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 codeName="{8C4F1C90-05EB-6A55-5F09-09C24B55AC0B}"/>
  <workbookPr codeName="ThisWorkbook" hidePivotFieldList="1"/>
  <bookViews>
    <workbookView xWindow="-105" yWindow="-105" windowWidth="15480" windowHeight="11640" tabRatio="867" firstSheet="33" activeTab="37"/>
  </bookViews>
  <sheets>
    <sheet name="AM Template" sheetId="79" state="hidden" r:id="rId1"/>
    <sheet name="GIA Parameters" sheetId="2" state="hidden" r:id="rId2"/>
    <sheet name="Field Validations" sheetId="3" r:id="rId3"/>
    <sheet name="Grading Sheet" sheetId="44" r:id="rId4"/>
    <sheet name="DME Grading Sheet" sheetId="75" state="hidden" r:id="rId5"/>
    <sheet name="Parameters" sheetId="4" r:id="rId6"/>
    <sheet name="Central" sheetId="5" r:id="rId7"/>
    <sheet name="Parameters Fancy" sheetId="73" r:id="rId8"/>
    <sheet name="1.01-1.09" sheetId="7" r:id="rId9"/>
    <sheet name="1.50-1.69" sheetId="8" r:id="rId10"/>
    <sheet name="2.01-2.09" sheetId="9" r:id="rId11"/>
    <sheet name="Parameters Dossiers" sheetId="10" state="hidden" r:id="rId12"/>
    <sheet name="Prices Below 30Pts" sheetId="12" state="hidden" r:id="rId13"/>
    <sheet name="PriceSheet -1Ct Uncertified" sheetId="13" state="hidden" r:id="rId14"/>
    <sheet name="Mixing Groups -1Ct Uncertified" sheetId="14" state="hidden" r:id="rId15"/>
    <sheet name="3.01-3.09" sheetId="49" r:id="rId16"/>
    <sheet name="4.01-4.09" sheetId="50" r:id="rId17"/>
    <sheet name="5.01-5.09" sheetId="51" r:id="rId18"/>
    <sheet name="Fancy Shapes" sheetId="72" r:id="rId19"/>
    <sheet name="Size Premiums" sheetId="6" r:id="rId20"/>
    <sheet name="Diameter Premiums" sheetId="76" r:id="rId21"/>
    <sheet name="Depth" sheetId="80" r:id="rId22"/>
    <sheet name="KtoS Premiums" sheetId="77" r:id="rId23"/>
    <sheet name="Discounts N Colors" sheetId="71" r:id="rId24"/>
    <sheet name="+1Ct SI3- Loose" sheetId="17" state="hidden" r:id="rId25"/>
    <sheet name="RapNet" sheetId="23" r:id="rId26"/>
    <sheet name="0.30-0.34" sheetId="24" r:id="rId27"/>
    <sheet name="0.35-0.39" sheetId="25" r:id="rId28"/>
    <sheet name="0.40-0.44" sheetId="26" r:id="rId29"/>
    <sheet name="0.45-0.49" sheetId="27" r:id="rId30"/>
    <sheet name="0.50-0.59" sheetId="28" r:id="rId31"/>
    <sheet name="0.60-0.69" sheetId="29" r:id="rId32"/>
    <sheet name="0.70-0.74" sheetId="30" r:id="rId33"/>
    <sheet name="0.75-0.79" sheetId="31" r:id="rId34"/>
    <sheet name="0.80-0.89" sheetId="32" r:id="rId35"/>
    <sheet name="0.90-0.94" sheetId="33" r:id="rId36"/>
    <sheet name="0.95-0.99" sheetId="34" r:id="rId37"/>
    <sheet name="Black" sheetId="35" r:id="rId38"/>
    <sheet name="BGM" sheetId="36" r:id="rId39"/>
    <sheet name="Cut &amp; MFG Rules" sheetId="70" r:id="rId40"/>
    <sheet name="Cut" sheetId="37" r:id="rId41"/>
    <sheet name="Inclusion Grading" sheetId="38" r:id="rId42"/>
    <sheet name="Finishing" sheetId="39" r:id="rId43"/>
    <sheet name="Internal Grading" sheetId="40" r:id="rId44"/>
    <sheet name="Graining" sheetId="41" r:id="rId45"/>
    <sheet name="Extras" sheetId="42" r:id="rId46"/>
    <sheet name="Certificate Costs" sheetId="84" r:id="rId47"/>
    <sheet name="Polish-Symmetry" sheetId="85" r:id="rId48"/>
  </sheets>
  <functionGroups builtInGroupCount="17"/>
  <definedNames>
    <definedName name="_xlnm._FilterDatabase" localSheetId="4" hidden="1">'DME Grading Sheet'!#REF!</definedName>
    <definedName name="_xlnm._FilterDatabase" localSheetId="18" hidden="1">'Fancy Shapes'!$B$4:$B$254</definedName>
    <definedName name="_xlnm._FilterDatabase" localSheetId="3" hidden="1">'Grading Sheet'!#REF!</definedName>
    <definedName name="_xlnm._FilterDatabase" localSheetId="13" hidden="1">'PriceSheet -1Ct Uncertified'!$A$3:$G$411</definedName>
    <definedName name="_xlnm._FilterDatabase" localSheetId="25" hidden="1">RapNet!$A$1:$G$3389</definedName>
    <definedName name="INDEX">TODAY()</definedName>
    <definedName name="_xlnm.Print_Area" localSheetId="14">'Mixing Groups -1Ct Uncertified'!$B$2:$R$15</definedName>
    <definedName name="RapClarity">RapNet!$D$1:$D$3389</definedName>
    <definedName name="RapColor">RapNet!$C$1:$C$3389</definedName>
    <definedName name="RapPrice">RapNet!$G$1:$G$3389</definedName>
    <definedName name="RapShape">RapNet!$B$1:$B$3389</definedName>
    <definedName name="RapSizeFrom">RapNet!$E$1:$E$3389</definedName>
    <definedName name="RapSizeTo">RapNet!$F$1:$F$3389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5" i="35" l="1"/>
  <c r="AC5" i="35"/>
  <c r="AD5" i="35"/>
  <c r="AE5" i="35"/>
  <c r="AF5" i="35"/>
  <c r="AG5" i="35"/>
  <c r="AH5" i="35"/>
  <c r="AI5" i="35"/>
  <c r="AJ5" i="35"/>
  <c r="AB6" i="35"/>
  <c r="AC6" i="35"/>
  <c r="AD6" i="35"/>
  <c r="AE6" i="35"/>
  <c r="AF6" i="35"/>
  <c r="AG6" i="35"/>
  <c r="AH6" i="35"/>
  <c r="AI6" i="35"/>
  <c r="AJ6" i="35"/>
  <c r="AB10" i="35"/>
  <c r="AC10" i="35"/>
  <c r="AD10" i="35"/>
  <c r="AE10" i="35"/>
  <c r="AF10" i="35"/>
  <c r="AG10" i="35"/>
  <c r="AH10" i="35"/>
  <c r="AI10" i="35"/>
  <c r="AJ10" i="35"/>
  <c r="AB11" i="35"/>
  <c r="AC11" i="35"/>
  <c r="AD11" i="35"/>
  <c r="AE11" i="35"/>
  <c r="AF11" i="35"/>
  <c r="AG11" i="35"/>
  <c r="AH11" i="35"/>
  <c r="AI11" i="35"/>
  <c r="AJ11" i="35"/>
  <c r="AB19" i="35"/>
  <c r="AC19" i="35"/>
  <c r="AD19" i="35"/>
  <c r="AE19" i="35"/>
  <c r="AF19" i="35"/>
  <c r="AG19" i="35"/>
  <c r="AH19" i="35"/>
  <c r="AI19" i="35"/>
  <c r="AJ19" i="35"/>
  <c r="AB20" i="35"/>
  <c r="AC20" i="35"/>
  <c r="AD20" i="35"/>
  <c r="AE20" i="35"/>
  <c r="AF20" i="35"/>
  <c r="AG20" i="35"/>
  <c r="AH20" i="35"/>
  <c r="AI20" i="35"/>
  <c r="AJ20" i="35"/>
  <c r="AB24" i="35"/>
  <c r="AC24" i="35"/>
  <c r="AD24" i="35"/>
  <c r="AE24" i="35"/>
  <c r="AF24" i="35"/>
  <c r="AG24" i="35"/>
  <c r="AH24" i="35"/>
  <c r="AI24" i="35"/>
  <c r="AJ24" i="35"/>
  <c r="AB25" i="35"/>
  <c r="AC25" i="35"/>
  <c r="AD25" i="35"/>
  <c r="AE25" i="35"/>
  <c r="AF25" i="35"/>
  <c r="AG25" i="35"/>
  <c r="AH25" i="35"/>
  <c r="AI25" i="35"/>
  <c r="AJ25" i="35"/>
  <c r="AQ8" i="44" a="1"/>
  <c r="AQ13" i="44" a="1"/>
  <c r="AQ18" i="44" a="1"/>
  <c r="AQ23" i="44" a="1"/>
  <c r="AQ28" i="44" a="1"/>
  <c r="AQ33" i="44" a="1"/>
  <c r="AQ4" i="44" a="1"/>
  <c r="AQ9" i="44" a="1"/>
  <c r="AQ14" i="44" a="1"/>
  <c r="AQ19" i="44" a="1"/>
  <c r="AQ5" i="44" a="1"/>
  <c r="AQ6" i="44" a="1"/>
  <c r="AQ16" i="44" a="1"/>
  <c r="AQ31" i="44" a="1"/>
  <c r="AQ38" i="44" a="1"/>
  <c r="AQ63" i="44" a="1"/>
  <c r="AQ88" i="44" a="1"/>
  <c r="AQ94" i="44" a="1"/>
  <c r="AQ105" i="44" a="1"/>
  <c r="AQ116" i="44" a="1"/>
  <c r="AQ127" i="44" a="1"/>
  <c r="AQ138" i="44" a="1"/>
  <c r="AQ144" i="44" a="1"/>
  <c r="AQ155" i="44" a="1"/>
  <c r="AQ166" i="44" a="1"/>
  <c r="AQ177" i="44" a="1"/>
  <c r="AQ188" i="44" a="1"/>
  <c r="AQ194" i="44" a="1"/>
  <c r="AQ205" i="44" a="1"/>
  <c r="AQ216" i="44" a="1"/>
  <c r="AQ227" i="44" a="1"/>
  <c r="AQ238" i="44" a="1"/>
  <c r="AQ244" i="44" a="1"/>
  <c r="AQ255" i="44" a="1"/>
  <c r="AQ260" i="44" a="1"/>
  <c r="AQ265" i="44" a="1"/>
  <c r="AQ270" i="44" a="1"/>
  <c r="AQ275" i="44" a="1"/>
  <c r="AQ280" i="44" a="1"/>
  <c r="AQ285" i="44" a="1"/>
  <c r="AQ290" i="44" a="1"/>
  <c r="AQ295" i="44" a="1"/>
  <c r="AQ300" i="44" a="1"/>
  <c r="AQ305" i="44" a="1"/>
  <c r="AQ310" i="44" a="1"/>
  <c r="AQ315" i="44" a="1"/>
  <c r="AQ320" i="44" a="1"/>
  <c r="AQ325" i="44" a="1"/>
  <c r="AQ330" i="44" a="1"/>
  <c r="AQ335" i="44" a="1"/>
  <c r="AQ340" i="44" a="1"/>
  <c r="AQ345" i="44" a="1"/>
  <c r="AQ350" i="44" a="1"/>
  <c r="AQ355" i="44" a="1"/>
  <c r="AQ360" i="44" a="1"/>
  <c r="AQ365" i="44" a="1"/>
  <c r="AQ370" i="44" a="1"/>
  <c r="AQ375" i="44" a="1"/>
  <c r="AQ380" i="44" a="1"/>
  <c r="AQ385" i="44" a="1"/>
  <c r="AQ390" i="44" a="1"/>
  <c r="AQ395" i="44" a="1"/>
  <c r="AQ400" i="44" a="1"/>
  <c r="AQ405" i="44" a="1"/>
  <c r="AQ410" i="44" a="1"/>
  <c r="AQ415" i="44" a="1"/>
  <c r="AQ25" i="44" a="1"/>
  <c r="AQ39" i="44" a="1"/>
  <c r="AQ45" i="44" a="1"/>
  <c r="AQ51" i="44" a="1"/>
  <c r="AQ57" i="44" a="1"/>
  <c r="AQ64" i="44" a="1"/>
  <c r="AQ70" i="44" a="1"/>
  <c r="AQ76" i="44" a="1"/>
  <c r="AQ82" i="44" a="1"/>
  <c r="AQ89" i="44" a="1"/>
  <c r="AQ100" i="44" a="1"/>
  <c r="AQ111" i="44" a="1"/>
  <c r="AQ122" i="44" a="1"/>
  <c r="AQ133" i="44" a="1"/>
  <c r="AQ139" i="44" a="1"/>
  <c r="AQ150" i="44" a="1"/>
  <c r="AQ161" i="44" a="1"/>
  <c r="AQ172" i="44" a="1"/>
  <c r="AQ183" i="44" a="1"/>
  <c r="AQ189" i="44" a="1"/>
  <c r="AQ200" i="44" a="1"/>
  <c r="AQ211" i="44" a="1"/>
  <c r="AQ222" i="44" a="1"/>
  <c r="AQ233" i="44" a="1"/>
  <c r="AQ239" i="44" a="1"/>
  <c r="AQ250" i="44" a="1"/>
  <c r="AQ7" i="44" a="1"/>
  <c r="AQ17" i="44" a="1"/>
  <c r="AQ32" i="44" a="1"/>
  <c r="AQ58" i="44" a="1"/>
  <c r="AQ83" i="44" a="1"/>
  <c r="AQ95" i="44" a="1"/>
  <c r="AQ106" i="44" a="1"/>
  <c r="AQ117" i="44" a="1"/>
  <c r="AQ128" i="44" a="1"/>
  <c r="AQ134" i="44" a="1"/>
  <c r="AQ145" i="44" a="1"/>
  <c r="AQ156" i="44" a="1"/>
  <c r="AQ167" i="44" a="1"/>
  <c r="AQ178" i="44" a="1"/>
  <c r="AQ184" i="44" a="1"/>
  <c r="AQ195" i="44" a="1"/>
  <c r="AQ206" i="44" a="1"/>
  <c r="AQ217" i="44" a="1"/>
  <c r="AQ228" i="44" a="1"/>
  <c r="AQ234" i="44" a="1"/>
  <c r="AQ245" i="44" a="1"/>
  <c r="AQ256" i="44" a="1"/>
  <c r="AQ261" i="44" a="1"/>
  <c r="AQ266" i="44" a="1"/>
  <c r="AQ271" i="44" a="1"/>
  <c r="AQ276" i="44" a="1"/>
  <c r="AQ281" i="44" a="1"/>
  <c r="AQ286" i="44" a="1"/>
  <c r="AQ291" i="44" a="1"/>
  <c r="AQ296" i="44" a="1"/>
  <c r="AQ301" i="44" a="1"/>
  <c r="AQ306" i="44" a="1"/>
  <c r="AQ311" i="44" a="1"/>
  <c r="AQ316" i="44" a="1"/>
  <c r="AQ321" i="44" a="1"/>
  <c r="AQ326" i="44" a="1"/>
  <c r="AQ331" i="44" a="1"/>
  <c r="AQ336" i="44" a="1"/>
  <c r="AQ341" i="44" a="1"/>
  <c r="AQ346" i="44" a="1"/>
  <c r="AQ351" i="44" a="1"/>
  <c r="AQ356" i="44" a="1"/>
  <c r="AQ361" i="44" a="1"/>
  <c r="AQ366" i="44" a="1"/>
  <c r="AQ371" i="44" a="1"/>
  <c r="AQ376" i="44" a="1"/>
  <c r="AQ381" i="44" a="1"/>
  <c r="AQ386" i="44" a="1"/>
  <c r="AQ391" i="44" a="1"/>
  <c r="AQ396" i="44" a="1"/>
  <c r="AQ401" i="44" a="1"/>
  <c r="AQ26" i="44" a="1"/>
  <c r="AQ10" i="44" a="1"/>
  <c r="AQ20" i="44" a="1"/>
  <c r="AQ53" i="44" a="1"/>
  <c r="AQ78" i="44" a="1"/>
  <c r="AQ96" i="44" a="1"/>
  <c r="AQ107" i="44" a="1"/>
  <c r="AQ118" i="44" a="1"/>
  <c r="AQ124" i="44" a="1"/>
  <c r="AQ135" i="44" a="1"/>
  <c r="AQ146" i="44" a="1"/>
  <c r="AQ157" i="44" a="1"/>
  <c r="AQ168" i="44" a="1"/>
  <c r="AQ174" i="44" a="1"/>
  <c r="AQ185" i="44" a="1"/>
  <c r="AQ196" i="44" a="1"/>
  <c r="AQ207" i="44" a="1"/>
  <c r="AQ218" i="44" a="1"/>
  <c r="AQ224" i="44" a="1"/>
  <c r="AQ235" i="44" a="1"/>
  <c r="AQ246" i="44" a="1"/>
  <c r="AQ257" i="44" a="1"/>
  <c r="AQ262" i="44" a="1"/>
  <c r="AQ267" i="44" a="1"/>
  <c r="AQ272" i="44" a="1"/>
  <c r="AQ277" i="44" a="1"/>
  <c r="AQ282" i="44" a="1"/>
  <c r="AQ287" i="44" a="1"/>
  <c r="AQ292" i="44" a="1"/>
  <c r="AQ297" i="44" a="1"/>
  <c r="AQ302" i="44" a="1"/>
  <c r="AQ307" i="44" a="1"/>
  <c r="AQ312" i="44" a="1"/>
  <c r="AQ317" i="44" a="1"/>
  <c r="AQ322" i="44" a="1"/>
  <c r="AQ327" i="44" a="1"/>
  <c r="AQ332" i="44" a="1"/>
  <c r="AQ337" i="44" a="1"/>
  <c r="AQ342" i="44" a="1"/>
  <c r="AQ347" i="44" a="1"/>
  <c r="AQ352" i="44" a="1"/>
  <c r="AQ357" i="44" a="1"/>
  <c r="AQ362" i="44" a="1"/>
  <c r="AQ367" i="44" a="1"/>
  <c r="AQ372" i="44" a="1"/>
  <c r="AQ11" i="44" a="1"/>
  <c r="AQ27" i="44" a="1"/>
  <c r="AQ35" i="44" a="1"/>
  <c r="AQ41" i="44" a="1"/>
  <c r="AQ47" i="44" a="1"/>
  <c r="AQ54" i="44" a="1"/>
  <c r="AQ60" i="44" a="1"/>
  <c r="AQ66" i="44" a="1"/>
  <c r="AQ72" i="44" a="1"/>
  <c r="AQ79" i="44" a="1"/>
  <c r="AQ85" i="44" a="1"/>
  <c r="AQ91" i="44" a="1"/>
  <c r="AQ102" i="44" a="1"/>
  <c r="AQ113" i="44" a="1"/>
  <c r="AQ119" i="44" a="1"/>
  <c r="AQ130" i="44" a="1"/>
  <c r="AQ141" i="44" a="1"/>
  <c r="AQ152" i="44" a="1"/>
  <c r="AQ163" i="44" a="1"/>
  <c r="AQ169" i="44" a="1"/>
  <c r="AQ180" i="44" a="1"/>
  <c r="AQ191" i="44" a="1"/>
  <c r="AQ202" i="44" a="1"/>
  <c r="AQ213" i="44" a="1"/>
  <c r="AQ219" i="44" a="1"/>
  <c r="AQ230" i="44" a="1"/>
  <c r="AQ241" i="44" a="1"/>
  <c r="AQ252" i="44" a="1"/>
  <c r="AQ21" i="44" a="1"/>
  <c r="AQ22" i="44" a="1"/>
  <c r="AQ30" i="44" a="1"/>
  <c r="AQ43" i="44" a="1"/>
  <c r="AQ68" i="44" a="1"/>
  <c r="AQ98" i="44" a="1"/>
  <c r="AQ104" i="44" a="1"/>
  <c r="AQ115" i="44" a="1"/>
  <c r="AQ126" i="44" a="1"/>
  <c r="AQ137" i="44" a="1"/>
  <c r="AQ148" i="44" a="1"/>
  <c r="AQ154" i="44" a="1"/>
  <c r="AQ165" i="44" a="1"/>
  <c r="AQ176" i="44" a="1"/>
  <c r="AQ187" i="44" a="1"/>
  <c r="AQ198" i="44" a="1"/>
  <c r="AQ204" i="44" a="1"/>
  <c r="AQ215" i="44" a="1"/>
  <c r="AQ226" i="44" a="1"/>
  <c r="AQ237" i="44" a="1"/>
  <c r="AQ248" i="44" a="1"/>
  <c r="AQ254" i="44" a="1"/>
  <c r="AQ259" i="44" a="1"/>
  <c r="AQ264" i="44" a="1"/>
  <c r="AQ269" i="44" a="1"/>
  <c r="AQ274" i="44" a="1"/>
  <c r="AQ279" i="44" a="1"/>
  <c r="AQ284" i="44" a="1"/>
  <c r="AQ289" i="44" a="1"/>
  <c r="AQ294" i="44" a="1"/>
  <c r="AQ299" i="44" a="1"/>
  <c r="AQ304" i="44" a="1"/>
  <c r="AQ309" i="44" a="1"/>
  <c r="AQ314" i="44" a="1"/>
  <c r="AQ319" i="44" a="1"/>
  <c r="AQ324" i="44" a="1"/>
  <c r="AQ56" i="44" a="1"/>
  <c r="AQ73" i="44" a="1"/>
  <c r="AQ87" i="44" a="1"/>
  <c r="AQ143" i="44" a="1"/>
  <c r="AQ158" i="44" a="1"/>
  <c r="AQ171" i="44" a="1"/>
  <c r="AQ186" i="44" a="1"/>
  <c r="AQ199" i="44" a="1"/>
  <c r="AQ214" i="44" a="1"/>
  <c r="AQ268" i="44" a="1"/>
  <c r="AQ293" i="44" a="1"/>
  <c r="AQ318" i="44" a="1"/>
  <c r="AQ329" i="44" a="1"/>
  <c r="AQ339" i="44" a="1"/>
  <c r="AQ349" i="44" a="1"/>
  <c r="AQ359" i="44" a="1"/>
  <c r="AQ369" i="44" a="1"/>
  <c r="AQ387" i="44" a="1"/>
  <c r="AQ421" i="44" a="1"/>
  <c r="AQ432" i="44" a="1"/>
  <c r="AQ443" i="44" a="1"/>
  <c r="AQ454" i="44" a="1"/>
  <c r="AQ465" i="44" a="1"/>
  <c r="AQ471" i="44" a="1"/>
  <c r="AQ482" i="44" a="1"/>
  <c r="AQ493" i="44" a="1"/>
  <c r="AQ504" i="44" a="1"/>
  <c r="AQ515" i="44" a="1"/>
  <c r="AQ521" i="44" a="1"/>
  <c r="AQ532" i="44" a="1"/>
  <c r="AQ543" i="44" a="1"/>
  <c r="AQ554" i="44" a="1"/>
  <c r="AQ565" i="44" a="1"/>
  <c r="AQ571" i="44" a="1"/>
  <c r="AQ582" i="44" a="1"/>
  <c r="AQ593" i="44" a="1"/>
  <c r="AQ604" i="44" a="1"/>
  <c r="AQ615" i="44" a="1"/>
  <c r="AQ621" i="44" a="1"/>
  <c r="AQ24" i="44" a="1"/>
  <c r="AQ42" i="44" a="1"/>
  <c r="AQ59" i="44" a="1"/>
  <c r="AQ74" i="44" a="1"/>
  <c r="AQ90" i="44" a="1"/>
  <c r="AQ103" i="44" a="1"/>
  <c r="AQ131" i="44" a="1"/>
  <c r="AQ159" i="44" a="1"/>
  <c r="AQ173" i="44" a="1"/>
  <c r="AQ201" i="44" a="1"/>
  <c r="AQ229" i="44" a="1"/>
  <c r="AQ242" i="44" a="1"/>
  <c r="AQ379" i="44" a="1"/>
  <c r="AQ388" i="44" a="1"/>
  <c r="AQ403" i="44" a="1"/>
  <c r="AQ409" i="44" a="1"/>
  <c r="AQ416" i="44" a="1"/>
  <c r="AQ427" i="44" a="1"/>
  <c r="AQ438" i="44" a="1"/>
  <c r="AQ449" i="44" a="1"/>
  <c r="AQ460" i="44" a="1"/>
  <c r="AQ466" i="44" a="1"/>
  <c r="AQ477" i="44" a="1"/>
  <c r="AQ488" i="44" a="1"/>
  <c r="AQ499" i="44" a="1"/>
  <c r="AQ510" i="44" a="1"/>
  <c r="AQ516" i="44" a="1"/>
  <c r="AQ527" i="44" a="1"/>
  <c r="AQ538" i="44" a="1"/>
  <c r="AQ549" i="44" a="1"/>
  <c r="AQ560" i="44" a="1"/>
  <c r="AQ566" i="44" a="1"/>
  <c r="AQ577" i="44" a="1"/>
  <c r="AQ588" i="44" a="1"/>
  <c r="AQ599" i="44" a="1"/>
  <c r="AQ610" i="44" a="1"/>
  <c r="AQ616" i="44" a="1"/>
  <c r="AQ29" i="44" a="1"/>
  <c r="AQ44" i="44" a="1"/>
  <c r="AQ75" i="44" a="1"/>
  <c r="AQ132" i="44" a="1"/>
  <c r="AQ147" i="44" a="1"/>
  <c r="AQ160" i="44" a="1"/>
  <c r="AQ175" i="44" a="1"/>
  <c r="AQ243" i="44" a="1"/>
  <c r="AQ258" i="44" a="1"/>
  <c r="AQ283" i="44" a="1"/>
  <c r="AQ308" i="44" a="1"/>
  <c r="AQ397" i="44" a="1"/>
  <c r="AQ422" i="44" a="1"/>
  <c r="AQ433" i="44" a="1"/>
  <c r="AQ444" i="44" a="1"/>
  <c r="AQ455" i="44" a="1"/>
  <c r="AQ461" i="44" a="1"/>
  <c r="AQ472" i="44" a="1"/>
  <c r="AQ483" i="44" a="1"/>
  <c r="AQ494" i="44" a="1"/>
  <c r="AQ505" i="44" a="1"/>
  <c r="AQ511" i="44" a="1"/>
  <c r="AQ522" i="44" a="1"/>
  <c r="AQ533" i="44" a="1"/>
  <c r="AQ544" i="44" a="1"/>
  <c r="AQ555" i="44" a="1"/>
  <c r="AQ561" i="44" a="1"/>
  <c r="AQ572" i="44" a="1"/>
  <c r="AQ583" i="44" a="1"/>
  <c r="AQ594" i="44" a="1"/>
  <c r="AQ605" i="44" a="1"/>
  <c r="AQ611" i="44" a="1"/>
  <c r="AQ622" i="44" a="1"/>
  <c r="AQ46" i="44" a="1"/>
  <c r="AQ61" i="44" a="1"/>
  <c r="AQ77" i="44" a="1"/>
  <c r="AQ92" i="44" a="1"/>
  <c r="AQ120" i="44" a="1"/>
  <c r="AQ162" i="44" a="1"/>
  <c r="AQ190" i="44" a="1"/>
  <c r="AQ203" i="44" a="1"/>
  <c r="AQ231" i="44" a="1"/>
  <c r="AQ48" i="44" a="1"/>
  <c r="AQ62" i="44" a="1"/>
  <c r="AQ93" i="44" a="1"/>
  <c r="AQ108" i="44" a="1"/>
  <c r="AQ121" i="44" a="1"/>
  <c r="AQ136" i="44" a="1"/>
  <c r="AQ149" i="44" a="1"/>
  <c r="AQ164" i="44" a="1"/>
  <c r="AQ232" i="44" a="1"/>
  <c r="AQ247" i="44" a="1"/>
  <c r="AQ273" i="44" a="1"/>
  <c r="AQ298" i="44" a="1"/>
  <c r="AQ323" i="44" a="1"/>
  <c r="AQ382" i="44" a="1"/>
  <c r="AQ398" i="44" a="1"/>
  <c r="AQ423" i="44" a="1"/>
  <c r="AQ434" i="44" a="1"/>
  <c r="AQ445" i="44" a="1"/>
  <c r="AQ451" i="44" a="1"/>
  <c r="AQ462" i="44" a="1"/>
  <c r="AQ473" i="44" a="1"/>
  <c r="AQ484" i="44" a="1"/>
  <c r="AQ495" i="44" a="1"/>
  <c r="AQ501" i="44" a="1"/>
  <c r="AQ512" i="44" a="1"/>
  <c r="AQ523" i="44" a="1"/>
  <c r="AQ534" i="44" a="1"/>
  <c r="AQ545" i="44" a="1"/>
  <c r="AQ551" i="44" a="1"/>
  <c r="AQ562" i="44" a="1"/>
  <c r="AQ573" i="44" a="1"/>
  <c r="AQ584" i="44" a="1"/>
  <c r="AQ595" i="44" a="1"/>
  <c r="AQ601" i="44" a="1"/>
  <c r="AQ612" i="44" a="1"/>
  <c r="AQ623" i="44" a="1"/>
  <c r="AQ34" i="44" a="1"/>
  <c r="AQ49" i="44" a="1"/>
  <c r="AQ65" i="44" a="1"/>
  <c r="AQ80" i="44" a="1"/>
  <c r="AQ109" i="44" a="1"/>
  <c r="AQ123" i="44" a="1"/>
  <c r="AQ151" i="44" a="1"/>
  <c r="AQ179" i="44" a="1"/>
  <c r="AQ192" i="44" a="1"/>
  <c r="AQ220" i="44" a="1"/>
  <c r="AQ334" i="44" a="1"/>
  <c r="AQ344" i="44" a="1"/>
  <c r="AQ354" i="44" a="1"/>
  <c r="AQ364" i="44" a="1"/>
  <c r="AQ374" i="44" a="1"/>
  <c r="AQ383" i="44" a="1"/>
  <c r="AQ406" i="44" a="1"/>
  <c r="AQ412" i="44" a="1"/>
  <c r="AQ418" i="44" a="1"/>
  <c r="AQ429" i="44" a="1"/>
  <c r="AQ440" i="44" a="1"/>
  <c r="AQ446" i="44" a="1"/>
  <c r="AQ457" i="44" a="1"/>
  <c r="AQ468" i="44" a="1"/>
  <c r="AQ479" i="44" a="1"/>
  <c r="AQ490" i="44" a="1"/>
  <c r="AQ496" i="44" a="1"/>
  <c r="AQ507" i="44" a="1"/>
  <c r="AQ518" i="44" a="1"/>
  <c r="AQ529" i="44" a="1"/>
  <c r="AQ540" i="44" a="1"/>
  <c r="AQ546" i="44" a="1"/>
  <c r="AQ557" i="44" a="1"/>
  <c r="AQ568" i="44" a="1"/>
  <c r="AQ579" i="44" a="1"/>
  <c r="AQ590" i="44" a="1"/>
  <c r="AQ596" i="44" a="1"/>
  <c r="AQ50" i="44" a="1"/>
  <c r="AQ81" i="44" a="1"/>
  <c r="AQ97" i="44" a="1"/>
  <c r="AQ110" i="44" a="1"/>
  <c r="AQ125" i="44" a="1"/>
  <c r="AQ193" i="44" a="1"/>
  <c r="AQ12" i="44" a="1"/>
  <c r="AQ37" i="44" a="1"/>
  <c r="AQ69" i="44" a="1"/>
  <c r="AQ99" i="44" a="1"/>
  <c r="AQ114" i="44" a="1"/>
  <c r="AQ182" i="44" a="1"/>
  <c r="AQ197" i="44" a="1"/>
  <c r="AQ210" i="44" a="1"/>
  <c r="AQ225" i="44" a="1"/>
  <c r="AQ278" i="44" a="1"/>
  <c r="AQ303" i="44" a="1"/>
  <c r="AQ328" i="44" a="1"/>
  <c r="AQ338" i="44" a="1"/>
  <c r="AQ348" i="44" a="1"/>
  <c r="AQ358" i="44" a="1"/>
  <c r="AQ368" i="44" a="1"/>
  <c r="AQ377" i="44" a="1"/>
  <c r="AQ425" i="44" a="1"/>
  <c r="AQ431" i="44" a="1"/>
  <c r="AQ442" i="44" a="1"/>
  <c r="AQ453" i="44" a="1"/>
  <c r="AQ464" i="44" a="1"/>
  <c r="AQ475" i="44" a="1"/>
  <c r="AQ481" i="44" a="1"/>
  <c r="AQ492" i="44" a="1"/>
  <c r="AQ503" i="44" a="1"/>
  <c r="AQ514" i="44" a="1"/>
  <c r="AQ525" i="44" a="1"/>
  <c r="AQ531" i="44" a="1"/>
  <c r="AQ542" i="44" a="1"/>
  <c r="AQ553" i="44" a="1"/>
  <c r="AQ564" i="44" a="1"/>
  <c r="AQ575" i="44" a="1"/>
  <c r="AQ581" i="44" a="1"/>
  <c r="AQ592" i="44" a="1"/>
  <c r="AQ603" i="44" a="1"/>
  <c r="AQ614" i="44" a="1"/>
  <c r="AQ36" i="44" a="1"/>
  <c r="AQ112" i="44" a="1"/>
  <c r="AQ181" i="44" a="1"/>
  <c r="AQ236" i="44" a="1"/>
  <c r="AQ378" i="44" a="1"/>
  <c r="AQ399" i="44" a="1"/>
  <c r="AQ414" i="44" a="1"/>
  <c r="AQ470" i="44" a="1"/>
  <c r="AQ485" i="44" a="1"/>
  <c r="AQ498" i="44" a="1"/>
  <c r="AQ513" i="44" a="1"/>
  <c r="AQ526" i="44" a="1"/>
  <c r="AQ541" i="44" a="1"/>
  <c r="BF9" i="44"/>
  <c r="BF19" i="44"/>
  <c r="BF29" i="44"/>
  <c r="BF39" i="44"/>
  <c r="BF49" i="44"/>
  <c r="BF59" i="44"/>
  <c r="BF69" i="44"/>
  <c r="BF79" i="44"/>
  <c r="BF89" i="44"/>
  <c r="BF99" i="44"/>
  <c r="BF109" i="44"/>
  <c r="BF119" i="44"/>
  <c r="BF129" i="44"/>
  <c r="BF139" i="44"/>
  <c r="BF149" i="44"/>
  <c r="BF159" i="44"/>
  <c r="BF169" i="44"/>
  <c r="BF179" i="44"/>
  <c r="BF189" i="44"/>
  <c r="BF199" i="44"/>
  <c r="BF209" i="44"/>
  <c r="BF219" i="44"/>
  <c r="BF229" i="44"/>
  <c r="BF239" i="44"/>
  <c r="BF249" i="44"/>
  <c r="BF259" i="44"/>
  <c r="AQ40" i="44" a="1"/>
  <c r="AQ333" i="44" a="1"/>
  <c r="AQ417" i="44" a="1"/>
  <c r="AQ430" i="44" a="1"/>
  <c r="AQ458" i="44" a="1"/>
  <c r="AQ486" i="44" a="1"/>
  <c r="AQ500" i="44" a="1"/>
  <c r="AQ528" i="44" a="1"/>
  <c r="AQ556" i="44" a="1"/>
  <c r="AQ569" i="44" a="1"/>
  <c r="AQ597" i="44" a="1"/>
  <c r="AQ608" i="44" a="1"/>
  <c r="AQ619" i="44" a="1"/>
  <c r="BF10" i="44"/>
  <c r="BF20" i="44"/>
  <c r="BF30" i="44"/>
  <c r="BF40" i="44"/>
  <c r="BF50" i="44"/>
  <c r="BF60" i="44"/>
  <c r="BF70" i="44"/>
  <c r="BF80" i="44"/>
  <c r="BF90" i="44"/>
  <c r="BF100" i="44"/>
  <c r="BF110" i="44"/>
  <c r="BF120" i="44"/>
  <c r="BF130" i="44"/>
  <c r="BF140" i="44"/>
  <c r="BF150" i="44"/>
  <c r="BF160" i="44"/>
  <c r="BF170" i="44"/>
  <c r="BF180" i="44"/>
  <c r="BF190" i="44"/>
  <c r="BF200" i="44"/>
  <c r="BF210" i="44"/>
  <c r="BF220" i="44"/>
  <c r="BF230" i="44"/>
  <c r="BF240" i="44"/>
  <c r="BF250" i="44"/>
  <c r="BF260" i="44"/>
  <c r="BF270" i="44"/>
  <c r="AQ52" i="44" a="1"/>
  <c r="AQ240" i="44" a="1"/>
  <c r="AQ402" i="44" a="1"/>
  <c r="AQ459" i="44" a="1"/>
  <c r="AQ474" i="44" a="1"/>
  <c r="AQ487" i="44" a="1"/>
  <c r="AQ502" i="44" a="1"/>
  <c r="AQ570" i="44" a="1"/>
  <c r="AQ585" i="44" a="1"/>
  <c r="AQ598" i="44" a="1"/>
  <c r="AQ609" i="44" a="1"/>
  <c r="AQ620" i="44" a="1"/>
  <c r="BF11" i="44"/>
  <c r="BF21" i="44"/>
  <c r="BF31" i="44"/>
  <c r="BF41" i="44"/>
  <c r="BF51" i="44"/>
  <c r="BF61" i="44"/>
  <c r="BF71" i="44"/>
  <c r="BF81" i="44"/>
  <c r="BF91" i="44"/>
  <c r="BF101" i="44"/>
  <c r="BF111" i="44"/>
  <c r="BF121" i="44"/>
  <c r="BF131" i="44"/>
  <c r="BF141" i="44"/>
  <c r="BF151" i="44"/>
  <c r="BF161" i="44"/>
  <c r="BF171" i="44"/>
  <c r="BF181" i="44"/>
  <c r="BF191" i="44"/>
  <c r="BF201" i="44"/>
  <c r="BF211" i="44"/>
  <c r="BF221" i="44"/>
  <c r="BF231" i="44"/>
  <c r="BF241" i="44"/>
  <c r="BF251" i="44"/>
  <c r="BF261" i="44"/>
  <c r="AQ55" i="44" a="1"/>
  <c r="AQ129" i="44" a="1"/>
  <c r="AQ363" i="44" a="1"/>
  <c r="AQ384" i="44" a="1"/>
  <c r="AQ404" i="44" a="1"/>
  <c r="AQ419" i="44" a="1"/>
  <c r="AQ447" i="44" a="1"/>
  <c r="AQ489" i="44" a="1"/>
  <c r="AQ517" i="44" a="1"/>
  <c r="AQ530" i="44" a="1"/>
  <c r="AQ558" i="44" a="1"/>
  <c r="AQ586" i="44" a="1"/>
  <c r="AQ600" i="44" a="1"/>
  <c r="AQ67" i="44" a="1"/>
  <c r="AQ140" i="44" a="1"/>
  <c r="AQ208" i="44" a="1"/>
  <c r="AQ249" i="44" a="1"/>
  <c r="AQ313" i="44" a="1"/>
  <c r="AQ420" i="44" a="1"/>
  <c r="AQ435" i="44" a="1"/>
  <c r="AQ448" i="44" a="1"/>
  <c r="AQ463" i="44" a="1"/>
  <c r="AQ476" i="44" a="1"/>
  <c r="AQ491" i="44" a="1"/>
  <c r="AQ559" i="44" a="1"/>
  <c r="AQ574" i="44" a="1"/>
  <c r="AQ587" i="44" a="1"/>
  <c r="BF13" i="44"/>
  <c r="BF23" i="44"/>
  <c r="BF33" i="44"/>
  <c r="BF43" i="44"/>
  <c r="BF53" i="44"/>
  <c r="BF63" i="44"/>
  <c r="BF73" i="44"/>
  <c r="BF83" i="44"/>
  <c r="BF93" i="44"/>
  <c r="BF103" i="44"/>
  <c r="BF113" i="44"/>
  <c r="BF123" i="44"/>
  <c r="BF133" i="44"/>
  <c r="BF143" i="44"/>
  <c r="BF153" i="44"/>
  <c r="BF163" i="44"/>
  <c r="BF173" i="44"/>
  <c r="BF183" i="44"/>
  <c r="BF193" i="44"/>
  <c r="BF203" i="44"/>
  <c r="BF213" i="44"/>
  <c r="BF223" i="44"/>
  <c r="BF233" i="44"/>
  <c r="AQ71" i="44" a="1"/>
  <c r="AQ142" i="44" a="1"/>
  <c r="AQ209" i="44" a="1"/>
  <c r="AQ251" i="44" a="1"/>
  <c r="AQ343" i="44" a="1"/>
  <c r="AQ389" i="44" a="1"/>
  <c r="AQ407" i="44" a="1"/>
  <c r="AQ436" i="44" a="1"/>
  <c r="AQ450" i="44" a="1"/>
  <c r="AQ478" i="44" a="1"/>
  <c r="AQ506" i="44" a="1"/>
  <c r="AQ519" i="44" a="1"/>
  <c r="AQ547" i="44" a="1"/>
  <c r="AQ589" i="44" a="1"/>
  <c r="AQ602" i="44" a="1"/>
  <c r="AQ613" i="44" a="1"/>
  <c r="AQ624" i="44" a="1"/>
  <c r="BF4" i="44"/>
  <c r="BF14" i="44"/>
  <c r="BF24" i="44"/>
  <c r="BF34" i="44"/>
  <c r="BF44" i="44"/>
  <c r="BF54" i="44"/>
  <c r="BF64" i="44"/>
  <c r="BF74" i="44"/>
  <c r="BF84" i="44"/>
  <c r="BF94" i="44"/>
  <c r="BF104" i="44"/>
  <c r="BF114" i="44"/>
  <c r="BF124" i="44"/>
  <c r="BF134" i="44"/>
  <c r="BF144" i="44"/>
  <c r="BF154" i="44"/>
  <c r="BF164" i="44"/>
  <c r="BF174" i="44"/>
  <c r="BF184" i="44"/>
  <c r="BF194" i="44"/>
  <c r="BF204" i="44"/>
  <c r="BF214" i="44"/>
  <c r="BF224" i="44"/>
  <c r="BF234" i="44"/>
  <c r="AQ84" i="44" a="1"/>
  <c r="AQ153" i="44" a="1"/>
  <c r="AQ212" i="44" a="1"/>
  <c r="AQ253" i="44" a="1"/>
  <c r="AQ288" i="44" a="1"/>
  <c r="AQ392" i="44" a="1"/>
  <c r="AQ408" i="44" a="1"/>
  <c r="AQ424" i="44" a="1"/>
  <c r="AQ437" i="44" a="1"/>
  <c r="AQ452" i="44" a="1"/>
  <c r="AQ520" i="44" a="1"/>
  <c r="AQ535" i="44" a="1"/>
  <c r="AQ548" i="44" a="1"/>
  <c r="AQ563" i="44" a="1"/>
  <c r="AQ576" i="44" a="1"/>
  <c r="AQ591" i="44" a="1"/>
  <c r="AQ223" i="44" a="1"/>
  <c r="AQ263" i="44" a="1"/>
  <c r="AQ394" i="44" a="1"/>
  <c r="AQ426" i="44" a="1"/>
  <c r="AQ441" i="44" a="1"/>
  <c r="AQ509" i="44" a="1"/>
  <c r="AQ524" i="44" a="1"/>
  <c r="AQ537" i="44" a="1"/>
  <c r="AQ552" i="44" a="1"/>
  <c r="AQ606" i="44" a="1"/>
  <c r="AQ617" i="44" a="1"/>
  <c r="BF7" i="44"/>
  <c r="BF17" i="44"/>
  <c r="BF27" i="44"/>
  <c r="BF37" i="44"/>
  <c r="BF47" i="44"/>
  <c r="BF57" i="44"/>
  <c r="BF67" i="44"/>
  <c r="BF77" i="44"/>
  <c r="BF87" i="44"/>
  <c r="BF97" i="44"/>
  <c r="BF107" i="44"/>
  <c r="BF117" i="44"/>
  <c r="BF127" i="44"/>
  <c r="BF137" i="44"/>
  <c r="BF147" i="44"/>
  <c r="BF157" i="44"/>
  <c r="BF167" i="44"/>
  <c r="BF177" i="44"/>
  <c r="BF187" i="44"/>
  <c r="BF197" i="44"/>
  <c r="BF207" i="44"/>
  <c r="BF217" i="44"/>
  <c r="BF227" i="44"/>
  <c r="BF237" i="44"/>
  <c r="BF247" i="44"/>
  <c r="BF257" i="44"/>
  <c r="AQ411" i="44" a="1"/>
  <c r="AQ480" i="44" a="1"/>
  <c r="AQ550" i="44" a="1"/>
  <c r="BF5" i="44"/>
  <c r="BF28" i="44"/>
  <c r="BF55" i="44"/>
  <c r="BF78" i="44"/>
  <c r="BF105" i="44"/>
  <c r="BF128" i="44"/>
  <c r="BF155" i="44"/>
  <c r="BF178" i="44"/>
  <c r="BF205" i="44"/>
  <c r="BF228" i="44"/>
  <c r="BF248" i="44"/>
  <c r="BF265" i="44"/>
  <c r="BF276" i="44"/>
  <c r="BF286" i="44"/>
  <c r="BF296" i="44"/>
  <c r="BF306" i="44"/>
  <c r="BF316" i="44"/>
  <c r="BF326" i="44"/>
  <c r="BF336" i="44"/>
  <c r="BF346" i="44"/>
  <c r="BF356" i="44"/>
  <c r="BF366" i="44"/>
  <c r="BF376" i="44"/>
  <c r="BF386" i="44"/>
  <c r="BF396" i="44"/>
  <c r="BF406" i="44"/>
  <c r="BF416" i="44"/>
  <c r="BF426" i="44"/>
  <c r="BF436" i="44"/>
  <c r="BF446" i="44"/>
  <c r="BF456" i="44"/>
  <c r="BF466" i="44"/>
  <c r="BF476" i="44"/>
  <c r="BF486" i="44"/>
  <c r="BF496" i="44"/>
  <c r="BF506" i="44"/>
  <c r="BF516" i="44"/>
  <c r="BF526" i="44"/>
  <c r="BF536" i="44"/>
  <c r="BF546" i="44"/>
  <c r="BF556" i="44"/>
  <c r="BF566" i="44"/>
  <c r="BF576" i="44"/>
  <c r="BF586" i="44"/>
  <c r="BF596" i="44"/>
  <c r="BF606" i="44"/>
  <c r="BF616" i="44"/>
  <c r="BI5" i="44"/>
  <c r="BI105" i="44"/>
  <c r="BI205" i="44"/>
  <c r="BI305" i="44"/>
  <c r="BI405" i="44"/>
  <c r="BI505" i="44"/>
  <c r="BI605" i="44"/>
  <c r="BI115" i="44"/>
  <c r="BI215" i="44"/>
  <c r="BI315" i="44"/>
  <c r="BI415" i="44"/>
  <c r="BI515" i="44"/>
  <c r="BI615" i="44"/>
  <c r="BI125" i="44"/>
  <c r="BI225" i="44"/>
  <c r="BI325" i="44"/>
  <c r="BI425" i="44"/>
  <c r="BI525" i="44"/>
  <c r="BI135" i="44"/>
  <c r="BI235" i="44"/>
  <c r="BI335" i="44"/>
  <c r="BI435" i="44"/>
  <c r="BI535" i="44"/>
  <c r="BI155" i="44"/>
  <c r="BI355" i="44"/>
  <c r="BI165" i="44"/>
  <c r="BI465" i="44"/>
  <c r="BI75" i="44"/>
  <c r="BI475" i="44"/>
  <c r="BI85" i="44"/>
  <c r="BI585" i="44"/>
  <c r="BI395" i="44"/>
  <c r="BI15" i="44"/>
  <c r="BI65" i="44"/>
  <c r="BI285" i="44"/>
  <c r="BI595" i="44"/>
  <c r="BI25" i="44"/>
  <c r="BI385" i="44"/>
  <c r="BI35" i="44"/>
  <c r="BI195" i="44"/>
  <c r="BI45" i="44"/>
  <c r="BI145" i="44"/>
  <c r="BI245" i="44"/>
  <c r="BI345" i="44"/>
  <c r="BI445" i="44"/>
  <c r="BI545" i="44"/>
  <c r="BI55" i="44"/>
  <c r="BI255" i="44"/>
  <c r="BI455" i="44"/>
  <c r="BI555" i="44"/>
  <c r="BI265" i="44"/>
  <c r="BI365" i="44"/>
  <c r="BI565" i="44"/>
  <c r="BI275" i="44"/>
  <c r="BI375" i="44"/>
  <c r="BI575" i="44"/>
  <c r="BI185" i="44"/>
  <c r="BI485" i="44"/>
  <c r="BI295" i="44"/>
  <c r="BI495" i="44"/>
  <c r="BI175" i="44"/>
  <c r="BI95" i="44"/>
  <c r="BM4" i="44"/>
  <c r="BM14" i="44"/>
  <c r="BM24" i="44"/>
  <c r="BM34" i="44"/>
  <c r="BM44" i="44"/>
  <c r="BM54" i="44"/>
  <c r="BM64" i="44"/>
  <c r="BM74" i="44"/>
  <c r="BM84" i="44"/>
  <c r="BM94" i="44"/>
  <c r="BM104" i="44"/>
  <c r="BM114" i="44"/>
  <c r="BM124" i="44"/>
  <c r="BM134" i="44"/>
  <c r="BM144" i="44"/>
  <c r="BM154" i="44"/>
  <c r="BM164" i="44"/>
  <c r="BM174" i="44"/>
  <c r="BM184" i="44"/>
  <c r="BM194" i="44"/>
  <c r="BM204" i="44"/>
  <c r="BM214" i="44"/>
  <c r="BM224" i="44"/>
  <c r="BM234" i="44"/>
  <c r="BM244" i="44"/>
  <c r="BM254" i="44"/>
  <c r="BM264" i="44"/>
  <c r="BM274" i="44"/>
  <c r="BM284" i="44"/>
  <c r="BM294" i="44"/>
  <c r="BM304" i="44"/>
  <c r="BM314" i="44"/>
  <c r="BM324" i="44"/>
  <c r="BM334" i="44"/>
  <c r="BM344" i="44"/>
  <c r="BM354" i="44"/>
  <c r="BM364" i="44"/>
  <c r="BM374" i="44"/>
  <c r="BM384" i="44"/>
  <c r="BM394" i="44"/>
  <c r="BM404" i="44"/>
  <c r="BM414" i="44"/>
  <c r="BM424" i="44"/>
  <c r="BM434" i="44"/>
  <c r="BM444" i="44"/>
  <c r="BM454" i="44"/>
  <c r="BM464" i="44"/>
  <c r="BM474" i="44"/>
  <c r="BM484" i="44"/>
  <c r="BM494" i="44"/>
  <c r="BM504" i="44"/>
  <c r="BM514" i="44"/>
  <c r="BM524" i="44"/>
  <c r="BM534" i="44"/>
  <c r="BM544" i="44"/>
  <c r="BM554" i="44"/>
  <c r="BM564" i="44"/>
  <c r="BM574" i="44"/>
  <c r="BM584" i="44"/>
  <c r="BM594" i="44"/>
  <c r="BM604" i="44"/>
  <c r="BM614" i="44"/>
  <c r="BM624" i="44"/>
  <c r="BQ13" i="44"/>
  <c r="BQ23" i="44"/>
  <c r="BQ33" i="44"/>
  <c r="BQ43" i="44"/>
  <c r="BQ53" i="44"/>
  <c r="BQ63" i="44"/>
  <c r="BQ73" i="44"/>
  <c r="BQ83" i="44"/>
  <c r="BQ93" i="44"/>
  <c r="BQ103" i="44"/>
  <c r="BQ113" i="44"/>
  <c r="BQ123" i="44"/>
  <c r="BQ133" i="44"/>
  <c r="BQ143" i="44"/>
  <c r="BQ153" i="44"/>
  <c r="BQ163" i="44"/>
  <c r="BQ173" i="44"/>
  <c r="BQ183" i="44"/>
  <c r="BQ193" i="44"/>
  <c r="BQ203" i="44"/>
  <c r="BQ213" i="44"/>
  <c r="BQ223" i="44"/>
  <c r="BQ233" i="44"/>
  <c r="BQ243" i="44"/>
  <c r="BQ253" i="44"/>
  <c r="BQ263" i="44"/>
  <c r="BQ273" i="44"/>
  <c r="BQ283" i="44"/>
  <c r="BQ293" i="44"/>
  <c r="BQ303" i="44"/>
  <c r="BQ313" i="44"/>
  <c r="BQ323" i="44"/>
  <c r="BQ333" i="44"/>
  <c r="BQ343" i="44"/>
  <c r="BQ353" i="44"/>
  <c r="BQ363" i="44"/>
  <c r="BQ373" i="44"/>
  <c r="BQ383" i="44"/>
  <c r="BQ393" i="44"/>
  <c r="BQ403" i="44"/>
  <c r="BQ413" i="44"/>
  <c r="AQ15" i="44" a="1"/>
  <c r="AQ413" i="44" a="1"/>
  <c r="AQ618" i="44" a="1"/>
  <c r="BF6" i="44"/>
  <c r="BF32" i="44"/>
  <c r="BF56" i="44"/>
  <c r="BF82" i="44"/>
  <c r="BF106" i="44"/>
  <c r="BF132" i="44"/>
  <c r="BF156" i="44"/>
  <c r="BF182" i="44"/>
  <c r="BF206" i="44"/>
  <c r="BF232" i="44"/>
  <c r="BF252" i="44"/>
  <c r="BF266" i="44"/>
  <c r="BF277" i="44"/>
  <c r="BF287" i="44"/>
  <c r="BF297" i="44"/>
  <c r="BF307" i="44"/>
  <c r="BF317" i="44"/>
  <c r="BF327" i="44"/>
  <c r="BF337" i="44"/>
  <c r="BF347" i="44"/>
  <c r="BF357" i="44"/>
  <c r="BF367" i="44"/>
  <c r="BF377" i="44"/>
  <c r="BF387" i="44"/>
  <c r="BF397" i="44"/>
  <c r="BF407" i="44"/>
  <c r="BF417" i="44"/>
  <c r="BF427" i="44"/>
  <c r="BF437" i="44"/>
  <c r="BF447" i="44"/>
  <c r="BF457" i="44"/>
  <c r="BF467" i="44"/>
  <c r="BF477" i="44"/>
  <c r="BF487" i="44"/>
  <c r="BF497" i="44"/>
  <c r="BF507" i="44"/>
  <c r="BF517" i="44"/>
  <c r="BF527" i="44"/>
  <c r="BF537" i="44"/>
  <c r="BF547" i="44"/>
  <c r="BF557" i="44"/>
  <c r="BF567" i="44"/>
  <c r="BF577" i="44"/>
  <c r="BF587" i="44"/>
  <c r="BF597" i="44"/>
  <c r="BF607" i="44"/>
  <c r="BF617" i="44"/>
  <c r="BI6" i="44"/>
  <c r="BI106" i="44"/>
  <c r="BI206" i="44"/>
  <c r="BI306" i="44"/>
  <c r="BI406" i="44"/>
  <c r="BI506" i="44"/>
  <c r="BI606" i="44"/>
  <c r="BI116" i="44"/>
  <c r="BI216" i="44"/>
  <c r="BI316" i="44"/>
  <c r="BI516" i="44"/>
  <c r="BI616" i="44"/>
  <c r="BI226" i="44"/>
  <c r="BI426" i="44"/>
  <c r="BI526" i="44"/>
  <c r="BI336" i="44"/>
  <c r="BI536" i="44"/>
  <c r="BI246" i="44"/>
  <c r="BI556" i="44"/>
  <c r="BI276" i="44"/>
  <c r="BI16" i="44"/>
  <c r="BI416" i="44"/>
  <c r="BI136" i="44"/>
  <c r="BI146" i="44"/>
  <c r="BI376" i="44"/>
  <c r="BI26" i="44"/>
  <c r="BI126" i="44"/>
  <c r="BI326" i="44"/>
  <c r="BI436" i="44"/>
  <c r="BI346" i="44"/>
  <c r="BI36" i="44"/>
  <c r="BI236" i="44"/>
  <c r="BI546" i="44"/>
  <c r="BI576" i="44"/>
  <c r="BI46" i="44"/>
  <c r="BI56" i="44"/>
  <c r="BI156" i="44"/>
  <c r="BI256" i="44"/>
  <c r="BI356" i="44"/>
  <c r="BI456" i="44"/>
  <c r="BI66" i="44"/>
  <c r="BI166" i="44"/>
  <c r="BI266" i="44"/>
  <c r="BI366" i="44"/>
  <c r="BI466" i="44"/>
  <c r="BI476" i="44"/>
  <c r="BI76" i="44"/>
  <c r="BI86" i="44"/>
  <c r="BI186" i="44"/>
  <c r="BI286" i="44"/>
  <c r="BI386" i="44"/>
  <c r="BI486" i="44"/>
  <c r="BI586" i="44"/>
  <c r="BI96" i="44"/>
  <c r="BI196" i="44"/>
  <c r="BI296" i="44"/>
  <c r="BI396" i="44"/>
  <c r="BI496" i="44"/>
  <c r="BI596" i="44"/>
  <c r="BI446" i="44"/>
  <c r="BI566" i="44"/>
  <c r="BI176" i="44"/>
  <c r="BM5" i="44"/>
  <c r="BM15" i="44"/>
  <c r="BM25" i="44"/>
  <c r="BM35" i="44"/>
  <c r="BM45" i="44"/>
  <c r="BM55" i="44"/>
  <c r="BM65" i="44"/>
  <c r="BM75" i="44"/>
  <c r="BM85" i="44"/>
  <c r="BM95" i="44"/>
  <c r="BM105" i="44"/>
  <c r="BM115" i="44"/>
  <c r="BM125" i="44"/>
  <c r="BM135" i="44"/>
  <c r="BM145" i="44"/>
  <c r="BM155" i="44"/>
  <c r="BM165" i="44"/>
  <c r="BM175" i="44"/>
  <c r="BM185" i="44"/>
  <c r="BM195" i="44"/>
  <c r="BM205" i="44"/>
  <c r="BM215" i="44"/>
  <c r="BM225" i="44"/>
  <c r="BM235" i="44"/>
  <c r="BM245" i="44"/>
  <c r="BM255" i="44"/>
  <c r="BM265" i="44"/>
  <c r="BM275" i="44"/>
  <c r="BM285" i="44"/>
  <c r="BM295" i="44"/>
  <c r="BM305" i="44"/>
  <c r="BM315" i="44"/>
  <c r="BM325" i="44"/>
  <c r="BM335" i="44"/>
  <c r="BM345" i="44"/>
  <c r="BM355" i="44"/>
  <c r="BM365" i="44"/>
  <c r="BM375" i="44"/>
  <c r="BM385" i="44"/>
  <c r="BM395" i="44"/>
  <c r="BM405" i="44"/>
  <c r="BM415" i="44"/>
  <c r="BM425" i="44"/>
  <c r="BM435" i="44"/>
  <c r="BM445" i="44"/>
  <c r="BM455" i="44"/>
  <c r="BM465" i="44"/>
  <c r="BM475" i="44"/>
  <c r="BM485" i="44"/>
  <c r="BM495" i="44"/>
  <c r="BM505" i="44"/>
  <c r="BM515" i="44"/>
  <c r="BM525" i="44"/>
  <c r="BM535" i="44"/>
  <c r="BM545" i="44"/>
  <c r="BM555" i="44"/>
  <c r="BM565" i="44"/>
  <c r="BM575" i="44"/>
  <c r="BM585" i="44"/>
  <c r="BM595" i="44"/>
  <c r="BM605" i="44"/>
  <c r="BM615" i="44"/>
  <c r="BQ4" i="44"/>
  <c r="BQ14" i="44"/>
  <c r="BQ24" i="44"/>
  <c r="BQ34" i="44"/>
  <c r="BQ44" i="44"/>
  <c r="BQ54" i="44"/>
  <c r="BQ64" i="44"/>
  <c r="BQ74" i="44"/>
  <c r="BQ84" i="44"/>
  <c r="BQ94" i="44"/>
  <c r="BQ104" i="44"/>
  <c r="BQ114" i="44"/>
  <c r="BQ124" i="44"/>
  <c r="BQ134" i="44"/>
  <c r="BQ144" i="44"/>
  <c r="BQ154" i="44"/>
  <c r="BQ164" i="44"/>
  <c r="BQ174" i="44"/>
  <c r="BQ184" i="44"/>
  <c r="BQ194" i="44"/>
  <c r="BQ204" i="44"/>
  <c r="BQ214" i="44"/>
  <c r="BQ224" i="44"/>
  <c r="BQ234" i="44"/>
  <c r="BQ244" i="44"/>
  <c r="BQ254" i="44"/>
  <c r="BQ264" i="44"/>
  <c r="BQ274" i="44"/>
  <c r="BQ284" i="44"/>
  <c r="BQ294" i="44"/>
  <c r="BQ304" i="44"/>
  <c r="BQ314" i="44"/>
  <c r="BQ324" i="44"/>
  <c r="BQ334" i="44"/>
  <c r="BQ344" i="44"/>
  <c r="BQ354" i="44"/>
  <c r="BQ364" i="44"/>
  <c r="BQ374" i="44"/>
  <c r="BQ384" i="44"/>
  <c r="BQ394" i="44"/>
  <c r="BQ404" i="44"/>
  <c r="BQ414" i="44"/>
  <c r="BQ424" i="44"/>
  <c r="BQ434" i="44"/>
  <c r="BQ444" i="44"/>
  <c r="BQ454" i="44"/>
  <c r="BQ464" i="44"/>
  <c r="BQ474" i="44"/>
  <c r="BQ484" i="44"/>
  <c r="BQ494" i="44"/>
  <c r="BQ504" i="44"/>
  <c r="BQ514" i="44"/>
  <c r="BQ524" i="44"/>
  <c r="BQ534" i="44"/>
  <c r="BQ544" i="44"/>
  <c r="BQ554" i="44"/>
  <c r="BQ564" i="44"/>
  <c r="AQ86" i="44" a="1"/>
  <c r="BF8" i="44"/>
  <c r="BF35" i="44"/>
  <c r="BF58" i="44"/>
  <c r="BF85" i="44"/>
  <c r="BF108" i="44"/>
  <c r="BF135" i="44"/>
  <c r="BF158" i="44"/>
  <c r="BF185" i="44"/>
  <c r="BF208" i="44"/>
  <c r="BF235" i="44"/>
  <c r="BF253" i="44"/>
  <c r="BF267" i="44"/>
  <c r="BF278" i="44"/>
  <c r="BF288" i="44"/>
  <c r="BF298" i="44"/>
  <c r="BF308" i="44"/>
  <c r="BF318" i="44"/>
  <c r="BF328" i="44"/>
  <c r="BF338" i="44"/>
  <c r="BF348" i="44"/>
  <c r="BF358" i="44"/>
  <c r="BF368" i="44"/>
  <c r="BF378" i="44"/>
  <c r="BF388" i="44"/>
  <c r="BF398" i="44"/>
  <c r="BF408" i="44"/>
  <c r="BF418" i="44"/>
  <c r="BF428" i="44"/>
  <c r="BF438" i="44"/>
  <c r="BF448" i="44"/>
  <c r="BF458" i="44"/>
  <c r="BF468" i="44"/>
  <c r="BF478" i="44"/>
  <c r="BF488" i="44"/>
  <c r="BF498" i="44"/>
  <c r="BF508" i="44"/>
  <c r="BF518" i="44"/>
  <c r="BF528" i="44"/>
  <c r="BF538" i="44"/>
  <c r="BF548" i="44"/>
  <c r="BF558" i="44"/>
  <c r="BF568" i="44"/>
  <c r="BF578" i="44"/>
  <c r="BF588" i="44"/>
  <c r="BF598" i="44"/>
  <c r="BF608" i="44"/>
  <c r="BF618" i="44"/>
  <c r="BI7" i="44"/>
  <c r="BI107" i="44"/>
  <c r="BI207" i="44"/>
  <c r="BI307" i="44"/>
  <c r="BI407" i="44"/>
  <c r="BI507" i="44"/>
  <c r="BI607" i="44"/>
  <c r="BI127" i="44"/>
  <c r="BI427" i="44"/>
  <c r="BI137" i="44"/>
  <c r="BI337" i="44"/>
  <c r="BI537" i="44"/>
  <c r="BI247" i="44"/>
  <c r="BI547" i="44"/>
  <c r="BI157" i="44"/>
  <c r="BI357" i="44"/>
  <c r="BI557" i="44"/>
  <c r="BI167" i="44"/>
  <c r="BI467" i="44"/>
  <c r="BI177" i="44"/>
  <c r="BI477" i="44"/>
  <c r="BI17" i="44"/>
  <c r="BI117" i="44"/>
  <c r="BI217" i="44"/>
  <c r="BI317" i="44"/>
  <c r="BI417" i="44"/>
  <c r="BI517" i="44"/>
  <c r="BI617" i="44"/>
  <c r="BI27" i="44"/>
  <c r="BI227" i="44"/>
  <c r="BI327" i="44"/>
  <c r="BI527" i="44"/>
  <c r="BI237" i="44"/>
  <c r="BI437" i="44"/>
  <c r="BI47" i="44"/>
  <c r="BI347" i="44"/>
  <c r="BI447" i="44"/>
  <c r="BI57" i="44"/>
  <c r="BI257" i="44"/>
  <c r="BI457" i="44"/>
  <c r="BI67" i="44"/>
  <c r="BI267" i="44"/>
  <c r="BI367" i="44"/>
  <c r="BI567" i="44"/>
  <c r="BI377" i="44"/>
  <c r="BI147" i="44"/>
  <c r="BI37" i="44"/>
  <c r="BI277" i="44"/>
  <c r="BI77" i="44"/>
  <c r="BI87" i="44"/>
  <c r="BI187" i="44"/>
  <c r="BI287" i="44"/>
  <c r="BI387" i="44"/>
  <c r="BI487" i="44"/>
  <c r="BI587" i="44"/>
  <c r="BI497" i="44"/>
  <c r="BI577" i="44"/>
  <c r="BI97" i="44"/>
  <c r="BI197" i="44"/>
  <c r="BI297" i="44"/>
  <c r="BI397" i="44"/>
  <c r="BI597" i="44"/>
  <c r="BM6" i="44"/>
  <c r="BM16" i="44"/>
  <c r="BM26" i="44"/>
  <c r="BM36" i="44"/>
  <c r="BM46" i="44"/>
  <c r="BM56" i="44"/>
  <c r="BM66" i="44"/>
  <c r="BM76" i="44"/>
  <c r="BM86" i="44"/>
  <c r="BM96" i="44"/>
  <c r="BM106" i="44"/>
  <c r="BM116" i="44"/>
  <c r="BM126" i="44"/>
  <c r="BM136" i="44"/>
  <c r="BM146" i="44"/>
  <c r="BM156" i="44"/>
  <c r="BM166" i="44"/>
  <c r="BM176" i="44"/>
  <c r="BM186" i="44"/>
  <c r="BM196" i="44"/>
  <c r="BM206" i="44"/>
  <c r="BM216" i="44"/>
  <c r="BM226" i="44"/>
  <c r="BM236" i="44"/>
  <c r="BM246" i="44"/>
  <c r="BM256" i="44"/>
  <c r="BM266" i="44"/>
  <c r="BM276" i="44"/>
  <c r="BM286" i="44"/>
  <c r="BM296" i="44"/>
  <c r="BM306" i="44"/>
  <c r="BM316" i="44"/>
  <c r="BM326" i="44"/>
  <c r="BM336" i="44"/>
  <c r="BM346" i="44"/>
  <c r="BM356" i="44"/>
  <c r="BM366" i="44"/>
  <c r="BM376" i="44"/>
  <c r="BM386" i="44"/>
  <c r="BM396" i="44"/>
  <c r="BM406" i="44"/>
  <c r="BM416" i="44"/>
  <c r="BM426" i="44"/>
  <c r="BM436" i="44"/>
  <c r="BM446" i="44"/>
  <c r="BM456" i="44"/>
  <c r="BM466" i="44"/>
  <c r="BM476" i="44"/>
  <c r="BM486" i="44"/>
  <c r="BM496" i="44"/>
  <c r="BM506" i="44"/>
  <c r="BM516" i="44"/>
  <c r="BM526" i="44"/>
  <c r="BM536" i="44"/>
  <c r="BM546" i="44"/>
  <c r="BM556" i="44"/>
  <c r="BM566" i="44"/>
  <c r="BM576" i="44"/>
  <c r="BM586" i="44"/>
  <c r="BM596" i="44"/>
  <c r="BM606" i="44"/>
  <c r="BM616" i="44"/>
  <c r="BQ5" i="44"/>
  <c r="BQ15" i="44"/>
  <c r="BQ25" i="44"/>
  <c r="BQ35" i="44"/>
  <c r="BQ45" i="44"/>
  <c r="BQ55" i="44"/>
  <c r="BQ65" i="44"/>
  <c r="BQ75" i="44"/>
  <c r="BQ85" i="44"/>
  <c r="BQ95" i="44"/>
  <c r="BQ105" i="44"/>
  <c r="BQ115" i="44"/>
  <c r="BQ125" i="44"/>
  <c r="BQ135" i="44"/>
  <c r="BQ145" i="44"/>
  <c r="BQ155" i="44"/>
  <c r="BQ165" i="44"/>
  <c r="BQ175" i="44"/>
  <c r="BQ185" i="44"/>
  <c r="BQ195" i="44"/>
  <c r="BQ205" i="44"/>
  <c r="BQ215" i="44"/>
  <c r="BQ225" i="44"/>
  <c r="BQ235" i="44"/>
  <c r="BQ245" i="44"/>
  <c r="BQ255" i="44"/>
  <c r="BQ265" i="44"/>
  <c r="BQ275" i="44"/>
  <c r="BQ285" i="44"/>
  <c r="BQ295" i="44"/>
  <c r="BQ305" i="44"/>
  <c r="BQ315" i="44"/>
  <c r="BQ325" i="44"/>
  <c r="BQ335" i="44"/>
  <c r="BQ345" i="44"/>
  <c r="BQ355" i="44"/>
  <c r="BQ365" i="44"/>
  <c r="BQ375" i="44"/>
  <c r="BQ385" i="44"/>
  <c r="BQ395" i="44"/>
  <c r="BQ405" i="44"/>
  <c r="BQ415" i="44"/>
  <c r="BQ425" i="44"/>
  <c r="BQ435" i="44"/>
  <c r="AQ101" i="44" a="1"/>
  <c r="AQ428" i="44" a="1"/>
  <c r="AQ497" i="44" a="1"/>
  <c r="AQ567" i="44" a="1"/>
  <c r="BF12" i="44"/>
  <c r="BF36" i="44"/>
  <c r="BF62" i="44"/>
  <c r="BF86" i="44"/>
  <c r="BF112" i="44"/>
  <c r="BF136" i="44"/>
  <c r="BF162" i="44"/>
  <c r="BF186" i="44"/>
  <c r="BF212" i="44"/>
  <c r="BF236" i="44"/>
  <c r="BF254" i="44"/>
  <c r="BF268" i="44"/>
  <c r="BF279" i="44"/>
  <c r="BF289" i="44"/>
  <c r="BF299" i="44"/>
  <c r="BF309" i="44"/>
  <c r="BF319" i="44"/>
  <c r="BF329" i="44"/>
  <c r="BF339" i="44"/>
  <c r="BF349" i="44"/>
  <c r="BF359" i="44"/>
  <c r="BF369" i="44"/>
  <c r="BF379" i="44"/>
  <c r="BF389" i="44"/>
  <c r="BF399" i="44"/>
  <c r="BF409" i="44"/>
  <c r="BF419" i="44"/>
  <c r="BF429" i="44"/>
  <c r="BF439" i="44"/>
  <c r="BF449" i="44"/>
  <c r="BF459" i="44"/>
  <c r="BF469" i="44"/>
  <c r="BF479" i="44"/>
  <c r="BF489" i="44"/>
  <c r="BF499" i="44"/>
  <c r="BF509" i="44"/>
  <c r="BF519" i="44"/>
  <c r="BF529" i="44"/>
  <c r="BF539" i="44"/>
  <c r="BF549" i="44"/>
  <c r="BF559" i="44"/>
  <c r="AQ439" i="44" a="1"/>
  <c r="AQ508" i="44" a="1"/>
  <c r="AQ578" i="44" a="1"/>
  <c r="BF15" i="44"/>
  <c r="BF38" i="44"/>
  <c r="BF65" i="44"/>
  <c r="BF88" i="44"/>
  <c r="BF115" i="44"/>
  <c r="BF138" i="44"/>
  <c r="BF165" i="44"/>
  <c r="BF188" i="44"/>
  <c r="BF215" i="44"/>
  <c r="BF238" i="44"/>
  <c r="BF255" i="44"/>
  <c r="BF269" i="44"/>
  <c r="BF280" i="44"/>
  <c r="BF290" i="44"/>
  <c r="BF300" i="44"/>
  <c r="BF310" i="44"/>
  <c r="BF320" i="44"/>
  <c r="BF330" i="44"/>
  <c r="BF340" i="44"/>
  <c r="BF350" i="44"/>
  <c r="BF360" i="44"/>
  <c r="BF370" i="44"/>
  <c r="BF380" i="44"/>
  <c r="BF390" i="44"/>
  <c r="BF400" i="44"/>
  <c r="BF410" i="44"/>
  <c r="BF420" i="44"/>
  <c r="BF430" i="44"/>
  <c r="BF440" i="44"/>
  <c r="BF450" i="44"/>
  <c r="BF460" i="44"/>
  <c r="BF470" i="44"/>
  <c r="BF480" i="44"/>
  <c r="BF490" i="44"/>
  <c r="BF500" i="44"/>
  <c r="BF510" i="44"/>
  <c r="BF520" i="44"/>
  <c r="BF530" i="44"/>
  <c r="BF540" i="44"/>
  <c r="BF550" i="44"/>
  <c r="BF560" i="44"/>
  <c r="BF570" i="44"/>
  <c r="BF580" i="44"/>
  <c r="BF590" i="44"/>
  <c r="BF600" i="44"/>
  <c r="BF610" i="44"/>
  <c r="BF620" i="44"/>
  <c r="BI9" i="44"/>
  <c r="BI109" i="44"/>
  <c r="BI209" i="44"/>
  <c r="BI309" i="44"/>
  <c r="BI409" i="44"/>
  <c r="BI509" i="44"/>
  <c r="BI609" i="44"/>
  <c r="BI229" i="44"/>
  <c r="BI429" i="44"/>
  <c r="BI39" i="44"/>
  <c r="BI239" i="44"/>
  <c r="BI149" i="44"/>
  <c r="BI259" i="44"/>
  <c r="BI169" i="44"/>
  <c r="BI479" i="44"/>
  <c r="BI19" i="44"/>
  <c r="BI119" i="44"/>
  <c r="BI219" i="44"/>
  <c r="BI319" i="44"/>
  <c r="BI419" i="44"/>
  <c r="BI519" i="44"/>
  <c r="BI619" i="44"/>
  <c r="BI129" i="44"/>
  <c r="BI329" i="44"/>
  <c r="BI529" i="44"/>
  <c r="BI139" i="44"/>
  <c r="BI339" i="44"/>
  <c r="BI539" i="44"/>
  <c r="BI449" i="44"/>
  <c r="BI359" i="44"/>
  <c r="BI559" i="44"/>
  <c r="BI569" i="44"/>
  <c r="BI29" i="44"/>
  <c r="BI349" i="44"/>
  <c r="BI369" i="44"/>
  <c r="BI579" i="44"/>
  <c r="BI49" i="44"/>
  <c r="BI59" i="44"/>
  <c r="BI69" i="44"/>
  <c r="BI79" i="44"/>
  <c r="BI179" i="44"/>
  <c r="BI279" i="44"/>
  <c r="BI89" i="44"/>
  <c r="BI189" i="44"/>
  <c r="BI289" i="44"/>
  <c r="BI389" i="44"/>
  <c r="BI489" i="44"/>
  <c r="BI589" i="44"/>
  <c r="BI99" i="44"/>
  <c r="BI199" i="44"/>
  <c r="BI299" i="44"/>
  <c r="BI399" i="44"/>
  <c r="BI499" i="44"/>
  <c r="BI599" i="44"/>
  <c r="BI439" i="44"/>
  <c r="BI249" i="44"/>
  <c r="BI549" i="44"/>
  <c r="BI159" i="44"/>
  <c r="BI459" i="44"/>
  <c r="BI269" i="44"/>
  <c r="BI469" i="44"/>
  <c r="BI379" i="44"/>
  <c r="BM8" i="44"/>
  <c r="BM18" i="44"/>
  <c r="BM28" i="44"/>
  <c r="BM38" i="44"/>
  <c r="BM48" i="44"/>
  <c r="BM58" i="44"/>
  <c r="BM68" i="44"/>
  <c r="BM78" i="44"/>
  <c r="BM88" i="44"/>
  <c r="BM98" i="44"/>
  <c r="BM108" i="44"/>
  <c r="BM118" i="44"/>
  <c r="BM128" i="44"/>
  <c r="BM138" i="44"/>
  <c r="BM148" i="44"/>
  <c r="BM158" i="44"/>
  <c r="BM168" i="44"/>
  <c r="BM178" i="44"/>
  <c r="BM188" i="44"/>
  <c r="BM198" i="44"/>
  <c r="BM208" i="44"/>
  <c r="BM218" i="44"/>
  <c r="BM228" i="44"/>
  <c r="BM238" i="44"/>
  <c r="BM248" i="44"/>
  <c r="BM258" i="44"/>
  <c r="BM268" i="44"/>
  <c r="BM278" i="44"/>
  <c r="BM288" i="44"/>
  <c r="BM298" i="44"/>
  <c r="BM308" i="44"/>
  <c r="BM318" i="44"/>
  <c r="BM328" i="44"/>
  <c r="BM338" i="44"/>
  <c r="BM348" i="44"/>
  <c r="BM358" i="44"/>
  <c r="BM368" i="44"/>
  <c r="BM378" i="44"/>
  <c r="BM388" i="44"/>
  <c r="BM398" i="44"/>
  <c r="BM408" i="44"/>
  <c r="BM418" i="44"/>
  <c r="BM428" i="44"/>
  <c r="BM438" i="44"/>
  <c r="BM448" i="44"/>
  <c r="BM458" i="44"/>
  <c r="BM468" i="44"/>
  <c r="BM478" i="44"/>
  <c r="BM488" i="44"/>
  <c r="BM498" i="44"/>
  <c r="BM508" i="44"/>
  <c r="BM518" i="44"/>
  <c r="BM528" i="44"/>
  <c r="BM538" i="44"/>
  <c r="BM548" i="44"/>
  <c r="BM558" i="44"/>
  <c r="BM568" i="44"/>
  <c r="BM578" i="44"/>
  <c r="BM588" i="44"/>
  <c r="BM598" i="44"/>
  <c r="BM608" i="44"/>
  <c r="BM618" i="44"/>
  <c r="BQ7" i="44"/>
  <c r="BQ17" i="44"/>
  <c r="BQ27" i="44"/>
  <c r="BQ37" i="44"/>
  <c r="BQ47" i="44"/>
  <c r="BQ57" i="44"/>
  <c r="BQ67" i="44"/>
  <c r="BQ77" i="44"/>
  <c r="BQ87" i="44"/>
  <c r="BQ97" i="44"/>
  <c r="BQ107" i="44"/>
  <c r="BQ117" i="44"/>
  <c r="BQ127" i="44"/>
  <c r="BQ137" i="44"/>
  <c r="BQ147" i="44"/>
  <c r="BQ157" i="44"/>
  <c r="BQ167" i="44"/>
  <c r="BQ177" i="44"/>
  <c r="BQ187" i="44"/>
  <c r="BQ197" i="44"/>
  <c r="BQ207" i="44"/>
  <c r="BQ217" i="44"/>
  <c r="BQ227" i="44"/>
  <c r="BQ237" i="44"/>
  <c r="BQ247" i="44"/>
  <c r="BQ257" i="44"/>
  <c r="BQ267" i="44"/>
  <c r="BQ277" i="44"/>
  <c r="BQ287" i="44"/>
  <c r="BQ297" i="44"/>
  <c r="BQ307" i="44"/>
  <c r="BQ317" i="44"/>
  <c r="BQ327" i="44"/>
  <c r="BQ337" i="44"/>
  <c r="BQ347" i="44"/>
  <c r="BQ357" i="44"/>
  <c r="BQ367" i="44"/>
  <c r="BQ377" i="44"/>
  <c r="BQ387" i="44"/>
  <c r="AQ170" i="44" a="1"/>
  <c r="AQ353" i="44" a="1"/>
  <c r="AQ580" i="44" a="1"/>
  <c r="BF16" i="44"/>
  <c r="BF42" i="44"/>
  <c r="BF66" i="44"/>
  <c r="BF92" i="44"/>
  <c r="BF116" i="44"/>
  <c r="BF142" i="44"/>
  <c r="BF166" i="44"/>
  <c r="BF192" i="44"/>
  <c r="BF216" i="44"/>
  <c r="BF242" i="44"/>
  <c r="BF256" i="44"/>
  <c r="BF271" i="44"/>
  <c r="BF281" i="44"/>
  <c r="BF291" i="44"/>
  <c r="BF301" i="44"/>
  <c r="BF311" i="44"/>
  <c r="BF321" i="44"/>
  <c r="BF331" i="44"/>
  <c r="BF341" i="44"/>
  <c r="BF351" i="44"/>
  <c r="BF361" i="44"/>
  <c r="BF371" i="44"/>
  <c r="BF381" i="44"/>
  <c r="BF391" i="44"/>
  <c r="BF401" i="44"/>
  <c r="BF411" i="44"/>
  <c r="BF421" i="44"/>
  <c r="BF431" i="44"/>
  <c r="BF441" i="44"/>
  <c r="BF451" i="44"/>
  <c r="BF461" i="44"/>
  <c r="BF471" i="44"/>
  <c r="BF481" i="44"/>
  <c r="BF491" i="44"/>
  <c r="BF501" i="44"/>
  <c r="BF511" i="44"/>
  <c r="BF521" i="44"/>
  <c r="BF531" i="44"/>
  <c r="BF541" i="44"/>
  <c r="BF551" i="44"/>
  <c r="BF561" i="44"/>
  <c r="BF571" i="44"/>
  <c r="BF581" i="44"/>
  <c r="BF591" i="44"/>
  <c r="BF601" i="44"/>
  <c r="BF611" i="44"/>
  <c r="BF621" i="44"/>
  <c r="BI10" i="44"/>
  <c r="BI110" i="44"/>
  <c r="BI210" i="44"/>
  <c r="BI310" i="44"/>
  <c r="BI410" i="44"/>
  <c r="BI510" i="44"/>
  <c r="BI610" i="44"/>
  <c r="BI120" i="44"/>
  <c r="BI220" i="44"/>
  <c r="BI420" i="44"/>
  <c r="BI520" i="44"/>
  <c r="BI240" i="44"/>
  <c r="BI80" i="44"/>
  <c r="BI20" i="44"/>
  <c r="BI320" i="44"/>
  <c r="BI570" i="44"/>
  <c r="BI30" i="44"/>
  <c r="BI130" i="44"/>
  <c r="BI230" i="44"/>
  <c r="BI330" i="44"/>
  <c r="BI430" i="44"/>
  <c r="BI530" i="44"/>
  <c r="BI470" i="44"/>
  <c r="BI580" i="44"/>
  <c r="BI40" i="44"/>
  <c r="BI540" i="44"/>
  <c r="BI50" i="44"/>
  <c r="BI150" i="44"/>
  <c r="BI250" i="44"/>
  <c r="BI350" i="44"/>
  <c r="BI450" i="44"/>
  <c r="BI550" i="44"/>
  <c r="BI60" i="44"/>
  <c r="BI160" i="44"/>
  <c r="BI260" i="44"/>
  <c r="BI460" i="44"/>
  <c r="BI560" i="44"/>
  <c r="BI70" i="44"/>
  <c r="BI170" i="44"/>
  <c r="BI270" i="44"/>
  <c r="BI180" i="44"/>
  <c r="BI480" i="44"/>
  <c r="BI360" i="44"/>
  <c r="BI90" i="44"/>
  <c r="BI190" i="44"/>
  <c r="BI290" i="44"/>
  <c r="BI390" i="44"/>
  <c r="BI490" i="44"/>
  <c r="BI590" i="44"/>
  <c r="BI100" i="44"/>
  <c r="BI200" i="44"/>
  <c r="BI300" i="44"/>
  <c r="BI400" i="44"/>
  <c r="BI500" i="44"/>
  <c r="BI600" i="44"/>
  <c r="BI620" i="44"/>
  <c r="BI140" i="44"/>
  <c r="BI340" i="44"/>
  <c r="BI440" i="44"/>
  <c r="BI370" i="44"/>
  <c r="BI280" i="44"/>
  <c r="BI380" i="44"/>
  <c r="BM9" i="44"/>
  <c r="BM19" i="44"/>
  <c r="BM29" i="44"/>
  <c r="BM39" i="44"/>
  <c r="BM49" i="44"/>
  <c r="BM59" i="44"/>
  <c r="BM69" i="44"/>
  <c r="BM79" i="44"/>
  <c r="BM89" i="44"/>
  <c r="BM99" i="44"/>
  <c r="BM109" i="44"/>
  <c r="BM119" i="44"/>
  <c r="BM129" i="44"/>
  <c r="BM139" i="44"/>
  <c r="BM149" i="44"/>
  <c r="BM159" i="44"/>
  <c r="BM169" i="44"/>
  <c r="BM179" i="44"/>
  <c r="BM189" i="44"/>
  <c r="BM199" i="44"/>
  <c r="BM209" i="44"/>
  <c r="BM219" i="44"/>
  <c r="BM229" i="44"/>
  <c r="BM239" i="44"/>
  <c r="BM249" i="44"/>
  <c r="BM259" i="44"/>
  <c r="BM269" i="44"/>
  <c r="BM279" i="44"/>
  <c r="BM289" i="44"/>
  <c r="BM299" i="44"/>
  <c r="BM309" i="44"/>
  <c r="BM319" i="44"/>
  <c r="BM329" i="44"/>
  <c r="BM339" i="44"/>
  <c r="BM349" i="44"/>
  <c r="BM359" i="44"/>
  <c r="BM369" i="44"/>
  <c r="BM379" i="44"/>
  <c r="BM389" i="44"/>
  <c r="BM399" i="44"/>
  <c r="BM409" i="44"/>
  <c r="BM419" i="44"/>
  <c r="BM429" i="44"/>
  <c r="BM439" i="44"/>
  <c r="BM449" i="44"/>
  <c r="BM459" i="44"/>
  <c r="BM469" i="44"/>
  <c r="BM479" i="44"/>
  <c r="BM489" i="44"/>
  <c r="BM499" i="44"/>
  <c r="BM509" i="44"/>
  <c r="BM519" i="44"/>
  <c r="BM529" i="44"/>
  <c r="BM539" i="44"/>
  <c r="BM549" i="44"/>
  <c r="BM559" i="44"/>
  <c r="BM569" i="44"/>
  <c r="BM579" i="44"/>
  <c r="BM589" i="44"/>
  <c r="BM599" i="44"/>
  <c r="BM609" i="44"/>
  <c r="BM619" i="44"/>
  <c r="BQ8" i="44"/>
  <c r="BQ18" i="44"/>
  <c r="BQ28" i="44"/>
  <c r="BQ38" i="44"/>
  <c r="BQ48" i="44"/>
  <c r="BQ58" i="44"/>
  <c r="BQ68" i="44"/>
  <c r="BQ78" i="44"/>
  <c r="BQ88" i="44"/>
  <c r="BQ98" i="44"/>
  <c r="BQ108" i="44"/>
  <c r="BQ118" i="44"/>
  <c r="BQ128" i="44"/>
  <c r="BQ138" i="44"/>
  <c r="BQ148" i="44"/>
  <c r="BQ158" i="44"/>
  <c r="BQ168" i="44"/>
  <c r="BQ178" i="44"/>
  <c r="BQ188" i="44"/>
  <c r="BQ198" i="44"/>
  <c r="BQ208" i="44"/>
  <c r="BQ218" i="44"/>
  <c r="BQ228" i="44"/>
  <c r="BQ238" i="44"/>
  <c r="BQ248" i="44"/>
  <c r="BQ258" i="44"/>
  <c r="BQ268" i="44"/>
  <c r="BQ278" i="44"/>
  <c r="BQ288" i="44"/>
  <c r="BQ298" i="44"/>
  <c r="BQ308" i="44"/>
  <c r="BQ318" i="44"/>
  <c r="BQ328" i="44"/>
  <c r="BQ338" i="44"/>
  <c r="BQ348" i="44"/>
  <c r="BQ358" i="44"/>
  <c r="BQ368" i="44"/>
  <c r="BQ378" i="44"/>
  <c r="BQ388" i="44"/>
  <c r="AQ221" i="44" a="1"/>
  <c r="AQ373" i="44" a="1"/>
  <c r="BF18" i="44"/>
  <c r="BF45" i="44"/>
  <c r="BF68" i="44"/>
  <c r="BF95" i="44"/>
  <c r="BF118" i="44"/>
  <c r="BF145" i="44"/>
  <c r="BF168" i="44"/>
  <c r="BF195" i="44"/>
  <c r="BF218" i="44"/>
  <c r="BF243" i="44"/>
  <c r="BF258" i="44"/>
  <c r="BF272" i="44"/>
  <c r="BF282" i="44"/>
  <c r="BF292" i="44"/>
  <c r="BF302" i="44"/>
  <c r="BF312" i="44"/>
  <c r="BF322" i="44"/>
  <c r="BF332" i="44"/>
  <c r="BF342" i="44"/>
  <c r="BF352" i="44"/>
  <c r="BF362" i="44"/>
  <c r="BF372" i="44"/>
  <c r="BF382" i="44"/>
  <c r="BF392" i="44"/>
  <c r="BF402" i="44"/>
  <c r="BF412" i="44"/>
  <c r="BF422" i="44"/>
  <c r="BF432" i="44"/>
  <c r="BF442" i="44"/>
  <c r="BF452" i="44"/>
  <c r="BF462" i="44"/>
  <c r="BF472" i="44"/>
  <c r="BF482" i="44"/>
  <c r="BF492" i="44"/>
  <c r="BF502" i="44"/>
  <c r="BF512" i="44"/>
  <c r="BF522" i="44"/>
  <c r="BF532" i="44"/>
  <c r="BF542" i="44"/>
  <c r="BF552" i="44"/>
  <c r="BF562" i="44"/>
  <c r="BF572" i="44"/>
  <c r="BF582" i="44"/>
  <c r="BF592" i="44"/>
  <c r="BF602" i="44"/>
  <c r="BF612" i="44"/>
  <c r="BF622" i="44"/>
  <c r="BI11" i="44"/>
  <c r="BI21" i="44"/>
  <c r="BI31" i="44"/>
  <c r="BI41" i="44"/>
  <c r="AQ393" i="44" a="1"/>
  <c r="AQ467" i="44" a="1"/>
  <c r="AQ536" i="44" a="1"/>
  <c r="BF25" i="44"/>
  <c r="BF48" i="44"/>
  <c r="BF75" i="44"/>
  <c r="BF98" i="44"/>
  <c r="BF125" i="44"/>
  <c r="BF148" i="44"/>
  <c r="BF175" i="44"/>
  <c r="BF198" i="44"/>
  <c r="BF225" i="44"/>
  <c r="BF245" i="44"/>
  <c r="BF263" i="44"/>
  <c r="BF274" i="44"/>
  <c r="BF284" i="44"/>
  <c r="BF294" i="44"/>
  <c r="BF304" i="44"/>
  <c r="BF314" i="44"/>
  <c r="BF324" i="44"/>
  <c r="BF334" i="44"/>
  <c r="BF344" i="44"/>
  <c r="BF354" i="44"/>
  <c r="BF364" i="44"/>
  <c r="BF374" i="44"/>
  <c r="BF384" i="44"/>
  <c r="BF394" i="44"/>
  <c r="BF404" i="44"/>
  <c r="BF414" i="44"/>
  <c r="BF424" i="44"/>
  <c r="BF434" i="44"/>
  <c r="BF444" i="44"/>
  <c r="BF454" i="44"/>
  <c r="BF464" i="44"/>
  <c r="BF474" i="44"/>
  <c r="BF484" i="44"/>
  <c r="BF494" i="44"/>
  <c r="BF504" i="44"/>
  <c r="BF514" i="44"/>
  <c r="BF524" i="44"/>
  <c r="BF534" i="44"/>
  <c r="BF544" i="44"/>
  <c r="BF554" i="44"/>
  <c r="BF564" i="44"/>
  <c r="BF574" i="44"/>
  <c r="BF584" i="44"/>
  <c r="BF594" i="44"/>
  <c r="BF604" i="44"/>
  <c r="BF614" i="44"/>
  <c r="BF624" i="44"/>
  <c r="BI13" i="44"/>
  <c r="BI113" i="44"/>
  <c r="BI213" i="44"/>
  <c r="BI313" i="44"/>
  <c r="BI413" i="44"/>
  <c r="BI513" i="44"/>
  <c r="BI613" i="44"/>
  <c r="BI123" i="44"/>
  <c r="BI223" i="44"/>
  <c r="BI323" i="44"/>
  <c r="BI423" i="44"/>
  <c r="BI523" i="44"/>
  <c r="BI623" i="44"/>
  <c r="BI133" i="44"/>
  <c r="BI233" i="44"/>
  <c r="BI333" i="44"/>
  <c r="BI433" i="44"/>
  <c r="BI533" i="44"/>
  <c r="BI383" i="44"/>
  <c r="BI293" i="44"/>
  <c r="BI403" i="44"/>
  <c r="BI23" i="44"/>
  <c r="BI83" i="44"/>
  <c r="BI603" i="44"/>
  <c r="BI33" i="44"/>
  <c r="BI43" i="44"/>
  <c r="BI143" i="44"/>
  <c r="BI243" i="44"/>
  <c r="BI343" i="44"/>
  <c r="BI443" i="44"/>
  <c r="BI543" i="44"/>
  <c r="BI553" i="44"/>
  <c r="BI263" i="44"/>
  <c r="BI563" i="44"/>
  <c r="BI373" i="44"/>
  <c r="BI183" i="44"/>
  <c r="BI193" i="44"/>
  <c r="BI593" i="44"/>
  <c r="BI53" i="44"/>
  <c r="BI153" i="44"/>
  <c r="BI253" i="44"/>
  <c r="BI353" i="44"/>
  <c r="BI453" i="44"/>
  <c r="BI363" i="44"/>
  <c r="BI173" i="44"/>
  <c r="BI473" i="44"/>
  <c r="BI283" i="44"/>
  <c r="BI393" i="44"/>
  <c r="BI203" i="44"/>
  <c r="BI63" i="44"/>
  <c r="BI163" i="44"/>
  <c r="BI463" i="44"/>
  <c r="BI573" i="44"/>
  <c r="BI483" i="44"/>
  <c r="BI93" i="44"/>
  <c r="BI303" i="44"/>
  <c r="BI73" i="44"/>
  <c r="BI273" i="44"/>
  <c r="BI583" i="44"/>
  <c r="BI493" i="44"/>
  <c r="BI503" i="44"/>
  <c r="BI103" i="44"/>
  <c r="BM12" i="44"/>
  <c r="BM22" i="44"/>
  <c r="BM32" i="44"/>
  <c r="BM42" i="44"/>
  <c r="BM52" i="44"/>
  <c r="BM62" i="44"/>
  <c r="BM72" i="44"/>
  <c r="BM82" i="44"/>
  <c r="BM92" i="44"/>
  <c r="BM102" i="44"/>
  <c r="BM112" i="44"/>
  <c r="BM122" i="44"/>
  <c r="BM132" i="44"/>
  <c r="BM142" i="44"/>
  <c r="BM152" i="44"/>
  <c r="BM162" i="44"/>
  <c r="BM172" i="44"/>
  <c r="BM182" i="44"/>
  <c r="BM192" i="44"/>
  <c r="BM202" i="44"/>
  <c r="BM212" i="44"/>
  <c r="BM222" i="44"/>
  <c r="BM232" i="44"/>
  <c r="BM242" i="44"/>
  <c r="BM252" i="44"/>
  <c r="BM262" i="44"/>
  <c r="BM272" i="44"/>
  <c r="BM282" i="44"/>
  <c r="BM292" i="44"/>
  <c r="BM302" i="44"/>
  <c r="BM312" i="44"/>
  <c r="BM322" i="44"/>
  <c r="BM332" i="44"/>
  <c r="BM342" i="44"/>
  <c r="BM352" i="44"/>
  <c r="BM362" i="44"/>
  <c r="BM372" i="44"/>
  <c r="BM382" i="44"/>
  <c r="BM392" i="44"/>
  <c r="BM402" i="44"/>
  <c r="BM412" i="44"/>
  <c r="BM422" i="44"/>
  <c r="BM432" i="44"/>
  <c r="BM442" i="44"/>
  <c r="BM452" i="44"/>
  <c r="BM462" i="44"/>
  <c r="BM472" i="44"/>
  <c r="BM482" i="44"/>
  <c r="BM492" i="44"/>
  <c r="BM502" i="44"/>
  <c r="BM512" i="44"/>
  <c r="BM522" i="44"/>
  <c r="BM532" i="44"/>
  <c r="BM542" i="44"/>
  <c r="BM552" i="44"/>
  <c r="BM562" i="44"/>
  <c r="BM572" i="44"/>
  <c r="BM582" i="44"/>
  <c r="BM592" i="44"/>
  <c r="BM602" i="44"/>
  <c r="BM612" i="44"/>
  <c r="BM622" i="44"/>
  <c r="BQ11" i="44"/>
  <c r="BQ21" i="44"/>
  <c r="BQ31" i="44"/>
  <c r="BQ41" i="44"/>
  <c r="BQ51" i="44"/>
  <c r="BQ61" i="44"/>
  <c r="BQ71" i="44"/>
  <c r="BQ81" i="44"/>
  <c r="BQ91" i="44"/>
  <c r="BQ101" i="44"/>
  <c r="BQ111" i="44"/>
  <c r="BQ121" i="44"/>
  <c r="BQ131" i="44"/>
  <c r="BQ141" i="44"/>
  <c r="BQ151" i="44"/>
  <c r="BQ161" i="44"/>
  <c r="BQ171" i="44"/>
  <c r="BQ181" i="44"/>
  <c r="BQ191" i="44"/>
  <c r="BQ201" i="44"/>
  <c r="BQ211" i="44"/>
  <c r="BQ221" i="44"/>
  <c r="BQ231" i="44"/>
  <c r="BQ241" i="44"/>
  <c r="BQ251" i="44"/>
  <c r="BQ261" i="44"/>
  <c r="BQ271" i="44"/>
  <c r="BQ281" i="44"/>
  <c r="BQ291" i="44"/>
  <c r="BQ301" i="44"/>
  <c r="BQ311" i="44"/>
  <c r="BQ321" i="44"/>
  <c r="BQ331" i="44"/>
  <c r="BQ341" i="44"/>
  <c r="BQ351" i="44"/>
  <c r="BF46" i="44"/>
  <c r="BF172" i="44"/>
  <c r="BF273" i="44"/>
  <c r="BF323" i="44"/>
  <c r="BF373" i="44"/>
  <c r="BF423" i="44"/>
  <c r="BF473" i="44"/>
  <c r="BF523" i="44"/>
  <c r="BF569" i="44"/>
  <c r="BF603" i="44"/>
  <c r="BI14" i="44"/>
  <c r="BI272" i="44"/>
  <c r="BI522" i="44"/>
  <c r="BI298" i="44"/>
  <c r="BI548" i="44"/>
  <c r="BI72" i="44"/>
  <c r="BI322" i="44"/>
  <c r="BI572" i="44"/>
  <c r="BI348" i="44"/>
  <c r="BI122" i="44"/>
  <c r="BI148" i="44"/>
  <c r="BI172" i="44"/>
  <c r="BI198" i="44"/>
  <c r="BI472" i="44"/>
  <c r="BI498" i="44"/>
  <c r="BI48" i="44"/>
  <c r="BI98" i="44"/>
  <c r="BI598" i="44"/>
  <c r="BI372" i="44"/>
  <c r="BI622" i="44"/>
  <c r="BI398" i="44"/>
  <c r="BI422" i="44"/>
  <c r="BI448" i="44"/>
  <c r="BI222" i="44"/>
  <c r="BI248" i="44"/>
  <c r="BM27" i="44"/>
  <c r="BM51" i="44"/>
  <c r="BM77" i="44"/>
  <c r="BM101" i="44"/>
  <c r="BM127" i="44"/>
  <c r="BM151" i="44"/>
  <c r="BM177" i="44"/>
  <c r="BM201" i="44"/>
  <c r="BM227" i="44"/>
  <c r="BM251" i="44"/>
  <c r="BM277" i="44"/>
  <c r="BM301" i="44"/>
  <c r="BM327" i="44"/>
  <c r="BM351" i="44"/>
  <c r="BM377" i="44"/>
  <c r="BM401" i="44"/>
  <c r="BM427" i="44"/>
  <c r="BM451" i="44"/>
  <c r="BM477" i="44"/>
  <c r="BM501" i="44"/>
  <c r="BM527" i="44"/>
  <c r="BM551" i="44"/>
  <c r="BM577" i="44"/>
  <c r="BM601" i="44"/>
  <c r="BQ6" i="44"/>
  <c r="BQ30" i="44"/>
  <c r="BQ56" i="44"/>
  <c r="BQ80" i="44"/>
  <c r="BQ106" i="44"/>
  <c r="BQ130" i="44"/>
  <c r="BQ156" i="44"/>
  <c r="BQ180" i="44"/>
  <c r="BQ206" i="44"/>
  <c r="BQ230" i="44"/>
  <c r="BQ256" i="44"/>
  <c r="BQ280" i="44"/>
  <c r="BQ306" i="44"/>
  <c r="BQ330" i="44"/>
  <c r="BQ356" i="44"/>
  <c r="BQ376" i="44"/>
  <c r="BQ396" i="44"/>
  <c r="BQ409" i="44"/>
  <c r="BQ422" i="44"/>
  <c r="BQ436" i="44"/>
  <c r="BQ447" i="44"/>
  <c r="BQ458" i="44"/>
  <c r="BQ469" i="44"/>
  <c r="BQ480" i="44"/>
  <c r="BQ491" i="44"/>
  <c r="BQ502" i="44"/>
  <c r="BQ513" i="44"/>
  <c r="BQ525" i="44"/>
  <c r="BQ536" i="44"/>
  <c r="BQ547" i="44"/>
  <c r="BQ558" i="44"/>
  <c r="BQ569" i="44"/>
  <c r="BQ579" i="44"/>
  <c r="BQ589" i="44"/>
  <c r="BQ599" i="44"/>
  <c r="BQ609" i="44"/>
  <c r="BQ619" i="44"/>
  <c r="CL6" i="44" a="1"/>
  <c r="CL11" i="44" a="1"/>
  <c r="CL16" i="44" a="1"/>
  <c r="CL21" i="44" a="1"/>
  <c r="CL26" i="44" a="1"/>
  <c r="CL31" i="44" a="1"/>
  <c r="CL36" i="44" a="1"/>
  <c r="CL41" i="44" a="1"/>
  <c r="CL46" i="44" a="1"/>
  <c r="CL51" i="44" a="1"/>
  <c r="CL56" i="44" a="1"/>
  <c r="CL61" i="44" a="1"/>
  <c r="CL66" i="44" a="1"/>
  <c r="CL71" i="44" a="1"/>
  <c r="CL76" i="44" a="1"/>
  <c r="CL81" i="44" a="1"/>
  <c r="CL86" i="44" a="1"/>
  <c r="CL91" i="44" a="1"/>
  <c r="CL96" i="44" a="1"/>
  <c r="CL101" i="44" a="1"/>
  <c r="CL106" i="44" a="1"/>
  <c r="CL111" i="44" a="1"/>
  <c r="CL116" i="44" a="1"/>
  <c r="CL121" i="44" a="1"/>
  <c r="CL126" i="44" a="1"/>
  <c r="CL131" i="44" a="1"/>
  <c r="CL136" i="44" a="1"/>
  <c r="CL141" i="44" a="1"/>
  <c r="CL146" i="44" a="1"/>
  <c r="CL151" i="44" a="1"/>
  <c r="CL156" i="44" a="1"/>
  <c r="CL161" i="44" a="1"/>
  <c r="CL166" i="44" a="1"/>
  <c r="CL171" i="44" a="1"/>
  <c r="CL176" i="44" a="1"/>
  <c r="CL181" i="44" a="1"/>
  <c r="CL186" i="44" a="1"/>
  <c r="CL191" i="44" a="1"/>
  <c r="CL196" i="44" a="1"/>
  <c r="CL201" i="44" a="1"/>
  <c r="CL206" i="44" a="1"/>
  <c r="CL211" i="44" a="1"/>
  <c r="CL216" i="44" a="1"/>
  <c r="CL221" i="44" a="1"/>
  <c r="CL226" i="44" a="1"/>
  <c r="CL231" i="44" a="1"/>
  <c r="CL236" i="44" a="1"/>
  <c r="CL241" i="44" a="1"/>
  <c r="CL246" i="44" a="1"/>
  <c r="CL251" i="44" a="1"/>
  <c r="CL256" i="44" a="1"/>
  <c r="CL261" i="44" a="1"/>
  <c r="CL266" i="44" a="1"/>
  <c r="CL271" i="44" a="1"/>
  <c r="CL276" i="44" a="1"/>
  <c r="CL281" i="44" a="1"/>
  <c r="CL286" i="44" a="1"/>
  <c r="CL291" i="44" a="1"/>
  <c r="CL296" i="44" a="1"/>
  <c r="CL301" i="44" a="1"/>
  <c r="CL306" i="44" a="1"/>
  <c r="CL311" i="44" a="1"/>
  <c r="CL316" i="44" a="1"/>
  <c r="CL321" i="44" a="1"/>
  <c r="CL326" i="44" a="1"/>
  <c r="CL331" i="44" a="1"/>
  <c r="CL336" i="44" a="1"/>
  <c r="CL341" i="44" a="1"/>
  <c r="CL346" i="44" a="1"/>
  <c r="CL351" i="44" a="1"/>
  <c r="CL356" i="44" a="1"/>
  <c r="CL361" i="44" a="1"/>
  <c r="CL366" i="44" a="1"/>
  <c r="BF52" i="44"/>
  <c r="BF176" i="44"/>
  <c r="BF275" i="44"/>
  <c r="BF325" i="44"/>
  <c r="BF375" i="44"/>
  <c r="BF425" i="44"/>
  <c r="BF475" i="44"/>
  <c r="BF525" i="44"/>
  <c r="BF573" i="44"/>
  <c r="BF605" i="44"/>
  <c r="BI18" i="44"/>
  <c r="BI274" i="44"/>
  <c r="BI524" i="44"/>
  <c r="BI301" i="44"/>
  <c r="BI551" i="44"/>
  <c r="BI74" i="44"/>
  <c r="BI324" i="44"/>
  <c r="BI574" i="44"/>
  <c r="BI351" i="44"/>
  <c r="BI124" i="44"/>
  <c r="BI624" i="44"/>
  <c r="BI401" i="44"/>
  <c r="BI424" i="44"/>
  <c r="BI451" i="44"/>
  <c r="BI251" i="44"/>
  <c r="BI51" i="44"/>
  <c r="BI101" i="44"/>
  <c r="BI374" i="44"/>
  <c r="BI151" i="44"/>
  <c r="BI174" i="44"/>
  <c r="BI201" i="44"/>
  <c r="BI474" i="44"/>
  <c r="BI601" i="44"/>
  <c r="BI501" i="44"/>
  <c r="BI224" i="44"/>
  <c r="BM30" i="44"/>
  <c r="BM53" i="44"/>
  <c r="BM80" i="44"/>
  <c r="BM103" i="44"/>
  <c r="BM130" i="44"/>
  <c r="BM153" i="44"/>
  <c r="BM180" i="44"/>
  <c r="BM203" i="44"/>
  <c r="BM230" i="44"/>
  <c r="BM253" i="44"/>
  <c r="BM280" i="44"/>
  <c r="BM303" i="44"/>
  <c r="BM330" i="44"/>
  <c r="BM353" i="44"/>
  <c r="BM380" i="44"/>
  <c r="BM403" i="44"/>
  <c r="BM430" i="44"/>
  <c r="BM453" i="44"/>
  <c r="BM480" i="44"/>
  <c r="BM503" i="44"/>
  <c r="BM530" i="44"/>
  <c r="BM553" i="44"/>
  <c r="BM580" i="44"/>
  <c r="BM603" i="44"/>
  <c r="BQ9" i="44"/>
  <c r="BQ32" i="44"/>
  <c r="BQ59" i="44"/>
  <c r="BQ82" i="44"/>
  <c r="BQ109" i="44"/>
  <c r="BQ132" i="44"/>
  <c r="BQ159" i="44"/>
  <c r="BQ182" i="44"/>
  <c r="BQ209" i="44"/>
  <c r="BQ232" i="44"/>
  <c r="BQ259" i="44"/>
  <c r="BQ282" i="44"/>
  <c r="BQ309" i="44"/>
  <c r="BQ332" i="44"/>
  <c r="BQ359" i="44"/>
  <c r="BQ379" i="44"/>
  <c r="BQ397" i="44"/>
  <c r="BQ410" i="44"/>
  <c r="BQ423" i="44"/>
  <c r="BQ437" i="44"/>
  <c r="BQ448" i="44"/>
  <c r="BQ459" i="44"/>
  <c r="BQ470" i="44"/>
  <c r="BQ481" i="44"/>
  <c r="BQ492" i="44"/>
  <c r="BQ503" i="44"/>
  <c r="BQ515" i="44"/>
  <c r="BQ526" i="44"/>
  <c r="BQ537" i="44"/>
  <c r="BQ548" i="44"/>
  <c r="BQ559" i="44"/>
  <c r="BQ570" i="44"/>
  <c r="BQ580" i="44"/>
  <c r="BQ590" i="44"/>
  <c r="BQ600" i="44"/>
  <c r="BQ610" i="44"/>
  <c r="BQ620" i="44"/>
  <c r="BF72" i="44"/>
  <c r="BF196" i="44"/>
  <c r="BF283" i="44"/>
  <c r="BF333" i="44"/>
  <c r="BF383" i="44"/>
  <c r="BF433" i="44"/>
  <c r="BF483" i="44"/>
  <c r="BF533" i="44"/>
  <c r="BF575" i="44"/>
  <c r="BF609" i="44"/>
  <c r="BI22" i="44"/>
  <c r="BI52" i="44"/>
  <c r="BI78" i="44"/>
  <c r="BI102" i="44"/>
  <c r="BI128" i="44"/>
  <c r="BI378" i="44"/>
  <c r="BI178" i="44"/>
  <c r="BI452" i="44"/>
  <c r="BI478" i="44"/>
  <c r="BI152" i="44"/>
  <c r="BI402" i="44"/>
  <c r="BI428" i="44"/>
  <c r="BI202" i="44"/>
  <c r="BI228" i="44"/>
  <c r="BI352" i="44"/>
  <c r="BI252" i="44"/>
  <c r="BI502" i="44"/>
  <c r="BI278" i="44"/>
  <c r="BI528" i="44"/>
  <c r="BI302" i="44"/>
  <c r="BI552" i="44"/>
  <c r="BI328" i="44"/>
  <c r="BI578" i="44"/>
  <c r="BI602" i="44"/>
  <c r="BM7" i="44"/>
  <c r="BM31" i="44"/>
  <c r="BM57" i="44"/>
  <c r="BM81" i="44"/>
  <c r="BM107" i="44"/>
  <c r="BM131" i="44"/>
  <c r="BM157" i="44"/>
  <c r="BM181" i="44"/>
  <c r="BM207" i="44"/>
  <c r="BM231" i="44"/>
  <c r="BM257" i="44"/>
  <c r="BM281" i="44"/>
  <c r="BM307" i="44"/>
  <c r="BM331" i="44"/>
  <c r="BM357" i="44"/>
  <c r="BM381" i="44"/>
  <c r="BM407" i="44"/>
  <c r="BM431" i="44"/>
  <c r="BM457" i="44"/>
  <c r="BM481" i="44"/>
  <c r="BM507" i="44"/>
  <c r="BM531" i="44"/>
  <c r="BM557" i="44"/>
  <c r="BM581" i="44"/>
  <c r="BM607" i="44"/>
  <c r="BQ10" i="44"/>
  <c r="BQ36" i="44"/>
  <c r="BQ60" i="44"/>
  <c r="BQ86" i="44"/>
  <c r="BQ110" i="44"/>
  <c r="BQ136" i="44"/>
  <c r="BQ160" i="44"/>
  <c r="BQ186" i="44"/>
  <c r="BQ210" i="44"/>
  <c r="BQ236" i="44"/>
  <c r="BQ260" i="44"/>
  <c r="BQ286" i="44"/>
  <c r="BQ310" i="44"/>
  <c r="BQ336" i="44"/>
  <c r="BQ360" i="44"/>
  <c r="BQ380" i="44"/>
  <c r="BQ398" i="44"/>
  <c r="BQ411" i="44"/>
  <c r="BQ426" i="44"/>
  <c r="BQ438" i="44"/>
  <c r="BQ449" i="44"/>
  <c r="BQ460" i="44"/>
  <c r="BQ471" i="44"/>
  <c r="BQ482" i="44"/>
  <c r="BQ493" i="44"/>
  <c r="BQ505" i="44"/>
  <c r="BQ516" i="44"/>
  <c r="BQ527" i="44"/>
  <c r="BQ538" i="44"/>
  <c r="BQ549" i="44"/>
  <c r="BQ560" i="44"/>
  <c r="BQ571" i="44"/>
  <c r="BQ581" i="44"/>
  <c r="BQ591" i="44"/>
  <c r="BQ601" i="44"/>
  <c r="BQ611" i="44"/>
  <c r="BQ621" i="44"/>
  <c r="CL7" i="44" a="1"/>
  <c r="CL12" i="44" a="1"/>
  <c r="CL17" i="44" a="1"/>
  <c r="CL22" i="44" a="1"/>
  <c r="CL27" i="44" a="1"/>
  <c r="CL32" i="44" a="1"/>
  <c r="CL37" i="44" a="1"/>
  <c r="CL42" i="44" a="1"/>
  <c r="CL47" i="44" a="1"/>
  <c r="CL52" i="44" a="1"/>
  <c r="CL57" i="44" a="1"/>
  <c r="CL62" i="44" a="1"/>
  <c r="CL67" i="44" a="1"/>
  <c r="CL72" i="44" a="1"/>
  <c r="CL77" i="44" a="1"/>
  <c r="CL82" i="44" a="1"/>
  <c r="CL87" i="44" a="1"/>
  <c r="CL92" i="44" a="1"/>
  <c r="CL97" i="44" a="1"/>
  <c r="CL102" i="44" a="1"/>
  <c r="CL107" i="44" a="1"/>
  <c r="CL112" i="44" a="1"/>
  <c r="CL117" i="44" a="1"/>
  <c r="CL122" i="44" a="1"/>
  <c r="CL127" i="44" a="1"/>
  <c r="CL132" i="44" a="1"/>
  <c r="CL137" i="44" a="1"/>
  <c r="CL142" i="44" a="1"/>
  <c r="CL147" i="44" a="1"/>
  <c r="CL152" i="44" a="1"/>
  <c r="CL157" i="44" a="1"/>
  <c r="CL162" i="44" a="1"/>
  <c r="CL167" i="44" a="1"/>
  <c r="CL172" i="44" a="1"/>
  <c r="CL177" i="44" a="1"/>
  <c r="CL182" i="44" a="1"/>
  <c r="CL187" i="44" a="1"/>
  <c r="CL192" i="44" a="1"/>
  <c r="CL197" i="44" a="1"/>
  <c r="CL202" i="44" a="1"/>
  <c r="CL207" i="44" a="1"/>
  <c r="CL212" i="44" a="1"/>
  <c r="CL217" i="44" a="1"/>
  <c r="CL222" i="44" a="1"/>
  <c r="CL227" i="44" a="1"/>
  <c r="CL232" i="44" a="1"/>
  <c r="CL237" i="44" a="1"/>
  <c r="CL242" i="44" a="1"/>
  <c r="CL247" i="44" a="1"/>
  <c r="CL252" i="44" a="1"/>
  <c r="CL257" i="44" a="1"/>
  <c r="CL262" i="44" a="1"/>
  <c r="CL267" i="44" a="1"/>
  <c r="CL272" i="44" a="1"/>
  <c r="CL277" i="44" a="1"/>
  <c r="CL282" i="44" a="1"/>
  <c r="CL287" i="44" a="1"/>
  <c r="CL292" i="44" a="1"/>
  <c r="CL297" i="44" a="1"/>
  <c r="CL302" i="44" a="1"/>
  <c r="CL307" i="44" a="1"/>
  <c r="CL312" i="44" a="1"/>
  <c r="CL317" i="44" a="1"/>
  <c r="CL322" i="44" a="1"/>
  <c r="CL327" i="44" a="1"/>
  <c r="CL332" i="44" a="1"/>
  <c r="CL337" i="44" a="1"/>
  <c r="CL342" i="44" a="1"/>
  <c r="BF76" i="44"/>
  <c r="BF202" i="44"/>
  <c r="BF285" i="44"/>
  <c r="BF335" i="44"/>
  <c r="BF385" i="44"/>
  <c r="BF435" i="44"/>
  <c r="BF485" i="44"/>
  <c r="BF535" i="44"/>
  <c r="BF579" i="44"/>
  <c r="BF613" i="44"/>
  <c r="BI24" i="44"/>
  <c r="BI54" i="44"/>
  <c r="BI81" i="44"/>
  <c r="BI331" i="44"/>
  <c r="BI104" i="44"/>
  <c r="BI354" i="44"/>
  <c r="BI604" i="44"/>
  <c r="BI381" i="44"/>
  <c r="BI154" i="44"/>
  <c r="BI404" i="44"/>
  <c r="BI431" i="44"/>
  <c r="BI454" i="44"/>
  <c r="BI231" i="44"/>
  <c r="BI504" i="44"/>
  <c r="BI531" i="44"/>
  <c r="BI554" i="44"/>
  <c r="BI131" i="44"/>
  <c r="BI181" i="44"/>
  <c r="BI204" i="44"/>
  <c r="BI481" i="44"/>
  <c r="BI254" i="44"/>
  <c r="BI281" i="44"/>
  <c r="BI304" i="44"/>
  <c r="BI581" i="44"/>
  <c r="BM10" i="44"/>
  <c r="BM33" i="44"/>
  <c r="AQ456" i="44" a="1"/>
  <c r="BF96" i="44"/>
  <c r="BF222" i="44"/>
  <c r="BF293" i="44"/>
  <c r="BF343" i="44"/>
  <c r="BF393" i="44"/>
  <c r="BF443" i="44"/>
  <c r="BF493" i="44"/>
  <c r="BF543" i="44"/>
  <c r="BF583" i="44"/>
  <c r="BF615" i="44"/>
  <c r="BI28" i="44"/>
  <c r="BI282" i="44"/>
  <c r="BI532" i="44"/>
  <c r="BI308" i="44"/>
  <c r="BI558" i="44"/>
  <c r="BI332" i="44"/>
  <c r="BI458" i="44"/>
  <c r="BI508" i="44"/>
  <c r="BI58" i="44"/>
  <c r="BI432" i="44"/>
  <c r="BI482" i="44"/>
  <c r="BI82" i="44"/>
  <c r="BI582" i="44"/>
  <c r="BI108" i="44"/>
  <c r="BI358" i="44"/>
  <c r="BI608" i="44"/>
  <c r="BI382" i="44"/>
  <c r="BI158" i="44"/>
  <c r="BI408" i="44"/>
  <c r="BI182" i="44"/>
  <c r="BI208" i="44"/>
  <c r="BI232" i="44"/>
  <c r="BI258" i="44"/>
  <c r="BI132" i="44"/>
  <c r="BM11" i="44"/>
  <c r="BM37" i="44"/>
  <c r="BM61" i="44"/>
  <c r="BM87" i="44"/>
  <c r="BM111" i="44"/>
  <c r="BM137" i="44"/>
  <c r="BM161" i="44"/>
  <c r="BM187" i="44"/>
  <c r="BM211" i="44"/>
  <c r="BM237" i="44"/>
  <c r="BM261" i="44"/>
  <c r="BM287" i="44"/>
  <c r="BM311" i="44"/>
  <c r="BM337" i="44"/>
  <c r="BM361" i="44"/>
  <c r="BM387" i="44"/>
  <c r="BM411" i="44"/>
  <c r="BM437" i="44"/>
  <c r="BM461" i="44"/>
  <c r="BM487" i="44"/>
  <c r="BM511" i="44"/>
  <c r="BM537" i="44"/>
  <c r="BM561" i="44"/>
  <c r="BM587" i="44"/>
  <c r="BM611" i="44"/>
  <c r="BQ16" i="44"/>
  <c r="BQ40" i="44"/>
  <c r="BQ66" i="44"/>
  <c r="BQ90" i="44"/>
  <c r="BQ116" i="44"/>
  <c r="BQ140" i="44"/>
  <c r="BQ166" i="44"/>
  <c r="BQ190" i="44"/>
  <c r="BQ216" i="44"/>
  <c r="BQ240" i="44"/>
  <c r="BQ266" i="44"/>
  <c r="BQ290" i="44"/>
  <c r="BQ316" i="44"/>
  <c r="BQ340" i="44"/>
  <c r="BQ362" i="44"/>
  <c r="BQ382" i="44"/>
  <c r="BQ400" i="44"/>
  <c r="BQ416" i="44"/>
  <c r="BQ428" i="44"/>
  <c r="BQ440" i="44"/>
  <c r="BQ451" i="44"/>
  <c r="BQ462" i="44"/>
  <c r="BQ473" i="44"/>
  <c r="BQ485" i="44"/>
  <c r="BQ496" i="44"/>
  <c r="BQ507" i="44"/>
  <c r="BQ518" i="44"/>
  <c r="BQ529" i="44"/>
  <c r="BQ540" i="44"/>
  <c r="BQ551" i="44"/>
  <c r="BQ562" i="44"/>
  <c r="BQ573" i="44"/>
  <c r="BQ583" i="44"/>
  <c r="BQ593" i="44"/>
  <c r="BQ603" i="44"/>
  <c r="BQ613" i="44"/>
  <c r="BQ623" i="44"/>
  <c r="CL8" i="44" a="1"/>
  <c r="CL13" i="44" a="1"/>
  <c r="CL18" i="44" a="1"/>
  <c r="CL23" i="44" a="1"/>
  <c r="CL28" i="44" a="1"/>
  <c r="CL33" i="44" a="1"/>
  <c r="CL38" i="44" a="1"/>
  <c r="CL43" i="44" a="1"/>
  <c r="CL48" i="44" a="1"/>
  <c r="CL53" i="44" a="1"/>
  <c r="CL58" i="44" a="1"/>
  <c r="CL63" i="44" a="1"/>
  <c r="CL68" i="44" a="1"/>
  <c r="CL73" i="44" a="1"/>
  <c r="CL78" i="44" a="1"/>
  <c r="CL83" i="44" a="1"/>
  <c r="CL88" i="44" a="1"/>
  <c r="CL93" i="44" a="1"/>
  <c r="CL98" i="44" a="1"/>
  <c r="CL103" i="44" a="1"/>
  <c r="CL108" i="44" a="1"/>
  <c r="CL113" i="44" a="1"/>
  <c r="CL118" i="44" a="1"/>
  <c r="CL123" i="44" a="1"/>
  <c r="CL128" i="44" a="1"/>
  <c r="CL133" i="44" a="1"/>
  <c r="CL138" i="44" a="1"/>
  <c r="CL143" i="44" a="1"/>
  <c r="CL148" i="44" a="1"/>
  <c r="CL153" i="44" a="1"/>
  <c r="CL158" i="44" a="1"/>
  <c r="CL163" i="44" a="1"/>
  <c r="CL168" i="44" a="1"/>
  <c r="CL173" i="44" a="1"/>
  <c r="CL178" i="44" a="1"/>
  <c r="CL183" i="44" a="1"/>
  <c r="CL188" i="44" a="1"/>
  <c r="CL193" i="44" a="1"/>
  <c r="CL198" i="44" a="1"/>
  <c r="CL203" i="44" a="1"/>
  <c r="CL208" i="44" a="1"/>
  <c r="CL213" i="44" a="1"/>
  <c r="CL218" i="44" a="1"/>
  <c r="CL223" i="44" a="1"/>
  <c r="CL228" i="44" a="1"/>
  <c r="CL233" i="44" a="1"/>
  <c r="CL238" i="44" a="1"/>
  <c r="CL243" i="44" a="1"/>
  <c r="CL248" i="44" a="1"/>
  <c r="CL253" i="44" a="1"/>
  <c r="CL258" i="44" a="1"/>
  <c r="CL263" i="44" a="1"/>
  <c r="CL268" i="44" a="1"/>
  <c r="CL273" i="44" a="1"/>
  <c r="CL278" i="44" a="1"/>
  <c r="CL283" i="44" a="1"/>
  <c r="CL288" i="44" a="1"/>
  <c r="CL293" i="44" a="1"/>
  <c r="CL298" i="44" a="1"/>
  <c r="CL303" i="44" a="1"/>
  <c r="CL308" i="44" a="1"/>
  <c r="CL313" i="44" a="1"/>
  <c r="CL318" i="44" a="1"/>
  <c r="CL323" i="44" a="1"/>
  <c r="CL328" i="44" a="1"/>
  <c r="CL333" i="44" a="1"/>
  <c r="CL338" i="44" a="1"/>
  <c r="CL343" i="44" a="1"/>
  <c r="CL348" i="44" a="1"/>
  <c r="CL353" i="44" a="1"/>
  <c r="CL358" i="44" a="1"/>
  <c r="AQ469" i="44" a="1"/>
  <c r="BF102" i="44"/>
  <c r="BF226" i="44"/>
  <c r="BF295" i="44"/>
  <c r="BF345" i="44"/>
  <c r="BF395" i="44"/>
  <c r="BF445" i="44"/>
  <c r="BF495" i="44"/>
  <c r="BF545" i="44"/>
  <c r="BF585" i="44"/>
  <c r="BF619" i="44"/>
  <c r="BI32" i="44"/>
  <c r="BI284" i="44"/>
  <c r="BI161" i="44"/>
  <c r="BI61" i="44"/>
  <c r="BI311" i="44"/>
  <c r="BI561" i="44"/>
  <c r="BI334" i="44"/>
  <c r="BI611" i="44"/>
  <c r="BI184" i="44"/>
  <c r="BI84" i="44"/>
  <c r="BI111" i="44"/>
  <c r="BI461" i="44"/>
  <c r="BI134" i="44"/>
  <c r="BI234" i="44"/>
  <c r="BI484" i="44"/>
  <c r="BI261" i="44"/>
  <c r="BI511" i="44"/>
  <c r="BI534" i="44"/>
  <c r="BI584" i="44"/>
  <c r="BI361" i="44"/>
  <c r="BI384" i="44"/>
  <c r="BI411" i="44"/>
  <c r="BI434" i="44"/>
  <c r="BI211" i="44"/>
  <c r="BM13" i="44"/>
  <c r="BM40" i="44"/>
  <c r="BM63" i="44"/>
  <c r="BM90" i="44"/>
  <c r="BM113" i="44"/>
  <c r="BM140" i="44"/>
  <c r="BM163" i="44"/>
  <c r="BM190" i="44"/>
  <c r="BM213" i="44"/>
  <c r="BM240" i="44"/>
  <c r="BM263" i="44"/>
  <c r="BM290" i="44"/>
  <c r="BM313" i="44"/>
  <c r="BM340" i="44"/>
  <c r="BM363" i="44"/>
  <c r="BM390" i="44"/>
  <c r="BM413" i="44"/>
  <c r="BM440" i="44"/>
  <c r="BM463" i="44"/>
  <c r="BM490" i="44"/>
  <c r="BM513" i="44"/>
  <c r="BM540" i="44"/>
  <c r="BM563" i="44"/>
  <c r="BM590" i="44"/>
  <c r="BM613" i="44"/>
  <c r="BQ19" i="44"/>
  <c r="BQ42" i="44"/>
  <c r="BQ69" i="44"/>
  <c r="BQ92" i="44"/>
  <c r="BQ119" i="44"/>
  <c r="BQ142" i="44"/>
  <c r="BQ169" i="44"/>
  <c r="BQ192" i="44"/>
  <c r="BQ219" i="44"/>
  <c r="BQ242" i="44"/>
  <c r="BQ269" i="44"/>
  <c r="BQ292" i="44"/>
  <c r="BQ319" i="44"/>
  <c r="BQ342" i="44"/>
  <c r="BQ366" i="44"/>
  <c r="BQ386" i="44"/>
  <c r="BQ401" i="44"/>
  <c r="BQ417" i="44"/>
  <c r="BQ429" i="44"/>
  <c r="BQ441" i="44"/>
  <c r="BQ452" i="44"/>
  <c r="BQ463" i="44"/>
  <c r="BQ475" i="44"/>
  <c r="BQ486" i="44"/>
  <c r="BQ497" i="44"/>
  <c r="BQ508" i="44"/>
  <c r="BQ519" i="44"/>
  <c r="BQ530" i="44"/>
  <c r="BQ541" i="44"/>
  <c r="BQ552" i="44"/>
  <c r="BQ563" i="44"/>
  <c r="BQ574" i="44"/>
  <c r="BQ584" i="44"/>
  <c r="BQ594" i="44"/>
  <c r="BQ604" i="44"/>
  <c r="BQ614" i="44"/>
  <c r="BQ624" i="44"/>
  <c r="BF122" i="44"/>
  <c r="BF244" i="44"/>
  <c r="BF303" i="44"/>
  <c r="BF353" i="44"/>
  <c r="BF403" i="44"/>
  <c r="BF453" i="44"/>
  <c r="BF503" i="44"/>
  <c r="BF553" i="44"/>
  <c r="BF589" i="44"/>
  <c r="BF623" i="44"/>
  <c r="BI34" i="44"/>
  <c r="BI288" i="44"/>
  <c r="BI538" i="44"/>
  <c r="BI312" i="44"/>
  <c r="BI562" i="44"/>
  <c r="BI338" i="44"/>
  <c r="BI612" i="44"/>
  <c r="BI388" i="44"/>
  <c r="BI62" i="44"/>
  <c r="BI362" i="44"/>
  <c r="BI438" i="44"/>
  <c r="BI88" i="44"/>
  <c r="BI588" i="44"/>
  <c r="BI112" i="44"/>
  <c r="BI138" i="44"/>
  <c r="BI162" i="44"/>
  <c r="BI188" i="44"/>
  <c r="BI212" i="44"/>
  <c r="BI238" i="44"/>
  <c r="BI488" i="44"/>
  <c r="BI262" i="44"/>
  <c r="BI512" i="44"/>
  <c r="BI412" i="44"/>
  <c r="BI462" i="44"/>
  <c r="BM17" i="44"/>
  <c r="BM41" i="44"/>
  <c r="BM67" i="44"/>
  <c r="BM91" i="44"/>
  <c r="BM117" i="44"/>
  <c r="BM141" i="44"/>
  <c r="BM167" i="44"/>
  <c r="BF22" i="44"/>
  <c r="BF146" i="44"/>
  <c r="BF262" i="44"/>
  <c r="BF313" i="44"/>
  <c r="BF363" i="44"/>
  <c r="BF413" i="44"/>
  <c r="BF463" i="44"/>
  <c r="BF513" i="44"/>
  <c r="BF563" i="44"/>
  <c r="BF595" i="44"/>
  <c r="BI8" i="44"/>
  <c r="BI268" i="44"/>
  <c r="BI518" i="44"/>
  <c r="BI542" i="44"/>
  <c r="BI342" i="44"/>
  <c r="BI442" i="44"/>
  <c r="BI42" i="44"/>
  <c r="BI292" i="44"/>
  <c r="BI318" i="44"/>
  <c r="BI618" i="44"/>
  <c r="BI68" i="44"/>
  <c r="BI92" i="44"/>
  <c r="BI118" i="44"/>
  <c r="BI142" i="44"/>
  <c r="BI392" i="44"/>
  <c r="BI168" i="44"/>
  <c r="BI418" i="44"/>
  <c r="BI218" i="44"/>
  <c r="BI468" i="44"/>
  <c r="BI242" i="44"/>
  <c r="BI492" i="44"/>
  <c r="BI568" i="44"/>
  <c r="BI592" i="44"/>
  <c r="BI368" i="44"/>
  <c r="BI192" i="44"/>
  <c r="BM21" i="44"/>
  <c r="BM47" i="44"/>
  <c r="BM71" i="44"/>
  <c r="BM97" i="44"/>
  <c r="BM121" i="44"/>
  <c r="BM147" i="44"/>
  <c r="BM171" i="44"/>
  <c r="BM197" i="44"/>
  <c r="BM221" i="44"/>
  <c r="BM247" i="44"/>
  <c r="BM271" i="44"/>
  <c r="BM297" i="44"/>
  <c r="BM321" i="44"/>
  <c r="BM347" i="44"/>
  <c r="BM371" i="44"/>
  <c r="BM397" i="44"/>
  <c r="BM421" i="44"/>
  <c r="BM447" i="44"/>
  <c r="BM471" i="44"/>
  <c r="BM497" i="44"/>
  <c r="BM521" i="44"/>
  <c r="BM547" i="44"/>
  <c r="BM571" i="44"/>
  <c r="BM597" i="44"/>
  <c r="BM621" i="44"/>
  <c r="BQ26" i="44"/>
  <c r="BQ50" i="44"/>
  <c r="BQ76" i="44"/>
  <c r="BQ100" i="44"/>
  <c r="BQ126" i="44"/>
  <c r="BQ150" i="44"/>
  <c r="BQ176" i="44"/>
  <c r="BQ200" i="44"/>
  <c r="BQ226" i="44"/>
  <c r="BQ250" i="44"/>
  <c r="BQ276" i="44"/>
  <c r="BQ300" i="44"/>
  <c r="BQ326" i="44"/>
  <c r="BQ350" i="44"/>
  <c r="BQ371" i="44"/>
  <c r="BQ391" i="44"/>
  <c r="BQ407" i="44"/>
  <c r="BQ420" i="44"/>
  <c r="BQ432" i="44"/>
  <c r="BQ445" i="44"/>
  <c r="BQ456" i="44"/>
  <c r="BQ467" i="44"/>
  <c r="BQ478" i="44"/>
  <c r="BQ489" i="44"/>
  <c r="BQ500" i="44"/>
  <c r="BQ511" i="44"/>
  <c r="BQ522" i="44"/>
  <c r="BQ533" i="44"/>
  <c r="BQ545" i="44"/>
  <c r="BQ556" i="44"/>
  <c r="BQ567" i="44"/>
  <c r="BQ577" i="44"/>
  <c r="BQ587" i="44"/>
  <c r="BQ597" i="44"/>
  <c r="BQ607" i="44"/>
  <c r="BQ617" i="44"/>
  <c r="CL5" i="44" a="1"/>
  <c r="CL10" i="44" a="1"/>
  <c r="CL15" i="44" a="1"/>
  <c r="CL20" i="44" a="1"/>
  <c r="CL25" i="44" a="1"/>
  <c r="CL30" i="44" a="1"/>
  <c r="CL35" i="44" a="1"/>
  <c r="CL40" i="44" a="1"/>
  <c r="CL45" i="44" a="1"/>
  <c r="CL50" i="44" a="1"/>
  <c r="CL55" i="44" a="1"/>
  <c r="CL60" i="44" a="1"/>
  <c r="CL65" i="44" a="1"/>
  <c r="CL70" i="44" a="1"/>
  <c r="CL75" i="44" a="1"/>
  <c r="CL80" i="44" a="1"/>
  <c r="CL85" i="44" a="1"/>
  <c r="CL90" i="44" a="1"/>
  <c r="CL95" i="44" a="1"/>
  <c r="CL100" i="44" a="1"/>
  <c r="CL105" i="44" a="1"/>
  <c r="CL110" i="44" a="1"/>
  <c r="CL115" i="44" a="1"/>
  <c r="CL120" i="44" a="1"/>
  <c r="CL125" i="44" a="1"/>
  <c r="CL130" i="44" a="1"/>
  <c r="CL135" i="44" a="1"/>
  <c r="CL140" i="44" a="1"/>
  <c r="CL145" i="44" a="1"/>
  <c r="CL150" i="44" a="1"/>
  <c r="CL155" i="44" a="1"/>
  <c r="CL160" i="44" a="1"/>
  <c r="CL165" i="44" a="1"/>
  <c r="CL170" i="44" a="1"/>
  <c r="CL175" i="44" a="1"/>
  <c r="CL180" i="44" a="1"/>
  <c r="CL185" i="44" a="1"/>
  <c r="CL190" i="44" a="1"/>
  <c r="CL195" i="44" a="1"/>
  <c r="CL200" i="44" a="1"/>
  <c r="CL205" i="44" a="1"/>
  <c r="CL210" i="44" a="1"/>
  <c r="CL215" i="44" a="1"/>
  <c r="CL220" i="44" a="1"/>
  <c r="CL225" i="44" a="1"/>
  <c r="CL230" i="44" a="1"/>
  <c r="CL235" i="44" a="1"/>
  <c r="CL240" i="44" a="1"/>
  <c r="CL245" i="44" a="1"/>
  <c r="CL250" i="44" a="1"/>
  <c r="CL255" i="44" a="1"/>
  <c r="CL260" i="44" a="1"/>
  <c r="CL265" i="44" a="1"/>
  <c r="CL270" i="44" a="1"/>
  <c r="CL275" i="44" a="1"/>
  <c r="CL280" i="44" a="1"/>
  <c r="AQ539" i="44" a="1"/>
  <c r="BF246" i="44"/>
  <c r="BF505" i="44"/>
  <c r="BI64" i="44"/>
  <c r="BI191" i="44"/>
  <c r="BI314" i="44"/>
  <c r="BI441" i="44"/>
  <c r="BI564" i="44"/>
  <c r="BM60" i="44"/>
  <c r="BM143" i="44"/>
  <c r="BM217" i="44"/>
  <c r="BM273" i="44"/>
  <c r="BM341" i="44"/>
  <c r="BM400" i="44"/>
  <c r="BM467" i="44"/>
  <c r="BM523" i="44"/>
  <c r="BM591" i="44"/>
  <c r="BQ29" i="44"/>
  <c r="BQ96" i="44"/>
  <c r="BQ152" i="44"/>
  <c r="BQ220" i="44"/>
  <c r="BQ279" i="44"/>
  <c r="BQ346" i="44"/>
  <c r="BQ392" i="44"/>
  <c r="BQ430" i="44"/>
  <c r="BQ457" i="44"/>
  <c r="BQ487" i="44"/>
  <c r="BQ512" i="44"/>
  <c r="BQ542" i="44"/>
  <c r="BQ568" i="44"/>
  <c r="BQ595" i="44"/>
  <c r="BQ618" i="44"/>
  <c r="CL14" i="44" a="1"/>
  <c r="CL39" i="44" a="1"/>
  <c r="CL64" i="44" a="1"/>
  <c r="CL89" i="44" a="1"/>
  <c r="CL114" i="44" a="1"/>
  <c r="CL139" i="44" a="1"/>
  <c r="CL164" i="44" a="1"/>
  <c r="CL189" i="44" a="1"/>
  <c r="CL214" i="44" a="1"/>
  <c r="CL239" i="44" a="1"/>
  <c r="CL264" i="44" a="1"/>
  <c r="CL347" i="44" a="1"/>
  <c r="CL355" i="44" a="1"/>
  <c r="CL363" i="44" a="1"/>
  <c r="CL370" i="44" a="1"/>
  <c r="CL376" i="44" a="1"/>
  <c r="CL389" i="44" a="1"/>
  <c r="CL395" i="44" a="1"/>
  <c r="CL401" i="44" a="1"/>
  <c r="CL414" i="44" a="1"/>
  <c r="CL420" i="44" a="1"/>
  <c r="CL426" i="44" a="1"/>
  <c r="CL439" i="44" a="1"/>
  <c r="CL445" i="44" a="1"/>
  <c r="CL451" i="44" a="1"/>
  <c r="CL464" i="44" a="1"/>
  <c r="CL470" i="44" a="1"/>
  <c r="CL476" i="44" a="1"/>
  <c r="CL489" i="44" a="1"/>
  <c r="CL495" i="44" a="1"/>
  <c r="CL501" i="44" a="1"/>
  <c r="CL514" i="44" a="1"/>
  <c r="CL520" i="44" a="1"/>
  <c r="CL531" i="44" a="1"/>
  <c r="CL537" i="44" a="1"/>
  <c r="CL548" i="44" a="1"/>
  <c r="CL559" i="44" a="1"/>
  <c r="CL570" i="44" a="1"/>
  <c r="CL581" i="44" a="1"/>
  <c r="CL587" i="44" a="1"/>
  <c r="CL598" i="44" a="1"/>
  <c r="CL603" i="44" a="1"/>
  <c r="CL608" i="44" a="1"/>
  <c r="CL613" i="44" a="1"/>
  <c r="CL618" i="44" a="1"/>
  <c r="CL623" i="44" a="1"/>
  <c r="AQ607" i="44" a="1"/>
  <c r="BF264" i="44"/>
  <c r="BF515" i="44"/>
  <c r="BI71" i="44"/>
  <c r="BI444" i="44"/>
  <c r="BI194" i="44"/>
  <c r="BI321" i="44"/>
  <c r="BI571" i="44"/>
  <c r="BM70" i="44"/>
  <c r="BM150" i="44"/>
  <c r="BM220" i="44"/>
  <c r="BM283" i="44"/>
  <c r="BM343" i="44"/>
  <c r="BM410" i="44"/>
  <c r="BM470" i="44"/>
  <c r="BM533" i="44"/>
  <c r="BM593" i="44"/>
  <c r="BQ39" i="44"/>
  <c r="BQ99" i="44"/>
  <c r="BQ162" i="44"/>
  <c r="BQ222" i="44"/>
  <c r="BQ289" i="44"/>
  <c r="BQ349" i="44"/>
  <c r="BQ399" i="44"/>
  <c r="BQ431" i="44"/>
  <c r="BQ461" i="44"/>
  <c r="BQ488" i="44"/>
  <c r="BQ517" i="44"/>
  <c r="BQ543" i="44"/>
  <c r="BQ572" i="44"/>
  <c r="BQ596" i="44"/>
  <c r="BQ622" i="44"/>
  <c r="CL289" i="44" a="1"/>
  <c r="CL299" i="44" a="1"/>
  <c r="CL309" i="44" a="1"/>
  <c r="CL319" i="44" a="1"/>
  <c r="CL329" i="44" a="1"/>
  <c r="CL339" i="44" a="1"/>
  <c r="CL364" i="44" a="1"/>
  <c r="CL377" i="44" a="1"/>
  <c r="CL383" i="44" a="1"/>
  <c r="CL402" i="44" a="1"/>
  <c r="CL408" i="44" a="1"/>
  <c r="CL427" i="44" a="1"/>
  <c r="CL433" i="44" a="1"/>
  <c r="CL452" i="44" a="1"/>
  <c r="CL458" i="44" a="1"/>
  <c r="CL477" i="44" a="1"/>
  <c r="CL483" i="44" a="1"/>
  <c r="CL502" i="44" a="1"/>
  <c r="CL508" i="44" a="1"/>
  <c r="CL526" i="44" a="1"/>
  <c r="CL532" i="44" a="1"/>
  <c r="CL543" i="44" a="1"/>
  <c r="CL554" i="44" a="1"/>
  <c r="CL565" i="44" a="1"/>
  <c r="CL576" i="44" a="1"/>
  <c r="CL582" i="44" a="1"/>
  <c r="CL593" i="44" a="1"/>
  <c r="BF305" i="44"/>
  <c r="BF555" i="44"/>
  <c r="BI91" i="44"/>
  <c r="BI214" i="44"/>
  <c r="BI341" i="44"/>
  <c r="BI464" i="44"/>
  <c r="BI591" i="44"/>
  <c r="BM73" i="44"/>
  <c r="BM160" i="44"/>
  <c r="BM223" i="44"/>
  <c r="BM291" i="44"/>
  <c r="BM350" i="44"/>
  <c r="BM417" i="44"/>
  <c r="BM473" i="44"/>
  <c r="BM541" i="44"/>
  <c r="BM600" i="44"/>
  <c r="BQ46" i="44"/>
  <c r="BQ102" i="44"/>
  <c r="BQ170" i="44"/>
  <c r="BQ229" i="44"/>
  <c r="BQ296" i="44"/>
  <c r="BQ352" i="44"/>
  <c r="BQ402" i="44"/>
  <c r="BQ433" i="44"/>
  <c r="BQ465" i="44"/>
  <c r="BQ490" i="44"/>
  <c r="BQ520" i="44"/>
  <c r="BQ546" i="44"/>
  <c r="BQ575" i="44"/>
  <c r="BQ598" i="44"/>
  <c r="CL4" i="44" a="1"/>
  <c r="CL29" i="44" a="1"/>
  <c r="CL54" i="44" a="1"/>
  <c r="CL79" i="44" a="1"/>
  <c r="CL104" i="44" a="1"/>
  <c r="CL129" i="44" a="1"/>
  <c r="CL154" i="44" a="1"/>
  <c r="CL179" i="44" a="1"/>
  <c r="CL204" i="44" a="1"/>
  <c r="CL229" i="44" a="1"/>
  <c r="CL254" i="44" a="1"/>
  <c r="CL279" i="44" a="1"/>
  <c r="CL349" i="44" a="1"/>
  <c r="CL357" i="44" a="1"/>
  <c r="CL371" i="44" a="1"/>
  <c r="CL384" i="44" a="1"/>
  <c r="BF315" i="44"/>
  <c r="BF565" i="44"/>
  <c r="BI221" i="44"/>
  <c r="BI344" i="44"/>
  <c r="BI471" i="44"/>
  <c r="BI594" i="44"/>
  <c r="BI94" i="44"/>
  <c r="BM83" i="44"/>
  <c r="BM170" i="44"/>
  <c r="BM233" i="44"/>
  <c r="BM293" i="44"/>
  <c r="BM360" i="44"/>
  <c r="BM420" i="44"/>
  <c r="BM483" i="44"/>
  <c r="BM543" i="44"/>
  <c r="BM610" i="44"/>
  <c r="BQ49" i="44"/>
  <c r="BQ112" i="44"/>
  <c r="BQ172" i="44"/>
  <c r="BQ239" i="44"/>
  <c r="BQ299" i="44"/>
  <c r="BQ361" i="44"/>
  <c r="BF355" i="44"/>
  <c r="BF593" i="44"/>
  <c r="BI241" i="44"/>
  <c r="BI364" i="44"/>
  <c r="BI491" i="44"/>
  <c r="BI614" i="44"/>
  <c r="BI114" i="44"/>
  <c r="BM93" i="44"/>
  <c r="BM173" i="44"/>
  <c r="BM241" i="44"/>
  <c r="BM300" i="44"/>
  <c r="BM367" i="44"/>
  <c r="BM423" i="44"/>
  <c r="BM491" i="44"/>
  <c r="BM550" i="44"/>
  <c r="BM617" i="44"/>
  <c r="BQ52" i="44"/>
  <c r="BQ120" i="44"/>
  <c r="BQ179" i="44"/>
  <c r="BQ246" i="44"/>
  <c r="BQ302" i="44"/>
  <c r="BQ369" i="44"/>
  <c r="BQ408" i="44"/>
  <c r="BQ442" i="44"/>
  <c r="BQ468" i="44"/>
  <c r="BQ498" i="44"/>
  <c r="BQ523" i="44"/>
  <c r="BQ553" i="44"/>
  <c r="BQ578" i="44"/>
  <c r="BQ605" i="44"/>
  <c r="CL19" i="44" a="1"/>
  <c r="CL44" i="44" a="1"/>
  <c r="CL69" i="44" a="1"/>
  <c r="CL94" i="44" a="1"/>
  <c r="CL119" i="44" a="1"/>
  <c r="CL144" i="44" a="1"/>
  <c r="CL169" i="44" a="1"/>
  <c r="CL194" i="44" a="1"/>
  <c r="CL219" i="44" a="1"/>
  <c r="CL244" i="44" a="1"/>
  <c r="CL269" i="44" a="1"/>
  <c r="CL350" i="44" a="1"/>
  <c r="CL359" i="44" a="1"/>
  <c r="BF365" i="44"/>
  <c r="BF599" i="44"/>
  <c r="BI121" i="44"/>
  <c r="BI244" i="44"/>
  <c r="BI371" i="44"/>
  <c r="BI494" i="44"/>
  <c r="BI621" i="44"/>
  <c r="BM100" i="44"/>
  <c r="BM183" i="44"/>
  <c r="BM243" i="44"/>
  <c r="BM310" i="44"/>
  <c r="BM370" i="44"/>
  <c r="BM433" i="44"/>
  <c r="BM493" i="44"/>
  <c r="BM560" i="44"/>
  <c r="BM620" i="44"/>
  <c r="BQ62" i="44"/>
  <c r="BQ122" i="44"/>
  <c r="BQ189" i="44"/>
  <c r="BQ249" i="44"/>
  <c r="BQ312" i="44"/>
  <c r="BQ370" i="44"/>
  <c r="BQ412" i="44"/>
  <c r="BQ443" i="44"/>
  <c r="BQ472" i="44"/>
  <c r="BF126" i="44"/>
  <c r="BF455" i="44"/>
  <c r="BI38" i="44"/>
  <c r="BI291" i="44"/>
  <c r="BI414" i="44"/>
  <c r="BI541" i="44"/>
  <c r="BI164" i="44"/>
  <c r="BM43" i="44"/>
  <c r="BM123" i="44"/>
  <c r="BM200" i="44"/>
  <c r="BM267" i="44"/>
  <c r="BM323" i="44"/>
  <c r="BM391" i="44"/>
  <c r="BM450" i="44"/>
  <c r="BM517" i="44"/>
  <c r="BM573" i="44"/>
  <c r="BQ20" i="44"/>
  <c r="BQ79" i="44"/>
  <c r="BQ146" i="44"/>
  <c r="BQ202" i="44"/>
  <c r="BQ270" i="44"/>
  <c r="BQ329" i="44"/>
  <c r="BQ389" i="44"/>
  <c r="BQ421" i="44"/>
  <c r="BQ453" i="44"/>
  <c r="BQ479" i="44"/>
  <c r="BQ509" i="44"/>
  <c r="BQ535" i="44"/>
  <c r="BQ565" i="44"/>
  <c r="BQ588" i="44"/>
  <c r="BQ615" i="44"/>
  <c r="CL24" i="44" a="1"/>
  <c r="CL49" i="44" a="1"/>
  <c r="CL74" i="44" a="1"/>
  <c r="CL99" i="44" a="1"/>
  <c r="CL124" i="44" a="1"/>
  <c r="CL149" i="44" a="1"/>
  <c r="CL174" i="44" a="1"/>
  <c r="CL199" i="44" a="1"/>
  <c r="CL224" i="44" a="1"/>
  <c r="CL249" i="44" a="1"/>
  <c r="CL274" i="44" a="1"/>
  <c r="CL285" i="44" a="1"/>
  <c r="CL295" i="44" a="1"/>
  <c r="CL305" i="44" a="1"/>
  <c r="CL315" i="44" a="1"/>
  <c r="CL325" i="44" a="1"/>
  <c r="CL335" i="44" a="1"/>
  <c r="CL345" i="44" a="1"/>
  <c r="CL354" i="44" a="1"/>
  <c r="CL362" i="44" a="1"/>
  <c r="CL369" i="44" a="1"/>
  <c r="CL375" i="44" a="1"/>
  <c r="CL381" i="44" a="1"/>
  <c r="CL394" i="44" a="1"/>
  <c r="CL400" i="44" a="1"/>
  <c r="CL406" i="44" a="1"/>
  <c r="CL419" i="44" a="1"/>
  <c r="CL425" i="44" a="1"/>
  <c r="CL431" i="44" a="1"/>
  <c r="CL444" i="44" a="1"/>
  <c r="CL450" i="44" a="1"/>
  <c r="CL456" i="44" a="1"/>
  <c r="CL469" i="44" a="1"/>
  <c r="CL475" i="44" a="1"/>
  <c r="CL481" i="44" a="1"/>
  <c r="CL494" i="44" a="1"/>
  <c r="CL500" i="44" a="1"/>
  <c r="CL506" i="44" a="1"/>
  <c r="CL519" i="44" a="1"/>
  <c r="CL530" i="44" a="1"/>
  <c r="CL541" i="44" a="1"/>
  <c r="CL547" i="44" a="1"/>
  <c r="CL558" i="44" a="1"/>
  <c r="CL569" i="44" a="1"/>
  <c r="CL580" i="44" a="1"/>
  <c r="CL591" i="44" a="1"/>
  <c r="CL597" i="44" a="1"/>
  <c r="CL602" i="44" a="1"/>
  <c r="CL607" i="44" a="1"/>
  <c r="CL612" i="44" a="1"/>
  <c r="CL617" i="44" a="1"/>
  <c r="CL622" i="44" a="1"/>
  <c r="BI144" i="44"/>
  <c r="BI544" i="44"/>
  <c r="BM250" i="44"/>
  <c r="BM443" i="44"/>
  <c r="BQ22" i="44"/>
  <c r="BQ252" i="44"/>
  <c r="BQ418" i="44"/>
  <c r="BQ483" i="44"/>
  <c r="BQ539" i="44"/>
  <c r="BQ592" i="44"/>
  <c r="CL374" i="44" a="1"/>
  <c r="CL385" i="44" a="1"/>
  <c r="CL393" i="44" a="1"/>
  <c r="CL403" i="44" a="1"/>
  <c r="CL411" i="44" a="1"/>
  <c r="CL421" i="44" a="1"/>
  <c r="CL438" i="44" a="1"/>
  <c r="CL474" i="44" a="1"/>
  <c r="CL484" i="44" a="1"/>
  <c r="CL492" i="44" a="1"/>
  <c r="CL510" i="44" a="1"/>
  <c r="CL518" i="44" a="1"/>
  <c r="CL567" i="44" a="1"/>
  <c r="CL574" i="44" a="1"/>
  <c r="CL583" i="44" a="1"/>
  <c r="CL590" i="44" a="1"/>
  <c r="CL599" i="44" a="1"/>
  <c r="CL620" i="44" a="1"/>
  <c r="BF26" i="44"/>
  <c r="BI171" i="44"/>
  <c r="BM20" i="44"/>
  <c r="BM260" i="44"/>
  <c r="BM460" i="44"/>
  <c r="BQ70" i="44"/>
  <c r="BQ262" i="44"/>
  <c r="BQ419" i="44"/>
  <c r="BQ495" i="44"/>
  <c r="BQ550" i="44"/>
  <c r="BQ602" i="44"/>
  <c r="CL290" i="44" a="1"/>
  <c r="CL310" i="44" a="1"/>
  <c r="CL330" i="44" a="1"/>
  <c r="CL365" i="44" a="1"/>
  <c r="CL404" i="44" a="1"/>
  <c r="CL412" i="44" a="1"/>
  <c r="CL422" i="44" a="1"/>
  <c r="CL430" i="44" a="1"/>
  <c r="CL440" i="44" a="1"/>
  <c r="CL448" i="44" a="1"/>
  <c r="CL457" i="44" a="1"/>
  <c r="CL466" i="44" a="1"/>
  <c r="CL528" i="44" a="1"/>
  <c r="CL535" i="44" a="1"/>
  <c r="CL544" i="44" a="1"/>
  <c r="CL551" i="44" a="1"/>
  <c r="CL560" i="44" a="1"/>
  <c r="CL575" i="44" a="1"/>
  <c r="CL606" i="44" a="1"/>
  <c r="CL614" i="44" a="1"/>
  <c r="BF152" i="44"/>
  <c r="BI264" i="44"/>
  <c r="BM23" i="44"/>
  <c r="BM270" i="44"/>
  <c r="BM500" i="44"/>
  <c r="BQ72" i="44"/>
  <c r="BQ272" i="44"/>
  <c r="BQ427" i="44"/>
  <c r="BQ499" i="44"/>
  <c r="BQ555" i="44"/>
  <c r="BQ606" i="44"/>
  <c r="CL386" i="44" a="1"/>
  <c r="CL396" i="44" a="1"/>
  <c r="CL413" i="44" a="1"/>
  <c r="CL449" i="44" a="1"/>
  <c r="CL459" i="44" a="1"/>
  <c r="CL467" i="44" a="1"/>
  <c r="CL485" i="44" a="1"/>
  <c r="CL493" i="44" a="1"/>
  <c r="CL503" i="44" a="1"/>
  <c r="CL511" i="44" a="1"/>
  <c r="BF405" i="44"/>
  <c r="BI271" i="44"/>
  <c r="BM50" i="44"/>
  <c r="BM317" i="44"/>
  <c r="BI12" i="44"/>
  <c r="BI421" i="44"/>
  <c r="BM191" i="44"/>
  <c r="BM383" i="44"/>
  <c r="BM583" i="44"/>
  <c r="BQ196" i="44"/>
  <c r="BQ381" i="44"/>
  <c r="BQ466" i="44"/>
  <c r="BQ528" i="44"/>
  <c r="BQ582" i="44"/>
  <c r="CL372" i="44" a="1"/>
  <c r="CL391" i="44" a="1"/>
  <c r="CL454" i="44" a="1"/>
  <c r="CL462" i="44" a="1"/>
  <c r="CL472" i="44" a="1"/>
  <c r="CL480" i="44" a="1"/>
  <c r="CL490" i="44" a="1"/>
  <c r="CL498" i="44" a="1"/>
  <c r="CL507" i="44" a="1"/>
  <c r="CL516" i="44" a="1"/>
  <c r="CL524" i="44" a="1"/>
  <c r="CL533" i="44" a="1"/>
  <c r="CL540" i="44" a="1"/>
  <c r="CL549" i="44" a="1"/>
  <c r="CL556" i="44" a="1"/>
  <c r="CL564" i="44" a="1"/>
  <c r="CL604" i="44" a="1"/>
  <c r="BI44" i="44"/>
  <c r="BI514" i="44"/>
  <c r="BM193" i="44"/>
  <c r="BM393" i="44"/>
  <c r="BM623" i="44"/>
  <c r="BQ199" i="44"/>
  <c r="BQ390" i="44"/>
  <c r="BQ476" i="44"/>
  <c r="BQ531" i="44"/>
  <c r="BQ585" i="44"/>
  <c r="CL9" i="44" a="1"/>
  <c r="CL34" i="44" a="1"/>
  <c r="CL59" i="44" a="1"/>
  <c r="CL84" i="44" a="1"/>
  <c r="CL109" i="44" a="1"/>
  <c r="CL134" i="44" a="1"/>
  <c r="CL159" i="44" a="1"/>
  <c r="CL184" i="44" a="1"/>
  <c r="CL209" i="44" a="1"/>
  <c r="CL234" i="44" a="1"/>
  <c r="CL259" i="44" a="1"/>
  <c r="CL284" i="44" a="1"/>
  <c r="CL304" i="44" a="1"/>
  <c r="CL324" i="44" a="1"/>
  <c r="CL344" i="44" a="1"/>
  <c r="CL360" i="44" a="1"/>
  <c r="CL382" i="44" a="1"/>
  <c r="CL392" i="44" a="1"/>
  <c r="CL410" i="44" a="1"/>
  <c r="CL418" i="44" a="1"/>
  <c r="CL428" i="44" a="1"/>
  <c r="CL436" i="44" a="1"/>
  <c r="CL446" i="44" a="1"/>
  <c r="CL463" i="44" a="1"/>
  <c r="CL499" i="44" a="1"/>
  <c r="CL509" i="44" a="1"/>
  <c r="CL517" i="44" a="1"/>
  <c r="CL525" i="44" a="1"/>
  <c r="CL557" i="44" a="1"/>
  <c r="CL573" i="44" a="1"/>
  <c r="CL589" i="44" a="1"/>
  <c r="CL596" i="44" a="1"/>
  <c r="CL611" i="44" a="1"/>
  <c r="CL619" i="44" a="1"/>
  <c r="BF415" i="44"/>
  <c r="BM133" i="44"/>
  <c r="BQ12" i="44"/>
  <c r="BQ406" i="44"/>
  <c r="BQ532" i="44"/>
  <c r="CL373" i="44" a="1"/>
  <c r="CL429" i="44" a="1"/>
  <c r="CL447" i="44" a="1"/>
  <c r="CL465" i="44" a="1"/>
  <c r="CL482" i="44" a="1"/>
  <c r="CL545" i="44" a="1"/>
  <c r="CL571" i="44" a="1"/>
  <c r="BF465" i="44"/>
  <c r="BM210" i="44"/>
  <c r="BQ89" i="44"/>
  <c r="BQ439" i="44"/>
  <c r="BQ557" i="44"/>
  <c r="CL314" i="44" a="1"/>
  <c r="CL352" i="44" a="1"/>
  <c r="CL378" i="44" a="1"/>
  <c r="CL397" i="44" a="1"/>
  <c r="CL415" i="44" a="1"/>
  <c r="CL432" i="44" a="1"/>
  <c r="CL504" i="44" a="1"/>
  <c r="CL521" i="44" a="1"/>
  <c r="CL572" i="44" a="1"/>
  <c r="CL585" i="44" a="1"/>
  <c r="CL600" i="44" a="1"/>
  <c r="CL610" i="44" a="1"/>
  <c r="BI4" i="44"/>
  <c r="BM320" i="44"/>
  <c r="BQ129" i="44"/>
  <c r="BQ446" i="44"/>
  <c r="BQ561" i="44"/>
  <c r="CL379" i="44" a="1"/>
  <c r="CL434" i="44" a="1"/>
  <c r="CL468" i="44" a="1"/>
  <c r="CL486" i="44" a="1"/>
  <c r="CL522" i="44" a="1"/>
  <c r="CL534" i="44" a="1"/>
  <c r="CL546" i="44" a="1"/>
  <c r="CL561" i="44" a="1"/>
  <c r="CL586" i="44" a="1"/>
  <c r="CL624" i="44" a="1"/>
  <c r="BI141" i="44"/>
  <c r="BM333" i="44"/>
  <c r="BQ139" i="44"/>
  <c r="BQ450" i="44"/>
  <c r="BQ566" i="44"/>
  <c r="CL398" i="44" a="1"/>
  <c r="CL416" i="44" a="1"/>
  <c r="CL487" i="44" a="1"/>
  <c r="CL505" i="44" a="1"/>
  <c r="CL536" i="44" a="1"/>
  <c r="CL562" i="44" a="1"/>
  <c r="CL577" i="44" a="1"/>
  <c r="CL588" i="44" a="1"/>
  <c r="CL601" i="44" a="1"/>
  <c r="BI294" i="44"/>
  <c r="BM373" i="44"/>
  <c r="BQ149" i="44"/>
  <c r="BQ455" i="44"/>
  <c r="BQ576" i="44"/>
  <c r="CL320" i="44" a="1"/>
  <c r="CL380" i="44" a="1"/>
  <c r="CL399" i="44" a="1"/>
  <c r="CL417" i="44" a="1"/>
  <c r="CL435" i="44" a="1"/>
  <c r="CL453" i="44" a="1"/>
  <c r="CL471" i="44" a="1"/>
  <c r="CL488" i="44" a="1"/>
  <c r="CL523" i="44" a="1"/>
  <c r="CL538" i="44" a="1"/>
  <c r="CL550" i="44" a="1"/>
  <c r="CL615" i="44" a="1"/>
  <c r="BI391" i="44"/>
  <c r="BM441" i="44"/>
  <c r="BQ212" i="44"/>
  <c r="BQ477" i="44"/>
  <c r="BQ586" i="44"/>
  <c r="CL437" i="44" a="1"/>
  <c r="CL455" i="44" a="1"/>
  <c r="CL473" i="44" a="1"/>
  <c r="CL491" i="44" a="1"/>
  <c r="CL552" i="44" a="1"/>
  <c r="CL563" i="44" a="1"/>
  <c r="CL578" i="44" a="1"/>
  <c r="CL592" i="44" a="1"/>
  <c r="BI521" i="44"/>
  <c r="BM520" i="44"/>
  <c r="BQ322" i="44"/>
  <c r="BQ506" i="44"/>
  <c r="BQ612" i="44"/>
  <c r="CL388" i="44" a="1"/>
  <c r="CL424" i="44" a="1"/>
  <c r="CL442" i="44" a="1"/>
  <c r="CL460" i="44" a="1"/>
  <c r="CL478" i="44" a="1"/>
  <c r="CL496" i="44" a="1"/>
  <c r="CL513" i="44" a="1"/>
  <c r="CL568" i="44" a="1"/>
  <c r="CL579" i="44" a="1"/>
  <c r="CL594" i="44" a="1"/>
  <c r="BM110" i="44"/>
  <c r="BM567" i="44"/>
  <c r="BQ339" i="44"/>
  <c r="BQ510" i="44"/>
  <c r="BQ616" i="44"/>
  <c r="CL368" i="44" a="1"/>
  <c r="CL390" i="44" a="1"/>
  <c r="CL407" i="44" a="1"/>
  <c r="CL479" i="44" a="1"/>
  <c r="CL497" i="44" a="1"/>
  <c r="CL515" i="44" a="1"/>
  <c r="CL529" i="44" a="1"/>
  <c r="CL542" i="44" a="1"/>
  <c r="CL555" i="44" a="1"/>
  <c r="BM120" i="44"/>
  <c r="BM570" i="44"/>
  <c r="BQ372" i="44"/>
  <c r="BQ521" i="44"/>
  <c r="CL300" i="44" a="1"/>
  <c r="CL340" i="44" a="1"/>
  <c r="CL409" i="44" a="1"/>
  <c r="CL443" i="44" a="1"/>
  <c r="CL461" i="44" a="1"/>
  <c r="CL584" i="44" a="1"/>
  <c r="CL595" i="44" a="1"/>
  <c r="CL609" i="44" a="1"/>
  <c r="CL621" i="44" a="1"/>
  <c r="BI394" i="44"/>
  <c r="CL294" i="44" a="1"/>
  <c r="CL512" i="44" a="1"/>
  <c r="BM510" i="44"/>
  <c r="CL334" i="44" a="1"/>
  <c r="CL527" i="44" a="1"/>
  <c r="BQ320" i="44"/>
  <c r="CL367" i="44" a="1"/>
  <c r="CL539" i="44" a="1"/>
  <c r="BQ501" i="44"/>
  <c r="CL387" i="44" a="1"/>
  <c r="CL553" i="44" a="1"/>
  <c r="BQ608" i="44"/>
  <c r="CL405" i="44" a="1"/>
  <c r="CL566" i="44" a="1"/>
  <c r="CL423" i="44" a="1"/>
  <c r="CL605" i="44" a="1"/>
  <c r="CL616" i="44" a="1"/>
  <c r="CL441" i="44" a="1"/>
  <c r="CL441" i="44" l="1"/>
  <c r="CL616" i="44"/>
  <c r="CL605" i="44"/>
  <c r="CL423" i="44"/>
  <c r="CL566" i="44"/>
  <c r="CL405" i="44"/>
  <c r="CL553" i="44"/>
  <c r="CL387" i="44"/>
  <c r="CL539" i="44"/>
  <c r="CL367" i="44"/>
  <c r="CL527" i="44"/>
  <c r="CL334" i="44"/>
  <c r="CL512" i="44"/>
  <c r="CL294" i="44"/>
  <c r="CL621" i="44"/>
  <c r="CL609" i="44"/>
  <c r="CL595" i="44"/>
  <c r="CL584" i="44"/>
  <c r="CL461" i="44"/>
  <c r="CL443" i="44"/>
  <c r="CL409" i="44"/>
  <c r="CL340" i="44"/>
  <c r="CL300" i="44"/>
  <c r="CL555" i="44"/>
  <c r="CL542" i="44"/>
  <c r="CL529" i="44"/>
  <c r="CL515" i="44"/>
  <c r="CL497" i="44"/>
  <c r="CL479" i="44"/>
  <c r="CL407" i="44"/>
  <c r="CL390" i="44"/>
  <c r="CL368" i="44"/>
  <c r="CL594" i="44"/>
  <c r="CL579" i="44"/>
  <c r="CL568" i="44"/>
  <c r="CL513" i="44"/>
  <c r="CL496" i="44"/>
  <c r="CL478" i="44"/>
  <c r="CL460" i="44"/>
  <c r="CL442" i="44"/>
  <c r="CL424" i="44"/>
  <c r="CL388" i="44"/>
  <c r="CL592" i="44"/>
  <c r="CL578" i="44"/>
  <c r="CL563" i="44"/>
  <c r="CL552" i="44"/>
  <c r="CL491" i="44"/>
  <c r="CL473" i="44"/>
  <c r="CL455" i="44"/>
  <c r="CL437" i="44"/>
  <c r="CL615" i="44"/>
  <c r="CL550" i="44"/>
  <c r="CL538" i="44"/>
  <c r="CL523" i="44"/>
  <c r="CL488" i="44"/>
  <c r="CL471" i="44"/>
  <c r="CL453" i="44"/>
  <c r="CL435" i="44"/>
  <c r="CL417" i="44"/>
  <c r="CL399" i="44"/>
  <c r="CL380" i="44"/>
  <c r="CL320" i="44"/>
  <c r="CL601" i="44"/>
  <c r="CL588" i="44"/>
  <c r="CL577" i="44"/>
  <c r="CL562" i="44"/>
  <c r="CL536" i="44"/>
  <c r="CL505" i="44"/>
  <c r="CL487" i="44"/>
  <c r="CL416" i="44"/>
  <c r="CL398" i="44"/>
  <c r="CL624" i="44"/>
  <c r="CL586" i="44"/>
  <c r="CL561" i="44"/>
  <c r="CL546" i="44"/>
  <c r="CL534" i="44"/>
  <c r="CL522" i="44"/>
  <c r="CL486" i="44"/>
  <c r="CL468" i="44"/>
  <c r="CL434" i="44"/>
  <c r="CL379" i="44"/>
  <c r="CL610" i="44"/>
  <c r="CL600" i="44"/>
  <c r="CL585" i="44"/>
  <c r="CL572" i="44"/>
  <c r="CL521" i="44"/>
  <c r="CL504" i="44"/>
  <c r="CL432" i="44"/>
  <c r="CL415" i="44"/>
  <c r="CL397" i="44"/>
  <c r="CL378" i="44"/>
  <c r="CL352" i="44"/>
  <c r="CL314" i="44"/>
  <c r="CL571" i="44"/>
  <c r="CL545" i="44"/>
  <c r="CL482" i="44"/>
  <c r="CL465" i="44"/>
  <c r="CL447" i="44"/>
  <c r="CL429" i="44"/>
  <c r="CL373" i="44"/>
  <c r="CL619" i="44"/>
  <c r="CL611" i="44"/>
  <c r="CL596" i="44"/>
  <c r="CL589" i="44"/>
  <c r="CL573" i="44"/>
  <c r="CL557" i="44"/>
  <c r="CL525" i="44"/>
  <c r="CL517" i="44"/>
  <c r="CL509" i="44"/>
  <c r="CL499" i="44"/>
  <c r="CL463" i="44"/>
  <c r="CL446" i="44"/>
  <c r="CL436" i="44"/>
  <c r="CL428" i="44"/>
  <c r="CL418" i="44"/>
  <c r="CL410" i="44"/>
  <c r="CL392" i="44"/>
  <c r="CL382" i="44"/>
  <c r="CL360" i="44"/>
  <c r="CL344" i="44"/>
  <c r="CL324" i="44"/>
  <c r="CL304" i="44"/>
  <c r="CL284" i="44"/>
  <c r="CL259" i="44"/>
  <c r="CL234" i="44"/>
  <c r="CL209" i="44"/>
  <c r="CL184" i="44"/>
  <c r="CL159" i="44"/>
  <c r="CL134" i="44"/>
  <c r="CL109" i="44"/>
  <c r="CL84" i="44"/>
  <c r="CL59" i="44"/>
  <c r="CL34" i="44"/>
  <c r="CL9" i="44"/>
  <c r="CL604" i="44"/>
  <c r="CL564" i="44"/>
  <c r="CL556" i="44"/>
  <c r="CL549" i="44"/>
  <c r="CL540" i="44"/>
  <c r="CL533" i="44"/>
  <c r="CL524" i="44"/>
  <c r="CL516" i="44"/>
  <c r="CL507" i="44"/>
  <c r="CL498" i="44"/>
  <c r="CL490" i="44"/>
  <c r="CL480" i="44"/>
  <c r="CL472" i="44"/>
  <c r="CL462" i="44"/>
  <c r="CL454" i="44"/>
  <c r="CL391" i="44"/>
  <c r="CL372" i="44"/>
  <c r="CL511" i="44"/>
  <c r="CL503" i="44"/>
  <c r="CL493" i="44"/>
  <c r="CL485" i="44"/>
  <c r="CL467" i="44"/>
  <c r="CL459" i="44"/>
  <c r="CL449" i="44"/>
  <c r="CL413" i="44"/>
  <c r="CL396" i="44"/>
  <c r="CL386" i="44"/>
  <c r="CL614" i="44"/>
  <c r="CL606" i="44"/>
  <c r="CL575" i="44"/>
  <c r="CL560" i="44"/>
  <c r="CL551" i="44"/>
  <c r="CL544" i="44"/>
  <c r="CL535" i="44"/>
  <c r="CL528" i="44"/>
  <c r="CL466" i="44"/>
  <c r="CL457" i="44"/>
  <c r="CL448" i="44"/>
  <c r="CL440" i="44"/>
  <c r="CL430" i="44"/>
  <c r="CL422" i="44"/>
  <c r="CL412" i="44"/>
  <c r="CL404" i="44"/>
  <c r="CL365" i="44"/>
  <c r="CL330" i="44"/>
  <c r="CL310" i="44"/>
  <c r="CL290" i="44"/>
  <c r="CL620" i="44"/>
  <c r="CL599" i="44"/>
  <c r="CL590" i="44"/>
  <c r="CL583" i="44"/>
  <c r="CL574" i="44"/>
  <c r="CL567" i="44"/>
  <c r="CL518" i="44"/>
  <c r="CL510" i="44"/>
  <c r="CL492" i="44"/>
  <c r="CL484" i="44"/>
  <c r="CL474" i="44"/>
  <c r="CL438" i="44"/>
  <c r="CL421" i="44"/>
  <c r="CL411" i="44"/>
  <c r="CL403" i="44"/>
  <c r="CL393" i="44"/>
  <c r="CL385" i="44"/>
  <c r="CL374" i="44"/>
  <c r="CL622" i="44"/>
  <c r="CL617" i="44"/>
  <c r="CL612" i="44"/>
  <c r="CL607" i="44"/>
  <c r="CL602" i="44"/>
  <c r="CL597" i="44"/>
  <c r="CL591" i="44"/>
  <c r="CL580" i="44"/>
  <c r="CL569" i="44"/>
  <c r="CL558" i="44"/>
  <c r="CL547" i="44"/>
  <c r="CL541" i="44"/>
  <c r="CL530" i="44"/>
  <c r="CL519" i="44"/>
  <c r="CL506" i="44"/>
  <c r="CL500" i="44"/>
  <c r="CL494" i="44"/>
  <c r="CL481" i="44"/>
  <c r="CL475" i="44"/>
  <c r="CL469" i="44"/>
  <c r="CL456" i="44"/>
  <c r="CL450" i="44"/>
  <c r="CL444" i="44"/>
  <c r="CL431" i="44"/>
  <c r="CL425" i="44"/>
  <c r="CL419" i="44"/>
  <c r="CL406" i="44"/>
  <c r="CL400" i="44"/>
  <c r="CL394" i="44"/>
  <c r="CL381" i="44"/>
  <c r="CL375" i="44"/>
  <c r="CL369" i="44"/>
  <c r="CL362" i="44"/>
  <c r="CL354" i="44"/>
  <c r="CL345" i="44"/>
  <c r="CL335" i="44"/>
  <c r="CL325" i="44"/>
  <c r="CL315" i="44"/>
  <c r="CL305" i="44"/>
  <c r="CL295" i="44"/>
  <c r="CL285" i="44"/>
  <c r="CL274" i="44"/>
  <c r="CL249" i="44"/>
  <c r="CL224" i="44"/>
  <c r="CL199" i="44"/>
  <c r="CL174" i="44"/>
  <c r="CL149" i="44"/>
  <c r="CL124" i="44"/>
  <c r="CL99" i="44"/>
  <c r="CL74" i="44"/>
  <c r="CL49" i="44"/>
  <c r="CL24" i="44"/>
  <c r="CL359" i="44"/>
  <c r="CL350" i="44"/>
  <c r="CL269" i="44"/>
  <c r="CL244" i="44"/>
  <c r="CL219" i="44"/>
  <c r="CL194" i="44"/>
  <c r="CL169" i="44"/>
  <c r="CL144" i="44"/>
  <c r="CL119" i="44"/>
  <c r="CL94" i="44"/>
  <c r="CL69" i="44"/>
  <c r="CL44" i="44"/>
  <c r="CL19" i="44"/>
  <c r="CL384" i="44"/>
  <c r="CL371" i="44"/>
  <c r="CL357" i="44"/>
  <c r="CL349" i="44"/>
  <c r="CL279" i="44"/>
  <c r="CL254" i="44"/>
  <c r="CL229" i="44"/>
  <c r="CL204" i="44"/>
  <c r="CL179" i="44"/>
  <c r="CL154" i="44"/>
  <c r="CL129" i="44"/>
  <c r="CL104" i="44"/>
  <c r="CL79" i="44"/>
  <c r="CL54" i="44"/>
  <c r="CL29" i="44"/>
  <c r="CL4" i="44"/>
  <c r="CL593" i="44"/>
  <c r="CL582" i="44"/>
  <c r="CL576" i="44"/>
  <c r="CL565" i="44"/>
  <c r="CL554" i="44"/>
  <c r="CL543" i="44"/>
  <c r="CL532" i="44"/>
  <c r="CL526" i="44"/>
  <c r="CL508" i="44"/>
  <c r="CL502" i="44"/>
  <c r="CL483" i="44"/>
  <c r="CL477" i="44"/>
  <c r="CL458" i="44"/>
  <c r="CL452" i="44"/>
  <c r="CL433" i="44"/>
  <c r="CL427" i="44"/>
  <c r="CL408" i="44"/>
  <c r="CL402" i="44"/>
  <c r="CL383" i="44"/>
  <c r="CL377" i="44"/>
  <c r="CL364" i="44"/>
  <c r="CL339" i="44"/>
  <c r="CL329" i="44"/>
  <c r="CL319" i="44"/>
  <c r="CL309" i="44"/>
  <c r="CL299" i="44"/>
  <c r="CL289" i="44"/>
  <c r="AQ607" i="44"/>
  <c r="DD607" i="44" s="1"/>
  <c r="CL623" i="44"/>
  <c r="CL618" i="44"/>
  <c r="CL613" i="44"/>
  <c r="CL608" i="44"/>
  <c r="CL603" i="44"/>
  <c r="CL598" i="44"/>
  <c r="CL587" i="44"/>
  <c r="CL581" i="44"/>
  <c r="CL570" i="44"/>
  <c r="CL559" i="44"/>
  <c r="CL548" i="44"/>
  <c r="CL537" i="44"/>
  <c r="CL531" i="44"/>
  <c r="CL520" i="44"/>
  <c r="CL514" i="44"/>
  <c r="CL501" i="44"/>
  <c r="CL495" i="44"/>
  <c r="CL489" i="44"/>
  <c r="CL476" i="44"/>
  <c r="CL470" i="44"/>
  <c r="CL464" i="44"/>
  <c r="CL451" i="44"/>
  <c r="CL445" i="44"/>
  <c r="CL439" i="44"/>
  <c r="CL426" i="44"/>
  <c r="CL420" i="44"/>
  <c r="CL414" i="44"/>
  <c r="CL401" i="44"/>
  <c r="CL395" i="44"/>
  <c r="CL389" i="44"/>
  <c r="CL376" i="44"/>
  <c r="CL370" i="44"/>
  <c r="CL363" i="44"/>
  <c r="CL355" i="44"/>
  <c r="CL347" i="44"/>
  <c r="CL264" i="44"/>
  <c r="CL239" i="44"/>
  <c r="CL214" i="44"/>
  <c r="CL189" i="44"/>
  <c r="CL164" i="44"/>
  <c r="CL139" i="44"/>
  <c r="CL114" i="44"/>
  <c r="CL89" i="44"/>
  <c r="CL64" i="44"/>
  <c r="CL39" i="44"/>
  <c r="CL14" i="44"/>
  <c r="AQ539" i="44"/>
  <c r="DD539" i="44" s="1"/>
  <c r="CL280" i="44"/>
  <c r="CL275" i="44"/>
  <c r="CL270" i="44"/>
  <c r="CL265" i="44"/>
  <c r="CL260" i="44"/>
  <c r="CL255" i="44"/>
  <c r="CL250" i="44"/>
  <c r="CL245" i="44"/>
  <c r="CL240" i="44"/>
  <c r="CL235" i="44"/>
  <c r="CL230" i="44"/>
  <c r="CL225" i="44"/>
  <c r="CL220" i="44"/>
  <c r="CL215" i="44"/>
  <c r="CL210" i="44"/>
  <c r="CL205" i="44"/>
  <c r="CL200" i="44"/>
  <c r="CL195" i="44"/>
  <c r="CL190" i="44"/>
  <c r="CL185" i="44"/>
  <c r="CL180" i="44"/>
  <c r="CL175" i="44"/>
  <c r="CL170" i="44"/>
  <c r="CL165" i="44"/>
  <c r="CL160" i="44"/>
  <c r="CL155" i="44"/>
  <c r="CL150" i="44"/>
  <c r="CL145" i="44"/>
  <c r="CL140" i="44"/>
  <c r="CL135" i="44"/>
  <c r="CL130" i="44"/>
  <c r="CL125" i="44"/>
  <c r="CL120" i="44"/>
  <c r="CL115" i="44"/>
  <c r="CL110" i="44"/>
  <c r="CL105" i="44"/>
  <c r="CL100" i="44"/>
  <c r="CL95" i="44"/>
  <c r="CL90" i="44"/>
  <c r="CL85" i="44"/>
  <c r="CL80" i="44"/>
  <c r="CL75" i="44"/>
  <c r="CL70" i="44"/>
  <c r="CL65" i="44"/>
  <c r="CL60" i="44"/>
  <c r="CL55" i="44"/>
  <c r="CL50" i="44"/>
  <c r="CL45" i="44"/>
  <c r="CL40" i="44"/>
  <c r="CL35" i="44"/>
  <c r="CL30" i="44"/>
  <c r="CL25" i="44"/>
  <c r="CL20" i="44"/>
  <c r="CL15" i="44"/>
  <c r="CL10" i="44"/>
  <c r="CL5" i="44"/>
  <c r="AQ469" i="44"/>
  <c r="DD469" i="44" s="1"/>
  <c r="CL358" i="44"/>
  <c r="CL353" i="44"/>
  <c r="CL348" i="44"/>
  <c r="CL343" i="44"/>
  <c r="CL338" i="44"/>
  <c r="CL333" i="44"/>
  <c r="CL328" i="44"/>
  <c r="CL323" i="44"/>
  <c r="CL318" i="44"/>
  <c r="CL313" i="44"/>
  <c r="CL308" i="44"/>
  <c r="CL303" i="44"/>
  <c r="CL298" i="44"/>
  <c r="CL293" i="44"/>
  <c r="CL288" i="44"/>
  <c r="CL283" i="44"/>
  <c r="CL278" i="44"/>
  <c r="CL273" i="44"/>
  <c r="CL268" i="44"/>
  <c r="CL263" i="44"/>
  <c r="CL258" i="44"/>
  <c r="CL253" i="44"/>
  <c r="CL248" i="44"/>
  <c r="CL243" i="44"/>
  <c r="CL238" i="44"/>
  <c r="CL233" i="44"/>
  <c r="CL228" i="44"/>
  <c r="CL223" i="44"/>
  <c r="CL218" i="44"/>
  <c r="CL213" i="44"/>
  <c r="CL208" i="44"/>
  <c r="CL203" i="44"/>
  <c r="CL198" i="44"/>
  <c r="CL193" i="44"/>
  <c r="CL188" i="44"/>
  <c r="CL183" i="44"/>
  <c r="CL178" i="44"/>
  <c r="CL173" i="44"/>
  <c r="CL168" i="44"/>
  <c r="CL163" i="44"/>
  <c r="CL158" i="44"/>
  <c r="CL153" i="44"/>
  <c r="CL148" i="44"/>
  <c r="CL143" i="44"/>
  <c r="CL138" i="44"/>
  <c r="CL133" i="44"/>
  <c r="CL128" i="44"/>
  <c r="CL123" i="44"/>
  <c r="CL118" i="44"/>
  <c r="CL113" i="44"/>
  <c r="CL108" i="44"/>
  <c r="CL103" i="44"/>
  <c r="CL98" i="44"/>
  <c r="CL93" i="44"/>
  <c r="CL88" i="44"/>
  <c r="CL83" i="44"/>
  <c r="CL78" i="44"/>
  <c r="CL73" i="44"/>
  <c r="CL68" i="44"/>
  <c r="CL63" i="44"/>
  <c r="CL58" i="44"/>
  <c r="CL53" i="44"/>
  <c r="CL48" i="44"/>
  <c r="CL43" i="44"/>
  <c r="CL38" i="44"/>
  <c r="CL33" i="44"/>
  <c r="CL28" i="44"/>
  <c r="CL23" i="44"/>
  <c r="CL18" i="44"/>
  <c r="CL13" i="44"/>
  <c r="CL8" i="44"/>
  <c r="AQ456" i="44"/>
  <c r="DD456" i="44" s="1"/>
  <c r="CL342" i="44"/>
  <c r="CL337" i="44"/>
  <c r="CL332" i="44"/>
  <c r="CL327" i="44"/>
  <c r="CL322" i="44"/>
  <c r="CL317" i="44"/>
  <c r="CL312" i="44"/>
  <c r="CL307" i="44"/>
  <c r="CL302" i="44"/>
  <c r="CL297" i="44"/>
  <c r="CL292" i="44"/>
  <c r="CL287" i="44"/>
  <c r="CL282" i="44"/>
  <c r="CL277" i="44"/>
  <c r="CL272" i="44"/>
  <c r="CL267" i="44"/>
  <c r="CL262" i="44"/>
  <c r="CL257" i="44"/>
  <c r="CL252" i="44"/>
  <c r="CL247" i="44"/>
  <c r="CL242" i="44"/>
  <c r="CL237" i="44"/>
  <c r="CL232" i="44"/>
  <c r="CL227" i="44"/>
  <c r="CL222" i="44"/>
  <c r="CL217" i="44"/>
  <c r="CL212" i="44"/>
  <c r="CL207" i="44"/>
  <c r="CL202" i="44"/>
  <c r="CL197" i="44"/>
  <c r="CL192" i="44"/>
  <c r="CL187" i="44"/>
  <c r="CL182" i="44"/>
  <c r="CL177" i="44"/>
  <c r="CL172" i="44"/>
  <c r="CL167" i="44"/>
  <c r="CL162" i="44"/>
  <c r="CL157" i="44"/>
  <c r="CL152" i="44"/>
  <c r="CL147" i="44"/>
  <c r="CL142" i="44"/>
  <c r="CL137" i="44"/>
  <c r="CL132" i="44"/>
  <c r="CL127" i="44"/>
  <c r="CL122" i="44"/>
  <c r="CL117" i="44"/>
  <c r="CL112" i="44"/>
  <c r="CL107" i="44"/>
  <c r="CL102" i="44"/>
  <c r="CL97" i="44"/>
  <c r="CL92" i="44"/>
  <c r="CL87" i="44"/>
  <c r="CL82" i="44"/>
  <c r="CL77" i="44"/>
  <c r="CL72" i="44"/>
  <c r="CL67" i="44"/>
  <c r="CL62" i="44"/>
  <c r="CL57" i="44"/>
  <c r="CL52" i="44"/>
  <c r="CL47" i="44"/>
  <c r="CL42" i="44"/>
  <c r="CL37" i="44"/>
  <c r="CL32" i="44"/>
  <c r="CL27" i="44"/>
  <c r="CL22" i="44"/>
  <c r="CL17" i="44"/>
  <c r="CL12" i="44"/>
  <c r="CL7" i="44"/>
  <c r="CL366" i="44"/>
  <c r="CL361" i="44"/>
  <c r="CL356" i="44"/>
  <c r="CL351" i="44"/>
  <c r="CL346" i="44"/>
  <c r="CL341" i="44"/>
  <c r="CL336" i="44"/>
  <c r="CL331" i="44"/>
  <c r="CL326" i="44"/>
  <c r="CL321" i="44"/>
  <c r="CL316" i="44"/>
  <c r="CL311" i="44"/>
  <c r="CL306" i="44"/>
  <c r="CL301" i="44"/>
  <c r="CL296" i="44"/>
  <c r="CL291" i="44"/>
  <c r="CL286" i="44"/>
  <c r="CL281" i="44"/>
  <c r="CL276" i="44"/>
  <c r="CL271" i="44"/>
  <c r="CL266" i="44"/>
  <c r="CL261" i="44"/>
  <c r="CL256" i="44"/>
  <c r="CL251" i="44"/>
  <c r="CL246" i="44"/>
  <c r="CL241" i="44"/>
  <c r="CL236" i="44"/>
  <c r="CL231" i="44"/>
  <c r="CL226" i="44"/>
  <c r="CL221" i="44"/>
  <c r="CL216" i="44"/>
  <c r="CL211" i="44"/>
  <c r="CL206" i="44"/>
  <c r="CL201" i="44"/>
  <c r="CL196" i="44"/>
  <c r="CL191" i="44"/>
  <c r="CL186" i="44"/>
  <c r="CL181" i="44"/>
  <c r="CL176" i="44"/>
  <c r="CL171" i="44"/>
  <c r="CL166" i="44"/>
  <c r="CL161" i="44"/>
  <c r="CL156" i="44"/>
  <c r="CL151" i="44"/>
  <c r="CL146" i="44"/>
  <c r="CL141" i="44"/>
  <c r="CL136" i="44"/>
  <c r="CL131" i="44"/>
  <c r="CL126" i="44"/>
  <c r="CL121" i="44"/>
  <c r="CL116" i="44"/>
  <c r="CL111" i="44"/>
  <c r="CL106" i="44"/>
  <c r="CL101" i="44"/>
  <c r="CL96" i="44"/>
  <c r="CL91" i="44"/>
  <c r="CL86" i="44"/>
  <c r="CL81" i="44"/>
  <c r="CL76" i="44"/>
  <c r="CL71" i="44"/>
  <c r="CL66" i="44"/>
  <c r="CL61" i="44"/>
  <c r="CL56" i="44"/>
  <c r="CL51" i="44"/>
  <c r="CL46" i="44"/>
  <c r="CL41" i="44"/>
  <c r="CL36" i="44"/>
  <c r="CL31" i="44"/>
  <c r="CL26" i="44"/>
  <c r="CL21" i="44"/>
  <c r="CL16" i="44"/>
  <c r="CL11" i="44"/>
  <c r="CL6" i="44"/>
  <c r="AQ536" i="44"/>
  <c r="AQ467" i="44"/>
  <c r="DD467" i="44" s="1"/>
  <c r="AQ393" i="44"/>
  <c r="AQ373" i="44"/>
  <c r="DD373" i="44" s="1"/>
  <c r="AQ221" i="44"/>
  <c r="DD221" i="44" s="1"/>
  <c r="AQ580" i="44"/>
  <c r="DD580" i="44" s="1"/>
  <c r="AQ353" i="44"/>
  <c r="AQ170" i="44"/>
  <c r="DD170" i="44" s="1"/>
  <c r="AQ578" i="44"/>
  <c r="DD578" i="44" s="1"/>
  <c r="AQ508" i="44"/>
  <c r="DD508" i="44" s="1"/>
  <c r="AQ439" i="44"/>
  <c r="DD439" i="44" s="1"/>
  <c r="AQ567" i="44"/>
  <c r="DD567" i="44" s="1"/>
  <c r="AQ497" i="44"/>
  <c r="DD497" i="44" s="1"/>
  <c r="AQ428" i="44"/>
  <c r="DD428" i="44" s="1"/>
  <c r="AQ101" i="44"/>
  <c r="DD101" i="44" s="1"/>
  <c r="AQ86" i="44"/>
  <c r="DD86" i="44" s="1"/>
  <c r="AQ618" i="44"/>
  <c r="DD618" i="44" s="1"/>
  <c r="AQ413" i="44"/>
  <c r="DD413" i="44" s="1"/>
  <c r="AQ15" i="44"/>
  <c r="DD15" i="44" s="1"/>
  <c r="AQ550" i="44"/>
  <c r="AQ480" i="44"/>
  <c r="DD480" i="44" s="1"/>
  <c r="AQ411" i="44"/>
  <c r="DD411" i="44" s="1"/>
  <c r="AQ617" i="44"/>
  <c r="AQ606" i="44"/>
  <c r="DD606" i="44" s="1"/>
  <c r="AQ552" i="44"/>
  <c r="AQ537" i="44"/>
  <c r="DD537" i="44" s="1"/>
  <c r="AQ524" i="44"/>
  <c r="AQ509" i="44"/>
  <c r="AQ441" i="44"/>
  <c r="DD441" i="44" s="1"/>
  <c r="AQ426" i="44"/>
  <c r="AQ394" i="44"/>
  <c r="DD394" i="44" s="1"/>
  <c r="AQ263" i="44"/>
  <c r="DD263" i="44" s="1"/>
  <c r="AQ223" i="44"/>
  <c r="AQ591" i="44"/>
  <c r="AQ576" i="44"/>
  <c r="DD576" i="44" s="1"/>
  <c r="AQ563" i="44"/>
  <c r="DD563" i="44" s="1"/>
  <c r="AQ548" i="44"/>
  <c r="AQ535" i="44"/>
  <c r="AQ520" i="44"/>
  <c r="DD520" i="44" s="1"/>
  <c r="AQ452" i="44"/>
  <c r="AQ437" i="44"/>
  <c r="DD437" i="44" s="1"/>
  <c r="AQ424" i="44"/>
  <c r="AQ408" i="44"/>
  <c r="DD408" i="44" s="1"/>
  <c r="AQ392" i="44"/>
  <c r="AQ288" i="44"/>
  <c r="DD288" i="44" s="1"/>
  <c r="AQ253" i="44"/>
  <c r="DD253" i="44" s="1"/>
  <c r="AQ212" i="44"/>
  <c r="DD212" i="44" s="1"/>
  <c r="AQ153" i="44"/>
  <c r="AQ84" i="44"/>
  <c r="DD84" i="44" s="1"/>
  <c r="AQ624" i="44"/>
  <c r="AQ613" i="44"/>
  <c r="AQ602" i="44"/>
  <c r="DD602" i="44" s="1"/>
  <c r="AQ589" i="44"/>
  <c r="AQ547" i="44"/>
  <c r="AQ519" i="44"/>
  <c r="AQ506" i="44"/>
  <c r="DD506" i="44" s="1"/>
  <c r="AQ478" i="44"/>
  <c r="DD478" i="44" s="1"/>
  <c r="AQ450" i="44"/>
  <c r="AQ436" i="44"/>
  <c r="AQ407" i="44"/>
  <c r="AQ389" i="44"/>
  <c r="DD389" i="44" s="1"/>
  <c r="AQ343" i="44"/>
  <c r="DD343" i="44" s="1"/>
  <c r="AQ251" i="44"/>
  <c r="AQ209" i="44"/>
  <c r="AQ142" i="44"/>
  <c r="DD142" i="44" s="1"/>
  <c r="AQ71" i="44"/>
  <c r="DD71" i="44" s="1"/>
  <c r="AQ587" i="44"/>
  <c r="AQ574" i="44"/>
  <c r="DD574" i="44" s="1"/>
  <c r="AQ559" i="44"/>
  <c r="DD559" i="44" s="1"/>
  <c r="AQ491" i="44"/>
  <c r="AQ476" i="44"/>
  <c r="DD476" i="44" s="1"/>
  <c r="AQ463" i="44"/>
  <c r="AQ448" i="44"/>
  <c r="DD448" i="44" s="1"/>
  <c r="AQ435" i="44"/>
  <c r="DD435" i="44" s="1"/>
  <c r="AQ420" i="44"/>
  <c r="DD420" i="44" s="1"/>
  <c r="AQ313" i="44"/>
  <c r="DD313" i="44" s="1"/>
  <c r="AQ249" i="44"/>
  <c r="DD249" i="44" s="1"/>
  <c r="AQ208" i="44"/>
  <c r="DD208" i="44" s="1"/>
  <c r="AQ140" i="44"/>
  <c r="AQ67" i="44"/>
  <c r="AQ600" i="44"/>
  <c r="AQ586" i="44"/>
  <c r="DD586" i="44" s="1"/>
  <c r="AQ558" i="44"/>
  <c r="AQ530" i="44"/>
  <c r="AQ517" i="44"/>
  <c r="AQ489" i="44"/>
  <c r="DD489" i="44" s="1"/>
  <c r="AQ447" i="44"/>
  <c r="DD447" i="44" s="1"/>
  <c r="AQ419" i="44"/>
  <c r="AQ404" i="44"/>
  <c r="AQ384" i="44"/>
  <c r="DD384" i="44" s="1"/>
  <c r="AQ363" i="44"/>
  <c r="AQ129" i="44"/>
  <c r="AQ55" i="44"/>
  <c r="DD55" i="44" s="1"/>
  <c r="AQ620" i="44"/>
  <c r="DD620" i="44" s="1"/>
  <c r="AQ609" i="44"/>
  <c r="DD609" i="44" s="1"/>
  <c r="AQ598" i="44"/>
  <c r="DD598" i="44" s="1"/>
  <c r="AQ585" i="44"/>
  <c r="AQ570" i="44"/>
  <c r="DD570" i="44" s="1"/>
  <c r="AQ502" i="44"/>
  <c r="DD502" i="44" s="1"/>
  <c r="AQ487" i="44"/>
  <c r="DD487" i="44" s="1"/>
  <c r="AQ474" i="44"/>
  <c r="DD474" i="44" s="1"/>
  <c r="AQ459" i="44"/>
  <c r="DD459" i="44" s="1"/>
  <c r="AQ402" i="44"/>
  <c r="DD402" i="44" s="1"/>
  <c r="AQ240" i="44"/>
  <c r="AQ52" i="44"/>
  <c r="AQ619" i="44"/>
  <c r="AQ608" i="44"/>
  <c r="DD608" i="44" s="1"/>
  <c r="AQ597" i="44"/>
  <c r="AQ569" i="44"/>
  <c r="DD569" i="44" s="1"/>
  <c r="AQ556" i="44"/>
  <c r="AQ528" i="44"/>
  <c r="AQ500" i="44"/>
  <c r="AQ486" i="44"/>
  <c r="AQ458" i="44"/>
  <c r="AQ430" i="44"/>
  <c r="DD430" i="44" s="1"/>
  <c r="AQ417" i="44"/>
  <c r="DD417" i="44" s="1"/>
  <c r="AQ333" i="44"/>
  <c r="DD333" i="44" s="1"/>
  <c r="AQ40" i="44"/>
  <c r="DD40" i="44" s="1"/>
  <c r="AQ541" i="44"/>
  <c r="DD541" i="44" s="1"/>
  <c r="AQ526" i="44"/>
  <c r="AQ513" i="44"/>
  <c r="DD513" i="44" s="1"/>
  <c r="AQ498" i="44"/>
  <c r="DD498" i="44" s="1"/>
  <c r="AQ485" i="44"/>
  <c r="AQ470" i="44"/>
  <c r="AQ414" i="44"/>
  <c r="DD414" i="44" s="1"/>
  <c r="AQ399" i="44"/>
  <c r="DD399" i="44" s="1"/>
  <c r="AQ378" i="44"/>
  <c r="DD378" i="44" s="1"/>
  <c r="AQ236" i="44"/>
  <c r="AQ181" i="44"/>
  <c r="AQ112" i="44"/>
  <c r="AQ36" i="44"/>
  <c r="AQ614" i="44"/>
  <c r="AQ603" i="44"/>
  <c r="AQ592" i="44"/>
  <c r="AQ581" i="44"/>
  <c r="DD581" i="44" s="1"/>
  <c r="AQ575" i="44"/>
  <c r="AQ564" i="44"/>
  <c r="DD564" i="44" s="1"/>
  <c r="AQ553" i="44"/>
  <c r="DD553" i="44" s="1"/>
  <c r="AQ542" i="44"/>
  <c r="AQ531" i="44"/>
  <c r="AQ525" i="44"/>
  <c r="AQ514" i="44"/>
  <c r="DD514" i="44" s="1"/>
  <c r="AQ503" i="44"/>
  <c r="DD503" i="44" s="1"/>
  <c r="AQ492" i="44"/>
  <c r="AQ481" i="44"/>
  <c r="DD481" i="44" s="1"/>
  <c r="AQ475" i="44"/>
  <c r="AQ464" i="44"/>
  <c r="DD464" i="44" s="1"/>
  <c r="AQ453" i="44"/>
  <c r="DD453" i="44" s="1"/>
  <c r="AQ442" i="44"/>
  <c r="AQ431" i="44"/>
  <c r="AQ425" i="44"/>
  <c r="AQ377" i="44"/>
  <c r="DD377" i="44" s="1"/>
  <c r="AQ368" i="44"/>
  <c r="AQ358" i="44"/>
  <c r="AQ348" i="44"/>
  <c r="DD348" i="44" s="1"/>
  <c r="AQ338" i="44"/>
  <c r="DD338" i="44" s="1"/>
  <c r="AQ328" i="44"/>
  <c r="DD328" i="44" s="1"/>
  <c r="AQ303" i="44"/>
  <c r="AQ278" i="44"/>
  <c r="DD278" i="44" s="1"/>
  <c r="AQ225" i="44"/>
  <c r="DD225" i="44" s="1"/>
  <c r="AQ210" i="44"/>
  <c r="AQ197" i="44"/>
  <c r="DD197" i="44" s="1"/>
  <c r="AQ182" i="44"/>
  <c r="AQ114" i="44"/>
  <c r="DD114" i="44" s="1"/>
  <c r="AQ99" i="44"/>
  <c r="DD99" i="44" s="1"/>
  <c r="AQ69" i="44"/>
  <c r="DD69" i="44" s="1"/>
  <c r="AQ37" i="44"/>
  <c r="DD37" i="44" s="1"/>
  <c r="AQ12" i="44"/>
  <c r="DD12" i="44" s="1"/>
  <c r="AQ193" i="44"/>
  <c r="DD193" i="44" s="1"/>
  <c r="AQ125" i="44"/>
  <c r="DD125" i="44" s="1"/>
  <c r="AQ110" i="44"/>
  <c r="AQ97" i="44"/>
  <c r="AQ81" i="44"/>
  <c r="DD81" i="44" s="1"/>
  <c r="AQ50" i="44"/>
  <c r="AQ596" i="44"/>
  <c r="DD596" i="44" s="1"/>
  <c r="AQ590" i="44"/>
  <c r="DD590" i="44" s="1"/>
  <c r="AQ579" i="44"/>
  <c r="DD579" i="44" s="1"/>
  <c r="AQ568" i="44"/>
  <c r="AQ557" i="44"/>
  <c r="DD557" i="44" s="1"/>
  <c r="AQ546" i="44"/>
  <c r="AQ540" i="44"/>
  <c r="DD540" i="44" s="1"/>
  <c r="AQ529" i="44"/>
  <c r="AQ518" i="44"/>
  <c r="DD518" i="44" s="1"/>
  <c r="AQ507" i="44"/>
  <c r="AQ496" i="44"/>
  <c r="DD496" i="44" s="1"/>
  <c r="AQ490" i="44"/>
  <c r="DD490" i="44" s="1"/>
  <c r="AQ479" i="44"/>
  <c r="DD479" i="44" s="1"/>
  <c r="AQ468" i="44"/>
  <c r="AQ457" i="44"/>
  <c r="AQ446" i="44"/>
  <c r="AQ440" i="44"/>
  <c r="AQ429" i="44"/>
  <c r="AQ418" i="44"/>
  <c r="DD418" i="44" s="1"/>
  <c r="AQ412" i="44"/>
  <c r="AQ406" i="44"/>
  <c r="DD406" i="44" s="1"/>
  <c r="AQ383" i="44"/>
  <c r="DD383" i="44" s="1"/>
  <c r="AQ374" i="44"/>
  <c r="DD374" i="44" s="1"/>
  <c r="AQ364" i="44"/>
  <c r="DD364" i="44" s="1"/>
  <c r="AQ354" i="44"/>
  <c r="DD354" i="44" s="1"/>
  <c r="AQ344" i="44"/>
  <c r="AQ334" i="44"/>
  <c r="AQ220" i="44"/>
  <c r="AQ192" i="44"/>
  <c r="DD192" i="44" s="1"/>
  <c r="AQ179" i="44"/>
  <c r="AQ151" i="44"/>
  <c r="DD151" i="44" s="1"/>
  <c r="AQ123" i="44"/>
  <c r="DD123" i="44" s="1"/>
  <c r="AQ109" i="44"/>
  <c r="AQ80" i="44"/>
  <c r="AQ65" i="44"/>
  <c r="AQ49" i="44"/>
  <c r="DD49" i="44" s="1"/>
  <c r="AQ34" i="44"/>
  <c r="AQ623" i="44"/>
  <c r="DD623" i="44" s="1"/>
  <c r="AQ612" i="44"/>
  <c r="AQ601" i="44"/>
  <c r="AQ595" i="44"/>
  <c r="DD595" i="44" s="1"/>
  <c r="AQ584" i="44"/>
  <c r="DD584" i="44" s="1"/>
  <c r="AQ573" i="44"/>
  <c r="DD573" i="44" s="1"/>
  <c r="AQ562" i="44"/>
  <c r="DD562" i="44" s="1"/>
  <c r="AQ551" i="44"/>
  <c r="AQ545" i="44"/>
  <c r="AQ534" i="44"/>
  <c r="AQ523" i="44"/>
  <c r="AQ512" i="44"/>
  <c r="AQ501" i="44"/>
  <c r="AQ495" i="44"/>
  <c r="DD495" i="44" s="1"/>
  <c r="AQ484" i="44"/>
  <c r="DD484" i="44" s="1"/>
  <c r="AQ473" i="44"/>
  <c r="DD473" i="44" s="1"/>
  <c r="AQ462" i="44"/>
  <c r="AQ451" i="44"/>
  <c r="DD451" i="44" s="1"/>
  <c r="AQ445" i="44"/>
  <c r="AQ434" i="44"/>
  <c r="AQ423" i="44"/>
  <c r="AQ398" i="44"/>
  <c r="AQ382" i="44"/>
  <c r="DD382" i="44" s="1"/>
  <c r="AQ323" i="44"/>
  <c r="DD323" i="44" s="1"/>
  <c r="AQ298" i="44"/>
  <c r="DD298" i="44" s="1"/>
  <c r="AQ273" i="44"/>
  <c r="AQ247" i="44"/>
  <c r="DD247" i="44" s="1"/>
  <c r="AQ232" i="44"/>
  <c r="AQ164" i="44"/>
  <c r="DD164" i="44" s="1"/>
  <c r="AQ149" i="44"/>
  <c r="DD149" i="44" s="1"/>
  <c r="AQ136" i="44"/>
  <c r="AQ121" i="44"/>
  <c r="DD121" i="44" s="1"/>
  <c r="AQ108" i="44"/>
  <c r="AQ93" i="44"/>
  <c r="DD93" i="44" s="1"/>
  <c r="AQ62" i="44"/>
  <c r="DD62" i="44" s="1"/>
  <c r="AQ48" i="44"/>
  <c r="AQ231" i="44"/>
  <c r="AQ203" i="44"/>
  <c r="DD203" i="44" s="1"/>
  <c r="AQ190" i="44"/>
  <c r="AQ162" i="44"/>
  <c r="DD162" i="44" s="1"/>
  <c r="AQ120" i="44"/>
  <c r="AQ92" i="44"/>
  <c r="DD92" i="44" s="1"/>
  <c r="AQ77" i="44"/>
  <c r="AQ61" i="44"/>
  <c r="DD61" i="44" s="1"/>
  <c r="AQ46" i="44"/>
  <c r="AQ622" i="44"/>
  <c r="DD622" i="44" s="1"/>
  <c r="AQ611" i="44"/>
  <c r="DD611" i="44" s="1"/>
  <c r="AQ605" i="44"/>
  <c r="DD605" i="44" s="1"/>
  <c r="AQ594" i="44"/>
  <c r="DD594" i="44" s="1"/>
  <c r="AQ583" i="44"/>
  <c r="AQ572" i="44"/>
  <c r="DD572" i="44" s="1"/>
  <c r="AQ561" i="44"/>
  <c r="DD561" i="44" s="1"/>
  <c r="AQ555" i="44"/>
  <c r="DD555" i="44" s="1"/>
  <c r="AQ544" i="44"/>
  <c r="AQ533" i="44"/>
  <c r="AQ522" i="44"/>
  <c r="DD522" i="44" s="1"/>
  <c r="AQ511" i="44"/>
  <c r="DD511" i="44" s="1"/>
  <c r="AQ505" i="44"/>
  <c r="DD505" i="44" s="1"/>
  <c r="AQ494" i="44"/>
  <c r="DD494" i="44" s="1"/>
  <c r="AQ483" i="44"/>
  <c r="AQ472" i="44"/>
  <c r="DD472" i="44" s="1"/>
  <c r="AQ461" i="44"/>
  <c r="DD461" i="44" s="1"/>
  <c r="AQ455" i="44"/>
  <c r="DD455" i="44" s="1"/>
  <c r="AQ444" i="44"/>
  <c r="AQ433" i="44"/>
  <c r="AQ422" i="44"/>
  <c r="DD422" i="44" s="1"/>
  <c r="AQ397" i="44"/>
  <c r="AQ308" i="44"/>
  <c r="DD308" i="44" s="1"/>
  <c r="AQ283" i="44"/>
  <c r="DD283" i="44" s="1"/>
  <c r="AQ258" i="44"/>
  <c r="AQ243" i="44"/>
  <c r="AQ175" i="44"/>
  <c r="AQ160" i="44"/>
  <c r="AQ147" i="44"/>
  <c r="DD147" i="44" s="1"/>
  <c r="AQ132" i="44"/>
  <c r="DD132" i="44" s="1"/>
  <c r="AQ75" i="44"/>
  <c r="AQ44" i="44"/>
  <c r="AQ29" i="44"/>
  <c r="DD29" i="44" s="1"/>
  <c r="AQ616" i="44"/>
  <c r="AQ610" i="44"/>
  <c r="DD610" i="44" s="1"/>
  <c r="AQ599" i="44"/>
  <c r="DD599" i="44" s="1"/>
  <c r="AQ588" i="44"/>
  <c r="AQ577" i="44"/>
  <c r="AQ566" i="44"/>
  <c r="DD566" i="44" s="1"/>
  <c r="AQ560" i="44"/>
  <c r="DD560" i="44" s="1"/>
  <c r="AQ549" i="44"/>
  <c r="DD549" i="44" s="1"/>
  <c r="AQ538" i="44"/>
  <c r="AQ527" i="44"/>
  <c r="AQ516" i="44"/>
  <c r="AQ510" i="44"/>
  <c r="AQ499" i="44"/>
  <c r="AQ488" i="44"/>
  <c r="DD488" i="44" s="1"/>
  <c r="AQ477" i="44"/>
  <c r="AQ466" i="44"/>
  <c r="DD466" i="44" s="1"/>
  <c r="AQ460" i="44"/>
  <c r="DD460" i="44" s="1"/>
  <c r="AQ449" i="44"/>
  <c r="DD449" i="44" s="1"/>
  <c r="AQ438" i="44"/>
  <c r="DD438" i="44" s="1"/>
  <c r="AQ427" i="44"/>
  <c r="DD427" i="44" s="1"/>
  <c r="AQ416" i="44"/>
  <c r="AQ409" i="44"/>
  <c r="AQ403" i="44"/>
  <c r="AQ388" i="44"/>
  <c r="DD388" i="44" s="1"/>
  <c r="AQ379" i="44"/>
  <c r="AQ242" i="44"/>
  <c r="DD242" i="44" s="1"/>
  <c r="AQ229" i="44"/>
  <c r="DD229" i="44" s="1"/>
  <c r="AQ201" i="44"/>
  <c r="DD201" i="44" s="1"/>
  <c r="AQ173" i="44"/>
  <c r="DD173" i="44" s="1"/>
  <c r="AQ159" i="44"/>
  <c r="DD159" i="44" s="1"/>
  <c r="AQ131" i="44"/>
  <c r="DD131" i="44" s="1"/>
  <c r="AQ103" i="44"/>
  <c r="AQ90" i="44"/>
  <c r="AQ74" i="44"/>
  <c r="DD74" i="44" s="1"/>
  <c r="AQ59" i="44"/>
  <c r="AQ42" i="44"/>
  <c r="DD42" i="44" s="1"/>
  <c r="AQ24" i="44"/>
  <c r="DD24" i="44" s="1"/>
  <c r="AQ621" i="44"/>
  <c r="AQ615" i="44"/>
  <c r="DD615" i="44" s="1"/>
  <c r="AQ604" i="44"/>
  <c r="AQ593" i="44"/>
  <c r="AQ582" i="44"/>
  <c r="DD582" i="44" s="1"/>
  <c r="AQ571" i="44"/>
  <c r="DD571" i="44" s="1"/>
  <c r="AQ565" i="44"/>
  <c r="AQ554" i="44"/>
  <c r="AQ543" i="44"/>
  <c r="AQ532" i="44"/>
  <c r="DD532" i="44" s="1"/>
  <c r="AQ521" i="44"/>
  <c r="DD521" i="44" s="1"/>
  <c r="AQ515" i="44"/>
  <c r="DD515" i="44" s="1"/>
  <c r="AQ504" i="44"/>
  <c r="AQ493" i="44"/>
  <c r="AQ482" i="44"/>
  <c r="DD482" i="44" s="1"/>
  <c r="AQ471" i="44"/>
  <c r="DD471" i="44" s="1"/>
  <c r="AQ465" i="44"/>
  <c r="AQ454" i="44"/>
  <c r="AQ443" i="44"/>
  <c r="DD443" i="44" s="1"/>
  <c r="AQ432" i="44"/>
  <c r="DD432" i="44" s="1"/>
  <c r="AQ421" i="44"/>
  <c r="AQ387" i="44"/>
  <c r="AQ369" i="44"/>
  <c r="DD369" i="44" s="1"/>
  <c r="AQ359" i="44"/>
  <c r="DD359" i="44" s="1"/>
  <c r="AQ349" i="44"/>
  <c r="DD349" i="44" s="1"/>
  <c r="AQ339" i="44"/>
  <c r="DD339" i="44" s="1"/>
  <c r="AQ329" i="44"/>
  <c r="DD329" i="44" s="1"/>
  <c r="AQ318" i="44"/>
  <c r="AQ293" i="44"/>
  <c r="DD293" i="44" s="1"/>
  <c r="AQ268" i="44"/>
  <c r="AQ214" i="44"/>
  <c r="DD214" i="44" s="1"/>
  <c r="AQ199" i="44"/>
  <c r="DD199" i="44" s="1"/>
  <c r="AQ186" i="44"/>
  <c r="DD186" i="44" s="1"/>
  <c r="AQ171" i="44"/>
  <c r="AQ158" i="44"/>
  <c r="AQ143" i="44"/>
  <c r="AQ87" i="44"/>
  <c r="AQ73" i="44"/>
  <c r="AQ56" i="44"/>
  <c r="AQ324" i="44"/>
  <c r="DD324" i="44" s="1"/>
  <c r="AQ319" i="44"/>
  <c r="AQ314" i="44"/>
  <c r="DD314" i="44" s="1"/>
  <c r="AQ309" i="44"/>
  <c r="AQ304" i="44"/>
  <c r="AQ299" i="44"/>
  <c r="AQ294" i="44"/>
  <c r="AQ289" i="44"/>
  <c r="AQ284" i="44"/>
  <c r="AQ279" i="44"/>
  <c r="DD279" i="44" s="1"/>
  <c r="AQ274" i="44"/>
  <c r="DD274" i="44" s="1"/>
  <c r="AQ269" i="44"/>
  <c r="DD269" i="44" s="1"/>
  <c r="AQ264" i="44"/>
  <c r="DD264" i="44" s="1"/>
  <c r="AQ259" i="44"/>
  <c r="DD259" i="44" s="1"/>
  <c r="AQ254" i="44"/>
  <c r="DD254" i="44" s="1"/>
  <c r="AQ248" i="44"/>
  <c r="AQ237" i="44"/>
  <c r="AQ226" i="44"/>
  <c r="DD226" i="44" s="1"/>
  <c r="AQ215" i="44"/>
  <c r="DD215" i="44" s="1"/>
  <c r="AQ204" i="44"/>
  <c r="DD204" i="44" s="1"/>
  <c r="AQ198" i="44"/>
  <c r="DD198" i="44" s="1"/>
  <c r="AQ187" i="44"/>
  <c r="DD187" i="44" s="1"/>
  <c r="AQ176" i="44"/>
  <c r="DD176" i="44" s="1"/>
  <c r="AQ165" i="44"/>
  <c r="AQ154" i="44"/>
  <c r="DD154" i="44" s="1"/>
  <c r="AQ148" i="44"/>
  <c r="AQ137" i="44"/>
  <c r="AQ126" i="44"/>
  <c r="AQ115" i="44"/>
  <c r="DD115" i="44" s="1"/>
  <c r="AQ104" i="44"/>
  <c r="DD104" i="44" s="1"/>
  <c r="AQ98" i="44"/>
  <c r="DD98" i="44" s="1"/>
  <c r="AQ68" i="44"/>
  <c r="AQ43" i="44"/>
  <c r="AQ30" i="44"/>
  <c r="DD30" i="44" s="1"/>
  <c r="AQ22" i="44"/>
  <c r="AQ21" i="44"/>
  <c r="AQ252" i="44"/>
  <c r="AQ241" i="44"/>
  <c r="DD241" i="44" s="1"/>
  <c r="AQ230" i="44"/>
  <c r="DD230" i="44" s="1"/>
  <c r="AQ219" i="44"/>
  <c r="AQ213" i="44"/>
  <c r="AQ202" i="44"/>
  <c r="DD202" i="44" s="1"/>
  <c r="AQ191" i="44"/>
  <c r="DD191" i="44" s="1"/>
  <c r="AQ180" i="44"/>
  <c r="DD180" i="44" s="1"/>
  <c r="AQ169" i="44"/>
  <c r="DD169" i="44" s="1"/>
  <c r="AQ163" i="44"/>
  <c r="AQ152" i="44"/>
  <c r="AQ141" i="44"/>
  <c r="AQ130" i="44"/>
  <c r="AQ119" i="44"/>
  <c r="AQ113" i="44"/>
  <c r="DD113" i="44" s="1"/>
  <c r="AQ102" i="44"/>
  <c r="DD102" i="44" s="1"/>
  <c r="AQ91" i="44"/>
  <c r="AQ85" i="44"/>
  <c r="AQ79" i="44"/>
  <c r="AQ72" i="44"/>
  <c r="DD72" i="44" s="1"/>
  <c r="AQ66" i="44"/>
  <c r="DD66" i="44" s="1"/>
  <c r="AQ60" i="44"/>
  <c r="DD60" i="44" s="1"/>
  <c r="AQ54" i="44"/>
  <c r="AQ47" i="44"/>
  <c r="DD47" i="44" s="1"/>
  <c r="AQ41" i="44"/>
  <c r="DD41" i="44" s="1"/>
  <c r="AQ35" i="44"/>
  <c r="DD35" i="44" s="1"/>
  <c r="AQ27" i="44"/>
  <c r="AQ11" i="44"/>
  <c r="DD11" i="44" s="1"/>
  <c r="AQ372" i="44"/>
  <c r="DD372" i="44" s="1"/>
  <c r="AQ367" i="44"/>
  <c r="AQ362" i="44"/>
  <c r="AQ357" i="44"/>
  <c r="DD357" i="44" s="1"/>
  <c r="AQ352" i="44"/>
  <c r="AQ347" i="44"/>
  <c r="DD347" i="44" s="1"/>
  <c r="AQ342" i="44"/>
  <c r="AQ337" i="44"/>
  <c r="AQ332" i="44"/>
  <c r="DD332" i="44" s="1"/>
  <c r="AQ327" i="44"/>
  <c r="AQ322" i="44"/>
  <c r="AQ317" i="44"/>
  <c r="DD317" i="44" s="1"/>
  <c r="AQ312" i="44"/>
  <c r="DD312" i="44" s="1"/>
  <c r="AQ307" i="44"/>
  <c r="DD307" i="44" s="1"/>
  <c r="AQ302" i="44"/>
  <c r="AQ297" i="44"/>
  <c r="DD297" i="44" s="1"/>
  <c r="AQ292" i="44"/>
  <c r="DD292" i="44" s="1"/>
  <c r="AQ287" i="44"/>
  <c r="DD287" i="44" s="1"/>
  <c r="AQ282" i="44"/>
  <c r="DD282" i="44" s="1"/>
  <c r="AQ277" i="44"/>
  <c r="AQ272" i="44"/>
  <c r="DD272" i="44" s="1"/>
  <c r="AQ267" i="44"/>
  <c r="AQ262" i="44"/>
  <c r="DD262" i="44" s="1"/>
  <c r="AQ257" i="44"/>
  <c r="AQ246" i="44"/>
  <c r="AQ235" i="44"/>
  <c r="DD235" i="44" s="1"/>
  <c r="AQ224" i="44"/>
  <c r="DD224" i="44" s="1"/>
  <c r="AQ218" i="44"/>
  <c r="DD218" i="44" s="1"/>
  <c r="AQ207" i="44"/>
  <c r="DD207" i="44" s="1"/>
  <c r="AQ196" i="44"/>
  <c r="DD196" i="44" s="1"/>
  <c r="AQ185" i="44"/>
  <c r="AQ174" i="44"/>
  <c r="DD174" i="44" s="1"/>
  <c r="AQ168" i="44"/>
  <c r="AQ157" i="44"/>
  <c r="DD157" i="44" s="1"/>
  <c r="AQ146" i="44"/>
  <c r="AQ135" i="44"/>
  <c r="DD135" i="44" s="1"/>
  <c r="AQ124" i="44"/>
  <c r="DD124" i="44" s="1"/>
  <c r="AQ118" i="44"/>
  <c r="DD118" i="44" s="1"/>
  <c r="AQ107" i="44"/>
  <c r="DD107" i="44" s="1"/>
  <c r="AQ96" i="44"/>
  <c r="DD96" i="44" s="1"/>
  <c r="AQ78" i="44"/>
  <c r="DD78" i="44" s="1"/>
  <c r="AQ53" i="44"/>
  <c r="AQ20" i="44"/>
  <c r="AQ10" i="44"/>
  <c r="AQ26" i="44"/>
  <c r="DD26" i="44" s="1"/>
  <c r="AQ401" i="44"/>
  <c r="DD401" i="44" s="1"/>
  <c r="AQ396" i="44"/>
  <c r="DD396" i="44" s="1"/>
  <c r="AQ391" i="44"/>
  <c r="AQ386" i="44"/>
  <c r="DD386" i="44" s="1"/>
  <c r="AQ381" i="44"/>
  <c r="DD381" i="44" s="1"/>
  <c r="AQ376" i="44"/>
  <c r="DD376" i="44" s="1"/>
  <c r="AQ371" i="44"/>
  <c r="AQ366" i="44"/>
  <c r="DD366" i="44" s="1"/>
  <c r="AQ361" i="44"/>
  <c r="AQ356" i="44"/>
  <c r="AQ351" i="44"/>
  <c r="DD351" i="44" s="1"/>
  <c r="AQ346" i="44"/>
  <c r="AQ341" i="44"/>
  <c r="AQ336" i="44"/>
  <c r="DD336" i="44" s="1"/>
  <c r="AQ331" i="44"/>
  <c r="DD331" i="44" s="1"/>
  <c r="AQ326" i="44"/>
  <c r="AQ321" i="44"/>
  <c r="AQ316" i="44"/>
  <c r="DD316" i="44" s="1"/>
  <c r="AQ311" i="44"/>
  <c r="DD311" i="44" s="1"/>
  <c r="AQ306" i="44"/>
  <c r="AQ301" i="44"/>
  <c r="DD301" i="44" s="1"/>
  <c r="AQ296" i="44"/>
  <c r="DD296" i="44" s="1"/>
  <c r="AQ291" i="44"/>
  <c r="DD291" i="44" s="1"/>
  <c r="AQ286" i="44"/>
  <c r="DD286" i="44" s="1"/>
  <c r="AQ281" i="44"/>
  <c r="AQ276" i="44"/>
  <c r="DD276" i="44" s="1"/>
  <c r="AQ271" i="44"/>
  <c r="AQ266" i="44"/>
  <c r="DD266" i="44" s="1"/>
  <c r="AQ261" i="44"/>
  <c r="DD261" i="44" s="1"/>
  <c r="AQ256" i="44"/>
  <c r="AQ245" i="44"/>
  <c r="DD245" i="44" s="1"/>
  <c r="AQ234" i="44"/>
  <c r="AQ228" i="44"/>
  <c r="DD228" i="44" s="1"/>
  <c r="AQ217" i="44"/>
  <c r="DD217" i="44" s="1"/>
  <c r="AQ206" i="44"/>
  <c r="DD206" i="44" s="1"/>
  <c r="AQ195" i="44"/>
  <c r="DD195" i="44" s="1"/>
  <c r="AQ184" i="44"/>
  <c r="AQ178" i="44"/>
  <c r="AQ167" i="44"/>
  <c r="DD167" i="44" s="1"/>
  <c r="AQ156" i="44"/>
  <c r="AQ145" i="44"/>
  <c r="DD145" i="44" s="1"/>
  <c r="AQ134" i="44"/>
  <c r="AQ128" i="44"/>
  <c r="DD128" i="44" s="1"/>
  <c r="AQ117" i="44"/>
  <c r="DD117" i="44" s="1"/>
  <c r="AQ106" i="44"/>
  <c r="DD106" i="44" s="1"/>
  <c r="AQ95" i="44"/>
  <c r="DD95" i="44" s="1"/>
  <c r="AQ83" i="44"/>
  <c r="DD83" i="44" s="1"/>
  <c r="AQ58" i="44"/>
  <c r="AQ32" i="44"/>
  <c r="AQ17" i="44"/>
  <c r="AQ7" i="44"/>
  <c r="DD7" i="44" s="1"/>
  <c r="AQ250" i="44"/>
  <c r="DD250" i="44" s="1"/>
  <c r="AQ239" i="44"/>
  <c r="DD239" i="44" s="1"/>
  <c r="AQ233" i="44"/>
  <c r="AQ222" i="44"/>
  <c r="AQ211" i="44"/>
  <c r="DD211" i="44" s="1"/>
  <c r="AQ200" i="44"/>
  <c r="AQ189" i="44"/>
  <c r="DD189" i="44" s="1"/>
  <c r="AQ183" i="44"/>
  <c r="AQ172" i="44"/>
  <c r="DD172" i="44" s="1"/>
  <c r="AQ161" i="44"/>
  <c r="DD161" i="44" s="1"/>
  <c r="AQ150" i="44"/>
  <c r="DD150" i="44" s="1"/>
  <c r="AQ139" i="44"/>
  <c r="DD139" i="44" s="1"/>
  <c r="AQ133" i="44"/>
  <c r="DD133" i="44" s="1"/>
  <c r="AQ122" i="44"/>
  <c r="AQ111" i="44"/>
  <c r="AQ100" i="44"/>
  <c r="AQ89" i="44"/>
  <c r="AQ82" i="44"/>
  <c r="DD82" i="44" s="1"/>
  <c r="AQ76" i="44"/>
  <c r="DD76" i="44" s="1"/>
  <c r="AQ70" i="44"/>
  <c r="DD70" i="44" s="1"/>
  <c r="AQ64" i="44"/>
  <c r="DD64" i="44" s="1"/>
  <c r="AQ57" i="44"/>
  <c r="DD57" i="44" s="1"/>
  <c r="AQ51" i="44"/>
  <c r="AQ45" i="44"/>
  <c r="AQ39" i="44"/>
  <c r="DD39" i="44" s="1"/>
  <c r="AQ25" i="44"/>
  <c r="AQ415" i="44"/>
  <c r="AQ410" i="44"/>
  <c r="DD410" i="44" s="1"/>
  <c r="AQ405" i="44"/>
  <c r="DD405" i="44" s="1"/>
  <c r="AQ400" i="44"/>
  <c r="DD400" i="44" s="1"/>
  <c r="AQ395" i="44"/>
  <c r="DD395" i="44" s="1"/>
  <c r="AQ390" i="44"/>
  <c r="DD390" i="44" s="1"/>
  <c r="AQ385" i="44"/>
  <c r="AQ380" i="44"/>
  <c r="AQ375" i="44"/>
  <c r="AQ370" i="44"/>
  <c r="AQ365" i="44"/>
  <c r="AQ360" i="44"/>
  <c r="AQ355" i="44"/>
  <c r="DD355" i="44" s="1"/>
  <c r="AQ350" i="44"/>
  <c r="DD350" i="44" s="1"/>
  <c r="AQ345" i="44"/>
  <c r="DD345" i="44" s="1"/>
  <c r="AQ340" i="44"/>
  <c r="DD340" i="44" s="1"/>
  <c r="AQ335" i="44"/>
  <c r="AQ330" i="44"/>
  <c r="AQ325" i="44"/>
  <c r="DD325" i="44" s="1"/>
  <c r="AQ320" i="44"/>
  <c r="AQ315" i="44"/>
  <c r="DD315" i="44" s="1"/>
  <c r="AQ310" i="44"/>
  <c r="AQ305" i="44"/>
  <c r="DD305" i="44" s="1"/>
  <c r="AQ300" i="44"/>
  <c r="DD300" i="44" s="1"/>
  <c r="AQ295" i="44"/>
  <c r="DD295" i="44" s="1"/>
  <c r="AQ290" i="44"/>
  <c r="DD290" i="44" s="1"/>
  <c r="AQ285" i="44"/>
  <c r="AQ280" i="44"/>
  <c r="DD280" i="44" s="1"/>
  <c r="AQ275" i="44"/>
  <c r="AQ270" i="44"/>
  <c r="AQ265" i="44"/>
  <c r="DD265" i="44" s="1"/>
  <c r="AQ260" i="44"/>
  <c r="DD260" i="44" s="1"/>
  <c r="AQ255" i="44"/>
  <c r="DD255" i="44" s="1"/>
  <c r="AQ244" i="44"/>
  <c r="AQ238" i="44"/>
  <c r="DD238" i="44" s="1"/>
  <c r="AQ227" i="44"/>
  <c r="DD227" i="44" s="1"/>
  <c r="AQ216" i="44"/>
  <c r="DD216" i="44" s="1"/>
  <c r="AQ205" i="44"/>
  <c r="DD205" i="44" s="1"/>
  <c r="AQ194" i="44"/>
  <c r="DD194" i="44" s="1"/>
  <c r="AQ188" i="44"/>
  <c r="DD188" i="44" s="1"/>
  <c r="AQ177" i="44"/>
  <c r="AQ166" i="44"/>
  <c r="AQ155" i="44"/>
  <c r="DD155" i="44" s="1"/>
  <c r="AQ144" i="44"/>
  <c r="AQ138" i="44"/>
  <c r="DD138" i="44" s="1"/>
  <c r="AQ127" i="44"/>
  <c r="DD127" i="44" s="1"/>
  <c r="AQ116" i="44"/>
  <c r="DD116" i="44" s="1"/>
  <c r="AQ105" i="44"/>
  <c r="DD105" i="44" s="1"/>
  <c r="AQ94" i="44"/>
  <c r="DD94" i="44" s="1"/>
  <c r="AQ88" i="44"/>
  <c r="DD88" i="44" s="1"/>
  <c r="AQ63" i="44"/>
  <c r="DD63" i="44" s="1"/>
  <c r="AQ38" i="44"/>
  <c r="AQ31" i="44"/>
  <c r="AQ16" i="44"/>
  <c r="DD16" i="44" s="1"/>
  <c r="AQ6" i="44"/>
  <c r="DD6" i="44" s="1"/>
  <c r="AQ5" i="44"/>
  <c r="DD5" i="44" s="1"/>
  <c r="AQ19" i="44"/>
  <c r="AQ14" i="44"/>
  <c r="DD14" i="44" s="1"/>
  <c r="AQ9" i="44"/>
  <c r="AQ4" i="44"/>
  <c r="AQ33" i="44"/>
  <c r="DD33" i="44" s="1"/>
  <c r="AQ28" i="44"/>
  <c r="AQ23" i="44"/>
  <c r="AQ18" i="44"/>
  <c r="DD18" i="44" s="1"/>
  <c r="AQ13" i="44"/>
  <c r="DD13" i="44" s="1"/>
  <c r="AQ8" i="44"/>
  <c r="DD8" i="44" s="1"/>
  <c r="AZ14" i="35"/>
  <c r="AJ13" i="40"/>
  <c r="AI13" i="40"/>
  <c r="AH13" i="40"/>
  <c r="AG13" i="40"/>
  <c r="AF13" i="40"/>
  <c r="AE13" i="40"/>
  <c r="AD13" i="40"/>
  <c r="AC13" i="40"/>
  <c r="AB13" i="40"/>
  <c r="AJ12" i="40"/>
  <c r="AI12" i="40"/>
  <c r="AH12" i="40"/>
  <c r="AG12" i="40"/>
  <c r="AF12" i="40"/>
  <c r="AE12" i="40"/>
  <c r="AD12" i="40"/>
  <c r="AC12" i="40"/>
  <c r="AB12" i="40"/>
  <c r="AJ11" i="40"/>
  <c r="AI11" i="40"/>
  <c r="AH11" i="40"/>
  <c r="AG11" i="40"/>
  <c r="AF11" i="40"/>
  <c r="AE11" i="40"/>
  <c r="AD11" i="40"/>
  <c r="AC11" i="40"/>
  <c r="AB11" i="40"/>
  <c r="AJ10" i="40"/>
  <c r="AI10" i="40"/>
  <c r="AH10" i="40"/>
  <c r="AG10" i="40"/>
  <c r="AF10" i="40"/>
  <c r="AE10" i="40"/>
  <c r="AD10" i="40"/>
  <c r="AC10" i="40"/>
  <c r="AB10" i="40"/>
  <c r="AJ9" i="40"/>
  <c r="AI9" i="40"/>
  <c r="AH9" i="40"/>
  <c r="AG9" i="40"/>
  <c r="AF9" i="40"/>
  <c r="AE9" i="40"/>
  <c r="AD9" i="40"/>
  <c r="AC9" i="40"/>
  <c r="AB9" i="40"/>
  <c r="AJ8" i="40"/>
  <c r="AI8" i="40"/>
  <c r="AH8" i="40"/>
  <c r="AG8" i="40"/>
  <c r="AF8" i="40"/>
  <c r="AE8" i="40"/>
  <c r="AD8" i="40"/>
  <c r="AC8" i="40"/>
  <c r="AB8" i="40"/>
  <c r="AJ7" i="40"/>
  <c r="AI7" i="40"/>
  <c r="AH7" i="40"/>
  <c r="AG7" i="40"/>
  <c r="AF7" i="40"/>
  <c r="AE7" i="40"/>
  <c r="AD7" i="40"/>
  <c r="AC7" i="40"/>
  <c r="AB7" i="40"/>
  <c r="AJ6" i="40"/>
  <c r="AI6" i="40"/>
  <c r="AH6" i="40"/>
  <c r="AG6" i="40"/>
  <c r="AF6" i="40"/>
  <c r="AE6" i="40"/>
  <c r="AD6" i="40"/>
  <c r="AC6" i="40"/>
  <c r="AB6" i="40"/>
  <c r="AJ5" i="40"/>
  <c r="AI5" i="40"/>
  <c r="AH5" i="40"/>
  <c r="AG5" i="40"/>
  <c r="AF5" i="40"/>
  <c r="AE5" i="40"/>
  <c r="AD5" i="40"/>
  <c r="AC5" i="40"/>
  <c r="AB5" i="40"/>
  <c r="AJ4" i="40"/>
  <c r="AI4" i="40"/>
  <c r="AH4" i="40"/>
  <c r="AG4" i="40"/>
  <c r="AF4" i="40"/>
  <c r="AE4" i="40"/>
  <c r="AD4" i="40"/>
  <c r="AC4" i="40"/>
  <c r="AB4" i="40"/>
  <c r="D87" i="6"/>
  <c r="D88" i="6" s="1"/>
  <c r="D89" i="6" s="1"/>
  <c r="D90" i="6" s="1"/>
  <c r="D91" i="6" s="1"/>
  <c r="D83" i="6"/>
  <c r="D82" i="6"/>
  <c r="D81" i="6"/>
  <c r="D79" i="6"/>
  <c r="D78" i="6"/>
  <c r="D77" i="6"/>
  <c r="L64" i="6"/>
  <c r="L65" i="6" s="1"/>
  <c r="L66" i="6" s="1"/>
  <c r="L67" i="6" s="1"/>
  <c r="L68" i="6" s="1"/>
  <c r="K64" i="6"/>
  <c r="K65" i="6" s="1"/>
  <c r="K66" i="6" s="1"/>
  <c r="K67" i="6" s="1"/>
  <c r="K68" i="6" s="1"/>
  <c r="J64" i="6"/>
  <c r="J65" i="6" s="1"/>
  <c r="J66" i="6" s="1"/>
  <c r="J67" i="6" s="1"/>
  <c r="J68" i="6" s="1"/>
  <c r="I64" i="6"/>
  <c r="I65" i="6" s="1"/>
  <c r="I66" i="6" s="1"/>
  <c r="I67" i="6" s="1"/>
  <c r="I68" i="6" s="1"/>
  <c r="H64" i="6"/>
  <c r="H65" i="6" s="1"/>
  <c r="H66" i="6" s="1"/>
  <c r="H67" i="6" s="1"/>
  <c r="H68" i="6" s="1"/>
  <c r="G64" i="6"/>
  <c r="G65" i="6" s="1"/>
  <c r="G66" i="6" s="1"/>
  <c r="G67" i="6" s="1"/>
  <c r="G68" i="6" s="1"/>
  <c r="F64" i="6"/>
  <c r="F65" i="6" s="1"/>
  <c r="F66" i="6" s="1"/>
  <c r="F67" i="6" s="1"/>
  <c r="F68" i="6" s="1"/>
  <c r="E64" i="6"/>
  <c r="E65" i="6" s="1"/>
  <c r="E66" i="6" s="1"/>
  <c r="E67" i="6" s="1"/>
  <c r="E68" i="6" s="1"/>
  <c r="D64" i="6"/>
  <c r="D65" i="6" s="1"/>
  <c r="D66" i="6" s="1"/>
  <c r="D67" i="6" s="1"/>
  <c r="D68" i="6" s="1"/>
  <c r="I59" i="6"/>
  <c r="I60" i="6" s="1"/>
  <c r="L58" i="6"/>
  <c r="L59" i="6" s="1"/>
  <c r="L60" i="6" s="1"/>
  <c r="K58" i="6"/>
  <c r="K59" i="6" s="1"/>
  <c r="K60" i="6" s="1"/>
  <c r="J58" i="6"/>
  <c r="J59" i="6" s="1"/>
  <c r="J60" i="6" s="1"/>
  <c r="I58" i="6"/>
  <c r="H58" i="6"/>
  <c r="H59" i="6" s="1"/>
  <c r="H60" i="6" s="1"/>
  <c r="G58" i="6"/>
  <c r="G59" i="6" s="1"/>
  <c r="G60" i="6" s="1"/>
  <c r="F58" i="6"/>
  <c r="F59" i="6" s="1"/>
  <c r="F60" i="6" s="1"/>
  <c r="E58" i="6"/>
  <c r="E59" i="6" s="1"/>
  <c r="E60" i="6" s="1"/>
  <c r="D58" i="6"/>
  <c r="D59" i="6" s="1"/>
  <c r="D60" i="6" s="1"/>
  <c r="L55" i="6"/>
  <c r="L56" i="6" s="1"/>
  <c r="L54" i="6"/>
  <c r="K54" i="6"/>
  <c r="K55" i="6" s="1"/>
  <c r="K56" i="6" s="1"/>
  <c r="J54" i="6"/>
  <c r="J55" i="6" s="1"/>
  <c r="J56" i="6" s="1"/>
  <c r="I54" i="6"/>
  <c r="I55" i="6" s="1"/>
  <c r="I56" i="6" s="1"/>
  <c r="H54" i="6"/>
  <c r="H55" i="6" s="1"/>
  <c r="H56" i="6" s="1"/>
  <c r="G54" i="6"/>
  <c r="G55" i="6" s="1"/>
  <c r="G56" i="6" s="1"/>
  <c r="F54" i="6"/>
  <c r="F55" i="6" s="1"/>
  <c r="F56" i="6" s="1"/>
  <c r="E54" i="6"/>
  <c r="E55" i="6" s="1"/>
  <c r="E56" i="6" s="1"/>
  <c r="D54" i="6"/>
  <c r="D55" i="6" s="1"/>
  <c r="D56" i="6" s="1"/>
  <c r="BF3" i="44"/>
  <c r="CL3" i="44" a="1"/>
  <c r="AR166" i="44" l="1"/>
  <c r="CX166" i="44"/>
  <c r="AR361" i="44"/>
  <c r="CX361" i="44"/>
  <c r="AR465" i="44"/>
  <c r="CX465" i="44"/>
  <c r="AR398" i="44"/>
  <c r="CX398" i="44"/>
  <c r="CY398" i="44"/>
  <c r="DA398" i="44"/>
  <c r="DE398" i="44" a="1"/>
  <c r="DE398" i="44" s="1"/>
  <c r="DC398" i="44"/>
  <c r="DG398" i="44"/>
  <c r="DH398" i="44"/>
  <c r="DB398" i="44"/>
  <c r="DF398" i="44"/>
  <c r="AR486" i="44"/>
  <c r="CX486" i="44"/>
  <c r="AR177" i="44"/>
  <c r="CX177" i="44"/>
  <c r="AR365" i="44"/>
  <c r="CX365" i="44"/>
  <c r="AR178" i="44"/>
  <c r="CX178" i="44"/>
  <c r="AR20" i="44"/>
  <c r="CX20" i="44"/>
  <c r="AR362" i="44"/>
  <c r="CX362" i="44"/>
  <c r="AR252" i="44"/>
  <c r="CX252" i="44"/>
  <c r="AR237" i="44"/>
  <c r="CX237" i="44"/>
  <c r="AR294" i="44"/>
  <c r="CX294" i="44"/>
  <c r="AR471" i="44"/>
  <c r="CX471" i="44"/>
  <c r="AR90" i="44"/>
  <c r="CX90" i="44"/>
  <c r="AR499" i="44"/>
  <c r="CX499" i="44"/>
  <c r="AR243" i="44"/>
  <c r="CX243" i="44"/>
  <c r="AR423" i="44"/>
  <c r="CX423" i="44"/>
  <c r="AR523" i="44"/>
  <c r="CX523" i="44"/>
  <c r="AR220" i="44"/>
  <c r="CX220" i="44"/>
  <c r="AR429" i="44"/>
  <c r="CX429" i="44"/>
  <c r="AR529" i="44"/>
  <c r="CX529" i="44"/>
  <c r="AR97" i="44"/>
  <c r="CX97" i="44"/>
  <c r="AR614" i="44"/>
  <c r="CX614" i="44"/>
  <c r="AR129" i="44"/>
  <c r="CX129" i="44"/>
  <c r="AR463" i="44"/>
  <c r="CX463" i="44"/>
  <c r="AR263" i="44"/>
  <c r="CX263" i="44"/>
  <c r="AR335" i="44"/>
  <c r="CX335" i="44"/>
  <c r="AR233" i="44"/>
  <c r="CX233" i="44"/>
  <c r="AR286" i="44"/>
  <c r="CX286" i="44"/>
  <c r="AR107" i="44"/>
  <c r="CX107" i="44"/>
  <c r="AR282" i="44"/>
  <c r="CX282" i="44"/>
  <c r="AR27" i="44"/>
  <c r="CX27" i="44"/>
  <c r="AR43" i="44"/>
  <c r="CX43" i="44"/>
  <c r="AR264" i="44"/>
  <c r="CX264" i="44"/>
  <c r="AR387" i="44"/>
  <c r="CX387" i="44"/>
  <c r="AR615" i="44"/>
  <c r="CX615" i="44"/>
  <c r="AR538" i="44"/>
  <c r="CX538" i="44"/>
  <c r="AR397" i="44"/>
  <c r="CX397" i="44"/>
  <c r="AR231" i="44"/>
  <c r="CX231" i="44"/>
  <c r="AR462" i="44"/>
  <c r="CX462" i="44"/>
  <c r="AR80" i="44"/>
  <c r="CX80" i="44"/>
  <c r="AR568" i="44"/>
  <c r="CX568" i="44"/>
  <c r="AR303" i="44"/>
  <c r="CX303" i="44"/>
  <c r="AR236" i="44"/>
  <c r="CX236" i="44"/>
  <c r="AR597" i="44"/>
  <c r="CX597" i="44"/>
  <c r="AR419" i="44"/>
  <c r="CX419" i="44"/>
  <c r="AR574" i="44"/>
  <c r="CX574" i="44"/>
  <c r="AR153" i="44"/>
  <c r="CX153" i="44"/>
  <c r="AR535" i="44"/>
  <c r="CX535" i="44"/>
  <c r="AR509" i="44"/>
  <c r="CX509" i="44"/>
  <c r="AR23" i="44"/>
  <c r="CX23" i="44"/>
  <c r="AR31" i="44"/>
  <c r="CX31" i="44"/>
  <c r="AR155" i="44"/>
  <c r="CX155" i="44"/>
  <c r="AR255" i="44"/>
  <c r="CX255" i="44"/>
  <c r="AR305" i="44"/>
  <c r="CX305" i="44"/>
  <c r="AR355" i="44"/>
  <c r="CX355" i="44"/>
  <c r="AR405" i="44"/>
  <c r="CX405" i="44"/>
  <c r="AR76" i="44"/>
  <c r="CX76" i="44"/>
  <c r="AR172" i="44"/>
  <c r="CX172" i="44"/>
  <c r="AR17" i="44"/>
  <c r="CX17" i="44"/>
  <c r="AR156" i="44"/>
  <c r="CX156" i="44"/>
  <c r="AR256" i="44"/>
  <c r="CX256" i="44"/>
  <c r="AR306" i="44"/>
  <c r="CX306" i="44"/>
  <c r="AR356" i="44"/>
  <c r="CX356" i="44"/>
  <c r="AR26" i="44"/>
  <c r="CX26" i="44"/>
  <c r="AR146" i="44"/>
  <c r="CX146" i="44"/>
  <c r="AR246" i="44"/>
  <c r="CX246" i="44"/>
  <c r="AR302" i="44"/>
  <c r="CX302" i="44"/>
  <c r="AR352" i="44"/>
  <c r="CX352" i="44"/>
  <c r="AR54" i="44"/>
  <c r="CX54" i="44"/>
  <c r="AR130" i="44"/>
  <c r="CX130" i="44"/>
  <c r="AR230" i="44"/>
  <c r="CX230" i="44"/>
  <c r="AR115" i="44"/>
  <c r="CX115" i="44"/>
  <c r="AR215" i="44"/>
  <c r="CX215" i="44"/>
  <c r="AR284" i="44"/>
  <c r="CX284" i="44"/>
  <c r="AR73" i="44"/>
  <c r="CX73" i="44"/>
  <c r="AR318" i="44"/>
  <c r="CX318" i="44"/>
  <c r="AR454" i="44"/>
  <c r="CX454" i="44"/>
  <c r="AR554" i="44"/>
  <c r="CX554" i="44"/>
  <c r="AR59" i="44"/>
  <c r="CX59" i="44"/>
  <c r="AR379" i="44"/>
  <c r="CX379" i="44"/>
  <c r="AR477" i="44"/>
  <c r="CX477" i="44"/>
  <c r="AR577" i="44"/>
  <c r="CX577" i="44"/>
  <c r="AR160" i="44"/>
  <c r="CX160" i="44"/>
  <c r="AR455" i="44"/>
  <c r="CX455" i="44"/>
  <c r="AR555" i="44"/>
  <c r="CX555" i="44"/>
  <c r="AR77" i="44"/>
  <c r="CX77" i="44"/>
  <c r="AR108" i="44"/>
  <c r="CX108" i="44"/>
  <c r="AR382" i="44"/>
  <c r="CX382" i="44"/>
  <c r="AR501" i="44"/>
  <c r="CX501" i="44"/>
  <c r="AR601" i="44"/>
  <c r="CX601" i="44"/>
  <c r="AR179" i="44"/>
  <c r="CX179" i="44"/>
  <c r="AR412" i="44"/>
  <c r="CX412" i="44"/>
  <c r="AR507" i="44"/>
  <c r="CX507" i="44"/>
  <c r="AR50" i="44"/>
  <c r="CX50" i="44"/>
  <c r="AR114" i="44"/>
  <c r="CX114" i="44"/>
  <c r="AR358" i="44"/>
  <c r="CX358" i="44"/>
  <c r="AR492" i="44"/>
  <c r="CX492" i="44"/>
  <c r="AR592" i="44"/>
  <c r="CX592" i="44"/>
  <c r="AR470" i="44"/>
  <c r="CX470" i="44"/>
  <c r="AR458" i="44"/>
  <c r="CX458" i="44"/>
  <c r="AR240" i="44"/>
  <c r="CX240" i="44"/>
  <c r="AR620" i="44"/>
  <c r="CX620" i="44"/>
  <c r="CY620" i="44"/>
  <c r="DA620" i="44"/>
  <c r="DB620" i="44"/>
  <c r="DF620" i="44"/>
  <c r="DH620" i="44"/>
  <c r="DG620" i="44"/>
  <c r="DE620" i="44" a="1"/>
  <c r="DE620" i="44" s="1"/>
  <c r="DC620" i="44"/>
  <c r="AR530" i="44"/>
  <c r="CX530" i="44"/>
  <c r="AR435" i="44"/>
  <c r="CX435" i="44"/>
  <c r="AR209" i="44"/>
  <c r="CX209" i="44"/>
  <c r="AR547" i="44"/>
  <c r="CX547" i="44"/>
  <c r="AR392" i="44"/>
  <c r="CX392" i="44"/>
  <c r="AR591" i="44"/>
  <c r="CX591" i="44"/>
  <c r="AR606" i="44"/>
  <c r="CX606" i="44"/>
  <c r="DD54" i="44"/>
  <c r="DD454" i="44"/>
  <c r="DD554" i="44"/>
  <c r="AR618" i="44"/>
  <c r="CX618" i="44"/>
  <c r="DD166" i="44"/>
  <c r="AR439" i="44"/>
  <c r="CX439" i="44"/>
  <c r="DD178" i="44"/>
  <c r="DD129" i="44"/>
  <c r="DD429" i="44"/>
  <c r="DD529" i="44"/>
  <c r="AR221" i="44"/>
  <c r="CX221" i="44"/>
  <c r="DD362" i="44"/>
  <c r="DD462" i="44"/>
  <c r="DD601" i="44"/>
  <c r="AR469" i="44"/>
  <c r="CX469" i="44"/>
  <c r="DD240" i="44"/>
  <c r="AR607" i="44"/>
  <c r="CX607" i="44"/>
  <c r="AR310" i="44"/>
  <c r="CX310" i="44"/>
  <c r="AR183" i="44"/>
  <c r="CX183" i="44"/>
  <c r="AR10" i="44"/>
  <c r="CX10" i="44"/>
  <c r="AR126" i="44"/>
  <c r="CX126" i="44"/>
  <c r="AR388" i="44"/>
  <c r="CX388" i="44"/>
  <c r="AR512" i="44"/>
  <c r="CX512" i="44"/>
  <c r="AR603" i="44"/>
  <c r="CX603" i="44"/>
  <c r="AR589" i="44"/>
  <c r="CX589" i="44"/>
  <c r="AR373" i="44"/>
  <c r="CX373" i="44"/>
  <c r="AR152" i="44"/>
  <c r="CX152" i="44"/>
  <c r="AR500" i="44"/>
  <c r="CX500" i="44"/>
  <c r="AR393" i="44"/>
  <c r="CX393" i="44"/>
  <c r="DD523" i="44"/>
  <c r="AR266" i="44"/>
  <c r="CX266" i="44"/>
  <c r="AR120" i="44"/>
  <c r="CX120" i="44"/>
  <c r="AR586" i="44"/>
  <c r="CX586" i="44"/>
  <c r="AR578" i="44"/>
  <c r="CX578" i="44"/>
  <c r="CY578" i="44"/>
  <c r="DA578" i="44"/>
  <c r="DC578" i="44"/>
  <c r="DB578" i="44"/>
  <c r="DE578" i="44" a="1"/>
  <c r="DE578" i="44" s="1"/>
  <c r="DG578" i="44"/>
  <c r="DH578" i="44"/>
  <c r="DF578" i="44"/>
  <c r="DD43" i="44"/>
  <c r="DD393" i="44"/>
  <c r="AR4" i="44"/>
  <c r="CX4" i="44"/>
  <c r="AR88" i="44"/>
  <c r="CX88" i="44"/>
  <c r="AR188" i="44"/>
  <c r="CX188" i="44"/>
  <c r="AR270" i="44"/>
  <c r="CX270" i="44"/>
  <c r="AR320" i="44"/>
  <c r="CX320" i="44"/>
  <c r="AR370" i="44"/>
  <c r="CX370" i="44"/>
  <c r="AR25" i="44"/>
  <c r="CX25" i="44"/>
  <c r="AR100" i="44"/>
  <c r="CX100" i="44"/>
  <c r="AR200" i="44"/>
  <c r="CX200" i="44"/>
  <c r="AR83" i="44"/>
  <c r="CX83" i="44"/>
  <c r="AR184" i="44"/>
  <c r="CX184" i="44"/>
  <c r="AR271" i="44"/>
  <c r="CX271" i="44"/>
  <c r="AR321" i="44"/>
  <c r="CX321" i="44"/>
  <c r="AR371" i="44"/>
  <c r="CX371" i="44"/>
  <c r="AR53" i="44"/>
  <c r="CX53" i="44"/>
  <c r="AR174" i="44"/>
  <c r="CX174" i="44"/>
  <c r="AR267" i="44"/>
  <c r="CX267" i="44"/>
  <c r="AR317" i="44"/>
  <c r="CX317" i="44"/>
  <c r="AR367" i="44"/>
  <c r="CX367" i="44"/>
  <c r="AR72" i="44"/>
  <c r="CX72" i="44"/>
  <c r="AR163" i="44"/>
  <c r="CX163" i="44"/>
  <c r="AR21" i="44"/>
  <c r="CX21" i="44"/>
  <c r="AR148" i="44"/>
  <c r="CX148" i="44"/>
  <c r="AR248" i="44"/>
  <c r="CX248" i="44"/>
  <c r="AR299" i="44"/>
  <c r="CX299" i="44"/>
  <c r="AR158" i="44"/>
  <c r="CX158" i="44"/>
  <c r="AR349" i="44"/>
  <c r="CX349" i="44"/>
  <c r="AR482" i="44"/>
  <c r="CX482" i="44"/>
  <c r="AR582" i="44"/>
  <c r="CX582" i="44"/>
  <c r="AR103" i="44"/>
  <c r="CX103" i="44"/>
  <c r="AR409" i="44"/>
  <c r="CX409" i="44"/>
  <c r="AR510" i="44"/>
  <c r="CX510" i="44"/>
  <c r="AR610" i="44"/>
  <c r="CX610" i="44"/>
  <c r="AR258" i="44"/>
  <c r="CX258" i="44"/>
  <c r="AR483" i="44"/>
  <c r="CX483" i="44"/>
  <c r="AR583" i="44"/>
  <c r="CX583" i="44"/>
  <c r="AR162" i="44"/>
  <c r="CX162" i="44"/>
  <c r="AR149" i="44"/>
  <c r="CX149" i="44"/>
  <c r="AR434" i="44"/>
  <c r="CX434" i="44"/>
  <c r="AR534" i="44"/>
  <c r="CX534" i="44"/>
  <c r="AR34" i="44"/>
  <c r="CX34" i="44"/>
  <c r="AR334" i="44"/>
  <c r="CX334" i="44"/>
  <c r="AR440" i="44"/>
  <c r="CX440" i="44"/>
  <c r="AR540" i="44"/>
  <c r="CX540" i="44"/>
  <c r="AR110" i="44"/>
  <c r="CX110" i="44"/>
  <c r="AR210" i="44"/>
  <c r="CX210" i="44"/>
  <c r="AR425" i="44"/>
  <c r="CX425" i="44"/>
  <c r="AR525" i="44"/>
  <c r="CX525" i="44"/>
  <c r="AR36" i="44"/>
  <c r="CX36" i="44"/>
  <c r="AR513" i="44"/>
  <c r="CX513" i="44"/>
  <c r="AR528" i="44"/>
  <c r="CX528" i="44"/>
  <c r="AR474" i="44"/>
  <c r="CX474" i="44"/>
  <c r="AR363" i="44"/>
  <c r="CX363" i="44"/>
  <c r="AR600" i="44"/>
  <c r="CX600" i="44"/>
  <c r="AR476" i="44"/>
  <c r="CX476" i="44"/>
  <c r="AR389" i="44"/>
  <c r="CX389" i="44"/>
  <c r="AR613" i="44"/>
  <c r="CX613" i="44"/>
  <c r="AR437" i="44"/>
  <c r="CX437" i="44"/>
  <c r="AR394" i="44"/>
  <c r="DA394" i="44"/>
  <c r="CY394" i="44"/>
  <c r="DB394" i="44"/>
  <c r="CX394" i="44"/>
  <c r="DE394" i="44" a="1"/>
  <c r="DE394" i="44" s="1"/>
  <c r="DC394" i="44"/>
  <c r="DF394" i="44"/>
  <c r="DG394" i="44"/>
  <c r="DH394" i="44"/>
  <c r="AR480" i="44"/>
  <c r="CX480" i="44"/>
  <c r="DD184" i="44"/>
  <c r="DD284" i="44"/>
  <c r="DD25" i="44"/>
  <c r="DD425" i="44"/>
  <c r="DD525" i="44"/>
  <c r="AR86" i="44"/>
  <c r="CX86" i="44"/>
  <c r="DD108" i="44"/>
  <c r="DD59" i="44"/>
  <c r="AR467" i="44"/>
  <c r="CX467" i="44"/>
  <c r="DD392" i="44"/>
  <c r="DD492" i="44"/>
  <c r="DD592" i="44"/>
  <c r="DD177" i="44"/>
  <c r="AR456" i="44"/>
  <c r="CX456" i="44"/>
  <c r="DD237" i="44"/>
  <c r="DD21" i="44"/>
  <c r="DD271" i="44"/>
  <c r="DD591" i="44"/>
  <c r="DD220" i="44"/>
  <c r="DD100" i="44"/>
  <c r="DD20" i="44"/>
  <c r="DD583" i="44"/>
  <c r="DD110" i="44"/>
  <c r="AR289" i="44"/>
  <c r="CX289" i="44"/>
  <c r="AR304" i="44"/>
  <c r="CX304" i="44"/>
  <c r="AR164" i="44"/>
  <c r="CX164" i="44"/>
  <c r="AR546" i="44"/>
  <c r="CX546" i="44"/>
  <c r="AR431" i="44"/>
  <c r="CX431" i="44"/>
  <c r="CY431" i="44"/>
  <c r="DC431" i="44"/>
  <c r="DB431" i="44"/>
  <c r="DA431" i="44"/>
  <c r="DE431" i="44" a="1"/>
  <c r="DE431" i="44" s="1"/>
  <c r="DG431" i="44"/>
  <c r="DF431" i="44"/>
  <c r="DH431" i="44"/>
  <c r="AR112" i="44"/>
  <c r="CX112" i="44"/>
  <c r="AR526" i="44"/>
  <c r="CX526" i="44"/>
  <c r="AR487" i="44"/>
  <c r="CX487" i="44"/>
  <c r="AR384" i="44"/>
  <c r="CX384" i="44"/>
  <c r="AR491" i="44"/>
  <c r="CX491" i="44"/>
  <c r="AR407" i="44"/>
  <c r="CX407" i="44"/>
  <c r="AR624" i="44"/>
  <c r="CX624" i="44"/>
  <c r="AR452" i="44"/>
  <c r="CX452" i="44"/>
  <c r="AR426" i="44"/>
  <c r="CX426" i="44"/>
  <c r="AR550" i="44"/>
  <c r="CX550" i="44"/>
  <c r="DD294" i="44"/>
  <c r="DD335" i="44"/>
  <c r="DD535" i="44"/>
  <c r="DD306" i="44"/>
  <c r="DD318" i="44"/>
  <c r="AR536" i="44"/>
  <c r="CY536" i="44"/>
  <c r="DA536" i="44"/>
  <c r="DB536" i="44"/>
  <c r="CX536" i="44"/>
  <c r="DC536" i="44"/>
  <c r="DE536" i="44" a="1"/>
  <c r="DE536" i="44" s="1"/>
  <c r="DF536" i="44"/>
  <c r="DG536" i="44"/>
  <c r="DH536" i="44"/>
  <c r="DD302" i="44"/>
  <c r="DD530" i="44"/>
  <c r="DD407" i="44"/>
  <c r="DD90" i="44"/>
  <c r="DD547" i="44"/>
  <c r="AR539" i="44"/>
  <c r="CX539" i="44"/>
  <c r="DD233" i="44"/>
  <c r="DD183" i="44"/>
  <c r="DD200" i="44"/>
  <c r="DD120" i="44"/>
  <c r="AR28" i="44"/>
  <c r="CX28" i="44"/>
  <c r="AR260" i="44"/>
  <c r="CX260" i="44"/>
  <c r="AR360" i="44"/>
  <c r="CX360" i="44"/>
  <c r="AR82" i="44"/>
  <c r="CX82" i="44"/>
  <c r="AR32" i="44"/>
  <c r="CX32" i="44"/>
  <c r="AR261" i="44"/>
  <c r="CX261" i="44"/>
  <c r="AR157" i="44"/>
  <c r="CX157" i="44"/>
  <c r="AR141" i="44"/>
  <c r="CX141" i="44"/>
  <c r="AR87" i="44"/>
  <c r="CX87" i="44"/>
  <c r="AR565" i="44"/>
  <c r="CX565" i="44"/>
  <c r="AR488" i="44"/>
  <c r="CX488" i="44"/>
  <c r="AR175" i="44"/>
  <c r="CX175" i="44"/>
  <c r="AR461" i="44"/>
  <c r="CX461" i="44"/>
  <c r="AR92" i="44"/>
  <c r="CX92" i="44"/>
  <c r="AR612" i="44"/>
  <c r="CX612" i="44"/>
  <c r="AR418" i="44"/>
  <c r="CX418" i="44"/>
  <c r="AR182" i="44"/>
  <c r="CX182" i="44"/>
  <c r="AR485" i="44"/>
  <c r="CX485" i="44"/>
  <c r="AR55" i="44"/>
  <c r="CX55" i="44"/>
  <c r="AR558" i="44"/>
  <c r="CX558" i="44"/>
  <c r="AR251" i="44"/>
  <c r="CX251" i="44"/>
  <c r="AR223" i="44"/>
  <c r="CX223" i="44"/>
  <c r="AR508" i="44"/>
  <c r="CX508" i="44"/>
  <c r="AR89" i="44"/>
  <c r="CX89" i="44"/>
  <c r="AR143" i="44"/>
  <c r="CX143" i="44"/>
  <c r="AR136" i="44"/>
  <c r="CX136" i="44"/>
  <c r="AR498" i="44"/>
  <c r="CX498" i="44"/>
  <c r="AR424" i="44"/>
  <c r="CX424" i="44"/>
  <c r="DD182" i="44"/>
  <c r="AR9" i="44"/>
  <c r="CX9" i="44"/>
  <c r="AR94" i="44"/>
  <c r="CX94" i="44"/>
  <c r="AR194" i="44"/>
  <c r="CX194" i="44"/>
  <c r="AR275" i="44"/>
  <c r="CX275" i="44"/>
  <c r="AR325" i="44"/>
  <c r="CX325" i="44"/>
  <c r="AR375" i="44"/>
  <c r="CX375" i="44"/>
  <c r="AR39" i="44"/>
  <c r="CX39" i="44"/>
  <c r="AR111" i="44"/>
  <c r="CX111" i="44"/>
  <c r="AR211" i="44"/>
  <c r="CX211" i="44"/>
  <c r="AR95" i="44"/>
  <c r="CX95" i="44"/>
  <c r="AR195" i="44"/>
  <c r="CX195" i="44"/>
  <c r="AR276" i="44"/>
  <c r="CX276" i="44"/>
  <c r="AR326" i="44"/>
  <c r="CX326" i="44"/>
  <c r="AR376" i="44"/>
  <c r="CX376" i="44"/>
  <c r="AR78" i="44"/>
  <c r="CX78" i="44"/>
  <c r="AR185" i="44"/>
  <c r="CX185" i="44"/>
  <c r="AR272" i="44"/>
  <c r="CX272" i="44"/>
  <c r="AR322" i="44"/>
  <c r="CX322" i="44"/>
  <c r="AR372" i="44"/>
  <c r="CX372" i="44"/>
  <c r="AR79" i="44"/>
  <c r="CX79" i="44"/>
  <c r="AR169" i="44"/>
  <c r="CX169" i="44"/>
  <c r="AR22" i="44"/>
  <c r="CX22" i="44"/>
  <c r="AR154" i="44"/>
  <c r="CX154" i="44"/>
  <c r="AR254" i="44"/>
  <c r="CX254" i="44"/>
  <c r="AR171" i="44"/>
  <c r="CX171" i="44"/>
  <c r="AR359" i="44"/>
  <c r="CX359" i="44"/>
  <c r="AR493" i="44"/>
  <c r="CX493" i="44"/>
  <c r="AR593" i="44"/>
  <c r="CX593" i="44"/>
  <c r="AR131" i="44"/>
  <c r="CX131" i="44"/>
  <c r="AR416" i="44"/>
  <c r="CX416" i="44"/>
  <c r="AR516" i="44"/>
  <c r="CX516" i="44"/>
  <c r="AR616" i="44"/>
  <c r="CX616" i="44"/>
  <c r="AR283" i="44"/>
  <c r="CX283" i="44"/>
  <c r="AR494" i="44"/>
  <c r="CX494" i="44"/>
  <c r="AR594" i="44"/>
  <c r="CX594" i="44"/>
  <c r="AR190" i="44"/>
  <c r="CX190" i="44"/>
  <c r="AR445" i="44"/>
  <c r="CX445" i="44"/>
  <c r="AR545" i="44"/>
  <c r="CX545" i="44"/>
  <c r="AR49" i="44"/>
  <c r="CX49" i="44"/>
  <c r="AR344" i="44"/>
  <c r="CX344" i="44"/>
  <c r="AR446" i="44"/>
  <c r="CX446" i="44"/>
  <c r="AR125" i="44"/>
  <c r="CX125" i="44"/>
  <c r="AR225" i="44"/>
  <c r="CX225" i="44"/>
  <c r="AR531" i="44"/>
  <c r="CX531" i="44"/>
  <c r="AR556" i="44"/>
  <c r="CX556" i="44"/>
  <c r="AR67" i="44"/>
  <c r="CX67" i="44"/>
  <c r="AR14" i="44"/>
  <c r="CX14" i="44"/>
  <c r="AR105" i="44"/>
  <c r="CX105" i="44"/>
  <c r="AR205" i="44"/>
  <c r="CX205" i="44"/>
  <c r="AR280" i="44"/>
  <c r="CX280" i="44"/>
  <c r="AR330" i="44"/>
  <c r="CX330" i="44"/>
  <c r="AR380" i="44"/>
  <c r="CX380" i="44"/>
  <c r="AR45" i="44"/>
  <c r="CX45" i="44"/>
  <c r="AR122" i="44"/>
  <c r="CX122" i="44"/>
  <c r="AR222" i="44"/>
  <c r="CX222" i="44"/>
  <c r="AR106" i="44"/>
  <c r="CX106" i="44"/>
  <c r="AR206" i="44"/>
  <c r="CX206" i="44"/>
  <c r="AR281" i="44"/>
  <c r="CX281" i="44"/>
  <c r="AR331" i="44"/>
  <c r="CX331" i="44"/>
  <c r="AR381" i="44"/>
  <c r="CX381" i="44"/>
  <c r="CY381" i="44"/>
  <c r="DC381" i="44"/>
  <c r="DE381" i="44" a="1"/>
  <c r="DE381" i="44" s="1"/>
  <c r="DA381" i="44"/>
  <c r="DB381" i="44"/>
  <c r="DF381" i="44"/>
  <c r="DG381" i="44"/>
  <c r="DH381" i="44"/>
  <c r="AR96" i="44"/>
  <c r="CX96" i="44"/>
  <c r="AR196" i="44"/>
  <c r="CX196" i="44"/>
  <c r="AR277" i="44"/>
  <c r="CX277" i="44"/>
  <c r="AR327" i="44"/>
  <c r="CX327" i="44"/>
  <c r="AR11" i="44"/>
  <c r="CX11" i="44"/>
  <c r="AR85" i="44"/>
  <c r="CX85" i="44"/>
  <c r="AR180" i="44"/>
  <c r="CX180" i="44"/>
  <c r="AR30" i="44"/>
  <c r="CX30" i="44"/>
  <c r="AR165" i="44"/>
  <c r="CX165" i="44"/>
  <c r="AR259" i="44"/>
  <c r="CX259" i="44"/>
  <c r="AR309" i="44"/>
  <c r="CX309" i="44"/>
  <c r="AR186" i="44"/>
  <c r="CX186" i="44"/>
  <c r="AR369" i="44"/>
  <c r="CX369" i="44"/>
  <c r="AR504" i="44"/>
  <c r="CX504" i="44"/>
  <c r="AR604" i="44"/>
  <c r="CX604" i="44"/>
  <c r="AR159" i="44"/>
  <c r="CX159" i="44"/>
  <c r="AR427" i="44"/>
  <c r="CX427" i="44"/>
  <c r="AR527" i="44"/>
  <c r="CX527" i="44"/>
  <c r="AR29" i="44"/>
  <c r="CX29" i="44"/>
  <c r="AR308" i="44"/>
  <c r="CX308" i="44"/>
  <c r="AR505" i="44"/>
  <c r="CX505" i="44"/>
  <c r="AR605" i="44"/>
  <c r="CX605" i="44"/>
  <c r="AR203" i="44"/>
  <c r="CX203" i="44"/>
  <c r="AR232" i="44"/>
  <c r="CX232" i="44"/>
  <c r="AR451" i="44"/>
  <c r="CX451" i="44"/>
  <c r="AR551" i="44"/>
  <c r="CX551" i="44"/>
  <c r="AR65" i="44"/>
  <c r="CX65" i="44"/>
  <c r="AR354" i="44"/>
  <c r="CX354" i="44"/>
  <c r="AR457" i="44"/>
  <c r="CX457" i="44"/>
  <c r="AR557" i="44"/>
  <c r="CX557" i="44"/>
  <c r="AR193" i="44"/>
  <c r="CX193" i="44"/>
  <c r="AR278" i="44"/>
  <c r="CX278" i="44"/>
  <c r="AR442" i="44"/>
  <c r="CX442" i="44"/>
  <c r="AR542" i="44"/>
  <c r="CX542" i="44"/>
  <c r="AR181" i="44"/>
  <c r="CX181" i="44"/>
  <c r="AR541" i="44"/>
  <c r="CX541" i="44"/>
  <c r="AR569" i="44"/>
  <c r="CX569" i="44"/>
  <c r="AR502" i="44"/>
  <c r="CX502" i="44"/>
  <c r="AR404" i="44"/>
  <c r="DA404" i="44"/>
  <c r="CY404" i="44"/>
  <c r="DB404" i="44"/>
  <c r="CX404" i="44"/>
  <c r="DC404" i="44"/>
  <c r="DE404" i="44" a="1"/>
  <c r="DE404" i="44" s="1"/>
  <c r="DG404" i="44"/>
  <c r="DF404" i="44"/>
  <c r="DH404" i="44"/>
  <c r="AR140" i="44"/>
  <c r="CX140" i="44"/>
  <c r="AR559" i="44"/>
  <c r="CX559" i="44"/>
  <c r="AR436" i="44"/>
  <c r="CX436" i="44"/>
  <c r="AR84" i="44"/>
  <c r="CX84" i="44"/>
  <c r="AR520" i="44"/>
  <c r="CX520" i="44"/>
  <c r="AR441" i="44"/>
  <c r="CX441" i="44"/>
  <c r="DD4" i="44"/>
  <c r="DD304" i="44"/>
  <c r="DD404" i="44"/>
  <c r="DD504" i="44"/>
  <c r="DD604" i="44"/>
  <c r="DD45" i="44"/>
  <c r="DD445" i="44"/>
  <c r="DD545" i="44"/>
  <c r="DD416" i="44"/>
  <c r="DD516" i="44"/>
  <c r="DD616" i="44"/>
  <c r="DD28" i="44"/>
  <c r="DD528" i="44"/>
  <c r="AR170" i="44"/>
  <c r="CX170" i="44"/>
  <c r="DD79" i="44"/>
  <c r="DD179" i="44"/>
  <c r="DD379" i="44"/>
  <c r="DD112" i="44"/>
  <c r="DD412" i="44"/>
  <c r="DD512" i="44"/>
  <c r="DD612" i="44"/>
  <c r="DD477" i="44"/>
  <c r="DD53" i="44"/>
  <c r="DD303" i="44"/>
  <c r="DD181" i="44"/>
  <c r="DD431" i="44"/>
  <c r="DD363" i="44"/>
  <c r="DD613" i="44"/>
  <c r="DD321" i="44"/>
  <c r="DD600" i="44"/>
  <c r="DD367" i="44"/>
  <c r="DD243" i="44"/>
  <c r="DD267" i="44"/>
  <c r="AR307" i="44"/>
  <c r="CX307" i="44"/>
  <c r="AR81" i="44"/>
  <c r="CX81" i="44"/>
  <c r="AR168" i="44"/>
  <c r="CX168" i="44"/>
  <c r="AR514" i="44"/>
  <c r="CX514" i="44"/>
  <c r="DD126" i="44"/>
  <c r="DD326" i="44"/>
  <c r="DD426" i="44"/>
  <c r="DD526" i="44"/>
  <c r="AR101" i="44"/>
  <c r="CX101" i="44"/>
  <c r="DD538" i="44"/>
  <c r="AR353" i="44"/>
  <c r="CX353" i="44"/>
  <c r="DD89" i="44"/>
  <c r="DD289" i="44"/>
  <c r="DD589" i="44"/>
  <c r="DD22" i="44"/>
  <c r="DD122" i="44"/>
  <c r="DD222" i="44"/>
  <c r="DD322" i="44"/>
  <c r="DD251" i="44"/>
  <c r="DD501" i="44"/>
  <c r="DD80" i="44"/>
  <c r="DD330" i="44"/>
  <c r="DD457" i="44"/>
  <c r="DD140" i="44"/>
  <c r="DD17" i="44"/>
  <c r="DD97" i="44"/>
  <c r="DD597" i="44"/>
  <c r="DD143" i="44"/>
  <c r="DD360" i="44"/>
  <c r="DD423" i="44"/>
  <c r="DD310" i="44"/>
  <c r="DD23" i="44"/>
  <c r="DD210" i="44"/>
  <c r="AR8" i="44"/>
  <c r="CX8" i="44"/>
  <c r="AR5" i="44"/>
  <c r="CX5" i="44"/>
  <c r="AR127" i="44"/>
  <c r="CX127" i="44"/>
  <c r="AR227" i="44"/>
  <c r="CX227" i="44"/>
  <c r="AR290" i="44"/>
  <c r="CY290" i="44"/>
  <c r="CX290" i="44"/>
  <c r="DB290" i="44"/>
  <c r="DA290" i="44"/>
  <c r="DC290" i="44"/>
  <c r="DF290" i="44"/>
  <c r="DH290" i="44"/>
  <c r="DG290" i="44"/>
  <c r="DE290" i="44" a="1"/>
  <c r="DE290" i="44" s="1"/>
  <c r="AR340" i="44"/>
  <c r="CX340" i="44"/>
  <c r="AR390" i="44"/>
  <c r="CX390" i="44"/>
  <c r="AR57" i="44"/>
  <c r="CX57" i="44"/>
  <c r="AR139" i="44"/>
  <c r="CX139" i="44"/>
  <c r="AR239" i="44"/>
  <c r="CX239" i="44"/>
  <c r="AR128" i="44"/>
  <c r="CX128" i="44"/>
  <c r="AR228" i="44"/>
  <c r="CX228" i="44"/>
  <c r="AR291" i="44"/>
  <c r="CX291" i="44"/>
  <c r="CY291" i="44"/>
  <c r="DB291" i="44"/>
  <c r="DC291" i="44"/>
  <c r="DA291" i="44"/>
  <c r="DF291" i="44"/>
  <c r="DG291" i="44"/>
  <c r="DH291" i="44"/>
  <c r="DE291" i="44" a="1"/>
  <c r="DE291" i="44" s="1"/>
  <c r="AR341" i="44"/>
  <c r="CX341" i="44"/>
  <c r="AR391" i="44"/>
  <c r="CX391" i="44"/>
  <c r="AR118" i="44"/>
  <c r="CX118" i="44"/>
  <c r="AR218" i="44"/>
  <c r="CX218" i="44"/>
  <c r="AR287" i="44"/>
  <c r="CX287" i="44"/>
  <c r="AR337" i="44"/>
  <c r="CX337" i="44"/>
  <c r="AR35" i="44"/>
  <c r="CX35" i="44"/>
  <c r="AR102" i="44"/>
  <c r="CX102" i="44"/>
  <c r="AR202" i="44"/>
  <c r="CX202" i="44"/>
  <c r="AR68" i="44"/>
  <c r="CX68" i="44"/>
  <c r="AR187" i="44"/>
  <c r="CX187" i="44"/>
  <c r="AR269" i="44"/>
  <c r="CX269" i="44"/>
  <c r="DA269" i="44"/>
  <c r="DB269" i="44"/>
  <c r="DE269" i="44" a="1"/>
  <c r="DE269" i="44" s="1"/>
  <c r="DC269" i="44"/>
  <c r="CY269" i="44"/>
  <c r="DF269" i="44"/>
  <c r="DG269" i="44"/>
  <c r="DH269" i="44"/>
  <c r="AR319" i="44"/>
  <c r="CX319" i="44"/>
  <c r="AR214" i="44"/>
  <c r="CX214" i="44"/>
  <c r="AR421" i="44"/>
  <c r="CX421" i="44"/>
  <c r="CY421" i="44"/>
  <c r="DC421" i="44"/>
  <c r="DA421" i="44"/>
  <c r="DG421" i="44"/>
  <c r="DB421" i="44"/>
  <c r="DF421" i="44"/>
  <c r="DE421" i="44" a="1"/>
  <c r="DE421" i="44" s="1"/>
  <c r="DH421" i="44"/>
  <c r="AR521" i="44"/>
  <c r="CX521" i="44"/>
  <c r="AR621" i="44"/>
  <c r="CX621" i="44"/>
  <c r="AR201" i="44"/>
  <c r="CX201" i="44"/>
  <c r="AR449" i="44"/>
  <c r="CX449" i="44"/>
  <c r="AR549" i="44"/>
  <c r="CX549" i="44"/>
  <c r="AR75" i="44"/>
  <c r="CX75" i="44"/>
  <c r="AR422" i="44"/>
  <c r="CX422" i="44"/>
  <c r="AR522" i="44"/>
  <c r="CX522" i="44"/>
  <c r="AR622" i="44"/>
  <c r="CX622" i="44"/>
  <c r="AR48" i="44"/>
  <c r="CX48" i="44"/>
  <c r="AR273" i="44"/>
  <c r="CX273" i="44"/>
  <c r="AR473" i="44"/>
  <c r="CX473" i="44"/>
  <c r="AR573" i="44"/>
  <c r="CX573" i="44"/>
  <c r="DB573" i="44"/>
  <c r="DC573" i="44"/>
  <c r="DA573" i="44"/>
  <c r="DE573" i="44" a="1"/>
  <c r="DE573" i="44" s="1"/>
  <c r="CY573" i="44"/>
  <c r="DH573" i="44"/>
  <c r="DF573" i="44"/>
  <c r="DG573" i="44"/>
  <c r="AR109" i="44"/>
  <c r="CX109" i="44"/>
  <c r="AR374" i="44"/>
  <c r="CX374" i="44"/>
  <c r="AR479" i="44"/>
  <c r="CX479" i="44"/>
  <c r="AR579" i="44"/>
  <c r="CX579" i="44"/>
  <c r="AR37" i="44"/>
  <c r="CX37" i="44"/>
  <c r="AR328" i="44"/>
  <c r="CX328" i="44"/>
  <c r="AR464" i="44"/>
  <c r="CX464" i="44"/>
  <c r="AR564" i="44"/>
  <c r="CX564" i="44"/>
  <c r="AR378" i="44"/>
  <c r="CX378" i="44"/>
  <c r="AR333" i="44"/>
  <c r="CX333" i="44"/>
  <c r="AR608" i="44"/>
  <c r="CX608" i="44"/>
  <c r="AR585" i="44"/>
  <c r="CX585" i="44"/>
  <c r="AR447" i="44"/>
  <c r="CX447" i="44"/>
  <c r="AR249" i="44"/>
  <c r="CX249" i="44"/>
  <c r="AR587" i="44"/>
  <c r="CX587" i="44"/>
  <c r="AR478" i="44"/>
  <c r="CX478" i="44"/>
  <c r="AR212" i="44"/>
  <c r="CX212" i="44"/>
  <c r="AR548" i="44"/>
  <c r="CX548" i="44"/>
  <c r="AR524" i="44"/>
  <c r="CX524" i="44"/>
  <c r="DD424" i="44"/>
  <c r="DD524" i="44"/>
  <c r="DD624" i="44"/>
  <c r="DD65" i="44"/>
  <c r="DD165" i="44"/>
  <c r="DD365" i="44"/>
  <c r="DD465" i="44"/>
  <c r="DD565" i="44"/>
  <c r="DD36" i="44"/>
  <c r="DD136" i="44"/>
  <c r="DD236" i="44"/>
  <c r="DD436" i="44"/>
  <c r="DD536" i="44"/>
  <c r="AR428" i="44"/>
  <c r="CX428" i="44"/>
  <c r="DD48" i="44"/>
  <c r="DD148" i="44"/>
  <c r="DD248" i="44"/>
  <c r="DD548" i="44"/>
  <c r="AR580" i="44"/>
  <c r="CX580" i="44"/>
  <c r="DD299" i="44"/>
  <c r="DD499" i="44"/>
  <c r="DD32" i="44"/>
  <c r="DD232" i="44"/>
  <c r="DD27" i="44"/>
  <c r="DD277" i="44"/>
  <c r="DD527" i="44"/>
  <c r="DD103" i="44"/>
  <c r="DD353" i="44"/>
  <c r="DD603" i="44"/>
  <c r="DD231" i="44"/>
  <c r="DD87" i="44"/>
  <c r="DD337" i="44"/>
  <c r="DD587" i="44"/>
  <c r="DD163" i="44"/>
  <c r="DD371" i="44"/>
  <c r="DD621" i="44"/>
  <c r="DD470" i="44"/>
  <c r="DD73" i="44"/>
  <c r="DD491" i="44"/>
  <c r="DD370" i="44"/>
  <c r="DD391" i="44"/>
  <c r="DD270" i="44"/>
  <c r="DD510" i="44"/>
  <c r="AR38" i="44"/>
  <c r="CX38" i="44"/>
  <c r="AR410" i="44"/>
  <c r="CX410" i="44"/>
  <c r="CY410" i="44"/>
  <c r="DA410" i="44"/>
  <c r="DB410" i="44"/>
  <c r="DC410" i="44"/>
  <c r="DF410" i="44"/>
  <c r="DH410" i="44"/>
  <c r="DG410" i="44"/>
  <c r="DE410" i="44" a="1"/>
  <c r="DE410" i="44" s="1"/>
  <c r="AR167" i="44"/>
  <c r="CX167" i="44"/>
  <c r="AR311" i="44"/>
  <c r="CX311" i="44"/>
  <c r="AR257" i="44"/>
  <c r="CX257" i="44"/>
  <c r="AR357" i="44"/>
  <c r="CX357" i="44"/>
  <c r="AR241" i="44"/>
  <c r="CX241" i="44"/>
  <c r="AR226" i="44"/>
  <c r="CX226" i="44"/>
  <c r="AR329" i="44"/>
  <c r="CX329" i="44"/>
  <c r="AR74" i="44"/>
  <c r="CX74" i="44"/>
  <c r="AR588" i="44"/>
  <c r="CX588" i="44"/>
  <c r="AR561" i="44"/>
  <c r="CX561" i="44"/>
  <c r="AR121" i="44"/>
  <c r="CX121" i="44"/>
  <c r="AR192" i="44"/>
  <c r="CX192" i="44"/>
  <c r="AR518" i="44"/>
  <c r="CX518" i="44"/>
  <c r="AR368" i="44"/>
  <c r="CX368" i="44"/>
  <c r="AR402" i="44"/>
  <c r="CX402" i="44"/>
  <c r="DA402" i="44"/>
  <c r="CY402" i="44"/>
  <c r="DB402" i="44"/>
  <c r="DC402" i="44"/>
  <c r="DE402" i="44" a="1"/>
  <c r="DE402" i="44" s="1"/>
  <c r="DF402" i="44"/>
  <c r="DG402" i="44"/>
  <c r="DH402" i="44"/>
  <c r="AR448" i="44"/>
  <c r="CX448" i="44"/>
  <c r="AR408" i="44"/>
  <c r="CX408" i="44"/>
  <c r="CY408" i="44"/>
  <c r="DA408" i="44"/>
  <c r="DC408" i="44"/>
  <c r="DB408" i="44"/>
  <c r="DE408" i="44" a="1"/>
  <c r="DE408" i="44" s="1"/>
  <c r="DG408" i="44"/>
  <c r="DH408" i="44"/>
  <c r="DF408" i="44"/>
  <c r="AR617" i="44"/>
  <c r="CX617" i="44"/>
  <c r="DD588" i="44"/>
  <c r="DD10" i="44"/>
  <c r="DD141" i="44"/>
  <c r="AR63" i="44"/>
  <c r="CX63" i="44"/>
  <c r="AR315" i="44"/>
  <c r="CX315" i="44"/>
  <c r="AR415" i="44"/>
  <c r="DA415" i="44"/>
  <c r="CX415" i="44"/>
  <c r="DC415" i="44"/>
  <c r="CY415" i="44"/>
  <c r="DE415" i="44" a="1"/>
  <c r="DE415" i="44" s="1"/>
  <c r="DB415" i="44"/>
  <c r="DF415" i="44"/>
  <c r="DH415" i="44"/>
  <c r="DG415" i="44"/>
  <c r="AR58" i="44"/>
  <c r="CX58" i="44"/>
  <c r="AR316" i="44"/>
  <c r="CX316" i="44"/>
  <c r="AR366" i="44"/>
  <c r="CX366" i="44"/>
  <c r="AR262" i="44"/>
  <c r="CX262" i="44"/>
  <c r="AR66" i="44"/>
  <c r="CX66" i="44"/>
  <c r="AR137" i="44"/>
  <c r="CX137" i="44"/>
  <c r="AR339" i="44"/>
  <c r="CX339" i="44"/>
  <c r="AR403" i="44"/>
  <c r="CX403" i="44"/>
  <c r="AR599" i="44"/>
  <c r="CX599" i="44"/>
  <c r="AR572" i="44"/>
  <c r="CX572" i="44"/>
  <c r="AR623" i="44"/>
  <c r="CX623" i="44"/>
  <c r="AR197" i="44"/>
  <c r="CX197" i="44"/>
  <c r="AR459" i="44"/>
  <c r="CX459" i="44"/>
  <c r="AR343" i="44"/>
  <c r="CX343" i="44"/>
  <c r="AR411" i="44"/>
  <c r="CX411" i="44"/>
  <c r="CY411" i="44"/>
  <c r="DC411" i="44"/>
  <c r="DA411" i="44"/>
  <c r="DB411" i="44"/>
  <c r="DF411" i="44"/>
  <c r="DG411" i="44"/>
  <c r="DH411" i="44"/>
  <c r="DE411" i="44" a="1"/>
  <c r="DE411" i="44" s="1"/>
  <c r="DD398" i="44"/>
  <c r="AR116" i="44"/>
  <c r="CX116" i="44"/>
  <c r="AR51" i="44"/>
  <c r="CX51" i="44"/>
  <c r="AR117" i="44"/>
  <c r="CX117" i="44"/>
  <c r="AR336" i="44"/>
  <c r="CX336" i="44"/>
  <c r="AR207" i="44"/>
  <c r="CX207" i="44"/>
  <c r="AR332" i="44"/>
  <c r="CX332" i="44"/>
  <c r="AR191" i="44"/>
  <c r="CX191" i="44"/>
  <c r="AR176" i="44"/>
  <c r="CX176" i="44"/>
  <c r="AR314" i="44"/>
  <c r="CX314" i="44"/>
  <c r="AR515" i="44"/>
  <c r="CX515" i="44"/>
  <c r="AR173" i="44"/>
  <c r="CX173" i="44"/>
  <c r="AR44" i="44"/>
  <c r="CX44" i="44"/>
  <c r="AR511" i="44"/>
  <c r="CX511" i="44"/>
  <c r="AR247" i="44"/>
  <c r="CX247" i="44"/>
  <c r="AR562" i="44"/>
  <c r="CX562" i="44"/>
  <c r="AR468" i="44"/>
  <c r="CX468" i="44"/>
  <c r="AR12" i="44"/>
  <c r="CX12" i="44"/>
  <c r="AR453" i="44"/>
  <c r="CX453" i="44"/>
  <c r="AR40" i="44"/>
  <c r="CX40" i="44"/>
  <c r="AR570" i="44"/>
  <c r="CX570" i="44"/>
  <c r="AR450" i="44"/>
  <c r="CX450" i="44"/>
  <c r="AR13" i="44"/>
  <c r="CX13" i="44"/>
  <c r="AR6" i="44"/>
  <c r="CX6" i="44"/>
  <c r="AR138" i="44"/>
  <c r="CX138" i="44"/>
  <c r="AR238" i="44"/>
  <c r="CX238" i="44"/>
  <c r="AR295" i="44"/>
  <c r="CX295" i="44"/>
  <c r="AR345" i="44"/>
  <c r="CX345" i="44"/>
  <c r="AR395" i="44"/>
  <c r="DA395" i="44"/>
  <c r="CX395" i="44"/>
  <c r="DC395" i="44"/>
  <c r="CY395" i="44"/>
  <c r="DB395" i="44"/>
  <c r="DH395" i="44"/>
  <c r="DF395" i="44"/>
  <c r="DE395" i="44" a="1"/>
  <c r="DE395" i="44" s="1"/>
  <c r="DG395" i="44"/>
  <c r="AR64" i="44"/>
  <c r="CX64" i="44"/>
  <c r="AR150" i="44"/>
  <c r="CX150" i="44"/>
  <c r="AR250" i="44"/>
  <c r="CX250" i="44"/>
  <c r="AR134" i="44"/>
  <c r="CX134" i="44"/>
  <c r="AR234" i="44"/>
  <c r="CX234" i="44"/>
  <c r="AR296" i="44"/>
  <c r="CX296" i="44"/>
  <c r="AR346" i="44"/>
  <c r="CX346" i="44"/>
  <c r="AR396" i="44"/>
  <c r="CX396" i="44"/>
  <c r="AR124" i="44"/>
  <c r="CX124" i="44"/>
  <c r="AR224" i="44"/>
  <c r="CX224" i="44"/>
  <c r="AR292" i="44"/>
  <c r="CX292" i="44"/>
  <c r="AR342" i="44"/>
  <c r="CX342" i="44"/>
  <c r="AR41" i="44"/>
  <c r="CX41" i="44"/>
  <c r="AR113" i="44"/>
  <c r="CX113" i="44"/>
  <c r="AR213" i="44"/>
  <c r="CX213" i="44"/>
  <c r="AR98" i="44"/>
  <c r="CX98" i="44"/>
  <c r="AR198" i="44"/>
  <c r="CX198" i="44"/>
  <c r="AR274" i="44"/>
  <c r="CX274" i="44"/>
  <c r="AR324" i="44"/>
  <c r="CX324" i="44"/>
  <c r="AR268" i="44"/>
  <c r="CY268" i="44"/>
  <c r="CX268" i="44"/>
  <c r="DA268" i="44"/>
  <c r="DB268" i="44"/>
  <c r="DC268" i="44"/>
  <c r="DE268" i="44" a="1"/>
  <c r="DE268" i="44" s="1"/>
  <c r="DG268" i="44"/>
  <c r="DH268" i="44"/>
  <c r="DF268" i="44"/>
  <c r="AR432" i="44"/>
  <c r="CX432" i="44"/>
  <c r="AR532" i="44"/>
  <c r="CX532" i="44"/>
  <c r="AR24" i="44"/>
  <c r="CX24" i="44"/>
  <c r="AR229" i="44"/>
  <c r="CX229" i="44"/>
  <c r="AR460" i="44"/>
  <c r="CX460" i="44"/>
  <c r="AR560" i="44"/>
  <c r="CX560" i="44"/>
  <c r="AR132" i="44"/>
  <c r="CX132" i="44"/>
  <c r="AR433" i="44"/>
  <c r="CX433" i="44"/>
  <c r="AR533" i="44"/>
  <c r="CX533" i="44"/>
  <c r="AR46" i="44"/>
  <c r="CX46" i="44"/>
  <c r="AR62" i="44"/>
  <c r="CX62" i="44"/>
  <c r="AR298" i="44"/>
  <c r="CX298" i="44"/>
  <c r="AR484" i="44"/>
  <c r="CX484" i="44"/>
  <c r="AR584" i="44"/>
  <c r="CX584" i="44"/>
  <c r="AR123" i="44"/>
  <c r="CX123" i="44"/>
  <c r="AR383" i="44"/>
  <c r="CX383" i="44"/>
  <c r="AR490" i="44"/>
  <c r="CX490" i="44"/>
  <c r="AR590" i="44"/>
  <c r="CX590" i="44"/>
  <c r="AR69" i="44"/>
  <c r="CX69" i="44"/>
  <c r="AR338" i="44"/>
  <c r="CX338" i="44"/>
  <c r="AR475" i="44"/>
  <c r="CX475" i="44"/>
  <c r="AR575" i="44"/>
  <c r="CX575" i="44"/>
  <c r="AR399" i="44"/>
  <c r="CX399" i="44"/>
  <c r="AR417" i="44"/>
  <c r="CX417" i="44"/>
  <c r="AR619" i="44"/>
  <c r="CX619" i="44"/>
  <c r="DA619" i="44"/>
  <c r="DC619" i="44"/>
  <c r="CY619" i="44"/>
  <c r="DE619" i="44" a="1"/>
  <c r="DE619" i="44" s="1"/>
  <c r="DB619" i="44"/>
  <c r="DF619" i="44"/>
  <c r="DG619" i="44"/>
  <c r="DH619" i="44"/>
  <c r="AR598" i="44"/>
  <c r="CX598" i="44"/>
  <c r="AR489" i="44"/>
  <c r="CX489" i="44"/>
  <c r="AR313" i="44"/>
  <c r="CX313" i="44"/>
  <c r="AR71" i="44"/>
  <c r="CX71" i="44"/>
  <c r="AR506" i="44"/>
  <c r="CX506" i="44"/>
  <c r="AR253" i="44"/>
  <c r="CX253" i="44"/>
  <c r="AR563" i="44"/>
  <c r="CX563" i="44"/>
  <c r="AR537" i="44"/>
  <c r="CX537" i="44"/>
  <c r="DD34" i="44"/>
  <c r="DD134" i="44"/>
  <c r="DD234" i="44"/>
  <c r="DD334" i="44"/>
  <c r="DD434" i="44"/>
  <c r="DD534" i="44"/>
  <c r="AR15" i="44"/>
  <c r="CX15" i="44"/>
  <c r="DD75" i="44"/>
  <c r="DD175" i="44"/>
  <c r="DD275" i="44"/>
  <c r="DD375" i="44"/>
  <c r="DD475" i="44"/>
  <c r="DD575" i="44"/>
  <c r="DD46" i="44"/>
  <c r="DD146" i="44"/>
  <c r="DD246" i="44"/>
  <c r="DD346" i="44"/>
  <c r="DD446" i="44"/>
  <c r="DD546" i="44"/>
  <c r="AR497" i="44"/>
  <c r="CX497" i="44"/>
  <c r="DD58" i="44"/>
  <c r="DD158" i="44"/>
  <c r="DD258" i="44"/>
  <c r="DD358" i="44"/>
  <c r="DD458" i="44"/>
  <c r="DD558" i="44"/>
  <c r="DD9" i="44"/>
  <c r="DD109" i="44"/>
  <c r="DD209" i="44"/>
  <c r="DD309" i="44"/>
  <c r="DD409" i="44"/>
  <c r="DD509" i="44"/>
  <c r="DD342" i="44"/>
  <c r="DD442" i="44"/>
  <c r="DD542" i="44"/>
  <c r="DD51" i="44"/>
  <c r="DD551" i="44"/>
  <c r="DD130" i="44"/>
  <c r="DD380" i="44"/>
  <c r="DD257" i="44"/>
  <c r="DD507" i="44"/>
  <c r="DD111" i="44"/>
  <c r="DD361" i="44"/>
  <c r="DD190" i="44"/>
  <c r="DD440" i="44"/>
  <c r="DD67" i="44"/>
  <c r="DD397" i="44"/>
  <c r="DD273" i="44"/>
  <c r="DD533" i="44"/>
  <c r="DD160" i="44"/>
  <c r="DD483" i="44"/>
  <c r="DD550" i="44"/>
  <c r="DD433" i="44"/>
  <c r="DD450" i="44"/>
  <c r="DD500" i="44"/>
  <c r="AR60" i="44"/>
  <c r="CX60" i="44"/>
  <c r="AR503" i="44"/>
  <c r="CX503" i="44"/>
  <c r="AR33" i="44"/>
  <c r="CX33" i="44"/>
  <c r="AR265" i="44"/>
  <c r="CX265" i="44"/>
  <c r="AR189" i="44"/>
  <c r="CX189" i="44"/>
  <c r="AR312" i="44"/>
  <c r="CX312" i="44"/>
  <c r="AR571" i="44"/>
  <c r="CX571" i="44"/>
  <c r="AR472" i="44"/>
  <c r="CX472" i="44"/>
  <c r="AR377" i="44"/>
  <c r="CX377" i="44"/>
  <c r="AR602" i="44"/>
  <c r="CX602" i="44"/>
  <c r="DD415" i="44"/>
  <c r="DD486" i="44"/>
  <c r="AR19" i="44"/>
  <c r="CX19" i="44"/>
  <c r="AR216" i="44"/>
  <c r="CX216" i="44"/>
  <c r="AR285" i="44"/>
  <c r="CX285" i="44"/>
  <c r="AR385" i="44"/>
  <c r="CX385" i="44"/>
  <c r="AR133" i="44"/>
  <c r="CX133" i="44"/>
  <c r="AR217" i="44"/>
  <c r="CX217" i="44"/>
  <c r="AR386" i="44"/>
  <c r="CX386" i="44"/>
  <c r="AR91" i="44"/>
  <c r="CX91" i="44"/>
  <c r="AR199" i="44"/>
  <c r="CX199" i="44"/>
  <c r="AR438" i="44"/>
  <c r="CX438" i="44"/>
  <c r="AR611" i="44"/>
  <c r="CX611" i="44"/>
  <c r="AR364" i="44"/>
  <c r="CX364" i="44"/>
  <c r="AR553" i="44"/>
  <c r="CX553" i="44"/>
  <c r="AR208" i="44"/>
  <c r="CX208" i="44"/>
  <c r="DD614" i="44"/>
  <c r="DD38" i="44"/>
  <c r="AR18" i="44"/>
  <c r="CX18" i="44"/>
  <c r="AR16" i="44"/>
  <c r="CX16" i="44"/>
  <c r="AR144" i="44"/>
  <c r="CX144" i="44"/>
  <c r="AR244" i="44"/>
  <c r="CX244" i="44"/>
  <c r="AR300" i="44"/>
  <c r="CX300" i="44"/>
  <c r="AR350" i="44"/>
  <c r="CX350" i="44"/>
  <c r="AR400" i="44"/>
  <c r="CX400" i="44"/>
  <c r="CY400" i="44"/>
  <c r="DA400" i="44"/>
  <c r="DB400" i="44"/>
  <c r="DE400" i="44" a="1"/>
  <c r="DE400" i="44" s="1"/>
  <c r="DH400" i="44"/>
  <c r="DC400" i="44"/>
  <c r="DF400" i="44"/>
  <c r="DG400" i="44"/>
  <c r="AR70" i="44"/>
  <c r="CX70" i="44"/>
  <c r="AR161" i="44"/>
  <c r="CX161" i="44"/>
  <c r="AR7" i="44"/>
  <c r="CX7" i="44"/>
  <c r="AR145" i="44"/>
  <c r="CX145" i="44"/>
  <c r="AR245" i="44"/>
  <c r="CX245" i="44"/>
  <c r="AR301" i="44"/>
  <c r="CX301" i="44"/>
  <c r="AR351" i="44"/>
  <c r="CX351" i="44"/>
  <c r="AR401" i="44"/>
  <c r="CX401" i="44"/>
  <c r="AR135" i="44"/>
  <c r="CX135" i="44"/>
  <c r="AR235" i="44"/>
  <c r="CX235" i="44"/>
  <c r="AR297" i="44"/>
  <c r="CX297" i="44"/>
  <c r="AR347" i="44"/>
  <c r="CX347" i="44"/>
  <c r="AR47" i="44"/>
  <c r="CX47" i="44"/>
  <c r="AR119" i="44"/>
  <c r="CX119" i="44"/>
  <c r="AR219" i="44"/>
  <c r="CX219" i="44"/>
  <c r="AR104" i="44"/>
  <c r="CX104" i="44"/>
  <c r="AR204" i="44"/>
  <c r="CX204" i="44"/>
  <c r="AR279" i="44"/>
  <c r="CX279" i="44"/>
  <c r="AR56" i="44"/>
  <c r="CX56" i="44"/>
  <c r="AR293" i="44"/>
  <c r="CX293" i="44"/>
  <c r="AR443" i="44"/>
  <c r="CX443" i="44"/>
  <c r="AR543" i="44"/>
  <c r="CX543" i="44"/>
  <c r="AR42" i="44"/>
  <c r="CX42" i="44"/>
  <c r="AR242" i="44"/>
  <c r="CX242" i="44"/>
  <c r="AR466" i="44"/>
  <c r="CX466" i="44"/>
  <c r="AR566" i="44"/>
  <c r="CX566" i="44"/>
  <c r="AR147" i="44"/>
  <c r="CX147" i="44"/>
  <c r="AR444" i="44"/>
  <c r="CX444" i="44"/>
  <c r="AR544" i="44"/>
  <c r="CX544" i="44"/>
  <c r="AR61" i="44"/>
  <c r="CX61" i="44"/>
  <c r="AR93" i="44"/>
  <c r="CX93" i="44"/>
  <c r="AR323" i="44"/>
  <c r="CX323" i="44"/>
  <c r="AR495" i="44"/>
  <c r="CX495" i="44"/>
  <c r="AR595" i="44"/>
  <c r="CX595" i="44"/>
  <c r="AR151" i="44"/>
  <c r="CX151" i="44"/>
  <c r="AR406" i="44"/>
  <c r="CY406" i="44"/>
  <c r="DA406" i="44"/>
  <c r="DB406" i="44"/>
  <c r="DC406" i="44"/>
  <c r="DE406" i="44" a="1"/>
  <c r="DE406" i="44" s="1"/>
  <c r="CX406" i="44"/>
  <c r="DG406" i="44"/>
  <c r="DF406" i="44"/>
  <c r="DH406" i="44"/>
  <c r="AR496" i="44"/>
  <c r="CX496" i="44"/>
  <c r="AR596" i="44"/>
  <c r="CX596" i="44"/>
  <c r="AR99" i="44"/>
  <c r="CX99" i="44"/>
  <c r="AR348" i="44"/>
  <c r="CX348" i="44"/>
  <c r="AR481" i="44"/>
  <c r="CX481" i="44"/>
  <c r="AR581" i="44"/>
  <c r="CX581" i="44"/>
  <c r="AR414" i="44"/>
  <c r="CX414" i="44"/>
  <c r="AR430" i="44"/>
  <c r="CX430" i="44"/>
  <c r="AR52" i="44"/>
  <c r="CX52" i="44"/>
  <c r="AR609" i="44"/>
  <c r="CX609" i="44"/>
  <c r="AR517" i="44"/>
  <c r="CX517" i="44"/>
  <c r="AR420" i="44"/>
  <c r="CX420" i="44"/>
  <c r="AR142" i="44"/>
  <c r="CX142" i="44"/>
  <c r="AR519" i="44"/>
  <c r="CX519" i="44"/>
  <c r="AR288" i="44"/>
  <c r="CX288" i="44"/>
  <c r="AR576" i="44"/>
  <c r="CX576" i="44"/>
  <c r="AR552" i="44"/>
  <c r="CX552" i="44"/>
  <c r="DD44" i="44"/>
  <c r="DD144" i="44"/>
  <c r="DD244" i="44"/>
  <c r="DD344" i="44"/>
  <c r="DD444" i="44"/>
  <c r="DD544" i="44"/>
  <c r="AR413" i="44"/>
  <c r="CX413" i="44"/>
  <c r="DB413" i="44"/>
  <c r="DA413" i="44"/>
  <c r="DC413" i="44"/>
  <c r="CY413" i="44"/>
  <c r="DE413" i="44" a="1"/>
  <c r="DE413" i="44" s="1"/>
  <c r="DF413" i="44"/>
  <c r="DH413" i="44"/>
  <c r="DG413" i="44"/>
  <c r="DD85" i="44"/>
  <c r="DD185" i="44"/>
  <c r="DD285" i="44"/>
  <c r="DD385" i="44"/>
  <c r="DD485" i="44"/>
  <c r="DD585" i="44"/>
  <c r="DD56" i="44"/>
  <c r="DD156" i="44"/>
  <c r="DD256" i="44"/>
  <c r="DD356" i="44"/>
  <c r="DD556" i="44"/>
  <c r="AR567" i="44"/>
  <c r="CX567" i="44"/>
  <c r="DD68" i="44"/>
  <c r="DD168" i="44"/>
  <c r="DD268" i="44"/>
  <c r="DD368" i="44"/>
  <c r="DD468" i="44"/>
  <c r="DD568" i="44"/>
  <c r="DD19" i="44"/>
  <c r="DD119" i="44"/>
  <c r="DD219" i="44"/>
  <c r="DD319" i="44"/>
  <c r="DD419" i="44"/>
  <c r="DD519" i="44"/>
  <c r="DD619" i="44"/>
  <c r="DD52" i="44"/>
  <c r="DD152" i="44"/>
  <c r="DD252" i="44"/>
  <c r="DD352" i="44"/>
  <c r="DD452" i="44"/>
  <c r="DD552" i="44"/>
  <c r="DD77" i="44"/>
  <c r="DD327" i="44"/>
  <c r="DD577" i="44"/>
  <c r="DD153" i="44"/>
  <c r="DD403" i="44"/>
  <c r="DD31" i="44"/>
  <c r="DD281" i="44"/>
  <c r="DD531" i="44"/>
  <c r="DD137" i="44"/>
  <c r="DD387" i="44"/>
  <c r="DD213" i="44"/>
  <c r="DD463" i="44"/>
  <c r="DD91" i="44"/>
  <c r="DD171" i="44"/>
  <c r="DD421" i="44"/>
  <c r="DD341" i="44"/>
  <c r="DD593" i="44"/>
  <c r="DD223" i="44"/>
  <c r="DD543" i="44"/>
  <c r="DD617" i="44"/>
  <c r="DD493" i="44"/>
  <c r="DD517" i="44"/>
  <c r="DD50" i="44"/>
  <c r="DD320" i="44"/>
  <c r="CL3" i="44"/>
  <c r="K24" i="84"/>
  <c r="K23" i="84"/>
  <c r="K22" i="84"/>
  <c r="K21" i="84"/>
  <c r="K20" i="84"/>
  <c r="K19" i="84"/>
  <c r="K18" i="84"/>
  <c r="K17" i="84"/>
  <c r="K16" i="84"/>
  <c r="K15" i="84"/>
  <c r="K14" i="84"/>
  <c r="K13" i="84"/>
  <c r="K12" i="84"/>
  <c r="K11" i="84"/>
  <c r="K10" i="84"/>
  <c r="K9" i="84"/>
  <c r="K8" i="84"/>
  <c r="K7" i="84"/>
  <c r="K6" i="84"/>
  <c r="K5" i="84"/>
  <c r="O25" i="84"/>
  <c r="G25" i="84"/>
  <c r="O24" i="84"/>
  <c r="S24" i="84"/>
  <c r="G24" i="84"/>
  <c r="O23" i="84"/>
  <c r="S23" i="84"/>
  <c r="G23" i="84"/>
  <c r="O22" i="84"/>
  <c r="S22" i="84"/>
  <c r="G22" i="84"/>
  <c r="O21" i="84"/>
  <c r="S21" i="84"/>
  <c r="G21" i="84"/>
  <c r="O20" i="84"/>
  <c r="S20" i="84"/>
  <c r="G20" i="84"/>
  <c r="O19" i="84"/>
  <c r="S19" i="84"/>
  <c r="G19" i="84"/>
  <c r="O18" i="84"/>
  <c r="S18" i="84"/>
  <c r="G18" i="84"/>
  <c r="O17" i="84"/>
  <c r="S17" i="84"/>
  <c r="G17" i="84"/>
  <c r="O16" i="84"/>
  <c r="S16" i="84"/>
  <c r="G16" i="84"/>
  <c r="O15" i="84"/>
  <c r="S15" i="84"/>
  <c r="G15" i="84"/>
  <c r="O14" i="84"/>
  <c r="S14" i="84"/>
  <c r="G14" i="84"/>
  <c r="O13" i="84"/>
  <c r="S13" i="84"/>
  <c r="G13" i="84"/>
  <c r="O12" i="84"/>
  <c r="S12" i="84"/>
  <c r="G12" i="84"/>
  <c r="O11" i="84"/>
  <c r="S11" i="84"/>
  <c r="G11" i="84"/>
  <c r="O10" i="84"/>
  <c r="S10" i="84"/>
  <c r="G10" i="84"/>
  <c r="O9" i="84"/>
  <c r="S9" i="84"/>
  <c r="G9" i="84"/>
  <c r="O8" i="84"/>
  <c r="S8" i="84"/>
  <c r="G8" i="84"/>
  <c r="O7" i="84"/>
  <c r="S7" i="84"/>
  <c r="G7" i="84"/>
  <c r="O6" i="84"/>
  <c r="S6" i="84"/>
  <c r="G6" i="84"/>
  <c r="O5" i="84"/>
  <c r="S5" i="84"/>
  <c r="G5" i="84"/>
  <c r="CY486" i="44"/>
  <c r="CY471" i="44"/>
  <c r="CY614" i="44"/>
  <c r="CY538" i="44"/>
  <c r="CY568" i="44"/>
  <c r="CY597" i="44"/>
  <c r="CY574" i="44"/>
  <c r="CY454" i="44"/>
  <c r="CY554" i="44"/>
  <c r="CY477" i="44"/>
  <c r="CY577" i="44"/>
  <c r="CY529" i="44"/>
  <c r="DE129" i="44" a="1"/>
  <c r="DE107" i="44" a="1"/>
  <c r="CY535" i="44"/>
  <c r="CY509" i="44"/>
  <c r="CY405" i="44"/>
  <c r="CY455" i="44"/>
  <c r="CY555" i="44"/>
  <c r="CY465" i="44"/>
  <c r="DE177" i="44" a="1"/>
  <c r="DE20" i="44" a="1"/>
  <c r="DE237" i="44" a="1"/>
  <c r="DE220" i="44" a="1"/>
  <c r="DE97" i="44" a="1"/>
  <c r="DE282" i="44" a="1"/>
  <c r="DE27" i="44" a="1"/>
  <c r="CY615" i="44"/>
  <c r="DE538" i="44" a="1"/>
  <c r="DE568" i="44" a="1"/>
  <c r="DE419" i="44" a="1"/>
  <c r="DE465" i="44" a="1"/>
  <c r="DE252" i="44" a="1"/>
  <c r="DE294" i="44" a="1"/>
  <c r="CY499" i="44"/>
  <c r="DE423" i="44" a="1"/>
  <c r="DE523" i="44" a="1"/>
  <c r="DE614" i="44" a="1"/>
  <c r="CY463" i="44"/>
  <c r="DE286" i="44" a="1"/>
  <c r="DE264" i="44" a="1"/>
  <c r="DE231" i="44" a="1"/>
  <c r="CY462" i="44"/>
  <c r="DE574" i="44" a="1"/>
  <c r="DE535" i="44" a="1"/>
  <c r="DE509" i="44" a="1"/>
  <c r="DE172" i="44" a="1"/>
  <c r="DE356" i="44" a="1"/>
  <c r="DE146" i="44" a="1"/>
  <c r="DE302" i="44" a="1"/>
  <c r="DE352" i="44" a="1"/>
  <c r="DE54" i="44" a="1"/>
  <c r="DE230" i="44" a="1"/>
  <c r="DE284" i="44" a="1"/>
  <c r="DE73" i="44" a="1"/>
  <c r="DE160" i="44" a="1"/>
  <c r="DE108" i="44" a="1"/>
  <c r="DE166" i="44" a="1"/>
  <c r="DE486" i="44" a="1"/>
  <c r="DE471" i="44" a="1"/>
  <c r="DE387" i="44" a="1"/>
  <c r="DE397" i="44" a="1"/>
  <c r="DE80" i="44" a="1"/>
  <c r="DE597" i="44" a="1"/>
  <c r="DE405" i="44" a="1"/>
  <c r="DE156" i="44" a="1"/>
  <c r="DE115" i="44" a="1"/>
  <c r="DE215" i="44" a="1"/>
  <c r="DE477" i="44" a="1"/>
  <c r="DE178" i="44" a="1"/>
  <c r="DE256" i="44" a="1"/>
  <c r="DE577" i="44" a="1"/>
  <c r="CY523" i="44"/>
  <c r="DE233" i="44" a="1"/>
  <c r="DE43" i="44" a="1"/>
  <c r="DE303" i="44" a="1"/>
  <c r="DE153" i="44" a="1"/>
  <c r="DE155" i="44" a="1"/>
  <c r="CY606" i="44"/>
  <c r="DE59" i="44" a="1"/>
  <c r="CY501" i="44"/>
  <c r="CY601" i="44"/>
  <c r="CY507" i="44"/>
  <c r="CY470" i="44"/>
  <c r="CY458" i="44"/>
  <c r="CY530" i="44"/>
  <c r="CY547" i="44"/>
  <c r="CY591" i="44"/>
  <c r="DE88" i="44" a="1"/>
  <c r="DE25" i="44" a="1"/>
  <c r="DE482" i="44" a="1"/>
  <c r="DE365" i="44" a="1"/>
  <c r="DE243" i="44" a="1"/>
  <c r="DE529" i="44" a="1"/>
  <c r="DE615" i="44" a="1"/>
  <c r="DE23" i="44" a="1"/>
  <c r="DE188" i="44" a="1"/>
  <c r="DE370" i="44" a="1"/>
  <c r="DE263" i="44" a="1"/>
  <c r="DE17" i="44" a="1"/>
  <c r="DE454" i="44" a="1"/>
  <c r="DE179" i="44" a="1"/>
  <c r="DE458" i="44" a="1"/>
  <c r="DE209" i="44" a="1"/>
  <c r="DE221" i="44" a="1"/>
  <c r="CY607" i="44"/>
  <c r="CY603" i="44"/>
  <c r="CY500" i="44"/>
  <c r="CY586" i="44"/>
  <c r="DE100" i="44" a="1"/>
  <c r="DE200" i="44" a="1"/>
  <c r="DE163" i="44" a="1"/>
  <c r="DE362" i="44" a="1"/>
  <c r="DE236" i="44" a="1"/>
  <c r="DE255" i="44" a="1"/>
  <c r="DE76" i="44" a="1"/>
  <c r="DE555" i="44" a="1"/>
  <c r="CY382" i="44"/>
  <c r="DE114" i="44" a="1"/>
  <c r="CY492" i="44"/>
  <c r="CY592" i="44"/>
  <c r="DE470" i="44" a="1"/>
  <c r="DE435" i="44" a="1"/>
  <c r="CY618" i="44"/>
  <c r="DE469" i="44" a="1"/>
  <c r="DE90" i="44" a="1"/>
  <c r="DE355" i="44" a="1"/>
  <c r="DE382" i="44" a="1"/>
  <c r="DE358" i="44" a="1"/>
  <c r="DE492" i="44" a="1"/>
  <c r="DE592" i="44" a="1"/>
  <c r="DE530" i="44" a="1"/>
  <c r="DE547" i="44" a="1"/>
  <c r="DE392" i="44" a="1"/>
  <c r="DE606" i="44" a="1"/>
  <c r="CY469" i="44"/>
  <c r="CY270" i="44"/>
  <c r="DE31" i="44" a="1"/>
  <c r="DE554" i="44" a="1"/>
  <c r="DE240" i="44" a="1"/>
  <c r="DE310" i="44" a="1"/>
  <c r="DE183" i="44" a="1"/>
  <c r="DE126" i="44" a="1"/>
  <c r="DE603" i="44" a="1"/>
  <c r="DE499" i="44" a="1"/>
  <c r="DE429" i="44" a="1"/>
  <c r="DE463" i="44" a="1"/>
  <c r="DE318" i="44" a="1"/>
  <c r="DE379" i="44" a="1"/>
  <c r="DE455" i="44" a="1"/>
  <c r="DE501" i="44" a="1"/>
  <c r="DE601" i="44" a="1"/>
  <c r="DE412" i="44" a="1"/>
  <c r="DE591" i="44" a="1"/>
  <c r="DE439" i="44" a="1"/>
  <c r="DE607" i="44" a="1"/>
  <c r="DE266" i="44" a="1"/>
  <c r="DE270" i="44" a="1"/>
  <c r="DE267" i="44" a="1"/>
  <c r="DE507" i="44" a="1"/>
  <c r="DE512" i="44" a="1"/>
  <c r="DE589" i="44" a="1"/>
  <c r="DE174" i="44" a="1"/>
  <c r="CY476" i="44"/>
  <c r="DE86" i="44" a="1"/>
  <c r="DE305" i="44" a="1"/>
  <c r="DE306" i="44" a="1"/>
  <c r="DE246" i="44" a="1"/>
  <c r="DE130" i="44" a="1"/>
  <c r="DE618" i="44" a="1"/>
  <c r="DE10" i="44" a="1"/>
  <c r="DE83" i="44" a="1"/>
  <c r="DE271" i="44" a="1"/>
  <c r="DE371" i="44" a="1"/>
  <c r="DE299" i="44" a="1"/>
  <c r="DE349" i="44" a="1"/>
  <c r="CY510" i="44"/>
  <c r="CY610" i="44"/>
  <c r="CY534" i="44"/>
  <c r="CY540" i="44"/>
  <c r="CY528" i="44"/>
  <c r="CY474" i="44"/>
  <c r="CY600" i="44"/>
  <c r="CY480" i="44"/>
  <c r="CY456" i="44"/>
  <c r="CY487" i="44"/>
  <c r="CY491" i="44"/>
  <c r="CY407" i="44"/>
  <c r="CY624" i="44"/>
  <c r="CY550" i="44"/>
  <c r="DE28" i="44" a="1"/>
  <c r="DE251" i="44" a="1"/>
  <c r="DE388" i="44" a="1"/>
  <c r="DE152" i="44" a="1"/>
  <c r="DE586" i="44" a="1"/>
  <c r="DE148" i="44" a="1"/>
  <c r="CY409" i="44"/>
  <c r="CY525" i="44"/>
  <c r="DE467" i="44" a="1"/>
  <c r="CY452" i="44"/>
  <c r="CY539" i="44"/>
  <c r="DE461" i="44" a="1"/>
  <c r="DE612" i="44" a="1"/>
  <c r="DE50" i="44" a="1"/>
  <c r="DE367" i="44" a="1"/>
  <c r="DE110" i="44" a="1"/>
  <c r="DE210" i="44" a="1"/>
  <c r="AO558" i="44" a="1"/>
  <c r="DE361" i="44" a="1"/>
  <c r="DE335" i="44" a="1"/>
  <c r="CY582" i="44"/>
  <c r="DE258" i="44" a="1"/>
  <c r="CY483" i="44"/>
  <c r="CY583" i="44"/>
  <c r="DE149" i="44" a="1"/>
  <c r="DE34" i="44" a="1"/>
  <c r="DE36" i="44" a="1"/>
  <c r="CY513" i="44"/>
  <c r="DE474" i="44" a="1"/>
  <c r="CY613" i="44"/>
  <c r="DE462" i="44" a="1"/>
  <c r="DE393" i="44" a="1"/>
  <c r="DE184" i="44" a="1"/>
  <c r="DE510" i="44" a="1"/>
  <c r="DE483" i="44" a="1"/>
  <c r="DE583" i="44" a="1"/>
  <c r="DE162" i="44" a="1"/>
  <c r="DE434" i="44" a="1"/>
  <c r="DE534" i="44" a="1"/>
  <c r="DE334" i="44" a="1"/>
  <c r="DE440" i="44" a="1"/>
  <c r="DE260" i="44" a="1"/>
  <c r="DE87" i="44" a="1"/>
  <c r="DE77" i="44" a="1"/>
  <c r="CY589" i="44"/>
  <c r="DE4" i="44" a="1"/>
  <c r="DE320" i="44" a="1"/>
  <c r="DE317" i="44" a="1"/>
  <c r="DE21" i="44" a="1"/>
  <c r="DE261" i="44" a="1"/>
  <c r="DE141" i="44" a="1"/>
  <c r="DE55" i="44" a="1"/>
  <c r="DE558" i="44" a="1"/>
  <c r="DE508" i="44" a="1"/>
  <c r="DE373" i="44" a="1"/>
  <c r="DE72" i="44" a="1"/>
  <c r="DE248" i="44" a="1"/>
  <c r="CY482" i="44"/>
  <c r="DE164" i="44" a="1"/>
  <c r="DE452" i="44" a="1"/>
  <c r="DE550" i="44" a="1"/>
  <c r="DE175" i="44" a="1"/>
  <c r="CY612" i="44"/>
  <c r="DE610" i="44" a="1"/>
  <c r="DE526" i="44" a="1"/>
  <c r="DE491" i="44" a="1"/>
  <c r="DE624" i="44" a="1"/>
  <c r="DE360" i="44" a="1"/>
  <c r="DE488" i="44" a="1"/>
  <c r="DE485" i="44" a="1"/>
  <c r="CY512" i="44"/>
  <c r="DE321" i="44" a="1"/>
  <c r="DE409" i="44" a="1"/>
  <c r="DE456" i="44" a="1"/>
  <c r="DE112" i="44" a="1"/>
  <c r="DE384" i="44" a="1"/>
  <c r="DE32" i="44" a="1"/>
  <c r="CY461" i="44"/>
  <c r="DE92" i="44" a="1"/>
  <c r="DE182" i="44" a="1"/>
  <c r="DE223" i="44" a="1"/>
  <c r="CY498" i="44"/>
  <c r="CY416" i="44"/>
  <c r="CY516" i="44"/>
  <c r="CY616" i="44"/>
  <c r="CY556" i="44"/>
  <c r="DE582" i="44" a="1"/>
  <c r="DE540" i="44" a="1"/>
  <c r="DE525" i="44" a="1"/>
  <c r="DE513" i="44" a="1"/>
  <c r="DE407" i="44" a="1"/>
  <c r="DE157" i="44" a="1"/>
  <c r="CY565" i="44"/>
  <c r="DE120" i="44" a="1"/>
  <c r="DE158" i="44" a="1"/>
  <c r="DE437" i="44" a="1"/>
  <c r="CY467" i="44"/>
  <c r="DE304" i="44" a="1"/>
  <c r="CY546" i="44"/>
  <c r="DE426" i="44" a="1"/>
  <c r="DE565" i="44" a="1"/>
  <c r="CP558" i="44" a="1"/>
  <c r="DE498" i="44" a="1"/>
  <c r="CY526" i="44"/>
  <c r="DE487" i="44" a="1"/>
  <c r="DE82" i="44" a="1"/>
  <c r="CU558" i="44" a="1"/>
  <c r="CY508" i="44"/>
  <c r="DE89" i="44" a="1"/>
  <c r="DE143" i="44" a="1"/>
  <c r="DE94" i="44" a="1"/>
  <c r="DE194" i="44" a="1"/>
  <c r="DE39" i="44" a="1"/>
  <c r="DE22" i="44" a="1"/>
  <c r="DE154" i="44" a="1"/>
  <c r="DE254" i="44" a="1"/>
  <c r="CY493" i="44"/>
  <c r="DE593" i="44" a="1"/>
  <c r="DE494" i="44" a="1"/>
  <c r="DE594" i="44" a="1"/>
  <c r="DE445" i="44" a="1"/>
  <c r="DE545" i="44" a="1"/>
  <c r="DE49" i="44" a="1"/>
  <c r="DE344" i="44" a="1"/>
  <c r="DE14" i="44" a="1"/>
  <c r="DE122" i="44" a="1"/>
  <c r="DE53" i="44" a="1"/>
  <c r="DE289" i="44" a="1"/>
  <c r="DE546" i="44" a="1"/>
  <c r="CY558" i="44"/>
  <c r="DE275" i="44" a="1"/>
  <c r="DE325" i="44" a="1"/>
  <c r="DE375" i="44" a="1"/>
  <c r="DE211" i="44" a="1"/>
  <c r="DE95" i="44" a="1"/>
  <c r="DE195" i="44" a="1"/>
  <c r="DE276" i="44" a="1"/>
  <c r="DE326" i="44" a="1"/>
  <c r="DE78" i="44" a="1"/>
  <c r="DE185" i="44" a="1"/>
  <c r="DE171" i="44" a="1"/>
  <c r="DE359" i="44" a="1"/>
  <c r="DE493" i="44" a="1"/>
  <c r="CY593" i="44"/>
  <c r="DE416" i="44" a="1"/>
  <c r="DE616" i="44" a="1"/>
  <c r="DE283" i="44" a="1"/>
  <c r="DE531" i="44" a="1"/>
  <c r="DE105" i="44" a="1"/>
  <c r="DE205" i="44" a="1"/>
  <c r="DE280" i="44" a="1"/>
  <c r="DE380" i="44" a="1"/>
  <c r="DE45" i="44" a="1"/>
  <c r="DE106" i="44" a="1"/>
  <c r="DE480" i="44" a="1"/>
  <c r="DE539" i="44" a="1"/>
  <c r="DE136" i="44" a="1"/>
  <c r="DE424" i="44" a="1"/>
  <c r="DE111" i="44" a="1"/>
  <c r="DE372" i="44" a="1"/>
  <c r="DE131" i="44" a="1"/>
  <c r="CY494" i="44"/>
  <c r="DE26" i="44" a="1"/>
  <c r="DE103" i="44" a="1"/>
  <c r="DE389" i="44" a="1"/>
  <c r="DE322" i="44" a="1"/>
  <c r="DE169" i="44" a="1"/>
  <c r="DE225" i="44" a="1"/>
  <c r="DE67" i="44" a="1"/>
  <c r="DE277" i="44" a="1"/>
  <c r="DE327" i="44" a="1"/>
  <c r="DE259" i="44" a="1"/>
  <c r="DE159" i="44" a="1"/>
  <c r="DE29" i="44" a="1"/>
  <c r="DE232" i="44" a="1"/>
  <c r="CU569" i="44" a="1"/>
  <c r="CY520" i="44"/>
  <c r="DE101" i="44" a="1"/>
  <c r="DE363" i="44" a="1"/>
  <c r="DE331" i="44" a="1"/>
  <c r="DE96" i="44" a="1"/>
  <c r="DE196" i="44" a="1"/>
  <c r="DE186" i="44" a="1"/>
  <c r="CY542" i="44"/>
  <c r="CY502" i="44"/>
  <c r="CY559" i="44"/>
  <c r="DE418" i="44" a="1"/>
  <c r="DE272" i="44" a="1"/>
  <c r="DE516" i="44" a="1"/>
  <c r="DE206" i="44" a="1"/>
  <c r="DE85" i="44" a="1"/>
  <c r="DE180" i="44" a="1"/>
  <c r="DE309" i="44" a="1"/>
  <c r="DE369" i="44" a="1"/>
  <c r="DE504" i="44" a="1"/>
  <c r="DE604" i="44" a="1"/>
  <c r="DE308" i="44" a="1"/>
  <c r="DE505" i="44" a="1"/>
  <c r="DE605" i="44" a="1"/>
  <c r="DE203" i="44" a="1"/>
  <c r="DE193" i="44" a="1"/>
  <c r="DE442" i="44" a="1"/>
  <c r="DE542" i="44" a="1"/>
  <c r="DE569" i="44" a="1"/>
  <c r="CY514" i="44"/>
  <c r="DE425" i="44" a="1"/>
  <c r="DE613" i="44" a="1"/>
  <c r="DE79" i="44" a="1"/>
  <c r="DE222" i="44" a="1"/>
  <c r="DE11" i="44" a="1"/>
  <c r="DE30" i="44" a="1"/>
  <c r="DE427" i="44" a="1"/>
  <c r="DE527" i="44" a="1"/>
  <c r="DE457" i="44" a="1"/>
  <c r="DE557" i="44" a="1"/>
  <c r="DE541" i="44" a="1"/>
  <c r="CP569" i="44" a="1"/>
  <c r="CY569" i="44"/>
  <c r="DE559" i="44" a="1"/>
  <c r="DE84" i="44" a="1"/>
  <c r="DE520" i="44" a="1"/>
  <c r="DE600" i="44" a="1"/>
  <c r="DE376" i="44" a="1"/>
  <c r="DE125" i="44" a="1"/>
  <c r="DE556" i="44" a="1"/>
  <c r="DE165" i="44" a="1"/>
  <c r="DE65" i="44" a="1"/>
  <c r="DE354" i="44" a="1"/>
  <c r="DE278" i="44" a="1"/>
  <c r="DE181" i="44" a="1"/>
  <c r="DE140" i="44" a="1"/>
  <c r="DE441" i="44" a="1"/>
  <c r="DE307" i="44" a="1"/>
  <c r="DE500" i="44" a="1"/>
  <c r="DE9" i="44" a="1"/>
  <c r="DE330" i="44" a="1"/>
  <c r="CY485" i="44"/>
  <c r="CY527" i="44"/>
  <c r="CY551" i="44"/>
  <c r="CY557" i="44"/>
  <c r="DE502" i="44" a="1"/>
  <c r="DE127" i="44" a="1"/>
  <c r="DE227" i="44" a="1"/>
  <c r="DE139" i="44" a="1"/>
  <c r="CY605" i="44"/>
  <c r="CY541" i="44"/>
  <c r="DE8" i="44" a="1"/>
  <c r="DE340" i="44" a="1"/>
  <c r="DE390" i="44" a="1"/>
  <c r="DE239" i="44" a="1"/>
  <c r="DE391" i="44" a="1"/>
  <c r="DE287" i="44" a="1"/>
  <c r="DE35" i="44" a="1"/>
  <c r="DE102" i="44" a="1"/>
  <c r="DE202" i="44" a="1"/>
  <c r="DE319" i="44" a="1"/>
  <c r="DE214" i="44" a="1"/>
  <c r="DE201" i="44" a="1"/>
  <c r="DE449" i="44" a="1"/>
  <c r="DE549" i="44" a="1"/>
  <c r="CY422" i="44"/>
  <c r="CY522" i="44"/>
  <c r="CY622" i="44"/>
  <c r="DE48" i="44" a="1"/>
  <c r="DE273" i="44" a="1"/>
  <c r="DE473" i="44" a="1"/>
  <c r="DE374" i="44" a="1"/>
  <c r="DE464" i="44" a="1"/>
  <c r="DE564" i="44" a="1"/>
  <c r="DE585" i="44" a="1"/>
  <c r="DE212" i="44" a="1"/>
  <c r="DE524" i="44" a="1"/>
  <c r="DE190" i="44" a="1"/>
  <c r="DE551" i="44" a="1"/>
  <c r="DE5" i="44" a="1"/>
  <c r="DE341" i="44" a="1"/>
  <c r="DE118" i="44" a="1"/>
  <c r="DE218" i="44" a="1"/>
  <c r="DE68" i="44" a="1"/>
  <c r="CY549" i="44"/>
  <c r="DE75" i="44" a="1"/>
  <c r="DE479" i="44" a="1"/>
  <c r="DE579" i="44" a="1"/>
  <c r="DE333" i="44" a="1"/>
  <c r="DE447" i="44" a="1"/>
  <c r="DE478" i="44" a="1"/>
  <c r="AO411" i="44" a="1"/>
  <c r="DE116" i="44" a="1"/>
  <c r="DE353" i="44" a="1"/>
  <c r="DE337" i="44" a="1"/>
  <c r="DE521" i="44" a="1"/>
  <c r="DE422" i="44" a="1"/>
  <c r="DE522" i="44" a="1"/>
  <c r="DE587" i="44" a="1"/>
  <c r="CP410" i="44" a="1"/>
  <c r="DE167" i="44" a="1"/>
  <c r="DE257" i="44" a="1"/>
  <c r="DE588" i="44" a="1"/>
  <c r="DE192" i="44" a="1"/>
  <c r="DE518" i="44" a="1"/>
  <c r="DE448" i="44" a="1"/>
  <c r="CY604" i="44"/>
  <c r="AO569" i="44" a="1"/>
  <c r="DE436" i="44" a="1"/>
  <c r="DE81" i="44" a="1"/>
  <c r="DE228" i="44" a="1"/>
  <c r="CY473" i="44"/>
  <c r="DE328" i="44" a="1"/>
  <c r="CY488" i="44"/>
  <c r="CY451" i="44"/>
  <c r="CY457" i="44"/>
  <c r="DE514" i="44" a="1"/>
  <c r="DE128" i="44" a="1"/>
  <c r="DE621" i="44" a="1"/>
  <c r="DE622" i="44" a="1"/>
  <c r="DE428" i="44" a="1"/>
  <c r="CY580" i="44"/>
  <c r="DE38" i="44" a="1"/>
  <c r="DE226" i="44" a="1"/>
  <c r="DE121" i="44" a="1"/>
  <c r="CY594" i="44"/>
  <c r="CY531" i="44"/>
  <c r="CY505" i="44"/>
  <c r="DE617" i="44" a="1"/>
  <c r="DE197" i="44" a="1"/>
  <c r="CY545" i="44"/>
  <c r="DE446" i="44" a="1"/>
  <c r="DE281" i="44" a="1"/>
  <c r="DE451" i="44" a="1"/>
  <c r="AO410" i="44" a="1"/>
  <c r="CU410" i="44" a="1"/>
  <c r="DE241" i="44" a="1"/>
  <c r="DE368" i="44" a="1"/>
  <c r="DE58" i="44" a="1"/>
  <c r="DE262" i="44" a="1"/>
  <c r="DE137" i="44" a="1"/>
  <c r="DE599" i="44" a="1"/>
  <c r="CY572" i="44"/>
  <c r="CY623" i="44"/>
  <c r="DE459" i="44" a="1"/>
  <c r="DE476" i="44" a="1"/>
  <c r="CY504" i="44"/>
  <c r="DE170" i="44" a="1"/>
  <c r="CY521" i="44"/>
  <c r="CY621" i="44"/>
  <c r="CY464" i="44"/>
  <c r="CY564" i="44"/>
  <c r="CY608" i="44"/>
  <c r="CY587" i="44"/>
  <c r="CY478" i="44"/>
  <c r="CY548" i="44"/>
  <c r="CY524" i="44"/>
  <c r="DE311" i="44" a="1"/>
  <c r="DE329" i="44" a="1"/>
  <c r="DE561" i="44" a="1"/>
  <c r="DE315" i="44" a="1"/>
  <c r="DE316" i="44" a="1"/>
  <c r="DE366" i="44" a="1"/>
  <c r="DE339" i="44" a="1"/>
  <c r="DE403" i="44" a="1"/>
  <c r="DE623" i="44" a="1"/>
  <c r="DE343" i="44" a="1"/>
  <c r="CP411" i="44" a="1"/>
  <c r="DE207" i="44" a="1"/>
  <c r="DE528" i="44" a="1"/>
  <c r="DE168" i="44" a="1"/>
  <c r="DE57" i="44" a="1"/>
  <c r="CY479" i="44"/>
  <c r="CY579" i="44"/>
  <c r="CY585" i="44"/>
  <c r="DE580" i="44" a="1"/>
  <c r="DE74" i="44" a="1"/>
  <c r="DE63" i="44" a="1"/>
  <c r="CY599" i="44"/>
  <c r="DE109" i="44" a="1"/>
  <c r="DE37" i="44" a="1"/>
  <c r="DE548" i="44" a="1"/>
  <c r="CY617" i="44"/>
  <c r="CY403" i="44"/>
  <c r="DE238" i="44" a="1"/>
  <c r="DE295" i="44" a="1"/>
  <c r="DE346" i="44" a="1"/>
  <c r="DE396" i="44" a="1"/>
  <c r="CY292" i="44"/>
  <c r="DE342" i="44" a="1"/>
  <c r="DE113" i="44" a="1"/>
  <c r="DE213" i="44" a="1"/>
  <c r="DE432" i="44" a="1"/>
  <c r="DE460" i="44" a="1"/>
  <c r="DE560" i="44" a="1"/>
  <c r="DE433" i="44" a="1"/>
  <c r="DE533" i="44" a="1"/>
  <c r="DE62" i="44" a="1"/>
  <c r="DE484" i="44" a="1"/>
  <c r="DE584" i="44" a="1"/>
  <c r="DE123" i="44" a="1"/>
  <c r="DE383" i="44" a="1"/>
  <c r="DE490" i="44" a="1"/>
  <c r="DE590" i="44" a="1"/>
  <c r="DE475" i="44" a="1"/>
  <c r="DE575" i="44" a="1"/>
  <c r="CY399" i="44"/>
  <c r="DE417" i="44" a="1"/>
  <c r="DE313" i="44" a="1"/>
  <c r="DE71" i="44" a="1"/>
  <c r="DE506" i="44" a="1"/>
  <c r="DE563" i="44" a="1"/>
  <c r="CY602" i="44"/>
  <c r="DE351" i="44" a="1"/>
  <c r="CY543" i="44"/>
  <c r="DE552" i="44" a="1"/>
  <c r="CY567" i="44"/>
  <c r="DE253" i="44" a="1"/>
  <c r="DE33" i="44" a="1"/>
  <c r="CY459" i="44"/>
  <c r="DE51" i="44" a="1"/>
  <c r="DE176" i="44" a="1"/>
  <c r="DE314" i="44" a="1"/>
  <c r="DE44" i="44" a="1"/>
  <c r="DE562" i="44" a="1"/>
  <c r="DE40" i="44" a="1"/>
  <c r="DE6" i="44" a="1"/>
  <c r="DE138" i="44" a="1"/>
  <c r="DE345" i="44" a="1"/>
  <c r="DE532" i="44" a="1"/>
  <c r="CY611" i="44"/>
  <c r="CY553" i="44"/>
  <c r="DE265" i="44" a="1"/>
  <c r="DE608" i="44" a="1"/>
  <c r="DE357" i="44" a="1"/>
  <c r="CY588" i="44"/>
  <c r="DE511" i="44" a="1"/>
  <c r="AO570" i="44" a="1"/>
  <c r="DE150" i="44" a="1"/>
  <c r="DE250" i="44" a="1"/>
  <c r="DE41" i="44" a="1"/>
  <c r="DE537" i="44" a="1"/>
  <c r="DE60" i="44" a="1"/>
  <c r="DE189" i="44" a="1"/>
  <c r="CY472" i="44"/>
  <c r="DE377" i="44" a="1"/>
  <c r="CY466" i="44"/>
  <c r="CY566" i="44"/>
  <c r="CY496" i="44"/>
  <c r="CY596" i="44"/>
  <c r="CY576" i="44"/>
  <c r="DE503" i="44" a="1"/>
  <c r="DE572" i="44" a="1"/>
  <c r="DE173" i="44" a="1"/>
  <c r="CU570" i="44" a="1"/>
  <c r="DE13" i="44" a="1"/>
  <c r="DE187" i="44" a="1"/>
  <c r="DE249" i="44" a="1"/>
  <c r="DE66" i="44" a="1"/>
  <c r="CY515" i="44"/>
  <c r="CY468" i="44"/>
  <c r="CY453" i="44"/>
  <c r="CY497" i="44"/>
  <c r="DE472" i="44" a="1"/>
  <c r="DE19" i="44" a="1"/>
  <c r="DE385" i="44" a="1"/>
  <c r="DE133" i="44" a="1"/>
  <c r="DE364" i="44" a="1"/>
  <c r="DE208" i="44" a="1"/>
  <c r="CY609" i="44"/>
  <c r="CY552" i="44"/>
  <c r="DE567" i="44" a="1"/>
  <c r="CY561" i="44"/>
  <c r="DE117" i="44" a="1"/>
  <c r="DE191" i="44" a="1"/>
  <c r="DE247" i="44" a="1"/>
  <c r="DE468" i="44" a="1"/>
  <c r="CY460" i="44"/>
  <c r="CY560" i="44"/>
  <c r="CY484" i="44"/>
  <c r="CY584" i="44"/>
  <c r="CY490" i="44"/>
  <c r="CY590" i="44"/>
  <c r="CY598" i="44"/>
  <c r="CY537" i="44"/>
  <c r="DE15" i="44" a="1"/>
  <c r="DE312" i="44" a="1"/>
  <c r="DE602" i="44" a="1"/>
  <c r="DE386" i="44" a="1"/>
  <c r="DE332" i="44" a="1"/>
  <c r="CY511" i="44"/>
  <c r="CY562" i="44"/>
  <c r="CY475" i="44"/>
  <c r="CY575" i="44"/>
  <c r="CY489" i="44"/>
  <c r="DE18" i="44" a="1"/>
  <c r="DE161" i="44" a="1"/>
  <c r="DE145" i="44" a="1"/>
  <c r="DE245" i="44" a="1"/>
  <c r="DE135" i="44" a="1"/>
  <c r="DE235" i="44" a="1"/>
  <c r="DE566" i="44" a="1"/>
  <c r="DE93" i="44" a="1"/>
  <c r="DE151" i="44" a="1"/>
  <c r="DE596" i="44" a="1"/>
  <c r="DE481" i="44" a="1"/>
  <c r="DE581" i="44" a="1"/>
  <c r="DE430" i="44" a="1"/>
  <c r="DE517" i="44" a="1"/>
  <c r="DE453" i="44" a="1"/>
  <c r="CY570" i="44"/>
  <c r="DE595" i="44" a="1"/>
  <c r="CY414" i="44"/>
  <c r="DE288" i="44" a="1"/>
  <c r="CY401" i="44"/>
  <c r="DE147" i="44" a="1"/>
  <c r="DE496" i="44" a="1"/>
  <c r="DE609" i="44" a="1"/>
  <c r="CY396" i="44"/>
  <c r="DE576" i="44" a="1"/>
  <c r="DE52" i="44" a="1"/>
  <c r="DE515" i="44" a="1"/>
  <c r="DE292" i="44" a="1"/>
  <c r="DE24" i="44" a="1"/>
  <c r="DE598" i="44" a="1"/>
  <c r="CY503" i="44"/>
  <c r="CY571" i="44"/>
  <c r="DE217" i="44" a="1"/>
  <c r="DE611" i="44" a="1"/>
  <c r="DE553" i="44" a="1"/>
  <c r="DE219" i="44" a="1"/>
  <c r="DE56" i="44" a="1"/>
  <c r="DE543" i="44" a="1"/>
  <c r="DE444" i="44" a="1"/>
  <c r="CY519" i="44"/>
  <c r="DE16" i="44" a="1"/>
  <c r="DE466" i="44" a="1"/>
  <c r="CY495" i="44"/>
  <c r="DE242" i="44" a="1"/>
  <c r="DE450" i="44" a="1"/>
  <c r="CY563" i="44"/>
  <c r="DE199" i="44" a="1"/>
  <c r="DE401" i="44" a="1"/>
  <c r="CY481" i="44"/>
  <c r="DE378" i="44" a="1"/>
  <c r="CU411" i="44" a="1"/>
  <c r="DE570" i="44" a="1"/>
  <c r="CY432" i="44"/>
  <c r="DE571" i="44" a="1"/>
  <c r="DE438" i="44" a="1"/>
  <c r="DE301" i="44" a="1"/>
  <c r="DE279" i="44" a="1"/>
  <c r="DE348" i="44" a="1"/>
  <c r="DE519" i="44" a="1"/>
  <c r="DE216" i="44" a="1"/>
  <c r="DE91" i="44" a="1"/>
  <c r="DE300" i="44" a="1"/>
  <c r="DE414" i="44" a="1"/>
  <c r="DE399" i="44" a="1"/>
  <c r="DE443" i="44" a="1"/>
  <c r="DE495" i="44" a="1"/>
  <c r="CY581" i="44"/>
  <c r="CY518" i="44"/>
  <c r="CY532" i="44"/>
  <c r="DE489" i="44" a="1"/>
  <c r="DE244" i="44" a="1"/>
  <c r="DE70" i="44" a="1"/>
  <c r="DE47" i="44" a="1"/>
  <c r="DE544" i="44" a="1"/>
  <c r="DE336" i="44" a="1"/>
  <c r="DE124" i="44" a="1"/>
  <c r="DE98" i="44" a="1"/>
  <c r="DE274" i="44" a="1"/>
  <c r="DE347" i="44" a="1"/>
  <c r="DE64" i="44" a="1"/>
  <c r="DE234" i="44" a="1"/>
  <c r="DE229" i="44" a="1"/>
  <c r="DE69" i="44" a="1"/>
  <c r="CY533" i="44"/>
  <c r="DE297" i="44" a="1"/>
  <c r="DE119" i="44" a="1"/>
  <c r="CY544" i="44"/>
  <c r="DE61" i="44" a="1"/>
  <c r="DE99" i="44" a="1"/>
  <c r="DE142" i="44" a="1"/>
  <c r="DE12" i="44" a="1"/>
  <c r="CY506" i="44"/>
  <c r="DE204" i="44" a="1"/>
  <c r="DE285" i="44" a="1"/>
  <c r="DE293" i="44" a="1"/>
  <c r="CP570" i="44" a="1"/>
  <c r="DE132" i="44" a="1"/>
  <c r="DE298" i="44" a="1"/>
  <c r="DE224" i="44" a="1"/>
  <c r="DE198" i="44" a="1"/>
  <c r="DE324" i="44" a="1"/>
  <c r="DE497" i="44" a="1"/>
  <c r="DE42" i="44" a="1"/>
  <c r="DE323" i="44" a="1"/>
  <c r="DE420" i="44" a="1"/>
  <c r="DE134" i="44" a="1"/>
  <c r="DE296" i="44" a="1"/>
  <c r="DE46" i="44" a="1"/>
  <c r="DE338" i="44" a="1"/>
  <c r="DE144" i="44" a="1"/>
  <c r="DE350" i="44" a="1"/>
  <c r="DE7" i="44" a="1"/>
  <c r="DE104" i="44" a="1"/>
  <c r="CY595" i="44"/>
  <c r="CY517" i="44"/>
  <c r="CP605" i="44" a="1"/>
  <c r="AO588" i="44" a="1"/>
  <c r="AO597" i="44" a="1"/>
  <c r="CP592" i="44" a="1"/>
  <c r="CU597" i="44" a="1"/>
  <c r="AO601" i="44" a="1"/>
  <c r="CP583" i="44" a="1"/>
  <c r="CU583" i="44" a="1"/>
  <c r="CU588" i="44" a="1"/>
  <c r="AO592" i="44" a="1"/>
  <c r="CU618" i="44" a="1"/>
  <c r="AO610" i="44" a="1"/>
  <c r="CU610" i="44" a="1"/>
  <c r="AO605" i="44" a="1"/>
  <c r="CU605" i="44" a="1"/>
  <c r="CU592" i="44" a="1"/>
  <c r="CP618" i="44" a="1"/>
  <c r="AO583" i="44" a="1"/>
  <c r="AO623" i="44" a="1"/>
  <c r="CU601" i="44" a="1"/>
  <c r="CP588" i="44" a="1"/>
  <c r="CP597" i="44" a="1"/>
  <c r="CP601" i="44" a="1"/>
  <c r="CU623" i="44" a="1"/>
  <c r="CP623" i="44" a="1"/>
  <c r="AO618" i="44" a="1"/>
  <c r="CP610" i="44" a="1"/>
  <c r="CU576" i="44" a="1"/>
  <c r="CP576" i="44" a="1"/>
  <c r="AO576" i="44" a="1"/>
  <c r="CU559" i="44" a="1"/>
  <c r="AO562" i="44" a="1"/>
  <c r="CP559" i="44" a="1"/>
  <c r="CU562" i="44" a="1"/>
  <c r="CU543" i="44" a="1"/>
  <c r="AO559" i="44" a="1"/>
  <c r="CP562" i="44" a="1"/>
  <c r="CP543" i="44" a="1"/>
  <c r="AO543" i="44" a="1"/>
  <c r="CP525" i="44" a="1"/>
  <c r="AO525" i="44" a="1"/>
  <c r="CU525" i="44" a="1"/>
  <c r="CU508" i="44" a="1"/>
  <c r="CU511" i="44" a="1"/>
  <c r="CU513" i="44" a="1"/>
  <c r="CP508" i="44" a="1"/>
  <c r="CP511" i="44" a="1"/>
  <c r="CP513" i="44" a="1"/>
  <c r="AO508" i="44" a="1"/>
  <c r="AO511" i="44" a="1"/>
  <c r="AO513" i="44" a="1"/>
  <c r="CP17" i="44" a="1"/>
  <c r="CU18" i="44" a="1"/>
  <c r="CP16" i="44" a="1"/>
  <c r="CP34" i="44" a="1"/>
  <c r="AO23" i="44" a="1"/>
  <c r="CU23" i="44" a="1"/>
  <c r="CP26" i="44" a="1"/>
  <c r="AO12" i="44" a="1"/>
  <c r="CP13" i="44" a="1"/>
  <c r="CU33" i="44" a="1"/>
  <c r="CU16" i="44" a="1"/>
  <c r="AO33" i="44" a="1"/>
  <c r="CU12" i="44" a="1"/>
  <c r="CP19" i="44" a="1"/>
  <c r="AO16" i="44" a="1"/>
  <c r="AO17" i="44" a="1"/>
  <c r="CP24" i="44" a="1"/>
  <c r="CP42" i="44" a="1"/>
  <c r="CU13" i="44" a="1"/>
  <c r="CU26" i="44" a="1"/>
  <c r="CP21" i="44" a="1"/>
  <c r="AO34" i="44" a="1"/>
  <c r="AO13" i="44" a="1"/>
  <c r="CU17" i="44" a="1"/>
  <c r="AO26" i="44" a="1"/>
  <c r="CU34" i="44" a="1"/>
  <c r="AO19" i="44" a="1"/>
  <c r="CP18" i="44" a="1"/>
  <c r="AO42" i="44" a="1"/>
  <c r="CP23" i="44" a="1"/>
  <c r="CU21" i="44" a="1"/>
  <c r="CP12" i="44" a="1"/>
  <c r="AO24" i="44" a="1"/>
  <c r="CU19" i="44" a="1"/>
  <c r="CU42" i="44" a="1"/>
  <c r="AO21" i="44" a="1"/>
  <c r="CU24" i="44" a="1"/>
  <c r="CP33" i="44" a="1"/>
  <c r="AO18" i="44" a="1"/>
  <c r="AO624" i="44" a="1"/>
  <c r="CP624" i="44" a="1"/>
  <c r="CU624" i="44" a="1"/>
  <c r="CU621" i="44" a="1"/>
  <c r="AO622" i="44" a="1"/>
  <c r="CU622" i="44" a="1"/>
  <c r="CU619" i="44" a="1"/>
  <c r="AO620" i="44" a="1"/>
  <c r="CU620" i="44" a="1"/>
  <c r="CP621" i="44" a="1"/>
  <c r="CP619" i="44" a="1"/>
  <c r="CP622" i="44" a="1"/>
  <c r="CP620" i="44" a="1"/>
  <c r="AO619" i="44" a="1"/>
  <c r="AO621" i="44" a="1"/>
  <c r="AO614" i="44" a="1"/>
  <c r="CU617" i="44" a="1"/>
  <c r="CP612" i="44" a="1"/>
  <c r="AO611" i="44" a="1"/>
  <c r="AO615" i="44" a="1"/>
  <c r="AO616" i="44" a="1"/>
  <c r="CU614" i="44" a="1"/>
  <c r="CU615" i="44" a="1"/>
  <c r="CP613" i="44" a="1"/>
  <c r="CU611" i="44" a="1"/>
  <c r="CP617" i="44" a="1"/>
  <c r="CU612" i="44" a="1"/>
  <c r="CU613" i="44" a="1"/>
  <c r="AO612" i="44" a="1"/>
  <c r="CU616" i="44" a="1"/>
  <c r="CP615" i="44" a="1"/>
  <c r="AO613" i="44" a="1"/>
  <c r="CP611" i="44" a="1"/>
  <c r="CP616" i="44" a="1"/>
  <c r="AO617" i="44" a="1"/>
  <c r="CP614" i="44" a="1"/>
  <c r="CP607" i="44" a="1"/>
  <c r="CU608" i="44" a="1"/>
  <c r="CU609" i="44" a="1"/>
  <c r="CU606" i="44" a="1"/>
  <c r="CP609" i="44" a="1"/>
  <c r="CP606" i="44" a="1"/>
  <c r="AO607" i="44" a="1"/>
  <c r="CP608" i="44" a="1"/>
  <c r="AO608" i="44" a="1"/>
  <c r="AO606" i="44" a="1"/>
  <c r="CU607" i="44" a="1"/>
  <c r="AO609" i="44" a="1"/>
  <c r="AO604" i="44" a="1"/>
  <c r="CP603" i="44" a="1"/>
  <c r="CU604" i="44" a="1"/>
  <c r="CP602" i="44" a="1"/>
  <c r="CU603" i="44" a="1"/>
  <c r="CP604" i="44" a="1"/>
  <c r="AO603" i="44" a="1"/>
  <c r="AO602" i="44" a="1"/>
  <c r="CU602" i="44" a="1"/>
  <c r="CP599" i="44" a="1"/>
  <c r="CP598" i="44" a="1"/>
  <c r="CU598" i="44" a="1"/>
  <c r="CP600" i="44" a="1"/>
  <c r="AO600" i="44" a="1"/>
  <c r="CU600" i="44" a="1"/>
  <c r="AO599" i="44" a="1"/>
  <c r="AO598" i="44" a="1"/>
  <c r="CU599" i="44" a="1"/>
  <c r="AO593" i="44" a="1"/>
  <c r="CP594" i="44" a="1"/>
  <c r="CU596" i="44" a="1"/>
  <c r="CP595" i="44" a="1"/>
  <c r="CU593" i="44" a="1"/>
  <c r="CP596" i="44" a="1"/>
  <c r="AO594" i="44" a="1"/>
  <c r="CU594" i="44" a="1"/>
  <c r="CP593" i="44" a="1"/>
  <c r="AO595" i="44" a="1"/>
  <c r="CU595" i="44" a="1"/>
  <c r="AO596" i="44" a="1"/>
  <c r="CU591" i="44" a="1"/>
  <c r="AO589" i="44" a="1"/>
  <c r="CU589" i="44" a="1"/>
  <c r="AO590" i="44" a="1"/>
  <c r="CU590" i="44" a="1"/>
  <c r="CP591" i="44" a="1"/>
  <c r="CP589" i="44" a="1"/>
  <c r="AO591" i="44" a="1"/>
  <c r="CP590" i="44" a="1"/>
  <c r="CP586" i="44" a="1"/>
  <c r="CU586" i="44" a="1"/>
  <c r="CP585" i="44" a="1"/>
  <c r="CU584" i="44" a="1"/>
  <c r="CP587" i="44" a="1"/>
  <c r="CP584" i="44" a="1"/>
  <c r="AO586" i="44" a="1"/>
  <c r="AO585" i="44" a="1"/>
  <c r="CU585" i="44" a="1"/>
  <c r="AO587" i="44" a="1"/>
  <c r="CU587" i="44" a="1"/>
  <c r="AO584" i="44" a="1"/>
  <c r="CP581" i="44" a="1"/>
  <c r="CU578" i="44" a="1"/>
  <c r="CU579" i="44" a="1"/>
  <c r="CP580" i="44" a="1"/>
  <c r="AO579" i="44" a="1"/>
  <c r="AO577" i="44" a="1"/>
  <c r="CP582" i="44" a="1"/>
  <c r="CP578" i="44" a="1"/>
  <c r="AO582" i="44" a="1"/>
  <c r="AO581" i="44" a="1"/>
  <c r="CU577" i="44" a="1"/>
  <c r="CU582" i="44" a="1"/>
  <c r="AO580" i="44" a="1"/>
  <c r="CU580" i="44" a="1"/>
  <c r="CP579" i="44" a="1"/>
  <c r="CU581" i="44" a="1"/>
  <c r="CP577" i="44" a="1"/>
  <c r="AO578" i="44" a="1"/>
  <c r="AO573" i="44" a="1"/>
  <c r="CU571" i="44" a="1"/>
  <c r="CU573" i="44" a="1"/>
  <c r="CU572" i="44" a="1"/>
  <c r="CP571" i="44" a="1"/>
  <c r="CP574" i="44" a="1"/>
  <c r="CP572" i="44" a="1"/>
  <c r="CP575" i="44" a="1"/>
  <c r="AO572" i="44" a="1"/>
  <c r="AO574" i="44" a="1"/>
  <c r="AO575" i="44" a="1"/>
  <c r="CU574" i="44" a="1"/>
  <c r="CU575" i="44" a="1"/>
  <c r="AO571" i="44" a="1"/>
  <c r="CP573" i="44" a="1"/>
  <c r="CP568" i="44" a="1"/>
  <c r="CU565" i="44" a="1"/>
  <c r="AO564" i="44" a="1"/>
  <c r="AO563" i="44" a="1"/>
  <c r="CP567" i="44" a="1"/>
  <c r="CU564" i="44" a="1"/>
  <c r="CU563" i="44" a="1"/>
  <c r="CU566" i="44" a="1"/>
  <c r="CP566" i="44" a="1"/>
  <c r="CP565" i="44" a="1"/>
  <c r="AO568" i="44" a="1"/>
  <c r="CP564" i="44" a="1"/>
  <c r="CP563" i="44" a="1"/>
  <c r="AO567" i="44" a="1"/>
  <c r="AO566" i="44" a="1"/>
  <c r="CU567" i="44" a="1"/>
  <c r="CU568" i="44" a="1"/>
  <c r="AO565" i="44" a="1"/>
  <c r="CP561" i="44" a="1"/>
  <c r="AO560" i="44" a="1"/>
  <c r="CU560" i="44" a="1"/>
  <c r="AO561" i="44" a="1"/>
  <c r="CU561" i="44" a="1"/>
  <c r="CP560" i="44" a="1"/>
  <c r="AO555" i="44" a="1"/>
  <c r="CU555" i="44" a="1"/>
  <c r="CU547" i="44" a="1"/>
  <c r="CP545" i="44" a="1"/>
  <c r="CP557" i="44" a="1"/>
  <c r="CP553" i="44" a="1"/>
  <c r="CU544" i="44" a="1"/>
  <c r="CU552" i="44" a="1"/>
  <c r="CP548" i="44" a="1"/>
  <c r="AO549" i="44" a="1"/>
  <c r="CU548" i="44" a="1"/>
  <c r="CP554" i="44" a="1"/>
  <c r="CU546" i="44" a="1"/>
  <c r="CP556" i="44" a="1"/>
  <c r="AO551" i="44" a="1"/>
  <c r="AO550" i="44" a="1"/>
  <c r="AO553" i="44" a="1"/>
  <c r="CP547" i="44" a="1"/>
  <c r="CU550" i="44" a="1"/>
  <c r="AO545" i="44" a="1"/>
  <c r="AO557" i="44" a="1"/>
  <c r="CU549" i="44" a="1"/>
  <c r="CP546" i="44" a="1"/>
  <c r="CU545" i="44" a="1"/>
  <c r="CP552" i="44" a="1"/>
  <c r="AO552" i="44" a="1"/>
  <c r="AO554" i="44" a="1"/>
  <c r="AO556" i="44" a="1"/>
  <c r="CU551" i="44" a="1"/>
  <c r="CU557" i="44" a="1"/>
  <c r="CP544" i="44" a="1"/>
  <c r="CU556" i="44" a="1"/>
  <c r="CU553" i="44" a="1"/>
  <c r="CP555" i="44" a="1"/>
  <c r="CP551" i="44" a="1"/>
  <c r="CP549" i="44" a="1"/>
  <c r="AO548" i="44" a="1"/>
  <c r="AO544" i="44" a="1"/>
  <c r="AO546" i="44" a="1"/>
  <c r="CU554" i="44" a="1"/>
  <c r="AO547" i="44" a="1"/>
  <c r="CP550" i="44" a="1"/>
  <c r="AO529" i="44" a="1"/>
  <c r="CP535" i="44" a="1"/>
  <c r="CU534" i="44" a="1"/>
  <c r="CU536" i="44" a="1"/>
  <c r="CU531" i="44" a="1"/>
  <c r="AO542" i="44" a="1"/>
  <c r="AO532" i="44" a="1"/>
  <c r="AO540" i="44" a="1"/>
  <c r="CU540" i="44" a="1"/>
  <c r="CU528" i="44" a="1"/>
  <c r="CP526" i="44" a="1"/>
  <c r="CU542" i="44" a="1"/>
  <c r="CU532" i="44" a="1"/>
  <c r="AO537" i="44" a="1"/>
  <c r="CP533" i="44" a="1"/>
  <c r="AO533" i="44" a="1"/>
  <c r="CP541" i="44" a="1"/>
  <c r="CU529" i="44" a="1"/>
  <c r="CP538" i="44" a="1"/>
  <c r="CP530" i="44" a="1"/>
  <c r="AO527" i="44" a="1"/>
  <c r="AO541" i="44" a="1"/>
  <c r="CP534" i="44" a="1"/>
  <c r="CP536" i="44" a="1"/>
  <c r="AO535" i="44" a="1"/>
  <c r="CU535" i="44" a="1"/>
  <c r="AO530" i="44" a="1"/>
  <c r="CU530" i="44" a="1"/>
  <c r="CP528" i="44" a="1"/>
  <c r="AO539" i="44" a="1"/>
  <c r="CU539" i="44" a="1"/>
  <c r="CP531" i="44" a="1"/>
  <c r="CU527" i="44" a="1"/>
  <c r="CU541" i="44" a="1"/>
  <c r="AO526" i="44" a="1"/>
  <c r="CP532" i="44" a="1"/>
  <c r="CP537" i="44" a="1"/>
  <c r="CP529" i="44" a="1"/>
  <c r="AO538" i="44" a="1"/>
  <c r="AO536" i="44" a="1"/>
  <c r="AO531" i="44" a="1"/>
  <c r="AO534" i="44" a="1"/>
  <c r="CP540" i="44" a="1"/>
  <c r="AO528" i="44" a="1"/>
  <c r="CP527" i="44" a="1"/>
  <c r="CP542" i="44" a="1"/>
  <c r="CU538" i="44" a="1"/>
  <c r="CU526" i="44" a="1"/>
  <c r="CP539" i="44" a="1"/>
  <c r="CU533" i="44" a="1"/>
  <c r="CU537" i="44" a="1"/>
  <c r="AO518" i="44" a="1"/>
  <c r="AO517" i="44" a="1"/>
  <c r="AO523" i="44" a="1"/>
  <c r="CP521" i="44" a="1"/>
  <c r="AO522" i="44" a="1"/>
  <c r="CP515" i="44" a="1"/>
  <c r="CU522" i="44" a="1"/>
  <c r="CU518" i="44" a="1"/>
  <c r="CU523" i="44" a="1"/>
  <c r="AO516" i="44" a="1"/>
  <c r="AO520" i="44" a="1"/>
  <c r="CU520" i="44" a="1"/>
  <c r="CP514" i="44" a="1"/>
  <c r="CP523" i="44" a="1"/>
  <c r="CU521" i="44" a="1"/>
  <c r="CP522" i="44" a="1"/>
  <c r="CU515" i="44" a="1"/>
  <c r="CP519" i="44" a="1"/>
  <c r="AO514" i="44" a="1"/>
  <c r="CP518" i="44" a="1"/>
  <c r="AO515" i="44" a="1"/>
  <c r="CP517" i="44" a="1"/>
  <c r="CP516" i="44" a="1"/>
  <c r="CP520" i="44" a="1"/>
  <c r="CU519" i="44" a="1"/>
  <c r="AO519" i="44" a="1"/>
  <c r="CU516" i="44" a="1"/>
  <c r="CU514" i="44" a="1"/>
  <c r="AO524" i="44" a="1"/>
  <c r="CU517" i="44" a="1"/>
  <c r="CU524" i="44" a="1"/>
  <c r="AO521" i="44" a="1"/>
  <c r="CP524" i="44" a="1"/>
  <c r="AO512" i="44" a="1"/>
  <c r="CU512" i="44" a="1"/>
  <c r="CP512" i="44" a="1"/>
  <c r="CU510" i="44" a="1"/>
  <c r="CU509" i="44" a="1"/>
  <c r="CP509" i="44" a="1"/>
  <c r="CP510" i="44" a="1"/>
  <c r="AO510" i="44" a="1"/>
  <c r="AO509" i="44" a="1"/>
  <c r="AO465" i="44" a="1"/>
  <c r="CP471" i="44" a="1"/>
  <c r="CU499" i="44" a="1"/>
  <c r="CU423" i="44" a="1"/>
  <c r="CU463" i="44" a="1"/>
  <c r="AO419" i="44" a="1"/>
  <c r="CP454" i="44" a="1"/>
  <c r="CU477" i="44" a="1"/>
  <c r="CU501" i="44" a="1"/>
  <c r="AO412" i="44" a="1"/>
  <c r="CP492" i="44" a="1"/>
  <c r="AO458" i="44" a="1"/>
  <c r="AO439" i="44" a="1"/>
  <c r="AO500" i="44" a="1"/>
  <c r="AO483" i="44" a="1"/>
  <c r="CP425" i="44" a="1"/>
  <c r="CU431" i="44" a="1"/>
  <c r="AO452" i="44" a="1"/>
  <c r="CU452" i="44" a="1"/>
  <c r="CP488" i="44" a="1"/>
  <c r="CP493" i="44" a="1"/>
  <c r="CP494" i="44" a="1"/>
  <c r="CU504" i="44" a="1"/>
  <c r="AO451" i="44" a="1"/>
  <c r="CU451" i="44" a="1"/>
  <c r="CP457" i="44" a="1"/>
  <c r="AO436" i="44" a="1"/>
  <c r="CP441" i="44" a="1"/>
  <c r="CU415" i="44" a="1"/>
  <c r="CU459" i="44" a="1"/>
  <c r="AO432" i="44" a="1"/>
  <c r="CU465" i="44" a="1"/>
  <c r="CU412" i="44" a="1"/>
  <c r="CU500" i="44" a="1"/>
  <c r="AO482" i="44" a="1"/>
  <c r="AO474" i="44" a="1"/>
  <c r="CP476" i="44" a="1"/>
  <c r="CU437" i="44" a="1"/>
  <c r="AO480" i="44" a="1"/>
  <c r="CU480" i="44" a="1"/>
  <c r="AO467" i="44" a="1"/>
  <c r="CP491" i="44" a="1"/>
  <c r="AO426" i="44" a="1"/>
  <c r="AO418" i="44" a="1"/>
  <c r="AO424" i="44" a="1"/>
  <c r="CU436" i="44" a="1"/>
  <c r="AO464" i="44" a="1"/>
  <c r="CU447" i="44" a="1"/>
  <c r="CU432" i="44" a="1"/>
  <c r="AO486" i="44" a="1"/>
  <c r="CP499" i="44" a="1"/>
  <c r="AO429" i="44" a="1"/>
  <c r="AO455" i="44" a="1"/>
  <c r="CU455" i="44" a="1"/>
  <c r="CP501" i="44" a="1"/>
  <c r="CP435" i="44" a="1"/>
  <c r="CU482" i="44" a="1"/>
  <c r="CU467" i="44" a="1"/>
  <c r="CP456" i="44" a="1"/>
  <c r="CU426" i="44" a="1"/>
  <c r="AO446" i="44" a="1"/>
  <c r="CU446" i="44" a="1"/>
  <c r="AO427" i="44" a="1"/>
  <c r="CP505" i="44" a="1"/>
  <c r="CP502" i="44" a="1"/>
  <c r="AO428" i="44" a="1"/>
  <c r="AO448" i="44" a="1"/>
  <c r="AO453" i="44" a="1"/>
  <c r="CP450" i="44" a="1"/>
  <c r="CP460" i="44" a="1"/>
  <c r="AO507" i="44" a="1"/>
  <c r="CU469" i="44" a="1"/>
  <c r="AO434" i="44" a="1"/>
  <c r="AO425" i="44" a="1"/>
  <c r="AO487" i="44" a="1"/>
  <c r="AO485" i="44" a="1"/>
  <c r="CU485" i="44" a="1"/>
  <c r="CP421" i="44" a="1"/>
  <c r="AO449" i="44" a="1"/>
  <c r="CP422" i="44" a="1"/>
  <c r="AO473" i="44" a="1"/>
  <c r="CP479" i="44" a="1"/>
  <c r="AO478" i="44" a="1"/>
  <c r="CP459" i="44" a="1"/>
  <c r="CU468" i="44" a="1"/>
  <c r="AO471" i="44" a="1"/>
  <c r="CP423" i="44" a="1"/>
  <c r="CU429" i="44" a="1"/>
  <c r="CP463" i="44" a="1"/>
  <c r="AO462" i="44" a="1"/>
  <c r="AO454" i="44" a="1"/>
  <c r="CP477" i="44" a="1"/>
  <c r="CU507" i="44" a="1"/>
  <c r="AO492" i="44" a="1"/>
  <c r="CP470" i="44" a="1"/>
  <c r="CU458" i="44" a="1"/>
  <c r="CU439" i="44" a="1"/>
  <c r="CU425" i="44" a="1"/>
  <c r="CU474" i="44" a="1"/>
  <c r="CP461" i="44" a="1"/>
  <c r="CP498" i="44" a="1"/>
  <c r="CU498" i="44" a="1"/>
  <c r="CU424" i="44" a="1"/>
  <c r="AO493" i="44" a="1"/>
  <c r="CP416" i="44" a="1"/>
  <c r="CP445" i="44" a="1"/>
  <c r="CP504" i="44" a="1"/>
  <c r="CU427" i="44" a="1"/>
  <c r="AO457" i="44" a="1"/>
  <c r="AO441" i="44" a="1"/>
  <c r="CU449" i="44" a="1"/>
  <c r="CU448" i="44" a="1"/>
  <c r="CP468" i="44" a="1"/>
  <c r="CU453" i="44" a="1"/>
  <c r="CP465" i="44" a="1"/>
  <c r="CU462" i="44" a="1"/>
  <c r="CU492" i="44" a="1"/>
  <c r="CP483" i="44" a="1"/>
  <c r="CP440" i="44" a="1"/>
  <c r="AO476" i="44" a="1"/>
  <c r="CP437" i="44" a="1"/>
  <c r="CU487" i="44" a="1"/>
  <c r="AO491" i="44" a="1"/>
  <c r="CP452" i="44" a="1"/>
  <c r="AO494" i="44" a="1"/>
  <c r="CP442" i="44" a="1"/>
  <c r="CU441" i="44" a="1"/>
  <c r="CU473" i="44" a="1"/>
  <c r="CU428" i="44" a="1"/>
  <c r="CP415" i="44" a="1"/>
  <c r="CP432" i="44" a="1"/>
  <c r="CU486" i="44" a="1"/>
  <c r="CU454" i="44" a="1"/>
  <c r="CP458" i="44" a="1"/>
  <c r="CP500" i="44" a="1"/>
  <c r="CP474" i="44" a="1"/>
  <c r="CU491" i="44" a="1"/>
  <c r="CP426" i="44" a="1"/>
  <c r="CU488" i="44" a="1"/>
  <c r="AO461" i="44" a="1"/>
  <c r="CU461" i="44" a="1"/>
  <c r="CP418" i="44" a="1"/>
  <c r="CP424" i="44" a="1"/>
  <c r="CU416" i="44" a="1"/>
  <c r="CU494" i="44" a="1"/>
  <c r="CP427" i="44" a="1"/>
  <c r="CU505" i="44" a="1"/>
  <c r="CU502" i="44" a="1"/>
  <c r="CU421" i="44" a="1"/>
  <c r="AO422" i="44" a="1"/>
  <c r="AO479" i="44" a="1"/>
  <c r="CP464" i="44" a="1"/>
  <c r="CU478" i="44" a="1"/>
  <c r="CP448" i="44" a="1"/>
  <c r="AO459" i="44" a="1"/>
  <c r="CU450" i="44" a="1"/>
  <c r="CU460" i="44" a="1"/>
  <c r="CP429" i="44" a="1"/>
  <c r="AO463" i="44" a="1"/>
  <c r="CP419" i="44" a="1"/>
  <c r="AO477" i="44" a="1"/>
  <c r="CP455" i="44" a="1"/>
  <c r="CP507" i="44" a="1"/>
  <c r="AO470" i="44" a="1"/>
  <c r="CU476" i="44" a="1"/>
  <c r="CP480" i="44" a="1"/>
  <c r="CP487" i="44" a="1"/>
  <c r="AO416" i="44" a="1"/>
  <c r="AO445" i="44" a="1"/>
  <c r="CP446" i="44" a="1"/>
  <c r="AO442" i="44" a="1"/>
  <c r="AO421" i="44" a="1"/>
  <c r="CU422" i="44" a="1"/>
  <c r="CP428" i="44" a="1"/>
  <c r="AO468" i="44" a="1"/>
  <c r="CP486" i="44" a="1"/>
  <c r="AO423" i="44" a="1"/>
  <c r="CP462" i="44" a="1"/>
  <c r="CU470" i="44" a="1"/>
  <c r="AO469" i="44" a="1"/>
  <c r="CP434" i="44" a="1"/>
  <c r="AO440" i="44" a="1"/>
  <c r="CU440" i="44" a="1"/>
  <c r="AO437" i="44" a="1"/>
  <c r="AO431" i="44" a="1"/>
  <c r="CP485" i="44" a="1"/>
  <c r="AO498" i="44" a="1"/>
  <c r="CU445" i="44" a="1"/>
  <c r="AO504" i="44" a="1"/>
  <c r="CU442" i="44" a="1"/>
  <c r="CP449" i="44" a="1"/>
  <c r="CP473" i="44" a="1"/>
  <c r="CU479" i="44" a="1"/>
  <c r="AO447" i="44" a="1"/>
  <c r="CP478" i="44" a="1"/>
  <c r="AO415" i="44" a="1"/>
  <c r="CP453" i="44" a="1"/>
  <c r="CP412" i="44" a="1"/>
  <c r="AO435" i="44" a="1"/>
  <c r="CP451" i="44" a="1"/>
  <c r="CP433" i="44" a="1"/>
  <c r="AO438" i="44" a="1"/>
  <c r="AO496" i="44" a="1"/>
  <c r="AO430" i="44" a="1"/>
  <c r="CP420" i="44" a="1"/>
  <c r="CU456" i="44" a="1"/>
  <c r="CU493" i="44" a="1"/>
  <c r="AO433" i="44" a="1"/>
  <c r="CP484" i="44" a="1"/>
  <c r="CP489" i="44" a="1"/>
  <c r="CP506" i="44" a="1"/>
  <c r="CU497" i="44" a="1"/>
  <c r="CP481" i="44" a="1"/>
  <c r="AO413" i="44" a="1"/>
  <c r="CP475" i="44" a="1"/>
  <c r="CP495" i="44" a="1"/>
  <c r="CU413" i="44" a="1"/>
  <c r="CU435" i="44" a="1"/>
  <c r="AO502" i="44" a="1"/>
  <c r="CU433" i="44" a="1"/>
  <c r="CU471" i="44" a="1"/>
  <c r="AO499" i="44" a="1"/>
  <c r="CP469" i="44" a="1"/>
  <c r="CP482" i="44" a="1"/>
  <c r="CP431" i="44" a="1"/>
  <c r="CU457" i="44" a="1"/>
  <c r="AO475" i="44" a="1"/>
  <c r="AO489" i="44" a="1"/>
  <c r="CU472" i="44" a="1"/>
  <c r="CU496" i="44" a="1"/>
  <c r="CU483" i="44" a="1"/>
  <c r="CU434" i="44" a="1"/>
  <c r="CP497" i="44" a="1"/>
  <c r="AO503" i="44" a="1"/>
  <c r="CP503" i="44" a="1"/>
  <c r="CP438" i="44" a="1"/>
  <c r="CU444" i="44" a="1"/>
  <c r="AO495" i="44" a="1"/>
  <c r="CP496" i="44" a="1"/>
  <c r="AO420" i="44" a="1"/>
  <c r="CU475" i="44" a="1"/>
  <c r="CP417" i="44" a="1"/>
  <c r="CU489" i="44" a="1"/>
  <c r="CU503" i="44" a="1"/>
  <c r="CP466" i="44" a="1"/>
  <c r="AO481" i="44" a="1"/>
  <c r="CU414" i="44" a="1"/>
  <c r="AO460" i="44" a="1"/>
  <c r="CP413" i="44" a="1"/>
  <c r="AO501" i="44" a="1"/>
  <c r="CP439" i="44" a="1"/>
  <c r="CP467" i="44" a="1"/>
  <c r="AO488" i="44" a="1"/>
  <c r="CU418" i="44" a="1"/>
  <c r="AO505" i="44" a="1"/>
  <c r="CU464" i="44" a="1"/>
  <c r="AO484" i="44" a="1"/>
  <c r="CP490" i="44" a="1"/>
  <c r="AO506" i="44" a="1"/>
  <c r="CU438" i="44" a="1"/>
  <c r="CU443" i="44" a="1"/>
  <c r="CP414" i="44" a="1"/>
  <c r="CP436" i="44" a="1"/>
  <c r="AO450" i="44" a="1"/>
  <c r="AO417" i="44" a="1"/>
  <c r="CU495" i="44" a="1"/>
  <c r="CP430" i="44" a="1"/>
  <c r="CU420" i="44" a="1"/>
  <c r="CU484" i="44" a="1"/>
  <c r="CP443" i="44" a="1"/>
  <c r="AO466" i="44" a="1"/>
  <c r="CU481" i="44" a="1"/>
  <c r="CU506" i="44" a="1"/>
  <c r="AO414" i="44" a="1"/>
  <c r="CU419" i="44" a="1"/>
  <c r="AO456" i="44" a="1"/>
  <c r="CP447" i="44" a="1"/>
  <c r="AO490" i="44" a="1"/>
  <c r="CU490" i="44" a="1"/>
  <c r="CU417" i="44" a="1"/>
  <c r="AO497" i="44" a="1"/>
  <c r="CP472" i="44" a="1"/>
  <c r="CU466" i="44" a="1"/>
  <c r="CP444" i="44" a="1"/>
  <c r="CU430" i="44" a="1"/>
  <c r="AO472" i="44" a="1"/>
  <c r="AO443" i="44" a="1"/>
  <c r="AO444" i="44" a="1"/>
  <c r="AO166" i="44" a="1"/>
  <c r="AO177" i="44" a="1"/>
  <c r="CP178" i="44" a="1"/>
  <c r="CU252" i="44" a="1"/>
  <c r="AO237" i="44" a="1"/>
  <c r="AO243" i="44" a="1"/>
  <c r="AO263" i="44" a="1"/>
  <c r="CP233" i="44" a="1"/>
  <c r="AO282" i="44" a="1"/>
  <c r="CU155" i="44" a="1"/>
  <c r="CP305" i="44" a="1"/>
  <c r="AO76" i="44" a="1"/>
  <c r="AO306" i="44" a="1"/>
  <c r="AO302" i="44" a="1"/>
  <c r="CP54" i="44" a="1"/>
  <c r="AO115" i="44" a="1"/>
  <c r="CU115" i="44" a="1"/>
  <c r="CP284" i="44" a="1"/>
  <c r="CP59" i="44" a="1"/>
  <c r="AO108" i="44" a="1"/>
  <c r="CP50" i="44" a="1"/>
  <c r="AO392" i="44" a="1"/>
  <c r="AO183" i="44" a="1"/>
  <c r="CU183" i="44" a="1"/>
  <c r="CU177" i="44" a="1"/>
  <c r="CP286" i="44" a="1"/>
  <c r="AO155" i="44" a="1"/>
  <c r="CP156" i="44" a="1"/>
  <c r="CU306" i="44" a="1"/>
  <c r="CP146" i="44" a="1"/>
  <c r="CU392" i="44" a="1"/>
  <c r="CU126" i="44" a="1"/>
  <c r="AO361" i="44" a="1"/>
  <c r="CU361" i="44" a="1"/>
  <c r="CP398" i="44" a="1"/>
  <c r="AO365" i="44" a="1"/>
  <c r="CP362" i="44" a="1"/>
  <c r="CU237" i="44" a="1"/>
  <c r="AO294" i="44" a="1"/>
  <c r="CP294" i="44" a="1"/>
  <c r="CP90" i="44" a="1"/>
  <c r="CP220" i="44" a="1"/>
  <c r="AO97" i="44" a="1"/>
  <c r="CP129" i="44" a="1"/>
  <c r="AO335" i="44" a="1"/>
  <c r="CU282" i="44" a="1"/>
  <c r="AO43" i="44" a="1"/>
  <c r="CU43" i="44" a="1"/>
  <c r="AO397" i="44" a="1"/>
  <c r="AO303" i="44" a="1"/>
  <c r="AO153" i="44" a="1"/>
  <c r="AO255" i="44" a="1"/>
  <c r="CP355" i="44" a="1"/>
  <c r="AO172" i="44" a="1"/>
  <c r="AO356" i="44" a="1"/>
  <c r="CU356" i="44" a="1"/>
  <c r="CU302" i="44" a="1"/>
  <c r="AO352" i="44" a="1"/>
  <c r="CP130" i="44" a="1"/>
  <c r="AO215" i="44" a="1"/>
  <c r="CP73" i="44" a="1"/>
  <c r="CP379" i="44" a="1"/>
  <c r="AO160" i="44" a="1"/>
  <c r="CU160" i="44" a="1"/>
  <c r="AO382" i="44" a="1"/>
  <c r="CP209" i="44" a="1"/>
  <c r="AO126" i="44" a="1"/>
  <c r="CU365" i="44" a="1"/>
  <c r="CU97" i="44" a="1"/>
  <c r="CU263" i="44" a="1"/>
  <c r="CU335" i="44" a="1"/>
  <c r="CP264" i="44" a="1"/>
  <c r="CU236" i="44" a="1"/>
  <c r="CP256" i="44" a="1"/>
  <c r="CP246" i="44" a="1"/>
  <c r="CU215" i="44" a="1"/>
  <c r="CU382" i="44" a="1"/>
  <c r="CU50" i="44" a="1"/>
  <c r="CP114" i="44" a="1"/>
  <c r="CP221" i="44" a="1"/>
  <c r="AO178" i="44" a="1"/>
  <c r="CU294" i="44" a="1"/>
  <c r="AO233" i="44" a="1"/>
  <c r="CU233" i="44" a="1"/>
  <c r="AO264" i="44" a="1"/>
  <c r="CP387" i="44" a="1"/>
  <c r="CU397" i="44" a="1"/>
  <c r="AO231" i="44" a="1"/>
  <c r="CP80" i="44" a="1"/>
  <c r="AO236" i="44" a="1"/>
  <c r="AO305" i="44" a="1"/>
  <c r="CU172" i="44" a="1"/>
  <c r="CU352" i="44" a="1"/>
  <c r="AO54" i="44" a="1"/>
  <c r="CP230" i="44" a="1"/>
  <c r="AO284" i="44" a="1"/>
  <c r="AO59" i="44" a="1"/>
  <c r="CP179" i="44" a="1"/>
  <c r="CP240" i="44" a="1"/>
  <c r="CP310" i="44" a="1"/>
  <c r="CU178" i="44" a="1"/>
  <c r="CP252" i="44" a="1"/>
  <c r="CP107" i="44" a="1"/>
  <c r="CU231" i="44" a="1"/>
  <c r="CU303" i="44" a="1"/>
  <c r="CU153" i="44" a="1"/>
  <c r="CU255" i="44" a="1"/>
  <c r="CP76" i="44" a="1"/>
  <c r="CU156" i="44" a="1"/>
  <c r="CP306" i="44" a="1"/>
  <c r="CU146" i="44" a="1"/>
  <c r="CU54" i="44" a="1"/>
  <c r="CU284" i="44" a="1"/>
  <c r="CP318" i="44" a="1"/>
  <c r="CU59" i="44" a="1"/>
  <c r="CP77" i="44" a="1"/>
  <c r="AO50" i="44" a="1"/>
  <c r="CP358" i="44" a="1"/>
  <c r="CP166" i="44" a="1"/>
  <c r="AO398" i="44" a="1"/>
  <c r="CP177" i="44" a="1"/>
  <c r="CP237" i="44" a="1"/>
  <c r="AO90" i="44" a="1"/>
  <c r="CU90" i="44" a="1"/>
  <c r="CP243" i="44" a="1"/>
  <c r="CU220" i="44" a="1"/>
  <c r="AO129" i="44" a="1"/>
  <c r="AO286" i="44" a="1"/>
  <c r="CU286" i="44" a="1"/>
  <c r="CU264" i="44" a="1"/>
  <c r="AO387" i="44" a="1"/>
  <c r="CP155" i="44" a="1"/>
  <c r="CP361" i="44" a="1"/>
  <c r="CU398" i="44" a="1"/>
  <c r="AO362" i="44" a="1"/>
  <c r="AO220" i="44" a="1"/>
  <c r="CU129" i="44" a="1"/>
  <c r="CP282" i="44" a="1"/>
  <c r="CU305" i="44" a="1"/>
  <c r="CP405" i="44" a="1"/>
  <c r="CP356" i="44" a="1"/>
  <c r="AO130" i="44" a="1"/>
  <c r="CU114" i="44" a="1"/>
  <c r="CU209" i="44" a="1"/>
  <c r="CU166" i="44" a="1"/>
  <c r="CP365" i="44" a="1"/>
  <c r="AO252" i="44" a="1"/>
  <c r="CP263" i="44" a="1"/>
  <c r="CP335" i="44" a="1"/>
  <c r="AO107" i="44" a="1"/>
  <c r="CP43" i="44" a="1"/>
  <c r="CU387" i="44" a="1"/>
  <c r="CP397" i="44" a="1"/>
  <c r="CU80" i="44" a="1"/>
  <c r="CP303" i="44" a="1"/>
  <c r="CP153" i="44" a="1"/>
  <c r="CP255" i="44" a="1"/>
  <c r="AO405" i="44" a="1"/>
  <c r="CU362" i="44" a="1"/>
  <c r="CU243" i="44" a="1"/>
  <c r="CP97" i="44" a="1"/>
  <c r="CU107" i="44" a="1"/>
  <c r="CP231" i="44" a="1"/>
  <c r="AO80" i="44" a="1"/>
  <c r="CP236" i="44" a="1"/>
  <c r="CU355" i="44" a="1"/>
  <c r="CU405" i="44" a="1"/>
  <c r="CU76" i="44" a="1"/>
  <c r="CP172" i="44" a="1"/>
  <c r="CU246" i="44" a="1"/>
  <c r="CU318" i="44" a="1"/>
  <c r="CU77" i="44" a="1"/>
  <c r="CU179" i="44" a="1"/>
  <c r="AO310" i="44" a="1"/>
  <c r="CP388" i="44" a="1"/>
  <c r="CU388" i="44" a="1"/>
  <c r="AO355" i="44" a="1"/>
  <c r="CP352" i="44" a="1"/>
  <c r="CP115" i="44" a="1"/>
  <c r="CP88" i="44" a="1"/>
  <c r="AO270" i="44" a="1"/>
  <c r="CU270" i="44" a="1"/>
  <c r="AO83" i="44" a="1"/>
  <c r="CP321" i="44" a="1"/>
  <c r="CU72" i="44" a="1"/>
  <c r="CU299" i="44" a="1"/>
  <c r="CU158" i="44" a="1"/>
  <c r="CP162" i="44" a="1"/>
  <c r="CU251" i="44" a="1"/>
  <c r="CU194" i="44" a="1"/>
  <c r="AO256" i="44" a="1"/>
  <c r="AO146" i="44" a="1"/>
  <c r="AO358" i="44" a="1"/>
  <c r="AO209" i="44" a="1"/>
  <c r="CP266" i="44" a="1"/>
  <c r="AO320" i="44" a="1"/>
  <c r="CP100" i="44" a="1"/>
  <c r="AO184" i="44" a="1"/>
  <c r="AO174" i="44" a="1"/>
  <c r="CP174" i="44" a="1"/>
  <c r="CP317" i="44" a="1"/>
  <c r="AO163" i="44" a="1"/>
  <c r="CP148" i="44" a="1"/>
  <c r="AO158" i="44" a="1"/>
  <c r="CP108" i="44" a="1"/>
  <c r="AO240" i="44" a="1"/>
  <c r="AO388" i="44" a="1"/>
  <c r="CP373" i="44" a="1"/>
  <c r="AO393" i="44" a="1"/>
  <c r="CU320" i="44" a="1"/>
  <c r="CU174" i="44" a="1"/>
  <c r="AO210" i="44" a="1"/>
  <c r="CP394" i="44" a="1"/>
  <c r="CP92" i="44" a="1"/>
  <c r="CP94" i="44" a="1"/>
  <c r="CU94" i="44" a="1"/>
  <c r="AO246" i="44" a="1"/>
  <c r="CP215" i="44" a="1"/>
  <c r="CU108" i="44" a="1"/>
  <c r="AO221" i="44" a="1"/>
  <c r="CP183" i="44" a="1"/>
  <c r="CP120" i="44" a="1"/>
  <c r="CP188" i="44" a="1"/>
  <c r="AO370" i="44" a="1"/>
  <c r="CP200" i="44" a="1"/>
  <c r="CU184" i="44" a="1"/>
  <c r="AO271" i="44" a="1"/>
  <c r="CP371" i="44" a="1"/>
  <c r="AO267" i="44" a="1"/>
  <c r="CP367" i="44" a="1"/>
  <c r="CU163" i="44" a="1"/>
  <c r="AO349" i="44" a="1"/>
  <c r="AO162" i="44" a="1"/>
  <c r="AO334" i="44" a="1"/>
  <c r="AO363" i="44" a="1"/>
  <c r="CU394" i="44" a="1"/>
  <c r="CU86" i="44" a="1"/>
  <c r="CP304" i="44" a="1"/>
  <c r="CP112" i="44" a="1"/>
  <c r="AO260" i="44" a="1"/>
  <c r="CU260" i="44" a="1"/>
  <c r="AO141" i="44" a="1"/>
  <c r="CU182" i="44" a="1"/>
  <c r="CP143" i="44" a="1"/>
  <c r="CU256" i="44" a="1"/>
  <c r="CP160" i="44" a="1"/>
  <c r="CU358" i="44" a="1"/>
  <c r="CU88" i="44" a="1"/>
  <c r="CU370" i="44" a="1"/>
  <c r="CU271" i="44" a="1"/>
  <c r="CU267" i="44" a="1"/>
  <c r="CP248" i="44" a="1"/>
  <c r="CU349" i="44" a="1"/>
  <c r="CU409" i="44" a="1"/>
  <c r="CP258" i="44" a="1"/>
  <c r="CU162" i="44" a="1"/>
  <c r="CU334" i="44" a="1"/>
  <c r="CU389" i="44" a="1"/>
  <c r="AO86" i="44" a="1"/>
  <c r="CU130" i="44" a="1"/>
  <c r="AO73" i="44" a="1"/>
  <c r="AO379" i="44" a="1"/>
  <c r="CP382" i="44" a="1"/>
  <c r="CU240" i="44" a="1"/>
  <c r="CP152" i="44" a="1"/>
  <c r="CU393" i="44" a="1"/>
  <c r="AO266" i="44" a="1"/>
  <c r="AO88" i="44" a="1"/>
  <c r="CP270" i="44" a="1"/>
  <c r="AO100" i="44" a="1"/>
  <c r="CU100" i="44" a="1"/>
  <c r="CP83" i="44" a="1"/>
  <c r="CU321" i="44" a="1"/>
  <c r="CP53" i="44" a="1"/>
  <c r="AO317" i="44" a="1"/>
  <c r="AO148" i="44" a="1"/>
  <c r="CU148" i="44" a="1"/>
  <c r="CP299" i="44" a="1"/>
  <c r="CP103" i="44" a="1"/>
  <c r="AO149" i="44" a="1"/>
  <c r="CP110" i="44" a="1"/>
  <c r="CP389" i="44" a="1"/>
  <c r="AO394" i="44" a="1"/>
  <c r="AO289" i="44" a="1"/>
  <c r="CP164" i="44" a="1"/>
  <c r="AO112" i="44" a="1"/>
  <c r="AO407" i="44" a="1"/>
  <c r="CU360" i="44" a="1"/>
  <c r="AO87" i="44" a="1"/>
  <c r="AO92" i="44" a="1"/>
  <c r="AO55" i="44" a="1"/>
  <c r="CU55" i="44" a="1"/>
  <c r="AO89" i="44" a="1"/>
  <c r="AO230" i="44" a="1"/>
  <c r="CP392" i="44" a="1"/>
  <c r="CU221" i="44" a="1"/>
  <c r="AO373" i="44" a="1"/>
  <c r="CU266" i="44" a="1"/>
  <c r="AO321" i="44" a="1"/>
  <c r="CU317" i="44" a="1"/>
  <c r="CP72" i="44" a="1"/>
  <c r="CU248" i="44" a="1"/>
  <c r="CP302" i="44" a="1"/>
  <c r="CU73" i="44" a="1"/>
  <c r="AO318" i="44" a="1"/>
  <c r="CU120" i="44" a="1"/>
  <c r="AO188" i="44" a="1"/>
  <c r="CU188" i="44" a="1"/>
  <c r="CP320" i="44" a="1"/>
  <c r="AO200" i="44" a="1"/>
  <c r="CU200" i="44" a="1"/>
  <c r="CP184" i="44" a="1"/>
  <c r="AO371" i="44" a="1"/>
  <c r="AO367" i="44" a="1"/>
  <c r="CP163" i="44" a="1"/>
  <c r="AO248" i="44" a="1"/>
  <c r="CP158" i="44" a="1"/>
  <c r="CP409" i="44" a="1"/>
  <c r="AO258" i="44" a="1"/>
  <c r="CP210" i="44" a="1"/>
  <c r="AO304" i="44" a="1"/>
  <c r="CU407" i="44" a="1"/>
  <c r="AO82" i="44" a="1"/>
  <c r="CP157" i="44" a="1"/>
  <c r="CU87" i="44" a="1"/>
  <c r="CP175" i="44" a="1"/>
  <c r="CU92" i="44" a="1"/>
  <c r="AO143" i="44" a="1"/>
  <c r="AO156" i="44" a="1"/>
  <c r="AO77" i="44" a="1"/>
  <c r="AO114" i="44" a="1"/>
  <c r="CU373" i="44" a="1"/>
  <c r="AO152" i="44" a="1"/>
  <c r="CP393" i="44" a="1"/>
  <c r="AO120" i="44" a="1"/>
  <c r="CU83" i="44" a="1"/>
  <c r="CP271" i="44" a="1"/>
  <c r="CU367" i="44" a="1"/>
  <c r="CP384" i="44" a="1"/>
  <c r="CU261" i="44" a="1"/>
  <c r="CP182" i="44" a="1"/>
  <c r="CU143" i="44" a="1"/>
  <c r="CU136" i="44" a="1"/>
  <c r="AO194" i="44" a="1"/>
  <c r="CU230" i="44" a="1"/>
  <c r="CU379" i="44" a="1"/>
  <c r="AO179" i="44" a="1"/>
  <c r="CU310" i="44" a="1"/>
  <c r="CP126" i="44" a="1"/>
  <c r="CU152" i="44" a="1"/>
  <c r="CP370" i="44" a="1"/>
  <c r="CU371" i="44" a="1"/>
  <c r="AO53" i="44" a="1"/>
  <c r="CU53" i="44" a="1"/>
  <c r="CP267" i="44" a="1"/>
  <c r="AO72" i="44" a="1"/>
  <c r="AO299" i="44" a="1"/>
  <c r="CP349" i="44" a="1"/>
  <c r="AO103" i="44" a="1"/>
  <c r="CU103" i="44" a="1"/>
  <c r="CU258" i="44" a="1"/>
  <c r="CP334" i="44" a="1"/>
  <c r="AO110" i="44" a="1"/>
  <c r="CU110" i="44" a="1"/>
  <c r="CP363" i="44" a="1"/>
  <c r="CU363" i="44" a="1"/>
  <c r="AO389" i="44" a="1"/>
  <c r="CP86" i="44" a="1"/>
  <c r="CU304" i="44" a="1"/>
  <c r="AO164" i="44" a="1"/>
  <c r="CU164" i="44" a="1"/>
  <c r="CP260" i="44" a="1"/>
  <c r="CU82" i="44" a="1"/>
  <c r="AO261" i="44" a="1"/>
  <c r="CP141" i="44" a="1"/>
  <c r="AO251" i="44" a="1"/>
  <c r="AO409" i="44" a="1"/>
  <c r="CP289" i="44" a="1"/>
  <c r="AO360" i="44" a="1"/>
  <c r="AO157" i="44" a="1"/>
  <c r="CP55" i="44" a="1"/>
  <c r="CP223" i="44" a="1"/>
  <c r="CU89" i="44" a="1"/>
  <c r="CU275" i="44" a="1"/>
  <c r="CU375" i="44" a="1"/>
  <c r="CU111" i="44" a="1"/>
  <c r="AO276" i="44" a="1"/>
  <c r="CU154" i="44" a="1"/>
  <c r="CU131" i="44" a="1"/>
  <c r="CP49" i="44" a="1"/>
  <c r="AO225" i="44" a="1"/>
  <c r="AO205" i="44" a="1"/>
  <c r="CU205" i="44" a="1"/>
  <c r="CU122" i="44" a="1"/>
  <c r="CP206" i="44" a="1"/>
  <c r="CU331" i="44" a="1"/>
  <c r="CU327" i="44" a="1"/>
  <c r="CU309" i="44" a="1"/>
  <c r="CU159" i="44" a="1"/>
  <c r="CP232" i="44" a="1"/>
  <c r="CU289" i="44" a="1"/>
  <c r="AO182" i="44" a="1"/>
  <c r="CU223" i="44" a="1"/>
  <c r="AO94" i="44" a="1"/>
  <c r="CP275" i="44" a="1"/>
  <c r="AO111" i="44" a="1"/>
  <c r="CP95" i="44" a="1"/>
  <c r="AO326" i="44" a="1"/>
  <c r="CP78" i="44" a="1"/>
  <c r="CU272" i="44" a="1"/>
  <c r="AO322" i="44" a="1"/>
  <c r="AO254" i="44" a="1"/>
  <c r="CP190" i="44" a="1"/>
  <c r="AO49" i="44" a="1"/>
  <c r="CP67" i="44" a="1"/>
  <c r="AO280" i="44" a="1"/>
  <c r="AO222" i="44" a="1"/>
  <c r="AO381" i="44" a="1"/>
  <c r="AO85" i="44" a="1"/>
  <c r="CU85" i="44" a="1"/>
  <c r="CP165" i="44" a="1"/>
  <c r="AO186" i="44" a="1"/>
  <c r="CU186" i="44" a="1"/>
  <c r="CP369" i="44" a="1"/>
  <c r="AO203" i="44" a="1"/>
  <c r="CU203" i="44" a="1"/>
  <c r="AO354" i="44" a="1"/>
  <c r="CP360" i="44" a="1"/>
  <c r="CP87" i="44" a="1"/>
  <c r="CU175" i="44" a="1"/>
  <c r="AO136" i="44" a="1"/>
  <c r="CP194" i="44" a="1"/>
  <c r="CU326" i="44" a="1"/>
  <c r="CP79" i="44" a="1"/>
  <c r="CU171" i="44" a="1"/>
  <c r="CP359" i="44" a="1"/>
  <c r="AO131" i="44" a="1"/>
  <c r="CU49" i="44" a="1"/>
  <c r="CU280" i="44" a="1"/>
  <c r="CP380" i="44" a="1"/>
  <c r="CU106" i="44" a="1"/>
  <c r="CP281" i="44" a="1"/>
  <c r="CU381" i="44" a="1"/>
  <c r="CU96" i="44" a="1"/>
  <c r="CP308" i="44" a="1"/>
  <c r="CP325" i="44" a="1"/>
  <c r="CU325" i="44" a="1"/>
  <c r="AO211" i="44" a="1"/>
  <c r="CU211" i="44" a="1"/>
  <c r="CP195" i="44" a="1"/>
  <c r="AO376" i="44" a="1"/>
  <c r="CP185" i="44" a="1"/>
  <c r="CU322" i="44" a="1"/>
  <c r="AO372" i="44" a="1"/>
  <c r="CP169" i="44" a="1"/>
  <c r="CU254" i="44" a="1"/>
  <c r="CU283" i="44" a="1"/>
  <c r="AO344" i="44" a="1"/>
  <c r="CP344" i="44" a="1"/>
  <c r="CP125" i="44" a="1"/>
  <c r="CP105" i="44" a="1"/>
  <c r="CP45" i="44" a="1"/>
  <c r="CU222" i="44" a="1"/>
  <c r="AO106" i="44" a="1"/>
  <c r="AO96" i="44" a="1"/>
  <c r="CP277" i="44" a="1"/>
  <c r="CU180" i="44" a="1"/>
  <c r="CP259" i="44" a="1"/>
  <c r="AO369" i="44" a="1"/>
  <c r="AO232" i="44" a="1"/>
  <c r="CU354" i="44" a="1"/>
  <c r="CP193" i="44" a="1"/>
  <c r="CU112" i="44" a="1"/>
  <c r="CU384" i="44" a="1"/>
  <c r="CP136" i="44" a="1"/>
  <c r="CP276" i="44" a="1"/>
  <c r="CU376" i="44" a="1"/>
  <c r="CU78" i="44" a="1"/>
  <c r="AO171" i="44" a="1"/>
  <c r="AO330" i="44" a="1"/>
  <c r="CU330" i="44" a="1"/>
  <c r="CP331" i="44" a="1"/>
  <c r="AO180" i="44" a="1"/>
  <c r="CU181" i="44" a="1"/>
  <c r="CP149" i="44" a="1"/>
  <c r="AO384" i="44" a="1"/>
  <c r="CP261" i="44" a="1"/>
  <c r="CU141" i="44" a="1"/>
  <c r="AO175" i="44" a="1"/>
  <c r="CP211" i="44" a="1"/>
  <c r="CU195" i="44" a="1"/>
  <c r="CU185" i="44" a="1"/>
  <c r="CU169" i="44" a="1"/>
  <c r="CP171" i="44" a="1"/>
  <c r="CP330" i="44" a="1"/>
  <c r="CP222" i="44" a="1"/>
  <c r="CP106" i="44" a="1"/>
  <c r="AO277" i="44" a="1"/>
  <c r="CU277" i="44" a="1"/>
  <c r="CU259" i="44" a="1"/>
  <c r="CU369" i="44" a="1"/>
  <c r="CU308" i="44" a="1"/>
  <c r="CU149" i="44" a="1"/>
  <c r="AO375" i="44" a="1"/>
  <c r="CU276" i="44" a="1"/>
  <c r="CU210" i="44" a="1"/>
  <c r="CP407" i="44" a="1"/>
  <c r="CP82" i="44" a="1"/>
  <c r="CP375" i="44" a="1"/>
  <c r="AO272" i="44" a="1"/>
  <c r="CU190" i="44" a="1"/>
  <c r="CU125" i="44" a="1"/>
  <c r="AO67" i="44" a="1"/>
  <c r="CU105" i="44" a="1"/>
  <c r="AO45" i="44" a="1"/>
  <c r="AO159" i="44" a="1"/>
  <c r="CP140" i="44" a="1"/>
  <c r="AO84" i="44" a="1"/>
  <c r="AO307" i="44" a="1"/>
  <c r="CP168" i="44" a="1"/>
  <c r="CU127" i="44" a="1"/>
  <c r="CU57" i="44" a="1"/>
  <c r="CU239" i="44" a="1"/>
  <c r="CU341" i="44" a="1"/>
  <c r="CU287" i="44" a="1"/>
  <c r="CU374" i="44" a="1"/>
  <c r="AO311" i="44" a="1"/>
  <c r="CU311" i="44" a="1"/>
  <c r="CP357" i="44" a="1"/>
  <c r="AO275" i="44" a="1"/>
  <c r="CU79" i="44" a="1"/>
  <c r="AO169" i="44" a="1"/>
  <c r="CP327" i="44" a="1"/>
  <c r="CP180" i="44" a="1"/>
  <c r="CP203" i="44" a="1"/>
  <c r="AO65" i="44" a="1"/>
  <c r="AO181" i="44" a="1"/>
  <c r="CU84" i="44" a="1"/>
  <c r="CU81" i="44" a="1"/>
  <c r="CU101" i="44" a="1"/>
  <c r="CP353" i="44" a="1"/>
  <c r="AO227" i="44" a="1"/>
  <c r="CP340" i="44" a="1"/>
  <c r="AO139" i="44" a="1"/>
  <c r="CU139" i="44" a="1"/>
  <c r="CP128" i="44" a="1"/>
  <c r="AO341" i="44" a="1"/>
  <c r="CP118" i="44" a="1"/>
  <c r="AO337" i="44" a="1"/>
  <c r="AO269" i="44" a="1"/>
  <c r="CP214" i="44" a="1"/>
  <c r="CP109" i="44" a="1"/>
  <c r="AO333" i="44" a="1"/>
  <c r="CU95" i="44" a="1"/>
  <c r="CP326" i="44" a="1"/>
  <c r="CU206" i="44" a="1"/>
  <c r="AO281" i="44" a="1"/>
  <c r="CP196" i="44" a="1"/>
  <c r="AO165" i="44" a="1"/>
  <c r="AO309" i="44" a="1"/>
  <c r="CP159" i="44" a="1"/>
  <c r="AO404" i="44" a="1"/>
  <c r="CU307" i="44" a="1"/>
  <c r="AO81" i="44" a="1"/>
  <c r="AO101" i="44" a="1"/>
  <c r="CP218" i="44" a="1"/>
  <c r="CU337" i="44" a="1"/>
  <c r="CP202" i="44" a="1"/>
  <c r="CU269" i="44" a="1"/>
  <c r="CP319" i="44" a="1"/>
  <c r="CU273" i="44" a="1"/>
  <c r="CU378" i="44" a="1"/>
  <c r="CP212" i="44" a="1"/>
  <c r="AO257" i="44" a="1"/>
  <c r="CP241" i="44" a="1"/>
  <c r="CU157" i="44" a="1"/>
  <c r="CP251" i="44" a="1"/>
  <c r="AO195" i="44" a="1"/>
  <c r="CP272" i="44" a="1"/>
  <c r="CP254" i="44" a="1"/>
  <c r="CU359" i="44" a="1"/>
  <c r="CP225" i="44" a="1"/>
  <c r="CP205" i="44" a="1"/>
  <c r="CU196" i="44" a="1"/>
  <c r="CP65" i="44" a="1"/>
  <c r="CP278" i="44" a="1"/>
  <c r="AO290" i="44" a="1"/>
  <c r="CP390" i="44" a="1"/>
  <c r="AO239" i="44" a="1"/>
  <c r="CP228" i="44" a="1"/>
  <c r="AO223" i="44" a="1"/>
  <c r="CP111" i="44" a="1"/>
  <c r="CP372" i="44" a="1"/>
  <c r="CU344" i="44" a="1"/>
  <c r="AO380" i="44" a="1"/>
  <c r="CU45" i="44" a="1"/>
  <c r="AO122" i="44" a="1"/>
  <c r="CP381" i="44" a="1"/>
  <c r="AO193" i="44" a="1"/>
  <c r="CP181" i="44" a="1"/>
  <c r="CU140" i="44" a="1"/>
  <c r="AO168" i="44" a="1"/>
  <c r="CU128" i="44" a="1"/>
  <c r="CU118" i="44" a="1"/>
  <c r="AO325" i="44" a="1"/>
  <c r="AO185" i="44" a="1"/>
  <c r="AO154" i="44" a="1"/>
  <c r="CU67" i="44" a="1"/>
  <c r="CP309" i="44" a="1"/>
  <c r="CU404" i="44" a="1"/>
  <c r="AO140" i="44" a="1"/>
  <c r="CP170" i="44" a="1"/>
  <c r="CU168" i="44" a="1"/>
  <c r="AO353" i="44" a="1"/>
  <c r="CP127" i="44" a="1"/>
  <c r="CU227" i="44" a="1"/>
  <c r="AO340" i="44" a="1"/>
  <c r="AO128" i="44" a="1"/>
  <c r="CP291" i="44" a="1"/>
  <c r="AO118" i="44" a="1"/>
  <c r="CP287" i="44" a="1"/>
  <c r="AO202" i="44" a="1"/>
  <c r="CP187" i="44" a="1"/>
  <c r="AO214" i="44" a="1"/>
  <c r="CP75" i="44" a="1"/>
  <c r="CP273" i="44" a="1"/>
  <c r="AO109" i="44" a="1"/>
  <c r="CP378" i="44" a="1"/>
  <c r="CP249" i="44" a="1"/>
  <c r="AO212" i="44" a="1"/>
  <c r="CP311" i="44" a="1"/>
  <c r="CU372" i="44" a="1"/>
  <c r="AO79" i="44" a="1"/>
  <c r="AO190" i="44" a="1"/>
  <c r="AO125" i="44" a="1"/>
  <c r="CU225" i="44" a="1"/>
  <c r="AO105" i="44" a="1"/>
  <c r="CU281" i="44" a="1"/>
  <c r="CP85" i="44" a="1"/>
  <c r="CU165" i="44" a="1"/>
  <c r="CU65" i="44" a="1"/>
  <c r="CU278" i="44" a="1"/>
  <c r="CP154" i="44" a="1"/>
  <c r="AO283" i="44" a="1"/>
  <c r="CP122" i="44" a="1"/>
  <c r="AO206" i="44" a="1"/>
  <c r="AO331" i="44" a="1"/>
  <c r="CU232" i="44" a="1"/>
  <c r="CP81" i="44" a="1"/>
  <c r="CP101" i="44" a="1"/>
  <c r="CP227" i="44" a="1"/>
  <c r="CU290" i="44" a="1"/>
  <c r="AO390" i="44" a="1"/>
  <c r="CU390" i="44" a="1"/>
  <c r="CP139" i="44" a="1"/>
  <c r="AO228" i="44" a="1"/>
  <c r="CP341" i="44" a="1"/>
  <c r="AO218" i="44" a="1"/>
  <c r="CP337" i="44" a="1"/>
  <c r="CU202" i="44" a="1"/>
  <c r="AO68" i="44" a="1"/>
  <c r="CP269" i="44" a="1"/>
  <c r="CU214" i="44" a="1"/>
  <c r="AO48" i="44" a="1"/>
  <c r="AO374" i="44" a="1"/>
  <c r="CP333" i="44" a="1"/>
  <c r="CU333" i="44" a="1"/>
  <c r="CU249" i="44" a="1"/>
  <c r="CU212" i="44" a="1"/>
  <c r="AO241" i="44" a="1"/>
  <c r="CP376" i="44" a="1"/>
  <c r="AO359" i="44" a="1"/>
  <c r="CU380" i="44" a="1"/>
  <c r="CP96" i="44" a="1"/>
  <c r="AO259" i="44" a="1"/>
  <c r="CU193" i="44" a="1"/>
  <c r="CP404" i="44" a="1"/>
  <c r="CU353" i="44" a="1"/>
  <c r="CP89" i="44" a="1"/>
  <c r="AO95" i="44" a="1"/>
  <c r="AO78" i="44" a="1"/>
  <c r="CP322" i="44" a="1"/>
  <c r="CP131" i="44" a="1"/>
  <c r="CP283" i="44" a="1"/>
  <c r="CP280" i="44" a="1"/>
  <c r="AO196" i="44" a="1"/>
  <c r="AO327" i="44" a="1"/>
  <c r="CP186" i="44" a="1"/>
  <c r="AO308" i="44" a="1"/>
  <c r="CP354" i="44" a="1"/>
  <c r="AO278" i="44" a="1"/>
  <c r="AO170" i="44" a="1"/>
  <c r="CU170" i="44" a="1"/>
  <c r="AO127" i="44" a="1"/>
  <c r="CP290" i="44" a="1"/>
  <c r="AO57" i="44" a="1"/>
  <c r="CP239" i="44" a="1"/>
  <c r="AO291" i="44" a="1"/>
  <c r="CU291" i="44" a="1"/>
  <c r="CP391" i="44" a="1"/>
  <c r="AO287" i="44" a="1"/>
  <c r="CP102" i="44" a="1"/>
  <c r="CU102" i="44" a="1"/>
  <c r="CU68" i="44" a="1"/>
  <c r="CU201" i="44" a="1"/>
  <c r="CU75" i="44" a="1"/>
  <c r="CU48" i="44" a="1"/>
  <c r="AO378" i="44" a="1"/>
  <c r="CP257" i="44" a="1"/>
  <c r="AO315" i="44" a="1"/>
  <c r="CP58" i="44" a="1"/>
  <c r="AO262" i="44" a="1"/>
  <c r="CU66" i="44" a="1"/>
  <c r="CP137" i="44" a="1"/>
  <c r="CU403" i="44" a="1"/>
  <c r="AO343" i="44" a="1"/>
  <c r="CU117" i="44" a="1"/>
  <c r="CP134" i="44" a="1"/>
  <c r="CU346" i="44" a="1"/>
  <c r="CU342" i="44" a="1"/>
  <c r="CP338" i="44" a="1"/>
  <c r="CU340" i="44" a="1"/>
  <c r="CU187" i="44" a="1"/>
  <c r="CU319" i="44" a="1"/>
  <c r="CU167" i="44" a="1"/>
  <c r="AO192" i="44" a="1"/>
  <c r="CP368" i="44" a="1"/>
  <c r="AO408" i="44" a="1"/>
  <c r="CU58" i="44" a="1"/>
  <c r="CP116" i="44" a="1"/>
  <c r="AO336" i="44" a="1"/>
  <c r="CP332" i="44" a="1"/>
  <c r="AO314" i="44" a="1"/>
  <c r="AO247" i="44" a="1"/>
  <c r="AO295" i="44" a="1"/>
  <c r="CP395" i="44" a="1"/>
  <c r="CP307" i="44" a="1"/>
  <c r="AO187" i="44" a="1"/>
  <c r="AO273" i="44" a="1"/>
  <c r="CP374" i="44" a="1"/>
  <c r="CU192" i="44" a="1"/>
  <c r="CP316" i="44" a="1"/>
  <c r="CU262" i="44" a="1"/>
  <c r="AO66" i="44" a="1"/>
  <c r="CP339" i="44" a="1"/>
  <c r="CP197" i="44" a="1"/>
  <c r="CU343" i="44" a="1"/>
  <c r="CP51" i="44" a="1"/>
  <c r="CP138" i="44" a="1"/>
  <c r="CP296" i="44" a="1"/>
  <c r="CP224" i="44" a="1"/>
  <c r="CU229" i="44" a="1"/>
  <c r="CU46" i="44" a="1"/>
  <c r="CP57" i="44" a="1"/>
  <c r="CU257" i="44" a="1"/>
  <c r="AO357" i="44" a="1"/>
  <c r="CU226" i="44" a="1"/>
  <c r="CU329" i="44" a="1"/>
  <c r="CP402" i="44" a="1"/>
  <c r="CU116" i="44" a="1"/>
  <c r="AO207" i="44" a="1"/>
  <c r="CP191" i="44" a="1"/>
  <c r="CU314" i="44" a="1"/>
  <c r="CP44" i="44" a="1"/>
  <c r="CU247" i="44" a="1"/>
  <c r="CU295" i="44" a="1"/>
  <c r="AO345" i="44" a="1"/>
  <c r="AO134" i="44" a="1"/>
  <c r="AO124" i="44" a="1"/>
  <c r="CP124" i="44" a="1"/>
  <c r="CP292" i="44" a="1"/>
  <c r="AO213" i="44" a="1"/>
  <c r="CP84" i="44" a="1"/>
  <c r="AO391" i="44" a="1"/>
  <c r="AO102" i="44" a="1"/>
  <c r="AO319" i="44" a="1"/>
  <c r="AO75" i="44" a="1"/>
  <c r="CP328" i="44" a="1"/>
  <c r="AO167" i="44" a="1"/>
  <c r="CU241" i="44" a="1"/>
  <c r="AO329" i="44" a="1"/>
  <c r="AO74" i="44" a="1"/>
  <c r="CP121" i="44" a="1"/>
  <c r="CP63" i="44" a="1"/>
  <c r="AO58" i="44" a="1"/>
  <c r="CP366" i="44" a="1"/>
  <c r="AO137" i="44" a="1"/>
  <c r="CP403" i="44" a="1"/>
  <c r="CU207" i="44" a="1"/>
  <c r="CP176" i="44" a="1"/>
  <c r="CP173" i="44" a="1"/>
  <c r="CP238" i="44" a="1"/>
  <c r="CP64" i="44" a="1"/>
  <c r="CP346" i="44" a="1"/>
  <c r="CU213" i="44" a="1"/>
  <c r="CU98" i="44" a="1"/>
  <c r="CU268" i="44" a="1"/>
  <c r="CP132" i="44" a="1"/>
  <c r="CU218" i="44" a="1"/>
  <c r="AO201" i="44" a="1"/>
  <c r="CU74" i="44" a="1"/>
  <c r="AO368" i="44" a="1"/>
  <c r="CU408" i="44" a="1"/>
  <c r="CU315" i="44" a="1"/>
  <c r="CU316" i="44" a="1"/>
  <c r="CU137" i="44" a="1"/>
  <c r="AO116" i="44" a="1"/>
  <c r="CP117" i="44" a="1"/>
  <c r="AO332" i="44" a="1"/>
  <c r="AO173" i="44" a="1"/>
  <c r="CU173" i="44" a="1"/>
  <c r="CU345" i="44" a="1"/>
  <c r="AO395" i="44" a="1"/>
  <c r="CP150" i="44" a="1"/>
  <c r="CU134" i="44" a="1"/>
  <c r="AO234" i="44" a="1"/>
  <c r="CU124" i="44" a="1"/>
  <c r="AO224" i="44" a="1"/>
  <c r="CP342" i="44" a="1"/>
  <c r="CU328" i="44" a="1"/>
  <c r="AO226" i="44" a="1"/>
  <c r="CP315" i="44" a="1"/>
  <c r="AO316" i="44" a="1"/>
  <c r="AO339" i="44" a="1"/>
  <c r="AO197" i="44" a="1"/>
  <c r="CU51" i="44" a="1"/>
  <c r="CP336" i="44" a="1"/>
  <c r="CP295" i="44" a="1"/>
  <c r="CU395" i="44" a="1"/>
  <c r="AO249" i="44" a="1"/>
  <c r="CU368" i="44" a="1"/>
  <c r="AO402" i="44" a="1"/>
  <c r="CP408" i="44" a="1"/>
  <c r="CP262" i="44" a="1"/>
  <c r="CU339" i="44" a="1"/>
  <c r="AO51" i="44" a="1"/>
  <c r="CU332" i="44" a="1"/>
  <c r="AO191" i="44" a="1"/>
  <c r="CP314" i="44" a="1"/>
  <c r="AO44" i="44" a="1"/>
  <c r="CP247" i="44" a="1"/>
  <c r="AO138" i="44" a="1"/>
  <c r="AO64" i="44" a="1"/>
  <c r="CU64" i="44" a="1"/>
  <c r="CP250" i="44" a="1"/>
  <c r="CU234" i="44" a="1"/>
  <c r="AO296" i="44" a="1"/>
  <c r="CU296" i="44" a="1"/>
  <c r="CP396" i="44" a="1"/>
  <c r="CU224" i="44" a="1"/>
  <c r="AO292" i="44" a="1"/>
  <c r="AO198" i="44" a="1"/>
  <c r="CU228" i="44" a="1"/>
  <c r="CU391" i="44" a="1"/>
  <c r="CP68" i="44" a="1"/>
  <c r="CP201" i="44" a="1"/>
  <c r="CP48" i="44" a="1"/>
  <c r="CP167" i="44" a="1"/>
  <c r="CU121" i="44" a="1"/>
  <c r="CP192" i="44" a="1"/>
  <c r="CU402" i="44" a="1"/>
  <c r="AO63" i="44" a="1"/>
  <c r="CU63" i="44" a="1"/>
  <c r="AO366" i="44" a="1"/>
  <c r="CU366" i="44" a="1"/>
  <c r="CP66" i="44" a="1"/>
  <c r="AO403" i="44" a="1"/>
  <c r="CU197" i="44" a="1"/>
  <c r="CU191" i="44" a="1"/>
  <c r="CU176" i="44" a="1"/>
  <c r="CU44" i="44" a="1"/>
  <c r="CU138" i="44" a="1"/>
  <c r="CU109" i="44" a="1"/>
  <c r="AO328" i="44" a="1"/>
  <c r="CU357" i="44" a="1"/>
  <c r="CP226" i="44" a="1"/>
  <c r="CP329" i="44" a="1"/>
  <c r="CP74" i="44" a="1"/>
  <c r="AO121" i="44" a="1"/>
  <c r="CP343" i="44" a="1"/>
  <c r="AO117" i="44" a="1"/>
  <c r="CU336" i="44" a="1"/>
  <c r="CP207" i="44" a="1"/>
  <c r="AO176" i="44" a="1"/>
  <c r="AO238" i="44" a="1"/>
  <c r="CU238" i="44" a="1"/>
  <c r="CP345" i="44" a="1"/>
  <c r="AO150" i="44" a="1"/>
  <c r="CU150" i="44" a="1"/>
  <c r="AO346" i="44" a="1"/>
  <c r="AO342" i="44" a="1"/>
  <c r="CP213" i="44" a="1"/>
  <c r="CU292" i="44" a="1"/>
  <c r="CP229" i="44" a="1"/>
  <c r="AO46" i="44" a="1"/>
  <c r="CP383" i="44" a="1"/>
  <c r="AO338" i="44" a="1"/>
  <c r="CU338" i="44" a="1"/>
  <c r="AO189" i="44" a="1"/>
  <c r="CU377" i="44" a="1"/>
  <c r="AO385" i="44" a="1"/>
  <c r="CP217" i="44" a="1"/>
  <c r="AO199" i="44" a="1"/>
  <c r="AO208" i="44" a="1"/>
  <c r="AO244" i="44" a="1"/>
  <c r="CP350" i="44" a="1"/>
  <c r="AO161" i="44" a="1"/>
  <c r="CP245" i="44" a="1"/>
  <c r="AO401" i="44" a="1"/>
  <c r="CU401" i="44" a="1"/>
  <c r="CU250" i="44" a="1"/>
  <c r="CU123" i="44" a="1"/>
  <c r="CP399" i="44" a="1"/>
  <c r="CP313" i="44" a="1"/>
  <c r="AO253" i="44" a="1"/>
  <c r="CU253" i="44" a="1"/>
  <c r="CU189" i="44" a="1"/>
  <c r="CU385" i="44" a="1"/>
  <c r="CU199" i="44" a="1"/>
  <c r="CU145" i="44" a="1"/>
  <c r="CP301" i="44" a="1"/>
  <c r="CU47" i="44" a="1"/>
  <c r="CU279" i="44" a="1"/>
  <c r="CU56" i="44" a="1"/>
  <c r="CP293" i="44" a="1"/>
  <c r="AO98" i="44" a="1"/>
  <c r="CP198" i="44" a="1"/>
  <c r="CU324" i="44" a="1"/>
  <c r="AO268" i="44" a="1"/>
  <c r="CP123" i="44" a="1"/>
  <c r="CP71" i="44" a="1"/>
  <c r="AO60" i="44" a="1"/>
  <c r="CU60" i="44" a="1"/>
  <c r="CU265" i="44" a="1"/>
  <c r="AO312" i="44" a="1"/>
  <c r="CP216" i="44" a="1"/>
  <c r="AO133" i="44" a="1"/>
  <c r="CU133" i="44" a="1"/>
  <c r="CP386" i="44" a="1"/>
  <c r="CP364" i="44" a="1"/>
  <c r="CU244" i="44" a="1"/>
  <c r="AO300" i="44" a="1"/>
  <c r="CP400" i="44" a="1"/>
  <c r="AO145" i="44" a="1"/>
  <c r="AO135" i="44" a="1"/>
  <c r="CU135" i="44" a="1"/>
  <c r="CP297" i="44" a="1"/>
  <c r="AO119" i="44" a="1"/>
  <c r="CP104" i="44" a="1"/>
  <c r="AO56" i="44" a="1"/>
  <c r="AO242" i="44" a="1"/>
  <c r="CP93" i="44" a="1"/>
  <c r="CU323" i="44" a="1"/>
  <c r="CP406" i="44" a="1"/>
  <c r="AO99" i="44" a="1"/>
  <c r="AO142" i="44" a="1"/>
  <c r="CP288" i="44" a="1"/>
  <c r="AO113" i="44" a="1"/>
  <c r="CP298" i="44" a="1"/>
  <c r="AO123" i="44" a="1"/>
  <c r="CU144" i="44" a="1"/>
  <c r="CP351" i="44" a="1"/>
  <c r="CU119" i="44" a="1"/>
  <c r="CU61" i="44" a="1"/>
  <c r="CU151" i="44" a="1"/>
  <c r="CU99" i="44" a="1"/>
  <c r="CU142" i="44" a="1"/>
  <c r="CU198" i="44" a="1"/>
  <c r="CU274" i="44" a="1"/>
  <c r="AO324" i="44" a="1"/>
  <c r="CP46" i="44" a="1"/>
  <c r="CP62" i="44" a="1"/>
  <c r="AO383" i="44" a="1"/>
  <c r="CP265" i="44" a="1"/>
  <c r="CU312" i="44" a="1"/>
  <c r="CP377" i="44" a="1"/>
  <c r="CP285" i="44" a="1"/>
  <c r="AO217" i="44" a="1"/>
  <c r="CP91" i="44" a="1"/>
  <c r="CP144" i="44" a="1"/>
  <c r="CU300" i="44" a="1"/>
  <c r="AO350" i="44" a="1"/>
  <c r="CP70" i="44" a="1"/>
  <c r="AO245" i="44" a="1"/>
  <c r="AO235" i="44" a="1"/>
  <c r="CP347" i="44" a="1"/>
  <c r="AO219" i="44" a="1"/>
  <c r="CP204" i="44" a="1"/>
  <c r="CU242" i="44" a="1"/>
  <c r="CP147" i="44" a="1"/>
  <c r="AO396" i="44" a="1"/>
  <c r="CU383" i="44" a="1"/>
  <c r="CP69" i="44" a="1"/>
  <c r="AO399" i="44" a="1"/>
  <c r="AO313" i="44" a="1"/>
  <c r="CU217" i="44" a="1"/>
  <c r="CU350" i="44" a="1"/>
  <c r="CP161" i="44" a="1"/>
  <c r="CU219" i="44" a="1"/>
  <c r="AO293" i="44" a="1"/>
  <c r="CU293" i="44" a="1"/>
  <c r="CU52" i="44" a="1"/>
  <c r="CP113" i="44" a="1"/>
  <c r="CP98" i="44" a="1"/>
  <c r="AO274" i="44" a="1"/>
  <c r="AO229" i="44" a="1"/>
  <c r="CU132" i="44" a="1"/>
  <c r="CU399" i="44" a="1"/>
  <c r="CU71" i="44" a="1"/>
  <c r="CP189" i="44" a="1"/>
  <c r="AO216" i="44" a="1"/>
  <c r="CU216" i="44" a="1"/>
  <c r="CP385" i="44" a="1"/>
  <c r="AO386" i="44" a="1"/>
  <c r="CU386" i="44" a="1"/>
  <c r="CU91" i="44" a="1"/>
  <c r="CP199" i="44" a="1"/>
  <c r="AO364" i="44" a="1"/>
  <c r="CP208" i="44" a="1"/>
  <c r="CP244" i="44" a="1"/>
  <c r="AO400" i="44" a="1"/>
  <c r="CU400" i="44" a="1"/>
  <c r="CU301" i="44" a="1"/>
  <c r="AO297" i="44" a="1"/>
  <c r="AO104" i="44" a="1"/>
  <c r="CP279" i="44" a="1"/>
  <c r="AO93" i="44" a="1"/>
  <c r="CU93" i="44" a="1"/>
  <c r="AO406" i="44" a="1"/>
  <c r="CU348" i="44" a="1"/>
  <c r="AO288" i="44" a="1"/>
  <c r="CU113" i="44" a="1"/>
  <c r="CP324" i="44" a="1"/>
  <c r="AO132" i="44" a="1"/>
  <c r="AO62" i="44" a="1"/>
  <c r="AO298" i="44" a="1"/>
  <c r="CU313" i="44" a="1"/>
  <c r="AO265" i="44" a="1"/>
  <c r="CP312" i="44" a="1"/>
  <c r="AO377" i="44" a="1"/>
  <c r="AO285" i="44" a="1"/>
  <c r="CP133" i="44" a="1"/>
  <c r="AO91" i="44" a="1"/>
  <c r="AO144" i="44" a="1"/>
  <c r="CP300" i="44" a="1"/>
  <c r="AO70" i="44" a="1"/>
  <c r="CP145" i="44" a="1"/>
  <c r="CP135" i="44" a="1"/>
  <c r="CU297" i="44" a="1"/>
  <c r="AO347" i="44" a="1"/>
  <c r="CP119" i="44" a="1"/>
  <c r="AO204" i="44" a="1"/>
  <c r="CP56" i="44" a="1"/>
  <c r="AO147" i="44" a="1"/>
  <c r="CU298" i="44" a="1"/>
  <c r="CP323" i="44" a="1"/>
  <c r="AO250" i="44" a="1"/>
  <c r="CP242" i="44" a="1"/>
  <c r="CP151" i="44" a="1"/>
  <c r="AO69" i="44" a="1"/>
  <c r="AO71" i="44" a="1"/>
  <c r="AO301" i="44" a="1"/>
  <c r="CU204" i="44" a="1"/>
  <c r="AO52" i="44" a="1"/>
  <c r="CP274" i="44" a="1"/>
  <c r="CU208" i="44" a="1"/>
  <c r="CU70" i="44" a="1"/>
  <c r="CU245" i="44" a="1"/>
  <c r="AO279" i="44" a="1"/>
  <c r="CP234" i="44" a="1"/>
  <c r="CU347" i="44" a="1"/>
  <c r="AO47" i="44" a="1"/>
  <c r="CP219" i="44" a="1"/>
  <c r="AO61" i="44" a="1"/>
  <c r="CP348" i="44" a="1"/>
  <c r="CU69" i="44" a="1"/>
  <c r="AO351" i="44" a="1"/>
  <c r="CP235" i="44" a="1"/>
  <c r="CU396" i="44" a="1"/>
  <c r="CU161" i="44" a="1"/>
  <c r="CU288" i="44" a="1"/>
  <c r="CP253" i="44" a="1"/>
  <c r="CU285" i="44" a="1"/>
  <c r="CU235" i="44" a="1"/>
  <c r="AO323" i="44" a="1"/>
  <c r="AO151" i="44" a="1"/>
  <c r="CP99" i="44" a="1"/>
  <c r="CP60" i="44" a="1"/>
  <c r="CU351" i="44" a="1"/>
  <c r="CP52" i="44" a="1"/>
  <c r="CP142" i="44" a="1"/>
  <c r="CP268" i="44" a="1"/>
  <c r="CU62" i="44" a="1"/>
  <c r="CP47" i="44" a="1"/>
  <c r="CU364" i="44" a="1"/>
  <c r="CP401" i="44" a="1"/>
  <c r="CU104" i="44" a="1"/>
  <c r="CU147" i="44" a="1"/>
  <c r="CP61" i="44" a="1"/>
  <c r="CU406" i="44" a="1"/>
  <c r="AO348" i="44" a="1"/>
  <c r="CP39" i="44" a="1"/>
  <c r="AO37" i="44" a="1"/>
  <c r="CP41" i="44" a="1"/>
  <c r="CU36" i="44" a="1"/>
  <c r="CP38" i="44" a="1"/>
  <c r="AO40" i="44" a="1"/>
  <c r="CU40" i="44" a="1"/>
  <c r="AO41" i="44" a="1"/>
  <c r="AO36" i="44" a="1"/>
  <c r="CU37" i="44" a="1"/>
  <c r="CU41" i="44" a="1"/>
  <c r="AO39" i="44" a="1"/>
  <c r="CP35" i="44" a="1"/>
  <c r="CU38" i="44" a="1"/>
  <c r="AO38" i="44" a="1"/>
  <c r="CP37" i="44" a="1"/>
  <c r="CP40" i="44" a="1"/>
  <c r="CU39" i="44" a="1"/>
  <c r="CP36" i="44" a="1"/>
  <c r="AO35" i="44" a="1"/>
  <c r="CU35" i="44" a="1"/>
  <c r="CP27" i="44" a="1"/>
  <c r="AO29" i="44" a="1"/>
  <c r="CU31" i="44" a="1"/>
  <c r="CP28" i="44" a="1"/>
  <c r="CU29" i="44" a="1"/>
  <c r="AO27" i="44" a="1"/>
  <c r="AO31" i="44" a="1"/>
  <c r="CU27" i="44" a="1"/>
  <c r="CU28" i="44" a="1"/>
  <c r="AO32" i="44" a="1"/>
  <c r="CP30" i="44" a="1"/>
  <c r="AO28" i="44" a="1"/>
  <c r="CU32" i="44" a="1"/>
  <c r="CP31" i="44" a="1"/>
  <c r="CP32" i="44" a="1"/>
  <c r="AO30" i="44" a="1"/>
  <c r="CU30" i="44" a="1"/>
  <c r="CP29" i="44" a="1"/>
  <c r="CP25" i="44" a="1"/>
  <c r="AO25" i="44" a="1"/>
  <c r="CU25" i="44" a="1"/>
  <c r="CP22" i="44" a="1"/>
  <c r="AO22" i="44" a="1"/>
  <c r="CU22" i="44" a="1"/>
  <c r="CP20" i="44" a="1"/>
  <c r="CU20" i="44" a="1"/>
  <c r="AO20" i="44" a="1"/>
  <c r="CP14" i="44" a="1"/>
  <c r="CU15" i="44" a="1"/>
  <c r="AO15" i="44" a="1"/>
  <c r="AO14" i="44" a="1"/>
  <c r="CU14" i="44" a="1"/>
  <c r="CP15" i="44" a="1"/>
  <c r="CU4" i="44" a="1"/>
  <c r="AO9" i="44" a="1"/>
  <c r="CU9" i="44" a="1"/>
  <c r="CU8" i="44" a="1"/>
  <c r="CU6" i="44" a="1"/>
  <c r="CP5" i="44" a="1"/>
  <c r="AO6" i="44" a="1"/>
  <c r="CP10" i="44" a="1"/>
  <c r="AO8" i="44" a="1"/>
  <c r="CP7" i="44" a="1"/>
  <c r="CP11" i="44" a="1"/>
  <c r="CP4" i="44" a="1"/>
  <c r="AO5" i="44" a="1"/>
  <c r="CU5" i="44" a="1"/>
  <c r="CP9" i="44" a="1"/>
  <c r="CU11" i="44" a="1"/>
  <c r="AO7" i="44" a="1"/>
  <c r="AO10" i="44" a="1"/>
  <c r="CU10" i="44" a="1"/>
  <c r="AO11" i="44" a="1"/>
  <c r="CP6" i="44" a="1"/>
  <c r="CU7" i="44" a="1"/>
  <c r="AO4" i="44" a="1"/>
  <c r="CP8" i="44" a="1"/>
  <c r="DE104" i="44" l="1"/>
  <c r="DE7" i="44"/>
  <c r="DE350" i="44"/>
  <c r="DE144" i="44"/>
  <c r="DE338" i="44"/>
  <c r="DE46" i="44"/>
  <c r="DE296" i="44"/>
  <c r="DE134" i="44"/>
  <c r="DE420" i="44"/>
  <c r="DE323" i="44"/>
  <c r="DE42" i="44"/>
  <c r="DE497" i="44"/>
  <c r="DE324" i="44"/>
  <c r="DE198" i="44"/>
  <c r="DE224" i="44"/>
  <c r="DE298" i="44"/>
  <c r="DE132" i="44"/>
  <c r="CP570" i="44"/>
  <c r="DE293" i="44"/>
  <c r="DE285" i="44"/>
  <c r="DE204" i="44"/>
  <c r="DE12" i="44"/>
  <c r="DE142" i="44"/>
  <c r="DE99" i="44"/>
  <c r="DE61" i="44"/>
  <c r="DE119" i="44"/>
  <c r="DE297" i="44"/>
  <c r="DE69" i="44"/>
  <c r="DE229" i="44"/>
  <c r="DE234" i="44"/>
  <c r="DE64" i="44"/>
  <c r="DE347" i="44"/>
  <c r="DE274" i="44"/>
  <c r="DE98" i="44"/>
  <c r="DE124" i="44"/>
  <c r="DE336" i="44"/>
  <c r="DE544" i="44"/>
  <c r="DE47" i="44"/>
  <c r="DE70" i="44"/>
  <c r="DE244" i="44"/>
  <c r="DE489" i="44"/>
  <c r="DE495" i="44"/>
  <c r="DE443" i="44"/>
  <c r="DE399" i="44"/>
  <c r="DE414" i="44"/>
  <c r="DE300" i="44"/>
  <c r="DE91" i="44"/>
  <c r="DE216" i="44"/>
  <c r="DE519" i="44"/>
  <c r="DE348" i="44"/>
  <c r="DE279" i="44"/>
  <c r="DE301" i="44"/>
  <c r="DE438" i="44"/>
  <c r="DE571" i="44"/>
  <c r="DE570" i="44"/>
  <c r="CU411" i="44"/>
  <c r="DE378" i="44"/>
  <c r="DE401" i="44"/>
  <c r="DE199" i="44"/>
  <c r="DE450" i="44"/>
  <c r="DE242" i="44"/>
  <c r="DE466" i="44"/>
  <c r="DE16" i="44"/>
  <c r="DE444" i="44"/>
  <c r="DE543" i="44"/>
  <c r="DE56" i="44"/>
  <c r="DE219" i="44"/>
  <c r="DE553" i="44"/>
  <c r="DE611" i="44"/>
  <c r="DE217" i="44"/>
  <c r="DE598" i="44"/>
  <c r="DE24" i="44"/>
  <c r="DE292" i="44"/>
  <c r="DE515" i="44"/>
  <c r="DE52" i="44"/>
  <c r="DE576" i="44"/>
  <c r="DE609" i="44"/>
  <c r="DE496" i="44"/>
  <c r="DE147" i="44"/>
  <c r="DE288" i="44"/>
  <c r="DE595" i="44"/>
  <c r="DE453" i="44"/>
  <c r="DE517" i="44"/>
  <c r="DE430" i="44"/>
  <c r="DE581" i="44"/>
  <c r="DE481" i="44"/>
  <c r="DE596" i="44"/>
  <c r="DE151" i="44"/>
  <c r="DE93" i="44"/>
  <c r="DE566" i="44"/>
  <c r="DE235" i="44"/>
  <c r="DE135" i="44"/>
  <c r="DE245" i="44"/>
  <c r="DE145" i="44"/>
  <c r="DE161" i="44"/>
  <c r="DE18" i="44"/>
  <c r="DE332" i="44"/>
  <c r="DE386" i="44"/>
  <c r="DE602" i="44"/>
  <c r="DE312" i="44"/>
  <c r="DE15" i="44"/>
  <c r="DE468" i="44"/>
  <c r="DE247" i="44"/>
  <c r="DE191" i="44"/>
  <c r="DE117" i="44"/>
  <c r="DE567" i="44"/>
  <c r="DE208" i="44"/>
  <c r="DE364" i="44"/>
  <c r="DE133" i="44"/>
  <c r="DE385" i="44"/>
  <c r="DE19" i="44"/>
  <c r="DE472" i="44"/>
  <c r="DE66" i="44"/>
  <c r="DE249" i="44"/>
  <c r="DE187" i="44"/>
  <c r="DE13" i="44"/>
  <c r="CU570" i="44"/>
  <c r="DE173" i="44"/>
  <c r="DE572" i="44"/>
  <c r="DE503" i="44"/>
  <c r="DE377" i="44"/>
  <c r="DE189" i="44"/>
  <c r="DE60" i="44"/>
  <c r="DE537" i="44"/>
  <c r="DE41" i="44"/>
  <c r="DE250" i="44"/>
  <c r="DE150" i="44"/>
  <c r="AO570" i="44"/>
  <c r="AP570" i="44" s="1"/>
  <c r="DE511" i="44"/>
  <c r="DE357" i="44"/>
  <c r="DE608" i="44"/>
  <c r="DE265" i="44"/>
  <c r="DE532" i="44"/>
  <c r="DE345" i="44"/>
  <c r="DE138" i="44"/>
  <c r="DE6" i="44"/>
  <c r="DE40" i="44"/>
  <c r="DE562" i="44"/>
  <c r="DE44" i="44"/>
  <c r="DE314" i="44"/>
  <c r="DE176" i="44"/>
  <c r="DE51" i="44"/>
  <c r="DE33" i="44"/>
  <c r="DE253" i="44"/>
  <c r="DE552" i="44"/>
  <c r="DE351" i="44"/>
  <c r="DE563" i="44"/>
  <c r="DE506" i="44"/>
  <c r="DE71" i="44"/>
  <c r="DE313" i="44"/>
  <c r="DE417" i="44"/>
  <c r="DE575" i="44"/>
  <c r="DE475" i="44"/>
  <c r="DE590" i="44"/>
  <c r="DE490" i="44"/>
  <c r="DE383" i="44"/>
  <c r="DE123" i="44"/>
  <c r="DE584" i="44"/>
  <c r="DE484" i="44"/>
  <c r="DE62" i="44"/>
  <c r="DE533" i="44"/>
  <c r="DE433" i="44"/>
  <c r="DE560" i="44"/>
  <c r="DE460" i="44"/>
  <c r="DE432" i="44"/>
  <c r="DE213" i="44"/>
  <c r="DE113" i="44"/>
  <c r="DE342" i="44"/>
  <c r="DE396" i="44"/>
  <c r="DE346" i="44"/>
  <c r="DE295" i="44"/>
  <c r="DE238" i="44"/>
  <c r="DE548" i="44"/>
  <c r="DE37" i="44"/>
  <c r="DE109" i="44"/>
  <c r="DE63" i="44"/>
  <c r="DE74" i="44"/>
  <c r="DE580" i="44"/>
  <c r="DE57" i="44"/>
  <c r="DE168" i="44"/>
  <c r="DE528" i="44"/>
  <c r="DE207" i="44"/>
  <c r="CP411" i="44"/>
  <c r="DE343" i="44"/>
  <c r="DE623" i="44"/>
  <c r="DE403" i="44"/>
  <c r="DE339" i="44"/>
  <c r="DE366" i="44"/>
  <c r="DE316" i="44"/>
  <c r="DE315" i="44"/>
  <c r="DE561" i="44"/>
  <c r="DE329" i="44"/>
  <c r="DE311" i="44"/>
  <c r="DE170" i="44"/>
  <c r="DE476" i="44"/>
  <c r="DE459" i="44"/>
  <c r="DE599" i="44"/>
  <c r="DE137" i="44"/>
  <c r="DE262" i="44"/>
  <c r="DE58" i="44"/>
  <c r="DE368" i="44"/>
  <c r="DE241" i="44"/>
  <c r="CU410" i="44"/>
  <c r="AO410" i="44"/>
  <c r="AP410" i="44" s="1"/>
  <c r="DE451" i="44"/>
  <c r="DE281" i="44"/>
  <c r="DE446" i="44"/>
  <c r="DE197" i="44"/>
  <c r="DE617" i="44"/>
  <c r="DE121" i="44"/>
  <c r="DE226" i="44"/>
  <c r="DE38" i="44"/>
  <c r="DE428" i="44"/>
  <c r="DE622" i="44"/>
  <c r="DE621" i="44"/>
  <c r="DE128" i="44"/>
  <c r="DE514" i="44"/>
  <c r="DE328" i="44"/>
  <c r="DE228" i="44"/>
  <c r="DE81" i="44"/>
  <c r="DE436" i="44"/>
  <c r="AO569" i="44"/>
  <c r="AP569" i="44" s="1"/>
  <c r="DE448" i="44"/>
  <c r="DE518" i="44"/>
  <c r="DE192" i="44"/>
  <c r="DE588" i="44"/>
  <c r="DE257" i="44"/>
  <c r="DE167" i="44"/>
  <c r="CP410" i="44"/>
  <c r="DE587" i="44"/>
  <c r="DE522" i="44"/>
  <c r="DE422" i="44"/>
  <c r="DE521" i="44"/>
  <c r="DE337" i="44"/>
  <c r="DE353" i="44"/>
  <c r="DE116" i="44"/>
  <c r="AO411" i="44"/>
  <c r="AP411" i="44" s="1"/>
  <c r="DE478" i="44"/>
  <c r="DE447" i="44"/>
  <c r="DE333" i="44"/>
  <c r="DE579" i="44"/>
  <c r="DE479" i="44"/>
  <c r="DE75" i="44"/>
  <c r="DE68" i="44"/>
  <c r="DE218" i="44"/>
  <c r="DE118" i="44"/>
  <c r="DE341" i="44"/>
  <c r="DE5" i="44"/>
  <c r="DE551" i="44"/>
  <c r="DE190" i="44"/>
  <c r="DE524" i="44"/>
  <c r="DE212" i="44"/>
  <c r="DE585" i="44"/>
  <c r="DE564" i="44"/>
  <c r="DE464" i="44"/>
  <c r="DE374" i="44"/>
  <c r="DE473" i="44"/>
  <c r="DE273" i="44"/>
  <c r="DE48" i="44"/>
  <c r="DE549" i="44"/>
  <c r="DE449" i="44"/>
  <c r="DE201" i="44"/>
  <c r="DE214" i="44"/>
  <c r="DE319" i="44"/>
  <c r="DE202" i="44"/>
  <c r="DE102" i="44"/>
  <c r="DE35" i="44"/>
  <c r="DE287" i="44"/>
  <c r="DE391" i="44"/>
  <c r="DE239" i="44"/>
  <c r="DE390" i="44"/>
  <c r="DE340" i="44"/>
  <c r="DE8" i="44"/>
  <c r="DE139" i="44"/>
  <c r="DE227" i="44"/>
  <c r="DE127" i="44"/>
  <c r="DE502" i="44"/>
  <c r="DE330" i="44"/>
  <c r="DE9" i="44"/>
  <c r="DE500" i="44"/>
  <c r="DE307" i="44"/>
  <c r="DE441" i="44"/>
  <c r="DE140" i="44"/>
  <c r="DE181" i="44"/>
  <c r="DE278" i="44"/>
  <c r="DE354" i="44"/>
  <c r="DE65" i="44"/>
  <c r="DE165" i="44"/>
  <c r="DE556" i="44"/>
  <c r="DE125" i="44"/>
  <c r="DE376" i="44"/>
  <c r="DE600" i="44"/>
  <c r="DE520" i="44"/>
  <c r="DE84" i="44"/>
  <c r="DE559" i="44"/>
  <c r="CP569" i="44"/>
  <c r="DE541" i="44"/>
  <c r="DE557" i="44"/>
  <c r="DE457" i="44"/>
  <c r="DE527" i="44"/>
  <c r="DE427" i="44"/>
  <c r="DE30" i="44"/>
  <c r="DE11" i="44"/>
  <c r="DE222" i="44"/>
  <c r="DE79" i="44"/>
  <c r="DE613" i="44"/>
  <c r="DE425" i="44"/>
  <c r="DE569" i="44"/>
  <c r="DE542" i="44"/>
  <c r="DE442" i="44"/>
  <c r="DE193" i="44"/>
  <c r="DE203" i="44"/>
  <c r="DE605" i="44"/>
  <c r="DE505" i="44"/>
  <c r="DE308" i="44"/>
  <c r="DE604" i="44"/>
  <c r="DE504" i="44"/>
  <c r="DE369" i="44"/>
  <c r="DE309" i="44"/>
  <c r="DE180" i="44"/>
  <c r="DE85" i="44"/>
  <c r="DE206" i="44"/>
  <c r="DE516" i="44"/>
  <c r="DE272" i="44"/>
  <c r="DE418" i="44"/>
  <c r="DE186" i="44"/>
  <c r="DE196" i="44"/>
  <c r="DE96" i="44"/>
  <c r="DE331" i="44"/>
  <c r="DE363" i="44"/>
  <c r="DE101" i="44"/>
  <c r="CU569" i="44"/>
  <c r="DE232" i="44"/>
  <c r="DE29" i="44"/>
  <c r="DE159" i="44"/>
  <c r="DE259" i="44"/>
  <c r="DE327" i="44"/>
  <c r="DE277" i="44"/>
  <c r="DE67" i="44"/>
  <c r="DE225" i="44"/>
  <c r="DE169" i="44"/>
  <c r="DE322" i="44"/>
  <c r="DE389" i="44"/>
  <c r="DE103" i="44"/>
  <c r="DE26" i="44"/>
  <c r="DE131" i="44"/>
  <c r="DE372" i="44"/>
  <c r="DE111" i="44"/>
  <c r="DE424" i="44"/>
  <c r="DE136" i="44"/>
  <c r="DE539" i="44"/>
  <c r="DE480" i="44"/>
  <c r="DE106" i="44"/>
  <c r="DE45" i="44"/>
  <c r="DE380" i="44"/>
  <c r="DE280" i="44"/>
  <c r="DE205" i="44"/>
  <c r="DE105" i="44"/>
  <c r="DE531" i="44"/>
  <c r="DE283" i="44"/>
  <c r="DE616" i="44"/>
  <c r="DE416" i="44"/>
  <c r="DE493" i="44"/>
  <c r="DE359" i="44"/>
  <c r="DE171" i="44"/>
  <c r="DE185" i="44"/>
  <c r="DE78" i="44"/>
  <c r="DE326" i="44"/>
  <c r="DE276" i="44"/>
  <c r="DE195" i="44"/>
  <c r="DE95" i="44"/>
  <c r="DE211" i="44"/>
  <c r="DE375" i="44"/>
  <c r="DE325" i="44"/>
  <c r="DE275" i="44"/>
  <c r="DE546" i="44"/>
  <c r="DE289" i="44"/>
  <c r="DE53" i="44"/>
  <c r="DE122" i="44"/>
  <c r="DE14" i="44"/>
  <c r="DE344" i="44"/>
  <c r="DE49" i="44"/>
  <c r="DE545" i="44"/>
  <c r="DE445" i="44"/>
  <c r="DE594" i="44"/>
  <c r="DE494" i="44"/>
  <c r="DE593" i="44"/>
  <c r="DE254" i="44"/>
  <c r="DE154" i="44"/>
  <c r="DE22" i="44"/>
  <c r="DE39" i="44"/>
  <c r="DE194" i="44"/>
  <c r="DE94" i="44"/>
  <c r="DE143" i="44"/>
  <c r="DE89" i="44"/>
  <c r="CU558" i="44"/>
  <c r="DE82" i="44"/>
  <c r="DE487" i="44"/>
  <c r="DE498" i="44"/>
  <c r="CP558" i="44"/>
  <c r="DE565" i="44"/>
  <c r="DE426" i="44"/>
  <c r="DE304" i="44"/>
  <c r="DE437" i="44"/>
  <c r="DE158" i="44"/>
  <c r="DE120" i="44"/>
  <c r="DE157" i="44"/>
  <c r="DE407" i="44"/>
  <c r="DE513" i="44"/>
  <c r="DE525" i="44"/>
  <c r="DE540" i="44"/>
  <c r="DE582" i="44"/>
  <c r="DE223" i="44"/>
  <c r="DE182" i="44"/>
  <c r="DE92" i="44"/>
  <c r="DE32" i="44"/>
  <c r="DE384" i="44"/>
  <c r="DE112" i="44"/>
  <c r="DE456" i="44"/>
  <c r="DE409" i="44"/>
  <c r="DE321" i="44"/>
  <c r="DE485" i="44"/>
  <c r="DE488" i="44"/>
  <c r="DE360" i="44"/>
  <c r="DE624" i="44"/>
  <c r="DE491" i="44"/>
  <c r="DE526" i="44"/>
  <c r="DE610" i="44"/>
  <c r="DE175" i="44"/>
  <c r="DE550" i="44"/>
  <c r="DE452" i="44"/>
  <c r="DE164" i="44"/>
  <c r="DE248" i="44"/>
  <c r="DE72" i="44"/>
  <c r="DE373" i="44"/>
  <c r="DE508" i="44"/>
  <c r="DE558" i="44"/>
  <c r="DE55" i="44"/>
  <c r="DE141" i="44"/>
  <c r="DE261" i="44"/>
  <c r="DE21" i="44"/>
  <c r="DE317" i="44"/>
  <c r="DE320" i="44"/>
  <c r="DE4" i="44"/>
  <c r="DE77" i="44"/>
  <c r="DE87" i="44"/>
  <c r="DE260" i="44"/>
  <c r="DE440" i="44"/>
  <c r="DE334" i="44"/>
  <c r="DE534" i="44"/>
  <c r="DE434" i="44"/>
  <c r="DE162" i="44"/>
  <c r="DE583" i="44"/>
  <c r="DE483" i="44"/>
  <c r="DE510" i="44"/>
  <c r="DE184" i="44"/>
  <c r="DE393" i="44"/>
  <c r="DE462" i="44"/>
  <c r="DE474" i="44"/>
  <c r="DE36" i="44"/>
  <c r="DE34" i="44"/>
  <c r="DE149" i="44"/>
  <c r="DE258" i="44"/>
  <c r="DE335" i="44"/>
  <c r="DE361" i="44"/>
  <c r="AO558" i="44"/>
  <c r="AP558" i="44" s="1"/>
  <c r="DE210" i="44"/>
  <c r="DE110" i="44"/>
  <c r="DE367" i="44"/>
  <c r="DE50" i="44"/>
  <c r="DE612" i="44"/>
  <c r="DE461" i="44"/>
  <c r="DE467" i="44"/>
  <c r="DE148" i="44"/>
  <c r="DE586" i="44"/>
  <c r="DE152" i="44"/>
  <c r="DE388" i="44"/>
  <c r="DE251" i="44"/>
  <c r="DE28" i="44"/>
  <c r="DE349" i="44"/>
  <c r="DE299" i="44"/>
  <c r="DE371" i="44"/>
  <c r="DE271" i="44"/>
  <c r="DE83" i="44"/>
  <c r="DE10" i="44"/>
  <c r="DE618" i="44"/>
  <c r="DE130" i="44"/>
  <c r="DE246" i="44"/>
  <c r="DE306" i="44"/>
  <c r="DE305" i="44"/>
  <c r="DE86" i="44"/>
  <c r="DE174" i="44"/>
  <c r="DE589" i="44"/>
  <c r="DE512" i="44"/>
  <c r="DE507" i="44"/>
  <c r="DE267" i="44"/>
  <c r="DE270" i="44"/>
  <c r="DE266" i="44"/>
  <c r="DE607" i="44"/>
  <c r="DE439" i="44"/>
  <c r="DE591" i="44"/>
  <c r="DE412" i="44"/>
  <c r="DE601" i="44"/>
  <c r="DE501" i="44"/>
  <c r="DE455" i="44"/>
  <c r="DE379" i="44"/>
  <c r="DE318" i="44"/>
  <c r="DE463" i="44"/>
  <c r="DE429" i="44"/>
  <c r="DE499" i="44"/>
  <c r="DE603" i="44"/>
  <c r="DE126" i="44"/>
  <c r="DE183" i="44"/>
  <c r="DE310" i="44"/>
  <c r="DE240" i="44"/>
  <c r="DE554" i="44"/>
  <c r="DE31" i="44"/>
  <c r="DE606" i="44"/>
  <c r="DE392" i="44"/>
  <c r="DE547" i="44"/>
  <c r="DE530" i="44"/>
  <c r="DE592" i="44"/>
  <c r="DE492" i="44"/>
  <c r="DE358" i="44"/>
  <c r="DE382" i="44"/>
  <c r="DE355" i="44"/>
  <c r="DE90" i="44"/>
  <c r="DE469" i="44"/>
  <c r="DE435" i="44"/>
  <c r="DE470" i="44"/>
  <c r="DE114" i="44"/>
  <c r="DE555" i="44"/>
  <c r="DE76" i="44"/>
  <c r="DE255" i="44"/>
  <c r="DE236" i="44"/>
  <c r="DE362" i="44"/>
  <c r="DE163" i="44"/>
  <c r="DE200" i="44"/>
  <c r="DE100" i="44"/>
  <c r="DE221" i="44"/>
  <c r="DE209" i="44"/>
  <c r="DE458" i="44"/>
  <c r="DE179" i="44"/>
  <c r="DE454" i="44"/>
  <c r="DE17" i="44"/>
  <c r="DE263" i="44"/>
  <c r="DE370" i="44"/>
  <c r="DE188" i="44"/>
  <c r="DE23" i="44"/>
  <c r="DE615" i="44"/>
  <c r="DE529" i="44"/>
  <c r="DE243" i="44"/>
  <c r="DE365" i="44"/>
  <c r="DE482" i="44"/>
  <c r="DE25" i="44"/>
  <c r="DE88" i="44"/>
  <c r="DE59" i="44"/>
  <c r="DE155" i="44"/>
  <c r="DE153" i="44"/>
  <c r="DE303" i="44"/>
  <c r="DE43" i="44"/>
  <c r="DE233" i="44"/>
  <c r="DE577" i="44"/>
  <c r="DE256" i="44"/>
  <c r="DE178" i="44"/>
  <c r="DE477" i="44"/>
  <c r="DE215" i="44"/>
  <c r="DE115" i="44"/>
  <c r="DE156" i="44"/>
  <c r="DE405" i="44"/>
  <c r="DE597" i="44"/>
  <c r="DE80" i="44"/>
  <c r="DE397" i="44"/>
  <c r="DE387" i="44"/>
  <c r="DE471" i="44"/>
  <c r="DE486" i="44"/>
  <c r="DE166" i="44"/>
  <c r="DE108" i="44"/>
  <c r="DE160" i="44"/>
  <c r="DE73" i="44"/>
  <c r="DE284" i="44"/>
  <c r="DE230" i="44"/>
  <c r="DE54" i="44"/>
  <c r="DE352" i="44"/>
  <c r="DE302" i="44"/>
  <c r="DE146" i="44"/>
  <c r="DE356" i="44"/>
  <c r="DE172" i="44"/>
  <c r="DE509" i="44"/>
  <c r="DE535" i="44"/>
  <c r="DE574" i="44"/>
  <c r="DE231" i="44"/>
  <c r="DE264" i="44"/>
  <c r="DE286" i="44"/>
  <c r="DE614" i="44"/>
  <c r="DE523" i="44"/>
  <c r="DE423" i="44"/>
  <c r="DE294" i="44"/>
  <c r="DE252" i="44"/>
  <c r="DE465" i="44"/>
  <c r="DE419" i="44"/>
  <c r="DE568" i="44"/>
  <c r="DE538" i="44"/>
  <c r="DE27" i="44"/>
  <c r="DE282" i="44"/>
  <c r="DE97" i="44"/>
  <c r="DE220" i="44"/>
  <c r="DE237" i="44"/>
  <c r="DE20" i="44"/>
  <c r="DE177" i="44"/>
  <c r="DE107" i="44"/>
  <c r="DE129" i="44"/>
  <c r="CP610" i="44"/>
  <c r="AO618" i="44"/>
  <c r="AP618" i="44" s="1"/>
  <c r="CP623" i="44"/>
  <c r="CU623" i="44"/>
  <c r="CP601" i="44"/>
  <c r="CP597" i="44"/>
  <c r="CP588" i="44"/>
  <c r="CU601" i="44"/>
  <c r="AO623" i="44"/>
  <c r="AP623" i="44" s="1"/>
  <c r="AO583" i="44"/>
  <c r="AP583" i="44" s="1"/>
  <c r="CP618" i="44"/>
  <c r="CU592" i="44"/>
  <c r="CU605" i="44"/>
  <c r="AO605" i="44"/>
  <c r="AP605" i="44" s="1"/>
  <c r="CU610" i="44"/>
  <c r="AO610" i="44"/>
  <c r="AP610" i="44" s="1"/>
  <c r="CU618" i="44"/>
  <c r="AO592" i="44"/>
  <c r="AP592" i="44" s="1"/>
  <c r="CU588" i="44"/>
  <c r="CU583" i="44"/>
  <c r="CP583" i="44"/>
  <c r="AO601" i="44"/>
  <c r="AP601" i="44" s="1"/>
  <c r="CU597" i="44"/>
  <c r="CP592" i="44"/>
  <c r="AO597" i="44"/>
  <c r="AP597" i="44" s="1"/>
  <c r="AO588" i="44"/>
  <c r="AP588" i="44" s="1"/>
  <c r="CP605" i="44"/>
  <c r="AO576" i="44"/>
  <c r="AP576" i="44" s="1"/>
  <c r="CP576" i="44"/>
  <c r="CU576" i="44"/>
  <c r="AO543" i="44"/>
  <c r="AP543" i="44" s="1"/>
  <c r="CP543" i="44"/>
  <c r="CP562" i="44"/>
  <c r="AO559" i="44"/>
  <c r="AP559" i="44" s="1"/>
  <c r="CU543" i="44"/>
  <c r="CU562" i="44"/>
  <c r="CP559" i="44"/>
  <c r="AO562" i="44"/>
  <c r="AP562" i="44" s="1"/>
  <c r="CU559" i="44"/>
  <c r="CU525" i="44"/>
  <c r="AO525" i="44"/>
  <c r="AP525" i="44" s="1"/>
  <c r="CP525" i="44"/>
  <c r="AO513" i="44"/>
  <c r="AP513" i="44" s="1"/>
  <c r="AO511" i="44"/>
  <c r="AP511" i="44" s="1"/>
  <c r="AO508" i="44"/>
  <c r="AP508" i="44" s="1"/>
  <c r="CP513" i="44"/>
  <c r="CP511" i="44"/>
  <c r="CP508" i="44"/>
  <c r="CU513" i="44"/>
  <c r="CU511" i="44"/>
  <c r="CU508" i="44"/>
  <c r="AO18" i="44"/>
  <c r="AP18" i="44" s="1"/>
  <c r="CP33" i="44"/>
  <c r="CU24" i="44"/>
  <c r="AO21" i="44"/>
  <c r="AP21" i="44" s="1"/>
  <c r="CU42" i="44"/>
  <c r="CU19" i="44"/>
  <c r="AO24" i="44"/>
  <c r="AP24" i="44" s="1"/>
  <c r="CP12" i="44"/>
  <c r="CU21" i="44"/>
  <c r="CP23" i="44"/>
  <c r="AO42" i="44"/>
  <c r="AP42" i="44" s="1"/>
  <c r="CP18" i="44"/>
  <c r="AO19" i="44"/>
  <c r="AP19" i="44" s="1"/>
  <c r="CU34" i="44"/>
  <c r="AO26" i="44"/>
  <c r="AP26" i="44" s="1"/>
  <c r="CU17" i="44"/>
  <c r="AO13" i="44"/>
  <c r="AP13" i="44" s="1"/>
  <c r="AO34" i="44"/>
  <c r="AP34" i="44" s="1"/>
  <c r="CP21" i="44"/>
  <c r="CU26" i="44"/>
  <c r="CU13" i="44"/>
  <c r="CP42" i="44"/>
  <c r="CP24" i="44"/>
  <c r="AO17" i="44"/>
  <c r="AP17" i="44" s="1"/>
  <c r="AO16" i="44"/>
  <c r="AP16" i="44" s="1"/>
  <c r="CP19" i="44"/>
  <c r="CU12" i="44"/>
  <c r="AO33" i="44"/>
  <c r="AP33" i="44" s="1"/>
  <c r="CU16" i="44"/>
  <c r="CU33" i="44"/>
  <c r="CP13" i="44"/>
  <c r="AO12" i="44"/>
  <c r="AP12" i="44" s="1"/>
  <c r="CP26" i="44"/>
  <c r="CU23" i="44"/>
  <c r="AO23" i="44"/>
  <c r="AP23" i="44" s="1"/>
  <c r="CP34" i="44"/>
  <c r="CP16" i="44"/>
  <c r="CU18" i="44"/>
  <c r="CP17" i="44"/>
  <c r="CU624" i="44"/>
  <c r="CP624" i="44"/>
  <c r="AO624" i="44"/>
  <c r="AP624" i="44" s="1"/>
  <c r="AO621" i="44"/>
  <c r="AP621" i="44" s="1"/>
  <c r="AO619" i="44"/>
  <c r="AP619" i="44" s="1"/>
  <c r="CP620" i="44"/>
  <c r="CP622" i="44"/>
  <c r="CP619" i="44"/>
  <c r="CP621" i="44"/>
  <c r="CU620" i="44"/>
  <c r="AO620" i="44"/>
  <c r="AP620" i="44" s="1"/>
  <c r="CU619" i="44"/>
  <c r="CU622" i="44"/>
  <c r="AO622" i="44"/>
  <c r="AP622" i="44" s="1"/>
  <c r="CU621" i="44"/>
  <c r="CP614" i="44"/>
  <c r="AO617" i="44"/>
  <c r="AP617" i="44" s="1"/>
  <c r="CP616" i="44"/>
  <c r="CP611" i="44"/>
  <c r="AO613" i="44"/>
  <c r="AP613" i="44" s="1"/>
  <c r="CP615" i="44"/>
  <c r="CU616" i="44"/>
  <c r="AO612" i="44"/>
  <c r="AP612" i="44" s="1"/>
  <c r="CU613" i="44"/>
  <c r="CU612" i="44"/>
  <c r="CP617" i="44"/>
  <c r="CU611" i="44"/>
  <c r="CP613" i="44"/>
  <c r="CU615" i="44"/>
  <c r="CU614" i="44"/>
  <c r="AO616" i="44"/>
  <c r="AP616" i="44" s="1"/>
  <c r="AO615" i="44"/>
  <c r="AP615" i="44" s="1"/>
  <c r="AO611" i="44"/>
  <c r="AP611" i="44" s="1"/>
  <c r="CP612" i="44"/>
  <c r="CU617" i="44"/>
  <c r="AO614" i="44"/>
  <c r="AP614" i="44" s="1"/>
  <c r="AO609" i="44"/>
  <c r="AP609" i="44" s="1"/>
  <c r="CU607" i="44"/>
  <c r="AO606" i="44"/>
  <c r="AP606" i="44" s="1"/>
  <c r="AO608" i="44"/>
  <c r="AP608" i="44" s="1"/>
  <c r="CP608" i="44"/>
  <c r="AO607" i="44"/>
  <c r="AP607" i="44" s="1"/>
  <c r="CP606" i="44"/>
  <c r="CP609" i="44"/>
  <c r="CU606" i="44"/>
  <c r="CU609" i="44"/>
  <c r="CU608" i="44"/>
  <c r="CP607" i="44"/>
  <c r="CU602" i="44"/>
  <c r="AO602" i="44"/>
  <c r="AP602" i="44" s="1"/>
  <c r="AO603" i="44"/>
  <c r="AP603" i="44" s="1"/>
  <c r="CP604" i="44"/>
  <c r="CU603" i="44"/>
  <c r="CP602" i="44"/>
  <c r="CU604" i="44"/>
  <c r="CP603" i="44"/>
  <c r="AO604" i="44"/>
  <c r="AP604" i="44" s="1"/>
  <c r="CU599" i="44"/>
  <c r="AO598" i="44"/>
  <c r="AP598" i="44" s="1"/>
  <c r="AO599" i="44"/>
  <c r="AP599" i="44" s="1"/>
  <c r="CU600" i="44"/>
  <c r="AO600" i="44"/>
  <c r="AP600" i="44" s="1"/>
  <c r="CP600" i="44"/>
  <c r="CU598" i="44"/>
  <c r="CP598" i="44"/>
  <c r="CP599" i="44"/>
  <c r="AO596" i="44"/>
  <c r="AP596" i="44" s="1"/>
  <c r="CU595" i="44"/>
  <c r="AO595" i="44"/>
  <c r="AP595" i="44" s="1"/>
  <c r="CP593" i="44"/>
  <c r="CU594" i="44"/>
  <c r="AO594" i="44"/>
  <c r="AP594" i="44" s="1"/>
  <c r="CP596" i="44"/>
  <c r="CU593" i="44"/>
  <c r="CP595" i="44"/>
  <c r="CU596" i="44"/>
  <c r="CP594" i="44"/>
  <c r="AO593" i="44"/>
  <c r="AP593" i="44" s="1"/>
  <c r="CP590" i="44"/>
  <c r="AO591" i="44"/>
  <c r="AP591" i="44" s="1"/>
  <c r="CP589" i="44"/>
  <c r="CP591" i="44"/>
  <c r="CU590" i="44"/>
  <c r="AO590" i="44"/>
  <c r="AP590" i="44" s="1"/>
  <c r="CU589" i="44"/>
  <c r="AO589" i="44"/>
  <c r="AP589" i="44" s="1"/>
  <c r="CU591" i="44"/>
  <c r="AO584" i="44"/>
  <c r="AP584" i="44" s="1"/>
  <c r="CU587" i="44"/>
  <c r="AO587" i="44"/>
  <c r="AP587" i="44" s="1"/>
  <c r="CU585" i="44"/>
  <c r="AO585" i="44"/>
  <c r="AP585" i="44" s="1"/>
  <c r="AO586" i="44"/>
  <c r="AP586" i="44" s="1"/>
  <c r="CP584" i="44"/>
  <c r="CP587" i="44"/>
  <c r="CU584" i="44"/>
  <c r="CP585" i="44"/>
  <c r="CU586" i="44"/>
  <c r="CP586" i="44"/>
  <c r="AO578" i="44"/>
  <c r="AP578" i="44" s="1"/>
  <c r="CP577" i="44"/>
  <c r="CU581" i="44"/>
  <c r="CP579" i="44"/>
  <c r="CU580" i="44"/>
  <c r="AO580" i="44"/>
  <c r="AP580" i="44" s="1"/>
  <c r="CU582" i="44"/>
  <c r="CU577" i="44"/>
  <c r="AO581" i="44"/>
  <c r="AP581" i="44" s="1"/>
  <c r="AO582" i="44"/>
  <c r="AP582" i="44" s="1"/>
  <c r="CP578" i="44"/>
  <c r="CP582" i="44"/>
  <c r="AO577" i="44"/>
  <c r="AP577" i="44" s="1"/>
  <c r="AO579" i="44"/>
  <c r="AP579" i="44" s="1"/>
  <c r="CP580" i="44"/>
  <c r="CU579" i="44"/>
  <c r="CU578" i="44"/>
  <c r="CP581" i="44"/>
  <c r="CP573" i="44"/>
  <c r="AO571" i="44"/>
  <c r="AP571" i="44" s="1"/>
  <c r="CU575" i="44"/>
  <c r="CU574" i="44"/>
  <c r="AO575" i="44"/>
  <c r="AP575" i="44" s="1"/>
  <c r="AO574" i="44"/>
  <c r="AP574" i="44" s="1"/>
  <c r="AO572" i="44"/>
  <c r="AP572" i="44" s="1"/>
  <c r="CP575" i="44"/>
  <c r="CP572" i="44"/>
  <c r="CP574" i="44"/>
  <c r="CP571" i="44"/>
  <c r="CU572" i="44"/>
  <c r="CU573" i="44"/>
  <c r="CU571" i="44"/>
  <c r="AO573" i="44"/>
  <c r="AP573" i="44" s="1"/>
  <c r="AO565" i="44"/>
  <c r="AP565" i="44" s="1"/>
  <c r="CU568" i="44"/>
  <c r="CU567" i="44"/>
  <c r="AO566" i="44"/>
  <c r="AP566" i="44" s="1"/>
  <c r="AO567" i="44"/>
  <c r="AP567" i="44" s="1"/>
  <c r="CP563" i="44"/>
  <c r="CP564" i="44"/>
  <c r="AO568" i="44"/>
  <c r="AP568" i="44" s="1"/>
  <c r="CP565" i="44"/>
  <c r="CP566" i="44"/>
  <c r="CU566" i="44"/>
  <c r="CU563" i="44"/>
  <c r="CU564" i="44"/>
  <c r="CP567" i="44"/>
  <c r="AO563" i="44"/>
  <c r="AP563" i="44" s="1"/>
  <c r="AO564" i="44"/>
  <c r="AP564" i="44" s="1"/>
  <c r="CU565" i="44"/>
  <c r="CP568" i="44"/>
  <c r="CP560" i="44"/>
  <c r="CU561" i="44"/>
  <c r="AO561" i="44"/>
  <c r="AP561" i="44" s="1"/>
  <c r="CU560" i="44"/>
  <c r="AO560" i="44"/>
  <c r="AP560" i="44" s="1"/>
  <c r="CP561" i="44"/>
  <c r="CP550" i="44"/>
  <c r="AO547" i="44"/>
  <c r="AP547" i="44" s="1"/>
  <c r="CU554" i="44"/>
  <c r="AO546" i="44"/>
  <c r="AP546" i="44" s="1"/>
  <c r="AO544" i="44"/>
  <c r="AP544" i="44" s="1"/>
  <c r="AO548" i="44"/>
  <c r="AP548" i="44" s="1"/>
  <c r="CP549" i="44"/>
  <c r="CP551" i="44"/>
  <c r="CP555" i="44"/>
  <c r="CU553" i="44"/>
  <c r="CU556" i="44"/>
  <c r="CP544" i="44"/>
  <c r="CU557" i="44"/>
  <c r="CU551" i="44"/>
  <c r="AO556" i="44"/>
  <c r="AP556" i="44" s="1"/>
  <c r="AO554" i="44"/>
  <c r="AP554" i="44" s="1"/>
  <c r="AO552" i="44"/>
  <c r="AP552" i="44" s="1"/>
  <c r="CP552" i="44"/>
  <c r="CU545" i="44"/>
  <c r="CP546" i="44"/>
  <c r="CU549" i="44"/>
  <c r="AO557" i="44"/>
  <c r="AP557" i="44" s="1"/>
  <c r="AO545" i="44"/>
  <c r="AP545" i="44" s="1"/>
  <c r="CU550" i="44"/>
  <c r="CP547" i="44"/>
  <c r="AO553" i="44"/>
  <c r="AP553" i="44" s="1"/>
  <c r="AO550" i="44"/>
  <c r="AP550" i="44" s="1"/>
  <c r="AO551" i="44"/>
  <c r="AP551" i="44" s="1"/>
  <c r="CP556" i="44"/>
  <c r="CU546" i="44"/>
  <c r="CP554" i="44"/>
  <c r="CU548" i="44"/>
  <c r="AO549" i="44"/>
  <c r="AP549" i="44" s="1"/>
  <c r="CP548" i="44"/>
  <c r="CU552" i="44"/>
  <c r="CU544" i="44"/>
  <c r="CP553" i="44"/>
  <c r="CP557" i="44"/>
  <c r="CP545" i="44"/>
  <c r="CU547" i="44"/>
  <c r="CU555" i="44"/>
  <c r="AO555" i="44"/>
  <c r="AP555" i="44" s="1"/>
  <c r="CU537" i="44"/>
  <c r="CU533" i="44"/>
  <c r="CP539" i="44"/>
  <c r="CU526" i="44"/>
  <c r="CU538" i="44"/>
  <c r="CP542" i="44"/>
  <c r="CP527" i="44"/>
  <c r="AO528" i="44"/>
  <c r="AP528" i="44" s="1"/>
  <c r="CP540" i="44"/>
  <c r="AO534" i="44"/>
  <c r="AP534" i="44" s="1"/>
  <c r="AO531" i="44"/>
  <c r="AP531" i="44" s="1"/>
  <c r="AO536" i="44"/>
  <c r="AP536" i="44" s="1"/>
  <c r="AO538" i="44"/>
  <c r="AP538" i="44" s="1"/>
  <c r="CP529" i="44"/>
  <c r="CP537" i="44"/>
  <c r="CP532" i="44"/>
  <c r="AO526" i="44"/>
  <c r="AP526" i="44" s="1"/>
  <c r="CU541" i="44"/>
  <c r="CU527" i="44"/>
  <c r="CP531" i="44"/>
  <c r="CU539" i="44"/>
  <c r="AO539" i="44"/>
  <c r="AP539" i="44" s="1"/>
  <c r="CP528" i="44"/>
  <c r="CU530" i="44"/>
  <c r="AO530" i="44"/>
  <c r="AP530" i="44" s="1"/>
  <c r="CU535" i="44"/>
  <c r="AO535" i="44"/>
  <c r="AP535" i="44" s="1"/>
  <c r="CP536" i="44"/>
  <c r="CP534" i="44"/>
  <c r="AO541" i="44"/>
  <c r="AP541" i="44" s="1"/>
  <c r="AO527" i="44"/>
  <c r="AP527" i="44" s="1"/>
  <c r="CP530" i="44"/>
  <c r="CP538" i="44"/>
  <c r="CU529" i="44"/>
  <c r="CP541" i="44"/>
  <c r="AO533" i="44"/>
  <c r="AP533" i="44" s="1"/>
  <c r="CP533" i="44"/>
  <c r="AO537" i="44"/>
  <c r="AP537" i="44" s="1"/>
  <c r="CU532" i="44"/>
  <c r="CU542" i="44"/>
  <c r="CP526" i="44"/>
  <c r="CU528" i="44"/>
  <c r="CU540" i="44"/>
  <c r="AO540" i="44"/>
  <c r="AP540" i="44" s="1"/>
  <c r="AO532" i="44"/>
  <c r="AP532" i="44" s="1"/>
  <c r="AO542" i="44"/>
  <c r="AP542" i="44" s="1"/>
  <c r="CU531" i="44"/>
  <c r="CU536" i="44"/>
  <c r="CU534" i="44"/>
  <c r="CP535" i="44"/>
  <c r="AO529" i="44"/>
  <c r="AP529" i="44" s="1"/>
  <c r="CP524" i="44"/>
  <c r="AO521" i="44"/>
  <c r="AP521" i="44" s="1"/>
  <c r="CU524" i="44"/>
  <c r="CU517" i="44"/>
  <c r="AO524" i="44"/>
  <c r="AP524" i="44" s="1"/>
  <c r="CU514" i="44"/>
  <c r="CU516" i="44"/>
  <c r="AO519" i="44"/>
  <c r="AP519" i="44" s="1"/>
  <c r="CU519" i="44"/>
  <c r="CP520" i="44"/>
  <c r="CP516" i="44"/>
  <c r="CP517" i="44"/>
  <c r="AO515" i="44"/>
  <c r="AP515" i="44" s="1"/>
  <c r="CP518" i="44"/>
  <c r="AO514" i="44"/>
  <c r="AP514" i="44" s="1"/>
  <c r="CP519" i="44"/>
  <c r="CU515" i="44"/>
  <c r="CP522" i="44"/>
  <c r="CU521" i="44"/>
  <c r="CP523" i="44"/>
  <c r="CP514" i="44"/>
  <c r="CU520" i="44"/>
  <c r="AO520" i="44"/>
  <c r="AP520" i="44" s="1"/>
  <c r="AO516" i="44"/>
  <c r="AP516" i="44" s="1"/>
  <c r="CU523" i="44"/>
  <c r="CU518" i="44"/>
  <c r="CU522" i="44"/>
  <c r="CP515" i="44"/>
  <c r="AO522" i="44"/>
  <c r="AP522" i="44" s="1"/>
  <c r="CP521" i="44"/>
  <c r="AO523" i="44"/>
  <c r="AP523" i="44" s="1"/>
  <c r="AO517" i="44"/>
  <c r="AP517" i="44" s="1"/>
  <c r="AO518" i="44"/>
  <c r="AP518" i="44" s="1"/>
  <c r="CP512" i="44"/>
  <c r="CU512" i="44"/>
  <c r="AO512" i="44"/>
  <c r="AP512" i="44" s="1"/>
  <c r="AO509" i="44"/>
  <c r="AP509" i="44" s="1"/>
  <c r="AO510" i="44"/>
  <c r="AP510" i="44" s="1"/>
  <c r="CP510" i="44"/>
  <c r="CP509" i="44"/>
  <c r="CU509" i="44"/>
  <c r="CU510" i="44"/>
  <c r="AO444" i="44"/>
  <c r="AP444" i="44" s="1"/>
  <c r="AO443" i="44"/>
  <c r="AP443" i="44" s="1"/>
  <c r="AO472" i="44"/>
  <c r="AP472" i="44" s="1"/>
  <c r="CU430" i="44"/>
  <c r="CP444" i="44"/>
  <c r="CU466" i="44"/>
  <c r="CP472" i="44"/>
  <c r="AO497" i="44"/>
  <c r="AP497" i="44" s="1"/>
  <c r="CU417" i="44"/>
  <c r="CU490" i="44"/>
  <c r="AO490" i="44"/>
  <c r="AP490" i="44" s="1"/>
  <c r="CP447" i="44"/>
  <c r="AO456" i="44"/>
  <c r="AP456" i="44" s="1"/>
  <c r="CU419" i="44"/>
  <c r="AO414" i="44"/>
  <c r="AP414" i="44" s="1"/>
  <c r="CU506" i="44"/>
  <c r="CU481" i="44"/>
  <c r="AO466" i="44"/>
  <c r="AP466" i="44" s="1"/>
  <c r="CP443" i="44"/>
  <c r="CU484" i="44"/>
  <c r="CU420" i="44"/>
  <c r="CP430" i="44"/>
  <c r="CU495" i="44"/>
  <c r="AO417" i="44"/>
  <c r="AP417" i="44" s="1"/>
  <c r="AO450" i="44"/>
  <c r="AP450" i="44" s="1"/>
  <c r="CP436" i="44"/>
  <c r="CP414" i="44"/>
  <c r="CU443" i="44"/>
  <c r="CU438" i="44"/>
  <c r="AO506" i="44"/>
  <c r="AP506" i="44" s="1"/>
  <c r="CP490" i="44"/>
  <c r="AO484" i="44"/>
  <c r="AP484" i="44" s="1"/>
  <c r="CU464" i="44"/>
  <c r="AO505" i="44"/>
  <c r="AP505" i="44" s="1"/>
  <c r="CU418" i="44"/>
  <c r="AO488" i="44"/>
  <c r="AP488" i="44" s="1"/>
  <c r="CP467" i="44"/>
  <c r="CP439" i="44"/>
  <c r="AO501" i="44"/>
  <c r="AP501" i="44" s="1"/>
  <c r="CP413" i="44"/>
  <c r="AO460" i="44"/>
  <c r="AP460" i="44" s="1"/>
  <c r="CU414" i="44"/>
  <c r="AO481" i="44"/>
  <c r="AP481" i="44" s="1"/>
  <c r="CP466" i="44"/>
  <c r="CU503" i="44"/>
  <c r="CU489" i="44"/>
  <c r="CP417" i="44"/>
  <c r="CU475" i="44"/>
  <c r="AO420" i="44"/>
  <c r="AP420" i="44" s="1"/>
  <c r="CP496" i="44"/>
  <c r="AO495" i="44"/>
  <c r="AP495" i="44" s="1"/>
  <c r="CU444" i="44"/>
  <c r="CP438" i="44"/>
  <c r="CP503" i="44"/>
  <c r="AO503" i="44"/>
  <c r="AP503" i="44" s="1"/>
  <c r="CP497" i="44"/>
  <c r="CU434" i="44"/>
  <c r="CU483" i="44"/>
  <c r="CU496" i="44"/>
  <c r="CU472" i="44"/>
  <c r="AO489" i="44"/>
  <c r="AP489" i="44" s="1"/>
  <c r="AO475" i="44"/>
  <c r="AP475" i="44" s="1"/>
  <c r="CU457" i="44"/>
  <c r="CP431" i="44"/>
  <c r="CP482" i="44"/>
  <c r="CP469" i="44"/>
  <c r="AO499" i="44"/>
  <c r="AP499" i="44" s="1"/>
  <c r="CU471" i="44"/>
  <c r="CU433" i="44"/>
  <c r="AO502" i="44"/>
  <c r="AP502" i="44" s="1"/>
  <c r="CU435" i="44"/>
  <c r="CU413" i="44"/>
  <c r="CP495" i="44"/>
  <c r="CP475" i="44"/>
  <c r="AO413" i="44"/>
  <c r="AP413" i="44" s="1"/>
  <c r="CP481" i="44"/>
  <c r="CU497" i="44"/>
  <c r="CP506" i="44"/>
  <c r="CP489" i="44"/>
  <c r="CP484" i="44"/>
  <c r="AO433" i="44"/>
  <c r="AP433" i="44" s="1"/>
  <c r="CU493" i="44"/>
  <c r="CU456" i="44"/>
  <c r="CP420" i="44"/>
  <c r="AO430" i="44"/>
  <c r="AP430" i="44" s="1"/>
  <c r="AO496" i="44"/>
  <c r="AP496" i="44" s="1"/>
  <c r="AO438" i="44"/>
  <c r="AP438" i="44" s="1"/>
  <c r="CP433" i="44"/>
  <c r="CP451" i="44"/>
  <c r="AO435" i="44"/>
  <c r="AP435" i="44" s="1"/>
  <c r="CP412" i="44"/>
  <c r="CP453" i="44"/>
  <c r="AO415" i="44"/>
  <c r="AP415" i="44" s="1"/>
  <c r="CP478" i="44"/>
  <c r="AO447" i="44"/>
  <c r="AP447" i="44" s="1"/>
  <c r="CU479" i="44"/>
  <c r="CP473" i="44"/>
  <c r="CP449" i="44"/>
  <c r="CU442" i="44"/>
  <c r="AO504" i="44"/>
  <c r="AP504" i="44" s="1"/>
  <c r="CU445" i="44"/>
  <c r="AO498" i="44"/>
  <c r="AP498" i="44" s="1"/>
  <c r="CP485" i="44"/>
  <c r="AO431" i="44"/>
  <c r="AP431" i="44" s="1"/>
  <c r="AO437" i="44"/>
  <c r="AP437" i="44" s="1"/>
  <c r="CU440" i="44"/>
  <c r="AO440" i="44"/>
  <c r="AP440" i="44" s="1"/>
  <c r="CP434" i="44"/>
  <c r="AO469" i="44"/>
  <c r="AP469" i="44" s="1"/>
  <c r="CU470" i="44"/>
  <c r="CP462" i="44"/>
  <c r="AO423" i="44"/>
  <c r="AP423" i="44" s="1"/>
  <c r="CP486" i="44"/>
  <c r="AO468" i="44"/>
  <c r="AP468" i="44" s="1"/>
  <c r="CP428" i="44"/>
  <c r="CU422" i="44"/>
  <c r="AO421" i="44"/>
  <c r="AP421" i="44" s="1"/>
  <c r="AO442" i="44"/>
  <c r="AP442" i="44" s="1"/>
  <c r="CP446" i="44"/>
  <c r="AO445" i="44"/>
  <c r="AP445" i="44" s="1"/>
  <c r="AO416" i="44"/>
  <c r="AP416" i="44" s="1"/>
  <c r="CP487" i="44"/>
  <c r="CP480" i="44"/>
  <c r="CU476" i="44"/>
  <c r="AO470" i="44"/>
  <c r="AP470" i="44" s="1"/>
  <c r="CP507" i="44"/>
  <c r="CP455" i="44"/>
  <c r="AO477" i="44"/>
  <c r="AP477" i="44" s="1"/>
  <c r="CP419" i="44"/>
  <c r="AO463" i="44"/>
  <c r="AP463" i="44" s="1"/>
  <c r="CP429" i="44"/>
  <c r="CU460" i="44"/>
  <c r="CU450" i="44"/>
  <c r="AO459" i="44"/>
  <c r="AP459" i="44" s="1"/>
  <c r="CP448" i="44"/>
  <c r="CU478" i="44"/>
  <c r="CP464" i="44"/>
  <c r="AO479" i="44"/>
  <c r="AP479" i="44" s="1"/>
  <c r="AO422" i="44"/>
  <c r="AP422" i="44" s="1"/>
  <c r="CU421" i="44"/>
  <c r="CU502" i="44"/>
  <c r="CU505" i="44"/>
  <c r="CP427" i="44"/>
  <c r="CU494" i="44"/>
  <c r="CU416" i="44"/>
  <c r="CP424" i="44"/>
  <c r="CP418" i="44"/>
  <c r="CU461" i="44"/>
  <c r="AO461" i="44"/>
  <c r="AP461" i="44" s="1"/>
  <c r="CU488" i="44"/>
  <c r="CP426" i="44"/>
  <c r="CU491" i="44"/>
  <c r="CP474" i="44"/>
  <c r="CP500" i="44"/>
  <c r="CP458" i="44"/>
  <c r="CU454" i="44"/>
  <c r="CU486" i="44"/>
  <c r="CP432" i="44"/>
  <c r="CP415" i="44"/>
  <c r="CU428" i="44"/>
  <c r="CU473" i="44"/>
  <c r="CU441" i="44"/>
  <c r="CP442" i="44"/>
  <c r="AO494" i="44"/>
  <c r="AP494" i="44" s="1"/>
  <c r="CP452" i="44"/>
  <c r="AO491" i="44"/>
  <c r="AP491" i="44" s="1"/>
  <c r="CU487" i="44"/>
  <c r="CP437" i="44"/>
  <c r="AO476" i="44"/>
  <c r="AP476" i="44" s="1"/>
  <c r="CP440" i="44"/>
  <c r="CP483" i="44"/>
  <c r="CU492" i="44"/>
  <c r="CU462" i="44"/>
  <c r="CP465" i="44"/>
  <c r="CU453" i="44"/>
  <c r="CP468" i="44"/>
  <c r="CU448" i="44"/>
  <c r="CU449" i="44"/>
  <c r="AO441" i="44"/>
  <c r="AP441" i="44" s="1"/>
  <c r="AO457" i="44"/>
  <c r="AP457" i="44" s="1"/>
  <c r="CU427" i="44"/>
  <c r="CP504" i="44"/>
  <c r="CP445" i="44"/>
  <c r="CP416" i="44"/>
  <c r="AO493" i="44"/>
  <c r="AP493" i="44" s="1"/>
  <c r="CU424" i="44"/>
  <c r="CU498" i="44"/>
  <c r="CP498" i="44"/>
  <c r="CP461" i="44"/>
  <c r="CU474" i="44"/>
  <c r="CU425" i="44"/>
  <c r="CU439" i="44"/>
  <c r="CU458" i="44"/>
  <c r="CP470" i="44"/>
  <c r="AO492" i="44"/>
  <c r="AP492" i="44" s="1"/>
  <c r="CU507" i="44"/>
  <c r="CP477" i="44"/>
  <c r="AO454" i="44"/>
  <c r="AP454" i="44" s="1"/>
  <c r="AO462" i="44"/>
  <c r="AP462" i="44" s="1"/>
  <c r="CP463" i="44"/>
  <c r="CU429" i="44"/>
  <c r="CP423" i="44"/>
  <c r="AO471" i="44"/>
  <c r="AP471" i="44" s="1"/>
  <c r="CU468" i="44"/>
  <c r="CP459" i="44"/>
  <c r="AO478" i="44"/>
  <c r="AP478" i="44" s="1"/>
  <c r="CP479" i="44"/>
  <c r="AO473" i="44"/>
  <c r="AP473" i="44" s="1"/>
  <c r="CP422" i="44"/>
  <c r="AO449" i="44"/>
  <c r="AP449" i="44" s="1"/>
  <c r="CP421" i="44"/>
  <c r="CU485" i="44"/>
  <c r="AO485" i="44"/>
  <c r="AP485" i="44" s="1"/>
  <c r="AO487" i="44"/>
  <c r="AP487" i="44" s="1"/>
  <c r="AO425" i="44"/>
  <c r="AP425" i="44" s="1"/>
  <c r="AO434" i="44"/>
  <c r="AP434" i="44" s="1"/>
  <c r="CU469" i="44"/>
  <c r="AO507" i="44"/>
  <c r="AP507" i="44" s="1"/>
  <c r="CP460" i="44"/>
  <c r="CP450" i="44"/>
  <c r="AO453" i="44"/>
  <c r="AP453" i="44" s="1"/>
  <c r="AO448" i="44"/>
  <c r="AP448" i="44" s="1"/>
  <c r="AO428" i="44"/>
  <c r="AP428" i="44" s="1"/>
  <c r="CP502" i="44"/>
  <c r="CP505" i="44"/>
  <c r="AO427" i="44"/>
  <c r="AP427" i="44" s="1"/>
  <c r="CU446" i="44"/>
  <c r="AO446" i="44"/>
  <c r="AP446" i="44" s="1"/>
  <c r="CU426" i="44"/>
  <c r="CP456" i="44"/>
  <c r="CU467" i="44"/>
  <c r="CU482" i="44"/>
  <c r="CP435" i="44"/>
  <c r="CP501" i="44"/>
  <c r="CU455" i="44"/>
  <c r="AO455" i="44"/>
  <c r="AP455" i="44" s="1"/>
  <c r="AO429" i="44"/>
  <c r="AP429" i="44" s="1"/>
  <c r="CP499" i="44"/>
  <c r="AO486" i="44"/>
  <c r="AP486" i="44" s="1"/>
  <c r="CU432" i="44"/>
  <c r="CU447" i="44"/>
  <c r="AO464" i="44"/>
  <c r="AP464" i="44" s="1"/>
  <c r="CU436" i="44"/>
  <c r="AO424" i="44"/>
  <c r="AP424" i="44" s="1"/>
  <c r="AO418" i="44"/>
  <c r="AP418" i="44" s="1"/>
  <c r="AO426" i="44"/>
  <c r="AP426" i="44" s="1"/>
  <c r="CP491" i="44"/>
  <c r="AO467" i="44"/>
  <c r="AP467" i="44" s="1"/>
  <c r="CU480" i="44"/>
  <c r="AO480" i="44"/>
  <c r="AP480" i="44" s="1"/>
  <c r="CU437" i="44"/>
  <c r="CP476" i="44"/>
  <c r="AO474" i="44"/>
  <c r="AP474" i="44" s="1"/>
  <c r="AO482" i="44"/>
  <c r="AP482" i="44" s="1"/>
  <c r="CU500" i="44"/>
  <c r="CU412" i="44"/>
  <c r="CU465" i="44"/>
  <c r="AO432" i="44"/>
  <c r="AP432" i="44" s="1"/>
  <c r="CU459" i="44"/>
  <c r="CU415" i="44"/>
  <c r="CP441" i="44"/>
  <c r="AO436" i="44"/>
  <c r="AP436" i="44" s="1"/>
  <c r="CP457" i="44"/>
  <c r="CU451" i="44"/>
  <c r="AO451" i="44"/>
  <c r="AP451" i="44" s="1"/>
  <c r="CU504" i="44"/>
  <c r="CP494" i="44"/>
  <c r="CP493" i="44"/>
  <c r="CP488" i="44"/>
  <c r="CU452" i="44"/>
  <c r="AO452" i="44"/>
  <c r="AP452" i="44" s="1"/>
  <c r="CU431" i="44"/>
  <c r="CP425" i="44"/>
  <c r="AO483" i="44"/>
  <c r="AP483" i="44" s="1"/>
  <c r="AO500" i="44"/>
  <c r="AP500" i="44" s="1"/>
  <c r="AO439" i="44"/>
  <c r="AP439" i="44" s="1"/>
  <c r="AO458" i="44"/>
  <c r="AP458" i="44" s="1"/>
  <c r="CP492" i="44"/>
  <c r="AO412" i="44"/>
  <c r="AP412" i="44" s="1"/>
  <c r="CU501" i="44"/>
  <c r="CU477" i="44"/>
  <c r="CP454" i="44"/>
  <c r="AO419" i="44"/>
  <c r="AP419" i="44" s="1"/>
  <c r="CU463" i="44"/>
  <c r="CU423" i="44"/>
  <c r="CU499" i="44"/>
  <c r="CP471" i="44"/>
  <c r="AO465" i="44"/>
  <c r="AP465" i="44" s="1"/>
  <c r="AO348" i="44"/>
  <c r="AP348" i="44" s="1"/>
  <c r="CU406" i="44"/>
  <c r="CP61" i="44"/>
  <c r="CU147" i="44"/>
  <c r="CU104" i="44"/>
  <c r="CP401" i="44"/>
  <c r="CU364" i="44"/>
  <c r="CP47" i="44"/>
  <c r="CU62" i="44"/>
  <c r="CP268" i="44"/>
  <c r="CP142" i="44"/>
  <c r="CP52" i="44"/>
  <c r="CU351" i="44"/>
  <c r="CP60" i="44"/>
  <c r="CP99" i="44"/>
  <c r="AO151" i="44"/>
  <c r="AP151" i="44" s="1"/>
  <c r="AO323" i="44"/>
  <c r="AP323" i="44" s="1"/>
  <c r="CU235" i="44"/>
  <c r="CU285" i="44"/>
  <c r="CP253" i="44"/>
  <c r="CU288" i="44"/>
  <c r="CU161" i="44"/>
  <c r="CU396" i="44"/>
  <c r="CP235" i="44"/>
  <c r="AO351" i="44"/>
  <c r="AP351" i="44" s="1"/>
  <c r="CU69" i="44"/>
  <c r="CP348" i="44"/>
  <c r="AO61" i="44"/>
  <c r="AP61" i="44" s="1"/>
  <c r="CP219" i="44"/>
  <c r="AO47" i="44"/>
  <c r="AP47" i="44" s="1"/>
  <c r="CU347" i="44"/>
  <c r="CP234" i="44"/>
  <c r="AO279" i="44"/>
  <c r="AP279" i="44" s="1"/>
  <c r="CU245" i="44"/>
  <c r="CU70" i="44"/>
  <c r="CU208" i="44"/>
  <c r="CP274" i="44"/>
  <c r="AO52" i="44"/>
  <c r="AP52" i="44" s="1"/>
  <c r="CU204" i="44"/>
  <c r="AO301" i="44"/>
  <c r="AP301" i="44" s="1"/>
  <c r="AO71" i="44"/>
  <c r="AP71" i="44" s="1"/>
  <c r="AO69" i="44"/>
  <c r="AP69" i="44" s="1"/>
  <c r="CP151" i="44"/>
  <c r="CP242" i="44"/>
  <c r="AO250" i="44"/>
  <c r="AP250" i="44" s="1"/>
  <c r="CP323" i="44"/>
  <c r="CU298" i="44"/>
  <c r="AO147" i="44"/>
  <c r="AP147" i="44" s="1"/>
  <c r="CP56" i="44"/>
  <c r="AO204" i="44"/>
  <c r="AP204" i="44" s="1"/>
  <c r="CP119" i="44"/>
  <c r="AO347" i="44"/>
  <c r="AP347" i="44" s="1"/>
  <c r="CU297" i="44"/>
  <c r="CP135" i="44"/>
  <c r="CP145" i="44"/>
  <c r="AO70" i="44"/>
  <c r="AP70" i="44" s="1"/>
  <c r="CP300" i="44"/>
  <c r="AO144" i="44"/>
  <c r="AP144" i="44" s="1"/>
  <c r="AO91" i="44"/>
  <c r="AP91" i="44" s="1"/>
  <c r="CP133" i="44"/>
  <c r="AO285" i="44"/>
  <c r="AP285" i="44" s="1"/>
  <c r="AO377" i="44"/>
  <c r="AP377" i="44" s="1"/>
  <c r="CP312" i="44"/>
  <c r="AO265" i="44"/>
  <c r="AP265" i="44" s="1"/>
  <c r="CU313" i="44"/>
  <c r="AO298" i="44"/>
  <c r="AP298" i="44" s="1"/>
  <c r="AO62" i="44"/>
  <c r="AP62" i="44" s="1"/>
  <c r="AO132" i="44"/>
  <c r="AP132" i="44" s="1"/>
  <c r="CP324" i="44"/>
  <c r="CU113" i="44"/>
  <c r="AO288" i="44"/>
  <c r="AP288" i="44" s="1"/>
  <c r="CU348" i="44"/>
  <c r="AO406" i="44"/>
  <c r="AP406" i="44" s="1"/>
  <c r="CU93" i="44"/>
  <c r="AO93" i="44"/>
  <c r="AP93" i="44" s="1"/>
  <c r="CP279" i="44"/>
  <c r="AO104" i="44"/>
  <c r="AP104" i="44" s="1"/>
  <c r="AO297" i="44"/>
  <c r="AP297" i="44" s="1"/>
  <c r="CU301" i="44"/>
  <c r="CU400" i="44"/>
  <c r="AO400" i="44"/>
  <c r="AP400" i="44" s="1"/>
  <c r="CP244" i="44"/>
  <c r="CP208" i="44"/>
  <c r="AO364" i="44"/>
  <c r="AP364" i="44" s="1"/>
  <c r="CP199" i="44"/>
  <c r="CU91" i="44"/>
  <c r="CU386" i="44"/>
  <c r="AO386" i="44"/>
  <c r="AP386" i="44" s="1"/>
  <c r="CP385" i="44"/>
  <c r="CU216" i="44"/>
  <c r="AO216" i="44"/>
  <c r="AP216" i="44" s="1"/>
  <c r="CP189" i="44"/>
  <c r="CU71" i="44"/>
  <c r="CU399" i="44"/>
  <c r="CU132" i="44"/>
  <c r="AO229" i="44"/>
  <c r="AP229" i="44" s="1"/>
  <c r="AO274" i="44"/>
  <c r="AP274" i="44" s="1"/>
  <c r="CP98" i="44"/>
  <c r="CP113" i="44"/>
  <c r="CU52" i="44"/>
  <c r="CU293" i="44"/>
  <c r="AO293" i="44"/>
  <c r="AP293" i="44" s="1"/>
  <c r="CU219" i="44"/>
  <c r="CP161" i="44"/>
  <c r="CU350" i="44"/>
  <c r="CU217" i="44"/>
  <c r="AO313" i="44"/>
  <c r="AP313" i="44" s="1"/>
  <c r="AO399" i="44"/>
  <c r="AP399" i="44" s="1"/>
  <c r="CP69" i="44"/>
  <c r="CU383" i="44"/>
  <c r="AO396" i="44"/>
  <c r="AP396" i="44" s="1"/>
  <c r="CP147" i="44"/>
  <c r="CU242" i="44"/>
  <c r="CP204" i="44"/>
  <c r="AO219" i="44"/>
  <c r="AP219" i="44" s="1"/>
  <c r="CP347" i="44"/>
  <c r="AO235" i="44"/>
  <c r="AP235" i="44" s="1"/>
  <c r="AO245" i="44"/>
  <c r="AP245" i="44" s="1"/>
  <c r="CP70" i="44"/>
  <c r="AO350" i="44"/>
  <c r="AP350" i="44" s="1"/>
  <c r="CU300" i="44"/>
  <c r="CP144" i="44"/>
  <c r="CP91" i="44"/>
  <c r="AO217" i="44"/>
  <c r="AP217" i="44" s="1"/>
  <c r="CP285" i="44"/>
  <c r="CP377" i="44"/>
  <c r="CU312" i="44"/>
  <c r="CP265" i="44"/>
  <c r="AO383" i="44"/>
  <c r="AP383" i="44" s="1"/>
  <c r="CP62" i="44"/>
  <c r="CP46" i="44"/>
  <c r="AO324" i="44"/>
  <c r="AP324" i="44" s="1"/>
  <c r="CU274" i="44"/>
  <c r="CU198" i="44"/>
  <c r="CU142" i="44"/>
  <c r="CU99" i="44"/>
  <c r="CU151" i="44"/>
  <c r="CU61" i="44"/>
  <c r="CU119" i="44"/>
  <c r="CP351" i="44"/>
  <c r="CU144" i="44"/>
  <c r="AO123" i="44"/>
  <c r="AP123" i="44" s="1"/>
  <c r="CP298" i="44"/>
  <c r="AO113" i="44"/>
  <c r="AP113" i="44" s="1"/>
  <c r="CP288" i="44"/>
  <c r="AO142" i="44"/>
  <c r="AP142" i="44" s="1"/>
  <c r="AO99" i="44"/>
  <c r="AP99" i="44" s="1"/>
  <c r="CP406" i="44"/>
  <c r="CU323" i="44"/>
  <c r="CP93" i="44"/>
  <c r="AO242" i="44"/>
  <c r="AP242" i="44" s="1"/>
  <c r="AO56" i="44"/>
  <c r="AP56" i="44" s="1"/>
  <c r="CP104" i="44"/>
  <c r="AO119" i="44"/>
  <c r="AP119" i="44" s="1"/>
  <c r="CP297" i="44"/>
  <c r="CU135" i="44"/>
  <c r="AO135" i="44"/>
  <c r="AP135" i="44" s="1"/>
  <c r="AO145" i="44"/>
  <c r="AP145" i="44" s="1"/>
  <c r="CP400" i="44"/>
  <c r="AO300" i="44"/>
  <c r="AP300" i="44" s="1"/>
  <c r="CU244" i="44"/>
  <c r="CP364" i="44"/>
  <c r="CP386" i="44"/>
  <c r="CU133" i="44"/>
  <c r="AO133" i="44"/>
  <c r="AP133" i="44" s="1"/>
  <c r="CP216" i="44"/>
  <c r="AO312" i="44"/>
  <c r="AP312" i="44" s="1"/>
  <c r="CU265" i="44"/>
  <c r="CU60" i="44"/>
  <c r="AO60" i="44"/>
  <c r="AP60" i="44" s="1"/>
  <c r="CP71" i="44"/>
  <c r="CP123" i="44"/>
  <c r="AO268" i="44"/>
  <c r="AP268" i="44" s="1"/>
  <c r="CU324" i="44"/>
  <c r="CP198" i="44"/>
  <c r="AO98" i="44"/>
  <c r="AP98" i="44" s="1"/>
  <c r="CP293" i="44"/>
  <c r="CU56" i="44"/>
  <c r="CU279" i="44"/>
  <c r="CU47" i="44"/>
  <c r="CP301" i="44"/>
  <c r="CU145" i="44"/>
  <c r="CU199" i="44"/>
  <c r="CU385" i="44"/>
  <c r="CU189" i="44"/>
  <c r="CU253" i="44"/>
  <c r="AO253" i="44"/>
  <c r="AP253" i="44" s="1"/>
  <c r="CP313" i="44"/>
  <c r="CP399" i="44"/>
  <c r="CU123" i="44"/>
  <c r="CU250" i="44"/>
  <c r="CU401" i="44"/>
  <c r="AO401" i="44"/>
  <c r="AP401" i="44" s="1"/>
  <c r="CP245" i="44"/>
  <c r="AO161" i="44"/>
  <c r="AP161" i="44" s="1"/>
  <c r="CP350" i="44"/>
  <c r="AO244" i="44"/>
  <c r="AP244" i="44" s="1"/>
  <c r="AO208" i="44"/>
  <c r="AP208" i="44" s="1"/>
  <c r="AO199" i="44"/>
  <c r="AP199" i="44" s="1"/>
  <c r="CP217" i="44"/>
  <c r="AO385" i="44"/>
  <c r="AP385" i="44" s="1"/>
  <c r="CU377" i="44"/>
  <c r="AO189" i="44"/>
  <c r="AP189" i="44" s="1"/>
  <c r="CU338" i="44"/>
  <c r="AO338" i="44"/>
  <c r="AP338" i="44" s="1"/>
  <c r="CP383" i="44"/>
  <c r="AO46" i="44"/>
  <c r="AP46" i="44" s="1"/>
  <c r="CP229" i="44"/>
  <c r="CU292" i="44"/>
  <c r="CP213" i="44"/>
  <c r="AO342" i="44"/>
  <c r="AP342" i="44" s="1"/>
  <c r="AO346" i="44"/>
  <c r="AP346" i="44" s="1"/>
  <c r="CU150" i="44"/>
  <c r="AO150" i="44"/>
  <c r="AP150" i="44" s="1"/>
  <c r="CP345" i="44"/>
  <c r="CU238" i="44"/>
  <c r="AO238" i="44"/>
  <c r="AP238" i="44" s="1"/>
  <c r="AO176" i="44"/>
  <c r="AP176" i="44" s="1"/>
  <c r="CP207" i="44"/>
  <c r="CU336" i="44"/>
  <c r="AO117" i="44"/>
  <c r="AP117" i="44" s="1"/>
  <c r="CP343" i="44"/>
  <c r="AO121" i="44"/>
  <c r="AP121" i="44" s="1"/>
  <c r="CP74" i="44"/>
  <c r="CP329" i="44"/>
  <c r="CP226" i="44"/>
  <c r="CU357" i="44"/>
  <c r="AO328" i="44"/>
  <c r="AP328" i="44" s="1"/>
  <c r="CU109" i="44"/>
  <c r="CU138" i="44"/>
  <c r="CU44" i="44"/>
  <c r="CU176" i="44"/>
  <c r="CU191" i="44"/>
  <c r="CU197" i="44"/>
  <c r="AO403" i="44"/>
  <c r="AP403" i="44" s="1"/>
  <c r="CP66" i="44"/>
  <c r="CU366" i="44"/>
  <c r="AO366" i="44"/>
  <c r="AP366" i="44" s="1"/>
  <c r="CU63" i="44"/>
  <c r="AO63" i="44"/>
  <c r="AP63" i="44" s="1"/>
  <c r="CU402" i="44"/>
  <c r="CP192" i="44"/>
  <c r="CU121" i="44"/>
  <c r="CP167" i="44"/>
  <c r="CP48" i="44"/>
  <c r="CP201" i="44"/>
  <c r="CP68" i="44"/>
  <c r="CU391" i="44"/>
  <c r="CU228" i="44"/>
  <c r="AO198" i="44"/>
  <c r="AP198" i="44" s="1"/>
  <c r="AO292" i="44"/>
  <c r="AP292" i="44" s="1"/>
  <c r="CU224" i="44"/>
  <c r="CP396" i="44"/>
  <c r="CU296" i="44"/>
  <c r="AO296" i="44"/>
  <c r="AP296" i="44" s="1"/>
  <c r="CU234" i="44"/>
  <c r="CP250" i="44"/>
  <c r="CU64" i="44"/>
  <c r="AO64" i="44"/>
  <c r="AP64" i="44" s="1"/>
  <c r="AO138" i="44"/>
  <c r="AP138" i="44" s="1"/>
  <c r="CP247" i="44"/>
  <c r="AO44" i="44"/>
  <c r="AP44" i="44" s="1"/>
  <c r="CP314" i="44"/>
  <c r="AO191" i="44"/>
  <c r="AP191" i="44" s="1"/>
  <c r="CU332" i="44"/>
  <c r="AO51" i="44"/>
  <c r="AP51" i="44" s="1"/>
  <c r="CU339" i="44"/>
  <c r="CP262" i="44"/>
  <c r="CP408" i="44"/>
  <c r="AO402" i="44"/>
  <c r="AP402" i="44" s="1"/>
  <c r="CU368" i="44"/>
  <c r="AO249" i="44"/>
  <c r="AP249" i="44" s="1"/>
  <c r="CU395" i="44"/>
  <c r="CP295" i="44"/>
  <c r="CP336" i="44"/>
  <c r="CU51" i="44"/>
  <c r="AO197" i="44"/>
  <c r="AP197" i="44" s="1"/>
  <c r="AO339" i="44"/>
  <c r="AP339" i="44" s="1"/>
  <c r="AO316" i="44"/>
  <c r="AP316" i="44" s="1"/>
  <c r="CP315" i="44"/>
  <c r="AO226" i="44"/>
  <c r="AP226" i="44" s="1"/>
  <c r="CU328" i="44"/>
  <c r="CP342" i="44"/>
  <c r="AO224" i="44"/>
  <c r="AP224" i="44" s="1"/>
  <c r="CU124" i="44"/>
  <c r="AO234" i="44"/>
  <c r="AP234" i="44" s="1"/>
  <c r="CU134" i="44"/>
  <c r="CP150" i="44"/>
  <c r="AO395" i="44"/>
  <c r="AP395" i="44" s="1"/>
  <c r="CU345" i="44"/>
  <c r="CU173" i="44"/>
  <c r="AO173" i="44"/>
  <c r="AP173" i="44" s="1"/>
  <c r="AO332" i="44"/>
  <c r="AP332" i="44" s="1"/>
  <c r="CP117" i="44"/>
  <c r="AO116" i="44"/>
  <c r="AP116" i="44" s="1"/>
  <c r="CU137" i="44"/>
  <c r="CU316" i="44"/>
  <c r="CU315" i="44"/>
  <c r="CU408" i="44"/>
  <c r="AO368" i="44"/>
  <c r="AP368" i="44" s="1"/>
  <c r="CU74" i="44"/>
  <c r="AO201" i="44"/>
  <c r="AP201" i="44" s="1"/>
  <c r="CU218" i="44"/>
  <c r="CP132" i="44"/>
  <c r="CU268" i="44"/>
  <c r="CU98" i="44"/>
  <c r="CU213" i="44"/>
  <c r="CP346" i="44"/>
  <c r="CP64" i="44"/>
  <c r="CP238" i="44"/>
  <c r="CP173" i="44"/>
  <c r="CP176" i="44"/>
  <c r="CU207" i="44"/>
  <c r="CP403" i="44"/>
  <c r="AO137" i="44"/>
  <c r="AP137" i="44" s="1"/>
  <c r="CP366" i="44"/>
  <c r="AO58" i="44"/>
  <c r="AP58" i="44" s="1"/>
  <c r="CP63" i="44"/>
  <c r="CP121" i="44"/>
  <c r="AO74" i="44"/>
  <c r="AP74" i="44" s="1"/>
  <c r="AO329" i="44"/>
  <c r="AP329" i="44" s="1"/>
  <c r="CU241" i="44"/>
  <c r="AO167" i="44"/>
  <c r="AP167" i="44" s="1"/>
  <c r="CP328" i="44"/>
  <c r="AO75" i="44"/>
  <c r="AP75" i="44" s="1"/>
  <c r="AO319" i="44"/>
  <c r="AP319" i="44" s="1"/>
  <c r="AO102" i="44"/>
  <c r="AP102" i="44" s="1"/>
  <c r="AO391" i="44"/>
  <c r="AP391" i="44" s="1"/>
  <c r="CP84" i="44"/>
  <c r="AO213" i="44"/>
  <c r="AP213" i="44" s="1"/>
  <c r="CP292" i="44"/>
  <c r="CP124" i="44"/>
  <c r="AO124" i="44"/>
  <c r="AP124" i="44" s="1"/>
  <c r="AO134" i="44"/>
  <c r="AP134" i="44" s="1"/>
  <c r="AO345" i="44"/>
  <c r="AP345" i="44" s="1"/>
  <c r="CU295" i="44"/>
  <c r="CU247" i="44"/>
  <c r="CP44" i="44"/>
  <c r="CU314" i="44"/>
  <c r="CP191" i="44"/>
  <c r="AO207" i="44"/>
  <c r="AP207" i="44" s="1"/>
  <c r="CU116" i="44"/>
  <c r="CP402" i="44"/>
  <c r="CU329" i="44"/>
  <c r="CU226" i="44"/>
  <c r="AO357" i="44"/>
  <c r="AP357" i="44" s="1"/>
  <c r="CU257" i="44"/>
  <c r="CP57" i="44"/>
  <c r="CU46" i="44"/>
  <c r="CU229" i="44"/>
  <c r="CP224" i="44"/>
  <c r="CP296" i="44"/>
  <c r="CP138" i="44"/>
  <c r="CP51" i="44"/>
  <c r="CU343" i="44"/>
  <c r="CP197" i="44"/>
  <c r="CP339" i="44"/>
  <c r="AO66" i="44"/>
  <c r="AP66" i="44" s="1"/>
  <c r="CU262" i="44"/>
  <c r="CP316" i="44"/>
  <c r="CU192" i="44"/>
  <c r="CP374" i="44"/>
  <c r="AO273" i="44"/>
  <c r="AP273" i="44" s="1"/>
  <c r="AO187" i="44"/>
  <c r="AP187" i="44" s="1"/>
  <c r="CP307" i="44"/>
  <c r="CP395" i="44"/>
  <c r="AO295" i="44"/>
  <c r="AP295" i="44" s="1"/>
  <c r="AO247" i="44"/>
  <c r="AP247" i="44" s="1"/>
  <c r="AO314" i="44"/>
  <c r="AP314" i="44" s="1"/>
  <c r="CP332" i="44"/>
  <c r="AO336" i="44"/>
  <c r="AP336" i="44" s="1"/>
  <c r="CP116" i="44"/>
  <c r="CU58" i="44"/>
  <c r="AO408" i="44"/>
  <c r="AP408" i="44" s="1"/>
  <c r="CP368" i="44"/>
  <c r="AO192" i="44"/>
  <c r="AP192" i="44" s="1"/>
  <c r="CU167" i="44"/>
  <c r="CU319" i="44"/>
  <c r="CU187" i="44"/>
  <c r="CU340" i="44"/>
  <c r="CP338" i="44"/>
  <c r="CU342" i="44"/>
  <c r="CU346" i="44"/>
  <c r="CP134" i="44"/>
  <c r="CU117" i="44"/>
  <c r="AO343" i="44"/>
  <c r="AP343" i="44" s="1"/>
  <c r="CU403" i="44"/>
  <c r="CP137" i="44"/>
  <c r="CU66" i="44"/>
  <c r="AO262" i="44"/>
  <c r="AP262" i="44" s="1"/>
  <c r="CP58" i="44"/>
  <c r="AO315" i="44"/>
  <c r="AP315" i="44" s="1"/>
  <c r="CP257" i="44"/>
  <c r="AO378" i="44"/>
  <c r="AP378" i="44" s="1"/>
  <c r="CU48" i="44"/>
  <c r="CU75" i="44"/>
  <c r="CU201" i="44"/>
  <c r="CU68" i="44"/>
  <c r="CU102" i="44"/>
  <c r="CP102" i="44"/>
  <c r="AO287" i="44"/>
  <c r="AP287" i="44" s="1"/>
  <c r="CP391" i="44"/>
  <c r="CU291" i="44"/>
  <c r="AO291" i="44"/>
  <c r="AP291" i="44" s="1"/>
  <c r="CP239" i="44"/>
  <c r="AO57" i="44"/>
  <c r="AP57" i="44" s="1"/>
  <c r="CP290" i="44"/>
  <c r="AO127" i="44"/>
  <c r="AP127" i="44" s="1"/>
  <c r="CU170" i="44"/>
  <c r="AO170" i="44"/>
  <c r="AP170" i="44" s="1"/>
  <c r="AO278" i="44"/>
  <c r="AP278" i="44" s="1"/>
  <c r="CP354" i="44"/>
  <c r="AO308" i="44"/>
  <c r="AP308" i="44" s="1"/>
  <c r="CP186" i="44"/>
  <c r="AO327" i="44"/>
  <c r="AP327" i="44" s="1"/>
  <c r="AO196" i="44"/>
  <c r="AP196" i="44" s="1"/>
  <c r="CP280" i="44"/>
  <c r="CP283" i="44"/>
  <c r="CP131" i="44"/>
  <c r="CP322" i="44"/>
  <c r="AO78" i="44"/>
  <c r="AP78" i="44" s="1"/>
  <c r="AO95" i="44"/>
  <c r="AP95" i="44" s="1"/>
  <c r="CP89" i="44"/>
  <c r="CU353" i="44"/>
  <c r="CP404" i="44"/>
  <c r="CU193" i="44"/>
  <c r="AO259" i="44"/>
  <c r="AP259" i="44" s="1"/>
  <c r="CP96" i="44"/>
  <c r="CU380" i="44"/>
  <c r="AO359" i="44"/>
  <c r="AP359" i="44" s="1"/>
  <c r="CP376" i="44"/>
  <c r="AO241" i="44"/>
  <c r="AP241" i="44" s="1"/>
  <c r="CU212" i="44"/>
  <c r="CU249" i="44"/>
  <c r="CU333" i="44"/>
  <c r="CP333" i="44"/>
  <c r="AO374" i="44"/>
  <c r="AP374" i="44" s="1"/>
  <c r="AO48" i="44"/>
  <c r="AP48" i="44" s="1"/>
  <c r="CU214" i="44"/>
  <c r="CP269" i="44"/>
  <c r="AO68" i="44"/>
  <c r="AP68" i="44" s="1"/>
  <c r="CU202" i="44"/>
  <c r="CP337" i="44"/>
  <c r="AO218" i="44"/>
  <c r="AP218" i="44" s="1"/>
  <c r="CP341" i="44"/>
  <c r="AO228" i="44"/>
  <c r="AP228" i="44" s="1"/>
  <c r="CP139" i="44"/>
  <c r="CU390" i="44"/>
  <c r="AO390" i="44"/>
  <c r="AP390" i="44" s="1"/>
  <c r="CU290" i="44"/>
  <c r="CP227" i="44"/>
  <c r="CP101" i="44"/>
  <c r="CP81" i="44"/>
  <c r="CU232" i="44"/>
  <c r="AO331" i="44"/>
  <c r="AP331" i="44" s="1"/>
  <c r="AO206" i="44"/>
  <c r="AP206" i="44" s="1"/>
  <c r="CP122" i="44"/>
  <c r="AO283" i="44"/>
  <c r="AP283" i="44" s="1"/>
  <c r="CP154" i="44"/>
  <c r="CU278" i="44"/>
  <c r="CU65" i="44"/>
  <c r="CU165" i="44"/>
  <c r="CP85" i="44"/>
  <c r="CU281" i="44"/>
  <c r="AO105" i="44"/>
  <c r="AP105" i="44" s="1"/>
  <c r="CU225" i="44"/>
  <c r="AO125" i="44"/>
  <c r="AP125" i="44" s="1"/>
  <c r="AO190" i="44"/>
  <c r="AP190" i="44" s="1"/>
  <c r="AO79" i="44"/>
  <c r="AP79" i="44" s="1"/>
  <c r="CU372" i="44"/>
  <c r="CP311" i="44"/>
  <c r="AO212" i="44"/>
  <c r="AP212" i="44" s="1"/>
  <c r="CP249" i="44"/>
  <c r="CP378" i="44"/>
  <c r="AO109" i="44"/>
  <c r="AP109" i="44" s="1"/>
  <c r="CP273" i="44"/>
  <c r="CP75" i="44"/>
  <c r="AO214" i="44"/>
  <c r="AP214" i="44" s="1"/>
  <c r="CP187" i="44"/>
  <c r="AO202" i="44"/>
  <c r="AP202" i="44" s="1"/>
  <c r="CP287" i="44"/>
  <c r="AO118" i="44"/>
  <c r="AP118" i="44" s="1"/>
  <c r="CP291" i="44"/>
  <c r="AO128" i="44"/>
  <c r="AP128" i="44" s="1"/>
  <c r="AO340" i="44"/>
  <c r="AP340" i="44" s="1"/>
  <c r="CU227" i="44"/>
  <c r="CP127" i="44"/>
  <c r="AO353" i="44"/>
  <c r="AP353" i="44" s="1"/>
  <c r="CU168" i="44"/>
  <c r="CP170" i="44"/>
  <c r="AO140" i="44"/>
  <c r="AP140" i="44" s="1"/>
  <c r="CU404" i="44"/>
  <c r="CP309" i="44"/>
  <c r="CU67" i="44"/>
  <c r="AO154" i="44"/>
  <c r="AP154" i="44" s="1"/>
  <c r="AO185" i="44"/>
  <c r="AP185" i="44" s="1"/>
  <c r="AO325" i="44"/>
  <c r="AP325" i="44" s="1"/>
  <c r="CU118" i="44"/>
  <c r="CU128" i="44"/>
  <c r="AO168" i="44"/>
  <c r="AP168" i="44" s="1"/>
  <c r="CU140" i="44"/>
  <c r="CP181" i="44"/>
  <c r="AO193" i="44"/>
  <c r="AP193" i="44" s="1"/>
  <c r="CP381" i="44"/>
  <c r="AO122" i="44"/>
  <c r="AP122" i="44" s="1"/>
  <c r="CU45" i="44"/>
  <c r="AO380" i="44"/>
  <c r="AP380" i="44" s="1"/>
  <c r="CU344" i="44"/>
  <c r="CP372" i="44"/>
  <c r="CP111" i="44"/>
  <c r="AO223" i="44"/>
  <c r="AP223" i="44" s="1"/>
  <c r="CP228" i="44"/>
  <c r="AO239" i="44"/>
  <c r="AP239" i="44" s="1"/>
  <c r="CP390" i="44"/>
  <c r="AO290" i="44"/>
  <c r="AP290" i="44" s="1"/>
  <c r="CP278" i="44"/>
  <c r="CP65" i="44"/>
  <c r="CU196" i="44"/>
  <c r="CP205" i="44"/>
  <c r="CP225" i="44"/>
  <c r="CU359" i="44"/>
  <c r="CP254" i="44"/>
  <c r="CP272" i="44"/>
  <c r="AO195" i="44"/>
  <c r="AP195" i="44" s="1"/>
  <c r="CP251" i="44"/>
  <c r="CU157" i="44"/>
  <c r="CP241" i="44"/>
  <c r="AO257" i="44"/>
  <c r="AP257" i="44" s="1"/>
  <c r="CP212" i="44"/>
  <c r="CU378" i="44"/>
  <c r="CU273" i="44"/>
  <c r="CP319" i="44"/>
  <c r="CU269" i="44"/>
  <c r="CP202" i="44"/>
  <c r="CU337" i="44"/>
  <c r="CP218" i="44"/>
  <c r="AO101" i="44"/>
  <c r="AP101" i="44" s="1"/>
  <c r="AO81" i="44"/>
  <c r="AP81" i="44" s="1"/>
  <c r="CU307" i="44"/>
  <c r="AO404" i="44"/>
  <c r="AP404" i="44" s="1"/>
  <c r="CP159" i="44"/>
  <c r="AO309" i="44"/>
  <c r="AP309" i="44" s="1"/>
  <c r="AO165" i="44"/>
  <c r="AP165" i="44" s="1"/>
  <c r="CP196" i="44"/>
  <c r="AO281" i="44"/>
  <c r="AP281" i="44" s="1"/>
  <c r="CU206" i="44"/>
  <c r="CP326" i="44"/>
  <c r="CU95" i="44"/>
  <c r="AO333" i="44"/>
  <c r="AP333" i="44" s="1"/>
  <c r="CP109" i="44"/>
  <c r="CP214" i="44"/>
  <c r="AO269" i="44"/>
  <c r="AP269" i="44" s="1"/>
  <c r="AO337" i="44"/>
  <c r="AP337" i="44" s="1"/>
  <c r="CP118" i="44"/>
  <c r="AO341" i="44"/>
  <c r="AP341" i="44" s="1"/>
  <c r="CP128" i="44"/>
  <c r="CU139" i="44"/>
  <c r="AO139" i="44"/>
  <c r="AP139" i="44" s="1"/>
  <c r="CP340" i="44"/>
  <c r="AO227" i="44"/>
  <c r="AP227" i="44" s="1"/>
  <c r="CP353" i="44"/>
  <c r="CU101" i="44"/>
  <c r="CU81" i="44"/>
  <c r="CU84" i="44"/>
  <c r="AO181" i="44"/>
  <c r="AP181" i="44" s="1"/>
  <c r="AO65" i="44"/>
  <c r="AP65" i="44" s="1"/>
  <c r="CP203" i="44"/>
  <c r="CP180" i="44"/>
  <c r="CP327" i="44"/>
  <c r="AO169" i="44"/>
  <c r="AP169" i="44" s="1"/>
  <c r="CU79" i="44"/>
  <c r="AO275" i="44"/>
  <c r="AP275" i="44" s="1"/>
  <c r="CP357" i="44"/>
  <c r="CU311" i="44"/>
  <c r="AO311" i="44"/>
  <c r="AP311" i="44" s="1"/>
  <c r="CU374" i="44"/>
  <c r="CU287" i="44"/>
  <c r="CU341" i="44"/>
  <c r="CU239" i="44"/>
  <c r="CU57" i="44"/>
  <c r="CU127" i="44"/>
  <c r="CP168" i="44"/>
  <c r="AO307" i="44"/>
  <c r="AP307" i="44" s="1"/>
  <c r="AO84" i="44"/>
  <c r="AP84" i="44" s="1"/>
  <c r="CP140" i="44"/>
  <c r="AO159" i="44"/>
  <c r="AP159" i="44" s="1"/>
  <c r="AO45" i="44"/>
  <c r="AP45" i="44" s="1"/>
  <c r="CU105" i="44"/>
  <c r="AO67" i="44"/>
  <c r="AP67" i="44" s="1"/>
  <c r="CU125" i="44"/>
  <c r="CU190" i="44"/>
  <c r="AO272" i="44"/>
  <c r="AP272" i="44" s="1"/>
  <c r="CP375" i="44"/>
  <c r="CP82" i="44"/>
  <c r="CP407" i="44"/>
  <c r="CU210" i="44"/>
  <c r="CU276" i="44"/>
  <c r="AO375" i="44"/>
  <c r="AP375" i="44" s="1"/>
  <c r="CU149" i="44"/>
  <c r="CU308" i="44"/>
  <c r="CU369" i="44"/>
  <c r="CU259" i="44"/>
  <c r="CU277" i="44"/>
  <c r="AO277" i="44"/>
  <c r="AP277" i="44" s="1"/>
  <c r="CP106" i="44"/>
  <c r="CP222" i="44"/>
  <c r="CP330" i="44"/>
  <c r="CP171" i="44"/>
  <c r="CU169" i="44"/>
  <c r="CU185" i="44"/>
  <c r="CU195" i="44"/>
  <c r="CP211" i="44"/>
  <c r="AO175" i="44"/>
  <c r="AP175" i="44" s="1"/>
  <c r="CU141" i="44"/>
  <c r="CP261" i="44"/>
  <c r="AO384" i="44"/>
  <c r="AP384" i="44" s="1"/>
  <c r="CP149" i="44"/>
  <c r="CU181" i="44"/>
  <c r="AO180" i="44"/>
  <c r="AP180" i="44" s="1"/>
  <c r="CP331" i="44"/>
  <c r="CU330" i="44"/>
  <c r="AO330" i="44"/>
  <c r="AP330" i="44" s="1"/>
  <c r="AO171" i="44"/>
  <c r="AP171" i="44" s="1"/>
  <c r="CU78" i="44"/>
  <c r="CU376" i="44"/>
  <c r="CP276" i="44"/>
  <c r="CP136" i="44"/>
  <c r="CU384" i="44"/>
  <c r="CU112" i="44"/>
  <c r="CP193" i="44"/>
  <c r="CU354" i="44"/>
  <c r="AO232" i="44"/>
  <c r="AP232" i="44" s="1"/>
  <c r="AO369" i="44"/>
  <c r="AP369" i="44" s="1"/>
  <c r="CP259" i="44"/>
  <c r="CU180" i="44"/>
  <c r="CP277" i="44"/>
  <c r="AO96" i="44"/>
  <c r="AP96" i="44" s="1"/>
  <c r="AO106" i="44"/>
  <c r="AP106" i="44" s="1"/>
  <c r="CU222" i="44"/>
  <c r="CP45" i="44"/>
  <c r="CP105" i="44"/>
  <c r="CP125" i="44"/>
  <c r="CP344" i="44"/>
  <c r="AO344" i="44"/>
  <c r="AP344" i="44" s="1"/>
  <c r="CU283" i="44"/>
  <c r="CU254" i="44"/>
  <c r="CP169" i="44"/>
  <c r="AO372" i="44"/>
  <c r="AP372" i="44" s="1"/>
  <c r="CU322" i="44"/>
  <c r="CP185" i="44"/>
  <c r="AO376" i="44"/>
  <c r="AP376" i="44" s="1"/>
  <c r="CP195" i="44"/>
  <c r="CU211" i="44"/>
  <c r="AO211" i="44"/>
  <c r="AP211" i="44" s="1"/>
  <c r="CU325" i="44"/>
  <c r="CP325" i="44"/>
  <c r="CP308" i="44"/>
  <c r="CU96" i="44"/>
  <c r="CU381" i="44"/>
  <c r="CP281" i="44"/>
  <c r="CU106" i="44"/>
  <c r="CP380" i="44"/>
  <c r="CU280" i="44"/>
  <c r="CU49" i="44"/>
  <c r="AO131" i="44"/>
  <c r="AP131" i="44" s="1"/>
  <c r="CP359" i="44"/>
  <c r="CU171" i="44"/>
  <c r="CP79" i="44"/>
  <c r="CU326" i="44"/>
  <c r="CP194" i="44"/>
  <c r="AO136" i="44"/>
  <c r="AP136" i="44" s="1"/>
  <c r="CU175" i="44"/>
  <c r="CP87" i="44"/>
  <c r="CP360" i="44"/>
  <c r="AO354" i="44"/>
  <c r="AP354" i="44" s="1"/>
  <c r="CU203" i="44"/>
  <c r="AO203" i="44"/>
  <c r="AP203" i="44" s="1"/>
  <c r="CP369" i="44"/>
  <c r="CU186" i="44"/>
  <c r="AO186" i="44"/>
  <c r="AP186" i="44" s="1"/>
  <c r="CP165" i="44"/>
  <c r="CU85" i="44"/>
  <c r="AO85" i="44"/>
  <c r="AP85" i="44" s="1"/>
  <c r="AO381" i="44"/>
  <c r="AP381" i="44" s="1"/>
  <c r="AO222" i="44"/>
  <c r="AP222" i="44" s="1"/>
  <c r="AO280" i="44"/>
  <c r="AP280" i="44" s="1"/>
  <c r="CP67" i="44"/>
  <c r="AO49" i="44"/>
  <c r="AP49" i="44" s="1"/>
  <c r="CP190" i="44"/>
  <c r="AO254" i="44"/>
  <c r="AP254" i="44" s="1"/>
  <c r="AO322" i="44"/>
  <c r="AP322" i="44" s="1"/>
  <c r="CU272" i="44"/>
  <c r="CP78" i="44"/>
  <c r="AO326" i="44"/>
  <c r="AP326" i="44" s="1"/>
  <c r="CP95" i="44"/>
  <c r="AO111" i="44"/>
  <c r="AP111" i="44" s="1"/>
  <c r="CP275" i="44"/>
  <c r="AO94" i="44"/>
  <c r="AP94" i="44" s="1"/>
  <c r="CU223" i="44"/>
  <c r="AO182" i="44"/>
  <c r="AP182" i="44" s="1"/>
  <c r="CU289" i="44"/>
  <c r="CP232" i="44"/>
  <c r="CU159" i="44"/>
  <c r="CU309" i="44"/>
  <c r="CU327" i="44"/>
  <c r="CU331" i="44"/>
  <c r="CP206" i="44"/>
  <c r="CU122" i="44"/>
  <c r="CU205" i="44"/>
  <c r="AO205" i="44"/>
  <c r="AP205" i="44" s="1"/>
  <c r="AO225" i="44"/>
  <c r="AP225" i="44" s="1"/>
  <c r="CP49" i="44"/>
  <c r="CU131" i="44"/>
  <c r="CU154" i="44"/>
  <c r="AO276" i="44"/>
  <c r="AP276" i="44" s="1"/>
  <c r="CU111" i="44"/>
  <c r="CU375" i="44"/>
  <c r="CU275" i="44"/>
  <c r="CU89" i="44"/>
  <c r="CP223" i="44"/>
  <c r="CP55" i="44"/>
  <c r="AO157" i="44"/>
  <c r="AP157" i="44" s="1"/>
  <c r="AO360" i="44"/>
  <c r="AP360" i="44" s="1"/>
  <c r="CP289" i="44"/>
  <c r="AO409" i="44"/>
  <c r="AP409" i="44" s="1"/>
  <c r="AO251" i="44"/>
  <c r="AP251" i="44" s="1"/>
  <c r="CP141" i="44"/>
  <c r="AO261" i="44"/>
  <c r="AP261" i="44" s="1"/>
  <c r="CU82" i="44"/>
  <c r="CP260" i="44"/>
  <c r="CU164" i="44"/>
  <c r="AO164" i="44"/>
  <c r="AP164" i="44" s="1"/>
  <c r="CU304" i="44"/>
  <c r="CP86" i="44"/>
  <c r="AO389" i="44"/>
  <c r="AP389" i="44" s="1"/>
  <c r="CU363" i="44"/>
  <c r="CP363" i="44"/>
  <c r="CU110" i="44"/>
  <c r="AO110" i="44"/>
  <c r="AP110" i="44" s="1"/>
  <c r="CP334" i="44"/>
  <c r="CU258" i="44"/>
  <c r="CU103" i="44"/>
  <c r="AO103" i="44"/>
  <c r="AP103" i="44" s="1"/>
  <c r="CP349" i="44"/>
  <c r="AO299" i="44"/>
  <c r="AP299" i="44" s="1"/>
  <c r="AO72" i="44"/>
  <c r="AP72" i="44" s="1"/>
  <c r="CP267" i="44"/>
  <c r="CU53" i="44"/>
  <c r="AO53" i="44"/>
  <c r="AP53" i="44" s="1"/>
  <c r="CU371" i="44"/>
  <c r="CP370" i="44"/>
  <c r="CU152" i="44"/>
  <c r="CP126" i="44"/>
  <c r="CU310" i="44"/>
  <c r="AO179" i="44"/>
  <c r="AP179" i="44" s="1"/>
  <c r="CU379" i="44"/>
  <c r="CU230" i="44"/>
  <c r="AO194" i="44"/>
  <c r="AP194" i="44" s="1"/>
  <c r="CU136" i="44"/>
  <c r="CU143" i="44"/>
  <c r="CP182" i="44"/>
  <c r="CU261" i="44"/>
  <c r="CP384" i="44"/>
  <c r="CU367" i="44"/>
  <c r="CP271" i="44"/>
  <c r="CU83" i="44"/>
  <c r="AO120" i="44"/>
  <c r="AP120" i="44" s="1"/>
  <c r="CP393" i="44"/>
  <c r="AO152" i="44"/>
  <c r="AP152" i="44" s="1"/>
  <c r="CU373" i="44"/>
  <c r="AO114" i="44"/>
  <c r="AP114" i="44" s="1"/>
  <c r="AO77" i="44"/>
  <c r="AP77" i="44" s="1"/>
  <c r="AO156" i="44"/>
  <c r="AP156" i="44" s="1"/>
  <c r="AO143" i="44"/>
  <c r="AP143" i="44" s="1"/>
  <c r="CU92" i="44"/>
  <c r="CP175" i="44"/>
  <c r="CU87" i="44"/>
  <c r="CP157" i="44"/>
  <c r="AO82" i="44"/>
  <c r="AP82" i="44" s="1"/>
  <c r="CU407" i="44"/>
  <c r="AO304" i="44"/>
  <c r="AP304" i="44" s="1"/>
  <c r="CP210" i="44"/>
  <c r="AO258" i="44"/>
  <c r="AP258" i="44" s="1"/>
  <c r="CP409" i="44"/>
  <c r="CP158" i="44"/>
  <c r="AO248" i="44"/>
  <c r="AP248" i="44" s="1"/>
  <c r="CP163" i="44"/>
  <c r="AO367" i="44"/>
  <c r="AP367" i="44" s="1"/>
  <c r="AO371" i="44"/>
  <c r="AP371" i="44" s="1"/>
  <c r="CP184" i="44"/>
  <c r="CU200" i="44"/>
  <c r="AO200" i="44"/>
  <c r="AP200" i="44" s="1"/>
  <c r="CP320" i="44"/>
  <c r="CU188" i="44"/>
  <c r="AO188" i="44"/>
  <c r="AP188" i="44" s="1"/>
  <c r="CU120" i="44"/>
  <c r="AO318" i="44"/>
  <c r="AP318" i="44" s="1"/>
  <c r="CU73" i="44"/>
  <c r="CP302" i="44"/>
  <c r="CU248" i="44"/>
  <c r="CP72" i="44"/>
  <c r="CU317" i="44"/>
  <c r="AO321" i="44"/>
  <c r="AP321" i="44" s="1"/>
  <c r="CU266" i="44"/>
  <c r="AO373" i="44"/>
  <c r="AP373" i="44" s="1"/>
  <c r="CU221" i="44"/>
  <c r="CP392" i="44"/>
  <c r="AO230" i="44"/>
  <c r="AP230" i="44" s="1"/>
  <c r="AO89" i="44"/>
  <c r="AP89" i="44" s="1"/>
  <c r="CU55" i="44"/>
  <c r="AO55" i="44"/>
  <c r="AP55" i="44" s="1"/>
  <c r="AO92" i="44"/>
  <c r="AP92" i="44" s="1"/>
  <c r="AO87" i="44"/>
  <c r="AP87" i="44" s="1"/>
  <c r="CU360" i="44"/>
  <c r="AO407" i="44"/>
  <c r="AP407" i="44" s="1"/>
  <c r="AO112" i="44"/>
  <c r="AP112" i="44" s="1"/>
  <c r="CP164" i="44"/>
  <c r="AO289" i="44"/>
  <c r="AP289" i="44" s="1"/>
  <c r="AO394" i="44"/>
  <c r="AP394" i="44" s="1"/>
  <c r="CP389" i="44"/>
  <c r="CP110" i="44"/>
  <c r="AO149" i="44"/>
  <c r="AP149" i="44" s="1"/>
  <c r="CP103" i="44"/>
  <c r="CP299" i="44"/>
  <c r="CU148" i="44"/>
  <c r="AO148" i="44"/>
  <c r="AP148" i="44" s="1"/>
  <c r="AO317" i="44"/>
  <c r="AP317" i="44" s="1"/>
  <c r="CP53" i="44"/>
  <c r="CU321" i="44"/>
  <c r="CP83" i="44"/>
  <c r="CU100" i="44"/>
  <c r="AO100" i="44"/>
  <c r="AP100" i="44" s="1"/>
  <c r="CP270" i="44"/>
  <c r="AO88" i="44"/>
  <c r="AP88" i="44" s="1"/>
  <c r="AO266" i="44"/>
  <c r="AP266" i="44" s="1"/>
  <c r="CU393" i="44"/>
  <c r="CP152" i="44"/>
  <c r="CU240" i="44"/>
  <c r="CP382" i="44"/>
  <c r="AO379" i="44"/>
  <c r="AP379" i="44" s="1"/>
  <c r="AO73" i="44"/>
  <c r="AP73" i="44" s="1"/>
  <c r="CU130" i="44"/>
  <c r="AO86" i="44"/>
  <c r="AP86" i="44" s="1"/>
  <c r="CU389" i="44"/>
  <c r="CU334" i="44"/>
  <c r="CU162" i="44"/>
  <c r="CP258" i="44"/>
  <c r="CU409" i="44"/>
  <c r="CU349" i="44"/>
  <c r="CP248" i="44"/>
  <c r="CU267" i="44"/>
  <c r="CU271" i="44"/>
  <c r="CU370" i="44"/>
  <c r="CU88" i="44"/>
  <c r="CU358" i="44"/>
  <c r="CP160" i="44"/>
  <c r="CU256" i="44"/>
  <c r="CP143" i="44"/>
  <c r="CU182" i="44"/>
  <c r="AO141" i="44"/>
  <c r="AP141" i="44" s="1"/>
  <c r="CU260" i="44"/>
  <c r="AO260" i="44"/>
  <c r="AP260" i="44" s="1"/>
  <c r="CP112" i="44"/>
  <c r="CP304" i="44"/>
  <c r="CU86" i="44"/>
  <c r="CU394" i="44"/>
  <c r="AO363" i="44"/>
  <c r="AP363" i="44" s="1"/>
  <c r="AO334" i="44"/>
  <c r="AP334" i="44" s="1"/>
  <c r="AO162" i="44"/>
  <c r="AP162" i="44" s="1"/>
  <c r="AO349" i="44"/>
  <c r="AP349" i="44" s="1"/>
  <c r="CU163" i="44"/>
  <c r="CP367" i="44"/>
  <c r="AO267" i="44"/>
  <c r="AP267" i="44" s="1"/>
  <c r="CP371" i="44"/>
  <c r="AO271" i="44"/>
  <c r="AP271" i="44" s="1"/>
  <c r="CU184" i="44"/>
  <c r="CP200" i="44"/>
  <c r="AO370" i="44"/>
  <c r="AP370" i="44" s="1"/>
  <c r="CP188" i="44"/>
  <c r="CP120" i="44"/>
  <c r="CP183" i="44"/>
  <c r="AO221" i="44"/>
  <c r="AP221" i="44" s="1"/>
  <c r="CU108" i="44"/>
  <c r="CP215" i="44"/>
  <c r="AO246" i="44"/>
  <c r="AP246" i="44" s="1"/>
  <c r="CU94" i="44"/>
  <c r="CP94" i="44"/>
  <c r="CP92" i="44"/>
  <c r="CP394" i="44"/>
  <c r="AO210" i="44"/>
  <c r="AP210" i="44" s="1"/>
  <c r="CU174" i="44"/>
  <c r="CU320" i="44"/>
  <c r="AO393" i="44"/>
  <c r="AP393" i="44" s="1"/>
  <c r="CP373" i="44"/>
  <c r="AO388" i="44"/>
  <c r="AP388" i="44" s="1"/>
  <c r="AO240" i="44"/>
  <c r="AP240" i="44" s="1"/>
  <c r="CP108" i="44"/>
  <c r="AO158" i="44"/>
  <c r="AP158" i="44" s="1"/>
  <c r="CP148" i="44"/>
  <c r="AO163" i="44"/>
  <c r="AP163" i="44" s="1"/>
  <c r="CP317" i="44"/>
  <c r="CP174" i="44"/>
  <c r="AO174" i="44"/>
  <c r="AP174" i="44" s="1"/>
  <c r="AO184" i="44"/>
  <c r="AP184" i="44" s="1"/>
  <c r="CP100" i="44"/>
  <c r="AO320" i="44"/>
  <c r="AP320" i="44" s="1"/>
  <c r="CP266" i="44"/>
  <c r="AO209" i="44"/>
  <c r="AP209" i="44" s="1"/>
  <c r="AO358" i="44"/>
  <c r="AP358" i="44" s="1"/>
  <c r="AO146" i="44"/>
  <c r="AP146" i="44" s="1"/>
  <c r="AO256" i="44"/>
  <c r="AP256" i="44" s="1"/>
  <c r="CU194" i="44"/>
  <c r="CU251" i="44"/>
  <c r="CP162" i="44"/>
  <c r="CU158" i="44"/>
  <c r="CU299" i="44"/>
  <c r="CU72" i="44"/>
  <c r="CP321" i="44"/>
  <c r="AO83" i="44"/>
  <c r="AP83" i="44" s="1"/>
  <c r="CU270" i="44"/>
  <c r="AO270" i="44"/>
  <c r="AP270" i="44" s="1"/>
  <c r="CP88" i="44"/>
  <c r="CP115" i="44"/>
  <c r="CP352" i="44"/>
  <c r="AO355" i="44"/>
  <c r="AP355" i="44" s="1"/>
  <c r="CU388" i="44"/>
  <c r="CP388" i="44"/>
  <c r="AO310" i="44"/>
  <c r="AP310" i="44" s="1"/>
  <c r="CU179" i="44"/>
  <c r="CU77" i="44"/>
  <c r="CU318" i="44"/>
  <c r="CU246" i="44"/>
  <c r="CP172" i="44"/>
  <c r="CU76" i="44"/>
  <c r="CU405" i="44"/>
  <c r="CU355" i="44"/>
  <c r="CP236" i="44"/>
  <c r="AO80" i="44"/>
  <c r="AP80" i="44" s="1"/>
  <c r="CP231" i="44"/>
  <c r="CU107" i="44"/>
  <c r="CP97" i="44"/>
  <c r="CU243" i="44"/>
  <c r="CU362" i="44"/>
  <c r="AO405" i="44"/>
  <c r="AP405" i="44" s="1"/>
  <c r="CP255" i="44"/>
  <c r="CP153" i="44"/>
  <c r="CP303" i="44"/>
  <c r="CU80" i="44"/>
  <c r="CP397" i="44"/>
  <c r="CU387" i="44"/>
  <c r="CP43" i="44"/>
  <c r="AO107" i="44"/>
  <c r="AP107" i="44" s="1"/>
  <c r="CP335" i="44"/>
  <c r="CP263" i="44"/>
  <c r="AO252" i="44"/>
  <c r="AP252" i="44" s="1"/>
  <c r="CP365" i="44"/>
  <c r="CU166" i="44"/>
  <c r="CU209" i="44"/>
  <c r="CU114" i="44"/>
  <c r="AO130" i="44"/>
  <c r="AP130" i="44" s="1"/>
  <c r="CP356" i="44"/>
  <c r="CP405" i="44"/>
  <c r="CU305" i="44"/>
  <c r="CP282" i="44"/>
  <c r="CU129" i="44"/>
  <c r="AO220" i="44"/>
  <c r="AP220" i="44" s="1"/>
  <c r="AO362" i="44"/>
  <c r="AP362" i="44" s="1"/>
  <c r="CU398" i="44"/>
  <c r="CP361" i="44"/>
  <c r="CP155" i="44"/>
  <c r="AO387" i="44"/>
  <c r="AP387" i="44" s="1"/>
  <c r="CU264" i="44"/>
  <c r="CU286" i="44"/>
  <c r="AO286" i="44"/>
  <c r="AP286" i="44" s="1"/>
  <c r="AO129" i="44"/>
  <c r="AP129" i="44" s="1"/>
  <c r="CU220" i="44"/>
  <c r="CP243" i="44"/>
  <c r="CU90" i="44"/>
  <c r="AO90" i="44"/>
  <c r="AP90" i="44" s="1"/>
  <c r="CP237" i="44"/>
  <c r="CP177" i="44"/>
  <c r="AO398" i="44"/>
  <c r="AP398" i="44" s="1"/>
  <c r="CP166" i="44"/>
  <c r="CP358" i="44"/>
  <c r="AO50" i="44"/>
  <c r="AP50" i="44" s="1"/>
  <c r="CP77" i="44"/>
  <c r="CU59" i="44"/>
  <c r="CP318" i="44"/>
  <c r="CU284" i="44"/>
  <c r="CU54" i="44"/>
  <c r="CU146" i="44"/>
  <c r="CP306" i="44"/>
  <c r="CU156" i="44"/>
  <c r="CP76" i="44"/>
  <c r="CU255" i="44"/>
  <c r="CU153" i="44"/>
  <c r="CU303" i="44"/>
  <c r="CU231" i="44"/>
  <c r="CP107" i="44"/>
  <c r="CP252" i="44"/>
  <c r="CU178" i="44"/>
  <c r="CP310" i="44"/>
  <c r="CP240" i="44"/>
  <c r="CP179" i="44"/>
  <c r="AO59" i="44"/>
  <c r="AP59" i="44" s="1"/>
  <c r="AO284" i="44"/>
  <c r="AP284" i="44" s="1"/>
  <c r="CP230" i="44"/>
  <c r="AO54" i="44"/>
  <c r="AP54" i="44" s="1"/>
  <c r="CU352" i="44"/>
  <c r="CU172" i="44"/>
  <c r="AO305" i="44"/>
  <c r="AP305" i="44" s="1"/>
  <c r="AO236" i="44"/>
  <c r="AP236" i="44" s="1"/>
  <c r="CP80" i="44"/>
  <c r="AO231" i="44"/>
  <c r="AP231" i="44" s="1"/>
  <c r="CU397" i="44"/>
  <c r="CP387" i="44"/>
  <c r="AO264" i="44"/>
  <c r="AP264" i="44" s="1"/>
  <c r="CU233" i="44"/>
  <c r="AO233" i="44"/>
  <c r="AP233" i="44" s="1"/>
  <c r="CU294" i="44"/>
  <c r="AO178" i="44"/>
  <c r="AP178" i="44" s="1"/>
  <c r="CP221" i="44"/>
  <c r="CP114" i="44"/>
  <c r="CU50" i="44"/>
  <c r="CU382" i="44"/>
  <c r="CU215" i="44"/>
  <c r="CP246" i="44"/>
  <c r="CP256" i="44"/>
  <c r="CU236" i="44"/>
  <c r="CP264" i="44"/>
  <c r="CU335" i="44"/>
  <c r="CU263" i="44"/>
  <c r="CU97" i="44"/>
  <c r="CU365" i="44"/>
  <c r="AO126" i="44"/>
  <c r="AP126" i="44" s="1"/>
  <c r="CP209" i="44"/>
  <c r="AO382" i="44"/>
  <c r="AP382" i="44" s="1"/>
  <c r="CU160" i="44"/>
  <c r="AO160" i="44"/>
  <c r="AP160" i="44" s="1"/>
  <c r="CP379" i="44"/>
  <c r="CP73" i="44"/>
  <c r="AO215" i="44"/>
  <c r="AP215" i="44" s="1"/>
  <c r="CP130" i="44"/>
  <c r="AO352" i="44"/>
  <c r="AP352" i="44" s="1"/>
  <c r="CU302" i="44"/>
  <c r="CU356" i="44"/>
  <c r="AO356" i="44"/>
  <c r="AP356" i="44" s="1"/>
  <c r="AO172" i="44"/>
  <c r="AP172" i="44" s="1"/>
  <c r="CP355" i="44"/>
  <c r="AO255" i="44"/>
  <c r="AP255" i="44" s="1"/>
  <c r="AO153" i="44"/>
  <c r="AP153" i="44" s="1"/>
  <c r="AO303" i="44"/>
  <c r="AP303" i="44" s="1"/>
  <c r="AO397" i="44"/>
  <c r="AP397" i="44" s="1"/>
  <c r="CU43" i="44"/>
  <c r="AO43" i="44"/>
  <c r="AP43" i="44" s="1"/>
  <c r="CU282" i="44"/>
  <c r="AO335" i="44"/>
  <c r="AP335" i="44" s="1"/>
  <c r="CP129" i="44"/>
  <c r="AO97" i="44"/>
  <c r="AP97" i="44" s="1"/>
  <c r="CP220" i="44"/>
  <c r="CP90" i="44"/>
  <c r="CP294" i="44"/>
  <c r="AO294" i="44"/>
  <c r="AP294" i="44" s="1"/>
  <c r="CU237" i="44"/>
  <c r="CP362" i="44"/>
  <c r="AO365" i="44"/>
  <c r="AP365" i="44" s="1"/>
  <c r="CP398" i="44"/>
  <c r="CU361" i="44"/>
  <c r="AO361" i="44"/>
  <c r="AP361" i="44" s="1"/>
  <c r="CU126" i="44"/>
  <c r="CU392" i="44"/>
  <c r="CP146" i="44"/>
  <c r="CU306" i="44"/>
  <c r="CP156" i="44"/>
  <c r="AO155" i="44"/>
  <c r="AP155" i="44" s="1"/>
  <c r="CP286" i="44"/>
  <c r="CU177" i="44"/>
  <c r="CU183" i="44"/>
  <c r="AO183" i="44"/>
  <c r="AP183" i="44" s="1"/>
  <c r="AO392" i="44"/>
  <c r="AP392" i="44" s="1"/>
  <c r="CP50" i="44"/>
  <c r="AO108" i="44"/>
  <c r="AP108" i="44" s="1"/>
  <c r="CP59" i="44"/>
  <c r="CP284" i="44"/>
  <c r="CU115" i="44"/>
  <c r="AO115" i="44"/>
  <c r="AP115" i="44" s="1"/>
  <c r="CP54" i="44"/>
  <c r="AO302" i="44"/>
  <c r="AP302" i="44" s="1"/>
  <c r="AO306" i="44"/>
  <c r="AP306" i="44" s="1"/>
  <c r="AO76" i="44"/>
  <c r="AP76" i="44" s="1"/>
  <c r="CP305" i="44"/>
  <c r="CU155" i="44"/>
  <c r="AO282" i="44"/>
  <c r="AP282" i="44" s="1"/>
  <c r="CP233" i="44"/>
  <c r="AO263" i="44"/>
  <c r="AP263" i="44" s="1"/>
  <c r="AO243" i="44"/>
  <c r="AP243" i="44" s="1"/>
  <c r="AO237" i="44"/>
  <c r="AP237" i="44" s="1"/>
  <c r="CU252" i="44"/>
  <c r="CP178" i="44"/>
  <c r="AO177" i="44"/>
  <c r="AP177" i="44" s="1"/>
  <c r="AO166" i="44"/>
  <c r="AP166" i="44" s="1"/>
  <c r="CU35" i="44"/>
  <c r="AO35" i="44"/>
  <c r="AP35" i="44" s="1"/>
  <c r="CP36" i="44"/>
  <c r="CU39" i="44"/>
  <c r="CP40" i="44"/>
  <c r="CP37" i="44"/>
  <c r="AO38" i="44"/>
  <c r="AP38" i="44" s="1"/>
  <c r="CU38" i="44"/>
  <c r="CP35" i="44"/>
  <c r="AO39" i="44"/>
  <c r="AP39" i="44" s="1"/>
  <c r="CU41" i="44"/>
  <c r="CU37" i="44"/>
  <c r="AO36" i="44"/>
  <c r="AP36" i="44" s="1"/>
  <c r="AO41" i="44"/>
  <c r="AP41" i="44" s="1"/>
  <c r="CU40" i="44"/>
  <c r="AO40" i="44"/>
  <c r="AP40" i="44" s="1"/>
  <c r="CP38" i="44"/>
  <c r="CU36" i="44"/>
  <c r="CP41" i="44"/>
  <c r="AO37" i="44"/>
  <c r="AP37" i="44" s="1"/>
  <c r="CP39" i="44"/>
  <c r="CP29" i="44"/>
  <c r="CU30" i="44"/>
  <c r="AO30" i="44"/>
  <c r="AP30" i="44" s="1"/>
  <c r="CP32" i="44"/>
  <c r="CP31" i="44"/>
  <c r="CU32" i="44"/>
  <c r="AO28" i="44"/>
  <c r="AP28" i="44" s="1"/>
  <c r="CP30" i="44"/>
  <c r="AO32" i="44"/>
  <c r="AP32" i="44" s="1"/>
  <c r="CU28" i="44"/>
  <c r="CU27" i="44"/>
  <c r="AO31" i="44"/>
  <c r="AP31" i="44" s="1"/>
  <c r="AO27" i="44"/>
  <c r="AP27" i="44" s="1"/>
  <c r="CU29" i="44"/>
  <c r="CP28" i="44"/>
  <c r="CU31" i="44"/>
  <c r="AO29" i="44"/>
  <c r="AP29" i="44" s="1"/>
  <c r="CP27" i="44"/>
  <c r="CU25" i="44"/>
  <c r="AO25" i="44"/>
  <c r="AP25" i="44" s="1"/>
  <c r="CP25" i="44"/>
  <c r="CU22" i="44"/>
  <c r="AO22" i="44"/>
  <c r="AP22" i="44" s="1"/>
  <c r="CP22" i="44"/>
  <c r="AO20" i="44"/>
  <c r="AP20" i="44" s="1"/>
  <c r="CU20" i="44"/>
  <c r="CP20" i="44"/>
  <c r="CP15" i="44"/>
  <c r="CU14" i="44"/>
  <c r="AO14" i="44"/>
  <c r="AP14" i="44" s="1"/>
  <c r="AO15" i="44"/>
  <c r="AP15" i="44" s="1"/>
  <c r="CU15" i="44"/>
  <c r="CP14" i="44"/>
  <c r="CP8" i="44"/>
  <c r="AO4" i="44"/>
  <c r="AP4" i="44" s="1"/>
  <c r="CU7" i="44"/>
  <c r="CP6" i="44"/>
  <c r="AO11" i="44"/>
  <c r="AP11" i="44" s="1"/>
  <c r="CU10" i="44"/>
  <c r="AO10" i="44"/>
  <c r="AP10" i="44" s="1"/>
  <c r="AO7" i="44"/>
  <c r="AP7" i="44" s="1"/>
  <c r="CU11" i="44"/>
  <c r="CP9" i="44"/>
  <c r="CU5" i="44"/>
  <c r="AO5" i="44"/>
  <c r="AP5" i="44" s="1"/>
  <c r="CP4" i="44"/>
  <c r="CP11" i="44"/>
  <c r="CP7" i="44"/>
  <c r="AO8" i="44"/>
  <c r="AP8" i="44" s="1"/>
  <c r="CP10" i="44"/>
  <c r="AO6" i="44"/>
  <c r="AP6" i="44" s="1"/>
  <c r="CP5" i="44"/>
  <c r="CU6" i="44"/>
  <c r="CU8" i="44"/>
  <c r="CU9" i="44"/>
  <c r="AO9" i="44"/>
  <c r="AP9" i="44" s="1"/>
  <c r="CU4" i="44"/>
  <c r="AL24" i="39"/>
  <c r="AM24" i="39" s="1"/>
  <c r="AL22" i="39"/>
  <c r="AM22" i="39" s="1"/>
  <c r="AL21" i="39"/>
  <c r="AM21" i="39" s="1"/>
  <c r="AL19" i="39"/>
  <c r="AM19" i="39" s="1"/>
  <c r="AL17" i="39"/>
  <c r="AM17" i="39" s="1"/>
  <c r="AL16" i="39"/>
  <c r="AM16" i="39" s="1"/>
  <c r="AL14" i="39"/>
  <c r="AM14" i="39" s="1"/>
  <c r="AL12" i="39"/>
  <c r="AM12" i="39" s="1"/>
  <c r="AL11" i="39"/>
  <c r="AM11" i="39" s="1"/>
  <c r="AL28" i="39"/>
  <c r="AM28" i="39" s="1"/>
  <c r="AL29" i="39"/>
  <c r="AM29" i="39" s="1"/>
  <c r="AL30" i="39"/>
  <c r="AM30" i="39" s="1"/>
  <c r="AL27" i="39"/>
  <c r="AM27" i="39" s="1"/>
  <c r="AI28" i="39"/>
  <c r="AJ28" i="39" s="1"/>
  <c r="AI29" i="39"/>
  <c r="AJ29" i="39" s="1"/>
  <c r="AI30" i="39"/>
  <c r="AJ30" i="39" s="1"/>
  <c r="AI27" i="39"/>
  <c r="AJ27" i="39" s="1"/>
  <c r="AF28" i="39"/>
  <c r="AG28" i="39" s="1"/>
  <c r="AF29" i="39"/>
  <c r="AG29" i="39" s="1"/>
  <c r="AF30" i="39"/>
  <c r="AG30" i="39" s="1"/>
  <c r="AF27" i="39"/>
  <c r="AG27" i="39" s="1"/>
  <c r="AI24" i="39"/>
  <c r="AJ24" i="39" s="1"/>
  <c r="AI22" i="39"/>
  <c r="AJ22" i="39" s="1"/>
  <c r="AI21" i="39"/>
  <c r="AJ21" i="39" s="1"/>
  <c r="AI19" i="39"/>
  <c r="AJ19" i="39" s="1"/>
  <c r="AI17" i="39"/>
  <c r="AJ17" i="39" s="1"/>
  <c r="AI16" i="39"/>
  <c r="AJ16" i="39" s="1"/>
  <c r="AI14" i="39"/>
  <c r="AJ14" i="39" s="1"/>
  <c r="AI12" i="39"/>
  <c r="AJ12" i="39" s="1"/>
  <c r="AI11" i="39"/>
  <c r="AJ11" i="39" s="1"/>
  <c r="AF24" i="39"/>
  <c r="AG24" i="39" s="1"/>
  <c r="AF22" i="39"/>
  <c r="AG22" i="39" s="1"/>
  <c r="AF21" i="39"/>
  <c r="AG21" i="39" s="1"/>
  <c r="AF19" i="39"/>
  <c r="AG19" i="39" s="1"/>
  <c r="AF17" i="39"/>
  <c r="AG17" i="39" s="1"/>
  <c r="AF16" i="39"/>
  <c r="AG16" i="39" s="1"/>
  <c r="AF12" i="39"/>
  <c r="AG12" i="39" s="1"/>
  <c r="AF14" i="39"/>
  <c r="AG14" i="39" s="1"/>
  <c r="AF11" i="39"/>
  <c r="AG11" i="39" s="1"/>
  <c r="AO15" i="6"/>
  <c r="AO16" i="6"/>
  <c r="AO13" i="6"/>
  <c r="AO12" i="6"/>
  <c r="AO11" i="6"/>
  <c r="AO10" i="6"/>
  <c r="AO8" i="6"/>
  <c r="AO7" i="6"/>
  <c r="AO6" i="6"/>
  <c r="AO9" i="6"/>
  <c r="AO5" i="6"/>
  <c r="BI3" i="44"/>
  <c r="AQ3" i="44" a="1"/>
  <c r="CR558" i="44" l="1" a="1"/>
  <c r="CR558" i="44" s="1"/>
  <c r="CV558" i="44"/>
  <c r="CO558" i="44" a="1"/>
  <c r="CO558" i="44" s="1"/>
  <c r="CS558" i="44" a="1"/>
  <c r="CS558" i="44" s="1"/>
  <c r="CO569" i="44" a="1"/>
  <c r="CO569" i="44" s="1"/>
  <c r="CS569" i="44" a="1"/>
  <c r="CS569" i="44" s="1"/>
  <c r="CV569" i="44"/>
  <c r="CR569" i="44" a="1"/>
  <c r="CR569" i="44" s="1"/>
  <c r="CO410" i="44" a="1"/>
  <c r="CO410" i="44" s="1"/>
  <c r="CR410" i="44" a="1"/>
  <c r="CR410" i="44" s="1"/>
  <c r="CS410" i="44" a="1"/>
  <c r="CS410" i="44" s="1"/>
  <c r="CV410" i="44"/>
  <c r="CR570" i="44" a="1"/>
  <c r="CR570" i="44" s="1"/>
  <c r="CS570" i="44" a="1"/>
  <c r="CS570" i="44" s="1"/>
  <c r="CV570" i="44"/>
  <c r="CO570" i="44" a="1"/>
  <c r="CO570" i="44" s="1"/>
  <c r="CS411" i="44" a="1"/>
  <c r="CS411" i="44" s="1"/>
  <c r="CO411" i="44" a="1"/>
  <c r="CO411" i="44" s="1"/>
  <c r="CV411" i="44"/>
  <c r="CR411" i="44" a="1"/>
  <c r="CR411" i="44" s="1"/>
  <c r="CO583" i="44" a="1"/>
  <c r="CO583" i="44" s="1"/>
  <c r="CR583" i="44" a="1"/>
  <c r="CR583" i="44" s="1"/>
  <c r="CV583" i="44"/>
  <c r="CS583" i="44" a="1"/>
  <c r="CS583" i="44" s="1"/>
  <c r="CV588" i="44"/>
  <c r="CO588" i="44" a="1"/>
  <c r="CO588" i="44" s="1"/>
  <c r="CR588" i="44" a="1"/>
  <c r="CR588" i="44" s="1"/>
  <c r="CS588" i="44" a="1"/>
  <c r="CS588" i="44" s="1"/>
  <c r="CO618" i="44" a="1"/>
  <c r="CO618" i="44" s="1"/>
  <c r="CR618" i="44" a="1"/>
  <c r="CR618" i="44" s="1"/>
  <c r="CS618" i="44" a="1"/>
  <c r="CS618" i="44" s="1"/>
  <c r="CV618" i="44"/>
  <c r="CR610" i="44" a="1"/>
  <c r="CR610" i="44" s="1"/>
  <c r="CS610" i="44" a="1"/>
  <c r="CS610" i="44" s="1"/>
  <c r="CV610" i="44"/>
  <c r="CO610" i="44" a="1"/>
  <c r="CO610" i="44" s="1"/>
  <c r="CO623" i="44" a="1"/>
  <c r="CO623" i="44" s="1"/>
  <c r="CR623" i="44" a="1"/>
  <c r="CR623" i="44" s="1"/>
  <c r="CS623" i="44" a="1"/>
  <c r="CS623" i="44" s="1"/>
  <c r="CV623" i="44"/>
  <c r="CS601" i="44" a="1"/>
  <c r="CS601" i="44" s="1"/>
  <c r="CV601" i="44"/>
  <c r="CO601" i="44" a="1"/>
  <c r="CO601" i="44" s="1"/>
  <c r="CR601" i="44" a="1"/>
  <c r="CR601" i="44" s="1"/>
  <c r="CS597" i="44" a="1"/>
  <c r="CS597" i="44" s="1"/>
  <c r="CV597" i="44"/>
  <c r="CO597" i="44" a="1"/>
  <c r="CO597" i="44" s="1"/>
  <c r="CR597" i="44" a="1"/>
  <c r="CR597" i="44" s="1"/>
  <c r="CR605" i="44" a="1"/>
  <c r="CR605" i="44" s="1"/>
  <c r="CS605" i="44" a="1"/>
  <c r="CS605" i="44" s="1"/>
  <c r="CV605" i="44"/>
  <c r="CO605" i="44" a="1"/>
  <c r="CO605" i="44" s="1"/>
  <c r="CR592" i="44" a="1"/>
  <c r="CR592" i="44" s="1"/>
  <c r="CS592" i="44" a="1"/>
  <c r="CS592" i="44" s="1"/>
  <c r="CV592" i="44"/>
  <c r="CO592" i="44" a="1"/>
  <c r="CO592" i="44" s="1"/>
  <c r="CV576" i="44"/>
  <c r="CO576" i="44" a="1"/>
  <c r="CO576" i="44" s="1"/>
  <c r="CR576" i="44" a="1"/>
  <c r="CR576" i="44" s="1"/>
  <c r="CS576" i="44" a="1"/>
  <c r="CS576" i="44" s="1"/>
  <c r="CO559" i="44" a="1"/>
  <c r="CO559" i="44" s="1"/>
  <c r="CS559" i="44" a="1"/>
  <c r="CS559" i="44" s="1"/>
  <c r="CR559" i="44" a="1"/>
  <c r="CR559" i="44" s="1"/>
  <c r="CV559" i="44"/>
  <c r="CR562" i="44" a="1"/>
  <c r="CR562" i="44" s="1"/>
  <c r="CS562" i="44" a="1"/>
  <c r="CS562" i="44" s="1"/>
  <c r="CV562" i="44"/>
  <c r="CO562" i="44" a="1"/>
  <c r="CO562" i="44" s="1"/>
  <c r="CR543" i="44" a="1"/>
  <c r="CR543" i="44" s="1"/>
  <c r="CV543" i="44"/>
  <c r="CS543" i="44" a="1"/>
  <c r="CS543" i="44" s="1"/>
  <c r="CO543" i="44" a="1"/>
  <c r="CO543" i="44" s="1"/>
  <c r="CO525" i="44" a="1"/>
  <c r="CO525" i="44" s="1"/>
  <c r="CR525" i="44" a="1"/>
  <c r="CR525" i="44" s="1"/>
  <c r="CS525" i="44" a="1"/>
  <c r="CS525" i="44" s="1"/>
  <c r="CV525" i="44"/>
  <c r="CO508" i="44" a="1"/>
  <c r="CO508" i="44" s="1"/>
  <c r="CR508" i="44" a="1"/>
  <c r="CR508" i="44" s="1"/>
  <c r="CS508" i="44" a="1"/>
  <c r="CS508" i="44" s="1"/>
  <c r="CV508" i="44"/>
  <c r="CO511" i="44" a="1"/>
  <c r="CO511" i="44" s="1"/>
  <c r="CR511" i="44" a="1"/>
  <c r="CR511" i="44" s="1"/>
  <c r="CS511" i="44" a="1"/>
  <c r="CS511" i="44" s="1"/>
  <c r="CV511" i="44"/>
  <c r="CV513" i="44"/>
  <c r="CO513" i="44" a="1"/>
  <c r="CO513" i="44" s="1"/>
  <c r="CR513" i="44" a="1"/>
  <c r="CR513" i="44" s="1"/>
  <c r="CS513" i="44" a="1"/>
  <c r="CS513" i="44" s="1"/>
  <c r="CR33" i="44" a="1"/>
  <c r="CR33" i="44" s="1"/>
  <c r="CS33" i="44" a="1"/>
  <c r="CS33" i="44" s="1"/>
  <c r="CV33" i="44"/>
  <c r="CO33" i="44" a="1"/>
  <c r="CO33" i="44" s="1"/>
  <c r="CO26" i="44" a="1"/>
  <c r="CO26" i="44" s="1"/>
  <c r="CV26" i="44"/>
  <c r="CR26" i="44" a="1"/>
  <c r="CR26" i="44" s="1"/>
  <c r="CS26" i="44" a="1"/>
  <c r="CS26" i="44" s="1"/>
  <c r="CS16" i="44" a="1"/>
  <c r="CS16" i="44" s="1"/>
  <c r="CR16" i="44" a="1"/>
  <c r="CR16" i="44" s="1"/>
  <c r="CO16" i="44" a="1"/>
  <c r="CO16" i="44" s="1"/>
  <c r="CV16" i="44"/>
  <c r="CV21" i="44"/>
  <c r="CO21" i="44" a="1"/>
  <c r="CO21" i="44" s="1"/>
  <c r="CR21" i="44" a="1"/>
  <c r="CR21" i="44" s="1"/>
  <c r="CS21" i="44" a="1"/>
  <c r="CS21" i="44" s="1"/>
  <c r="CS18" i="44" a="1"/>
  <c r="CS18" i="44" s="1"/>
  <c r="CV18" i="44"/>
  <c r="CO18" i="44" a="1"/>
  <c r="CO18" i="44" s="1"/>
  <c r="CR18" i="44" a="1"/>
  <c r="CR18" i="44" s="1"/>
  <c r="CR12" i="44" a="1"/>
  <c r="CR12" i="44" s="1"/>
  <c r="CS12" i="44" a="1"/>
  <c r="CS12" i="44" s="1"/>
  <c r="CV12" i="44"/>
  <c r="CO12" i="44" a="1"/>
  <c r="CO12" i="44" s="1"/>
  <c r="CR17" i="44" a="1"/>
  <c r="CR17" i="44" s="1"/>
  <c r="CS17" i="44" a="1"/>
  <c r="CS17" i="44" s="1"/>
  <c r="CV17" i="44"/>
  <c r="CO17" i="44" a="1"/>
  <c r="CO17" i="44" s="1"/>
  <c r="CO19" i="44" a="1"/>
  <c r="CO19" i="44" s="1"/>
  <c r="CS19" i="44" a="1"/>
  <c r="CS19" i="44" s="1"/>
  <c r="CR19" i="44" a="1"/>
  <c r="CR19" i="44" s="1"/>
  <c r="CV19" i="44"/>
  <c r="CV42" i="44"/>
  <c r="CO42" i="44" a="1"/>
  <c r="CO42" i="44" s="1"/>
  <c r="CR42" i="44" a="1"/>
  <c r="CR42" i="44" s="1"/>
  <c r="CS42" i="44" a="1"/>
  <c r="CS42" i="44" s="1"/>
  <c r="CR23" i="44" a="1"/>
  <c r="CR23" i="44" s="1"/>
  <c r="CV23" i="44"/>
  <c r="CS23" i="44" a="1"/>
  <c r="CS23" i="44" s="1"/>
  <c r="CO23" i="44" a="1"/>
  <c r="CO23" i="44" s="1"/>
  <c r="CR34" i="44" a="1"/>
  <c r="CR34" i="44" s="1"/>
  <c r="CS34" i="44" a="1"/>
  <c r="CS34" i="44" s="1"/>
  <c r="CV34" i="44"/>
  <c r="CO34" i="44" a="1"/>
  <c r="CO34" i="44" s="1"/>
  <c r="CV24" i="44"/>
  <c r="CO24" i="44" a="1"/>
  <c r="CO24" i="44" s="1"/>
  <c r="CR24" i="44" a="1"/>
  <c r="CR24" i="44" s="1"/>
  <c r="CS24" i="44" a="1"/>
  <c r="CS24" i="44" s="1"/>
  <c r="CO13" i="44" a="1"/>
  <c r="CO13" i="44" s="1"/>
  <c r="CR13" i="44" a="1"/>
  <c r="CR13" i="44" s="1"/>
  <c r="CS13" i="44" a="1"/>
  <c r="CS13" i="44" s="1"/>
  <c r="CV13" i="44"/>
  <c r="CR624" i="44" a="1"/>
  <c r="CR624" i="44" s="1"/>
  <c r="CV624" i="44"/>
  <c r="CO624" i="44" a="1"/>
  <c r="CO624" i="44" s="1"/>
  <c r="CS624" i="44" a="1"/>
  <c r="CS624" i="44" s="1"/>
  <c r="CS622" i="44" a="1"/>
  <c r="CS622" i="44" s="1"/>
  <c r="CV622" i="44"/>
  <c r="CO622" i="44" a="1"/>
  <c r="CO622" i="44" s="1"/>
  <c r="CR622" i="44" a="1"/>
  <c r="CR622" i="44" s="1"/>
  <c r="CV619" i="44"/>
  <c r="CO619" i="44" a="1"/>
  <c r="CO619" i="44" s="1"/>
  <c r="CS619" i="44" a="1"/>
  <c r="CS619" i="44" s="1"/>
  <c r="CR619" i="44" a="1"/>
  <c r="CR619" i="44" s="1"/>
  <c r="CR620" i="44" a="1"/>
  <c r="CR620" i="44" s="1"/>
  <c r="CS620" i="44" a="1"/>
  <c r="CS620" i="44" s="1"/>
  <c r="CV620" i="44"/>
  <c r="CO620" i="44" a="1"/>
  <c r="CO620" i="44" s="1"/>
  <c r="CV621" i="44"/>
  <c r="CO621" i="44" a="1"/>
  <c r="CO621" i="44" s="1"/>
  <c r="CR621" i="44" a="1"/>
  <c r="CR621" i="44" s="1"/>
  <c r="CS621" i="44" a="1"/>
  <c r="CS621" i="44" s="1"/>
  <c r="CO612" i="44" a="1"/>
  <c r="CO612" i="44" s="1"/>
  <c r="CR612" i="44" a="1"/>
  <c r="CR612" i="44" s="1"/>
  <c r="CS612" i="44" a="1"/>
  <c r="CS612" i="44" s="1"/>
  <c r="CV612" i="44"/>
  <c r="CO613" i="44" a="1"/>
  <c r="CO613" i="44" s="1"/>
  <c r="CR613" i="44" a="1"/>
  <c r="CR613" i="44" s="1"/>
  <c r="CS613" i="44" a="1"/>
  <c r="CS613" i="44" s="1"/>
  <c r="CV613" i="44"/>
  <c r="CR616" i="44" a="1"/>
  <c r="CR616" i="44" s="1"/>
  <c r="CS616" i="44" a="1"/>
  <c r="CS616" i="44" s="1"/>
  <c r="CV616" i="44"/>
  <c r="CO616" i="44" a="1"/>
  <c r="CO616" i="44" s="1"/>
  <c r="CO617" i="44" a="1"/>
  <c r="CO617" i="44" s="1"/>
  <c r="CR617" i="44" a="1"/>
  <c r="CR617" i="44" s="1"/>
  <c r="CV617" i="44"/>
  <c r="CS617" i="44" a="1"/>
  <c r="CS617" i="44" s="1"/>
  <c r="CR614" i="44" a="1"/>
  <c r="CR614" i="44" s="1"/>
  <c r="CV614" i="44"/>
  <c r="CO614" i="44" a="1"/>
  <c r="CO614" i="44" s="1"/>
  <c r="CS614" i="44" a="1"/>
  <c r="CS614" i="44" s="1"/>
  <c r="CS615" i="44" a="1"/>
  <c r="CS615" i="44" s="1"/>
  <c r="CV615" i="44"/>
  <c r="CO615" i="44" a="1"/>
  <c r="CO615" i="44" s="1"/>
  <c r="CR615" i="44" a="1"/>
  <c r="CR615" i="44" s="1"/>
  <c r="CV611" i="44"/>
  <c r="CS611" i="44" a="1"/>
  <c r="CS611" i="44" s="1"/>
  <c r="CO611" i="44" a="1"/>
  <c r="CO611" i="44" s="1"/>
  <c r="CR611" i="44" a="1"/>
  <c r="CR611" i="44" s="1"/>
  <c r="CV609" i="44"/>
  <c r="CO609" i="44" a="1"/>
  <c r="CO609" i="44" s="1"/>
  <c r="CS609" i="44" a="1"/>
  <c r="CS609" i="44" s="1"/>
  <c r="CR609" i="44" a="1"/>
  <c r="CR609" i="44" s="1"/>
  <c r="CO606" i="44" a="1"/>
  <c r="CO606" i="44" s="1"/>
  <c r="CS606" i="44" a="1"/>
  <c r="CS606" i="44" s="1"/>
  <c r="CR606" i="44" a="1"/>
  <c r="CR606" i="44" s="1"/>
  <c r="CV606" i="44"/>
  <c r="CR607" i="44" a="1"/>
  <c r="CR607" i="44" s="1"/>
  <c r="CS607" i="44" a="1"/>
  <c r="CS607" i="44" s="1"/>
  <c r="CV607" i="44"/>
  <c r="CO607" i="44" a="1"/>
  <c r="CO607" i="44" s="1"/>
  <c r="CO608" i="44" a="1"/>
  <c r="CO608" i="44" s="1"/>
  <c r="CR608" i="44" a="1"/>
  <c r="CR608" i="44" s="1"/>
  <c r="CV608" i="44"/>
  <c r="CS608" i="44" a="1"/>
  <c r="CS608" i="44" s="1"/>
  <c r="CV604" i="44"/>
  <c r="CO604" i="44" a="1"/>
  <c r="CO604" i="44" s="1"/>
  <c r="CS604" i="44" a="1"/>
  <c r="CS604" i="44" s="1"/>
  <c r="CR604" i="44" a="1"/>
  <c r="CR604" i="44" s="1"/>
  <c r="CO603" i="44" a="1"/>
  <c r="CO603" i="44" s="1"/>
  <c r="CR603" i="44" a="1"/>
  <c r="CR603" i="44" s="1"/>
  <c r="CS603" i="44" a="1"/>
  <c r="CS603" i="44" s="1"/>
  <c r="CV603" i="44"/>
  <c r="CO602" i="44" a="1"/>
  <c r="CO602" i="44" s="1"/>
  <c r="CR602" i="44" a="1"/>
  <c r="CR602" i="44" s="1"/>
  <c r="CS602" i="44" a="1"/>
  <c r="CS602" i="44" s="1"/>
  <c r="CV602" i="44"/>
  <c r="CR600" i="44" a="1"/>
  <c r="CR600" i="44" s="1"/>
  <c r="CS600" i="44" a="1"/>
  <c r="CS600" i="44" s="1"/>
  <c r="CV600" i="44"/>
  <c r="CO600" i="44" a="1"/>
  <c r="CO600" i="44" s="1"/>
  <c r="CO598" i="44" a="1"/>
  <c r="CO598" i="44" s="1"/>
  <c r="CR598" i="44" a="1"/>
  <c r="CR598" i="44" s="1"/>
  <c r="CS598" i="44" a="1"/>
  <c r="CS598" i="44" s="1"/>
  <c r="CV598" i="44"/>
  <c r="CO599" i="44" a="1"/>
  <c r="CO599" i="44" s="1"/>
  <c r="CS599" i="44" a="1"/>
  <c r="CS599" i="44" s="1"/>
  <c r="CR599" i="44" a="1"/>
  <c r="CR599" i="44" s="1"/>
  <c r="CV599" i="44"/>
  <c r="CV596" i="44"/>
  <c r="CR596" i="44" a="1"/>
  <c r="CR596" i="44" s="1"/>
  <c r="CO596" i="44" a="1"/>
  <c r="CO596" i="44" s="1"/>
  <c r="CS596" i="44" a="1"/>
  <c r="CS596" i="44" s="1"/>
  <c r="CS593" i="44" a="1"/>
  <c r="CS593" i="44" s="1"/>
  <c r="CV593" i="44"/>
  <c r="CO593" i="44" a="1"/>
  <c r="CO593" i="44" s="1"/>
  <c r="CR593" i="44" a="1"/>
  <c r="CR593" i="44" s="1"/>
  <c r="CS594" i="44" a="1"/>
  <c r="CS594" i="44" s="1"/>
  <c r="CR594" i="44" a="1"/>
  <c r="CR594" i="44" s="1"/>
  <c r="CV594" i="44"/>
  <c r="CO594" i="44" a="1"/>
  <c r="CO594" i="44" s="1"/>
  <c r="CO595" i="44" a="1"/>
  <c r="CO595" i="44" s="1"/>
  <c r="CR595" i="44" a="1"/>
  <c r="CR595" i="44" s="1"/>
  <c r="CS595" i="44" a="1"/>
  <c r="CS595" i="44" s="1"/>
  <c r="CV595" i="44"/>
  <c r="CO591" i="44" a="1"/>
  <c r="CO591" i="44" s="1"/>
  <c r="CR591" i="44" a="1"/>
  <c r="CR591" i="44" s="1"/>
  <c r="CS591" i="44" a="1"/>
  <c r="CS591" i="44" s="1"/>
  <c r="CV591" i="44"/>
  <c r="CR589" i="44" a="1"/>
  <c r="CR589" i="44" s="1"/>
  <c r="CV589" i="44"/>
  <c r="CO589" i="44" a="1"/>
  <c r="CO589" i="44" s="1"/>
  <c r="CS589" i="44" a="1"/>
  <c r="CS589" i="44" s="1"/>
  <c r="CS590" i="44" a="1"/>
  <c r="CS590" i="44" s="1"/>
  <c r="CV590" i="44"/>
  <c r="CO590" i="44" a="1"/>
  <c r="CO590" i="44" s="1"/>
  <c r="CR590" i="44" a="1"/>
  <c r="CR590" i="44" s="1"/>
  <c r="CO584" i="44" a="1"/>
  <c r="CO584" i="44" s="1"/>
  <c r="CS584" i="44" a="1"/>
  <c r="CS584" i="44" s="1"/>
  <c r="CV584" i="44"/>
  <c r="CR584" i="44" a="1"/>
  <c r="CR584" i="44" s="1"/>
  <c r="CO585" i="44" a="1"/>
  <c r="CO585" i="44" s="1"/>
  <c r="CR585" i="44" a="1"/>
  <c r="CR585" i="44" s="1"/>
  <c r="CS585" i="44" a="1"/>
  <c r="CS585" i="44" s="1"/>
  <c r="CV585" i="44"/>
  <c r="CO587" i="44" a="1"/>
  <c r="CO587" i="44" s="1"/>
  <c r="CR587" i="44" a="1"/>
  <c r="CR587" i="44" s="1"/>
  <c r="CS587" i="44" a="1"/>
  <c r="CS587" i="44" s="1"/>
  <c r="CV587" i="44"/>
  <c r="CR586" i="44" a="1"/>
  <c r="CR586" i="44" s="1"/>
  <c r="CV586" i="44"/>
  <c r="CO586" i="44" a="1"/>
  <c r="CO586" i="44" s="1"/>
  <c r="CS586" i="44" a="1"/>
  <c r="CS586" i="44" s="1"/>
  <c r="CR577" i="44" a="1"/>
  <c r="CR577" i="44" s="1"/>
  <c r="CS577" i="44" a="1"/>
  <c r="CS577" i="44" s="1"/>
  <c r="CV577" i="44"/>
  <c r="CO577" i="44" a="1"/>
  <c r="CO577" i="44" s="1"/>
  <c r="CO578" i="44" a="1"/>
  <c r="CO578" i="44" s="1"/>
  <c r="CR578" i="44" a="1"/>
  <c r="CR578" i="44" s="1"/>
  <c r="CS578" i="44" a="1"/>
  <c r="CS578" i="44" s="1"/>
  <c r="CV578" i="44"/>
  <c r="CR582" i="44" a="1"/>
  <c r="CR582" i="44" s="1"/>
  <c r="CS582" i="44" a="1"/>
  <c r="CS582" i="44" s="1"/>
  <c r="CV582" i="44"/>
  <c r="CO582" i="44" a="1"/>
  <c r="CO582" i="44" s="1"/>
  <c r="CR580" i="44" a="1"/>
  <c r="CR580" i="44" s="1"/>
  <c r="CS580" i="44" a="1"/>
  <c r="CS580" i="44" s="1"/>
  <c r="CV580" i="44"/>
  <c r="CO580" i="44" a="1"/>
  <c r="CO580" i="44" s="1"/>
  <c r="CR579" i="44" a="1"/>
  <c r="CR579" i="44" s="1"/>
  <c r="CO579" i="44" a="1"/>
  <c r="CO579" i="44" s="1"/>
  <c r="CS579" i="44" a="1"/>
  <c r="CS579" i="44" s="1"/>
  <c r="CV579" i="44"/>
  <c r="CR581" i="44" a="1"/>
  <c r="CR581" i="44" s="1"/>
  <c r="CS581" i="44" a="1"/>
  <c r="CS581" i="44" s="1"/>
  <c r="CV581" i="44"/>
  <c r="CO581" i="44" a="1"/>
  <c r="CO581" i="44" s="1"/>
  <c r="CO571" i="44" a="1"/>
  <c r="CO571" i="44" s="1"/>
  <c r="CS571" i="44" a="1"/>
  <c r="CS571" i="44" s="1"/>
  <c r="CR571" i="44" a="1"/>
  <c r="CR571" i="44" s="1"/>
  <c r="CV571" i="44"/>
  <c r="CO574" i="44" a="1"/>
  <c r="CO574" i="44" s="1"/>
  <c r="CR574" i="44" a="1"/>
  <c r="CR574" i="44" s="1"/>
  <c r="CS574" i="44" a="1"/>
  <c r="CS574" i="44" s="1"/>
  <c r="CV574" i="44"/>
  <c r="CR573" i="44" a="1"/>
  <c r="CR573" i="44" s="1"/>
  <c r="CV573" i="44"/>
  <c r="CS573" i="44" a="1"/>
  <c r="CS573" i="44" s="1"/>
  <c r="CO573" i="44" a="1"/>
  <c r="CO573" i="44" s="1"/>
  <c r="CO575" i="44" a="1"/>
  <c r="CO575" i="44" s="1"/>
  <c r="CR575" i="44" a="1"/>
  <c r="CR575" i="44" s="1"/>
  <c r="CS575" i="44" a="1"/>
  <c r="CS575" i="44" s="1"/>
  <c r="CV575" i="44"/>
  <c r="CV572" i="44"/>
  <c r="CR572" i="44" a="1"/>
  <c r="CR572" i="44" s="1"/>
  <c r="CS572" i="44" a="1"/>
  <c r="CS572" i="44" s="1"/>
  <c r="CO572" i="44" a="1"/>
  <c r="CO572" i="44" s="1"/>
  <c r="CV565" i="44"/>
  <c r="CO565" i="44" a="1"/>
  <c r="CO565" i="44" s="1"/>
  <c r="CR565" i="44" a="1"/>
  <c r="CR565" i="44" s="1"/>
  <c r="CS565" i="44" a="1"/>
  <c r="CS565" i="44" s="1"/>
  <c r="CV564" i="44"/>
  <c r="CO564" i="44" a="1"/>
  <c r="CO564" i="44" s="1"/>
  <c r="CS564" i="44" a="1"/>
  <c r="CS564" i="44" s="1"/>
  <c r="CR564" i="44" a="1"/>
  <c r="CR564" i="44" s="1"/>
  <c r="CO567" i="44" a="1"/>
  <c r="CO567" i="44" s="1"/>
  <c r="CR567" i="44" a="1"/>
  <c r="CR567" i="44" s="1"/>
  <c r="CS567" i="44" a="1"/>
  <c r="CS567" i="44" s="1"/>
  <c r="CV567" i="44"/>
  <c r="CS563" i="44" a="1"/>
  <c r="CS563" i="44" s="1"/>
  <c r="CV563" i="44"/>
  <c r="CO563" i="44" a="1"/>
  <c r="CO563" i="44" s="1"/>
  <c r="CR563" i="44" a="1"/>
  <c r="CR563" i="44" s="1"/>
  <c r="CR568" i="44" a="1"/>
  <c r="CR568" i="44" s="1"/>
  <c r="CS568" i="44" a="1"/>
  <c r="CS568" i="44" s="1"/>
  <c r="CV568" i="44"/>
  <c r="CO568" i="44" a="1"/>
  <c r="CO568" i="44" s="1"/>
  <c r="CV566" i="44"/>
  <c r="CO566" i="44" a="1"/>
  <c r="CO566" i="44" s="1"/>
  <c r="CR566" i="44" a="1"/>
  <c r="CR566" i="44" s="1"/>
  <c r="CS566" i="44" a="1"/>
  <c r="CS566" i="44" s="1"/>
  <c r="CS560" i="44" a="1"/>
  <c r="CS560" i="44" s="1"/>
  <c r="CV560" i="44"/>
  <c r="CR560" i="44" a="1"/>
  <c r="CR560" i="44" s="1"/>
  <c r="CO560" i="44" a="1"/>
  <c r="CO560" i="44" s="1"/>
  <c r="CR561" i="44" a="1"/>
  <c r="CR561" i="44" s="1"/>
  <c r="CS561" i="44" a="1"/>
  <c r="CS561" i="44" s="1"/>
  <c r="CV561" i="44"/>
  <c r="CO561" i="44" a="1"/>
  <c r="CO561" i="44" s="1"/>
  <c r="CO547" i="44" a="1"/>
  <c r="CO547" i="44" s="1"/>
  <c r="CR547" i="44" a="1"/>
  <c r="CR547" i="44" s="1"/>
  <c r="CS547" i="44" a="1"/>
  <c r="CS547" i="44" s="1"/>
  <c r="CV547" i="44"/>
  <c r="CV546" i="44"/>
  <c r="CO546" i="44" a="1"/>
  <c r="CO546" i="44" s="1"/>
  <c r="CR546" i="44" a="1"/>
  <c r="CR546" i="44" s="1"/>
  <c r="CS546" i="44" a="1"/>
  <c r="CS546" i="44" s="1"/>
  <c r="CR553" i="44" a="1"/>
  <c r="CR553" i="44" s="1"/>
  <c r="CS553" i="44" a="1"/>
  <c r="CS553" i="44" s="1"/>
  <c r="CV553" i="44"/>
  <c r="CO553" i="44" a="1"/>
  <c r="CO553" i="44" s="1"/>
  <c r="CR545" i="44" a="1"/>
  <c r="CR545" i="44" s="1"/>
  <c r="CS545" i="44" a="1"/>
  <c r="CS545" i="44" s="1"/>
  <c r="CV545" i="44"/>
  <c r="CO545" i="44" a="1"/>
  <c r="CO545" i="44" s="1"/>
  <c r="CO544" i="44" a="1"/>
  <c r="CO544" i="44" s="1"/>
  <c r="CS544" i="44" a="1"/>
  <c r="CS544" i="44" s="1"/>
  <c r="CR544" i="44" a="1"/>
  <c r="CR544" i="44" s="1"/>
  <c r="CV544" i="44"/>
  <c r="CO552" i="44" a="1"/>
  <c r="CO552" i="44" s="1"/>
  <c r="CV552" i="44"/>
  <c r="CR552" i="44" a="1"/>
  <c r="CR552" i="44" s="1"/>
  <c r="CS552" i="44" a="1"/>
  <c r="CS552" i="44" s="1"/>
  <c r="CR550" i="44" a="1"/>
  <c r="CR550" i="44" s="1"/>
  <c r="CS550" i="44" a="1"/>
  <c r="CS550" i="44" s="1"/>
  <c r="CV550" i="44"/>
  <c r="CO550" i="44" a="1"/>
  <c r="CO550" i="44" s="1"/>
  <c r="CR551" i="44" a="1"/>
  <c r="CR551" i="44" s="1"/>
  <c r="CS551" i="44" a="1"/>
  <c r="CS551" i="44" s="1"/>
  <c r="CV551" i="44"/>
  <c r="CO551" i="44" a="1"/>
  <c r="CO551" i="44" s="1"/>
  <c r="CR557" i="44" a="1"/>
  <c r="CR557" i="44" s="1"/>
  <c r="CS557" i="44" a="1"/>
  <c r="CS557" i="44" s="1"/>
  <c r="CV557" i="44"/>
  <c r="CO557" i="44" a="1"/>
  <c r="CO557" i="44" s="1"/>
  <c r="CO554" i="44" a="1"/>
  <c r="CO554" i="44" s="1"/>
  <c r="CS554" i="44" a="1"/>
  <c r="CS554" i="44" s="1"/>
  <c r="CR554" i="44" a="1"/>
  <c r="CR554" i="44" s="1"/>
  <c r="CV554" i="44"/>
  <c r="CO548" i="44" a="1"/>
  <c r="CO548" i="44" s="1"/>
  <c r="CR548" i="44" a="1"/>
  <c r="CR548" i="44" s="1"/>
  <c r="CV548" i="44"/>
  <c r="CS548" i="44" a="1"/>
  <c r="CS548" i="44" s="1"/>
  <c r="CV555" i="44"/>
  <c r="CO555" i="44" a="1"/>
  <c r="CO555" i="44" s="1"/>
  <c r="CR555" i="44" a="1"/>
  <c r="CR555" i="44" s="1"/>
  <c r="CS555" i="44" a="1"/>
  <c r="CS555" i="44" s="1"/>
  <c r="CR549" i="44" a="1"/>
  <c r="CR549" i="44" s="1"/>
  <c r="CV549" i="44"/>
  <c r="CO549" i="44" a="1"/>
  <c r="CO549" i="44" s="1"/>
  <c r="CS549" i="44" a="1"/>
  <c r="CS549" i="44" s="1"/>
  <c r="CO556" i="44" a="1"/>
  <c r="CO556" i="44" s="1"/>
  <c r="CR556" i="44" a="1"/>
  <c r="CR556" i="44" s="1"/>
  <c r="CS556" i="44" a="1"/>
  <c r="CS556" i="44" s="1"/>
  <c r="CV556" i="44"/>
  <c r="CV542" i="44"/>
  <c r="CO542" i="44" a="1"/>
  <c r="CO542" i="44" s="1"/>
  <c r="CR542" i="44" a="1"/>
  <c r="CR542" i="44" s="1"/>
  <c r="CS542" i="44" a="1"/>
  <c r="CS542" i="44" s="1"/>
  <c r="CO536" i="44" a="1"/>
  <c r="CO536" i="44" s="1"/>
  <c r="CR536" i="44" a="1"/>
  <c r="CR536" i="44" s="1"/>
  <c r="CS536" i="44" a="1"/>
  <c r="CS536" i="44" s="1"/>
  <c r="CV536" i="44"/>
  <c r="CR541" i="44" a="1"/>
  <c r="CR541" i="44" s="1"/>
  <c r="CS541" i="44" a="1"/>
  <c r="CS541" i="44" s="1"/>
  <c r="CV541" i="44"/>
  <c r="CO541" i="44" a="1"/>
  <c r="CO541" i="44" s="1"/>
  <c r="CO534" i="44" a="1"/>
  <c r="CO534" i="44" s="1"/>
  <c r="CS534" i="44" a="1"/>
  <c r="CS534" i="44" s="1"/>
  <c r="CV534" i="44"/>
  <c r="CR534" i="44" a="1"/>
  <c r="CR534" i="44" s="1"/>
  <c r="CO531" i="44" a="1"/>
  <c r="CO531" i="44" s="1"/>
  <c r="CR531" i="44" a="1"/>
  <c r="CR531" i="44" s="1"/>
  <c r="CS531" i="44" a="1"/>
  <c r="CS531" i="44" s="1"/>
  <c r="CV531" i="44"/>
  <c r="CR535" i="44" a="1"/>
  <c r="CR535" i="44" s="1"/>
  <c r="CS535" i="44" a="1"/>
  <c r="CS535" i="44" s="1"/>
  <c r="CV535" i="44"/>
  <c r="CO535" i="44" a="1"/>
  <c r="CO535" i="44" s="1"/>
  <c r="CO538" i="44" a="1"/>
  <c r="CO538" i="44" s="1"/>
  <c r="CR538" i="44" a="1"/>
  <c r="CR538" i="44" s="1"/>
  <c r="CS538" i="44" a="1"/>
  <c r="CS538" i="44" s="1"/>
  <c r="CV538" i="44"/>
  <c r="CR527" i="44" a="1"/>
  <c r="CR527" i="44" s="1"/>
  <c r="CS527" i="44" a="1"/>
  <c r="CS527" i="44" s="1"/>
  <c r="CV527" i="44"/>
  <c r="CO527" i="44" a="1"/>
  <c r="CO527" i="44" s="1"/>
  <c r="CR529" i="44" a="1"/>
  <c r="CR529" i="44" s="1"/>
  <c r="CO529" i="44" a="1"/>
  <c r="CO529" i="44" s="1"/>
  <c r="CV529" i="44"/>
  <c r="CS529" i="44" a="1"/>
  <c r="CS529" i="44" s="1"/>
  <c r="CR530" i="44" a="1"/>
  <c r="CR530" i="44" s="1"/>
  <c r="CS530" i="44" a="1"/>
  <c r="CS530" i="44" s="1"/>
  <c r="CV530" i="44"/>
  <c r="CO530" i="44" a="1"/>
  <c r="CO530" i="44" s="1"/>
  <c r="CO526" i="44" a="1"/>
  <c r="CO526" i="44" s="1"/>
  <c r="CR526" i="44" a="1"/>
  <c r="CR526" i="44" s="1"/>
  <c r="CS526" i="44" a="1"/>
  <c r="CS526" i="44" s="1"/>
  <c r="CV526" i="44"/>
  <c r="CV532" i="44"/>
  <c r="CS532" i="44" a="1"/>
  <c r="CS532" i="44" s="1"/>
  <c r="CO532" i="44" a="1"/>
  <c r="CO532" i="44" s="1"/>
  <c r="CR532" i="44" a="1"/>
  <c r="CR532" i="44" s="1"/>
  <c r="CV540" i="44"/>
  <c r="CO540" i="44" a="1"/>
  <c r="CO540" i="44" s="1"/>
  <c r="CR540" i="44" a="1"/>
  <c r="CR540" i="44" s="1"/>
  <c r="CS540" i="44" a="1"/>
  <c r="CS540" i="44" s="1"/>
  <c r="CO528" i="44" a="1"/>
  <c r="CO528" i="44" s="1"/>
  <c r="CR528" i="44" a="1"/>
  <c r="CR528" i="44" s="1"/>
  <c r="CS528" i="44" a="1"/>
  <c r="CS528" i="44" s="1"/>
  <c r="CV528" i="44"/>
  <c r="CO533" i="44" a="1"/>
  <c r="CO533" i="44" s="1"/>
  <c r="CR533" i="44" a="1"/>
  <c r="CR533" i="44" s="1"/>
  <c r="CV533" i="44"/>
  <c r="CS533" i="44" a="1"/>
  <c r="CS533" i="44" s="1"/>
  <c r="CS539" i="44" a="1"/>
  <c r="CS539" i="44" s="1"/>
  <c r="CR539" i="44" a="1"/>
  <c r="CR539" i="44" s="1"/>
  <c r="CV539" i="44"/>
  <c r="CO539" i="44" a="1"/>
  <c r="CO539" i="44" s="1"/>
  <c r="CS537" i="44" a="1"/>
  <c r="CS537" i="44" s="1"/>
  <c r="CV537" i="44"/>
  <c r="CO537" i="44" a="1"/>
  <c r="CO537" i="44" s="1"/>
  <c r="CR537" i="44" a="1"/>
  <c r="CR537" i="44" s="1"/>
  <c r="CR515" i="44" a="1"/>
  <c r="CR515" i="44" s="1"/>
  <c r="CS515" i="44" a="1"/>
  <c r="CS515" i="44" s="1"/>
  <c r="CV515" i="44"/>
  <c r="CO515" i="44" a="1"/>
  <c r="CO515" i="44" s="1"/>
  <c r="CO521" i="44" a="1"/>
  <c r="CO521" i="44" s="1"/>
  <c r="CR521" i="44" a="1"/>
  <c r="CR521" i="44" s="1"/>
  <c r="CS521" i="44" a="1"/>
  <c r="CS521" i="44" s="1"/>
  <c r="CV521" i="44"/>
  <c r="CR519" i="44" a="1"/>
  <c r="CR519" i="44" s="1"/>
  <c r="CV519" i="44"/>
  <c r="CO519" i="44" a="1"/>
  <c r="CO519" i="44" s="1"/>
  <c r="CS519" i="44" a="1"/>
  <c r="CS519" i="44" s="1"/>
  <c r="CV518" i="44"/>
  <c r="CO518" i="44" a="1"/>
  <c r="CO518" i="44" s="1"/>
  <c r="CR518" i="44" a="1"/>
  <c r="CR518" i="44" s="1"/>
  <c r="CS518" i="44" a="1"/>
  <c r="CS518" i="44" s="1"/>
  <c r="CO514" i="44" a="1"/>
  <c r="CO514" i="44" s="1"/>
  <c r="CS514" i="44" a="1"/>
  <c r="CS514" i="44" s="1"/>
  <c r="CV514" i="44"/>
  <c r="CR514" i="44" a="1"/>
  <c r="CR514" i="44" s="1"/>
  <c r="CV523" i="44"/>
  <c r="CS523" i="44" a="1"/>
  <c r="CS523" i="44" s="1"/>
  <c r="CO523" i="44" a="1"/>
  <c r="CO523" i="44" s="1"/>
  <c r="CR523" i="44" a="1"/>
  <c r="CR523" i="44" s="1"/>
  <c r="CS522" i="44" a="1"/>
  <c r="CS522" i="44" s="1"/>
  <c r="CO522" i="44" a="1"/>
  <c r="CO522" i="44" s="1"/>
  <c r="CV522" i="44"/>
  <c r="CR522" i="44" a="1"/>
  <c r="CR522" i="44" s="1"/>
  <c r="CV517" i="44"/>
  <c r="CO517" i="44" a="1"/>
  <c r="CO517" i="44" s="1"/>
  <c r="CR517" i="44" a="1"/>
  <c r="CR517" i="44" s="1"/>
  <c r="CS517" i="44" a="1"/>
  <c r="CS517" i="44" s="1"/>
  <c r="CV524" i="44"/>
  <c r="CO524" i="44" a="1"/>
  <c r="CO524" i="44" s="1"/>
  <c r="CS524" i="44" a="1"/>
  <c r="CS524" i="44" s="1"/>
  <c r="CR524" i="44" a="1"/>
  <c r="CR524" i="44" s="1"/>
  <c r="CR516" i="44" a="1"/>
  <c r="CR516" i="44" s="1"/>
  <c r="CS516" i="44" a="1"/>
  <c r="CS516" i="44" s="1"/>
  <c r="CV516" i="44"/>
  <c r="CO516" i="44" a="1"/>
  <c r="CO516" i="44" s="1"/>
  <c r="CR520" i="44" a="1"/>
  <c r="CR520" i="44" s="1"/>
  <c r="CS520" i="44" a="1"/>
  <c r="CS520" i="44" s="1"/>
  <c r="CO520" i="44" a="1"/>
  <c r="CO520" i="44" s="1"/>
  <c r="CV520" i="44"/>
  <c r="CV512" i="44"/>
  <c r="CO512" i="44" a="1"/>
  <c r="CO512" i="44" s="1"/>
  <c r="CR512" i="44" a="1"/>
  <c r="CR512" i="44" s="1"/>
  <c r="CS512" i="44" a="1"/>
  <c r="CS512" i="44" s="1"/>
  <c r="CV510" i="44"/>
  <c r="CO510" i="44" a="1"/>
  <c r="CO510" i="44" s="1"/>
  <c r="CR510" i="44" a="1"/>
  <c r="CR510" i="44" s="1"/>
  <c r="CS510" i="44" a="1"/>
  <c r="CS510" i="44" s="1"/>
  <c r="CO509" i="44" a="1"/>
  <c r="CO509" i="44" s="1"/>
  <c r="CS509" i="44" a="1"/>
  <c r="CS509" i="44" s="1"/>
  <c r="CV509" i="44"/>
  <c r="CR509" i="44" a="1"/>
  <c r="CR509" i="44" s="1"/>
  <c r="CO501" i="44" a="1"/>
  <c r="CO501" i="44" s="1"/>
  <c r="CR501" i="44" a="1"/>
  <c r="CR501" i="44" s="1"/>
  <c r="CS501" i="44" a="1"/>
  <c r="CS501" i="44" s="1"/>
  <c r="CV501" i="44"/>
  <c r="CO452" i="44" a="1"/>
  <c r="CO452" i="44" s="1"/>
  <c r="CR452" i="44" a="1"/>
  <c r="CR452" i="44" s="1"/>
  <c r="CS452" i="44" a="1"/>
  <c r="CS452" i="44" s="1"/>
  <c r="CV452" i="44"/>
  <c r="CV415" i="44"/>
  <c r="CO415" i="44" a="1"/>
  <c r="CO415" i="44" s="1"/>
  <c r="CR415" i="44" a="1"/>
  <c r="CR415" i="44" s="1"/>
  <c r="CS415" i="44" a="1"/>
  <c r="CS415" i="44" s="1"/>
  <c r="CV432" i="44"/>
  <c r="CS432" i="44" a="1"/>
  <c r="CS432" i="44" s="1"/>
  <c r="CR432" i="44" a="1"/>
  <c r="CR432" i="44" s="1"/>
  <c r="CO432" i="44" a="1"/>
  <c r="CO432" i="44" s="1"/>
  <c r="CR474" i="44" a="1"/>
  <c r="CR474" i="44" s="1"/>
  <c r="CV474" i="44"/>
  <c r="CO474" i="44" a="1"/>
  <c r="CO474" i="44" s="1"/>
  <c r="CS474" i="44" a="1"/>
  <c r="CS474" i="44" s="1"/>
  <c r="CR428" i="44" a="1"/>
  <c r="CR428" i="44" s="1"/>
  <c r="CS428" i="44" a="1"/>
  <c r="CS428" i="44" s="1"/>
  <c r="CV428" i="44"/>
  <c r="CO428" i="44" a="1"/>
  <c r="CO428" i="44" s="1"/>
  <c r="CO488" i="44" a="1"/>
  <c r="CO488" i="44" s="1"/>
  <c r="CR488" i="44" a="1"/>
  <c r="CR488" i="44" s="1"/>
  <c r="CS488" i="44" a="1"/>
  <c r="CS488" i="44" s="1"/>
  <c r="CV488" i="44"/>
  <c r="CO421" i="44" a="1"/>
  <c r="CO421" i="44" s="1"/>
  <c r="CR421" i="44" a="1"/>
  <c r="CR421" i="44" s="1"/>
  <c r="CS421" i="44" a="1"/>
  <c r="CS421" i="44" s="1"/>
  <c r="CV421" i="44"/>
  <c r="CV470" i="44"/>
  <c r="CO470" i="44" a="1"/>
  <c r="CO470" i="44" s="1"/>
  <c r="CS470" i="44" a="1"/>
  <c r="CS470" i="44" s="1"/>
  <c r="CR470" i="44" a="1"/>
  <c r="CR470" i="44" s="1"/>
  <c r="CR472" i="44" a="1"/>
  <c r="CR472" i="44" s="1"/>
  <c r="CS472" i="44" a="1"/>
  <c r="CS472" i="44" s="1"/>
  <c r="CO472" i="44" a="1"/>
  <c r="CO472" i="44" s="1"/>
  <c r="CV472" i="44"/>
  <c r="CO484" i="44" a="1"/>
  <c r="CO484" i="44" s="1"/>
  <c r="CS484" i="44" a="1"/>
  <c r="CS484" i="44" s="1"/>
  <c r="CR484" i="44" a="1"/>
  <c r="CR484" i="44" s="1"/>
  <c r="CV484" i="44"/>
  <c r="CV490" i="44"/>
  <c r="CR490" i="44" a="1"/>
  <c r="CR490" i="44" s="1"/>
  <c r="CO490" i="44" a="1"/>
  <c r="CO490" i="44" s="1"/>
  <c r="CS490" i="44" a="1"/>
  <c r="CS490" i="44" s="1"/>
  <c r="CS434" i="44" a="1"/>
  <c r="CS434" i="44" s="1"/>
  <c r="CR434" i="44" a="1"/>
  <c r="CR434" i="44" s="1"/>
  <c r="CV434" i="44"/>
  <c r="CO434" i="44" a="1"/>
  <c r="CO434" i="44" s="1"/>
  <c r="CO459" i="44" a="1"/>
  <c r="CO459" i="44" s="1"/>
  <c r="CS459" i="44" a="1"/>
  <c r="CS459" i="44" s="1"/>
  <c r="CR459" i="44" a="1"/>
  <c r="CR459" i="44" s="1"/>
  <c r="CV459" i="44"/>
  <c r="CS480" i="44" a="1"/>
  <c r="CS480" i="44" s="1"/>
  <c r="CV480" i="44"/>
  <c r="CR480" i="44" a="1"/>
  <c r="CR480" i="44" s="1"/>
  <c r="CO480" i="44" a="1"/>
  <c r="CO480" i="44" s="1"/>
  <c r="CR426" i="44" a="1"/>
  <c r="CR426" i="44" s="1"/>
  <c r="CV426" i="44"/>
  <c r="CS426" i="44" a="1"/>
  <c r="CS426" i="44" s="1"/>
  <c r="CO426" i="44" a="1"/>
  <c r="CO426" i="44" s="1"/>
  <c r="CV442" i="44"/>
  <c r="CO442" i="44" a="1"/>
  <c r="CO442" i="44" s="1"/>
  <c r="CR442" i="44" a="1"/>
  <c r="CR442" i="44" s="1"/>
  <c r="CS442" i="44" a="1"/>
  <c r="CS442" i="44" s="1"/>
  <c r="CV433" i="44"/>
  <c r="CO433" i="44" a="1"/>
  <c r="CO433" i="44" s="1"/>
  <c r="CR433" i="44" a="1"/>
  <c r="CR433" i="44" s="1"/>
  <c r="CS433" i="44" a="1"/>
  <c r="CS433" i="44" s="1"/>
  <c r="CV496" i="44"/>
  <c r="CO496" i="44" a="1"/>
  <c r="CO496" i="44" s="1"/>
  <c r="CR496" i="44" a="1"/>
  <c r="CR496" i="44" s="1"/>
  <c r="CS496" i="44" a="1"/>
  <c r="CS496" i="44" s="1"/>
  <c r="CV438" i="44"/>
  <c r="CO438" i="44" a="1"/>
  <c r="CO438" i="44" s="1"/>
  <c r="CR438" i="44" a="1"/>
  <c r="CR438" i="44" s="1"/>
  <c r="CS438" i="44" a="1"/>
  <c r="CS438" i="44" s="1"/>
  <c r="CO417" i="44" a="1"/>
  <c r="CO417" i="44" s="1"/>
  <c r="CR417" i="44" a="1"/>
  <c r="CR417" i="44" s="1"/>
  <c r="CS417" i="44" a="1"/>
  <c r="CS417" i="44" s="1"/>
  <c r="CV417" i="44"/>
  <c r="CR449" i="44" a="1"/>
  <c r="CR449" i="44" s="1"/>
  <c r="CS449" i="44" a="1"/>
  <c r="CS449" i="44" s="1"/>
  <c r="CV449" i="44"/>
  <c r="CO449" i="44" a="1"/>
  <c r="CO449" i="44" s="1"/>
  <c r="CO461" i="44" a="1"/>
  <c r="CO461" i="44" s="1"/>
  <c r="CR461" i="44" a="1"/>
  <c r="CR461" i="44" s="1"/>
  <c r="CV461" i="44"/>
  <c r="CS461" i="44" a="1"/>
  <c r="CS461" i="44" s="1"/>
  <c r="CR471" i="44" a="1"/>
  <c r="CR471" i="44" s="1"/>
  <c r="CS471" i="44" a="1"/>
  <c r="CS471" i="44" s="1"/>
  <c r="CV471" i="44"/>
  <c r="CO471" i="44" a="1"/>
  <c r="CO471" i="44" s="1"/>
  <c r="CS483" i="44" a="1"/>
  <c r="CS483" i="44" s="1"/>
  <c r="CO483" i="44" a="1"/>
  <c r="CO483" i="44" s="1"/>
  <c r="CR483" i="44" a="1"/>
  <c r="CR483" i="44" s="1"/>
  <c r="CV483" i="44"/>
  <c r="CR475" i="44" a="1"/>
  <c r="CR475" i="44" s="1"/>
  <c r="CS475" i="44" a="1"/>
  <c r="CS475" i="44" s="1"/>
  <c r="CV475" i="44"/>
  <c r="CO475" i="44" a="1"/>
  <c r="CO475" i="44" s="1"/>
  <c r="CS443" i="44" a="1"/>
  <c r="CS443" i="44" s="1"/>
  <c r="CR443" i="44" a="1"/>
  <c r="CR443" i="44" s="1"/>
  <c r="CV443" i="44"/>
  <c r="CO443" i="44" a="1"/>
  <c r="CO443" i="44" s="1"/>
  <c r="CV465" i="44"/>
  <c r="CO465" i="44" a="1"/>
  <c r="CO465" i="44" s="1"/>
  <c r="CR465" i="44" a="1"/>
  <c r="CR465" i="44" s="1"/>
  <c r="CS465" i="44" a="1"/>
  <c r="CS465" i="44" s="1"/>
  <c r="CS446" i="44" a="1"/>
  <c r="CS446" i="44" s="1"/>
  <c r="CO446" i="44" a="1"/>
  <c r="CO446" i="44" s="1"/>
  <c r="CR446" i="44" a="1"/>
  <c r="CR446" i="44" s="1"/>
  <c r="CV446" i="44"/>
  <c r="CR448" i="44" a="1"/>
  <c r="CR448" i="44" s="1"/>
  <c r="CS448" i="44" a="1"/>
  <c r="CS448" i="44" s="1"/>
  <c r="CV448" i="44"/>
  <c r="CO448" i="44" a="1"/>
  <c r="CO448" i="44" s="1"/>
  <c r="CV497" i="44"/>
  <c r="CO497" i="44" a="1"/>
  <c r="CO497" i="44" s="1"/>
  <c r="CR497" i="44" a="1"/>
  <c r="CR497" i="44" s="1"/>
  <c r="CS497" i="44" a="1"/>
  <c r="CS497" i="44" s="1"/>
  <c r="CO499" i="44" a="1"/>
  <c r="CO499" i="44" s="1"/>
  <c r="CS499" i="44" a="1"/>
  <c r="CS499" i="44" s="1"/>
  <c r="CV499" i="44"/>
  <c r="CR499" i="44" a="1"/>
  <c r="CR499" i="44" s="1"/>
  <c r="CO504" i="44" a="1"/>
  <c r="CO504" i="44" s="1"/>
  <c r="CS504" i="44" a="1"/>
  <c r="CS504" i="44" s="1"/>
  <c r="CR504" i="44" a="1"/>
  <c r="CR504" i="44" s="1"/>
  <c r="CV504" i="44"/>
  <c r="CS507" i="44" a="1"/>
  <c r="CS507" i="44" s="1"/>
  <c r="CV507" i="44"/>
  <c r="CO507" i="44" a="1"/>
  <c r="CO507" i="44" s="1"/>
  <c r="CR507" i="44" a="1"/>
  <c r="CR507" i="44" s="1"/>
  <c r="CR424" i="44" a="1"/>
  <c r="CR424" i="44" s="1"/>
  <c r="CV424" i="44"/>
  <c r="CO424" i="44" a="1"/>
  <c r="CO424" i="44" s="1"/>
  <c r="CS424" i="44" a="1"/>
  <c r="CS424" i="44" s="1"/>
  <c r="CS454" i="44" a="1"/>
  <c r="CS454" i="44" s="1"/>
  <c r="CR454" i="44" a="1"/>
  <c r="CR454" i="44" s="1"/>
  <c r="CV454" i="44"/>
  <c r="CO454" i="44" a="1"/>
  <c r="CO454" i="44" s="1"/>
  <c r="CR478" i="44" a="1"/>
  <c r="CR478" i="44" s="1"/>
  <c r="CS478" i="44" a="1"/>
  <c r="CS478" i="44" s="1"/>
  <c r="CV478" i="44"/>
  <c r="CO478" i="44" a="1"/>
  <c r="CO478" i="44" s="1"/>
  <c r="CO422" i="44" a="1"/>
  <c r="CO422" i="44" s="1"/>
  <c r="CV422" i="44"/>
  <c r="CS422" i="44" a="1"/>
  <c r="CS422" i="44" s="1"/>
  <c r="CR422" i="44" a="1"/>
  <c r="CR422" i="44" s="1"/>
  <c r="CO479" i="44" a="1"/>
  <c r="CO479" i="44" s="1"/>
  <c r="CS479" i="44" a="1"/>
  <c r="CS479" i="44" s="1"/>
  <c r="CV479" i="44"/>
  <c r="CR479" i="44" a="1"/>
  <c r="CR479" i="44" s="1"/>
  <c r="CV466" i="44"/>
  <c r="CO466" i="44" a="1"/>
  <c r="CO466" i="44" s="1"/>
  <c r="CR466" i="44" a="1"/>
  <c r="CR466" i="44" s="1"/>
  <c r="CS466" i="44" a="1"/>
  <c r="CS466" i="44" s="1"/>
  <c r="CO423" i="44" a="1"/>
  <c r="CO423" i="44" s="1"/>
  <c r="CR423" i="44" a="1"/>
  <c r="CR423" i="44" s="1"/>
  <c r="CV423" i="44"/>
  <c r="CS423" i="44" a="1"/>
  <c r="CS423" i="44" s="1"/>
  <c r="CV500" i="44"/>
  <c r="CO500" i="44" a="1"/>
  <c r="CO500" i="44" s="1"/>
  <c r="CR500" i="44" a="1"/>
  <c r="CR500" i="44" s="1"/>
  <c r="CS500" i="44" a="1"/>
  <c r="CS500" i="44" s="1"/>
  <c r="CR455" i="44" a="1"/>
  <c r="CR455" i="44" s="1"/>
  <c r="CS455" i="44" a="1"/>
  <c r="CS455" i="44" s="1"/>
  <c r="CV455" i="44"/>
  <c r="CO455" i="44" a="1"/>
  <c r="CO455" i="44" s="1"/>
  <c r="CR453" i="44" a="1"/>
  <c r="CR453" i="44" s="1"/>
  <c r="CS453" i="44" a="1"/>
  <c r="CS453" i="44" s="1"/>
  <c r="CV453" i="44"/>
  <c r="CO453" i="44" a="1"/>
  <c r="CO453" i="44" s="1"/>
  <c r="CV416" i="44"/>
  <c r="CO416" i="44" a="1"/>
  <c r="CO416" i="44" s="1"/>
  <c r="CS416" i="44" a="1"/>
  <c r="CS416" i="44" s="1"/>
  <c r="CR416" i="44" a="1"/>
  <c r="CR416" i="44" s="1"/>
  <c r="CO503" i="44" a="1"/>
  <c r="CO503" i="44" s="1"/>
  <c r="CR503" i="44" a="1"/>
  <c r="CR503" i="44" s="1"/>
  <c r="CS503" i="44" a="1"/>
  <c r="CS503" i="44" s="1"/>
  <c r="CV503" i="44"/>
  <c r="CS418" i="44" a="1"/>
  <c r="CS418" i="44" s="1"/>
  <c r="CV418" i="44"/>
  <c r="CR418" i="44" a="1"/>
  <c r="CR418" i="44" s="1"/>
  <c r="CO418" i="44" a="1"/>
  <c r="CO418" i="44" s="1"/>
  <c r="CV469" i="44"/>
  <c r="CO469" i="44" a="1"/>
  <c r="CO469" i="44" s="1"/>
  <c r="CS469" i="44" a="1"/>
  <c r="CS469" i="44" s="1"/>
  <c r="CR469" i="44" a="1"/>
  <c r="CR469" i="44" s="1"/>
  <c r="CS481" i="44" a="1"/>
  <c r="CS481" i="44" s="1"/>
  <c r="CV481" i="44"/>
  <c r="CO481" i="44" a="1"/>
  <c r="CO481" i="44" s="1"/>
  <c r="CR481" i="44" a="1"/>
  <c r="CR481" i="44" s="1"/>
  <c r="CO463" i="44" a="1"/>
  <c r="CO463" i="44" s="1"/>
  <c r="CS463" i="44" a="1"/>
  <c r="CS463" i="44" s="1"/>
  <c r="CV463" i="44"/>
  <c r="CR463" i="44" a="1"/>
  <c r="CR463" i="44" s="1"/>
  <c r="CV451" i="44"/>
  <c r="CO451" i="44" a="1"/>
  <c r="CO451" i="44" s="1"/>
  <c r="CS451" i="44" a="1"/>
  <c r="CS451" i="44" s="1"/>
  <c r="CR451" i="44" a="1"/>
  <c r="CR451" i="44" s="1"/>
  <c r="CO468" i="44" a="1"/>
  <c r="CO468" i="44" s="1"/>
  <c r="CS468" i="44" a="1"/>
  <c r="CS468" i="44" s="1"/>
  <c r="CV468" i="44"/>
  <c r="CR468" i="44" a="1"/>
  <c r="CR468" i="44" s="1"/>
  <c r="CS494" i="44" a="1"/>
  <c r="CS494" i="44" s="1"/>
  <c r="CR494" i="44" a="1"/>
  <c r="CR494" i="44" s="1"/>
  <c r="CV494" i="44"/>
  <c r="CO494" i="44" a="1"/>
  <c r="CO494" i="44" s="1"/>
  <c r="CR476" i="44" a="1"/>
  <c r="CR476" i="44" s="1"/>
  <c r="CS476" i="44" a="1"/>
  <c r="CS476" i="44" s="1"/>
  <c r="CO476" i="44" a="1"/>
  <c r="CO476" i="44" s="1"/>
  <c r="CV476" i="44"/>
  <c r="CV419" i="44"/>
  <c r="CO419" i="44" a="1"/>
  <c r="CO419" i="44" s="1"/>
  <c r="CS419" i="44" a="1"/>
  <c r="CS419" i="44" s="1"/>
  <c r="CR419" i="44" a="1"/>
  <c r="CR419" i="44" s="1"/>
  <c r="CV430" i="44"/>
  <c r="CO430" i="44" a="1"/>
  <c r="CO430" i="44" s="1"/>
  <c r="CS430" i="44" a="1"/>
  <c r="CS430" i="44" s="1"/>
  <c r="CR430" i="44" a="1"/>
  <c r="CR430" i="44" s="1"/>
  <c r="CV498" i="44"/>
  <c r="CR498" i="44" a="1"/>
  <c r="CR498" i="44" s="1"/>
  <c r="CS498" i="44" a="1"/>
  <c r="CS498" i="44" s="1"/>
  <c r="CO498" i="44" a="1"/>
  <c r="CO498" i="44" s="1"/>
  <c r="CR486" i="44" a="1"/>
  <c r="CR486" i="44" s="1"/>
  <c r="CS486" i="44" a="1"/>
  <c r="CS486" i="44" s="1"/>
  <c r="CV486" i="44"/>
  <c r="CO486" i="44" a="1"/>
  <c r="CO486" i="44" s="1"/>
  <c r="CV440" i="44"/>
  <c r="CO440" i="44" a="1"/>
  <c r="CO440" i="44" s="1"/>
  <c r="CS440" i="44" a="1"/>
  <c r="CS440" i="44" s="1"/>
  <c r="CR440" i="44" a="1"/>
  <c r="CR440" i="44" s="1"/>
  <c r="CO506" i="44" a="1"/>
  <c r="CO506" i="44" s="1"/>
  <c r="CR506" i="44" a="1"/>
  <c r="CR506" i="44" s="1"/>
  <c r="CV506" i="44"/>
  <c r="CS506" i="44" a="1"/>
  <c r="CS506" i="44" s="1"/>
  <c r="CS436" i="44" a="1"/>
  <c r="CS436" i="44" s="1"/>
  <c r="CV436" i="44"/>
  <c r="CO436" i="44" a="1"/>
  <c r="CO436" i="44" s="1"/>
  <c r="CR436" i="44" a="1"/>
  <c r="CR436" i="44" s="1"/>
  <c r="CV458" i="44"/>
  <c r="CS458" i="44" a="1"/>
  <c r="CS458" i="44" s="1"/>
  <c r="CO458" i="44" a="1"/>
  <c r="CO458" i="44" s="1"/>
  <c r="CR458" i="44" a="1"/>
  <c r="CR458" i="44" s="1"/>
  <c r="CO462" i="44" a="1"/>
  <c r="CO462" i="44" s="1"/>
  <c r="CR462" i="44" a="1"/>
  <c r="CR462" i="44" s="1"/>
  <c r="CS462" i="44" a="1"/>
  <c r="CS462" i="44" s="1"/>
  <c r="CV462" i="44"/>
  <c r="CV450" i="44"/>
  <c r="CO450" i="44" a="1"/>
  <c r="CO450" i="44" s="1"/>
  <c r="CR450" i="44" a="1"/>
  <c r="CR450" i="44" s="1"/>
  <c r="CS450" i="44" a="1"/>
  <c r="CS450" i="44" s="1"/>
  <c r="CO456" i="44" a="1"/>
  <c r="CO456" i="44" s="1"/>
  <c r="CR456" i="44" a="1"/>
  <c r="CR456" i="44" s="1"/>
  <c r="CS456" i="44" a="1"/>
  <c r="CS456" i="44" s="1"/>
  <c r="CV456" i="44"/>
  <c r="CR457" i="44" a="1"/>
  <c r="CR457" i="44" s="1"/>
  <c r="CS457" i="44" a="1"/>
  <c r="CS457" i="44" s="1"/>
  <c r="CV457" i="44"/>
  <c r="CO457" i="44" a="1"/>
  <c r="CO457" i="44" s="1"/>
  <c r="CR464" i="44" a="1"/>
  <c r="CR464" i="44" s="1"/>
  <c r="CV464" i="44"/>
  <c r="CS464" i="44" a="1"/>
  <c r="CS464" i="44" s="1"/>
  <c r="CO464" i="44" a="1"/>
  <c r="CO464" i="44" s="1"/>
  <c r="CO495" i="44" a="1"/>
  <c r="CO495" i="44" s="1"/>
  <c r="CR495" i="44" a="1"/>
  <c r="CR495" i="44" s="1"/>
  <c r="CS495" i="44" a="1"/>
  <c r="CS495" i="44" s="1"/>
  <c r="CV495" i="44"/>
  <c r="CR487" i="44" a="1"/>
  <c r="CR487" i="44" s="1"/>
  <c r="CS487" i="44" a="1"/>
  <c r="CS487" i="44" s="1"/>
  <c r="CV487" i="44"/>
  <c r="CO487" i="44" a="1"/>
  <c r="CO487" i="44" s="1"/>
  <c r="CV431" i="44"/>
  <c r="CO431" i="44" a="1"/>
  <c r="CO431" i="44" s="1"/>
  <c r="CR431" i="44" a="1"/>
  <c r="CR431" i="44" s="1"/>
  <c r="CS431" i="44" a="1"/>
  <c r="CS431" i="44" s="1"/>
  <c r="CS482" i="44" a="1"/>
  <c r="CS482" i="44" s="1"/>
  <c r="CV482" i="44"/>
  <c r="CO482" i="44" a="1"/>
  <c r="CO482" i="44" s="1"/>
  <c r="CR482" i="44" a="1"/>
  <c r="CR482" i="44" s="1"/>
  <c r="CR485" i="44" a="1"/>
  <c r="CR485" i="44" s="1"/>
  <c r="CS485" i="44" a="1"/>
  <c r="CS485" i="44" s="1"/>
  <c r="CV485" i="44"/>
  <c r="CO485" i="44" a="1"/>
  <c r="CO485" i="44" s="1"/>
  <c r="CV439" i="44"/>
  <c r="CO439" i="44" a="1"/>
  <c r="CO439" i="44" s="1"/>
  <c r="CS439" i="44" a="1"/>
  <c r="CS439" i="44" s="1"/>
  <c r="CR439" i="44" a="1"/>
  <c r="CR439" i="44" s="1"/>
  <c r="CR492" i="44" a="1"/>
  <c r="CR492" i="44" s="1"/>
  <c r="CS492" i="44" a="1"/>
  <c r="CS492" i="44" s="1"/>
  <c r="CO492" i="44" a="1"/>
  <c r="CO492" i="44" s="1"/>
  <c r="CV492" i="44"/>
  <c r="CR441" i="44" a="1"/>
  <c r="CR441" i="44" s="1"/>
  <c r="CS441" i="44" a="1"/>
  <c r="CS441" i="44" s="1"/>
  <c r="CO441" i="44" a="1"/>
  <c r="CO441" i="44" s="1"/>
  <c r="CV441" i="44"/>
  <c r="CO491" i="44" a="1"/>
  <c r="CO491" i="44" s="1"/>
  <c r="CR491" i="44" a="1"/>
  <c r="CR491" i="44" s="1"/>
  <c r="CS491" i="44" a="1"/>
  <c r="CS491" i="44" s="1"/>
  <c r="CV491" i="44"/>
  <c r="CO505" i="44" a="1"/>
  <c r="CO505" i="44" s="1"/>
  <c r="CR505" i="44" a="1"/>
  <c r="CR505" i="44" s="1"/>
  <c r="CS505" i="44" a="1"/>
  <c r="CS505" i="44" s="1"/>
  <c r="CV505" i="44"/>
  <c r="CO460" i="44" a="1"/>
  <c r="CO460" i="44" s="1"/>
  <c r="CR460" i="44" a="1"/>
  <c r="CR460" i="44" s="1"/>
  <c r="CS460" i="44" a="1"/>
  <c r="CS460" i="44" s="1"/>
  <c r="CV460" i="44"/>
  <c r="CR493" i="44" a="1"/>
  <c r="CR493" i="44" s="1"/>
  <c r="CS493" i="44" a="1"/>
  <c r="CS493" i="44" s="1"/>
  <c r="CV493" i="44"/>
  <c r="CO493" i="44" a="1"/>
  <c r="CO493" i="44" s="1"/>
  <c r="CV413" i="44"/>
  <c r="CO413" i="44" a="1"/>
  <c r="CO413" i="44" s="1"/>
  <c r="CR413" i="44" a="1"/>
  <c r="CR413" i="44" s="1"/>
  <c r="CS413" i="44" a="1"/>
  <c r="CS413" i="44" s="1"/>
  <c r="CS444" i="44" a="1"/>
  <c r="CS444" i="44" s="1"/>
  <c r="CR444" i="44" a="1"/>
  <c r="CR444" i="44" s="1"/>
  <c r="CV444" i="44"/>
  <c r="CO444" i="44" a="1"/>
  <c r="CO444" i="44" s="1"/>
  <c r="CO414" i="44" a="1"/>
  <c r="CO414" i="44" s="1"/>
  <c r="CS414" i="44" a="1"/>
  <c r="CS414" i="44" s="1"/>
  <c r="CR414" i="44" a="1"/>
  <c r="CR414" i="44" s="1"/>
  <c r="CV414" i="44"/>
  <c r="CS412" i="44" a="1"/>
  <c r="CS412" i="44" s="1"/>
  <c r="CV412" i="44"/>
  <c r="CO412" i="44" a="1"/>
  <c r="CO412" i="44" s="1"/>
  <c r="CR412" i="44" a="1"/>
  <c r="CR412" i="44" s="1"/>
  <c r="CS489" i="44" a="1"/>
  <c r="CS489" i="44" s="1"/>
  <c r="CR489" i="44" a="1"/>
  <c r="CR489" i="44" s="1"/>
  <c r="CV489" i="44"/>
  <c r="CO489" i="44" a="1"/>
  <c r="CO489" i="44" s="1"/>
  <c r="CO477" i="44" a="1"/>
  <c r="CO477" i="44" s="1"/>
  <c r="CR477" i="44" a="1"/>
  <c r="CR477" i="44" s="1"/>
  <c r="CS477" i="44" a="1"/>
  <c r="CS477" i="44" s="1"/>
  <c r="CV477" i="44"/>
  <c r="CV437" i="44"/>
  <c r="CO437" i="44" a="1"/>
  <c r="CO437" i="44" s="1"/>
  <c r="CS437" i="44" a="1"/>
  <c r="CS437" i="44" s="1"/>
  <c r="CR437" i="44" a="1"/>
  <c r="CR437" i="44" s="1"/>
  <c r="CV447" i="44"/>
  <c r="CO447" i="44" a="1"/>
  <c r="CO447" i="44" s="1"/>
  <c r="CR447" i="44" a="1"/>
  <c r="CR447" i="44" s="1"/>
  <c r="CS447" i="44" a="1"/>
  <c r="CS447" i="44" s="1"/>
  <c r="CS467" i="44" a="1"/>
  <c r="CS467" i="44" s="1"/>
  <c r="CV467" i="44"/>
  <c r="CO467" i="44" a="1"/>
  <c r="CO467" i="44" s="1"/>
  <c r="CR467" i="44" a="1"/>
  <c r="CR467" i="44" s="1"/>
  <c r="CR429" i="44" a="1"/>
  <c r="CR429" i="44" s="1"/>
  <c r="CO429" i="44" a="1"/>
  <c r="CO429" i="44" s="1"/>
  <c r="CV429" i="44"/>
  <c r="CS429" i="44" a="1"/>
  <c r="CS429" i="44" s="1"/>
  <c r="CS425" i="44" a="1"/>
  <c r="CS425" i="44" s="1"/>
  <c r="CR425" i="44" a="1"/>
  <c r="CR425" i="44" s="1"/>
  <c r="CV425" i="44"/>
  <c r="CO425" i="44" a="1"/>
  <c r="CO425" i="44" s="1"/>
  <c r="CS427" i="44" a="1"/>
  <c r="CS427" i="44" s="1"/>
  <c r="CV427" i="44"/>
  <c r="CO427" i="44" a="1"/>
  <c r="CO427" i="44" s="1"/>
  <c r="CR427" i="44" a="1"/>
  <c r="CR427" i="44" s="1"/>
  <c r="CR473" i="44" a="1"/>
  <c r="CR473" i="44" s="1"/>
  <c r="CV473" i="44"/>
  <c r="CS473" i="44" a="1"/>
  <c r="CS473" i="44" s="1"/>
  <c r="CO473" i="44" a="1"/>
  <c r="CO473" i="44" s="1"/>
  <c r="CO502" i="44" a="1"/>
  <c r="CO502" i="44" s="1"/>
  <c r="CV502" i="44"/>
  <c r="CR502" i="44" a="1"/>
  <c r="CR502" i="44" s="1"/>
  <c r="CS502" i="44" a="1"/>
  <c r="CS502" i="44" s="1"/>
  <c r="CV445" i="44"/>
  <c r="CO445" i="44" a="1"/>
  <c r="CO445" i="44" s="1"/>
  <c r="CR445" i="44" a="1"/>
  <c r="CR445" i="44" s="1"/>
  <c r="CS445" i="44" a="1"/>
  <c r="CS445" i="44" s="1"/>
  <c r="CO435" i="44" a="1"/>
  <c r="CO435" i="44" s="1"/>
  <c r="CS435" i="44" a="1"/>
  <c r="CS435" i="44" s="1"/>
  <c r="CR435" i="44" a="1"/>
  <c r="CR435" i="44" s="1"/>
  <c r="CV435" i="44"/>
  <c r="CO420" i="44" a="1"/>
  <c r="CO420" i="44" s="1"/>
  <c r="CS420" i="44" a="1"/>
  <c r="CS420" i="44" s="1"/>
  <c r="CR420" i="44" a="1"/>
  <c r="CR420" i="44" s="1"/>
  <c r="CV420" i="44"/>
  <c r="CR182" i="44" a="1"/>
  <c r="CR182" i="44" s="1"/>
  <c r="CO182" i="44" a="1"/>
  <c r="CO182" i="44" s="1"/>
  <c r="CS182" i="44" a="1"/>
  <c r="CS182" i="44" s="1"/>
  <c r="CV182" i="44"/>
  <c r="CO321" i="44" a="1"/>
  <c r="CO321" i="44" s="1"/>
  <c r="CR321" i="44" a="1"/>
  <c r="CR321" i="44" s="1"/>
  <c r="CS321" i="44" a="1"/>
  <c r="CS321" i="44" s="1"/>
  <c r="CV321" i="44"/>
  <c r="CV82" i="44"/>
  <c r="CO82" i="44" a="1"/>
  <c r="CO82" i="44" s="1"/>
  <c r="CR82" i="44" a="1"/>
  <c r="CR82" i="44" s="1"/>
  <c r="CS82" i="44" a="1"/>
  <c r="CS82" i="44" s="1"/>
  <c r="CV187" i="44"/>
  <c r="CR187" i="44" a="1"/>
  <c r="CR187" i="44" s="1"/>
  <c r="CO187" i="44" a="1"/>
  <c r="CO187" i="44" s="1"/>
  <c r="CS187" i="44" a="1"/>
  <c r="CS187" i="44" s="1"/>
  <c r="CS183" i="44" a="1"/>
  <c r="CS183" i="44" s="1"/>
  <c r="CV183" i="44"/>
  <c r="CO183" i="44" a="1"/>
  <c r="CO183" i="44" s="1"/>
  <c r="CR183" i="44" a="1"/>
  <c r="CR183" i="44" s="1"/>
  <c r="CO90" i="44" a="1"/>
  <c r="CO90" i="44" s="1"/>
  <c r="CR90" i="44" a="1"/>
  <c r="CR90" i="44" s="1"/>
  <c r="CS90" i="44" a="1"/>
  <c r="CS90" i="44" s="1"/>
  <c r="CV90" i="44"/>
  <c r="CR126" i="44" a="1"/>
  <c r="CR126" i="44" s="1"/>
  <c r="CS126" i="44" a="1"/>
  <c r="CS126" i="44" s="1"/>
  <c r="CO126" i="44" a="1"/>
  <c r="CO126" i="44" s="1"/>
  <c r="CV126" i="44"/>
  <c r="CS294" i="44" a="1"/>
  <c r="CS294" i="44" s="1"/>
  <c r="CV294" i="44"/>
  <c r="CO294" i="44" a="1"/>
  <c r="CO294" i="44" s="1"/>
  <c r="CR294" i="44" a="1"/>
  <c r="CR294" i="44" s="1"/>
  <c r="CR172" i="44" a="1"/>
  <c r="CR172" i="44" s="1"/>
  <c r="CS172" i="44" a="1"/>
  <c r="CS172" i="44" s="1"/>
  <c r="CO172" i="44" a="1"/>
  <c r="CO172" i="44" s="1"/>
  <c r="CV172" i="44"/>
  <c r="CR54" i="44" a="1"/>
  <c r="CR54" i="44" s="1"/>
  <c r="CS54" i="44" a="1"/>
  <c r="CS54" i="44" s="1"/>
  <c r="CO54" i="44" a="1"/>
  <c r="CO54" i="44" s="1"/>
  <c r="CV54" i="44"/>
  <c r="CO387" i="44" a="1"/>
  <c r="CO387" i="44" s="1"/>
  <c r="CR387" i="44" a="1"/>
  <c r="CR387" i="44" s="1"/>
  <c r="CS387" i="44" a="1"/>
  <c r="CS387" i="44" s="1"/>
  <c r="CV387" i="44"/>
  <c r="CV107" i="44"/>
  <c r="CO107" i="44" a="1"/>
  <c r="CO107" i="44" s="1"/>
  <c r="CR107" i="44" a="1"/>
  <c r="CR107" i="44" s="1"/>
  <c r="CS107" i="44" a="1"/>
  <c r="CS107" i="44" s="1"/>
  <c r="CV77" i="44"/>
  <c r="CO77" i="44" a="1"/>
  <c r="CO77" i="44" s="1"/>
  <c r="CR77" i="44" a="1"/>
  <c r="CR77" i="44" s="1"/>
  <c r="CS77" i="44" a="1"/>
  <c r="CS77" i="44" s="1"/>
  <c r="CV270" i="44"/>
  <c r="CO270" i="44" a="1"/>
  <c r="CO270" i="44" s="1"/>
  <c r="CR270" i="44" a="1"/>
  <c r="CR270" i="44" s="1"/>
  <c r="CS270" i="44" a="1"/>
  <c r="CS270" i="44" s="1"/>
  <c r="CR55" i="44" a="1"/>
  <c r="CR55" i="44" s="1"/>
  <c r="CV55" i="44"/>
  <c r="CO55" i="44" a="1"/>
  <c r="CO55" i="44" s="1"/>
  <c r="CS55" i="44" a="1"/>
  <c r="CS55" i="44" s="1"/>
  <c r="CO248" i="44" a="1"/>
  <c r="CO248" i="44" s="1"/>
  <c r="CR248" i="44" a="1"/>
  <c r="CR248" i="44" s="1"/>
  <c r="CS248" i="44" a="1"/>
  <c r="CS248" i="44" s="1"/>
  <c r="CV248" i="44"/>
  <c r="CO407" i="44" a="1"/>
  <c r="CO407" i="44" s="1"/>
  <c r="CR407" i="44" a="1"/>
  <c r="CR407" i="44" s="1"/>
  <c r="CS407" i="44" a="1"/>
  <c r="CS407" i="44" s="1"/>
  <c r="CV407" i="44"/>
  <c r="CO373" i="44" a="1"/>
  <c r="CO373" i="44" s="1"/>
  <c r="CR373" i="44" a="1"/>
  <c r="CR373" i="44" s="1"/>
  <c r="CS373" i="44" a="1"/>
  <c r="CS373" i="44" s="1"/>
  <c r="CV373" i="44"/>
  <c r="CO143" i="44" a="1"/>
  <c r="CO143" i="44" s="1"/>
  <c r="CR143" i="44" a="1"/>
  <c r="CR143" i="44" s="1"/>
  <c r="CS143" i="44" a="1"/>
  <c r="CS143" i="44" s="1"/>
  <c r="CV143" i="44"/>
  <c r="CV371" i="44"/>
  <c r="CO371" i="44" a="1"/>
  <c r="CO371" i="44" s="1"/>
  <c r="CR371" i="44" a="1"/>
  <c r="CR371" i="44" s="1"/>
  <c r="CS371" i="44" a="1"/>
  <c r="CS371" i="44" s="1"/>
  <c r="CO185" i="44" a="1"/>
  <c r="CO185" i="44" s="1"/>
  <c r="CR185" i="44" a="1"/>
  <c r="CR185" i="44" s="1"/>
  <c r="CV185" i="44"/>
  <c r="CS185" i="44" a="1"/>
  <c r="CS185" i="44" s="1"/>
  <c r="CO308" i="44" a="1"/>
  <c r="CO308" i="44" s="1"/>
  <c r="CR308" i="44" a="1"/>
  <c r="CR308" i="44" s="1"/>
  <c r="CV308" i="44"/>
  <c r="CS308" i="44" a="1"/>
  <c r="CS308" i="44" s="1"/>
  <c r="CO125" i="44" a="1"/>
  <c r="CO125" i="44" s="1"/>
  <c r="CR125" i="44" a="1"/>
  <c r="CR125" i="44" s="1"/>
  <c r="CV125" i="44"/>
  <c r="CS125" i="44" a="1"/>
  <c r="CS125" i="44" s="1"/>
  <c r="CV57" i="44"/>
  <c r="CO57" i="44" a="1"/>
  <c r="CO57" i="44" s="1"/>
  <c r="CR57" i="44" a="1"/>
  <c r="CR57" i="44" s="1"/>
  <c r="CS57" i="44" a="1"/>
  <c r="CS57" i="44" s="1"/>
  <c r="CV378" i="44"/>
  <c r="CR378" i="44" a="1"/>
  <c r="CR378" i="44" s="1"/>
  <c r="CO378" i="44" a="1"/>
  <c r="CO378" i="44" s="1"/>
  <c r="CS378" i="44" a="1"/>
  <c r="CS378" i="44" s="1"/>
  <c r="CS372" i="44" a="1"/>
  <c r="CS372" i="44" s="1"/>
  <c r="CR372" i="44" a="1"/>
  <c r="CR372" i="44" s="1"/>
  <c r="CO372" i="44" a="1"/>
  <c r="CO372" i="44" s="1"/>
  <c r="CV372" i="44"/>
  <c r="CV278" i="44"/>
  <c r="CO278" i="44" a="1"/>
  <c r="CO278" i="44" s="1"/>
  <c r="CS278" i="44" a="1"/>
  <c r="CS278" i="44" s="1"/>
  <c r="CR278" i="44" a="1"/>
  <c r="CR278" i="44" s="1"/>
  <c r="CR290" i="44" a="1"/>
  <c r="CR290" i="44" s="1"/>
  <c r="CS290" i="44" a="1"/>
  <c r="CS290" i="44" s="1"/>
  <c r="CV290" i="44"/>
  <c r="CO290" i="44" a="1"/>
  <c r="CO290" i="44" s="1"/>
  <c r="CO340" i="44" a="1"/>
  <c r="CO340" i="44" s="1"/>
  <c r="CR340" i="44" a="1"/>
  <c r="CR340" i="44" s="1"/>
  <c r="CS340" i="44" a="1"/>
  <c r="CS340" i="44" s="1"/>
  <c r="CV340" i="44"/>
  <c r="CR229" i="44" a="1"/>
  <c r="CR229" i="44" s="1"/>
  <c r="CV229" i="44"/>
  <c r="CS229" i="44" a="1"/>
  <c r="CS229" i="44" s="1"/>
  <c r="CO229" i="44" a="1"/>
  <c r="CO229" i="44" s="1"/>
  <c r="CR345" i="44" a="1"/>
  <c r="CR345" i="44" s="1"/>
  <c r="CS345" i="44" a="1"/>
  <c r="CS345" i="44" s="1"/>
  <c r="CV345" i="44"/>
  <c r="CO345" i="44" a="1"/>
  <c r="CO345" i="44" s="1"/>
  <c r="CO138" i="44" a="1"/>
  <c r="CO138" i="44" s="1"/>
  <c r="CR138" i="44" a="1"/>
  <c r="CR138" i="44" s="1"/>
  <c r="CS138" i="44" a="1"/>
  <c r="CS138" i="44" s="1"/>
  <c r="CV138" i="44"/>
  <c r="CV336" i="44"/>
  <c r="CS336" i="44" a="1"/>
  <c r="CS336" i="44" s="1"/>
  <c r="CO336" i="44" a="1"/>
  <c r="CO336" i="44" s="1"/>
  <c r="CR336" i="44" a="1"/>
  <c r="CR336" i="44" s="1"/>
  <c r="CR123" i="44" a="1"/>
  <c r="CR123" i="44" s="1"/>
  <c r="CV123" i="44"/>
  <c r="CS123" i="44" a="1"/>
  <c r="CS123" i="44" s="1"/>
  <c r="CO123" i="44" a="1"/>
  <c r="CO123" i="44" s="1"/>
  <c r="CV47" i="44"/>
  <c r="CO47" i="44" a="1"/>
  <c r="CO47" i="44" s="1"/>
  <c r="CR47" i="44" a="1"/>
  <c r="CR47" i="44" s="1"/>
  <c r="CS47" i="44" a="1"/>
  <c r="CS47" i="44" s="1"/>
  <c r="CO383" i="44" a="1"/>
  <c r="CO383" i="44" s="1"/>
  <c r="CR383" i="44" a="1"/>
  <c r="CR383" i="44" s="1"/>
  <c r="CV383" i="44"/>
  <c r="CS383" i="44" a="1"/>
  <c r="CS383" i="44" s="1"/>
  <c r="CV52" i="44"/>
  <c r="CR52" i="44" a="1"/>
  <c r="CR52" i="44" s="1"/>
  <c r="CO52" i="44" a="1"/>
  <c r="CO52" i="44" s="1"/>
  <c r="CS52" i="44" a="1"/>
  <c r="CS52" i="44" s="1"/>
  <c r="CV216" i="44"/>
  <c r="CO216" i="44" a="1"/>
  <c r="CO216" i="44" s="1"/>
  <c r="CR216" i="44" a="1"/>
  <c r="CR216" i="44" s="1"/>
  <c r="CS216" i="44" a="1"/>
  <c r="CS216" i="44" s="1"/>
  <c r="CO400" i="44" a="1"/>
  <c r="CO400" i="44" s="1"/>
  <c r="CV400" i="44"/>
  <c r="CR400" i="44" a="1"/>
  <c r="CR400" i="44" s="1"/>
  <c r="CS400" i="44" a="1"/>
  <c r="CS400" i="44" s="1"/>
  <c r="CS113" i="44" a="1"/>
  <c r="CS113" i="44" s="1"/>
  <c r="CV113" i="44"/>
  <c r="CO113" i="44" a="1"/>
  <c r="CO113" i="44" s="1"/>
  <c r="CR113" i="44" a="1"/>
  <c r="CR113" i="44" s="1"/>
  <c r="CV205" i="44"/>
  <c r="CO205" i="44" a="1"/>
  <c r="CO205" i="44" s="1"/>
  <c r="CR205" i="44" a="1"/>
  <c r="CR205" i="44" s="1"/>
  <c r="CS205" i="44" a="1"/>
  <c r="CS205" i="44" s="1"/>
  <c r="CS186" i="44" a="1"/>
  <c r="CS186" i="44" s="1"/>
  <c r="CO186" i="44" a="1"/>
  <c r="CO186" i="44" s="1"/>
  <c r="CR186" i="44" a="1"/>
  <c r="CR186" i="44" s="1"/>
  <c r="CV186" i="44"/>
  <c r="CS326" i="44" a="1"/>
  <c r="CS326" i="44" s="1"/>
  <c r="CO326" i="44" a="1"/>
  <c r="CO326" i="44" s="1"/>
  <c r="CR326" i="44" a="1"/>
  <c r="CR326" i="44" s="1"/>
  <c r="CV326" i="44"/>
  <c r="CR322" i="44" a="1"/>
  <c r="CR322" i="44" s="1"/>
  <c r="CS322" i="44" a="1"/>
  <c r="CS322" i="44" s="1"/>
  <c r="CV322" i="44"/>
  <c r="CO322" i="44" a="1"/>
  <c r="CO322" i="44" s="1"/>
  <c r="CO112" i="44" a="1"/>
  <c r="CO112" i="44" s="1"/>
  <c r="CR112" i="44" a="1"/>
  <c r="CR112" i="44" s="1"/>
  <c r="CS112" i="44" a="1"/>
  <c r="CS112" i="44" s="1"/>
  <c r="CV112" i="44"/>
  <c r="CV169" i="44"/>
  <c r="CO169" i="44" a="1"/>
  <c r="CO169" i="44" s="1"/>
  <c r="CS169" i="44" a="1"/>
  <c r="CS169" i="44" s="1"/>
  <c r="CR169" i="44" a="1"/>
  <c r="CR169" i="44" s="1"/>
  <c r="CO149" i="44" a="1"/>
  <c r="CO149" i="44" s="1"/>
  <c r="CS149" i="44" a="1"/>
  <c r="CS149" i="44" s="1"/>
  <c r="CR149" i="44" a="1"/>
  <c r="CR149" i="44" s="1"/>
  <c r="CV149" i="44"/>
  <c r="CS239" i="44" a="1"/>
  <c r="CS239" i="44" s="1"/>
  <c r="CR239" i="44" a="1"/>
  <c r="CR239" i="44" s="1"/>
  <c r="CV239" i="44"/>
  <c r="CO239" i="44" a="1"/>
  <c r="CO239" i="44" s="1"/>
  <c r="CS307" i="44" a="1"/>
  <c r="CS307" i="44" s="1"/>
  <c r="CV307" i="44"/>
  <c r="CO307" i="44" a="1"/>
  <c r="CO307" i="44" s="1"/>
  <c r="CR307" i="44" a="1"/>
  <c r="CR307" i="44" s="1"/>
  <c r="CO128" i="44" a="1"/>
  <c r="CO128" i="44" s="1"/>
  <c r="CR128" i="44" a="1"/>
  <c r="CR128" i="44" s="1"/>
  <c r="CS128" i="44" a="1"/>
  <c r="CS128" i="44" s="1"/>
  <c r="CV128" i="44"/>
  <c r="CR168" i="44" a="1"/>
  <c r="CR168" i="44" s="1"/>
  <c r="CS168" i="44" a="1"/>
  <c r="CS168" i="44" s="1"/>
  <c r="CO168" i="44" a="1"/>
  <c r="CO168" i="44" s="1"/>
  <c r="CV168" i="44"/>
  <c r="CO214" i="44" a="1"/>
  <c r="CO214" i="44" s="1"/>
  <c r="CS214" i="44" a="1"/>
  <c r="CS214" i="44" s="1"/>
  <c r="CR214" i="44" a="1"/>
  <c r="CR214" i="44" s="1"/>
  <c r="CV214" i="44"/>
  <c r="CS262" i="44" a="1"/>
  <c r="CS262" i="44" s="1"/>
  <c r="CV262" i="44"/>
  <c r="CO262" i="44" a="1"/>
  <c r="CO262" i="44" s="1"/>
  <c r="CR262" i="44" a="1"/>
  <c r="CR262" i="44" s="1"/>
  <c r="CV46" i="44"/>
  <c r="CO46" i="44" a="1"/>
  <c r="CO46" i="44" s="1"/>
  <c r="CR46" i="44" a="1"/>
  <c r="CR46" i="44" s="1"/>
  <c r="CS46" i="44" a="1"/>
  <c r="CS46" i="44" s="1"/>
  <c r="CR314" i="44" a="1"/>
  <c r="CR314" i="44" s="1"/>
  <c r="CV314" i="44"/>
  <c r="CO314" i="44" a="1"/>
  <c r="CO314" i="44" s="1"/>
  <c r="CS314" i="44" a="1"/>
  <c r="CS314" i="44" s="1"/>
  <c r="CS408" i="44" a="1"/>
  <c r="CS408" i="44" s="1"/>
  <c r="CV408" i="44"/>
  <c r="CO408" i="44" a="1"/>
  <c r="CO408" i="44" s="1"/>
  <c r="CR408" i="44" a="1"/>
  <c r="CR408" i="44" s="1"/>
  <c r="CO228" i="44" a="1"/>
  <c r="CO228" i="44" s="1"/>
  <c r="CR228" i="44" a="1"/>
  <c r="CR228" i="44" s="1"/>
  <c r="CS228" i="44" a="1"/>
  <c r="CS228" i="44" s="1"/>
  <c r="CV228" i="44"/>
  <c r="CV63" i="44"/>
  <c r="CO63" i="44" a="1"/>
  <c r="CO63" i="44" s="1"/>
  <c r="CR63" i="44" a="1"/>
  <c r="CR63" i="44" s="1"/>
  <c r="CS63" i="44" a="1"/>
  <c r="CS63" i="44" s="1"/>
  <c r="CO109" i="44" a="1"/>
  <c r="CO109" i="44" s="1"/>
  <c r="CV109" i="44"/>
  <c r="CS109" i="44" a="1"/>
  <c r="CS109" i="44" s="1"/>
  <c r="CR109" i="44" a="1"/>
  <c r="CR109" i="44" s="1"/>
  <c r="CV292" i="44"/>
  <c r="CO292" i="44" a="1"/>
  <c r="CO292" i="44" s="1"/>
  <c r="CR292" i="44" a="1"/>
  <c r="CR292" i="44" s="1"/>
  <c r="CS292" i="44" a="1"/>
  <c r="CS292" i="44" s="1"/>
  <c r="CO279" i="44" a="1"/>
  <c r="CO279" i="44" s="1"/>
  <c r="CV279" i="44"/>
  <c r="CR279" i="44" a="1"/>
  <c r="CR279" i="44" s="1"/>
  <c r="CS279" i="44" a="1"/>
  <c r="CS279" i="44" s="1"/>
  <c r="CR60" i="44" a="1"/>
  <c r="CR60" i="44" s="1"/>
  <c r="CS60" i="44" a="1"/>
  <c r="CS60" i="44" s="1"/>
  <c r="CV60" i="44"/>
  <c r="CO60" i="44" a="1"/>
  <c r="CO60" i="44" s="1"/>
  <c r="CO323" i="44" a="1"/>
  <c r="CO323" i="44" s="1"/>
  <c r="CR323" i="44" a="1"/>
  <c r="CR323" i="44" s="1"/>
  <c r="CV323" i="44"/>
  <c r="CS323" i="44" a="1"/>
  <c r="CS323" i="44" s="1"/>
  <c r="CR119" i="44" a="1"/>
  <c r="CR119" i="44" s="1"/>
  <c r="CV119" i="44"/>
  <c r="CS119" i="44" a="1"/>
  <c r="CS119" i="44" s="1"/>
  <c r="CO119" i="44" a="1"/>
  <c r="CO119" i="44" s="1"/>
  <c r="CO301" i="44" a="1"/>
  <c r="CO301" i="44" s="1"/>
  <c r="CR301" i="44" a="1"/>
  <c r="CR301" i="44" s="1"/>
  <c r="CS301" i="44" a="1"/>
  <c r="CS301" i="44" s="1"/>
  <c r="CV301" i="44"/>
  <c r="CO204" i="44" a="1"/>
  <c r="CO204" i="44" s="1"/>
  <c r="CR204" i="44" a="1"/>
  <c r="CR204" i="44" s="1"/>
  <c r="CS204" i="44" a="1"/>
  <c r="CS204" i="44" s="1"/>
  <c r="CV204" i="44"/>
  <c r="CV285" i="44"/>
  <c r="CO285" i="44" a="1"/>
  <c r="CO285" i="44" s="1"/>
  <c r="CR285" i="44" a="1"/>
  <c r="CR285" i="44" s="1"/>
  <c r="CS285" i="44" a="1"/>
  <c r="CS285" i="44" s="1"/>
  <c r="CO62" i="44" a="1"/>
  <c r="CO62" i="44" s="1"/>
  <c r="CR62" i="44" a="1"/>
  <c r="CR62" i="44" s="1"/>
  <c r="CS62" i="44" a="1"/>
  <c r="CS62" i="44" s="1"/>
  <c r="CV62" i="44"/>
  <c r="CS352" i="44" a="1"/>
  <c r="CS352" i="44" s="1"/>
  <c r="CR352" i="44" a="1"/>
  <c r="CR352" i="44" s="1"/>
  <c r="CV352" i="44"/>
  <c r="CO352" i="44" a="1"/>
  <c r="CO352" i="44" s="1"/>
  <c r="CS284" i="44" a="1"/>
  <c r="CS284" i="44" s="1"/>
  <c r="CR284" i="44" a="1"/>
  <c r="CR284" i="44" s="1"/>
  <c r="CO284" i="44" a="1"/>
  <c r="CO284" i="44" s="1"/>
  <c r="CV284" i="44"/>
  <c r="CO179" i="44" a="1"/>
  <c r="CO179" i="44" s="1"/>
  <c r="CV179" i="44"/>
  <c r="CS179" i="44" a="1"/>
  <c r="CS179" i="44" s="1"/>
  <c r="CR179" i="44" a="1"/>
  <c r="CR179" i="44" s="1"/>
  <c r="CS349" i="44" a="1"/>
  <c r="CS349" i="44" s="1"/>
  <c r="CR349" i="44" a="1"/>
  <c r="CR349" i="44" s="1"/>
  <c r="CO349" i="44" a="1"/>
  <c r="CO349" i="44" s="1"/>
  <c r="CV349" i="44"/>
  <c r="CS136" i="44" a="1"/>
  <c r="CS136" i="44" s="1"/>
  <c r="CV136" i="44"/>
  <c r="CO136" i="44" a="1"/>
  <c r="CO136" i="44" s="1"/>
  <c r="CR136" i="44" a="1"/>
  <c r="CR136" i="44" s="1"/>
  <c r="CO89" i="44" a="1"/>
  <c r="CO89" i="44" s="1"/>
  <c r="CS89" i="44" a="1"/>
  <c r="CS89" i="44" s="1"/>
  <c r="CR89" i="44" a="1"/>
  <c r="CR89" i="44" s="1"/>
  <c r="CV89" i="44"/>
  <c r="CS381" i="44" a="1"/>
  <c r="CS381" i="44" s="1"/>
  <c r="CV381" i="44"/>
  <c r="CO381" i="44" a="1"/>
  <c r="CO381" i="44" s="1"/>
  <c r="CR381" i="44" a="1"/>
  <c r="CR381" i="44" s="1"/>
  <c r="CO252" i="44" a="1"/>
  <c r="CO252" i="44" s="1"/>
  <c r="CV252" i="44"/>
  <c r="CS252" i="44" a="1"/>
  <c r="CS252" i="44" s="1"/>
  <c r="CR252" i="44" a="1"/>
  <c r="CR252" i="44" s="1"/>
  <c r="CO209" i="44" a="1"/>
  <c r="CO209" i="44" s="1"/>
  <c r="CS209" i="44" a="1"/>
  <c r="CS209" i="44" s="1"/>
  <c r="CR209" i="44" a="1"/>
  <c r="CR209" i="44" s="1"/>
  <c r="CV209" i="44"/>
  <c r="CR96" i="44" a="1"/>
  <c r="CR96" i="44" s="1"/>
  <c r="CS96" i="44" a="1"/>
  <c r="CS96" i="44" s="1"/>
  <c r="CO96" i="44" a="1"/>
  <c r="CO96" i="44" s="1"/>
  <c r="CV96" i="44"/>
  <c r="CS341" i="44" a="1"/>
  <c r="CS341" i="44" s="1"/>
  <c r="CV341" i="44"/>
  <c r="CR341" i="44" a="1"/>
  <c r="CR341" i="44" s="1"/>
  <c r="CO341" i="44" a="1"/>
  <c r="CO341" i="44" s="1"/>
  <c r="CO95" i="44" a="1"/>
  <c r="CO95" i="44" s="1"/>
  <c r="CR95" i="44" a="1"/>
  <c r="CR95" i="44" s="1"/>
  <c r="CS95" i="44" a="1"/>
  <c r="CS95" i="44" s="1"/>
  <c r="CV95" i="44"/>
  <c r="CO196" i="44" a="1"/>
  <c r="CO196" i="44" s="1"/>
  <c r="CV196" i="44"/>
  <c r="CR196" i="44" a="1"/>
  <c r="CR196" i="44" s="1"/>
  <c r="CS196" i="44" a="1"/>
  <c r="CS196" i="44" s="1"/>
  <c r="CS344" i="44" a="1"/>
  <c r="CS344" i="44" s="1"/>
  <c r="CR344" i="44" a="1"/>
  <c r="CR344" i="44" s="1"/>
  <c r="CV344" i="44"/>
  <c r="CO344" i="44" a="1"/>
  <c r="CO344" i="44" s="1"/>
  <c r="CO118" i="44" a="1"/>
  <c r="CO118" i="44" s="1"/>
  <c r="CS118" i="44" a="1"/>
  <c r="CS118" i="44" s="1"/>
  <c r="CV118" i="44"/>
  <c r="CR118" i="44" a="1"/>
  <c r="CR118" i="44" s="1"/>
  <c r="CV390" i="44"/>
  <c r="CO390" i="44" a="1"/>
  <c r="CO390" i="44" s="1"/>
  <c r="CS390" i="44" a="1"/>
  <c r="CS390" i="44" s="1"/>
  <c r="CR390" i="44" a="1"/>
  <c r="CR390" i="44" s="1"/>
  <c r="CO68" i="44" a="1"/>
  <c r="CO68" i="44" s="1"/>
  <c r="CR68" i="44" a="1"/>
  <c r="CR68" i="44" s="1"/>
  <c r="CS68" i="44" a="1"/>
  <c r="CS68" i="44" s="1"/>
  <c r="CV68" i="44"/>
  <c r="CS319" i="44" a="1"/>
  <c r="CS319" i="44" s="1"/>
  <c r="CR319" i="44" a="1"/>
  <c r="CR319" i="44" s="1"/>
  <c r="CV319" i="44"/>
  <c r="CO319" i="44" a="1"/>
  <c r="CO319" i="44" s="1"/>
  <c r="CV315" i="44"/>
  <c r="CO315" i="44" a="1"/>
  <c r="CO315" i="44" s="1"/>
  <c r="CR315" i="44" a="1"/>
  <c r="CR315" i="44" s="1"/>
  <c r="CS315" i="44" a="1"/>
  <c r="CS315" i="44" s="1"/>
  <c r="CO64" i="44" a="1"/>
  <c r="CO64" i="44" s="1"/>
  <c r="CS64" i="44" a="1"/>
  <c r="CS64" i="44" s="1"/>
  <c r="CV64" i="44"/>
  <c r="CR64" i="44" a="1"/>
  <c r="CR64" i="44" s="1"/>
  <c r="CR391" i="44" a="1"/>
  <c r="CR391" i="44" s="1"/>
  <c r="CS391" i="44" a="1"/>
  <c r="CS391" i="44" s="1"/>
  <c r="CV391" i="44"/>
  <c r="CO391" i="44" a="1"/>
  <c r="CO391" i="44" s="1"/>
  <c r="CS56" i="44" a="1"/>
  <c r="CS56" i="44" s="1"/>
  <c r="CV56" i="44"/>
  <c r="CR56" i="44" a="1"/>
  <c r="CR56" i="44" s="1"/>
  <c r="CO56" i="44" a="1"/>
  <c r="CO56" i="44" s="1"/>
  <c r="CO265" i="44" a="1"/>
  <c r="CO265" i="44" s="1"/>
  <c r="CR265" i="44" a="1"/>
  <c r="CR265" i="44" s="1"/>
  <c r="CS265" i="44" a="1"/>
  <c r="CS265" i="44" s="1"/>
  <c r="CV265" i="44"/>
  <c r="CR61" i="44" a="1"/>
  <c r="CR61" i="44" s="1"/>
  <c r="CS61" i="44" a="1"/>
  <c r="CS61" i="44" s="1"/>
  <c r="CV61" i="44"/>
  <c r="CO61" i="44" a="1"/>
  <c r="CO61" i="44" s="1"/>
  <c r="CR235" i="44" a="1"/>
  <c r="CR235" i="44" s="1"/>
  <c r="CS235" i="44" a="1"/>
  <c r="CS235" i="44" s="1"/>
  <c r="CV235" i="44"/>
  <c r="CO235" i="44" a="1"/>
  <c r="CO235" i="44" s="1"/>
  <c r="CR409" i="44" a="1"/>
  <c r="CR409" i="44" s="1"/>
  <c r="CV409" i="44"/>
  <c r="CS409" i="44" a="1"/>
  <c r="CS409" i="44" s="1"/>
  <c r="CO409" i="44" a="1"/>
  <c r="CO409" i="44" s="1"/>
  <c r="CV240" i="44"/>
  <c r="CO240" i="44" a="1"/>
  <c r="CO240" i="44" s="1"/>
  <c r="CR240" i="44" a="1"/>
  <c r="CR240" i="44" s="1"/>
  <c r="CS240" i="44" a="1"/>
  <c r="CS240" i="44" s="1"/>
  <c r="CO73" i="44" a="1"/>
  <c r="CO73" i="44" s="1"/>
  <c r="CR73" i="44" a="1"/>
  <c r="CR73" i="44" s="1"/>
  <c r="CV73" i="44"/>
  <c r="CS73" i="44" a="1"/>
  <c r="CS73" i="44" s="1"/>
  <c r="CS53" i="44" a="1"/>
  <c r="CS53" i="44" s="1"/>
  <c r="CV53" i="44"/>
  <c r="CO53" i="44" a="1"/>
  <c r="CO53" i="44" s="1"/>
  <c r="CR53" i="44" a="1"/>
  <c r="CR53" i="44" s="1"/>
  <c r="CO110" i="44" a="1"/>
  <c r="CO110" i="44" s="1"/>
  <c r="CR110" i="44" a="1"/>
  <c r="CR110" i="44" s="1"/>
  <c r="CS110" i="44" a="1"/>
  <c r="CS110" i="44" s="1"/>
  <c r="CV110" i="44"/>
  <c r="CO275" i="44" a="1"/>
  <c r="CO275" i="44" s="1"/>
  <c r="CR275" i="44" a="1"/>
  <c r="CR275" i="44" s="1"/>
  <c r="CS275" i="44" a="1"/>
  <c r="CS275" i="44" s="1"/>
  <c r="CV275" i="44"/>
  <c r="CO122" i="44" a="1"/>
  <c r="CO122" i="44" s="1"/>
  <c r="CV122" i="44"/>
  <c r="CR122" i="44" a="1"/>
  <c r="CR122" i="44" s="1"/>
  <c r="CS122" i="44" a="1"/>
  <c r="CS122" i="44" s="1"/>
  <c r="CV384" i="44"/>
  <c r="CO384" i="44" a="1"/>
  <c r="CO384" i="44" s="1"/>
  <c r="CS384" i="44" a="1"/>
  <c r="CS384" i="44" s="1"/>
  <c r="CR384" i="44" a="1"/>
  <c r="CR384" i="44" s="1"/>
  <c r="CO181" i="44" a="1"/>
  <c r="CO181" i="44" s="1"/>
  <c r="CR181" i="44" a="1"/>
  <c r="CR181" i="44" s="1"/>
  <c r="CV181" i="44"/>
  <c r="CS181" i="44" a="1"/>
  <c r="CS181" i="44" s="1"/>
  <c r="CO105" i="44" a="1"/>
  <c r="CO105" i="44" s="1"/>
  <c r="CR105" i="44" a="1"/>
  <c r="CR105" i="44" s="1"/>
  <c r="CV105" i="44"/>
  <c r="CS105" i="44" a="1"/>
  <c r="CS105" i="44" s="1"/>
  <c r="CS177" i="44" a="1"/>
  <c r="CS177" i="44" s="1"/>
  <c r="CV177" i="44"/>
  <c r="CO177" i="44" a="1"/>
  <c r="CO177" i="44" s="1"/>
  <c r="CR177" i="44" a="1"/>
  <c r="CR177" i="44" s="1"/>
  <c r="CS303" i="44" a="1"/>
  <c r="CS303" i="44" s="1"/>
  <c r="CV303" i="44"/>
  <c r="CO303" i="44" a="1"/>
  <c r="CO303" i="44" s="1"/>
  <c r="CR303" i="44" a="1"/>
  <c r="CR303" i="44" s="1"/>
  <c r="CR59" i="44" a="1"/>
  <c r="CR59" i="44" s="1"/>
  <c r="CS59" i="44" a="1"/>
  <c r="CS59" i="44" s="1"/>
  <c r="CV59" i="44"/>
  <c r="CO59" i="44" a="1"/>
  <c r="CO59" i="44" s="1"/>
  <c r="CR166" i="44" a="1"/>
  <c r="CR166" i="44" s="1"/>
  <c r="CS166" i="44" a="1"/>
  <c r="CS166" i="44" s="1"/>
  <c r="CO166" i="44" a="1"/>
  <c r="CO166" i="44" s="1"/>
  <c r="CV166" i="44"/>
  <c r="CO72" i="44" a="1"/>
  <c r="CO72" i="44" s="1"/>
  <c r="CR72" i="44" a="1"/>
  <c r="CR72" i="44" s="1"/>
  <c r="CV72" i="44"/>
  <c r="CS72" i="44" a="1"/>
  <c r="CS72" i="44" s="1"/>
  <c r="CV256" i="44"/>
  <c r="CO256" i="44" a="1"/>
  <c r="CO256" i="44" s="1"/>
  <c r="CS256" i="44" a="1"/>
  <c r="CS256" i="44" s="1"/>
  <c r="CR256" i="44" a="1"/>
  <c r="CR256" i="44" s="1"/>
  <c r="CR87" i="44" a="1"/>
  <c r="CR87" i="44" s="1"/>
  <c r="CS87" i="44" a="1"/>
  <c r="CS87" i="44" s="1"/>
  <c r="CO87" i="44" a="1"/>
  <c r="CO87" i="44" s="1"/>
  <c r="CV87" i="44"/>
  <c r="CV230" i="44"/>
  <c r="CO230" i="44" a="1"/>
  <c r="CO230" i="44" s="1"/>
  <c r="CR230" i="44" a="1"/>
  <c r="CR230" i="44" s="1"/>
  <c r="CS230" i="44" a="1"/>
  <c r="CS230" i="44" s="1"/>
  <c r="CV375" i="44"/>
  <c r="CO375" i="44" a="1"/>
  <c r="CO375" i="44" s="1"/>
  <c r="CR375" i="44" a="1"/>
  <c r="CR375" i="44" s="1"/>
  <c r="CS375" i="44" a="1"/>
  <c r="CS375" i="44" s="1"/>
  <c r="CR171" i="44" a="1"/>
  <c r="CR171" i="44" s="1"/>
  <c r="CS171" i="44" a="1"/>
  <c r="CS171" i="44" s="1"/>
  <c r="CO171" i="44" a="1"/>
  <c r="CO171" i="44" s="1"/>
  <c r="CV171" i="44"/>
  <c r="CV276" i="44"/>
  <c r="CS276" i="44" a="1"/>
  <c r="CS276" i="44" s="1"/>
  <c r="CR276" i="44" a="1"/>
  <c r="CR276" i="44" s="1"/>
  <c r="CO276" i="44" a="1"/>
  <c r="CO276" i="44" s="1"/>
  <c r="CV287" i="44"/>
  <c r="CR287" i="44" a="1"/>
  <c r="CR287" i="44" s="1"/>
  <c r="CS287" i="44" a="1"/>
  <c r="CS287" i="44" s="1"/>
  <c r="CO287" i="44" a="1"/>
  <c r="CO287" i="44" s="1"/>
  <c r="CR139" i="44" a="1"/>
  <c r="CR139" i="44" s="1"/>
  <c r="CV139" i="44"/>
  <c r="CS139" i="44" a="1"/>
  <c r="CS139" i="44" s="1"/>
  <c r="CO139" i="44" a="1"/>
  <c r="CO139" i="44" s="1"/>
  <c r="CR201" i="44" a="1"/>
  <c r="CR201" i="44" s="1"/>
  <c r="CS201" i="44" a="1"/>
  <c r="CS201" i="44" s="1"/>
  <c r="CV201" i="44"/>
  <c r="CO201" i="44" a="1"/>
  <c r="CO201" i="44" s="1"/>
  <c r="CO403" i="44" a="1"/>
  <c r="CO403" i="44" s="1"/>
  <c r="CR403" i="44" a="1"/>
  <c r="CR403" i="44" s="1"/>
  <c r="CS403" i="44" a="1"/>
  <c r="CS403" i="44" s="1"/>
  <c r="CV403" i="44"/>
  <c r="CV167" i="44"/>
  <c r="CS167" i="44" a="1"/>
  <c r="CS167" i="44" s="1"/>
  <c r="CO167" i="44" a="1"/>
  <c r="CO167" i="44" s="1"/>
  <c r="CR167" i="44" a="1"/>
  <c r="CR167" i="44" s="1"/>
  <c r="CR257" i="44" a="1"/>
  <c r="CR257" i="44" s="1"/>
  <c r="CS257" i="44" a="1"/>
  <c r="CS257" i="44" s="1"/>
  <c r="CO257" i="44" a="1"/>
  <c r="CO257" i="44" s="1"/>
  <c r="CV257" i="44"/>
  <c r="CS247" i="44" a="1"/>
  <c r="CS247" i="44" s="1"/>
  <c r="CV247" i="44"/>
  <c r="CO247" i="44" a="1"/>
  <c r="CO247" i="44" s="1"/>
  <c r="CR247" i="44" a="1"/>
  <c r="CR247" i="44" s="1"/>
  <c r="CS213" i="44" a="1"/>
  <c r="CS213" i="44" s="1"/>
  <c r="CO213" i="44" a="1"/>
  <c r="CO213" i="44" s="1"/>
  <c r="CR213" i="44" a="1"/>
  <c r="CR213" i="44" s="1"/>
  <c r="CV213" i="44"/>
  <c r="CV316" i="44"/>
  <c r="CO316" i="44" a="1"/>
  <c r="CO316" i="44" s="1"/>
  <c r="CR316" i="44" a="1"/>
  <c r="CR316" i="44" s="1"/>
  <c r="CS316" i="44" a="1"/>
  <c r="CS316" i="44" s="1"/>
  <c r="CR134" i="44" a="1"/>
  <c r="CR134" i="44" s="1"/>
  <c r="CV134" i="44"/>
  <c r="CO134" i="44" a="1"/>
  <c r="CO134" i="44" s="1"/>
  <c r="CS134" i="44" a="1"/>
  <c r="CS134" i="44" s="1"/>
  <c r="CO339" i="44" a="1"/>
  <c r="CO339" i="44" s="1"/>
  <c r="CR339" i="44" a="1"/>
  <c r="CR339" i="44" s="1"/>
  <c r="CS339" i="44" a="1"/>
  <c r="CS339" i="44" s="1"/>
  <c r="CV339" i="44"/>
  <c r="CO366" i="44" a="1"/>
  <c r="CO366" i="44" s="1"/>
  <c r="CV366" i="44"/>
  <c r="CR366" i="44" a="1"/>
  <c r="CR366" i="44" s="1"/>
  <c r="CS366" i="44" a="1"/>
  <c r="CS366" i="44" s="1"/>
  <c r="CR357" i="44" a="1"/>
  <c r="CR357" i="44" s="1"/>
  <c r="CV357" i="44"/>
  <c r="CO357" i="44" a="1"/>
  <c r="CO357" i="44" s="1"/>
  <c r="CS357" i="44" a="1"/>
  <c r="CS357" i="44" s="1"/>
  <c r="CR151" i="44" a="1"/>
  <c r="CR151" i="44" s="1"/>
  <c r="CS151" i="44" a="1"/>
  <c r="CS151" i="44" s="1"/>
  <c r="CO151" i="44" a="1"/>
  <c r="CO151" i="44" s="1"/>
  <c r="CV151" i="44"/>
  <c r="CR312" i="44" a="1"/>
  <c r="CR312" i="44" s="1"/>
  <c r="CS312" i="44" a="1"/>
  <c r="CS312" i="44" s="1"/>
  <c r="CV312" i="44"/>
  <c r="CO312" i="44" a="1"/>
  <c r="CO312" i="44" s="1"/>
  <c r="CO386" i="44" a="1"/>
  <c r="CO386" i="44" s="1"/>
  <c r="CR386" i="44" a="1"/>
  <c r="CR386" i="44" s="1"/>
  <c r="CV386" i="44"/>
  <c r="CS386" i="44" a="1"/>
  <c r="CS386" i="44" s="1"/>
  <c r="CO298" i="44" a="1"/>
  <c r="CO298" i="44" s="1"/>
  <c r="CR298" i="44" a="1"/>
  <c r="CR298" i="44" s="1"/>
  <c r="CS298" i="44" a="1"/>
  <c r="CS298" i="44" s="1"/>
  <c r="CV298" i="44"/>
  <c r="CO364" i="44" a="1"/>
  <c r="CO364" i="44" s="1"/>
  <c r="CS364" i="44" a="1"/>
  <c r="CS364" i="44" s="1"/>
  <c r="CR364" i="44" a="1"/>
  <c r="CR364" i="44" s="1"/>
  <c r="CV364" i="44"/>
  <c r="CV221" i="44"/>
  <c r="CO221" i="44" a="1"/>
  <c r="CO221" i="44" s="1"/>
  <c r="CS221" i="44" a="1"/>
  <c r="CS221" i="44" s="1"/>
  <c r="CR221" i="44" a="1"/>
  <c r="CR221" i="44" s="1"/>
  <c r="CV254" i="44"/>
  <c r="CS254" i="44" a="1"/>
  <c r="CS254" i="44" s="1"/>
  <c r="CO254" i="44" a="1"/>
  <c r="CO254" i="44" s="1"/>
  <c r="CR254" i="44" a="1"/>
  <c r="CR254" i="44" s="1"/>
  <c r="CO206" i="44" a="1"/>
  <c r="CO206" i="44" s="1"/>
  <c r="CR206" i="44" a="1"/>
  <c r="CR206" i="44" s="1"/>
  <c r="CV206" i="44"/>
  <c r="CS206" i="44" a="1"/>
  <c r="CS206" i="44" s="1"/>
  <c r="CS227" i="44" a="1"/>
  <c r="CS227" i="44" s="1"/>
  <c r="CV227" i="44"/>
  <c r="CR227" i="44" a="1"/>
  <c r="CR227" i="44" s="1"/>
  <c r="CO227" i="44" a="1"/>
  <c r="CO227" i="44" s="1"/>
  <c r="CV225" i="44"/>
  <c r="CO225" i="44" a="1"/>
  <c r="CO225" i="44" s="1"/>
  <c r="CR225" i="44" a="1"/>
  <c r="CR225" i="44" s="1"/>
  <c r="CS225" i="44" a="1"/>
  <c r="CS225" i="44" s="1"/>
  <c r="CO193" i="44" a="1"/>
  <c r="CO193" i="44" s="1"/>
  <c r="CS193" i="44" a="1"/>
  <c r="CS193" i="44" s="1"/>
  <c r="CR193" i="44" a="1"/>
  <c r="CR193" i="44" s="1"/>
  <c r="CV193" i="44"/>
  <c r="CV75" i="44"/>
  <c r="CO75" i="44" a="1"/>
  <c r="CO75" i="44" s="1"/>
  <c r="CR75" i="44" a="1"/>
  <c r="CR75" i="44" s="1"/>
  <c r="CS75" i="44" a="1"/>
  <c r="CS75" i="44" s="1"/>
  <c r="CS295" i="44" a="1"/>
  <c r="CS295" i="44" s="1"/>
  <c r="CV295" i="44"/>
  <c r="CO295" i="44" a="1"/>
  <c r="CO295" i="44" s="1"/>
  <c r="CR295" i="44" a="1"/>
  <c r="CR295" i="44" s="1"/>
  <c r="CO98" i="44" a="1"/>
  <c r="CO98" i="44" s="1"/>
  <c r="CS98" i="44" a="1"/>
  <c r="CS98" i="44" s="1"/>
  <c r="CR98" i="44" a="1"/>
  <c r="CR98" i="44" s="1"/>
  <c r="CV98" i="44"/>
  <c r="CR137" i="44" a="1"/>
  <c r="CR137" i="44" s="1"/>
  <c r="CS137" i="44" a="1"/>
  <c r="CS137" i="44" s="1"/>
  <c r="CV137" i="44"/>
  <c r="CO137" i="44" a="1"/>
  <c r="CO137" i="44" s="1"/>
  <c r="CO51" i="44" a="1"/>
  <c r="CO51" i="44" s="1"/>
  <c r="CR51" i="44" a="1"/>
  <c r="CR51" i="44" s="1"/>
  <c r="CS51" i="44" a="1"/>
  <c r="CS51" i="44" s="1"/>
  <c r="CV51" i="44"/>
  <c r="CO234" i="44" a="1"/>
  <c r="CO234" i="44" s="1"/>
  <c r="CS234" i="44" a="1"/>
  <c r="CS234" i="44" s="1"/>
  <c r="CR234" i="44" a="1"/>
  <c r="CR234" i="44" s="1"/>
  <c r="CV234" i="44"/>
  <c r="CV238" i="44"/>
  <c r="CO238" i="44" a="1"/>
  <c r="CO238" i="44" s="1"/>
  <c r="CR238" i="44" a="1"/>
  <c r="CR238" i="44" s="1"/>
  <c r="CS238" i="44" a="1"/>
  <c r="CS238" i="44" s="1"/>
  <c r="CS253" i="44" a="1"/>
  <c r="CS253" i="44" s="1"/>
  <c r="CV253" i="44"/>
  <c r="CO253" i="44" a="1"/>
  <c r="CO253" i="44" s="1"/>
  <c r="CR253" i="44" a="1"/>
  <c r="CR253" i="44" s="1"/>
  <c r="CR135" i="44" a="1"/>
  <c r="CR135" i="44" s="1"/>
  <c r="CS135" i="44" a="1"/>
  <c r="CS135" i="44" s="1"/>
  <c r="CV135" i="44"/>
  <c r="CO135" i="44" a="1"/>
  <c r="CO135" i="44" s="1"/>
  <c r="CR99" i="44" a="1"/>
  <c r="CR99" i="44" s="1"/>
  <c r="CV99" i="44"/>
  <c r="CO99" i="44" a="1"/>
  <c r="CO99" i="44" s="1"/>
  <c r="CS99" i="44" a="1"/>
  <c r="CS99" i="44" s="1"/>
  <c r="CR217" i="44" a="1"/>
  <c r="CR217" i="44" s="1"/>
  <c r="CS217" i="44" a="1"/>
  <c r="CS217" i="44" s="1"/>
  <c r="CV217" i="44"/>
  <c r="CO217" i="44" a="1"/>
  <c r="CO217" i="44" s="1"/>
  <c r="CV91" i="44"/>
  <c r="CO91" i="44" a="1"/>
  <c r="CO91" i="44" s="1"/>
  <c r="CS91" i="44" a="1"/>
  <c r="CS91" i="44" s="1"/>
  <c r="CR91" i="44" a="1"/>
  <c r="CR91" i="44" s="1"/>
  <c r="CS208" i="44" a="1"/>
  <c r="CS208" i="44" s="1"/>
  <c r="CV208" i="44"/>
  <c r="CO208" i="44" a="1"/>
  <c r="CO208" i="44" s="1"/>
  <c r="CR208" i="44" a="1"/>
  <c r="CR208" i="44" s="1"/>
  <c r="CR69" i="44" a="1"/>
  <c r="CR69" i="44" s="1"/>
  <c r="CV69" i="44"/>
  <c r="CO69" i="44" a="1"/>
  <c r="CO69" i="44" s="1"/>
  <c r="CS69" i="44" a="1"/>
  <c r="CS69" i="44" s="1"/>
  <c r="CV223" i="44"/>
  <c r="CR223" i="44" a="1"/>
  <c r="CR223" i="44" s="1"/>
  <c r="CS223" i="44" a="1"/>
  <c r="CS223" i="44" s="1"/>
  <c r="CO223" i="44" a="1"/>
  <c r="CO223" i="44" s="1"/>
  <c r="CR222" i="44" a="1"/>
  <c r="CR222" i="44" s="1"/>
  <c r="CS222" i="44" a="1"/>
  <c r="CS222" i="44" s="1"/>
  <c r="CV222" i="44"/>
  <c r="CO222" i="44" a="1"/>
  <c r="CO222" i="44" s="1"/>
  <c r="CR102" i="44" a="1"/>
  <c r="CR102" i="44" s="1"/>
  <c r="CV102" i="44"/>
  <c r="CO102" i="44" a="1"/>
  <c r="CO102" i="44" s="1"/>
  <c r="CS102" i="44" a="1"/>
  <c r="CS102" i="44" s="1"/>
  <c r="CR361" i="44" a="1"/>
  <c r="CR361" i="44" s="1"/>
  <c r="CV361" i="44"/>
  <c r="CS361" i="44" a="1"/>
  <c r="CS361" i="44" s="1"/>
  <c r="CO361" i="44" a="1"/>
  <c r="CO361" i="44" s="1"/>
  <c r="CS160" i="44" a="1"/>
  <c r="CS160" i="44" s="1"/>
  <c r="CV160" i="44"/>
  <c r="CO160" i="44" a="1"/>
  <c r="CO160" i="44" s="1"/>
  <c r="CR160" i="44" a="1"/>
  <c r="CR160" i="44" s="1"/>
  <c r="CR233" i="44" a="1"/>
  <c r="CR233" i="44" s="1"/>
  <c r="CS233" i="44" a="1"/>
  <c r="CS233" i="44" s="1"/>
  <c r="CV233" i="44"/>
  <c r="CO233" i="44" a="1"/>
  <c r="CO233" i="44" s="1"/>
  <c r="CO231" i="44" a="1"/>
  <c r="CO231" i="44" s="1"/>
  <c r="CR231" i="44" a="1"/>
  <c r="CR231" i="44" s="1"/>
  <c r="CS231" i="44" a="1"/>
  <c r="CS231" i="44" s="1"/>
  <c r="CV231" i="44"/>
  <c r="CV80" i="44"/>
  <c r="CO80" i="44" a="1"/>
  <c r="CO80" i="44" s="1"/>
  <c r="CR80" i="44" a="1"/>
  <c r="CR80" i="44" s="1"/>
  <c r="CS80" i="44" a="1"/>
  <c r="CS80" i="44" s="1"/>
  <c r="CS282" i="44" a="1"/>
  <c r="CS282" i="44" s="1"/>
  <c r="CV282" i="44"/>
  <c r="CO282" i="44" a="1"/>
  <c r="CO282" i="44" s="1"/>
  <c r="CR282" i="44" a="1"/>
  <c r="CR282" i="44" s="1"/>
  <c r="CO355" i="44" a="1"/>
  <c r="CO355" i="44" s="1"/>
  <c r="CR355" i="44" a="1"/>
  <c r="CR355" i="44" s="1"/>
  <c r="CS355" i="44" a="1"/>
  <c r="CS355" i="44" s="1"/>
  <c r="CV355" i="44"/>
  <c r="CR388" i="44" a="1"/>
  <c r="CR388" i="44" s="1"/>
  <c r="CV388" i="44"/>
  <c r="CO388" i="44" a="1"/>
  <c r="CO388" i="44" s="1"/>
  <c r="CS388" i="44" a="1"/>
  <c r="CS388" i="44" s="1"/>
  <c r="CV94" i="44"/>
  <c r="CO94" i="44" a="1"/>
  <c r="CO94" i="44" s="1"/>
  <c r="CR94" i="44" a="1"/>
  <c r="CR94" i="44" s="1"/>
  <c r="CS94" i="44" a="1"/>
  <c r="CS94" i="44" s="1"/>
  <c r="CR184" i="44" a="1"/>
  <c r="CR184" i="44" s="1"/>
  <c r="CV184" i="44"/>
  <c r="CO184" i="44" a="1"/>
  <c r="CO184" i="44" s="1"/>
  <c r="CS184" i="44" a="1"/>
  <c r="CS184" i="44" s="1"/>
  <c r="CS162" i="44" a="1"/>
  <c r="CS162" i="44" s="1"/>
  <c r="CO162" i="44" a="1"/>
  <c r="CO162" i="44" s="1"/>
  <c r="CR162" i="44" a="1"/>
  <c r="CR162" i="44" s="1"/>
  <c r="CV162" i="44"/>
  <c r="CR393" i="44" a="1"/>
  <c r="CR393" i="44" s="1"/>
  <c r="CS393" i="44" a="1"/>
  <c r="CS393" i="44" s="1"/>
  <c r="CV393" i="44"/>
  <c r="CO393" i="44" a="1"/>
  <c r="CO393" i="44" s="1"/>
  <c r="CV120" i="44"/>
  <c r="CO120" i="44" a="1"/>
  <c r="CO120" i="44" s="1"/>
  <c r="CR120" i="44" a="1"/>
  <c r="CR120" i="44" s="1"/>
  <c r="CS120" i="44" a="1"/>
  <c r="CS120" i="44" s="1"/>
  <c r="CS111" i="44" a="1"/>
  <c r="CS111" i="44" s="1"/>
  <c r="CV111" i="44"/>
  <c r="CR111" i="44" a="1"/>
  <c r="CR111" i="44" s="1"/>
  <c r="CO111" i="44" a="1"/>
  <c r="CO111" i="44" s="1"/>
  <c r="CV331" i="44"/>
  <c r="CR331" i="44" a="1"/>
  <c r="CR331" i="44" s="1"/>
  <c r="CS331" i="44" a="1"/>
  <c r="CS331" i="44" s="1"/>
  <c r="CO331" i="44" a="1"/>
  <c r="CO331" i="44" s="1"/>
  <c r="CS203" i="44" a="1"/>
  <c r="CS203" i="44" s="1"/>
  <c r="CV203" i="44"/>
  <c r="CO203" i="44" a="1"/>
  <c r="CO203" i="44" s="1"/>
  <c r="CR203" i="44" a="1"/>
  <c r="CR203" i="44" s="1"/>
  <c r="CO374" i="44" a="1"/>
  <c r="CO374" i="44" s="1"/>
  <c r="CS374" i="44" a="1"/>
  <c r="CS374" i="44" s="1"/>
  <c r="CR374" i="44" a="1"/>
  <c r="CR374" i="44" s="1"/>
  <c r="CV374" i="44"/>
  <c r="CV157" i="44"/>
  <c r="CR157" i="44" a="1"/>
  <c r="CR157" i="44" s="1"/>
  <c r="CO157" i="44" a="1"/>
  <c r="CO157" i="44" s="1"/>
  <c r="CS157" i="44" a="1"/>
  <c r="CS157" i="44" s="1"/>
  <c r="CV115" i="44"/>
  <c r="CO115" i="44" a="1"/>
  <c r="CO115" i="44" s="1"/>
  <c r="CR115" i="44" a="1"/>
  <c r="CR115" i="44" s="1"/>
  <c r="CS115" i="44" a="1"/>
  <c r="CS115" i="44" s="1"/>
  <c r="CR302" i="44" a="1"/>
  <c r="CR302" i="44" s="1"/>
  <c r="CO302" i="44" a="1"/>
  <c r="CO302" i="44" s="1"/>
  <c r="CV302" i="44"/>
  <c r="CS302" i="44" a="1"/>
  <c r="CS302" i="44" s="1"/>
  <c r="CR382" i="44" a="1"/>
  <c r="CR382" i="44" s="1"/>
  <c r="CS382" i="44" a="1"/>
  <c r="CS382" i="44" s="1"/>
  <c r="CV382" i="44"/>
  <c r="CO382" i="44" a="1"/>
  <c r="CO382" i="44" s="1"/>
  <c r="CS397" i="44" a="1"/>
  <c r="CS397" i="44" s="1"/>
  <c r="CR397" i="44" a="1"/>
  <c r="CR397" i="44" s="1"/>
  <c r="CV397" i="44"/>
  <c r="CO397" i="44" a="1"/>
  <c r="CO397" i="44" s="1"/>
  <c r="CS255" i="44" a="1"/>
  <c r="CS255" i="44" s="1"/>
  <c r="CV255" i="44"/>
  <c r="CO255" i="44" a="1"/>
  <c r="CO255" i="44" s="1"/>
  <c r="CR255" i="44" a="1"/>
  <c r="CR255" i="44" s="1"/>
  <c r="CV129" i="44"/>
  <c r="CO129" i="44" a="1"/>
  <c r="CO129" i="44" s="1"/>
  <c r="CR129" i="44" a="1"/>
  <c r="CR129" i="44" s="1"/>
  <c r="CS129" i="44" a="1"/>
  <c r="CS129" i="44" s="1"/>
  <c r="CV405" i="44"/>
  <c r="CO405" i="44" a="1"/>
  <c r="CO405" i="44" s="1"/>
  <c r="CR405" i="44" a="1"/>
  <c r="CR405" i="44" s="1"/>
  <c r="CS405" i="44" a="1"/>
  <c r="CS405" i="44" s="1"/>
  <c r="CS158" i="44" a="1"/>
  <c r="CS158" i="44" s="1"/>
  <c r="CV158" i="44"/>
  <c r="CR158" i="44" a="1"/>
  <c r="CR158" i="44" s="1"/>
  <c r="CO158" i="44" a="1"/>
  <c r="CO158" i="44" s="1"/>
  <c r="CO86" i="44" a="1"/>
  <c r="CO86" i="44" s="1"/>
  <c r="CR86" i="44" a="1"/>
  <c r="CR86" i="44" s="1"/>
  <c r="CS86" i="44" a="1"/>
  <c r="CS86" i="44" s="1"/>
  <c r="CV86" i="44"/>
  <c r="CV358" i="44"/>
  <c r="CO358" i="44" a="1"/>
  <c r="CO358" i="44" s="1"/>
  <c r="CS358" i="44" a="1"/>
  <c r="CS358" i="44" s="1"/>
  <c r="CR358" i="44" a="1"/>
  <c r="CR358" i="44" s="1"/>
  <c r="CR334" i="44" a="1"/>
  <c r="CR334" i="44" s="1"/>
  <c r="CV334" i="44"/>
  <c r="CO334" i="44" a="1"/>
  <c r="CO334" i="44" s="1"/>
  <c r="CS334" i="44" a="1"/>
  <c r="CS334" i="44" s="1"/>
  <c r="CO148" i="44" a="1"/>
  <c r="CO148" i="44" s="1"/>
  <c r="CR148" i="44" a="1"/>
  <c r="CR148" i="44" s="1"/>
  <c r="CV148" i="44"/>
  <c r="CS148" i="44" a="1"/>
  <c r="CS148" i="44" s="1"/>
  <c r="CO92" i="44" a="1"/>
  <c r="CO92" i="44" s="1"/>
  <c r="CR92" i="44" a="1"/>
  <c r="CR92" i="44" s="1"/>
  <c r="CS92" i="44" a="1"/>
  <c r="CS92" i="44" s="1"/>
  <c r="CV92" i="44"/>
  <c r="CV327" i="44"/>
  <c r="CO327" i="44" a="1"/>
  <c r="CO327" i="44" s="1"/>
  <c r="CR327" i="44" a="1"/>
  <c r="CR327" i="44" s="1"/>
  <c r="CS327" i="44" a="1"/>
  <c r="CS327" i="44" s="1"/>
  <c r="CO325" i="44" a="1"/>
  <c r="CO325" i="44" s="1"/>
  <c r="CR325" i="44" a="1"/>
  <c r="CR325" i="44" s="1"/>
  <c r="CV325" i="44"/>
  <c r="CS325" i="44" a="1"/>
  <c r="CS325" i="44" s="1"/>
  <c r="CS283" i="44" a="1"/>
  <c r="CS283" i="44" s="1"/>
  <c r="CO283" i="44" a="1"/>
  <c r="CO283" i="44" s="1"/>
  <c r="CR283" i="44" a="1"/>
  <c r="CR283" i="44" s="1"/>
  <c r="CV283" i="44"/>
  <c r="CR180" i="44" a="1"/>
  <c r="CR180" i="44" s="1"/>
  <c r="CS180" i="44" a="1"/>
  <c r="CS180" i="44" s="1"/>
  <c r="CO180" i="44" a="1"/>
  <c r="CO180" i="44" s="1"/>
  <c r="CV180" i="44"/>
  <c r="CR376" i="44" a="1"/>
  <c r="CR376" i="44" s="1"/>
  <c r="CS376" i="44" a="1"/>
  <c r="CS376" i="44" s="1"/>
  <c r="CO376" i="44" a="1"/>
  <c r="CO376" i="44" s="1"/>
  <c r="CV376" i="44"/>
  <c r="CR337" i="44" a="1"/>
  <c r="CR337" i="44" s="1"/>
  <c r="CS337" i="44" a="1"/>
  <c r="CS337" i="44" s="1"/>
  <c r="CO337" i="44" a="1"/>
  <c r="CO337" i="44" s="1"/>
  <c r="CV337" i="44"/>
  <c r="CV333" i="44"/>
  <c r="CR333" i="44" a="1"/>
  <c r="CR333" i="44" s="1"/>
  <c r="CS333" i="44" a="1"/>
  <c r="CS333" i="44" s="1"/>
  <c r="CO333" i="44" a="1"/>
  <c r="CO333" i="44" s="1"/>
  <c r="CO48" i="44" a="1"/>
  <c r="CO48" i="44" s="1"/>
  <c r="CS48" i="44" a="1"/>
  <c r="CS48" i="44" s="1"/>
  <c r="CV48" i="44"/>
  <c r="CR48" i="44" a="1"/>
  <c r="CR48" i="44" s="1"/>
  <c r="CV117" i="44"/>
  <c r="CO117" i="44" a="1"/>
  <c r="CO117" i="44" s="1"/>
  <c r="CR117" i="44" a="1"/>
  <c r="CR117" i="44" s="1"/>
  <c r="CS117" i="44" a="1"/>
  <c r="CS117" i="44" s="1"/>
  <c r="CS343" i="44" a="1"/>
  <c r="CS343" i="44" s="1"/>
  <c r="CV343" i="44"/>
  <c r="CO343" i="44" a="1"/>
  <c r="CO343" i="44" s="1"/>
  <c r="CR343" i="44" a="1"/>
  <c r="CR343" i="44" s="1"/>
  <c r="CO226" i="44" a="1"/>
  <c r="CO226" i="44" s="1"/>
  <c r="CS226" i="44" a="1"/>
  <c r="CS226" i="44" s="1"/>
  <c r="CR226" i="44" a="1"/>
  <c r="CR226" i="44" s="1"/>
  <c r="CV226" i="44"/>
  <c r="CV268" i="44"/>
  <c r="CO268" i="44" a="1"/>
  <c r="CO268" i="44" s="1"/>
  <c r="CR268" i="44" a="1"/>
  <c r="CR268" i="44" s="1"/>
  <c r="CS268" i="44" a="1"/>
  <c r="CS268" i="44" s="1"/>
  <c r="CS124" i="44" a="1"/>
  <c r="CS124" i="44" s="1"/>
  <c r="CR124" i="44" a="1"/>
  <c r="CR124" i="44" s="1"/>
  <c r="CV124" i="44"/>
  <c r="CO124" i="44" a="1"/>
  <c r="CO124" i="44" s="1"/>
  <c r="CO332" i="44" a="1"/>
  <c r="CO332" i="44" s="1"/>
  <c r="CS332" i="44" a="1"/>
  <c r="CS332" i="44" s="1"/>
  <c r="CR332" i="44" a="1"/>
  <c r="CR332" i="44" s="1"/>
  <c r="CV332" i="44"/>
  <c r="CR189" i="44" a="1"/>
  <c r="CR189" i="44" s="1"/>
  <c r="CV189" i="44"/>
  <c r="CO189" i="44" a="1"/>
  <c r="CO189" i="44" s="1"/>
  <c r="CS189" i="44" a="1"/>
  <c r="CS189" i="44" s="1"/>
  <c r="CS142" i="44" a="1"/>
  <c r="CS142" i="44" s="1"/>
  <c r="CV142" i="44"/>
  <c r="CO142" i="44" a="1"/>
  <c r="CO142" i="44" s="1"/>
  <c r="CR142" i="44" a="1"/>
  <c r="CR142" i="44" s="1"/>
  <c r="CR350" i="44" a="1"/>
  <c r="CR350" i="44" s="1"/>
  <c r="CS350" i="44" a="1"/>
  <c r="CS350" i="44" s="1"/>
  <c r="CO350" i="44" a="1"/>
  <c r="CO350" i="44" s="1"/>
  <c r="CV350" i="44"/>
  <c r="CV132" i="44"/>
  <c r="CO132" i="44" a="1"/>
  <c r="CO132" i="44" s="1"/>
  <c r="CR132" i="44" a="1"/>
  <c r="CR132" i="44" s="1"/>
  <c r="CS132" i="44" a="1"/>
  <c r="CS132" i="44" s="1"/>
  <c r="CO313" i="44" a="1"/>
  <c r="CO313" i="44" s="1"/>
  <c r="CR313" i="44" a="1"/>
  <c r="CR313" i="44" s="1"/>
  <c r="CS313" i="44" a="1"/>
  <c r="CS313" i="44" s="1"/>
  <c r="CV313" i="44"/>
  <c r="CV70" i="44"/>
  <c r="CO70" i="44" a="1"/>
  <c r="CO70" i="44" s="1"/>
  <c r="CR70" i="44" a="1"/>
  <c r="CR70" i="44" s="1"/>
  <c r="CS70" i="44" a="1"/>
  <c r="CS70" i="44" s="1"/>
  <c r="CO104" i="44" a="1"/>
  <c r="CO104" i="44" s="1"/>
  <c r="CR104" i="44" a="1"/>
  <c r="CR104" i="44" s="1"/>
  <c r="CS104" i="44" a="1"/>
  <c r="CS104" i="44" s="1"/>
  <c r="CV104" i="44"/>
  <c r="CO114" i="44" a="1"/>
  <c r="CO114" i="44" s="1"/>
  <c r="CS114" i="44" a="1"/>
  <c r="CS114" i="44" s="1"/>
  <c r="CR114" i="44" a="1"/>
  <c r="CR114" i="44" s="1"/>
  <c r="CV114" i="44"/>
  <c r="CO380" i="44" a="1"/>
  <c r="CO380" i="44" s="1"/>
  <c r="CR380" i="44" a="1"/>
  <c r="CR380" i="44" s="1"/>
  <c r="CS380" i="44" a="1"/>
  <c r="CS380" i="44" s="1"/>
  <c r="CV380" i="44"/>
  <c r="CR356" i="44" a="1"/>
  <c r="CR356" i="44" s="1"/>
  <c r="CS356" i="44" a="1"/>
  <c r="CS356" i="44" s="1"/>
  <c r="CV356" i="44"/>
  <c r="CO356" i="44" a="1"/>
  <c r="CO356" i="44" s="1"/>
  <c r="CS215" i="44" a="1"/>
  <c r="CS215" i="44" s="1"/>
  <c r="CV215" i="44"/>
  <c r="CO215" i="44" a="1"/>
  <c r="CO215" i="44" s="1"/>
  <c r="CR215" i="44" a="1"/>
  <c r="CR215" i="44" s="1"/>
  <c r="CR153" i="44" a="1"/>
  <c r="CR153" i="44" s="1"/>
  <c r="CS153" i="44" a="1"/>
  <c r="CS153" i="44" s="1"/>
  <c r="CV153" i="44"/>
  <c r="CO153" i="44" a="1"/>
  <c r="CO153" i="44" s="1"/>
  <c r="CV220" i="44"/>
  <c r="CO220" i="44" a="1"/>
  <c r="CO220" i="44" s="1"/>
  <c r="CR220" i="44" a="1"/>
  <c r="CR220" i="44" s="1"/>
  <c r="CS220" i="44" a="1"/>
  <c r="CS220" i="44" s="1"/>
  <c r="CV299" i="44"/>
  <c r="CO299" i="44" a="1"/>
  <c r="CO299" i="44" s="1"/>
  <c r="CS299" i="44" a="1"/>
  <c r="CS299" i="44" s="1"/>
  <c r="CR299" i="44" a="1"/>
  <c r="CR299" i="44" s="1"/>
  <c r="CO394" i="44" a="1"/>
  <c r="CO394" i="44" s="1"/>
  <c r="CS394" i="44" a="1"/>
  <c r="CS394" i="44" s="1"/>
  <c r="CR394" i="44" a="1"/>
  <c r="CR394" i="44" s="1"/>
  <c r="CV394" i="44"/>
  <c r="CS83" i="44" a="1"/>
  <c r="CS83" i="44" s="1"/>
  <c r="CV83" i="44"/>
  <c r="CO83" i="44" a="1"/>
  <c r="CO83" i="44" s="1"/>
  <c r="CR83" i="44" a="1"/>
  <c r="CR83" i="44" s="1"/>
  <c r="CV379" i="44"/>
  <c r="CO379" i="44" a="1"/>
  <c r="CO379" i="44" s="1"/>
  <c r="CS379" i="44" a="1"/>
  <c r="CS379" i="44" s="1"/>
  <c r="CR379" i="44" a="1"/>
  <c r="CR379" i="44" s="1"/>
  <c r="CR363" i="44" a="1"/>
  <c r="CR363" i="44" s="1"/>
  <c r="CS363" i="44" a="1"/>
  <c r="CS363" i="44" s="1"/>
  <c r="CV363" i="44"/>
  <c r="CO363" i="44" a="1"/>
  <c r="CO363" i="44" s="1"/>
  <c r="CS210" i="44" a="1"/>
  <c r="CS210" i="44" s="1"/>
  <c r="CV210" i="44"/>
  <c r="CR210" i="44" a="1"/>
  <c r="CR210" i="44" s="1"/>
  <c r="CO210" i="44" a="1"/>
  <c r="CO210" i="44" s="1"/>
  <c r="CO45" i="44" a="1"/>
  <c r="CO45" i="44" s="1"/>
  <c r="CR45" i="44" a="1"/>
  <c r="CR45" i="44" s="1"/>
  <c r="CV45" i="44"/>
  <c r="CS45" i="44" a="1"/>
  <c r="CS45" i="44" s="1"/>
  <c r="CS237" i="44" a="1"/>
  <c r="CS237" i="44" s="1"/>
  <c r="CV237" i="44"/>
  <c r="CO237" i="44" a="1"/>
  <c r="CO237" i="44" s="1"/>
  <c r="CR237" i="44" a="1"/>
  <c r="CR237" i="44" s="1"/>
  <c r="CS43" i="44" a="1"/>
  <c r="CS43" i="44" s="1"/>
  <c r="CV43" i="44"/>
  <c r="CO43" i="44" a="1"/>
  <c r="CO43" i="44" s="1"/>
  <c r="CR43" i="44" a="1"/>
  <c r="CR43" i="44" s="1"/>
  <c r="CR365" i="44" a="1"/>
  <c r="CR365" i="44" s="1"/>
  <c r="CV365" i="44"/>
  <c r="CO365" i="44" a="1"/>
  <c r="CO365" i="44" s="1"/>
  <c r="CS365" i="44" a="1"/>
  <c r="CS365" i="44" s="1"/>
  <c r="CS50" i="44" a="1"/>
  <c r="CS50" i="44" s="1"/>
  <c r="CR50" i="44" a="1"/>
  <c r="CR50" i="44" s="1"/>
  <c r="CO50" i="44" a="1"/>
  <c r="CO50" i="44" s="1"/>
  <c r="CV50" i="44"/>
  <c r="CS76" i="44" a="1"/>
  <c r="CS76" i="44" s="1"/>
  <c r="CV76" i="44"/>
  <c r="CR76" i="44" a="1"/>
  <c r="CR76" i="44" s="1"/>
  <c r="CO76" i="44" a="1"/>
  <c r="CO76" i="44" s="1"/>
  <c r="CO88" i="44" a="1"/>
  <c r="CO88" i="44" s="1"/>
  <c r="CR88" i="44" a="1"/>
  <c r="CR88" i="44" s="1"/>
  <c r="CS88" i="44" a="1"/>
  <c r="CS88" i="44" s="1"/>
  <c r="CV88" i="44"/>
  <c r="CO389" i="44" a="1"/>
  <c r="CO389" i="44" s="1"/>
  <c r="CR389" i="44" a="1"/>
  <c r="CR389" i="44" s="1"/>
  <c r="CS389" i="44" a="1"/>
  <c r="CS389" i="44" s="1"/>
  <c r="CV389" i="44"/>
  <c r="CO360" i="44" a="1"/>
  <c r="CO360" i="44" s="1"/>
  <c r="CR360" i="44" a="1"/>
  <c r="CR360" i="44" s="1"/>
  <c r="CV360" i="44"/>
  <c r="CS360" i="44" a="1"/>
  <c r="CS360" i="44" s="1"/>
  <c r="CO266" i="44" a="1"/>
  <c r="CO266" i="44" s="1"/>
  <c r="CV266" i="44"/>
  <c r="CR266" i="44" a="1"/>
  <c r="CR266" i="44" s="1"/>
  <c r="CS266" i="44" a="1"/>
  <c r="CS266" i="44" s="1"/>
  <c r="CO188" i="44" a="1"/>
  <c r="CO188" i="44" s="1"/>
  <c r="CR188" i="44" a="1"/>
  <c r="CR188" i="44" s="1"/>
  <c r="CS188" i="44" a="1"/>
  <c r="CS188" i="44" s="1"/>
  <c r="CV188" i="44"/>
  <c r="CR367" i="44" a="1"/>
  <c r="CR367" i="44" s="1"/>
  <c r="CO367" i="44" a="1"/>
  <c r="CO367" i="44" s="1"/>
  <c r="CS367" i="44" a="1"/>
  <c r="CS367" i="44" s="1"/>
  <c r="CV367" i="44"/>
  <c r="CV310" i="44"/>
  <c r="CO310" i="44" a="1"/>
  <c r="CO310" i="44" s="1"/>
  <c r="CR310" i="44" a="1"/>
  <c r="CR310" i="44" s="1"/>
  <c r="CS310" i="44" a="1"/>
  <c r="CS310" i="44" s="1"/>
  <c r="CV154" i="44"/>
  <c r="CO154" i="44" a="1"/>
  <c r="CO154" i="44" s="1"/>
  <c r="CS154" i="44" a="1"/>
  <c r="CS154" i="44" s="1"/>
  <c r="CR154" i="44" a="1"/>
  <c r="CR154" i="44" s="1"/>
  <c r="CV309" i="44"/>
  <c r="CO309" i="44" a="1"/>
  <c r="CO309" i="44" s="1"/>
  <c r="CS309" i="44" a="1"/>
  <c r="CS309" i="44" s="1"/>
  <c r="CR309" i="44" a="1"/>
  <c r="CR309" i="44" s="1"/>
  <c r="CR49" i="44" a="1"/>
  <c r="CR49" i="44" s="1"/>
  <c r="CV49" i="44"/>
  <c r="CO49" i="44" a="1"/>
  <c r="CO49" i="44" s="1"/>
  <c r="CS49" i="44" a="1"/>
  <c r="CS49" i="44" s="1"/>
  <c r="CO78" i="44" a="1"/>
  <c r="CO78" i="44" s="1"/>
  <c r="CR78" i="44" a="1"/>
  <c r="CR78" i="44" s="1"/>
  <c r="CS78" i="44" a="1"/>
  <c r="CS78" i="44" s="1"/>
  <c r="CV78" i="44"/>
  <c r="CS141" i="44" a="1"/>
  <c r="CS141" i="44" s="1"/>
  <c r="CV141" i="44"/>
  <c r="CO141" i="44" a="1"/>
  <c r="CO141" i="44" s="1"/>
  <c r="CR141" i="44" a="1"/>
  <c r="CR141" i="44" s="1"/>
  <c r="CS311" i="44" a="1"/>
  <c r="CS311" i="44" s="1"/>
  <c r="CO311" i="44" a="1"/>
  <c r="CO311" i="44" s="1"/>
  <c r="CR311" i="44" a="1"/>
  <c r="CR311" i="44" s="1"/>
  <c r="CV311" i="44"/>
  <c r="CR84" i="44" a="1"/>
  <c r="CR84" i="44" s="1"/>
  <c r="CV84" i="44"/>
  <c r="CO84" i="44" a="1"/>
  <c r="CO84" i="44" s="1"/>
  <c r="CS84" i="44" a="1"/>
  <c r="CS84" i="44" s="1"/>
  <c r="CO67" i="44" a="1"/>
  <c r="CO67" i="44" s="1"/>
  <c r="CR67" i="44" a="1"/>
  <c r="CR67" i="44" s="1"/>
  <c r="CS67" i="44" a="1"/>
  <c r="CS67" i="44" s="1"/>
  <c r="CV67" i="44"/>
  <c r="CV281" i="44"/>
  <c r="CO281" i="44" a="1"/>
  <c r="CO281" i="44" s="1"/>
  <c r="CR281" i="44" a="1"/>
  <c r="CR281" i="44" s="1"/>
  <c r="CS281" i="44" a="1"/>
  <c r="CS281" i="44" s="1"/>
  <c r="CR232" i="44" a="1"/>
  <c r="CR232" i="44" s="1"/>
  <c r="CS232" i="44" a="1"/>
  <c r="CS232" i="44" s="1"/>
  <c r="CO232" i="44" a="1"/>
  <c r="CO232" i="44" s="1"/>
  <c r="CV232" i="44"/>
  <c r="CV249" i="44"/>
  <c r="CO249" i="44" a="1"/>
  <c r="CO249" i="44" s="1"/>
  <c r="CS249" i="44" a="1"/>
  <c r="CS249" i="44" s="1"/>
  <c r="CR249" i="44" a="1"/>
  <c r="CR249" i="44" s="1"/>
  <c r="CO353" i="44" a="1"/>
  <c r="CO353" i="44" s="1"/>
  <c r="CS353" i="44" a="1"/>
  <c r="CS353" i="44" s="1"/>
  <c r="CR353" i="44" a="1"/>
  <c r="CR353" i="44" s="1"/>
  <c r="CV353" i="44"/>
  <c r="CO329" i="44" a="1"/>
  <c r="CO329" i="44" s="1"/>
  <c r="CS329" i="44" a="1"/>
  <c r="CS329" i="44" s="1"/>
  <c r="CR329" i="44" a="1"/>
  <c r="CR329" i="44" s="1"/>
  <c r="CV329" i="44"/>
  <c r="CO296" i="44" a="1"/>
  <c r="CO296" i="44" s="1"/>
  <c r="CR296" i="44" a="1"/>
  <c r="CR296" i="44" s="1"/>
  <c r="CS296" i="44" a="1"/>
  <c r="CS296" i="44" s="1"/>
  <c r="CV296" i="44"/>
  <c r="CO197" i="44" a="1"/>
  <c r="CO197" i="44" s="1"/>
  <c r="CR197" i="44" a="1"/>
  <c r="CR197" i="44" s="1"/>
  <c r="CS197" i="44" a="1"/>
  <c r="CS197" i="44" s="1"/>
  <c r="CV197" i="44"/>
  <c r="CV338" i="44"/>
  <c r="CO338" i="44" a="1"/>
  <c r="CO338" i="44" s="1"/>
  <c r="CS338" i="44" a="1"/>
  <c r="CS338" i="44" s="1"/>
  <c r="CR338" i="44" a="1"/>
  <c r="CR338" i="44" s="1"/>
  <c r="CR385" i="44" a="1"/>
  <c r="CR385" i="44" s="1"/>
  <c r="CV385" i="44"/>
  <c r="CO385" i="44" a="1"/>
  <c r="CO385" i="44" s="1"/>
  <c r="CS385" i="44" a="1"/>
  <c r="CS385" i="44" s="1"/>
  <c r="CV324" i="44"/>
  <c r="CS324" i="44" a="1"/>
  <c r="CS324" i="44" s="1"/>
  <c r="CR324" i="44" a="1"/>
  <c r="CR324" i="44" s="1"/>
  <c r="CO324" i="44" a="1"/>
  <c r="CO324" i="44" s="1"/>
  <c r="CS133" i="44" a="1"/>
  <c r="CS133" i="44" s="1"/>
  <c r="CV133" i="44"/>
  <c r="CO133" i="44" a="1"/>
  <c r="CO133" i="44" s="1"/>
  <c r="CR133" i="44" a="1"/>
  <c r="CR133" i="44" s="1"/>
  <c r="CO198" i="44" a="1"/>
  <c r="CO198" i="44" s="1"/>
  <c r="CR198" i="44" a="1"/>
  <c r="CR198" i="44" s="1"/>
  <c r="CS198" i="44" a="1"/>
  <c r="CS198" i="44" s="1"/>
  <c r="CV198" i="44"/>
  <c r="CS399" i="44" a="1"/>
  <c r="CS399" i="44" s="1"/>
  <c r="CR399" i="44" a="1"/>
  <c r="CR399" i="44" s="1"/>
  <c r="CO399" i="44" a="1"/>
  <c r="CO399" i="44" s="1"/>
  <c r="CV399" i="44"/>
  <c r="CO93" i="44" a="1"/>
  <c r="CO93" i="44" s="1"/>
  <c r="CS93" i="44" a="1"/>
  <c r="CS93" i="44" s="1"/>
  <c r="CR93" i="44" a="1"/>
  <c r="CR93" i="44" s="1"/>
  <c r="CV93" i="44"/>
  <c r="CR245" i="44" a="1"/>
  <c r="CR245" i="44" s="1"/>
  <c r="CS245" i="44" a="1"/>
  <c r="CS245" i="44" s="1"/>
  <c r="CV245" i="44"/>
  <c r="CO245" i="44" a="1"/>
  <c r="CO245" i="44" s="1"/>
  <c r="CO147" i="44" a="1"/>
  <c r="CO147" i="44" s="1"/>
  <c r="CR147" i="44" a="1"/>
  <c r="CR147" i="44" s="1"/>
  <c r="CS147" i="44" a="1"/>
  <c r="CS147" i="44" s="1"/>
  <c r="CV147" i="44"/>
  <c r="CS66" i="44" a="1"/>
  <c r="CS66" i="44" s="1"/>
  <c r="CR66" i="44" a="1"/>
  <c r="CR66" i="44" s="1"/>
  <c r="CO66" i="44" a="1"/>
  <c r="CO66" i="44" s="1"/>
  <c r="CV66" i="44"/>
  <c r="CS370" i="44" a="1"/>
  <c r="CS370" i="44" s="1"/>
  <c r="CR370" i="44" a="1"/>
  <c r="CR370" i="44" s="1"/>
  <c r="CV370" i="44"/>
  <c r="CO370" i="44" a="1"/>
  <c r="CO370" i="44" s="1"/>
  <c r="CV159" i="44"/>
  <c r="CO159" i="44" a="1"/>
  <c r="CO159" i="44" s="1"/>
  <c r="CR159" i="44" a="1"/>
  <c r="CR159" i="44" s="1"/>
  <c r="CS159" i="44" a="1"/>
  <c r="CS159" i="44" s="1"/>
  <c r="CV280" i="44"/>
  <c r="CR280" i="44" a="1"/>
  <c r="CR280" i="44" s="1"/>
  <c r="CS280" i="44" a="1"/>
  <c r="CS280" i="44" s="1"/>
  <c r="CO280" i="44" a="1"/>
  <c r="CO280" i="44" s="1"/>
  <c r="CR211" i="44" a="1"/>
  <c r="CR211" i="44" s="1"/>
  <c r="CO211" i="44" a="1"/>
  <c r="CO211" i="44" s="1"/>
  <c r="CS211" i="44" a="1"/>
  <c r="CS211" i="44" s="1"/>
  <c r="CV211" i="44"/>
  <c r="CO277" i="44" a="1"/>
  <c r="CO277" i="44" s="1"/>
  <c r="CS277" i="44" a="1"/>
  <c r="CS277" i="44" s="1"/>
  <c r="CR277" i="44" a="1"/>
  <c r="CR277" i="44" s="1"/>
  <c r="CV277" i="44"/>
  <c r="CR81" i="44" a="1"/>
  <c r="CR81" i="44" s="1"/>
  <c r="CS81" i="44" a="1"/>
  <c r="CS81" i="44" s="1"/>
  <c r="CV81" i="44"/>
  <c r="CO81" i="44" a="1"/>
  <c r="CO81" i="44" s="1"/>
  <c r="CO269" i="44" a="1"/>
  <c r="CO269" i="44" s="1"/>
  <c r="CR269" i="44" a="1"/>
  <c r="CR269" i="44" s="1"/>
  <c r="CS269" i="44" a="1"/>
  <c r="CS269" i="44" s="1"/>
  <c r="CV269" i="44"/>
  <c r="CO212" i="44" a="1"/>
  <c r="CO212" i="44" s="1"/>
  <c r="CS212" i="44" a="1"/>
  <c r="CS212" i="44" s="1"/>
  <c r="CR212" i="44" a="1"/>
  <c r="CR212" i="44" s="1"/>
  <c r="CV212" i="44"/>
  <c r="CS291" i="44" a="1"/>
  <c r="CS291" i="44" s="1"/>
  <c r="CV291" i="44"/>
  <c r="CO291" i="44" a="1"/>
  <c r="CO291" i="44" s="1"/>
  <c r="CR291" i="44" a="1"/>
  <c r="CR291" i="44" s="1"/>
  <c r="CV346" i="44"/>
  <c r="CO346" i="44" a="1"/>
  <c r="CO346" i="44" s="1"/>
  <c r="CS346" i="44" a="1"/>
  <c r="CS346" i="44" s="1"/>
  <c r="CR346" i="44" a="1"/>
  <c r="CR346" i="44" s="1"/>
  <c r="CR58" i="44" a="1"/>
  <c r="CR58" i="44" s="1"/>
  <c r="CS58" i="44" a="1"/>
  <c r="CS58" i="44" s="1"/>
  <c r="CV58" i="44"/>
  <c r="CO58" i="44" a="1"/>
  <c r="CO58" i="44" s="1"/>
  <c r="CR207" i="44" a="1"/>
  <c r="CR207" i="44" s="1"/>
  <c r="CS207" i="44" a="1"/>
  <c r="CS207" i="44" s="1"/>
  <c r="CV207" i="44"/>
  <c r="CO207" i="44" a="1"/>
  <c r="CO207" i="44" s="1"/>
  <c r="CO218" i="44" a="1"/>
  <c r="CO218" i="44" s="1"/>
  <c r="CR218" i="44" a="1"/>
  <c r="CR218" i="44" s="1"/>
  <c r="CS218" i="44" a="1"/>
  <c r="CS218" i="44" s="1"/>
  <c r="CV218" i="44"/>
  <c r="CS395" i="44" a="1"/>
  <c r="CS395" i="44" s="1"/>
  <c r="CR395" i="44" a="1"/>
  <c r="CR395" i="44" s="1"/>
  <c r="CV395" i="44"/>
  <c r="CO395" i="44" a="1"/>
  <c r="CO395" i="44" s="1"/>
  <c r="CV121" i="44"/>
  <c r="CO121" i="44" a="1"/>
  <c r="CO121" i="44" s="1"/>
  <c r="CR121" i="44" a="1"/>
  <c r="CR121" i="44" s="1"/>
  <c r="CS121" i="44" a="1"/>
  <c r="CS121" i="44" s="1"/>
  <c r="CV191" i="44"/>
  <c r="CO191" i="44" a="1"/>
  <c r="CO191" i="44" s="1"/>
  <c r="CS191" i="44" a="1"/>
  <c r="CS191" i="44" s="1"/>
  <c r="CR191" i="44" a="1"/>
  <c r="CR191" i="44" s="1"/>
  <c r="CV150" i="44"/>
  <c r="CO150" i="44" a="1"/>
  <c r="CO150" i="44" s="1"/>
  <c r="CR150" i="44" a="1"/>
  <c r="CR150" i="44" s="1"/>
  <c r="CS150" i="44" a="1"/>
  <c r="CS150" i="44" s="1"/>
  <c r="CO199" i="44" a="1"/>
  <c r="CO199" i="44" s="1"/>
  <c r="CV199" i="44"/>
  <c r="CS199" i="44" a="1"/>
  <c r="CS199" i="44" s="1"/>
  <c r="CR199" i="44" a="1"/>
  <c r="CR199" i="44" s="1"/>
  <c r="CV274" i="44"/>
  <c r="CO274" i="44" a="1"/>
  <c r="CO274" i="44" s="1"/>
  <c r="CS274" i="44" a="1"/>
  <c r="CS274" i="44" s="1"/>
  <c r="CR274" i="44" a="1"/>
  <c r="CR274" i="44" s="1"/>
  <c r="CS242" i="44" a="1"/>
  <c r="CS242" i="44" s="1"/>
  <c r="CR242" i="44" a="1"/>
  <c r="CR242" i="44" s="1"/>
  <c r="CV242" i="44"/>
  <c r="CO242" i="44" a="1"/>
  <c r="CO242" i="44" s="1"/>
  <c r="CS219" i="44" a="1"/>
  <c r="CS219" i="44" s="1"/>
  <c r="CR219" i="44" a="1"/>
  <c r="CR219" i="44" s="1"/>
  <c r="CV219" i="44"/>
  <c r="CO219" i="44" a="1"/>
  <c r="CO219" i="44" s="1"/>
  <c r="CV71" i="44"/>
  <c r="CO71" i="44" a="1"/>
  <c r="CO71" i="44" s="1"/>
  <c r="CR71" i="44" a="1"/>
  <c r="CR71" i="44" s="1"/>
  <c r="CS71" i="44" a="1"/>
  <c r="CS71" i="44" s="1"/>
  <c r="CO297" i="44" a="1"/>
  <c r="CO297" i="44" s="1"/>
  <c r="CR297" i="44" a="1"/>
  <c r="CR297" i="44" s="1"/>
  <c r="CS297" i="44" a="1"/>
  <c r="CS297" i="44" s="1"/>
  <c r="CV297" i="44"/>
  <c r="CS396" i="44" a="1"/>
  <c r="CS396" i="44" s="1"/>
  <c r="CV396" i="44"/>
  <c r="CR396" i="44" a="1"/>
  <c r="CR396" i="44" s="1"/>
  <c r="CO396" i="44" a="1"/>
  <c r="CO396" i="44" s="1"/>
  <c r="CV351" i="44"/>
  <c r="CO351" i="44" a="1"/>
  <c r="CO351" i="44" s="1"/>
  <c r="CR351" i="44" a="1"/>
  <c r="CR351" i="44" s="1"/>
  <c r="CS351" i="44" a="1"/>
  <c r="CS351" i="44" s="1"/>
  <c r="CS306" i="44" a="1"/>
  <c r="CS306" i="44" s="1"/>
  <c r="CV306" i="44"/>
  <c r="CO306" i="44" a="1"/>
  <c r="CO306" i="44" s="1"/>
  <c r="CR306" i="44" a="1"/>
  <c r="CR306" i="44" s="1"/>
  <c r="CO362" i="44" a="1"/>
  <c r="CO362" i="44" s="1"/>
  <c r="CR362" i="44" a="1"/>
  <c r="CR362" i="44" s="1"/>
  <c r="CS362" i="44" a="1"/>
  <c r="CS362" i="44" s="1"/>
  <c r="CV362" i="44"/>
  <c r="CO304" i="44" a="1"/>
  <c r="CO304" i="44" s="1"/>
  <c r="CS304" i="44" a="1"/>
  <c r="CS304" i="44" s="1"/>
  <c r="CV304" i="44"/>
  <c r="CR304" i="44" a="1"/>
  <c r="CR304" i="44" s="1"/>
  <c r="CS263" i="44" a="1"/>
  <c r="CS263" i="44" s="1"/>
  <c r="CV263" i="44"/>
  <c r="CO263" i="44" a="1"/>
  <c r="CO263" i="44" s="1"/>
  <c r="CR263" i="44" a="1"/>
  <c r="CR263" i="44" s="1"/>
  <c r="CS264" i="44" a="1"/>
  <c r="CS264" i="44" s="1"/>
  <c r="CR264" i="44" a="1"/>
  <c r="CR264" i="44" s="1"/>
  <c r="CV264" i="44"/>
  <c r="CO264" i="44" a="1"/>
  <c r="CO264" i="44" s="1"/>
  <c r="CS243" i="44" a="1"/>
  <c r="CS243" i="44" s="1"/>
  <c r="CR243" i="44" a="1"/>
  <c r="CR243" i="44" s="1"/>
  <c r="CV243" i="44"/>
  <c r="CO243" i="44" a="1"/>
  <c r="CO243" i="44" s="1"/>
  <c r="CV246" i="44"/>
  <c r="CO246" i="44" a="1"/>
  <c r="CO246" i="44" s="1"/>
  <c r="CR246" i="44" a="1"/>
  <c r="CR246" i="44" s="1"/>
  <c r="CS246" i="44" a="1"/>
  <c r="CS246" i="44" s="1"/>
  <c r="CO194" i="44" a="1"/>
  <c r="CO194" i="44" s="1"/>
  <c r="CS194" i="44" a="1"/>
  <c r="CS194" i="44" s="1"/>
  <c r="CR194" i="44" a="1"/>
  <c r="CR194" i="44" s="1"/>
  <c r="CV194" i="44"/>
  <c r="CS320" i="44" a="1"/>
  <c r="CS320" i="44" s="1"/>
  <c r="CV320" i="44"/>
  <c r="CO320" i="44" a="1"/>
  <c r="CO320" i="44" s="1"/>
  <c r="CR320" i="44" a="1"/>
  <c r="CR320" i="44" s="1"/>
  <c r="CR271" i="44" a="1"/>
  <c r="CR271" i="44" s="1"/>
  <c r="CS271" i="44" a="1"/>
  <c r="CS271" i="44" s="1"/>
  <c r="CV271" i="44"/>
  <c r="CO271" i="44" a="1"/>
  <c r="CO271" i="44" s="1"/>
  <c r="CO130" i="44" a="1"/>
  <c r="CO130" i="44" s="1"/>
  <c r="CR130" i="44" a="1"/>
  <c r="CR130" i="44" s="1"/>
  <c r="CS130" i="44" a="1"/>
  <c r="CS130" i="44" s="1"/>
  <c r="CV130" i="44"/>
  <c r="CS317" i="44" a="1"/>
  <c r="CS317" i="44" s="1"/>
  <c r="CR317" i="44" a="1"/>
  <c r="CR317" i="44" s="1"/>
  <c r="CV317" i="44"/>
  <c r="CO317" i="44" a="1"/>
  <c r="CO317" i="44" s="1"/>
  <c r="CV261" i="44"/>
  <c r="CS261" i="44" a="1"/>
  <c r="CS261" i="44" s="1"/>
  <c r="CO261" i="44" a="1"/>
  <c r="CO261" i="44" s="1"/>
  <c r="CR261" i="44" a="1"/>
  <c r="CR261" i="44" s="1"/>
  <c r="CO152" i="44" a="1"/>
  <c r="CO152" i="44" s="1"/>
  <c r="CV152" i="44"/>
  <c r="CR152" i="44" a="1"/>
  <c r="CR152" i="44" s="1"/>
  <c r="CS152" i="44" a="1"/>
  <c r="CS152" i="44" s="1"/>
  <c r="CS103" i="44" a="1"/>
  <c r="CS103" i="44" s="1"/>
  <c r="CO103" i="44" a="1"/>
  <c r="CO103" i="44" s="1"/>
  <c r="CR103" i="44" a="1"/>
  <c r="CR103" i="44" s="1"/>
  <c r="CV103" i="44"/>
  <c r="CO272" i="44" a="1"/>
  <c r="CO272" i="44" s="1"/>
  <c r="CR272" i="44" a="1"/>
  <c r="CR272" i="44" s="1"/>
  <c r="CV272" i="44"/>
  <c r="CS272" i="44" a="1"/>
  <c r="CS272" i="44" s="1"/>
  <c r="CS85" i="44" a="1"/>
  <c r="CS85" i="44" s="1"/>
  <c r="CV85" i="44"/>
  <c r="CO85" i="44" a="1"/>
  <c r="CO85" i="44" s="1"/>
  <c r="CR85" i="44" a="1"/>
  <c r="CR85" i="44" s="1"/>
  <c r="CV175" i="44"/>
  <c r="CR175" i="44" a="1"/>
  <c r="CR175" i="44" s="1"/>
  <c r="CS175" i="44" a="1"/>
  <c r="CS175" i="44" s="1"/>
  <c r="CO175" i="44" a="1"/>
  <c r="CO175" i="44" s="1"/>
  <c r="CV259" i="44"/>
  <c r="CO259" i="44" a="1"/>
  <c r="CO259" i="44" s="1"/>
  <c r="CS259" i="44" a="1"/>
  <c r="CS259" i="44" s="1"/>
  <c r="CR259" i="44" a="1"/>
  <c r="CR259" i="44" s="1"/>
  <c r="CR101" i="44" a="1"/>
  <c r="CR101" i="44" s="1"/>
  <c r="CS101" i="44" a="1"/>
  <c r="CS101" i="44" s="1"/>
  <c r="CV101" i="44"/>
  <c r="CO101" i="44" a="1"/>
  <c r="CO101" i="44" s="1"/>
  <c r="CS404" i="44" a="1"/>
  <c r="CS404" i="44" s="1"/>
  <c r="CR404" i="44" a="1"/>
  <c r="CR404" i="44" s="1"/>
  <c r="CV404" i="44"/>
  <c r="CO404" i="44" a="1"/>
  <c r="CO404" i="44" s="1"/>
  <c r="CO165" i="44" a="1"/>
  <c r="CO165" i="44" s="1"/>
  <c r="CR165" i="44" a="1"/>
  <c r="CR165" i="44" s="1"/>
  <c r="CS165" i="44" a="1"/>
  <c r="CS165" i="44" s="1"/>
  <c r="CV165" i="44"/>
  <c r="CO202" i="44" a="1"/>
  <c r="CO202" i="44" s="1"/>
  <c r="CS202" i="44" a="1"/>
  <c r="CS202" i="44" s="1"/>
  <c r="CV202" i="44"/>
  <c r="CR202" i="44" a="1"/>
  <c r="CR202" i="44" s="1"/>
  <c r="CV342" i="44"/>
  <c r="CO342" i="44" a="1"/>
  <c r="CO342" i="44" s="1"/>
  <c r="CS342" i="44" a="1"/>
  <c r="CS342" i="44" s="1"/>
  <c r="CR342" i="44" a="1"/>
  <c r="CR342" i="44" s="1"/>
  <c r="CO116" i="44" a="1"/>
  <c r="CO116" i="44" s="1"/>
  <c r="CS116" i="44" a="1"/>
  <c r="CS116" i="44" s="1"/>
  <c r="CR116" i="44" a="1"/>
  <c r="CR116" i="44" s="1"/>
  <c r="CV116" i="44"/>
  <c r="CO241" i="44" a="1"/>
  <c r="CO241" i="44" s="1"/>
  <c r="CS241" i="44" a="1"/>
  <c r="CS241" i="44" s="1"/>
  <c r="CR241" i="44" a="1"/>
  <c r="CR241" i="44" s="1"/>
  <c r="CV241" i="44"/>
  <c r="CR328" i="44" a="1"/>
  <c r="CR328" i="44" s="1"/>
  <c r="CS328" i="44" a="1"/>
  <c r="CS328" i="44" s="1"/>
  <c r="CV328" i="44"/>
  <c r="CO328" i="44" a="1"/>
  <c r="CO328" i="44" s="1"/>
  <c r="CR224" i="44" a="1"/>
  <c r="CR224" i="44" s="1"/>
  <c r="CV224" i="44"/>
  <c r="CO224" i="44" a="1"/>
  <c r="CO224" i="44" s="1"/>
  <c r="CS224" i="44" a="1"/>
  <c r="CS224" i="44" s="1"/>
  <c r="CV176" i="44"/>
  <c r="CO176" i="44" a="1"/>
  <c r="CO176" i="44" s="1"/>
  <c r="CR176" i="44" a="1"/>
  <c r="CR176" i="44" s="1"/>
  <c r="CS176" i="44" a="1"/>
  <c r="CS176" i="44" s="1"/>
  <c r="CO377" i="44" a="1"/>
  <c r="CO377" i="44" s="1"/>
  <c r="CR377" i="44" a="1"/>
  <c r="CR377" i="44" s="1"/>
  <c r="CS377" i="44" a="1"/>
  <c r="CS377" i="44" s="1"/>
  <c r="CV377" i="44"/>
  <c r="CV401" i="44"/>
  <c r="CO401" i="44" a="1"/>
  <c r="CO401" i="44" s="1"/>
  <c r="CR401" i="44" a="1"/>
  <c r="CR401" i="44" s="1"/>
  <c r="CS401" i="44" a="1"/>
  <c r="CS401" i="44" s="1"/>
  <c r="CS145" i="44" a="1"/>
  <c r="CS145" i="44" s="1"/>
  <c r="CV145" i="44"/>
  <c r="CO145" i="44" a="1"/>
  <c r="CO145" i="44" s="1"/>
  <c r="CR145" i="44" a="1"/>
  <c r="CR145" i="44" s="1"/>
  <c r="CR348" i="44" a="1"/>
  <c r="CR348" i="44" s="1"/>
  <c r="CV348" i="44"/>
  <c r="CS348" i="44" a="1"/>
  <c r="CS348" i="44" s="1"/>
  <c r="CO348" i="44" a="1"/>
  <c r="CO348" i="44" s="1"/>
  <c r="CV161" i="44"/>
  <c r="CS161" i="44" a="1"/>
  <c r="CS161" i="44" s="1"/>
  <c r="CO161" i="44" a="1"/>
  <c r="CO161" i="44" s="1"/>
  <c r="CR161" i="44" a="1"/>
  <c r="CR161" i="44" s="1"/>
  <c r="CO406" i="44" a="1"/>
  <c r="CO406" i="44" s="1"/>
  <c r="CR406" i="44" a="1"/>
  <c r="CR406" i="44" s="1"/>
  <c r="CS406" i="44" a="1"/>
  <c r="CS406" i="44" s="1"/>
  <c r="CV406" i="44"/>
  <c r="CO236" i="44" a="1"/>
  <c r="CO236" i="44" s="1"/>
  <c r="CR236" i="44" a="1"/>
  <c r="CR236" i="44" s="1"/>
  <c r="CS236" i="44" a="1"/>
  <c r="CS236" i="44" s="1"/>
  <c r="CV236" i="44"/>
  <c r="CV170" i="44"/>
  <c r="CO170" i="44" a="1"/>
  <c r="CO170" i="44" s="1"/>
  <c r="CS170" i="44" a="1"/>
  <c r="CS170" i="44" s="1"/>
  <c r="CR170" i="44" a="1"/>
  <c r="CR170" i="44" s="1"/>
  <c r="CO398" i="44" a="1"/>
  <c r="CO398" i="44" s="1"/>
  <c r="CR398" i="44" a="1"/>
  <c r="CR398" i="44" s="1"/>
  <c r="CV398" i="44"/>
  <c r="CS398" i="44" a="1"/>
  <c r="CS398" i="44" s="1"/>
  <c r="CR97" i="44" a="1"/>
  <c r="CR97" i="44" s="1"/>
  <c r="CS97" i="44" a="1"/>
  <c r="CS97" i="44" s="1"/>
  <c r="CV97" i="44"/>
  <c r="CO97" i="44" a="1"/>
  <c r="CO97" i="44" s="1"/>
  <c r="CO156" i="44" a="1"/>
  <c r="CO156" i="44" s="1"/>
  <c r="CR156" i="44" a="1"/>
  <c r="CR156" i="44" s="1"/>
  <c r="CS156" i="44" a="1"/>
  <c r="CS156" i="44" s="1"/>
  <c r="CV156" i="44"/>
  <c r="CO286" i="44" a="1"/>
  <c r="CO286" i="44" s="1"/>
  <c r="CR286" i="44" a="1"/>
  <c r="CR286" i="44" s="1"/>
  <c r="CS286" i="44" a="1"/>
  <c r="CS286" i="44" s="1"/>
  <c r="CV286" i="44"/>
  <c r="CR305" i="44" a="1"/>
  <c r="CR305" i="44" s="1"/>
  <c r="CS305" i="44" a="1"/>
  <c r="CS305" i="44" s="1"/>
  <c r="CV305" i="44"/>
  <c r="CO305" i="44" a="1"/>
  <c r="CO305" i="44" s="1"/>
  <c r="CV251" i="44"/>
  <c r="CO251" i="44" a="1"/>
  <c r="CO251" i="44" s="1"/>
  <c r="CR251" i="44" a="1"/>
  <c r="CR251" i="44" s="1"/>
  <c r="CS251" i="44" a="1"/>
  <c r="CS251" i="44" s="1"/>
  <c r="CS108" i="44" a="1"/>
  <c r="CS108" i="44" s="1"/>
  <c r="CV108" i="44"/>
  <c r="CO108" i="44" a="1"/>
  <c r="CO108" i="44" s="1"/>
  <c r="CR108" i="44" a="1"/>
  <c r="CR108" i="44" s="1"/>
  <c r="CS131" i="44" a="1"/>
  <c r="CS131" i="44" s="1"/>
  <c r="CV131" i="44"/>
  <c r="CO131" i="44" a="1"/>
  <c r="CO131" i="44" s="1"/>
  <c r="CR131" i="44" a="1"/>
  <c r="CR131" i="44" s="1"/>
  <c r="CV155" i="44"/>
  <c r="CO155" i="44" a="1"/>
  <c r="CO155" i="44" s="1"/>
  <c r="CR155" i="44" a="1"/>
  <c r="CR155" i="44" s="1"/>
  <c r="CS155" i="44" a="1"/>
  <c r="CS155" i="44" s="1"/>
  <c r="CR392" i="44" a="1"/>
  <c r="CR392" i="44" s="1"/>
  <c r="CV392" i="44"/>
  <c r="CO392" i="44" a="1"/>
  <c r="CO392" i="44" s="1"/>
  <c r="CS392" i="44" a="1"/>
  <c r="CS392" i="44" s="1"/>
  <c r="CS335" i="44" a="1"/>
  <c r="CS335" i="44" s="1"/>
  <c r="CV335" i="44"/>
  <c r="CO335" i="44" a="1"/>
  <c r="CO335" i="44" s="1"/>
  <c r="CR335" i="44" a="1"/>
  <c r="CR335" i="44" s="1"/>
  <c r="CR178" i="44" a="1"/>
  <c r="CR178" i="44" s="1"/>
  <c r="CS178" i="44" a="1"/>
  <c r="CS178" i="44" s="1"/>
  <c r="CV178" i="44"/>
  <c r="CO178" i="44" a="1"/>
  <c r="CO178" i="44" s="1"/>
  <c r="CV146" i="44"/>
  <c r="CO146" i="44" a="1"/>
  <c r="CO146" i="44" s="1"/>
  <c r="CR146" i="44" a="1"/>
  <c r="CR146" i="44" s="1"/>
  <c r="CS146" i="44" a="1"/>
  <c r="CS146" i="44" s="1"/>
  <c r="CV318" i="44"/>
  <c r="CO318" i="44" a="1"/>
  <c r="CO318" i="44" s="1"/>
  <c r="CR318" i="44" a="1"/>
  <c r="CR318" i="44" s="1"/>
  <c r="CS318" i="44" a="1"/>
  <c r="CS318" i="44" s="1"/>
  <c r="CR174" i="44" a="1"/>
  <c r="CR174" i="44" s="1"/>
  <c r="CV174" i="44"/>
  <c r="CO174" i="44" a="1"/>
  <c r="CO174" i="44" s="1"/>
  <c r="CS174" i="44" a="1"/>
  <c r="CS174" i="44" s="1"/>
  <c r="CS163" i="44" a="1"/>
  <c r="CS163" i="44" s="1"/>
  <c r="CV163" i="44"/>
  <c r="CO163" i="44" a="1"/>
  <c r="CO163" i="44" s="1"/>
  <c r="CR163" i="44" a="1"/>
  <c r="CR163" i="44" s="1"/>
  <c r="CR260" i="44" a="1"/>
  <c r="CR260" i="44" s="1"/>
  <c r="CS260" i="44" a="1"/>
  <c r="CS260" i="44" s="1"/>
  <c r="CO260" i="44" a="1"/>
  <c r="CO260" i="44" s="1"/>
  <c r="CV260" i="44"/>
  <c r="CS267" i="44" a="1"/>
  <c r="CS267" i="44" s="1"/>
  <c r="CR267" i="44" a="1"/>
  <c r="CR267" i="44" s="1"/>
  <c r="CV267" i="44"/>
  <c r="CO267" i="44" a="1"/>
  <c r="CO267" i="44" s="1"/>
  <c r="CO100" i="44" a="1"/>
  <c r="CO100" i="44" s="1"/>
  <c r="CR100" i="44" a="1"/>
  <c r="CR100" i="44" s="1"/>
  <c r="CS100" i="44" a="1"/>
  <c r="CS100" i="44" s="1"/>
  <c r="CV100" i="44"/>
  <c r="CV200" i="44"/>
  <c r="CO200" i="44" a="1"/>
  <c r="CO200" i="44" s="1"/>
  <c r="CR200" i="44" a="1"/>
  <c r="CR200" i="44" s="1"/>
  <c r="CS200" i="44" a="1"/>
  <c r="CS200" i="44" s="1"/>
  <c r="CO258" i="44" a="1"/>
  <c r="CO258" i="44" s="1"/>
  <c r="CR258" i="44" a="1"/>
  <c r="CR258" i="44" s="1"/>
  <c r="CS258" i="44" a="1"/>
  <c r="CS258" i="44" s="1"/>
  <c r="CV258" i="44"/>
  <c r="CR164" i="44" a="1"/>
  <c r="CR164" i="44" s="1"/>
  <c r="CO164" i="44" a="1"/>
  <c r="CO164" i="44" s="1"/>
  <c r="CS164" i="44" a="1"/>
  <c r="CS164" i="44" s="1"/>
  <c r="CV164" i="44"/>
  <c r="CS289" i="44" a="1"/>
  <c r="CS289" i="44" s="1"/>
  <c r="CR289" i="44" a="1"/>
  <c r="CR289" i="44" s="1"/>
  <c r="CV289" i="44"/>
  <c r="CO289" i="44" a="1"/>
  <c r="CO289" i="44" s="1"/>
  <c r="CR106" i="44" a="1"/>
  <c r="CR106" i="44" s="1"/>
  <c r="CS106" i="44" a="1"/>
  <c r="CS106" i="44" s="1"/>
  <c r="CO106" i="44" a="1"/>
  <c r="CO106" i="44" s="1"/>
  <c r="CV106" i="44"/>
  <c r="CV354" i="44"/>
  <c r="CS354" i="44" a="1"/>
  <c r="CS354" i="44" s="1"/>
  <c r="CR354" i="44" a="1"/>
  <c r="CR354" i="44" s="1"/>
  <c r="CO354" i="44" a="1"/>
  <c r="CO354" i="44" s="1"/>
  <c r="CR330" i="44" a="1"/>
  <c r="CR330" i="44" s="1"/>
  <c r="CS330" i="44" a="1"/>
  <c r="CS330" i="44" s="1"/>
  <c r="CO330" i="44" a="1"/>
  <c r="CO330" i="44" s="1"/>
  <c r="CV330" i="44"/>
  <c r="CO195" i="44" a="1"/>
  <c r="CO195" i="44" s="1"/>
  <c r="CR195" i="44" a="1"/>
  <c r="CR195" i="44" s="1"/>
  <c r="CV195" i="44"/>
  <c r="CS195" i="44" a="1"/>
  <c r="CS195" i="44" s="1"/>
  <c r="CS369" i="44" a="1"/>
  <c r="CS369" i="44" s="1"/>
  <c r="CR369" i="44" a="1"/>
  <c r="CR369" i="44" s="1"/>
  <c r="CO369" i="44" a="1"/>
  <c r="CO369" i="44" s="1"/>
  <c r="CV369" i="44"/>
  <c r="CO190" i="44" a="1"/>
  <c r="CO190" i="44" s="1"/>
  <c r="CR190" i="44" a="1"/>
  <c r="CR190" i="44" s="1"/>
  <c r="CS190" i="44" a="1"/>
  <c r="CS190" i="44" s="1"/>
  <c r="CV190" i="44"/>
  <c r="CV127" i="44"/>
  <c r="CO127" i="44" a="1"/>
  <c r="CO127" i="44" s="1"/>
  <c r="CR127" i="44" a="1"/>
  <c r="CR127" i="44" s="1"/>
  <c r="CS127" i="44" a="1"/>
  <c r="CS127" i="44" s="1"/>
  <c r="CO79" i="44" a="1"/>
  <c r="CO79" i="44" s="1"/>
  <c r="CR79" i="44" a="1"/>
  <c r="CR79" i="44" s="1"/>
  <c r="CV79" i="44"/>
  <c r="CS79" i="44" a="1"/>
  <c r="CS79" i="44" s="1"/>
  <c r="CS273" i="44" a="1"/>
  <c r="CS273" i="44" s="1"/>
  <c r="CO273" i="44" a="1"/>
  <c r="CO273" i="44" s="1"/>
  <c r="CR273" i="44" a="1"/>
  <c r="CR273" i="44" s="1"/>
  <c r="CV273" i="44"/>
  <c r="CO359" i="44" a="1"/>
  <c r="CO359" i="44" s="1"/>
  <c r="CS359" i="44" a="1"/>
  <c r="CS359" i="44" s="1"/>
  <c r="CV359" i="44"/>
  <c r="CR359" i="44" a="1"/>
  <c r="CR359" i="44" s="1"/>
  <c r="CR140" i="44" a="1"/>
  <c r="CR140" i="44" s="1"/>
  <c r="CS140" i="44" a="1"/>
  <c r="CS140" i="44" s="1"/>
  <c r="CV140" i="44"/>
  <c r="CO140" i="44" a="1"/>
  <c r="CO140" i="44" s="1"/>
  <c r="CV65" i="44"/>
  <c r="CO65" i="44" a="1"/>
  <c r="CO65" i="44" s="1"/>
  <c r="CS65" i="44" a="1"/>
  <c r="CS65" i="44" s="1"/>
  <c r="CR65" i="44" a="1"/>
  <c r="CR65" i="44" s="1"/>
  <c r="CS192" i="44" a="1"/>
  <c r="CS192" i="44" s="1"/>
  <c r="CV192" i="44"/>
  <c r="CO192" i="44" a="1"/>
  <c r="CO192" i="44" s="1"/>
  <c r="CR192" i="44" a="1"/>
  <c r="CR192" i="44" s="1"/>
  <c r="CS74" i="44" a="1"/>
  <c r="CS74" i="44" s="1"/>
  <c r="CR74" i="44" a="1"/>
  <c r="CR74" i="44" s="1"/>
  <c r="CV74" i="44"/>
  <c r="CO74" i="44" a="1"/>
  <c r="CO74" i="44" s="1"/>
  <c r="CO173" i="44" a="1"/>
  <c r="CO173" i="44" s="1"/>
  <c r="CR173" i="44" a="1"/>
  <c r="CR173" i="44" s="1"/>
  <c r="CS173" i="44" a="1"/>
  <c r="CS173" i="44" s="1"/>
  <c r="CV173" i="44"/>
  <c r="CO368" i="44" a="1"/>
  <c r="CO368" i="44" s="1"/>
  <c r="CR368" i="44" a="1"/>
  <c r="CR368" i="44" s="1"/>
  <c r="CS368" i="44" a="1"/>
  <c r="CS368" i="44" s="1"/>
  <c r="CV368" i="44"/>
  <c r="CO402" i="44" a="1"/>
  <c r="CO402" i="44" s="1"/>
  <c r="CV402" i="44"/>
  <c r="CR402" i="44" a="1"/>
  <c r="CR402" i="44" s="1"/>
  <c r="CS402" i="44" a="1"/>
  <c r="CS402" i="44" s="1"/>
  <c r="CO44" i="44" a="1"/>
  <c r="CO44" i="44" s="1"/>
  <c r="CS44" i="44" a="1"/>
  <c r="CS44" i="44" s="1"/>
  <c r="CR44" i="44" a="1"/>
  <c r="CR44" i="44" s="1"/>
  <c r="CV44" i="44"/>
  <c r="CS250" i="44" a="1"/>
  <c r="CS250" i="44" s="1"/>
  <c r="CV250" i="44"/>
  <c r="CR250" i="44" a="1"/>
  <c r="CR250" i="44" s="1"/>
  <c r="CO250" i="44" a="1"/>
  <c r="CO250" i="44" s="1"/>
  <c r="CV244" i="44"/>
  <c r="CO244" i="44" a="1"/>
  <c r="CO244" i="44" s="1"/>
  <c r="CS244" i="44" a="1"/>
  <c r="CS244" i="44" s="1"/>
  <c r="CR244" i="44" a="1"/>
  <c r="CR244" i="44" s="1"/>
  <c r="CO144" i="44" a="1"/>
  <c r="CO144" i="44" s="1"/>
  <c r="CS144" i="44" a="1"/>
  <c r="CS144" i="44" s="1"/>
  <c r="CR144" i="44" a="1"/>
  <c r="CR144" i="44" s="1"/>
  <c r="CV144" i="44"/>
  <c r="CS300" i="44" a="1"/>
  <c r="CS300" i="44" s="1"/>
  <c r="CV300" i="44"/>
  <c r="CR300" i="44" a="1"/>
  <c r="CR300" i="44" s="1"/>
  <c r="CO300" i="44" a="1"/>
  <c r="CO300" i="44" s="1"/>
  <c r="CS293" i="44" a="1"/>
  <c r="CS293" i="44" s="1"/>
  <c r="CV293" i="44"/>
  <c r="CR293" i="44" a="1"/>
  <c r="CR293" i="44" s="1"/>
  <c r="CO293" i="44" a="1"/>
  <c r="CO293" i="44" s="1"/>
  <c r="CO347" i="44" a="1"/>
  <c r="CO347" i="44" s="1"/>
  <c r="CR347" i="44" a="1"/>
  <c r="CR347" i="44" s="1"/>
  <c r="CS347" i="44" a="1"/>
  <c r="CS347" i="44" s="1"/>
  <c r="CV347" i="44"/>
  <c r="CO288" i="44" a="1"/>
  <c r="CO288" i="44" s="1"/>
  <c r="CS288" i="44" a="1"/>
  <c r="CS288" i="44" s="1"/>
  <c r="CR288" i="44" a="1"/>
  <c r="CR288" i="44" s="1"/>
  <c r="CV288" i="44"/>
  <c r="CR36" i="44" a="1"/>
  <c r="CR36" i="44" s="1"/>
  <c r="CO36" i="44" a="1"/>
  <c r="CO36" i="44" s="1"/>
  <c r="CS36" i="44" a="1"/>
  <c r="CS36" i="44" s="1"/>
  <c r="CV36" i="44"/>
  <c r="CR39" i="44" a="1"/>
  <c r="CR39" i="44" s="1"/>
  <c r="CO39" i="44" a="1"/>
  <c r="CO39" i="44" s="1"/>
  <c r="CS39" i="44" a="1"/>
  <c r="CS39" i="44" s="1"/>
  <c r="CV39" i="44"/>
  <c r="CO38" i="44" a="1"/>
  <c r="CO38" i="44" s="1"/>
  <c r="CS38" i="44" a="1"/>
  <c r="CS38" i="44" s="1"/>
  <c r="CR38" i="44" a="1"/>
  <c r="CR38" i="44" s="1"/>
  <c r="CV38" i="44"/>
  <c r="CR40" i="44" a="1"/>
  <c r="CR40" i="44" s="1"/>
  <c r="CS40" i="44" a="1"/>
  <c r="CS40" i="44" s="1"/>
  <c r="CV40" i="44"/>
  <c r="CO40" i="44" a="1"/>
  <c r="CO40" i="44" s="1"/>
  <c r="CS37" i="44" a="1"/>
  <c r="CS37" i="44" s="1"/>
  <c r="CV37" i="44"/>
  <c r="CO37" i="44" a="1"/>
  <c r="CO37" i="44" s="1"/>
  <c r="CR37" i="44" a="1"/>
  <c r="CR37" i="44" s="1"/>
  <c r="CR41" i="44" a="1"/>
  <c r="CR41" i="44" s="1"/>
  <c r="CS41" i="44" a="1"/>
  <c r="CS41" i="44" s="1"/>
  <c r="CV41" i="44"/>
  <c r="CO41" i="44" a="1"/>
  <c r="CO41" i="44" s="1"/>
  <c r="CV35" i="44"/>
  <c r="CS35" i="44" a="1"/>
  <c r="CS35" i="44" s="1"/>
  <c r="CO35" i="44" a="1"/>
  <c r="CO35" i="44" s="1"/>
  <c r="CR35" i="44" a="1"/>
  <c r="CR35" i="44" s="1"/>
  <c r="CS28" i="44" a="1"/>
  <c r="CS28" i="44" s="1"/>
  <c r="CR28" i="44" a="1"/>
  <c r="CR28" i="44" s="1"/>
  <c r="CV28" i="44"/>
  <c r="CO28" i="44" a="1"/>
  <c r="CO28" i="44" s="1"/>
  <c r="CR31" i="44" a="1"/>
  <c r="CR31" i="44" s="1"/>
  <c r="CS31" i="44" a="1"/>
  <c r="CS31" i="44" s="1"/>
  <c r="CV31" i="44"/>
  <c r="CO31" i="44" a="1"/>
  <c r="CO31" i="44" s="1"/>
  <c r="CR32" i="44" a="1"/>
  <c r="CR32" i="44" s="1"/>
  <c r="CV32" i="44"/>
  <c r="CS32" i="44" a="1"/>
  <c r="CS32" i="44" s="1"/>
  <c r="CO32" i="44" a="1"/>
  <c r="CO32" i="44" s="1"/>
  <c r="CV29" i="44"/>
  <c r="CO29" i="44" a="1"/>
  <c r="CO29" i="44" s="1"/>
  <c r="CR29" i="44" a="1"/>
  <c r="CR29" i="44" s="1"/>
  <c r="CS29" i="44" a="1"/>
  <c r="CS29" i="44" s="1"/>
  <c r="CV30" i="44"/>
  <c r="CO30" i="44" a="1"/>
  <c r="CO30" i="44" s="1"/>
  <c r="CS30" i="44" a="1"/>
  <c r="CS30" i="44" s="1"/>
  <c r="CR30" i="44" a="1"/>
  <c r="CR30" i="44" s="1"/>
  <c r="CS27" i="44" a="1"/>
  <c r="CS27" i="44" s="1"/>
  <c r="CV27" i="44"/>
  <c r="CO27" i="44" a="1"/>
  <c r="CO27" i="44" s="1"/>
  <c r="CR27" i="44" a="1"/>
  <c r="CR27" i="44" s="1"/>
  <c r="CO25" i="44" a="1"/>
  <c r="CO25" i="44" s="1"/>
  <c r="CR25" i="44" a="1"/>
  <c r="CR25" i="44" s="1"/>
  <c r="CS25" i="44" a="1"/>
  <c r="CS25" i="44" s="1"/>
  <c r="CV25" i="44"/>
  <c r="CS22" i="44" a="1"/>
  <c r="CS22" i="44" s="1"/>
  <c r="CR22" i="44" a="1"/>
  <c r="CR22" i="44" s="1"/>
  <c r="CV22" i="44"/>
  <c r="CO22" i="44" a="1"/>
  <c r="CO22" i="44" s="1"/>
  <c r="CO20" i="44" a="1"/>
  <c r="CO20" i="44" s="1"/>
  <c r="CV20" i="44"/>
  <c r="CR20" i="44" a="1"/>
  <c r="CR20" i="44" s="1"/>
  <c r="CS20" i="44" a="1"/>
  <c r="CS20" i="44" s="1"/>
  <c r="CS15" i="44" a="1"/>
  <c r="CS15" i="44" s="1"/>
  <c r="CV15" i="44"/>
  <c r="CO15" i="44" a="1"/>
  <c r="CO15" i="44" s="1"/>
  <c r="CR15" i="44" a="1"/>
  <c r="CR15" i="44" s="1"/>
  <c r="CO14" i="44" a="1"/>
  <c r="CO14" i="44" s="1"/>
  <c r="CS14" i="44" a="1"/>
  <c r="CS14" i="44" s="1"/>
  <c r="CR14" i="44" a="1"/>
  <c r="CR14" i="44" s="1"/>
  <c r="CV14" i="44"/>
  <c r="CR6" i="44" a="1"/>
  <c r="CR6" i="44" s="1"/>
  <c r="CS6" i="44" a="1"/>
  <c r="CS6" i="44" s="1"/>
  <c r="CO6" i="44" a="1"/>
  <c r="CO6" i="44" s="1"/>
  <c r="CV6" i="44"/>
  <c r="CS11" i="44" a="1"/>
  <c r="CS11" i="44" s="1"/>
  <c r="CV11" i="44"/>
  <c r="CO11" i="44" a="1"/>
  <c r="CO11" i="44" s="1"/>
  <c r="CR11" i="44" a="1"/>
  <c r="CR11" i="44" s="1"/>
  <c r="CV10" i="44"/>
  <c r="CO10" i="44" a="1"/>
  <c r="CO10" i="44" s="1"/>
  <c r="CR10" i="44" a="1"/>
  <c r="CR10" i="44" s="1"/>
  <c r="CS10" i="44" a="1"/>
  <c r="CS10" i="44" s="1"/>
  <c r="CV4" i="44"/>
  <c r="CO4" i="44" a="1"/>
  <c r="CO4" i="44" s="1"/>
  <c r="CR4" i="44" a="1"/>
  <c r="CR4" i="44" s="1"/>
  <c r="CS4" i="44" a="1"/>
  <c r="CS4" i="44" s="1"/>
  <c r="CO7" i="44" a="1"/>
  <c r="CO7" i="44" s="1"/>
  <c r="CR7" i="44" a="1"/>
  <c r="CR7" i="44" s="1"/>
  <c r="CV7" i="44"/>
  <c r="CS7" i="44" a="1"/>
  <c r="CS7" i="44" s="1"/>
  <c r="CV9" i="44"/>
  <c r="CO9" i="44" a="1"/>
  <c r="CO9" i="44" s="1"/>
  <c r="CR9" i="44" a="1"/>
  <c r="CR9" i="44" s="1"/>
  <c r="CS9" i="44" a="1"/>
  <c r="CS9" i="44" s="1"/>
  <c r="CR8" i="44" a="1"/>
  <c r="CR8" i="44" s="1"/>
  <c r="CS8" i="44" a="1"/>
  <c r="CS8" i="44" s="1"/>
  <c r="CV8" i="44"/>
  <c r="CO8" i="44" a="1"/>
  <c r="CO8" i="44" s="1"/>
  <c r="CS5" i="44" a="1"/>
  <c r="CS5" i="44" s="1"/>
  <c r="CR5" i="44" a="1"/>
  <c r="CR5" i="44" s="1"/>
  <c r="CV5" i="44"/>
  <c r="CO5" i="44" a="1"/>
  <c r="CO5" i="44" s="1"/>
  <c r="AQ3" i="44"/>
  <c r="A5" i="42"/>
  <c r="BM3" i="44"/>
  <c r="CQ569" i="44" a="1"/>
  <c r="CM410" i="44" a="1"/>
  <c r="CM570" i="44" a="1"/>
  <c r="CQ570" i="44" a="1"/>
  <c r="CQ410" i="44" a="1"/>
  <c r="CQ558" i="44" a="1"/>
  <c r="CM558" i="44" a="1"/>
  <c r="CM569" i="44" a="1"/>
  <c r="CQ411" i="44" a="1"/>
  <c r="CM411" i="44" a="1"/>
  <c r="CM588" i="44" a="1"/>
  <c r="CQ601" i="44" a="1"/>
  <c r="CM597" i="44" a="1"/>
  <c r="CQ583" i="44" a="1"/>
  <c r="CM610" i="44" a="1"/>
  <c r="CQ618" i="44" a="1"/>
  <c r="CM605" i="44" a="1"/>
  <c r="CQ623" i="44" a="1"/>
  <c r="CQ597" i="44" a="1"/>
  <c r="CM623" i="44" a="1"/>
  <c r="CM601" i="44" a="1"/>
  <c r="CQ592" i="44" a="1"/>
  <c r="CQ588" i="44" a="1"/>
  <c r="CM583" i="44" a="1"/>
  <c r="CM618" i="44" a="1"/>
  <c r="CQ610" i="44" a="1"/>
  <c r="CQ605" i="44" a="1"/>
  <c r="CM592" i="44" a="1"/>
  <c r="CM576" i="44" a="1"/>
  <c r="CQ576" i="44" a="1"/>
  <c r="CM559" i="44" a="1"/>
  <c r="CM543" i="44" a="1"/>
  <c r="CM562" i="44" a="1"/>
  <c r="CQ559" i="44" a="1"/>
  <c r="CQ562" i="44" a="1"/>
  <c r="CQ543" i="44" a="1"/>
  <c r="CM525" i="44" a="1"/>
  <c r="CQ508" i="44" a="1"/>
  <c r="CQ525" i="44" a="1"/>
  <c r="CM513" i="44" a="1"/>
  <c r="CM511" i="44" a="1"/>
  <c r="CM508" i="44" a="1"/>
  <c r="CQ511" i="44" a="1"/>
  <c r="CQ513" i="44" a="1"/>
  <c r="CQ33" i="44" a="1"/>
  <c r="CQ26" i="44" a="1"/>
  <c r="CQ34" i="44" a="1"/>
  <c r="CQ24" i="44" a="1"/>
  <c r="CM33" i="44" a="1"/>
  <c r="CQ16" i="44" a="1"/>
  <c r="CM12" i="44" a="1"/>
  <c r="CM17" i="44" a="1"/>
  <c r="CM19" i="44" a="1"/>
  <c r="CM13" i="44" a="1"/>
  <c r="CM42" i="44" a="1"/>
  <c r="CM26" i="44" a="1"/>
  <c r="CM21" i="44" a="1"/>
  <c r="CM18" i="44" a="1"/>
  <c r="CM23" i="44" a="1"/>
  <c r="CM24" i="44" a="1"/>
  <c r="CM16" i="44" a="1"/>
  <c r="CQ12" i="44" a="1"/>
  <c r="CQ42" i="44" a="1"/>
  <c r="CM34" i="44" a="1"/>
  <c r="CQ13" i="44" a="1"/>
  <c r="CQ18" i="44" a="1"/>
  <c r="CQ17" i="44" a="1"/>
  <c r="CQ19" i="44" a="1"/>
  <c r="CQ21" i="44" a="1"/>
  <c r="CQ23" i="44" a="1"/>
  <c r="CQ624" i="44" a="1"/>
  <c r="CM624" i="44" a="1"/>
  <c r="CM622" i="44" a="1"/>
  <c r="CQ619" i="44" a="1"/>
  <c r="CQ620" i="44" a="1"/>
  <c r="CQ622" i="44" a="1"/>
  <c r="CM621" i="44" a="1"/>
  <c r="CQ621" i="44" a="1"/>
  <c r="CM619" i="44" a="1"/>
  <c r="CM620" i="44" a="1"/>
  <c r="CQ612" i="44" a="1"/>
  <c r="CQ616" i="44" a="1"/>
  <c r="CQ615" i="44" a="1"/>
  <c r="CM611" i="44" a="1"/>
  <c r="CQ613" i="44" a="1"/>
  <c r="CM616" i="44" a="1"/>
  <c r="CM614" i="44" a="1"/>
  <c r="CM617" i="44" a="1"/>
  <c r="CM615" i="44" a="1"/>
  <c r="CQ611" i="44" a="1"/>
  <c r="CM612" i="44" a="1"/>
  <c r="CQ617" i="44" a="1"/>
  <c r="CQ614" i="44" a="1"/>
  <c r="CM613" i="44" a="1"/>
  <c r="CM609" i="44" a="1"/>
  <c r="CQ607" i="44" a="1"/>
  <c r="CQ606" i="44" a="1"/>
  <c r="CM607" i="44" a="1"/>
  <c r="CQ609" i="44" a="1"/>
  <c r="CM608" i="44" a="1"/>
  <c r="CQ608" i="44" a="1"/>
  <c r="CM606" i="44" a="1"/>
  <c r="CQ604" i="44" a="1"/>
  <c r="CQ603" i="44" a="1"/>
  <c r="CQ602" i="44" a="1"/>
  <c r="CM604" i="44" a="1"/>
  <c r="CM603" i="44" a="1"/>
  <c r="CM602" i="44" a="1"/>
  <c r="CQ598" i="44" a="1"/>
  <c r="CM599" i="44" a="1"/>
  <c r="CM600" i="44" a="1"/>
  <c r="CM598" i="44" a="1"/>
  <c r="CQ600" i="44" a="1"/>
  <c r="CQ599" i="44" a="1"/>
  <c r="CM596" i="44" a="1"/>
  <c r="CM593" i="44" a="1"/>
  <c r="CM594" i="44" a="1"/>
  <c r="CM595" i="44" a="1"/>
  <c r="CQ595" i="44" a="1"/>
  <c r="CQ594" i="44" a="1"/>
  <c r="CQ593" i="44" a="1"/>
  <c r="CQ596" i="44" a="1"/>
  <c r="CM591" i="44" a="1"/>
  <c r="CM590" i="44" a="1"/>
  <c r="CQ591" i="44" a="1"/>
  <c r="CQ589" i="44" a="1"/>
  <c r="CQ590" i="44" a="1"/>
  <c r="CM589" i="44" a="1"/>
  <c r="CM584" i="44" a="1"/>
  <c r="CQ586" i="44" a="1"/>
  <c r="CQ585" i="44" a="1"/>
  <c r="CQ584" i="44" a="1"/>
  <c r="CM585" i="44" a="1"/>
  <c r="CQ587" i="44" a="1"/>
  <c r="CM587" i="44" a="1"/>
  <c r="CM586" i="44" a="1"/>
  <c r="CM580" i="44" a="1"/>
  <c r="CQ578" i="44" a="1"/>
  <c r="CQ581" i="44" a="1"/>
  <c r="CM577" i="44" a="1"/>
  <c r="CM582" i="44" a="1"/>
  <c r="CM579" i="44" a="1"/>
  <c r="CQ577" i="44" a="1"/>
  <c r="CQ582" i="44" a="1"/>
  <c r="CQ580" i="44" a="1"/>
  <c r="CM581" i="44" a="1"/>
  <c r="CQ579" i="44" a="1"/>
  <c r="CM578" i="44" a="1"/>
  <c r="CM571" i="44" a="1"/>
  <c r="CQ574" i="44" a="1"/>
  <c r="CM574" i="44" a="1"/>
  <c r="CQ573" i="44" a="1"/>
  <c r="CQ572" i="44" a="1"/>
  <c r="CQ571" i="44" a="1"/>
  <c r="CM575" i="44" a="1"/>
  <c r="CQ575" i="44" a="1"/>
  <c r="CM572" i="44" a="1"/>
  <c r="CM573" i="44" a="1"/>
  <c r="CM565" i="44" a="1"/>
  <c r="CQ564" i="44" a="1"/>
  <c r="CQ568" i="44" a="1"/>
  <c r="CM566" i="44" a="1"/>
  <c r="CM568" i="44" a="1"/>
  <c r="CQ566" i="44" a="1"/>
  <c r="CQ565" i="44" a="1"/>
  <c r="CM567" i="44" a="1"/>
  <c r="CM563" i="44" a="1"/>
  <c r="CQ567" i="44" a="1"/>
  <c r="CM564" i="44" a="1"/>
  <c r="CQ563" i="44" a="1"/>
  <c r="CQ560" i="44" a="1"/>
  <c r="CM560" i="44" a="1"/>
  <c r="CM561" i="44" a="1"/>
  <c r="CQ561" i="44" a="1"/>
  <c r="CM547" i="44" a="1"/>
  <c r="CM553" i="44" a="1"/>
  <c r="CM545" i="44" a="1"/>
  <c r="CM552" i="44" a="1"/>
  <c r="CM551" i="44" a="1"/>
  <c r="CM557" i="44" a="1"/>
  <c r="CM548" i="44" a="1"/>
  <c r="CM555" i="44" a="1"/>
  <c r="CQ555" i="44" a="1"/>
  <c r="CQ553" i="44" a="1"/>
  <c r="CM544" i="44" a="1"/>
  <c r="CQ551" i="44" a="1"/>
  <c r="CQ549" i="44" a="1"/>
  <c r="CQ547" i="44" a="1"/>
  <c r="CQ546" i="44" a="1"/>
  <c r="CQ552" i="44" a="1"/>
  <c r="CM550" i="44" a="1"/>
  <c r="CQ545" i="44" a="1"/>
  <c r="CM556" i="44" a="1"/>
  <c r="CQ544" i="44" a="1"/>
  <c r="CQ557" i="44" a="1"/>
  <c r="CQ554" i="44" a="1"/>
  <c r="CQ556" i="44" a="1"/>
  <c r="CQ548" i="44" a="1"/>
  <c r="CQ550" i="44" a="1"/>
  <c r="CM554" i="44" a="1"/>
  <c r="CM549" i="44" a="1"/>
  <c r="CM546" i="44" a="1"/>
  <c r="CQ536" i="44" a="1"/>
  <c r="CM541" i="44" a="1"/>
  <c r="CQ535" i="44" a="1"/>
  <c r="CQ538" i="44" a="1"/>
  <c r="CQ529" i="44" a="1"/>
  <c r="CM532" i="44" a="1"/>
  <c r="CM540" i="44" a="1"/>
  <c r="CQ539" i="44" a="1"/>
  <c r="CM542" i="44" a="1"/>
  <c r="CQ530" i="44" a="1"/>
  <c r="CQ526" i="44" a="1"/>
  <c r="CM537" i="44" a="1"/>
  <c r="CQ541" i="44" a="1"/>
  <c r="CQ527" i="44" a="1"/>
  <c r="CQ532" i="44" a="1"/>
  <c r="CM534" i="44" a="1"/>
  <c r="CQ531" i="44" a="1"/>
  <c r="CQ533" i="44" a="1"/>
  <c r="CM539" i="44" a="1"/>
  <c r="CM536" i="44" a="1"/>
  <c r="CM538" i="44" a="1"/>
  <c r="CM529" i="44" a="1"/>
  <c r="CM528" i="44" a="1"/>
  <c r="CQ542" i="44" a="1"/>
  <c r="CM535" i="44" a="1"/>
  <c r="CM526" i="44" a="1"/>
  <c r="CQ540" i="44" a="1"/>
  <c r="CQ534" i="44" a="1"/>
  <c r="CM530" i="44" a="1"/>
  <c r="CQ528" i="44" a="1"/>
  <c r="CM533" i="44" a="1"/>
  <c r="CQ537" i="44" a="1"/>
  <c r="CM531" i="44" a="1"/>
  <c r="CM527" i="44" a="1"/>
  <c r="CM515" i="44" a="1"/>
  <c r="CQ521" i="44" a="1"/>
  <c r="CQ519" i="44" a="1"/>
  <c r="CQ518" i="44" a="1"/>
  <c r="CQ517" i="44" a="1"/>
  <c r="CM514" i="44" a="1"/>
  <c r="CM523" i="44" a="1"/>
  <c r="CM519" i="44" a="1"/>
  <c r="CM522" i="44" a="1"/>
  <c r="CM520" i="44" a="1"/>
  <c r="CQ514" i="44" a="1"/>
  <c r="CQ523" i="44" a="1"/>
  <c r="CQ522" i="44" a="1"/>
  <c r="CM521" i="44" a="1"/>
  <c r="CM524" i="44" a="1"/>
  <c r="CQ515" i="44" a="1"/>
  <c r="CM518" i="44" a="1"/>
  <c r="CM517" i="44" a="1"/>
  <c r="CQ520" i="44" a="1"/>
  <c r="CQ524" i="44" a="1"/>
  <c r="CM516" i="44" a="1"/>
  <c r="CQ516" i="44" a="1"/>
  <c r="CM512" i="44" a="1"/>
  <c r="CQ512" i="44" a="1"/>
  <c r="CQ509" i="44" a="1"/>
  <c r="CM510" i="44" a="1"/>
  <c r="CQ510" i="44" a="1"/>
  <c r="CM509" i="44" a="1"/>
  <c r="CQ415" i="44" a="1"/>
  <c r="CM490" i="44" a="1"/>
  <c r="CQ433" i="44" a="1"/>
  <c r="CM417" i="44" a="1"/>
  <c r="CM471" i="44" a="1"/>
  <c r="CQ504" i="44" a="1"/>
  <c r="CQ422" i="44" a="1"/>
  <c r="CQ479" i="44" a="1"/>
  <c r="CM500" i="44" a="1"/>
  <c r="CQ453" i="44" a="1"/>
  <c r="CM503" i="44" a="1"/>
  <c r="CQ469" i="44" a="1"/>
  <c r="CM486" i="44" a="1"/>
  <c r="CQ457" i="44" a="1"/>
  <c r="CQ485" i="44" a="1"/>
  <c r="CQ505" i="44" a="1"/>
  <c r="CQ460" i="44" a="1"/>
  <c r="CM493" i="44" a="1"/>
  <c r="CM489" i="44" a="1"/>
  <c r="CQ427" i="44" a="1"/>
  <c r="CQ502" i="44" a="1"/>
  <c r="CQ456" i="44" a="1"/>
  <c r="CM473" i="44" a="1"/>
  <c r="CQ421" i="44" a="1"/>
  <c r="CQ484" i="44" a="1"/>
  <c r="CQ449" i="44" a="1"/>
  <c r="CM497" i="44" a="1"/>
  <c r="CQ499" i="44" a="1"/>
  <c r="CQ454" i="44" a="1"/>
  <c r="CM423" i="44" a="1"/>
  <c r="CM453" i="44" a="1"/>
  <c r="CM418" i="44" a="1"/>
  <c r="CM451" i="44" a="1"/>
  <c r="CQ468" i="44" a="1"/>
  <c r="CQ498" i="44" a="1"/>
  <c r="CQ440" i="44" a="1"/>
  <c r="CM436" i="44" a="1"/>
  <c r="CM458" i="44" a="1"/>
  <c r="CM462" i="44" a="1"/>
  <c r="CM464" i="44" a="1"/>
  <c r="CQ439" i="44" a="1"/>
  <c r="CQ491" i="44" a="1"/>
  <c r="CQ412" i="44" a="1"/>
  <c r="CQ489" i="44" a="1"/>
  <c r="CM437" i="44" a="1"/>
  <c r="CQ467" i="44" a="1"/>
  <c r="CM429" i="44" a="1"/>
  <c r="CQ458" i="44" a="1"/>
  <c r="CM485" i="44" a="1"/>
  <c r="CM491" i="44" a="1"/>
  <c r="CQ474" i="44" a="1"/>
  <c r="CM426" i="44" a="1"/>
  <c r="CQ442" i="44" a="1"/>
  <c r="CM449" i="44" a="1"/>
  <c r="CQ455" i="44" a="1"/>
  <c r="CM416" i="44" a="1"/>
  <c r="CM463" i="44" a="1"/>
  <c r="CM494" i="44" a="1"/>
  <c r="CM430" i="44" a="1"/>
  <c r="CQ486" i="44" a="1"/>
  <c r="CQ441" i="44" a="1"/>
  <c r="CQ414" i="44" a="1"/>
  <c r="CM477" i="44" a="1"/>
  <c r="CQ447" i="44" a="1"/>
  <c r="CM502" i="44" a="1"/>
  <c r="CQ420" i="44" a="1"/>
  <c r="CM444" i="44" a="1"/>
  <c r="CQ501" i="44" a="1"/>
  <c r="CM434" i="44" a="1"/>
  <c r="CQ417" i="44" a="1"/>
  <c r="CM475" i="44" a="1"/>
  <c r="CM443" i="44" a="1"/>
  <c r="CQ497" i="44" a="1"/>
  <c r="CM478" i="44" a="1"/>
  <c r="CM466" i="44" a="1"/>
  <c r="CQ423" i="44" a="1"/>
  <c r="CM455" i="44" a="1"/>
  <c r="CQ506" i="44" a="1"/>
  <c r="CQ464" i="44" a="1"/>
  <c r="CM495" i="44" a="1"/>
  <c r="CM431" i="44" a="1"/>
  <c r="CM413" i="44" a="1"/>
  <c r="CQ436" i="44" a="1"/>
  <c r="CQ452" i="44" a="1"/>
  <c r="CM428" i="44" a="1"/>
  <c r="CM488" i="44" a="1"/>
  <c r="CM483" i="44" a="1"/>
  <c r="CQ446" i="44" a="1"/>
  <c r="CQ418" i="44" a="1"/>
  <c r="CQ481" i="44" a="1"/>
  <c r="CQ430" i="44" a="1"/>
  <c r="CM450" i="44" a="1"/>
  <c r="CQ487" i="44" a="1"/>
  <c r="CM482" i="44" a="1"/>
  <c r="CQ492" i="44" a="1"/>
  <c r="CQ429" i="44" a="1"/>
  <c r="CM427" i="44" a="1"/>
  <c r="CM440" i="44" a="1"/>
  <c r="CM474" i="44" a="1"/>
  <c r="CM470" i="44" a="1"/>
  <c r="CM472" i="44" a="1"/>
  <c r="CQ490" i="44" a="1"/>
  <c r="CM459" i="44" a="1"/>
  <c r="CM480" i="44" a="1"/>
  <c r="CQ426" i="44" a="1"/>
  <c r="CM496" i="44" a="1"/>
  <c r="CM438" i="44" a="1"/>
  <c r="CQ471" i="44" a="1"/>
  <c r="CM454" i="44" a="1"/>
  <c r="CM479" i="44" a="1"/>
  <c r="CQ500" i="44" a="1"/>
  <c r="CM419" i="44" a="1"/>
  <c r="CM457" i="44" a="1"/>
  <c r="CM501" i="44" a="1"/>
  <c r="CM432" i="44" a="1"/>
  <c r="CQ428" i="44" a="1"/>
  <c r="CM421" i="44" a="1"/>
  <c r="CM484" i="44" a="1"/>
  <c r="CQ434" i="44" a="1"/>
  <c r="CQ465" i="44" a="1"/>
  <c r="CM448" i="44" a="1"/>
  <c r="CQ507" i="44" a="1"/>
  <c r="CM422" i="44" a="1"/>
  <c r="CQ466" i="44" a="1"/>
  <c r="CQ451" i="44" a="1"/>
  <c r="CQ494" i="44" a="1"/>
  <c r="CQ476" i="44" a="1"/>
  <c r="CQ431" i="44" a="1"/>
  <c r="CQ482" i="44" a="1"/>
  <c r="CM441" i="44" a="1"/>
  <c r="CM460" i="44" a="1"/>
  <c r="CM425" i="44" a="1"/>
  <c r="CM445" i="44" a="1"/>
  <c r="CQ435" i="44" a="1"/>
  <c r="CM420" i="44" a="1"/>
  <c r="CQ416" i="44" a="1"/>
  <c r="CQ503" i="44" a="1"/>
  <c r="CQ463" i="44" a="1"/>
  <c r="CQ462" i="44" a="1"/>
  <c r="CQ450" i="44" a="1"/>
  <c r="CQ444" i="44" a="1"/>
  <c r="CQ477" i="44" a="1"/>
  <c r="CQ437" i="44" a="1"/>
  <c r="CQ459" i="44" a="1"/>
  <c r="CQ480" i="44" a="1"/>
  <c r="CQ438" i="44" a="1"/>
  <c r="CM461" i="44" a="1"/>
  <c r="CQ475" i="44" a="1"/>
  <c r="CM446" i="44" a="1"/>
  <c r="CM504" i="44" a="1"/>
  <c r="CQ424" i="44" a="1"/>
  <c r="CM452" i="44" a="1"/>
  <c r="CM415" i="44" a="1"/>
  <c r="CQ432" i="44" a="1"/>
  <c r="CQ470" i="44" a="1"/>
  <c r="CQ472" i="44" a="1"/>
  <c r="CM433" i="44" a="1"/>
  <c r="CQ443" i="44" a="1"/>
  <c r="CM465" i="44" a="1"/>
  <c r="CQ448" i="44" a="1"/>
  <c r="CM499" i="44" a="1"/>
  <c r="CM507" i="44" a="1"/>
  <c r="CQ478" i="44" a="1"/>
  <c r="CM469" i="44" a="1"/>
  <c r="CM468" i="44" a="1"/>
  <c r="CM506" i="44" a="1"/>
  <c r="CQ495" i="44" a="1"/>
  <c r="CM505" i="44" a="1"/>
  <c r="CQ493" i="44" a="1"/>
  <c r="CM414" i="44" a="1"/>
  <c r="CM412" i="44" a="1"/>
  <c r="CM467" i="44" a="1"/>
  <c r="CQ425" i="44" a="1"/>
  <c r="CQ473" i="44" a="1"/>
  <c r="CQ445" i="44" a="1"/>
  <c r="CQ488" i="44" a="1"/>
  <c r="CM442" i="44" a="1"/>
  <c r="CQ496" i="44" a="1"/>
  <c r="CQ461" i="44" a="1"/>
  <c r="CQ483" i="44" a="1"/>
  <c r="CM424" i="44" a="1"/>
  <c r="CM481" i="44" a="1"/>
  <c r="CM476" i="44" a="1"/>
  <c r="CQ419" i="44" a="1"/>
  <c r="CM498" i="44" a="1"/>
  <c r="CM456" i="44" a="1"/>
  <c r="CM487" i="44" a="1"/>
  <c r="CM439" i="44" a="1"/>
  <c r="CM492" i="44" a="1"/>
  <c r="CM447" i="44" a="1"/>
  <c r="CM435" i="44" a="1"/>
  <c r="CQ413" i="44" a="1"/>
  <c r="CQ321" i="44" a="1"/>
  <c r="CQ126" i="44" a="1"/>
  <c r="CQ77" i="44" a="1"/>
  <c r="CQ270" i="44" a="1"/>
  <c r="CM248" i="44" a="1"/>
  <c r="CM185" i="44" a="1"/>
  <c r="CQ345" i="44" a="1"/>
  <c r="CM123" i="44" a="1"/>
  <c r="CM186" i="44" a="1"/>
  <c r="CQ168" i="44" a="1"/>
  <c r="CQ63" i="44" a="1"/>
  <c r="CM204" i="44" a="1"/>
  <c r="CQ62" i="44" a="1"/>
  <c r="CM252" i="44" a="1"/>
  <c r="CQ341" i="44" a="1"/>
  <c r="CM391" i="44" a="1"/>
  <c r="CM265" i="44" a="1"/>
  <c r="CM53" i="44" a="1"/>
  <c r="CQ59" i="44" a="1"/>
  <c r="CM166" i="44" a="1"/>
  <c r="CM171" i="44" a="1"/>
  <c r="CQ403" i="44" a="1"/>
  <c r="CM366" i="44" a="1"/>
  <c r="CQ312" i="44" a="1"/>
  <c r="CM298" i="44" a="1"/>
  <c r="CM225" i="44" a="1"/>
  <c r="CQ51" i="44" a="1"/>
  <c r="CM234" i="44" a="1"/>
  <c r="CM217" i="44" a="1"/>
  <c r="CQ222" i="44" a="1"/>
  <c r="CQ94" i="44" a="1"/>
  <c r="CM374" i="44" a="1"/>
  <c r="CQ382" i="44" a="1"/>
  <c r="CQ358" i="44" a="1"/>
  <c r="CM334" i="44" a="1"/>
  <c r="CQ376" i="44" a="1"/>
  <c r="CQ226" i="44" a="1"/>
  <c r="CM142" i="44" a="1"/>
  <c r="CM70" i="44" a="1"/>
  <c r="CQ220" i="44" a="1"/>
  <c r="CQ210" i="44" a="1"/>
  <c r="CM365" i="44" a="1"/>
  <c r="CM266" i="44" a="1"/>
  <c r="CM367" i="44" a="1"/>
  <c r="CQ172" i="44" a="1"/>
  <c r="CQ407" i="44" a="1"/>
  <c r="CQ138" i="44" a="1"/>
  <c r="CQ123" i="44" a="1"/>
  <c r="CQ186" i="44" a="1"/>
  <c r="CM239" i="44" a="1"/>
  <c r="CQ262" i="44" a="1"/>
  <c r="CQ228" i="44" a="1"/>
  <c r="CM279" i="44" a="1"/>
  <c r="CM179" i="44" a="1"/>
  <c r="CM89" i="44" a="1"/>
  <c r="CQ209" i="44" a="1"/>
  <c r="CM118" i="44" a="1"/>
  <c r="CQ390" i="44" a="1"/>
  <c r="CM315" i="44" a="1"/>
  <c r="CQ409" i="44" a="1"/>
  <c r="CM181" i="44" a="1"/>
  <c r="CM230" i="44" a="1"/>
  <c r="CQ276" i="44" a="1"/>
  <c r="CM213" i="44" a="1"/>
  <c r="CM357" i="44" a="1"/>
  <c r="CQ221" i="44" a="1"/>
  <c r="CQ98" i="44" a="1"/>
  <c r="CQ99" i="44" a="1"/>
  <c r="CM69" i="44" a="1"/>
  <c r="CM233" i="44" a="1"/>
  <c r="CM282" i="44" a="1"/>
  <c r="CQ355" i="44" a="1"/>
  <c r="CQ182" i="44" a="1"/>
  <c r="CQ294" i="44" a="1"/>
  <c r="CQ54" i="44" a="1"/>
  <c r="CQ387" i="44" a="1"/>
  <c r="CQ107" i="44" a="1"/>
  <c r="CM55" i="44" a="1"/>
  <c r="CM407" i="44" a="1"/>
  <c r="CM371" i="44" a="1"/>
  <c r="CQ125" i="44" a="1"/>
  <c r="CM205" i="44" a="1"/>
  <c r="CM169" i="44" a="1"/>
  <c r="CM214" i="44" a="1"/>
  <c r="CQ314" i="44" a="1"/>
  <c r="CM292" i="44" a="1"/>
  <c r="CM60" i="44" a="1"/>
  <c r="CM349" i="44" a="1"/>
  <c r="CQ136" i="44" a="1"/>
  <c r="CM96" i="44" a="1"/>
  <c r="CM68" i="44" a="1"/>
  <c r="CM319" i="44" a="1"/>
  <c r="CM240" i="44" a="1"/>
  <c r="CQ73" i="44" a="1"/>
  <c r="CQ110" i="44" a="1"/>
  <c r="CM122" i="44" a="1"/>
  <c r="CQ105" i="44" a="1"/>
  <c r="CQ375" i="44" a="1"/>
  <c r="CM321" i="44" a="1"/>
  <c r="CQ90" i="44" a="1"/>
  <c r="CQ55" i="44" a="1"/>
  <c r="CQ248" i="44" a="1"/>
  <c r="CM373" i="44" a="1"/>
  <c r="CM308" i="44" a="1"/>
  <c r="CM378" i="44" a="1"/>
  <c r="CQ372" i="44" a="1"/>
  <c r="CQ278" i="44" a="1"/>
  <c r="CM290" i="44" a="1"/>
  <c r="CM47" i="44" a="1"/>
  <c r="CM52" i="44" a="1"/>
  <c r="CM216" i="44" a="1"/>
  <c r="CQ128" i="44" a="1"/>
  <c r="CM408" i="44" a="1"/>
  <c r="CQ285" i="44" a="1"/>
  <c r="CQ96" i="44" a="1"/>
  <c r="CQ196" i="44" a="1"/>
  <c r="CM344" i="44" a="1"/>
  <c r="CM235" i="44" a="1"/>
  <c r="CQ53" i="44" a="1"/>
  <c r="CQ384" i="44" a="1"/>
  <c r="CQ87" i="44" a="1"/>
  <c r="CM287" i="44" a="1"/>
  <c r="CM247" i="44" a="1"/>
  <c r="CM151" i="44" a="1"/>
  <c r="CQ298" i="44" a="1"/>
  <c r="CQ206" i="44" a="1"/>
  <c r="CM227" i="44" a="1"/>
  <c r="CM137" i="44" a="1"/>
  <c r="CQ69" i="44" a="1"/>
  <c r="CM361" i="44" a="1"/>
  <c r="CM80" i="44" a="1"/>
  <c r="CQ184" i="44" a="1"/>
  <c r="CM393" i="44" a="1"/>
  <c r="CQ374" i="44" a="1"/>
  <c r="CM302" i="44" a="1"/>
  <c r="CM405" i="44" a="1"/>
  <c r="CM158" i="44" a="1"/>
  <c r="CQ148" i="44" a="1"/>
  <c r="CM92" i="44" a="1"/>
  <c r="CQ327" i="44" a="1"/>
  <c r="CQ180" i="44" a="1"/>
  <c r="CQ333" i="44" a="1"/>
  <c r="CM117" i="44" a="1"/>
  <c r="CM189" i="44" a="1"/>
  <c r="CM350" i="44" a="1"/>
  <c r="CQ313" i="44" a="1"/>
  <c r="CM182" i="44" a="1"/>
  <c r="CM126" i="44" a="1"/>
  <c r="CM143" i="44" a="1"/>
  <c r="CQ205" i="44" a="1"/>
  <c r="CQ169" i="44" a="1"/>
  <c r="CM149" i="44" a="1"/>
  <c r="CM168" i="44" a="1"/>
  <c r="CQ214" i="44" a="1"/>
  <c r="CQ46" i="44" a="1"/>
  <c r="CQ301" i="44" a="1"/>
  <c r="CQ284" i="44" a="1"/>
  <c r="CQ179" i="44" a="1"/>
  <c r="CQ252" i="44" a="1"/>
  <c r="CQ95" i="44" a="1"/>
  <c r="CM390" i="44" a="1"/>
  <c r="CQ391" i="44" a="1"/>
  <c r="CM56" i="44" a="1"/>
  <c r="CQ265" i="44" a="1"/>
  <c r="CQ303" i="44" a="1"/>
  <c r="CQ166" i="44" a="1"/>
  <c r="CM139" i="44" a="1"/>
  <c r="CM201" i="44" a="1"/>
  <c r="CQ366" i="44" a="1"/>
  <c r="CQ386" i="44" a="1"/>
  <c r="CM98" i="44" a="1"/>
  <c r="CM253" i="44" a="1"/>
  <c r="CQ217" i="44" a="1"/>
  <c r="CM208" i="44" a="1"/>
  <c r="CM94" i="44" a="1"/>
  <c r="CQ162" i="44" a="1"/>
  <c r="CQ203" i="44" a="1"/>
  <c r="CM382" i="44" a="1"/>
  <c r="CM129" i="44" a="1"/>
  <c r="CQ334" i="44" a="1"/>
  <c r="CQ337" i="44" a="1"/>
  <c r="CM48" i="44" a="1"/>
  <c r="CQ332" i="44" a="1"/>
  <c r="CQ142" i="44" a="1"/>
  <c r="CM132" i="44" a="1"/>
  <c r="CM104" i="44" a="1"/>
  <c r="CQ50" i="44" a="1"/>
  <c r="CM76" i="44" a="1"/>
  <c r="CQ367" i="44" a="1"/>
  <c r="CQ310" i="44" a="1"/>
  <c r="CQ281" i="44" a="1"/>
  <c r="CQ232" i="44" a="1"/>
  <c r="CQ329" i="44" a="1"/>
  <c r="CM324" i="44" a="1"/>
  <c r="CM133" i="44" a="1"/>
  <c r="CM187" i="44" a="1"/>
  <c r="CM183" i="44" a="1"/>
  <c r="CM270" i="44" a="1"/>
  <c r="CM57" i="44" a="1"/>
  <c r="CM372" i="44" a="1"/>
  <c r="CQ229" i="44" a="1"/>
  <c r="CM345" i="44" a="1"/>
  <c r="CM383" i="44" a="1"/>
  <c r="CM112" i="44" a="1"/>
  <c r="CQ109" i="44" a="1"/>
  <c r="CQ292" i="44" a="1"/>
  <c r="CQ279" i="44" a="1"/>
  <c r="CQ60" i="44" a="1"/>
  <c r="CQ89" i="44" a="1"/>
  <c r="CM381" i="44" a="1"/>
  <c r="CM341" i="44" a="1"/>
  <c r="CQ344" i="44" a="1"/>
  <c r="CQ315" i="44" a="1"/>
  <c r="CM61" i="44" a="1"/>
  <c r="CM384" i="44" a="1"/>
  <c r="CM256" i="44" a="1"/>
  <c r="CM276" i="44" a="1"/>
  <c r="CQ139" i="44" a="1"/>
  <c r="CM167" i="44" a="1"/>
  <c r="CM257" i="44" a="1"/>
  <c r="CQ357" i="44" a="1"/>
  <c r="CM364" i="44" a="1"/>
  <c r="CQ254" i="44" a="1"/>
  <c r="CQ227" i="44" a="1"/>
  <c r="CM238" i="44" a="1"/>
  <c r="CQ135" i="44" a="1"/>
  <c r="CM82" i="44" a="1"/>
  <c r="CM90" i="44" a="1"/>
  <c r="CM54" i="44" a="1"/>
  <c r="CQ185" i="44" a="1"/>
  <c r="CM125" i="44" a="1"/>
  <c r="CQ340" i="44" a="1"/>
  <c r="CQ47" i="44" a="1"/>
  <c r="CM400" i="44" a="1"/>
  <c r="CM322" i="44" a="1"/>
  <c r="CM307" i="44" a="1"/>
  <c r="CM314" i="44" a="1"/>
  <c r="CQ408" i="44" a="1"/>
  <c r="CM323" i="44" a="1"/>
  <c r="CQ204" i="44" a="1"/>
  <c r="CM284" i="44" a="1"/>
  <c r="CQ381" i="44" a="1"/>
  <c r="CM95" i="44" a="1"/>
  <c r="CM196" i="44" a="1"/>
  <c r="CM64" i="44" a="1"/>
  <c r="CM73" i="44" a="1"/>
  <c r="CM177" i="44" a="1"/>
  <c r="CM72" i="44" a="1"/>
  <c r="CM87" i="44" a="1"/>
  <c r="CQ171" i="44" a="1"/>
  <c r="CQ247" i="44" a="1"/>
  <c r="CQ151" i="44" a="1"/>
  <c r="CM206" i="44" a="1"/>
  <c r="CM75" i="44" a="1"/>
  <c r="CM295" i="44" a="1"/>
  <c r="CM51" i="44" a="1"/>
  <c r="CQ234" i="44" a="1"/>
  <c r="CQ253" i="44" a="1"/>
  <c r="CQ91" i="44" a="1"/>
  <c r="CM222" i="44" a="1"/>
  <c r="CQ233" i="44" a="1"/>
  <c r="CQ388" i="44" a="1"/>
  <c r="CM120" i="44" a="1"/>
  <c r="CM111" i="44" a="1"/>
  <c r="CQ331" i="44" a="1"/>
  <c r="CM172" i="44" a="1"/>
  <c r="CM387" i="44" a="1"/>
  <c r="CM77" i="44" a="1"/>
  <c r="CQ371" i="44" a="1"/>
  <c r="CQ378" i="44" a="1"/>
  <c r="CQ290" i="44" a="1"/>
  <c r="CQ336" i="44" a="1"/>
  <c r="CQ383" i="44" a="1"/>
  <c r="CQ322" i="44" a="1"/>
  <c r="CQ239" i="44" a="1"/>
  <c r="CM128" i="44" a="1"/>
  <c r="CM262" i="44" a="1"/>
  <c r="CM46" i="44" a="1"/>
  <c r="CM63" i="44" a="1"/>
  <c r="CM352" i="44" a="1"/>
  <c r="CM136" i="44" a="1"/>
  <c r="CQ118" i="44" a="1"/>
  <c r="CQ319" i="44" a="1"/>
  <c r="CQ235" i="44" a="1"/>
  <c r="CM409" i="44" a="1"/>
  <c r="CM110" i="44" a="1"/>
  <c r="CQ275" i="44" a="1"/>
  <c r="CQ122" i="44" a="1"/>
  <c r="CM105" i="44" a="1"/>
  <c r="CM303" i="44" a="1"/>
  <c r="CM59" i="44" a="1"/>
  <c r="CQ230" i="44" a="1"/>
  <c r="CM403" i="44" a="1"/>
  <c r="CQ167" i="44" a="1"/>
  <c r="CQ257" i="44" a="1"/>
  <c r="CQ339" i="44" a="1"/>
  <c r="CM312" i="44" a="1"/>
  <c r="CM386" i="44" a="1"/>
  <c r="CM221" i="44" a="1"/>
  <c r="CM254" i="44" a="1"/>
  <c r="CQ75" i="44" a="1"/>
  <c r="CQ238" i="44" a="1"/>
  <c r="CQ208" i="44" a="1"/>
  <c r="CM102" i="44" a="1"/>
  <c r="CQ361" i="44" a="1"/>
  <c r="CQ80" i="44" a="1"/>
  <c r="CM203" i="44" a="1"/>
  <c r="CM115" i="44" a="1"/>
  <c r="CQ255" i="44" a="1"/>
  <c r="CQ129" i="44" a="1"/>
  <c r="CM325" i="44" a="1"/>
  <c r="CM180" i="44" a="1"/>
  <c r="CQ48" i="44" a="1"/>
  <c r="CM332" i="44" a="1"/>
  <c r="CQ189" i="44" a="1"/>
  <c r="CM215" i="44" a="1"/>
  <c r="CM394" i="44" a="1"/>
  <c r="CQ83" i="44" a="1"/>
  <c r="CM210" i="44" a="1"/>
  <c r="CQ76" i="44" a="1"/>
  <c r="CM154" i="44" a="1"/>
  <c r="CQ311" i="44" a="1"/>
  <c r="CQ183" i="44" a="1"/>
  <c r="CQ373" i="44" a="1"/>
  <c r="CQ143" i="44" a="1"/>
  <c r="CQ57" i="44" a="1"/>
  <c r="CM229" i="44" a="1"/>
  <c r="CM138" i="44" a="1"/>
  <c r="CQ52" i="44" a="1"/>
  <c r="CM113" i="44" a="1"/>
  <c r="CM326" i="44" a="1"/>
  <c r="CQ112" i="44" a="1"/>
  <c r="CM228" i="44" a="1"/>
  <c r="CM119" i="44" a="1"/>
  <c r="CM301" i="44" a="1"/>
  <c r="CM62" i="44" a="1"/>
  <c r="CQ349" i="44" a="1"/>
  <c r="CM209" i="44" a="1"/>
  <c r="CQ61" i="44" a="1"/>
  <c r="CQ256" i="44" a="1"/>
  <c r="CQ201" i="44" a="1"/>
  <c r="CQ213" i="44" a="1"/>
  <c r="CQ134" i="44" a="1"/>
  <c r="CM193" i="44" a="1"/>
  <c r="CQ137" i="44" a="1"/>
  <c r="CM223" i="44" a="1"/>
  <c r="CQ160" i="44" a="1"/>
  <c r="CM355" i="44" a="1"/>
  <c r="CQ111" i="44" a="1"/>
  <c r="CM358" i="44" a="1"/>
  <c r="CM148" i="44" a="1"/>
  <c r="CM226" i="44" a="1"/>
  <c r="CQ124" i="44" a="1"/>
  <c r="CQ350" i="44" a="1"/>
  <c r="CQ132" i="44" a="1"/>
  <c r="CM313" i="44" a="1"/>
  <c r="CQ114" i="44" a="1"/>
  <c r="CM380" i="44" a="1"/>
  <c r="CQ82" i="44" a="1"/>
  <c r="CQ187" i="44" a="1"/>
  <c r="CM294" i="44" a="1"/>
  <c r="CM107" i="44" a="1"/>
  <c r="CQ308" i="44" a="1"/>
  <c r="CM278" i="44" a="1"/>
  <c r="CM340" i="44" a="1"/>
  <c r="CM336" i="44" a="1"/>
  <c r="CQ216" i="44" a="1"/>
  <c r="CQ400" i="44" a="1"/>
  <c r="CQ113" i="44" a="1"/>
  <c r="CQ326" i="44" a="1"/>
  <c r="CQ149" i="44" a="1"/>
  <c r="CQ307" i="44" a="1"/>
  <c r="CM109" i="44" a="1"/>
  <c r="CQ323" i="44" a="1"/>
  <c r="CQ119" i="44" a="1"/>
  <c r="CM285" i="44" a="1"/>
  <c r="CQ352" i="44" a="1"/>
  <c r="CQ68" i="44" a="1"/>
  <c r="CQ64" i="44" a="1"/>
  <c r="CQ56" i="44" a="1"/>
  <c r="CQ240" i="44" a="1"/>
  <c r="CM275" i="44" a="1"/>
  <c r="CQ181" i="44" a="1"/>
  <c r="CQ177" i="44" a="1"/>
  <c r="CQ72" i="44" a="1"/>
  <c r="CM375" i="44" a="1"/>
  <c r="CQ287" i="44" a="1"/>
  <c r="CQ316" i="44" a="1"/>
  <c r="CM134" i="44" a="1"/>
  <c r="CQ225" i="44" a="1"/>
  <c r="CQ193" i="44" a="1"/>
  <c r="CQ295" i="44" a="1"/>
  <c r="CM99" i="44" a="1"/>
  <c r="CQ223" i="44" a="1"/>
  <c r="CM231" i="44" a="1"/>
  <c r="CM388" i="44" a="1"/>
  <c r="CQ157" i="44" a="1"/>
  <c r="CM327" i="44" a="1"/>
  <c r="CQ283" i="44" a="1"/>
  <c r="CM268" i="44" a="1"/>
  <c r="CM124" i="44" a="1"/>
  <c r="CQ104" i="44" a="1"/>
  <c r="CQ364" i="44" a="1"/>
  <c r="CQ282" i="44" a="1"/>
  <c r="CQ393" i="44" a="1"/>
  <c r="CM331" i="44" a="1"/>
  <c r="CM397" i="44" a="1"/>
  <c r="CQ92" i="44" a="1"/>
  <c r="CQ325" i="44" a="1"/>
  <c r="CQ380" i="44" a="1"/>
  <c r="CM220" i="44" a="1"/>
  <c r="CM379" i="44" a="1"/>
  <c r="CQ141" i="44" a="1"/>
  <c r="CM338" i="44" a="1"/>
  <c r="CQ133" i="44" a="1"/>
  <c r="CQ280" i="44" a="1"/>
  <c r="CQ81" i="44" a="1"/>
  <c r="CM58" i="44" a="1"/>
  <c r="CM218" i="44" a="1"/>
  <c r="CM396" i="44" a="1"/>
  <c r="CQ351" i="44" a="1"/>
  <c r="CQ243" i="44" a="1"/>
  <c r="CM320" i="44" a="1"/>
  <c r="CM271" i="44" a="1"/>
  <c r="CM130" i="44" a="1"/>
  <c r="CQ175" i="44" a="1"/>
  <c r="CM259" i="44" a="1"/>
  <c r="CQ404" i="44" a="1"/>
  <c r="CM224" i="44" a="1"/>
  <c r="CQ348" i="44" a="1"/>
  <c r="CM161" i="44" a="1"/>
  <c r="CM286" i="44" a="1"/>
  <c r="CM251" i="44" a="1"/>
  <c r="CQ131" i="44" a="1"/>
  <c r="CQ155" i="44" a="1"/>
  <c r="CQ335" i="44" a="1"/>
  <c r="CM260" i="44" a="1"/>
  <c r="CQ330" i="44" a="1"/>
  <c r="CM250" i="44" a="1"/>
  <c r="CM369" i="44" a="1"/>
  <c r="CQ79" i="44" a="1"/>
  <c r="CM288" i="44" a="1"/>
  <c r="CM199" i="44" a="1"/>
  <c r="CM71" i="44" a="1"/>
  <c r="CQ304" i="44" a="1"/>
  <c r="CM246" i="44" a="1"/>
  <c r="CQ194" i="44" a="1"/>
  <c r="CQ101" i="44" a="1"/>
  <c r="CQ328" i="44" a="1"/>
  <c r="CM97" i="44" a="1"/>
  <c r="CM146" i="44" a="1"/>
  <c r="CM200" i="44" a="1"/>
  <c r="CQ258" i="44" a="1"/>
  <c r="CQ369" i="44" a="1"/>
  <c r="CM359" i="44" a="1"/>
  <c r="CM192" i="44" a="1"/>
  <c r="CM173" i="44" a="1"/>
  <c r="CM402" i="44" a="1"/>
  <c r="CM44" i="44" a="1"/>
  <c r="CM401" i="44" a="1"/>
  <c r="CQ236" i="44" a="1"/>
  <c r="CQ97" i="44" a="1"/>
  <c r="CM318" i="44" a="1"/>
  <c r="CQ402" i="44" a="1"/>
  <c r="CQ158" i="44" a="1"/>
  <c r="CM337" i="44" a="1"/>
  <c r="CM153" i="44" a="1"/>
  <c r="CM299" i="44" a="1"/>
  <c r="CQ394" i="44" a="1"/>
  <c r="CM45" i="44" a="1"/>
  <c r="CM50" i="44" a="1"/>
  <c r="CM360" i="44" a="1"/>
  <c r="CM188" i="44" a="1"/>
  <c r="CQ49" i="44" a="1"/>
  <c r="CQ385" i="44" a="1"/>
  <c r="CQ147" i="44" a="1"/>
  <c r="CQ212" i="44" a="1"/>
  <c r="CQ121" i="44" a="1"/>
  <c r="CQ242" i="44" a="1"/>
  <c r="CM263" i="44" a="1"/>
  <c r="CM264" i="44" a="1"/>
  <c r="CM261" i="44" a="1"/>
  <c r="CQ152" i="44" a="1"/>
  <c r="CQ202" i="44" a="1"/>
  <c r="CM116" i="44" a="1"/>
  <c r="CM406" i="44" a="1"/>
  <c r="CM156" i="44" a="1"/>
  <c r="CM267" i="44" a="1"/>
  <c r="CQ164" i="44" a="1"/>
  <c r="CM316" i="44" a="1"/>
  <c r="CM160" i="44" a="1"/>
  <c r="CM162" i="44" a="1"/>
  <c r="CQ397" i="44" a="1"/>
  <c r="CM343" i="44" a="1"/>
  <c r="CQ268" i="44" a="1"/>
  <c r="CQ215" i="44" a="1"/>
  <c r="CQ237" i="44" a="1"/>
  <c r="CQ365" i="44" a="1"/>
  <c r="CQ88" i="44" a="1"/>
  <c r="CQ389" i="44" a="1"/>
  <c r="CQ309" i="44" a="1"/>
  <c r="CQ353" i="44" a="1"/>
  <c r="CQ338" i="44" a="1"/>
  <c r="CQ245" i="44" a="1"/>
  <c r="CQ269" i="44" a="1"/>
  <c r="CQ346" i="44" a="1"/>
  <c r="CQ207" i="44" a="1"/>
  <c r="CQ218" i="44" a="1"/>
  <c r="CM354" i="44" a="1"/>
  <c r="CM300" i="44" a="1"/>
  <c r="CM114" i="44" a="1"/>
  <c r="CQ153" i="44" a="1"/>
  <c r="CM363" i="44" a="1"/>
  <c r="CQ67" i="44" a="1"/>
  <c r="CM329" i="44" a="1"/>
  <c r="CQ197" i="44" a="1"/>
  <c r="CQ93" i="44" a="1"/>
  <c r="CQ66" i="44" a="1"/>
  <c r="CM280" i="44" a="1"/>
  <c r="CM211" i="44" a="1"/>
  <c r="CQ291" i="44" a="1"/>
  <c r="CQ274" i="44" a="1"/>
  <c r="CQ297" i="44" a="1"/>
  <c r="CQ263" i="44" a="1"/>
  <c r="CQ317" i="44" a="1"/>
  <c r="CQ103" i="44" a="1"/>
  <c r="CM202" i="44" a="1"/>
  <c r="CQ176" i="44" a="1"/>
  <c r="CQ406" i="44" a="1"/>
  <c r="CM170" i="44" a="1"/>
  <c r="CQ398" i="44" a="1"/>
  <c r="CQ305" i="44" a="1"/>
  <c r="CM178" i="44" a="1"/>
  <c r="CM163" i="44" a="1"/>
  <c r="CQ260" i="44" a="1"/>
  <c r="CM164" i="44" a="1"/>
  <c r="CQ354" i="44" a="1"/>
  <c r="CQ195" i="44" a="1"/>
  <c r="CM127" i="44" a="1"/>
  <c r="CQ273" i="44" a="1"/>
  <c r="CQ44" i="44" a="1"/>
  <c r="CQ250" i="44" a="1"/>
  <c r="CQ300" i="44" a="1"/>
  <c r="CM135" i="44" a="1"/>
  <c r="CM91" i="44" a="1"/>
  <c r="CM283" i="44" a="1"/>
  <c r="CQ379" i="44" a="1"/>
  <c r="CQ43" i="44" a="1"/>
  <c r="CQ188" i="44" a="1"/>
  <c r="CQ78" i="44" a="1"/>
  <c r="CQ249" i="44" a="1"/>
  <c r="CM296" i="44" a="1"/>
  <c r="CM399" i="44" a="1"/>
  <c r="CQ370" i="44" a="1"/>
  <c r="CM159" i="44" a="1"/>
  <c r="CM269" i="44" a="1"/>
  <c r="CM191" i="44" a="1"/>
  <c r="CM150" i="44" a="1"/>
  <c r="CQ396" i="44" a="1"/>
  <c r="CQ362" i="44" a="1"/>
  <c r="CM194" i="44" a="1"/>
  <c r="CM272" i="44" a="1"/>
  <c r="CQ342" i="44" a="1"/>
  <c r="CQ145" i="44" a="1"/>
  <c r="CM348" i="44" a="1"/>
  <c r="CM392" i="44" a="1"/>
  <c r="CM174" i="44" a="1"/>
  <c r="CQ106" i="44" a="1"/>
  <c r="CM330" i="44" a="1"/>
  <c r="CM65" i="44" a="1"/>
  <c r="CM144" i="44" a="1"/>
  <c r="CQ320" i="44" a="1"/>
  <c r="CM85" i="44" a="1"/>
  <c r="CQ259" i="44" a="1"/>
  <c r="CQ165" i="44" a="1"/>
  <c r="CQ161" i="44" a="1"/>
  <c r="CQ108" i="44" a="1"/>
  <c r="CM335" i="44" a="1"/>
  <c r="CQ120" i="44" a="1"/>
  <c r="CM255" i="44" a="1"/>
  <c r="CQ405" i="44" a="1"/>
  <c r="CQ343" i="44" a="1"/>
  <c r="CM83" i="44" a="1"/>
  <c r="CQ45" i="44" a="1"/>
  <c r="CQ399" i="44" a="1"/>
  <c r="CQ58" i="44" a="1"/>
  <c r="CM395" i="44" a="1"/>
  <c r="CQ199" i="44" a="1"/>
  <c r="CQ102" i="44" a="1"/>
  <c r="CQ115" i="44" a="1"/>
  <c r="CM86" i="44" a="1"/>
  <c r="CQ70" i="44" a="1"/>
  <c r="CQ299" i="44" a="1"/>
  <c r="CQ266" i="44" a="1"/>
  <c r="CM310" i="44" a="1"/>
  <c r="CQ154" i="44" a="1"/>
  <c r="CM78" i="44" a="1"/>
  <c r="CM67" i="44" a="1"/>
  <c r="CM353" i="44" a="1"/>
  <c r="CM198" i="44" a="1"/>
  <c r="CM93" i="44" a="1"/>
  <c r="CM245" i="44" a="1"/>
  <c r="CM277" i="44" a="1"/>
  <c r="CM346" i="44" a="1"/>
  <c r="CQ219" i="44" a="1"/>
  <c r="CQ71" i="44" a="1"/>
  <c r="CM297" i="44" a="1"/>
  <c r="CM351" i="44" a="1"/>
  <c r="CM306" i="44" a="1"/>
  <c r="CM304" i="44" a="1"/>
  <c r="CQ246" i="44" a="1"/>
  <c r="CQ271" i="44" a="1"/>
  <c r="CQ85" i="44" a="1"/>
  <c r="CM175" i="44" a="1"/>
  <c r="CM165" i="44" a="1"/>
  <c r="CM377" i="44" a="1"/>
  <c r="CQ286" i="44" a="1"/>
  <c r="CQ163" i="44" a="1"/>
  <c r="CQ267" i="44" a="1"/>
  <c r="CQ100" i="44" a="1"/>
  <c r="CM258" i="44" a="1"/>
  <c r="CM289" i="44" a="1"/>
  <c r="CQ190" i="44" a="1"/>
  <c r="CQ192" i="44" a="1"/>
  <c r="CQ368" i="44" a="1"/>
  <c r="CQ244" i="44" a="1"/>
  <c r="CM339" i="44" a="1"/>
  <c r="CM184" i="44" a="1"/>
  <c r="CM376" i="44" a="1"/>
  <c r="CQ117" i="44" a="1"/>
  <c r="CQ363" i="44" a="1"/>
  <c r="CM88" i="44" a="1"/>
  <c r="CM141" i="44" a="1"/>
  <c r="CM84" i="44" a="1"/>
  <c r="CQ296" i="44" a="1"/>
  <c r="CQ159" i="44" a="1"/>
  <c r="CM81" i="44" a="1"/>
  <c r="CM212" i="44" a="1"/>
  <c r="CM207" i="44" a="1"/>
  <c r="CM121" i="44" a="1"/>
  <c r="CQ150" i="44" a="1"/>
  <c r="CQ264" i="44" a="1"/>
  <c r="CM243" i="44" a="1"/>
  <c r="CQ130" i="44" a="1"/>
  <c r="CQ261" i="44" a="1"/>
  <c r="CM241" i="44" a="1"/>
  <c r="CM328" i="44" a="1"/>
  <c r="CQ224" i="44" a="1"/>
  <c r="CM145" i="44" a="1"/>
  <c r="CQ170" i="44" a="1"/>
  <c r="CM398" i="44" a="1"/>
  <c r="CQ251" i="44" a="1"/>
  <c r="CM155" i="44" a="1"/>
  <c r="CQ392" i="44" a="1"/>
  <c r="CQ200" i="44" a="1"/>
  <c r="CM79" i="44" a="1"/>
  <c r="CQ359" i="44" a="1"/>
  <c r="CQ173" i="44" a="1"/>
  <c r="CQ288" i="44" a="1"/>
  <c r="CM157" i="44" a="1"/>
  <c r="CM333" i="44" a="1"/>
  <c r="CM356" i="44" a="1"/>
  <c r="CM43" i="44" a="1"/>
  <c r="CQ360" i="44" a="1"/>
  <c r="CM197" i="44" a="1"/>
  <c r="CM385" i="44" a="1"/>
  <c r="CQ324" i="44" a="1"/>
  <c r="CQ198" i="44" a="1"/>
  <c r="CM147" i="44" a="1"/>
  <c r="CQ211" i="44" a="1"/>
  <c r="CQ191" i="44" a="1"/>
  <c r="CM242" i="44" a="1"/>
  <c r="CM219" i="44" a="1"/>
  <c r="CQ306" i="44" a="1"/>
  <c r="CM317" i="44" a="1"/>
  <c r="CM152" i="44" a="1"/>
  <c r="CM103" i="44" a="1"/>
  <c r="CM404" i="44" a="1"/>
  <c r="CM342" i="44" a="1"/>
  <c r="CQ116" i="44" a="1"/>
  <c r="CQ241" i="44" a="1"/>
  <c r="CM305" i="44" a="1"/>
  <c r="CM131" i="44" a="1"/>
  <c r="CQ178" i="44" a="1"/>
  <c r="CQ289" i="44" a="1"/>
  <c r="CM106" i="44" a="1"/>
  <c r="CM195" i="44" a="1"/>
  <c r="CM190" i="44" a="1"/>
  <c r="CM273" i="44" a="1"/>
  <c r="CM140" i="44" a="1"/>
  <c r="CM74" i="44" a="1"/>
  <c r="CM244" i="44" a="1"/>
  <c r="CM347" i="44" a="1"/>
  <c r="CQ231" i="44" a="1"/>
  <c r="CQ302" i="44" a="1"/>
  <c r="CQ86" i="44" a="1"/>
  <c r="CQ356" i="44" a="1"/>
  <c r="CM237" i="44" a="1"/>
  <c r="CM389" i="44" a="1"/>
  <c r="CM309" i="44" a="1"/>
  <c r="CM49" i="44" a="1"/>
  <c r="CM311" i="44" a="1"/>
  <c r="CQ84" i="44" a="1"/>
  <c r="CM281" i="44" a="1"/>
  <c r="CM232" i="44" a="1"/>
  <c r="CM249" i="44" a="1"/>
  <c r="CM66" i="44" a="1"/>
  <c r="CM370" i="44" a="1"/>
  <c r="CQ277" i="44" a="1"/>
  <c r="CM291" i="44" a="1"/>
  <c r="CQ395" i="44" a="1"/>
  <c r="CM274" i="44" a="1"/>
  <c r="CM362" i="44" a="1"/>
  <c r="CQ272" i="44" a="1"/>
  <c r="CM101" i="44" a="1"/>
  <c r="CM176" i="44" a="1"/>
  <c r="CQ377" i="44" a="1"/>
  <c r="CQ401" i="44" a="1"/>
  <c r="CM236" i="44" a="1"/>
  <c r="CQ156" i="44" a="1"/>
  <c r="CQ146" i="44" a="1"/>
  <c r="CQ318" i="44" a="1"/>
  <c r="CQ174" i="44" a="1"/>
  <c r="CM100" i="44" a="1"/>
  <c r="CQ127" i="44" a="1"/>
  <c r="CQ65" i="44" a="1"/>
  <c r="CQ74" i="44" a="1"/>
  <c r="CQ144" i="44" a="1"/>
  <c r="CM368" i="44" a="1"/>
  <c r="CQ293" i="44" a="1"/>
  <c r="CM108" i="44" a="1"/>
  <c r="CQ347" i="44" a="1"/>
  <c r="CQ140" i="44" a="1"/>
  <c r="CM293" i="44" a="1"/>
  <c r="CQ36" i="44" a="1"/>
  <c r="CQ40" i="44" a="1"/>
  <c r="CM36" i="44" a="1"/>
  <c r="CQ35" i="44" a="1"/>
  <c r="CM39" i="44" a="1"/>
  <c r="CM41" i="44" a="1"/>
  <c r="CQ41" i="44" a="1"/>
  <c r="CM35" i="44" a="1"/>
  <c r="CM38" i="44" a="1"/>
  <c r="CM37" i="44" a="1"/>
  <c r="CM40" i="44" a="1"/>
  <c r="CQ39" i="44" a="1"/>
  <c r="CQ38" i="44" a="1"/>
  <c r="CQ37" i="44" a="1"/>
  <c r="CQ28" i="44" a="1"/>
  <c r="CM31" i="44" a="1"/>
  <c r="CM30" i="44" a="1"/>
  <c r="CM27" i="44" a="1"/>
  <c r="CQ31" i="44" a="1"/>
  <c r="CM28" i="44" a="1"/>
  <c r="CQ30" i="44" a="1"/>
  <c r="CQ27" i="44" a="1"/>
  <c r="CQ32" i="44" a="1"/>
  <c r="CQ29" i="44" a="1"/>
  <c r="CM32" i="44" a="1"/>
  <c r="CM29" i="44" a="1"/>
  <c r="CM25" i="44" a="1"/>
  <c r="CQ25" i="44" a="1"/>
  <c r="CQ22" i="44" a="1"/>
  <c r="CM22" i="44" a="1"/>
  <c r="CQ20" i="44" a="1"/>
  <c r="CM20" i="44" a="1"/>
  <c r="CQ15" i="44" a="1"/>
  <c r="CQ14" i="44" a="1"/>
  <c r="CM15" i="44" a="1"/>
  <c r="CM14" i="44" a="1"/>
  <c r="CQ10" i="44" a="1"/>
  <c r="CM5" i="44" a="1"/>
  <c r="CQ5" i="44" a="1"/>
  <c r="CM7" i="44" a="1"/>
  <c r="CQ8" i="44" a="1"/>
  <c r="CQ9" i="44" a="1"/>
  <c r="CQ6" i="44" a="1"/>
  <c r="CM8" i="44" a="1"/>
  <c r="CM9" i="44" a="1"/>
  <c r="CM4" i="44" a="1"/>
  <c r="CM6" i="44" a="1"/>
  <c r="CQ11" i="44" a="1"/>
  <c r="CQ4" i="44" a="1"/>
  <c r="CM10" i="44" a="1"/>
  <c r="CQ7" i="44" a="1"/>
  <c r="CM11" i="44" a="1"/>
  <c r="DD3" i="44" l="1"/>
  <c r="CM411" i="44"/>
  <c r="CQ411" i="44"/>
  <c r="CN411" i="44" s="1"/>
  <c r="CM569" i="44"/>
  <c r="CM558" i="44"/>
  <c r="CQ558" i="44"/>
  <c r="CN558" i="44" s="1"/>
  <c r="CQ410" i="44"/>
  <c r="CN410" i="44" s="1"/>
  <c r="CQ570" i="44"/>
  <c r="CN570" i="44" s="1"/>
  <c r="CM570" i="44"/>
  <c r="CM410" i="44"/>
  <c r="CQ569" i="44"/>
  <c r="CN569" i="44" s="1"/>
  <c r="CM592" i="44"/>
  <c r="CQ605" i="44"/>
  <c r="CN605" i="44" s="1"/>
  <c r="CQ610" i="44"/>
  <c r="CN610" i="44" s="1"/>
  <c r="CM618" i="44"/>
  <c r="CM583" i="44"/>
  <c r="CQ588" i="44"/>
  <c r="CN588" i="44" s="1"/>
  <c r="CQ592" i="44"/>
  <c r="CN592" i="44" s="1"/>
  <c r="CM601" i="44"/>
  <c r="CM623" i="44"/>
  <c r="CQ597" i="44"/>
  <c r="CN597" i="44" s="1"/>
  <c r="CQ623" i="44"/>
  <c r="CN623" i="44" s="1"/>
  <c r="CM605" i="44"/>
  <c r="CQ618" i="44"/>
  <c r="CN618" i="44" s="1"/>
  <c r="CM610" i="44"/>
  <c r="CQ583" i="44"/>
  <c r="CN583" i="44" s="1"/>
  <c r="CM597" i="44"/>
  <c r="CQ601" i="44"/>
  <c r="CN601" i="44" s="1"/>
  <c r="CM588" i="44"/>
  <c r="CQ576" i="44"/>
  <c r="CN576" i="44" s="1"/>
  <c r="CM576" i="44"/>
  <c r="CQ543" i="44"/>
  <c r="CN543" i="44" s="1"/>
  <c r="CQ562" i="44"/>
  <c r="CN562" i="44" s="1"/>
  <c r="CQ559" i="44"/>
  <c r="CN559" i="44" s="1"/>
  <c r="CM562" i="44"/>
  <c r="CM543" i="44"/>
  <c r="CM559" i="44"/>
  <c r="CQ513" i="44"/>
  <c r="CN513" i="44" s="1"/>
  <c r="CQ511" i="44"/>
  <c r="CN511" i="44" s="1"/>
  <c r="CM508" i="44"/>
  <c r="CM511" i="44"/>
  <c r="CM513" i="44"/>
  <c r="CQ525" i="44"/>
  <c r="CN525" i="44" s="1"/>
  <c r="CQ508" i="44"/>
  <c r="CN508" i="44" s="1"/>
  <c r="CM525" i="44"/>
  <c r="CQ23" i="44"/>
  <c r="CN23" i="44" s="1"/>
  <c r="CQ21" i="44"/>
  <c r="CN21" i="44" s="1"/>
  <c r="CQ19" i="44"/>
  <c r="CN19" i="44" s="1"/>
  <c r="CQ17" i="44"/>
  <c r="CN17" i="44" s="1"/>
  <c r="CQ18" i="44"/>
  <c r="CN18" i="44" s="1"/>
  <c r="CQ13" i="44"/>
  <c r="CN13" i="44" s="1"/>
  <c r="CM34" i="44"/>
  <c r="CQ42" i="44"/>
  <c r="CN42" i="44" s="1"/>
  <c r="CQ12" i="44"/>
  <c r="CN12" i="44" s="1"/>
  <c r="CM16" i="44"/>
  <c r="CM24" i="44"/>
  <c r="CM23" i="44"/>
  <c r="CM18" i="44"/>
  <c r="CM21" i="44"/>
  <c r="CM26" i="44"/>
  <c r="CM42" i="44"/>
  <c r="CM13" i="44"/>
  <c r="CM19" i="44"/>
  <c r="CM17" i="44"/>
  <c r="CM12" i="44"/>
  <c r="CQ16" i="44"/>
  <c r="CN16" i="44" s="1"/>
  <c r="CM33" i="44"/>
  <c r="CQ24" i="44"/>
  <c r="CN24" i="44" s="1"/>
  <c r="CQ34" i="44"/>
  <c r="CN34" i="44" s="1"/>
  <c r="CQ26" i="44"/>
  <c r="CN26" i="44" s="1"/>
  <c r="CQ33" i="44"/>
  <c r="CN33" i="44" s="1"/>
  <c r="CM624" i="44"/>
  <c r="CQ624" i="44"/>
  <c r="CN624" i="44" s="1"/>
  <c r="CM620" i="44"/>
  <c r="CM619" i="44"/>
  <c r="CQ621" i="44"/>
  <c r="CN621" i="44" s="1"/>
  <c r="CM621" i="44"/>
  <c r="CQ622" i="44"/>
  <c r="CN622" i="44" s="1"/>
  <c r="CQ620" i="44"/>
  <c r="CN620" i="44" s="1"/>
  <c r="CQ619" i="44"/>
  <c r="CN619" i="44" s="1"/>
  <c r="CM622" i="44"/>
  <c r="CM613" i="44"/>
  <c r="CQ614" i="44"/>
  <c r="CN614" i="44" s="1"/>
  <c r="CQ617" i="44"/>
  <c r="CN617" i="44" s="1"/>
  <c r="CM612" i="44"/>
  <c r="CQ611" i="44"/>
  <c r="CN611" i="44" s="1"/>
  <c r="CM615" i="44"/>
  <c r="CM617" i="44"/>
  <c r="CM614" i="44"/>
  <c r="CM616" i="44"/>
  <c r="CQ613" i="44"/>
  <c r="CN613" i="44" s="1"/>
  <c r="CM611" i="44"/>
  <c r="CQ615" i="44"/>
  <c r="CN615" i="44" s="1"/>
  <c r="CQ616" i="44"/>
  <c r="CN616" i="44" s="1"/>
  <c r="CQ612" i="44"/>
  <c r="CN612" i="44" s="1"/>
  <c r="CM606" i="44"/>
  <c r="CQ608" i="44"/>
  <c r="CN608" i="44" s="1"/>
  <c r="CM608" i="44"/>
  <c r="CQ609" i="44"/>
  <c r="CN609" i="44" s="1"/>
  <c r="CM607" i="44"/>
  <c r="CQ606" i="44"/>
  <c r="CN606" i="44" s="1"/>
  <c r="CQ607" i="44"/>
  <c r="CN607" i="44" s="1"/>
  <c r="CM609" i="44"/>
  <c r="CM602" i="44"/>
  <c r="CM603" i="44"/>
  <c r="CM604" i="44"/>
  <c r="CQ602" i="44"/>
  <c r="CN602" i="44" s="1"/>
  <c r="CQ603" i="44"/>
  <c r="CN603" i="44" s="1"/>
  <c r="CQ604" i="44"/>
  <c r="CN604" i="44" s="1"/>
  <c r="CQ599" i="44"/>
  <c r="CN599" i="44" s="1"/>
  <c r="CQ600" i="44"/>
  <c r="CN600" i="44" s="1"/>
  <c r="CM598" i="44"/>
  <c r="CM600" i="44"/>
  <c r="CM599" i="44"/>
  <c r="CQ598" i="44"/>
  <c r="CN598" i="44" s="1"/>
  <c r="CQ596" i="44"/>
  <c r="CN596" i="44" s="1"/>
  <c r="CQ593" i="44"/>
  <c r="CN593" i="44" s="1"/>
  <c r="CQ594" i="44"/>
  <c r="CN594" i="44" s="1"/>
  <c r="CQ595" i="44"/>
  <c r="CN595" i="44" s="1"/>
  <c r="CM595" i="44"/>
  <c r="CM594" i="44"/>
  <c r="CM593" i="44"/>
  <c r="CM596" i="44"/>
  <c r="CM589" i="44"/>
  <c r="CQ590" i="44"/>
  <c r="CN590" i="44" s="1"/>
  <c r="CQ589" i="44"/>
  <c r="CN589" i="44" s="1"/>
  <c r="CQ591" i="44"/>
  <c r="CN591" i="44" s="1"/>
  <c r="CM590" i="44"/>
  <c r="CM591" i="44"/>
  <c r="CM586" i="44"/>
  <c r="CM587" i="44"/>
  <c r="CQ587" i="44"/>
  <c r="CN587" i="44" s="1"/>
  <c r="CM585" i="44"/>
  <c r="CQ584" i="44"/>
  <c r="CN584" i="44" s="1"/>
  <c r="CQ585" i="44"/>
  <c r="CN585" i="44" s="1"/>
  <c r="CQ586" i="44"/>
  <c r="CN586" i="44" s="1"/>
  <c r="CM584" i="44"/>
  <c r="CM578" i="44"/>
  <c r="CQ579" i="44"/>
  <c r="CN579" i="44" s="1"/>
  <c r="CM581" i="44"/>
  <c r="CQ580" i="44"/>
  <c r="CN580" i="44" s="1"/>
  <c r="CQ582" i="44"/>
  <c r="CN582" i="44" s="1"/>
  <c r="CQ577" i="44"/>
  <c r="CN577" i="44" s="1"/>
  <c r="CM579" i="44"/>
  <c r="CM582" i="44"/>
  <c r="CM577" i="44"/>
  <c r="CQ581" i="44"/>
  <c r="CN581" i="44" s="1"/>
  <c r="CQ578" i="44"/>
  <c r="CN578" i="44" s="1"/>
  <c r="CM580" i="44"/>
  <c r="CM573" i="44"/>
  <c r="CM572" i="44"/>
  <c r="CQ575" i="44"/>
  <c r="CN575" i="44" s="1"/>
  <c r="CM575" i="44"/>
  <c r="CQ571" i="44"/>
  <c r="CN571" i="44" s="1"/>
  <c r="CQ572" i="44"/>
  <c r="CN572" i="44" s="1"/>
  <c r="CQ573" i="44"/>
  <c r="CN573" i="44" s="1"/>
  <c r="CM574" i="44"/>
  <c r="CQ574" i="44"/>
  <c r="CN574" i="44" s="1"/>
  <c r="CM571" i="44"/>
  <c r="CQ563" i="44"/>
  <c r="CN563" i="44" s="1"/>
  <c r="CM564" i="44"/>
  <c r="CQ567" i="44"/>
  <c r="CM563" i="44"/>
  <c r="CM567" i="44"/>
  <c r="CQ565" i="44"/>
  <c r="CN565" i="44" s="1"/>
  <c r="CQ566" i="44"/>
  <c r="CN566" i="44" s="1"/>
  <c r="CM568" i="44"/>
  <c r="CM566" i="44"/>
  <c r="CQ568" i="44"/>
  <c r="CN568" i="44" s="1"/>
  <c r="CQ564" i="44"/>
  <c r="CN564" i="44" s="1"/>
  <c r="CM565" i="44"/>
  <c r="CN567" i="44"/>
  <c r="CQ561" i="44"/>
  <c r="CN561" i="44" s="1"/>
  <c r="CM561" i="44"/>
  <c r="CM560" i="44"/>
  <c r="CQ560" i="44"/>
  <c r="CN560" i="44" s="1"/>
  <c r="CM546" i="44"/>
  <c r="CM549" i="44"/>
  <c r="CM554" i="44"/>
  <c r="CQ550" i="44"/>
  <c r="CN550" i="44" s="1"/>
  <c r="CQ548" i="44"/>
  <c r="CN548" i="44" s="1"/>
  <c r="CQ556" i="44"/>
  <c r="CN556" i="44" s="1"/>
  <c r="CQ554" i="44"/>
  <c r="CN554" i="44" s="1"/>
  <c r="CQ557" i="44"/>
  <c r="CN557" i="44" s="1"/>
  <c r="CQ544" i="44"/>
  <c r="CN544" i="44" s="1"/>
  <c r="CM556" i="44"/>
  <c r="CQ545" i="44"/>
  <c r="CN545" i="44" s="1"/>
  <c r="CM550" i="44"/>
  <c r="CQ552" i="44"/>
  <c r="CN552" i="44" s="1"/>
  <c r="CQ546" i="44"/>
  <c r="CN546" i="44" s="1"/>
  <c r="CQ547" i="44"/>
  <c r="CN547" i="44" s="1"/>
  <c r="CQ549" i="44"/>
  <c r="CN549" i="44" s="1"/>
  <c r="CQ551" i="44"/>
  <c r="CN551" i="44" s="1"/>
  <c r="CM544" i="44"/>
  <c r="CQ553" i="44"/>
  <c r="CN553" i="44" s="1"/>
  <c r="CQ555" i="44"/>
  <c r="CN555" i="44" s="1"/>
  <c r="CM555" i="44"/>
  <c r="CM548" i="44"/>
  <c r="CM557" i="44"/>
  <c r="CM551" i="44"/>
  <c r="CM552" i="44"/>
  <c r="CM545" i="44"/>
  <c r="CM553" i="44"/>
  <c r="CM547" i="44"/>
  <c r="CM527" i="44"/>
  <c r="CM531" i="44"/>
  <c r="CQ537" i="44"/>
  <c r="CN537" i="44" s="1"/>
  <c r="CM533" i="44"/>
  <c r="CQ528" i="44"/>
  <c r="CN528" i="44" s="1"/>
  <c r="CM530" i="44"/>
  <c r="CQ534" i="44"/>
  <c r="CN534" i="44" s="1"/>
  <c r="CQ540" i="44"/>
  <c r="CN540" i="44" s="1"/>
  <c r="CM526" i="44"/>
  <c r="CM535" i="44"/>
  <c r="CQ542" i="44"/>
  <c r="CN542" i="44" s="1"/>
  <c r="CM528" i="44"/>
  <c r="CM529" i="44"/>
  <c r="CM538" i="44"/>
  <c r="CM536" i="44"/>
  <c r="CM539" i="44"/>
  <c r="CQ533" i="44"/>
  <c r="CN533" i="44" s="1"/>
  <c r="CQ531" i="44"/>
  <c r="CN531" i="44" s="1"/>
  <c r="CM534" i="44"/>
  <c r="CQ532" i="44"/>
  <c r="CN532" i="44" s="1"/>
  <c r="CQ527" i="44"/>
  <c r="CN527" i="44" s="1"/>
  <c r="CQ541" i="44"/>
  <c r="CN541" i="44" s="1"/>
  <c r="CM537" i="44"/>
  <c r="CQ526" i="44"/>
  <c r="CN526" i="44" s="1"/>
  <c r="CQ530" i="44"/>
  <c r="CN530" i="44" s="1"/>
  <c r="CM542" i="44"/>
  <c r="CQ539" i="44"/>
  <c r="CN539" i="44" s="1"/>
  <c r="CM540" i="44"/>
  <c r="CM532" i="44"/>
  <c r="CQ529" i="44"/>
  <c r="CN529" i="44" s="1"/>
  <c r="CQ538" i="44"/>
  <c r="CN538" i="44" s="1"/>
  <c r="CQ535" i="44"/>
  <c r="CN535" i="44" s="1"/>
  <c r="CM541" i="44"/>
  <c r="CQ536" i="44"/>
  <c r="CN536" i="44" s="1"/>
  <c r="CQ516" i="44"/>
  <c r="CN516" i="44" s="1"/>
  <c r="CM516" i="44"/>
  <c r="CQ524" i="44"/>
  <c r="CQ520" i="44"/>
  <c r="CN520" i="44" s="1"/>
  <c r="CM517" i="44"/>
  <c r="CM518" i="44"/>
  <c r="CQ515" i="44"/>
  <c r="CN515" i="44" s="1"/>
  <c r="CM524" i="44"/>
  <c r="CM521" i="44"/>
  <c r="CQ522" i="44"/>
  <c r="CN522" i="44" s="1"/>
  <c r="CQ523" i="44"/>
  <c r="CN523" i="44" s="1"/>
  <c r="CQ514" i="44"/>
  <c r="CN514" i="44" s="1"/>
  <c r="CM520" i="44"/>
  <c r="CM522" i="44"/>
  <c r="CM519" i="44"/>
  <c r="CM523" i="44"/>
  <c r="CM514" i="44"/>
  <c r="CQ517" i="44"/>
  <c r="CN517" i="44" s="1"/>
  <c r="CQ518" i="44"/>
  <c r="CN518" i="44" s="1"/>
  <c r="CQ519" i="44"/>
  <c r="CN519" i="44" s="1"/>
  <c r="CQ521" i="44"/>
  <c r="CN521" i="44" s="1"/>
  <c r="CM515" i="44"/>
  <c r="CN524" i="44"/>
  <c r="CQ512" i="44"/>
  <c r="CN512" i="44" s="1"/>
  <c r="CM512" i="44"/>
  <c r="CM509" i="44"/>
  <c r="CQ510" i="44"/>
  <c r="CN510" i="44" s="1"/>
  <c r="CM510" i="44"/>
  <c r="CQ509" i="44"/>
  <c r="CN509" i="44" s="1"/>
  <c r="CQ413" i="44"/>
  <c r="CN413" i="44" s="1"/>
  <c r="CM435" i="44"/>
  <c r="CM447" i="44"/>
  <c r="CM492" i="44"/>
  <c r="CM439" i="44"/>
  <c r="CM487" i="44"/>
  <c r="CM456" i="44"/>
  <c r="CM498" i="44"/>
  <c r="CQ419" i="44"/>
  <c r="CN419" i="44" s="1"/>
  <c r="CM476" i="44"/>
  <c r="CM481" i="44"/>
  <c r="CM424" i="44"/>
  <c r="CQ483" i="44"/>
  <c r="CN483" i="44" s="1"/>
  <c r="CQ461" i="44"/>
  <c r="CN461" i="44" s="1"/>
  <c r="CQ496" i="44"/>
  <c r="CN496" i="44" s="1"/>
  <c r="CM442" i="44"/>
  <c r="CQ488" i="44"/>
  <c r="CN488" i="44" s="1"/>
  <c r="CQ445" i="44"/>
  <c r="CN445" i="44" s="1"/>
  <c r="CQ473" i="44"/>
  <c r="CN473" i="44" s="1"/>
  <c r="CQ425" i="44"/>
  <c r="CN425" i="44" s="1"/>
  <c r="CM467" i="44"/>
  <c r="CM412" i="44"/>
  <c r="CM414" i="44"/>
  <c r="CQ493" i="44"/>
  <c r="CN493" i="44" s="1"/>
  <c r="CM505" i="44"/>
  <c r="CQ495" i="44"/>
  <c r="CN495" i="44" s="1"/>
  <c r="CM506" i="44"/>
  <c r="CM468" i="44"/>
  <c r="CM469" i="44"/>
  <c r="CQ478" i="44"/>
  <c r="CN478" i="44" s="1"/>
  <c r="CM507" i="44"/>
  <c r="CM499" i="44"/>
  <c r="CQ448" i="44"/>
  <c r="CN448" i="44" s="1"/>
  <c r="CM465" i="44"/>
  <c r="CQ443" i="44"/>
  <c r="CN443" i="44" s="1"/>
  <c r="CM433" i="44"/>
  <c r="CQ472" i="44"/>
  <c r="CN472" i="44" s="1"/>
  <c r="CQ470" i="44"/>
  <c r="CN470" i="44" s="1"/>
  <c r="CQ432" i="44"/>
  <c r="CN432" i="44" s="1"/>
  <c r="CM415" i="44"/>
  <c r="CM452" i="44"/>
  <c r="CQ424" i="44"/>
  <c r="CN424" i="44" s="1"/>
  <c r="CM504" i="44"/>
  <c r="CM446" i="44"/>
  <c r="CQ475" i="44"/>
  <c r="CN475" i="44" s="1"/>
  <c r="CM461" i="44"/>
  <c r="CQ438" i="44"/>
  <c r="CN438" i="44" s="1"/>
  <c r="CQ480" i="44"/>
  <c r="CN480" i="44" s="1"/>
  <c r="CQ459" i="44"/>
  <c r="CN459" i="44" s="1"/>
  <c r="CQ437" i="44"/>
  <c r="CN437" i="44" s="1"/>
  <c r="CQ477" i="44"/>
  <c r="CN477" i="44" s="1"/>
  <c r="CQ444" i="44"/>
  <c r="CN444" i="44" s="1"/>
  <c r="CQ450" i="44"/>
  <c r="CN450" i="44" s="1"/>
  <c r="CQ462" i="44"/>
  <c r="CN462" i="44" s="1"/>
  <c r="CQ463" i="44"/>
  <c r="CN463" i="44" s="1"/>
  <c r="CQ503" i="44"/>
  <c r="CN503" i="44" s="1"/>
  <c r="CQ416" i="44"/>
  <c r="CN416" i="44" s="1"/>
  <c r="CM420" i="44"/>
  <c r="CQ435" i="44"/>
  <c r="CN435" i="44" s="1"/>
  <c r="CM445" i="44"/>
  <c r="CM425" i="44"/>
  <c r="CM460" i="44"/>
  <c r="CM441" i="44"/>
  <c r="CQ482" i="44"/>
  <c r="CN482" i="44" s="1"/>
  <c r="CQ431" i="44"/>
  <c r="CN431" i="44" s="1"/>
  <c r="CQ476" i="44"/>
  <c r="CN476" i="44" s="1"/>
  <c r="CQ494" i="44"/>
  <c r="CN494" i="44" s="1"/>
  <c r="CQ451" i="44"/>
  <c r="CN451" i="44" s="1"/>
  <c r="CQ466" i="44"/>
  <c r="CN466" i="44" s="1"/>
  <c r="CM422" i="44"/>
  <c r="CQ507" i="44"/>
  <c r="CN507" i="44" s="1"/>
  <c r="CM448" i="44"/>
  <c r="CQ465" i="44"/>
  <c r="CN465" i="44" s="1"/>
  <c r="CQ434" i="44"/>
  <c r="CN434" i="44" s="1"/>
  <c r="CM484" i="44"/>
  <c r="CM421" i="44"/>
  <c r="CQ428" i="44"/>
  <c r="CN428" i="44" s="1"/>
  <c r="CM432" i="44"/>
  <c r="CM501" i="44"/>
  <c r="CM457" i="44"/>
  <c r="CM419" i="44"/>
  <c r="CQ500" i="44"/>
  <c r="CN500" i="44" s="1"/>
  <c r="CM479" i="44"/>
  <c r="CM454" i="44"/>
  <c r="CQ471" i="44"/>
  <c r="CN471" i="44" s="1"/>
  <c r="CM438" i="44"/>
  <c r="CM496" i="44"/>
  <c r="CQ426" i="44"/>
  <c r="CN426" i="44" s="1"/>
  <c r="CM480" i="44"/>
  <c r="CM459" i="44"/>
  <c r="CQ490" i="44"/>
  <c r="CN490" i="44" s="1"/>
  <c r="CM472" i="44"/>
  <c r="CM470" i="44"/>
  <c r="CM474" i="44"/>
  <c r="CM440" i="44"/>
  <c r="CM427" i="44"/>
  <c r="CQ429" i="44"/>
  <c r="CN429" i="44" s="1"/>
  <c r="CQ492" i="44"/>
  <c r="CN492" i="44" s="1"/>
  <c r="CM482" i="44"/>
  <c r="CQ487" i="44"/>
  <c r="CN487" i="44" s="1"/>
  <c r="CM450" i="44"/>
  <c r="CQ430" i="44"/>
  <c r="CN430" i="44" s="1"/>
  <c r="CQ481" i="44"/>
  <c r="CN481" i="44" s="1"/>
  <c r="CQ418" i="44"/>
  <c r="CN418" i="44" s="1"/>
  <c r="CQ446" i="44"/>
  <c r="CN446" i="44" s="1"/>
  <c r="CM483" i="44"/>
  <c r="CM488" i="44"/>
  <c r="CM428" i="44"/>
  <c r="CQ452" i="44"/>
  <c r="CN452" i="44" s="1"/>
  <c r="CQ436" i="44"/>
  <c r="CN436" i="44" s="1"/>
  <c r="CM413" i="44"/>
  <c r="CM431" i="44"/>
  <c r="CM495" i="44"/>
  <c r="CQ464" i="44"/>
  <c r="CN464" i="44" s="1"/>
  <c r="CQ506" i="44"/>
  <c r="CN506" i="44" s="1"/>
  <c r="CM455" i="44"/>
  <c r="CQ423" i="44"/>
  <c r="CN423" i="44" s="1"/>
  <c r="CM466" i="44"/>
  <c r="CM478" i="44"/>
  <c r="CQ497" i="44"/>
  <c r="CN497" i="44" s="1"/>
  <c r="CM443" i="44"/>
  <c r="CM475" i="44"/>
  <c r="CQ417" i="44"/>
  <c r="CN417" i="44" s="1"/>
  <c r="CM434" i="44"/>
  <c r="CQ501" i="44"/>
  <c r="CN501" i="44" s="1"/>
  <c r="CM444" i="44"/>
  <c r="CQ420" i="44"/>
  <c r="CN420" i="44" s="1"/>
  <c r="CM502" i="44"/>
  <c r="CQ447" i="44"/>
  <c r="CN447" i="44" s="1"/>
  <c r="CM477" i="44"/>
  <c r="CQ414" i="44"/>
  <c r="CN414" i="44" s="1"/>
  <c r="CQ441" i="44"/>
  <c r="CN441" i="44" s="1"/>
  <c r="CQ486" i="44"/>
  <c r="CN486" i="44" s="1"/>
  <c r="CM430" i="44"/>
  <c r="CM494" i="44"/>
  <c r="CM463" i="44"/>
  <c r="CM416" i="44"/>
  <c r="CQ455" i="44"/>
  <c r="CN455" i="44" s="1"/>
  <c r="CM449" i="44"/>
  <c r="CQ442" i="44"/>
  <c r="CN442" i="44" s="1"/>
  <c r="CM426" i="44"/>
  <c r="CQ474" i="44"/>
  <c r="CN474" i="44" s="1"/>
  <c r="CM491" i="44"/>
  <c r="CM485" i="44"/>
  <c r="CQ458" i="44"/>
  <c r="CN458" i="44" s="1"/>
  <c r="CM429" i="44"/>
  <c r="CQ467" i="44"/>
  <c r="CN467" i="44" s="1"/>
  <c r="CM437" i="44"/>
  <c r="CQ489" i="44"/>
  <c r="CN489" i="44" s="1"/>
  <c r="CQ412" i="44"/>
  <c r="CN412" i="44" s="1"/>
  <c r="CQ491" i="44"/>
  <c r="CN491" i="44" s="1"/>
  <c r="CQ439" i="44"/>
  <c r="CN439" i="44" s="1"/>
  <c r="CM464" i="44"/>
  <c r="CM462" i="44"/>
  <c r="CM458" i="44"/>
  <c r="CM436" i="44"/>
  <c r="CQ440" i="44"/>
  <c r="CN440" i="44" s="1"/>
  <c r="CQ498" i="44"/>
  <c r="CN498" i="44" s="1"/>
  <c r="CQ468" i="44"/>
  <c r="CN468" i="44" s="1"/>
  <c r="CM451" i="44"/>
  <c r="CM418" i="44"/>
  <c r="CM453" i="44"/>
  <c r="CM423" i="44"/>
  <c r="CQ454" i="44"/>
  <c r="CN454" i="44" s="1"/>
  <c r="CQ499" i="44"/>
  <c r="CN499" i="44" s="1"/>
  <c r="CM497" i="44"/>
  <c r="CQ449" i="44"/>
  <c r="CN449" i="44" s="1"/>
  <c r="CQ484" i="44"/>
  <c r="CN484" i="44" s="1"/>
  <c r="CQ421" i="44"/>
  <c r="CN421" i="44" s="1"/>
  <c r="CM473" i="44"/>
  <c r="CQ456" i="44"/>
  <c r="CN456" i="44" s="1"/>
  <c r="CQ502" i="44"/>
  <c r="CN502" i="44" s="1"/>
  <c r="CQ427" i="44"/>
  <c r="CN427" i="44" s="1"/>
  <c r="CM489" i="44"/>
  <c r="CM493" i="44"/>
  <c r="CQ460" i="44"/>
  <c r="CN460" i="44" s="1"/>
  <c r="CQ505" i="44"/>
  <c r="CN505" i="44" s="1"/>
  <c r="CQ485" i="44"/>
  <c r="CN485" i="44" s="1"/>
  <c r="CQ457" i="44"/>
  <c r="CN457" i="44" s="1"/>
  <c r="CM486" i="44"/>
  <c r="CQ469" i="44"/>
  <c r="CN469" i="44" s="1"/>
  <c r="CM503" i="44"/>
  <c r="CQ453" i="44"/>
  <c r="CN453" i="44" s="1"/>
  <c r="CM500" i="44"/>
  <c r="CQ479" i="44"/>
  <c r="CN479" i="44" s="1"/>
  <c r="CQ422" i="44"/>
  <c r="CN422" i="44" s="1"/>
  <c r="CQ504" i="44"/>
  <c r="CN504" i="44" s="1"/>
  <c r="CM471" i="44"/>
  <c r="CM417" i="44"/>
  <c r="CQ433" i="44"/>
  <c r="CN433" i="44" s="1"/>
  <c r="CM490" i="44"/>
  <c r="CQ415" i="44"/>
  <c r="CN415" i="44" s="1"/>
  <c r="CM293" i="44"/>
  <c r="CQ140" i="44"/>
  <c r="CN140" i="44" s="1"/>
  <c r="CQ347" i="44"/>
  <c r="CN347" i="44" s="1"/>
  <c r="CM108" i="44"/>
  <c r="CQ293" i="44"/>
  <c r="CM368" i="44"/>
  <c r="CQ144" i="44"/>
  <c r="CN144" i="44" s="1"/>
  <c r="CQ74" i="44"/>
  <c r="CN74" i="44" s="1"/>
  <c r="CQ65" i="44"/>
  <c r="CN65" i="44" s="1"/>
  <c r="CQ127" i="44"/>
  <c r="CM100" i="44"/>
  <c r="CQ174" i="44"/>
  <c r="CN174" i="44" s="1"/>
  <c r="CQ318" i="44"/>
  <c r="CN318" i="44" s="1"/>
  <c r="CQ146" i="44"/>
  <c r="CN146" i="44" s="1"/>
  <c r="CQ156" i="44"/>
  <c r="CM236" i="44"/>
  <c r="CQ401" i="44"/>
  <c r="CN401" i="44" s="1"/>
  <c r="CQ377" i="44"/>
  <c r="CN377" i="44" s="1"/>
  <c r="CM176" i="44"/>
  <c r="CM101" i="44"/>
  <c r="CQ272" i="44"/>
  <c r="CN272" i="44" s="1"/>
  <c r="CM362" i="44"/>
  <c r="CM274" i="44"/>
  <c r="CQ395" i="44"/>
  <c r="CM291" i="44"/>
  <c r="CQ277" i="44"/>
  <c r="CN277" i="44" s="1"/>
  <c r="CM370" i="44"/>
  <c r="CM66" i="44"/>
  <c r="CM249" i="44"/>
  <c r="CM232" i="44"/>
  <c r="CM281" i="44"/>
  <c r="CQ84" i="44"/>
  <c r="CN84" i="44" s="1"/>
  <c r="CM311" i="44"/>
  <c r="CM49" i="44"/>
  <c r="CM309" i="44"/>
  <c r="CM389" i="44"/>
  <c r="CM237" i="44"/>
  <c r="CQ356" i="44"/>
  <c r="CN356" i="44" s="1"/>
  <c r="CQ86" i="44"/>
  <c r="CN86" i="44" s="1"/>
  <c r="CQ302" i="44"/>
  <c r="CN302" i="44" s="1"/>
  <c r="CQ231" i="44"/>
  <c r="CN231" i="44" s="1"/>
  <c r="CM347" i="44"/>
  <c r="CM244" i="44"/>
  <c r="CM74" i="44"/>
  <c r="CM140" i="44"/>
  <c r="CM273" i="44"/>
  <c r="CM190" i="44"/>
  <c r="CM195" i="44"/>
  <c r="CM106" i="44"/>
  <c r="CQ289" i="44"/>
  <c r="CN289" i="44" s="1"/>
  <c r="CQ178" i="44"/>
  <c r="CN178" i="44" s="1"/>
  <c r="CM131" i="44"/>
  <c r="CM305" i="44"/>
  <c r="CQ241" i="44"/>
  <c r="CN241" i="44" s="1"/>
  <c r="CQ116" i="44"/>
  <c r="CN116" i="44" s="1"/>
  <c r="CM342" i="44"/>
  <c r="CM404" i="44"/>
  <c r="CM103" i="44"/>
  <c r="CM152" i="44"/>
  <c r="CM317" i="44"/>
  <c r="CQ306" i="44"/>
  <c r="CN306" i="44" s="1"/>
  <c r="CM219" i="44"/>
  <c r="CM242" i="44"/>
  <c r="CQ191" i="44"/>
  <c r="CN191" i="44" s="1"/>
  <c r="CQ211" i="44"/>
  <c r="CN211" i="44" s="1"/>
  <c r="CM147" i="44"/>
  <c r="CQ198" i="44"/>
  <c r="CN198" i="44" s="1"/>
  <c r="CQ324" i="44"/>
  <c r="CN324" i="44" s="1"/>
  <c r="CM385" i="44"/>
  <c r="CM197" i="44"/>
  <c r="CQ360" i="44"/>
  <c r="CN360" i="44" s="1"/>
  <c r="CM43" i="44"/>
  <c r="CM356" i="44"/>
  <c r="CM333" i="44"/>
  <c r="CM157" i="44"/>
  <c r="CQ288" i="44"/>
  <c r="CN288" i="44" s="1"/>
  <c r="CQ173" i="44"/>
  <c r="CN173" i="44" s="1"/>
  <c r="CQ359" i="44"/>
  <c r="CN359" i="44" s="1"/>
  <c r="CM79" i="44"/>
  <c r="CQ200" i="44"/>
  <c r="CN200" i="44" s="1"/>
  <c r="CQ392" i="44"/>
  <c r="CN392" i="44" s="1"/>
  <c r="CM155" i="44"/>
  <c r="CQ251" i="44"/>
  <c r="CN251" i="44" s="1"/>
  <c r="CM398" i="44"/>
  <c r="CQ170" i="44"/>
  <c r="CM145" i="44"/>
  <c r="CQ224" i="44"/>
  <c r="CN224" i="44" s="1"/>
  <c r="CM328" i="44"/>
  <c r="CM241" i="44"/>
  <c r="CQ261" i="44"/>
  <c r="CN261" i="44" s="1"/>
  <c r="CQ130" i="44"/>
  <c r="CN130" i="44" s="1"/>
  <c r="CM243" i="44"/>
  <c r="CQ264" i="44"/>
  <c r="CN264" i="44" s="1"/>
  <c r="CQ150" i="44"/>
  <c r="CN150" i="44" s="1"/>
  <c r="CM121" i="44"/>
  <c r="CM207" i="44"/>
  <c r="CM212" i="44"/>
  <c r="CM81" i="44"/>
  <c r="CQ159" i="44"/>
  <c r="CN159" i="44" s="1"/>
  <c r="CQ296" i="44"/>
  <c r="CN296" i="44" s="1"/>
  <c r="CM84" i="44"/>
  <c r="CM141" i="44"/>
  <c r="CM88" i="44"/>
  <c r="CQ363" i="44"/>
  <c r="CN363" i="44" s="1"/>
  <c r="CQ117" i="44"/>
  <c r="CN117" i="44" s="1"/>
  <c r="CM376" i="44"/>
  <c r="CM184" i="44"/>
  <c r="CM339" i="44"/>
  <c r="CQ244" i="44"/>
  <c r="CN244" i="44" s="1"/>
  <c r="CQ368" i="44"/>
  <c r="CN368" i="44" s="1"/>
  <c r="CQ192" i="44"/>
  <c r="CN192" i="44" s="1"/>
  <c r="CQ190" i="44"/>
  <c r="CN190" i="44" s="1"/>
  <c r="CM289" i="44"/>
  <c r="CM258" i="44"/>
  <c r="CQ100" i="44"/>
  <c r="CN100" i="44" s="1"/>
  <c r="CQ267" i="44"/>
  <c r="CN267" i="44" s="1"/>
  <c r="CQ163" i="44"/>
  <c r="CN163" i="44" s="1"/>
  <c r="CQ286" i="44"/>
  <c r="CN286" i="44" s="1"/>
  <c r="CM377" i="44"/>
  <c r="CM165" i="44"/>
  <c r="CM175" i="44"/>
  <c r="CQ85" i="44"/>
  <c r="CN85" i="44" s="1"/>
  <c r="CQ271" i="44"/>
  <c r="CN271" i="44" s="1"/>
  <c r="CQ246" i="44"/>
  <c r="CN246" i="44" s="1"/>
  <c r="CM304" i="44"/>
  <c r="CM306" i="44"/>
  <c r="CM351" i="44"/>
  <c r="CM297" i="44"/>
  <c r="CQ71" i="44"/>
  <c r="CN71" i="44" s="1"/>
  <c r="CQ219" i="44"/>
  <c r="CN219" i="44" s="1"/>
  <c r="CM346" i="44"/>
  <c r="CM277" i="44"/>
  <c r="CM245" i="44"/>
  <c r="CM93" i="44"/>
  <c r="CM198" i="44"/>
  <c r="CM353" i="44"/>
  <c r="CM67" i="44"/>
  <c r="CM78" i="44"/>
  <c r="CQ154" i="44"/>
  <c r="CN154" i="44" s="1"/>
  <c r="CM310" i="44"/>
  <c r="CQ266" i="44"/>
  <c r="CN266" i="44" s="1"/>
  <c r="CQ299" i="44"/>
  <c r="CN299" i="44" s="1"/>
  <c r="CQ70" i="44"/>
  <c r="CN70" i="44" s="1"/>
  <c r="CM86" i="44"/>
  <c r="CQ115" i="44"/>
  <c r="CN115" i="44" s="1"/>
  <c r="CQ102" i="44"/>
  <c r="CN102" i="44" s="1"/>
  <c r="CQ199" i="44"/>
  <c r="CN199" i="44" s="1"/>
  <c r="CM395" i="44"/>
  <c r="CQ58" i="44"/>
  <c r="CN58" i="44" s="1"/>
  <c r="CQ399" i="44"/>
  <c r="CN399" i="44" s="1"/>
  <c r="CQ45" i="44"/>
  <c r="CN45" i="44" s="1"/>
  <c r="CM83" i="44"/>
  <c r="CQ343" i="44"/>
  <c r="CN343" i="44" s="1"/>
  <c r="CQ405" i="44"/>
  <c r="CN405" i="44" s="1"/>
  <c r="CM255" i="44"/>
  <c r="CQ120" i="44"/>
  <c r="CN120" i="44" s="1"/>
  <c r="CM335" i="44"/>
  <c r="CQ108" i="44"/>
  <c r="CN108" i="44" s="1"/>
  <c r="CQ161" i="44"/>
  <c r="CN161" i="44" s="1"/>
  <c r="CQ165" i="44"/>
  <c r="CN165" i="44" s="1"/>
  <c r="CQ259" i="44"/>
  <c r="CN259" i="44" s="1"/>
  <c r="CM85" i="44"/>
  <c r="CQ320" i="44"/>
  <c r="CN320" i="44" s="1"/>
  <c r="CM144" i="44"/>
  <c r="CM65" i="44"/>
  <c r="CM330" i="44"/>
  <c r="CQ106" i="44"/>
  <c r="CN106" i="44" s="1"/>
  <c r="CM174" i="44"/>
  <c r="CM392" i="44"/>
  <c r="CM348" i="44"/>
  <c r="CQ145" i="44"/>
  <c r="CN145" i="44" s="1"/>
  <c r="CQ342" i="44"/>
  <c r="CN342" i="44" s="1"/>
  <c r="CM272" i="44"/>
  <c r="CM194" i="44"/>
  <c r="CQ362" i="44"/>
  <c r="CN362" i="44" s="1"/>
  <c r="CQ396" i="44"/>
  <c r="CN396" i="44" s="1"/>
  <c r="CM150" i="44"/>
  <c r="CM191" i="44"/>
  <c r="CM269" i="44"/>
  <c r="CM159" i="44"/>
  <c r="CQ370" i="44"/>
  <c r="CN370" i="44" s="1"/>
  <c r="CM399" i="44"/>
  <c r="CM296" i="44"/>
  <c r="CQ249" i="44"/>
  <c r="CN249" i="44" s="1"/>
  <c r="CQ78" i="44"/>
  <c r="CN78" i="44" s="1"/>
  <c r="CQ188" i="44"/>
  <c r="CN188" i="44" s="1"/>
  <c r="CQ43" i="44"/>
  <c r="CN43" i="44" s="1"/>
  <c r="CQ379" i="44"/>
  <c r="CN379" i="44" s="1"/>
  <c r="CM283" i="44"/>
  <c r="CM91" i="44"/>
  <c r="CM135" i="44"/>
  <c r="CQ300" i="44"/>
  <c r="CN300" i="44" s="1"/>
  <c r="CQ250" i="44"/>
  <c r="CN250" i="44" s="1"/>
  <c r="CQ44" i="44"/>
  <c r="CN44" i="44" s="1"/>
  <c r="CQ273" i="44"/>
  <c r="CN273" i="44" s="1"/>
  <c r="CM127" i="44"/>
  <c r="CQ195" i="44"/>
  <c r="CN195" i="44" s="1"/>
  <c r="CQ354" i="44"/>
  <c r="CN354" i="44" s="1"/>
  <c r="CM164" i="44"/>
  <c r="CQ260" i="44"/>
  <c r="CN260" i="44" s="1"/>
  <c r="CM163" i="44"/>
  <c r="CM178" i="44"/>
  <c r="CQ305" i="44"/>
  <c r="CN305" i="44" s="1"/>
  <c r="CQ398" i="44"/>
  <c r="CM170" i="44"/>
  <c r="CQ406" i="44"/>
  <c r="CN406" i="44" s="1"/>
  <c r="CQ176" i="44"/>
  <c r="CN176" i="44" s="1"/>
  <c r="CM202" i="44"/>
  <c r="CQ103" i="44"/>
  <c r="CN103" i="44" s="1"/>
  <c r="CQ317" i="44"/>
  <c r="CN317" i="44" s="1"/>
  <c r="CQ263" i="44"/>
  <c r="CN263" i="44" s="1"/>
  <c r="CQ297" i="44"/>
  <c r="CN297" i="44" s="1"/>
  <c r="CQ274" i="44"/>
  <c r="CN274" i="44" s="1"/>
  <c r="CQ291" i="44"/>
  <c r="CN291" i="44" s="1"/>
  <c r="CM211" i="44"/>
  <c r="CM280" i="44"/>
  <c r="CQ66" i="44"/>
  <c r="CN66" i="44" s="1"/>
  <c r="CQ93" i="44"/>
  <c r="CN93" i="44" s="1"/>
  <c r="CQ197" i="44"/>
  <c r="CN197" i="44" s="1"/>
  <c r="CM329" i="44"/>
  <c r="CQ67" i="44"/>
  <c r="CN67" i="44" s="1"/>
  <c r="CM363" i="44"/>
  <c r="CQ153" i="44"/>
  <c r="CN153" i="44" s="1"/>
  <c r="CM114" i="44"/>
  <c r="CM300" i="44"/>
  <c r="CM354" i="44"/>
  <c r="CQ218" i="44"/>
  <c r="CN218" i="44" s="1"/>
  <c r="CQ207" i="44"/>
  <c r="CN207" i="44" s="1"/>
  <c r="CQ346" i="44"/>
  <c r="CN346" i="44" s="1"/>
  <c r="CQ269" i="44"/>
  <c r="CN269" i="44" s="1"/>
  <c r="CQ245" i="44"/>
  <c r="CN245" i="44" s="1"/>
  <c r="CQ338" i="44"/>
  <c r="CN338" i="44" s="1"/>
  <c r="CQ353" i="44"/>
  <c r="CN353" i="44" s="1"/>
  <c r="CQ309" i="44"/>
  <c r="CN309" i="44" s="1"/>
  <c r="CQ389" i="44"/>
  <c r="CN389" i="44" s="1"/>
  <c r="CQ88" i="44"/>
  <c r="CN88" i="44" s="1"/>
  <c r="CQ365" i="44"/>
  <c r="CN365" i="44" s="1"/>
  <c r="CQ237" i="44"/>
  <c r="CN237" i="44" s="1"/>
  <c r="CQ215" i="44"/>
  <c r="CN215" i="44" s="1"/>
  <c r="CQ268" i="44"/>
  <c r="CM343" i="44"/>
  <c r="CQ397" i="44"/>
  <c r="CN397" i="44" s="1"/>
  <c r="CM162" i="44"/>
  <c r="CM160" i="44"/>
  <c r="CM316" i="44"/>
  <c r="CQ164" i="44"/>
  <c r="CN164" i="44" s="1"/>
  <c r="CM267" i="44"/>
  <c r="CM156" i="44"/>
  <c r="CM406" i="44"/>
  <c r="CM116" i="44"/>
  <c r="CQ202" i="44"/>
  <c r="CN202" i="44" s="1"/>
  <c r="CQ152" i="44"/>
  <c r="CN152" i="44" s="1"/>
  <c r="CM261" i="44"/>
  <c r="CM264" i="44"/>
  <c r="CM263" i="44"/>
  <c r="CQ242" i="44"/>
  <c r="CN242" i="44" s="1"/>
  <c r="CQ121" i="44"/>
  <c r="CN121" i="44" s="1"/>
  <c r="CQ212" i="44"/>
  <c r="CN212" i="44" s="1"/>
  <c r="CQ147" i="44"/>
  <c r="CN147" i="44" s="1"/>
  <c r="CQ385" i="44"/>
  <c r="CN385" i="44" s="1"/>
  <c r="CQ49" i="44"/>
  <c r="CN49" i="44" s="1"/>
  <c r="CM188" i="44"/>
  <c r="CM360" i="44"/>
  <c r="CM50" i="44"/>
  <c r="CM45" i="44"/>
  <c r="CQ394" i="44"/>
  <c r="CN394" i="44" s="1"/>
  <c r="CM299" i="44"/>
  <c r="CM153" i="44"/>
  <c r="CM337" i="44"/>
  <c r="CQ158" i="44"/>
  <c r="CN158" i="44" s="1"/>
  <c r="CQ402" i="44"/>
  <c r="CN402" i="44" s="1"/>
  <c r="CM318" i="44"/>
  <c r="CQ97" i="44"/>
  <c r="CN97" i="44" s="1"/>
  <c r="CQ236" i="44"/>
  <c r="CN236" i="44" s="1"/>
  <c r="CM401" i="44"/>
  <c r="CM44" i="44"/>
  <c r="CM402" i="44"/>
  <c r="CM173" i="44"/>
  <c r="CM192" i="44"/>
  <c r="CM359" i="44"/>
  <c r="CQ369" i="44"/>
  <c r="CN369" i="44" s="1"/>
  <c r="CQ258" i="44"/>
  <c r="CN258" i="44" s="1"/>
  <c r="CM200" i="44"/>
  <c r="CM146" i="44"/>
  <c r="CM97" i="44"/>
  <c r="CQ328" i="44"/>
  <c r="CQ101" i="44"/>
  <c r="CN101" i="44" s="1"/>
  <c r="CQ194" i="44"/>
  <c r="CN194" i="44" s="1"/>
  <c r="CM246" i="44"/>
  <c r="CQ304" i="44"/>
  <c r="CN304" i="44" s="1"/>
  <c r="CM71" i="44"/>
  <c r="CM199" i="44"/>
  <c r="CM288" i="44"/>
  <c r="CQ79" i="44"/>
  <c r="CN79" i="44" s="1"/>
  <c r="CM369" i="44"/>
  <c r="CM250" i="44"/>
  <c r="CQ330" i="44"/>
  <c r="CN330" i="44" s="1"/>
  <c r="CM260" i="44"/>
  <c r="CQ335" i="44"/>
  <c r="CN335" i="44" s="1"/>
  <c r="CQ155" i="44"/>
  <c r="CN155" i="44" s="1"/>
  <c r="CQ131" i="44"/>
  <c r="CN131" i="44" s="1"/>
  <c r="CM251" i="44"/>
  <c r="CM286" i="44"/>
  <c r="CM161" i="44"/>
  <c r="CQ348" i="44"/>
  <c r="CN348" i="44" s="1"/>
  <c r="CM224" i="44"/>
  <c r="CQ404" i="44"/>
  <c r="CN404" i="44" s="1"/>
  <c r="CM259" i="44"/>
  <c r="CQ175" i="44"/>
  <c r="CN175" i="44" s="1"/>
  <c r="CM130" i="44"/>
  <c r="CM271" i="44"/>
  <c r="CM320" i="44"/>
  <c r="CQ243" i="44"/>
  <c r="CN243" i="44" s="1"/>
  <c r="CQ351" i="44"/>
  <c r="CN351" i="44" s="1"/>
  <c r="CM396" i="44"/>
  <c r="CM218" i="44"/>
  <c r="CM58" i="44"/>
  <c r="CQ81" i="44"/>
  <c r="CN81" i="44" s="1"/>
  <c r="CQ280" i="44"/>
  <c r="CN280" i="44" s="1"/>
  <c r="CQ133" i="44"/>
  <c r="CN133" i="44" s="1"/>
  <c r="CM338" i="44"/>
  <c r="CQ141" i="44"/>
  <c r="CN141" i="44" s="1"/>
  <c r="CM379" i="44"/>
  <c r="CM220" i="44"/>
  <c r="CQ380" i="44"/>
  <c r="CN380" i="44" s="1"/>
  <c r="CQ325" i="44"/>
  <c r="CN325" i="44" s="1"/>
  <c r="CQ92" i="44"/>
  <c r="CN92" i="44" s="1"/>
  <c r="CM397" i="44"/>
  <c r="CM331" i="44"/>
  <c r="CQ393" i="44"/>
  <c r="CN393" i="44" s="1"/>
  <c r="CQ282" i="44"/>
  <c r="CN282" i="44" s="1"/>
  <c r="CQ364" i="44"/>
  <c r="CN364" i="44" s="1"/>
  <c r="CQ104" i="44"/>
  <c r="CN104" i="44" s="1"/>
  <c r="CM124" i="44"/>
  <c r="CM268" i="44"/>
  <c r="CQ283" i="44"/>
  <c r="CN283" i="44" s="1"/>
  <c r="CM327" i="44"/>
  <c r="CQ157" i="44"/>
  <c r="CN157" i="44" s="1"/>
  <c r="CM388" i="44"/>
  <c r="CM231" i="44"/>
  <c r="CQ223" i="44"/>
  <c r="CN223" i="44" s="1"/>
  <c r="CM99" i="44"/>
  <c r="CQ295" i="44"/>
  <c r="CN295" i="44" s="1"/>
  <c r="CQ193" i="44"/>
  <c r="CN193" i="44" s="1"/>
  <c r="CQ225" i="44"/>
  <c r="CN225" i="44" s="1"/>
  <c r="CM134" i="44"/>
  <c r="CQ316" i="44"/>
  <c r="CN316" i="44" s="1"/>
  <c r="CQ287" i="44"/>
  <c r="CN287" i="44" s="1"/>
  <c r="CM375" i="44"/>
  <c r="CQ72" i="44"/>
  <c r="CN72" i="44" s="1"/>
  <c r="CQ177" i="44"/>
  <c r="CN177" i="44" s="1"/>
  <c r="CQ181" i="44"/>
  <c r="CN181" i="44" s="1"/>
  <c r="CM275" i="44"/>
  <c r="CQ240" i="44"/>
  <c r="CN240" i="44" s="1"/>
  <c r="CQ56" i="44"/>
  <c r="CN56" i="44" s="1"/>
  <c r="CQ64" i="44"/>
  <c r="CN64" i="44" s="1"/>
  <c r="CQ68" i="44"/>
  <c r="CN68" i="44" s="1"/>
  <c r="CQ352" i="44"/>
  <c r="CN352" i="44" s="1"/>
  <c r="CM285" i="44"/>
  <c r="CQ119" i="44"/>
  <c r="CN119" i="44" s="1"/>
  <c r="CQ323" i="44"/>
  <c r="CN323" i="44" s="1"/>
  <c r="CM109" i="44"/>
  <c r="CQ307" i="44"/>
  <c r="CN307" i="44" s="1"/>
  <c r="CQ149" i="44"/>
  <c r="CN149" i="44" s="1"/>
  <c r="CQ326" i="44"/>
  <c r="CN326" i="44" s="1"/>
  <c r="CQ113" i="44"/>
  <c r="CN113" i="44" s="1"/>
  <c r="CQ400" i="44"/>
  <c r="CQ216" i="44"/>
  <c r="CN216" i="44" s="1"/>
  <c r="CM336" i="44"/>
  <c r="CM340" i="44"/>
  <c r="CM278" i="44"/>
  <c r="CQ308" i="44"/>
  <c r="CN308" i="44" s="1"/>
  <c r="CM107" i="44"/>
  <c r="CM294" i="44"/>
  <c r="CQ187" i="44"/>
  <c r="CN187" i="44" s="1"/>
  <c r="CQ82" i="44"/>
  <c r="CN82" i="44" s="1"/>
  <c r="CM380" i="44"/>
  <c r="CQ114" i="44"/>
  <c r="CN114" i="44" s="1"/>
  <c r="CM313" i="44"/>
  <c r="CQ132" i="44"/>
  <c r="CN132" i="44" s="1"/>
  <c r="CQ350" i="44"/>
  <c r="CN350" i="44" s="1"/>
  <c r="CQ124" i="44"/>
  <c r="CN124" i="44" s="1"/>
  <c r="CM226" i="44"/>
  <c r="CM148" i="44"/>
  <c r="CM358" i="44"/>
  <c r="CQ111" i="44"/>
  <c r="CN111" i="44" s="1"/>
  <c r="CM355" i="44"/>
  <c r="CQ160" i="44"/>
  <c r="CN160" i="44" s="1"/>
  <c r="CM223" i="44"/>
  <c r="CQ137" i="44"/>
  <c r="CN137" i="44" s="1"/>
  <c r="CM193" i="44"/>
  <c r="CQ134" i="44"/>
  <c r="CN134" i="44" s="1"/>
  <c r="CQ213" i="44"/>
  <c r="CN213" i="44" s="1"/>
  <c r="CQ201" i="44"/>
  <c r="CN201" i="44" s="1"/>
  <c r="CQ256" i="44"/>
  <c r="CN256" i="44" s="1"/>
  <c r="CQ61" i="44"/>
  <c r="CN61" i="44" s="1"/>
  <c r="CM209" i="44"/>
  <c r="CQ349" i="44"/>
  <c r="CN349" i="44" s="1"/>
  <c r="CM62" i="44"/>
  <c r="CM301" i="44"/>
  <c r="CM119" i="44"/>
  <c r="CM228" i="44"/>
  <c r="CQ112" i="44"/>
  <c r="CN112" i="44" s="1"/>
  <c r="CM326" i="44"/>
  <c r="CM113" i="44"/>
  <c r="CQ52" i="44"/>
  <c r="CN52" i="44" s="1"/>
  <c r="CM138" i="44"/>
  <c r="CM229" i="44"/>
  <c r="CQ57" i="44"/>
  <c r="CN57" i="44" s="1"/>
  <c r="CQ143" i="44"/>
  <c r="CN143" i="44" s="1"/>
  <c r="CQ373" i="44"/>
  <c r="CN373" i="44" s="1"/>
  <c r="CQ183" i="44"/>
  <c r="CN183" i="44" s="1"/>
  <c r="CQ311" i="44"/>
  <c r="CN311" i="44" s="1"/>
  <c r="CM154" i="44"/>
  <c r="CQ76" i="44"/>
  <c r="CN76" i="44" s="1"/>
  <c r="CM210" i="44"/>
  <c r="CQ83" i="44"/>
  <c r="CN83" i="44" s="1"/>
  <c r="CM394" i="44"/>
  <c r="CM215" i="44"/>
  <c r="CQ189" i="44"/>
  <c r="CN189" i="44" s="1"/>
  <c r="CM332" i="44"/>
  <c r="CQ48" i="44"/>
  <c r="CN48" i="44" s="1"/>
  <c r="CM180" i="44"/>
  <c r="CM325" i="44"/>
  <c r="CQ129" i="44"/>
  <c r="CN129" i="44" s="1"/>
  <c r="CQ255" i="44"/>
  <c r="CN255" i="44" s="1"/>
  <c r="CM115" i="44"/>
  <c r="CM203" i="44"/>
  <c r="CQ80" i="44"/>
  <c r="CN80" i="44" s="1"/>
  <c r="CQ361" i="44"/>
  <c r="CN361" i="44" s="1"/>
  <c r="CM102" i="44"/>
  <c r="CQ208" i="44"/>
  <c r="CN208" i="44" s="1"/>
  <c r="CQ238" i="44"/>
  <c r="CN238" i="44" s="1"/>
  <c r="CQ75" i="44"/>
  <c r="CN75" i="44" s="1"/>
  <c r="CM254" i="44"/>
  <c r="CM221" i="44"/>
  <c r="CM386" i="44"/>
  <c r="CM312" i="44"/>
  <c r="CQ339" i="44"/>
  <c r="CN339" i="44" s="1"/>
  <c r="CQ257" i="44"/>
  <c r="CN257" i="44" s="1"/>
  <c r="CQ167" i="44"/>
  <c r="CN167" i="44" s="1"/>
  <c r="CM403" i="44"/>
  <c r="CQ230" i="44"/>
  <c r="CN230" i="44" s="1"/>
  <c r="CM59" i="44"/>
  <c r="CM303" i="44"/>
  <c r="CM105" i="44"/>
  <c r="CQ122" i="44"/>
  <c r="CN122" i="44" s="1"/>
  <c r="CQ275" i="44"/>
  <c r="CN275" i="44" s="1"/>
  <c r="CM110" i="44"/>
  <c r="CM409" i="44"/>
  <c r="CQ235" i="44"/>
  <c r="CN235" i="44" s="1"/>
  <c r="CQ319" i="44"/>
  <c r="CN319" i="44" s="1"/>
  <c r="CQ118" i="44"/>
  <c r="CN118" i="44" s="1"/>
  <c r="CM136" i="44"/>
  <c r="CM352" i="44"/>
  <c r="CM63" i="44"/>
  <c r="CM46" i="44"/>
  <c r="CM262" i="44"/>
  <c r="CM128" i="44"/>
  <c r="CQ239" i="44"/>
  <c r="CN239" i="44" s="1"/>
  <c r="CQ322" i="44"/>
  <c r="CN322" i="44" s="1"/>
  <c r="CQ383" i="44"/>
  <c r="CN383" i="44" s="1"/>
  <c r="CQ336" i="44"/>
  <c r="CN336" i="44" s="1"/>
  <c r="CQ290" i="44"/>
  <c r="CQ378" i="44"/>
  <c r="CN378" i="44" s="1"/>
  <c r="CQ371" i="44"/>
  <c r="CN371" i="44" s="1"/>
  <c r="CM77" i="44"/>
  <c r="CM387" i="44"/>
  <c r="CM172" i="44"/>
  <c r="CQ331" i="44"/>
  <c r="CN331" i="44" s="1"/>
  <c r="CM111" i="44"/>
  <c r="CM120" i="44"/>
  <c r="CQ388" i="44"/>
  <c r="CN388" i="44" s="1"/>
  <c r="CQ233" i="44"/>
  <c r="CN233" i="44" s="1"/>
  <c r="CM222" i="44"/>
  <c r="CQ91" i="44"/>
  <c r="CN91" i="44" s="1"/>
  <c r="CQ253" i="44"/>
  <c r="CN253" i="44" s="1"/>
  <c r="CQ234" i="44"/>
  <c r="CN234" i="44" s="1"/>
  <c r="CM51" i="44"/>
  <c r="CM295" i="44"/>
  <c r="CM75" i="44"/>
  <c r="CM206" i="44"/>
  <c r="CQ151" i="44"/>
  <c r="CN151" i="44" s="1"/>
  <c r="CQ247" i="44"/>
  <c r="CN247" i="44" s="1"/>
  <c r="CQ171" i="44"/>
  <c r="CN171" i="44" s="1"/>
  <c r="CM87" i="44"/>
  <c r="CM72" i="44"/>
  <c r="CM177" i="44"/>
  <c r="CM73" i="44"/>
  <c r="CM64" i="44"/>
  <c r="CM196" i="44"/>
  <c r="CM95" i="44"/>
  <c r="CQ381" i="44"/>
  <c r="CN381" i="44" s="1"/>
  <c r="CM284" i="44"/>
  <c r="CQ204" i="44"/>
  <c r="CN204" i="44" s="1"/>
  <c r="CM323" i="44"/>
  <c r="CQ408" i="44"/>
  <c r="CN408" i="44" s="1"/>
  <c r="CM314" i="44"/>
  <c r="CM307" i="44"/>
  <c r="CM322" i="44"/>
  <c r="CM400" i="44"/>
  <c r="CQ47" i="44"/>
  <c r="CN47" i="44" s="1"/>
  <c r="CQ340" i="44"/>
  <c r="CN340" i="44" s="1"/>
  <c r="CM125" i="44"/>
  <c r="CQ185" i="44"/>
  <c r="CN185" i="44" s="1"/>
  <c r="CM54" i="44"/>
  <c r="CM90" i="44"/>
  <c r="CM82" i="44"/>
  <c r="CQ135" i="44"/>
  <c r="CN135" i="44" s="1"/>
  <c r="CM238" i="44"/>
  <c r="CQ227" i="44"/>
  <c r="CN227" i="44" s="1"/>
  <c r="CQ254" i="44"/>
  <c r="CN254" i="44" s="1"/>
  <c r="CM364" i="44"/>
  <c r="CQ357" i="44"/>
  <c r="CN357" i="44" s="1"/>
  <c r="CM257" i="44"/>
  <c r="CM167" i="44"/>
  <c r="CQ139" i="44"/>
  <c r="CN139" i="44" s="1"/>
  <c r="CM276" i="44"/>
  <c r="CM256" i="44"/>
  <c r="CM384" i="44"/>
  <c r="CM61" i="44"/>
  <c r="CQ315" i="44"/>
  <c r="CN315" i="44" s="1"/>
  <c r="CQ344" i="44"/>
  <c r="CN344" i="44" s="1"/>
  <c r="CM341" i="44"/>
  <c r="CM381" i="44"/>
  <c r="CQ89" i="44"/>
  <c r="CN89" i="44" s="1"/>
  <c r="CQ60" i="44"/>
  <c r="CN60" i="44" s="1"/>
  <c r="CQ279" i="44"/>
  <c r="CN279" i="44" s="1"/>
  <c r="CQ292" i="44"/>
  <c r="CN292" i="44" s="1"/>
  <c r="CQ109" i="44"/>
  <c r="CN109" i="44" s="1"/>
  <c r="CM112" i="44"/>
  <c r="CM383" i="44"/>
  <c r="CM345" i="44"/>
  <c r="CQ229" i="44"/>
  <c r="CN229" i="44" s="1"/>
  <c r="CM372" i="44"/>
  <c r="CM57" i="44"/>
  <c r="CM270" i="44"/>
  <c r="CM183" i="44"/>
  <c r="CM187" i="44"/>
  <c r="CM133" i="44"/>
  <c r="CM324" i="44"/>
  <c r="CQ329" i="44"/>
  <c r="CN329" i="44" s="1"/>
  <c r="CQ232" i="44"/>
  <c r="CN232" i="44" s="1"/>
  <c r="CQ281" i="44"/>
  <c r="CN281" i="44" s="1"/>
  <c r="CQ310" i="44"/>
  <c r="CN310" i="44" s="1"/>
  <c r="CQ367" i="44"/>
  <c r="CN367" i="44" s="1"/>
  <c r="CM76" i="44"/>
  <c r="CQ50" i="44"/>
  <c r="CN50" i="44" s="1"/>
  <c r="CM104" i="44"/>
  <c r="CM132" i="44"/>
  <c r="CQ142" i="44"/>
  <c r="CN142" i="44" s="1"/>
  <c r="CQ332" i="44"/>
  <c r="CN332" i="44" s="1"/>
  <c r="CM48" i="44"/>
  <c r="CQ337" i="44"/>
  <c r="CN337" i="44" s="1"/>
  <c r="CQ334" i="44"/>
  <c r="CN334" i="44" s="1"/>
  <c r="CM129" i="44"/>
  <c r="CM382" i="44"/>
  <c r="CQ203" i="44"/>
  <c r="CN203" i="44" s="1"/>
  <c r="CQ162" i="44"/>
  <c r="CN162" i="44" s="1"/>
  <c r="CM94" i="44"/>
  <c r="CM208" i="44"/>
  <c r="CQ217" i="44"/>
  <c r="CN217" i="44" s="1"/>
  <c r="CM253" i="44"/>
  <c r="CM98" i="44"/>
  <c r="CQ386" i="44"/>
  <c r="CN386" i="44" s="1"/>
  <c r="CQ366" i="44"/>
  <c r="CN366" i="44" s="1"/>
  <c r="CM201" i="44"/>
  <c r="CM139" i="44"/>
  <c r="CQ166" i="44"/>
  <c r="CN166" i="44" s="1"/>
  <c r="CQ303" i="44"/>
  <c r="CN303" i="44" s="1"/>
  <c r="CQ265" i="44"/>
  <c r="CN265" i="44" s="1"/>
  <c r="CM56" i="44"/>
  <c r="CQ391" i="44"/>
  <c r="CN391" i="44" s="1"/>
  <c r="CM390" i="44"/>
  <c r="CQ95" i="44"/>
  <c r="CN95" i="44" s="1"/>
  <c r="CQ252" i="44"/>
  <c r="CN252" i="44" s="1"/>
  <c r="CQ179" i="44"/>
  <c r="CN179" i="44" s="1"/>
  <c r="CQ284" i="44"/>
  <c r="CN284" i="44" s="1"/>
  <c r="CQ301" i="44"/>
  <c r="CN301" i="44" s="1"/>
  <c r="CQ46" i="44"/>
  <c r="CN46" i="44" s="1"/>
  <c r="CQ214" i="44"/>
  <c r="CN214" i="44" s="1"/>
  <c r="CM168" i="44"/>
  <c r="CM149" i="44"/>
  <c r="CQ169" i="44"/>
  <c r="CN169" i="44" s="1"/>
  <c r="CQ205" i="44"/>
  <c r="CN205" i="44" s="1"/>
  <c r="CM143" i="44"/>
  <c r="CM126" i="44"/>
  <c r="CM182" i="44"/>
  <c r="CQ313" i="44"/>
  <c r="CN313" i="44" s="1"/>
  <c r="CM350" i="44"/>
  <c r="CM189" i="44"/>
  <c r="CM117" i="44"/>
  <c r="CQ333" i="44"/>
  <c r="CN333" i="44" s="1"/>
  <c r="CQ180" i="44"/>
  <c r="CN180" i="44" s="1"/>
  <c r="CQ327" i="44"/>
  <c r="CN327" i="44" s="1"/>
  <c r="CM92" i="44"/>
  <c r="CQ148" i="44"/>
  <c r="CN148" i="44" s="1"/>
  <c r="CM158" i="44"/>
  <c r="CM405" i="44"/>
  <c r="CM302" i="44"/>
  <c r="CQ374" i="44"/>
  <c r="CN374" i="44" s="1"/>
  <c r="CM393" i="44"/>
  <c r="CQ184" i="44"/>
  <c r="CN184" i="44" s="1"/>
  <c r="CM80" i="44"/>
  <c r="CM361" i="44"/>
  <c r="CQ69" i="44"/>
  <c r="CN69" i="44" s="1"/>
  <c r="CM137" i="44"/>
  <c r="CM227" i="44"/>
  <c r="CQ206" i="44"/>
  <c r="CN206" i="44" s="1"/>
  <c r="CQ298" i="44"/>
  <c r="CN298" i="44" s="1"/>
  <c r="CM151" i="44"/>
  <c r="CM247" i="44"/>
  <c r="CM287" i="44"/>
  <c r="CQ87" i="44"/>
  <c r="CN87" i="44" s="1"/>
  <c r="CQ384" i="44"/>
  <c r="CN384" i="44" s="1"/>
  <c r="CQ53" i="44"/>
  <c r="CN53" i="44" s="1"/>
  <c r="CM235" i="44"/>
  <c r="CM344" i="44"/>
  <c r="CQ196" i="44"/>
  <c r="CN196" i="44" s="1"/>
  <c r="CQ96" i="44"/>
  <c r="CN96" i="44" s="1"/>
  <c r="CQ285" i="44"/>
  <c r="CN285" i="44" s="1"/>
  <c r="CM408" i="44"/>
  <c r="CQ128" i="44"/>
  <c r="CN128" i="44" s="1"/>
  <c r="CM216" i="44"/>
  <c r="CM52" i="44"/>
  <c r="CM47" i="44"/>
  <c r="CM290" i="44"/>
  <c r="CQ278" i="44"/>
  <c r="CN278" i="44" s="1"/>
  <c r="CQ372" i="44"/>
  <c r="CN372" i="44" s="1"/>
  <c r="CM378" i="44"/>
  <c r="CM308" i="44"/>
  <c r="CM373" i="44"/>
  <c r="CQ248" i="44"/>
  <c r="CN248" i="44" s="1"/>
  <c r="CQ55" i="44"/>
  <c r="CN55" i="44" s="1"/>
  <c r="CQ90" i="44"/>
  <c r="CN90" i="44" s="1"/>
  <c r="CM321" i="44"/>
  <c r="CQ375" i="44"/>
  <c r="CN375" i="44" s="1"/>
  <c r="CQ105" i="44"/>
  <c r="CN105" i="44" s="1"/>
  <c r="CM122" i="44"/>
  <c r="CQ110" i="44"/>
  <c r="CN110" i="44" s="1"/>
  <c r="CQ73" i="44"/>
  <c r="CN73" i="44" s="1"/>
  <c r="CM240" i="44"/>
  <c r="CM319" i="44"/>
  <c r="CM68" i="44"/>
  <c r="CM96" i="44"/>
  <c r="CQ136" i="44"/>
  <c r="CN136" i="44" s="1"/>
  <c r="CM349" i="44"/>
  <c r="CM60" i="44"/>
  <c r="CM292" i="44"/>
  <c r="CQ314" i="44"/>
  <c r="CN314" i="44" s="1"/>
  <c r="CM214" i="44"/>
  <c r="CM169" i="44"/>
  <c r="CM205" i="44"/>
  <c r="CQ125" i="44"/>
  <c r="CN125" i="44" s="1"/>
  <c r="CM371" i="44"/>
  <c r="CM407" i="44"/>
  <c r="CM55" i="44"/>
  <c r="CQ107" i="44"/>
  <c r="CN107" i="44" s="1"/>
  <c r="CQ387" i="44"/>
  <c r="CN387" i="44" s="1"/>
  <c r="CQ54" i="44"/>
  <c r="CN54" i="44" s="1"/>
  <c r="CQ294" i="44"/>
  <c r="CN294" i="44" s="1"/>
  <c r="CQ182" i="44"/>
  <c r="CN182" i="44" s="1"/>
  <c r="CQ355" i="44"/>
  <c r="CN355" i="44" s="1"/>
  <c r="CM282" i="44"/>
  <c r="CM233" i="44"/>
  <c r="CM69" i="44"/>
  <c r="CQ99" i="44"/>
  <c r="CN99" i="44" s="1"/>
  <c r="CQ98" i="44"/>
  <c r="CN98" i="44" s="1"/>
  <c r="CQ221" i="44"/>
  <c r="CN221" i="44" s="1"/>
  <c r="CM357" i="44"/>
  <c r="CM213" i="44"/>
  <c r="CQ276" i="44"/>
  <c r="CN276" i="44" s="1"/>
  <c r="CM230" i="44"/>
  <c r="CM181" i="44"/>
  <c r="CQ409" i="44"/>
  <c r="CN409" i="44" s="1"/>
  <c r="CM315" i="44"/>
  <c r="CQ390" i="44"/>
  <c r="CN390" i="44" s="1"/>
  <c r="CM118" i="44"/>
  <c r="CQ209" i="44"/>
  <c r="CN209" i="44" s="1"/>
  <c r="CM89" i="44"/>
  <c r="CM179" i="44"/>
  <c r="CM279" i="44"/>
  <c r="CQ228" i="44"/>
  <c r="CN228" i="44" s="1"/>
  <c r="CQ262" i="44"/>
  <c r="CN262" i="44" s="1"/>
  <c r="CM239" i="44"/>
  <c r="CQ186" i="44"/>
  <c r="CN186" i="44" s="1"/>
  <c r="CQ123" i="44"/>
  <c r="CN123" i="44" s="1"/>
  <c r="CQ138" i="44"/>
  <c r="CN138" i="44" s="1"/>
  <c r="CQ407" i="44"/>
  <c r="CN407" i="44" s="1"/>
  <c r="CQ172" i="44"/>
  <c r="CN172" i="44" s="1"/>
  <c r="CM367" i="44"/>
  <c r="CM266" i="44"/>
  <c r="CM365" i="44"/>
  <c r="CQ210" i="44"/>
  <c r="CN210" i="44" s="1"/>
  <c r="CQ220" i="44"/>
  <c r="CN220" i="44" s="1"/>
  <c r="CM70" i="44"/>
  <c r="CM142" i="44"/>
  <c r="CQ226" i="44"/>
  <c r="CN226" i="44" s="1"/>
  <c r="CQ376" i="44"/>
  <c r="CN376" i="44" s="1"/>
  <c r="CM334" i="44"/>
  <c r="CQ358" i="44"/>
  <c r="CN358" i="44" s="1"/>
  <c r="CQ382" i="44"/>
  <c r="CN382" i="44" s="1"/>
  <c r="CM374" i="44"/>
  <c r="CQ94" i="44"/>
  <c r="CN94" i="44" s="1"/>
  <c r="CQ222" i="44"/>
  <c r="CN222" i="44" s="1"/>
  <c r="CM217" i="44"/>
  <c r="CM234" i="44"/>
  <c r="CQ51" i="44"/>
  <c r="CN51" i="44" s="1"/>
  <c r="CM225" i="44"/>
  <c r="CM298" i="44"/>
  <c r="CQ312" i="44"/>
  <c r="CN312" i="44" s="1"/>
  <c r="CM366" i="44"/>
  <c r="CQ403" i="44"/>
  <c r="CN403" i="44" s="1"/>
  <c r="CM171" i="44"/>
  <c r="CM166" i="44"/>
  <c r="CQ59" i="44"/>
  <c r="CN59" i="44" s="1"/>
  <c r="CM53" i="44"/>
  <c r="CM265" i="44"/>
  <c r="CM391" i="44"/>
  <c r="CQ341" i="44"/>
  <c r="CN341" i="44" s="1"/>
  <c r="CM252" i="44"/>
  <c r="CQ62" i="44"/>
  <c r="CN62" i="44" s="1"/>
  <c r="CM204" i="44"/>
  <c r="CQ63" i="44"/>
  <c r="CN63" i="44" s="1"/>
  <c r="CQ168" i="44"/>
  <c r="CN168" i="44" s="1"/>
  <c r="CM186" i="44"/>
  <c r="CM123" i="44"/>
  <c r="CQ345" i="44"/>
  <c r="CN345" i="44" s="1"/>
  <c r="CM185" i="44"/>
  <c r="CM248" i="44"/>
  <c r="CQ270" i="44"/>
  <c r="CN270" i="44" s="1"/>
  <c r="CQ77" i="44"/>
  <c r="CN77" i="44" s="1"/>
  <c r="CQ126" i="44"/>
  <c r="CN126" i="44" s="1"/>
  <c r="CQ321" i="44"/>
  <c r="CN321" i="44" s="1"/>
  <c r="CN398" i="44"/>
  <c r="CN328" i="44"/>
  <c r="CN293" i="44"/>
  <c r="CN156" i="44"/>
  <c r="CN395" i="44"/>
  <c r="CN127" i="44"/>
  <c r="CN170" i="44"/>
  <c r="CN268" i="44"/>
  <c r="CN400" i="44"/>
  <c r="CN290" i="44"/>
  <c r="CQ37" i="44"/>
  <c r="CN37" i="44" s="1"/>
  <c r="CQ38" i="44"/>
  <c r="CN38" i="44" s="1"/>
  <c r="CQ39" i="44"/>
  <c r="CN39" i="44" s="1"/>
  <c r="CM40" i="44"/>
  <c r="CM37" i="44"/>
  <c r="CM38" i="44"/>
  <c r="CM35" i="44"/>
  <c r="CQ41" i="44"/>
  <c r="CN41" i="44" s="1"/>
  <c r="CM41" i="44"/>
  <c r="CM39" i="44"/>
  <c r="CQ35" i="44"/>
  <c r="CN35" i="44" s="1"/>
  <c r="CM36" i="44"/>
  <c r="CQ40" i="44"/>
  <c r="CN40" i="44" s="1"/>
  <c r="CQ36" i="44"/>
  <c r="CN36" i="44" s="1"/>
  <c r="CM29" i="44"/>
  <c r="CM32" i="44"/>
  <c r="CQ29" i="44"/>
  <c r="CN29" i="44" s="1"/>
  <c r="CQ32" i="44"/>
  <c r="CN32" i="44" s="1"/>
  <c r="CQ27" i="44"/>
  <c r="CN27" i="44" s="1"/>
  <c r="CQ30" i="44"/>
  <c r="CN30" i="44" s="1"/>
  <c r="CM28" i="44"/>
  <c r="CQ31" i="44"/>
  <c r="CN31" i="44" s="1"/>
  <c r="CM27" i="44"/>
  <c r="CM30" i="44"/>
  <c r="CM31" i="44"/>
  <c r="CQ28" i="44"/>
  <c r="CN28" i="44" s="1"/>
  <c r="CQ25" i="44"/>
  <c r="CN25" i="44" s="1"/>
  <c r="CM25" i="44"/>
  <c r="CM22" i="44"/>
  <c r="CQ22" i="44"/>
  <c r="CN22" i="44" s="1"/>
  <c r="CM20" i="44"/>
  <c r="CQ20" i="44"/>
  <c r="CN20" i="44" s="1"/>
  <c r="CM14" i="44"/>
  <c r="CM15" i="44"/>
  <c r="CQ14" i="44"/>
  <c r="CN14" i="44" s="1"/>
  <c r="CQ15" i="44"/>
  <c r="CN15" i="44" s="1"/>
  <c r="CM11" i="44"/>
  <c r="CQ7" i="44"/>
  <c r="CN7" i="44" s="1"/>
  <c r="CM10" i="44"/>
  <c r="CQ4" i="44"/>
  <c r="CN4" i="44" s="1"/>
  <c r="CQ11" i="44"/>
  <c r="CN11" i="44" s="1"/>
  <c r="CM6" i="44"/>
  <c r="CM4" i="44"/>
  <c r="CM9" i="44"/>
  <c r="CM8" i="44"/>
  <c r="CQ6" i="44"/>
  <c r="CN6" i="44" s="1"/>
  <c r="CQ9" i="44"/>
  <c r="CN9" i="44" s="1"/>
  <c r="CQ8" i="44"/>
  <c r="CN8" i="44" s="1"/>
  <c r="CM7" i="44"/>
  <c r="CQ5" i="44"/>
  <c r="CN5" i="44" s="1"/>
  <c r="CM5" i="44"/>
  <c r="CQ10" i="44"/>
  <c r="CN10" i="44" s="1"/>
  <c r="AR3" i="44"/>
  <c r="A12" i="41"/>
  <c r="DE3" i="44" a="1"/>
  <c r="AO3" i="44" a="1"/>
  <c r="CP3" i="44" a="1"/>
  <c r="CU3" i="44" a="1"/>
  <c r="CW410" i="44" l="1"/>
  <c r="CT410" i="44"/>
  <c r="CZ410" i="44" s="1"/>
  <c r="CW570" i="44"/>
  <c r="CT570" i="44"/>
  <c r="CZ570" i="44" s="1"/>
  <c r="DA570" i="44" s="1"/>
  <c r="CW558" i="44"/>
  <c r="CT558" i="44"/>
  <c r="CZ558" i="44" s="1"/>
  <c r="DA558" i="44" s="1"/>
  <c r="CW569" i="44"/>
  <c r="CT569" i="44"/>
  <c r="CZ569" i="44" s="1"/>
  <c r="DA569" i="44" s="1"/>
  <c r="CW411" i="44"/>
  <c r="CT411" i="44"/>
  <c r="CZ411" i="44" s="1"/>
  <c r="CW623" i="44"/>
  <c r="CT623" i="44"/>
  <c r="CZ623" i="44" s="1"/>
  <c r="DA623" i="44" s="1"/>
  <c r="CW588" i="44"/>
  <c r="CT588" i="44"/>
  <c r="CZ588" i="44" s="1"/>
  <c r="DA588" i="44" s="1"/>
  <c r="CW601" i="44"/>
  <c r="CT601" i="44"/>
  <c r="CZ601" i="44" s="1"/>
  <c r="DA601" i="44" s="1"/>
  <c r="CW597" i="44"/>
  <c r="CT597" i="44"/>
  <c r="CZ597" i="44" s="1"/>
  <c r="DA597" i="44" s="1"/>
  <c r="CW583" i="44"/>
  <c r="CT583" i="44"/>
  <c r="CZ583" i="44" s="1"/>
  <c r="DA583" i="44" s="1"/>
  <c r="CW610" i="44"/>
  <c r="CT610" i="44"/>
  <c r="CZ610" i="44" s="1"/>
  <c r="DA610" i="44" s="1"/>
  <c r="CW618" i="44"/>
  <c r="CT618" i="44"/>
  <c r="CZ618" i="44" s="1"/>
  <c r="DA618" i="44" s="1"/>
  <c r="CW605" i="44"/>
  <c r="CT605" i="44"/>
  <c r="CZ605" i="44" s="1"/>
  <c r="DA605" i="44" s="1"/>
  <c r="CW592" i="44"/>
  <c r="CT592" i="44"/>
  <c r="CZ592" i="44" s="1"/>
  <c r="DA592" i="44" s="1"/>
  <c r="CW576" i="44"/>
  <c r="CT576" i="44"/>
  <c r="CZ576" i="44" s="1"/>
  <c r="DA576" i="44" s="1"/>
  <c r="CW559" i="44"/>
  <c r="CT559" i="44"/>
  <c r="CZ559" i="44" s="1"/>
  <c r="DA559" i="44" s="1"/>
  <c r="CW543" i="44"/>
  <c r="CT543" i="44"/>
  <c r="CZ543" i="44" s="1"/>
  <c r="DA543" i="44" s="1"/>
  <c r="CW562" i="44"/>
  <c r="CT562" i="44"/>
  <c r="CZ562" i="44" s="1"/>
  <c r="DA562" i="44" s="1"/>
  <c r="CW525" i="44"/>
  <c r="CT525" i="44"/>
  <c r="CZ525" i="44" s="1"/>
  <c r="DA525" i="44" s="1"/>
  <c r="CW513" i="44"/>
  <c r="CT513" i="44"/>
  <c r="CZ513" i="44" s="1"/>
  <c r="DA513" i="44" s="1"/>
  <c r="CW511" i="44"/>
  <c r="CT511" i="44"/>
  <c r="CZ511" i="44" s="1"/>
  <c r="DA511" i="44" s="1"/>
  <c r="CW508" i="44"/>
  <c r="CT508" i="44"/>
  <c r="CZ508" i="44" s="1"/>
  <c r="DA508" i="44" s="1"/>
  <c r="CW12" i="44"/>
  <c r="CT12" i="44"/>
  <c r="CW16" i="44"/>
  <c r="CT16" i="44"/>
  <c r="CW17" i="44"/>
  <c r="CT17" i="44"/>
  <c r="CW19" i="44"/>
  <c r="CT19" i="44"/>
  <c r="CW13" i="44"/>
  <c r="CT13" i="44"/>
  <c r="CW34" i="44"/>
  <c r="CT34" i="44"/>
  <c r="CW42" i="44"/>
  <c r="CT42" i="44"/>
  <c r="CW26" i="44"/>
  <c r="CT26" i="44"/>
  <c r="CW21" i="44"/>
  <c r="CT21" i="44"/>
  <c r="CW18" i="44"/>
  <c r="CT18" i="44"/>
  <c r="CW33" i="44"/>
  <c r="CT33" i="44"/>
  <c r="CW23" i="44"/>
  <c r="CT23" i="44"/>
  <c r="CW24" i="44"/>
  <c r="CT24" i="44"/>
  <c r="CW624" i="44"/>
  <c r="CT624" i="44"/>
  <c r="CZ624" i="44" s="1"/>
  <c r="DA624" i="44" s="1"/>
  <c r="CW622" i="44"/>
  <c r="CT622" i="44"/>
  <c r="CZ622" i="44" s="1"/>
  <c r="DA622" i="44" s="1"/>
  <c r="CW621" i="44"/>
  <c r="CT621" i="44"/>
  <c r="CZ621" i="44" s="1"/>
  <c r="DA621" i="44" s="1"/>
  <c r="CW619" i="44"/>
  <c r="CT619" i="44"/>
  <c r="CZ619" i="44" s="1"/>
  <c r="CW620" i="44"/>
  <c r="CT620" i="44"/>
  <c r="CZ620" i="44" s="1"/>
  <c r="CW616" i="44"/>
  <c r="CT616" i="44"/>
  <c r="CZ616" i="44" s="1"/>
  <c r="DA616" i="44" s="1"/>
  <c r="CW614" i="44"/>
  <c r="CT614" i="44"/>
  <c r="CZ614" i="44" s="1"/>
  <c r="DA614" i="44" s="1"/>
  <c r="CW617" i="44"/>
  <c r="CT617" i="44"/>
  <c r="CZ617" i="44" s="1"/>
  <c r="DA617" i="44" s="1"/>
  <c r="CW612" i="44"/>
  <c r="CT612" i="44"/>
  <c r="CZ612" i="44" s="1"/>
  <c r="DA612" i="44" s="1"/>
  <c r="CW615" i="44"/>
  <c r="CT615" i="44"/>
  <c r="CZ615" i="44" s="1"/>
  <c r="DA615" i="44" s="1"/>
  <c r="CW611" i="44"/>
  <c r="CT611" i="44"/>
  <c r="CZ611" i="44" s="1"/>
  <c r="DA611" i="44" s="1"/>
  <c r="CW613" i="44"/>
  <c r="CT613" i="44"/>
  <c r="CZ613" i="44" s="1"/>
  <c r="DA613" i="44" s="1"/>
  <c r="CW607" i="44"/>
  <c r="CT607" i="44"/>
  <c r="CZ607" i="44" s="1"/>
  <c r="DA607" i="44" s="1"/>
  <c r="CW608" i="44"/>
  <c r="CT608" i="44"/>
  <c r="CZ608" i="44" s="1"/>
  <c r="DA608" i="44" s="1"/>
  <c r="CW609" i="44"/>
  <c r="CT609" i="44"/>
  <c r="CZ609" i="44" s="1"/>
  <c r="DA609" i="44" s="1"/>
  <c r="CW606" i="44"/>
  <c r="CT606" i="44"/>
  <c r="CZ606" i="44" s="1"/>
  <c r="DA606" i="44" s="1"/>
  <c r="CW604" i="44"/>
  <c r="CT604" i="44"/>
  <c r="CZ604" i="44" s="1"/>
  <c r="DA604" i="44" s="1"/>
  <c r="CW603" i="44"/>
  <c r="CT603" i="44"/>
  <c r="CZ603" i="44" s="1"/>
  <c r="DA603" i="44" s="1"/>
  <c r="CW602" i="44"/>
  <c r="CT602" i="44"/>
  <c r="CZ602" i="44" s="1"/>
  <c r="DA602" i="44" s="1"/>
  <c r="CW599" i="44"/>
  <c r="CT599" i="44"/>
  <c r="CZ599" i="44" s="1"/>
  <c r="DA599" i="44" s="1"/>
  <c r="CW600" i="44"/>
  <c r="CT600" i="44"/>
  <c r="CZ600" i="44" s="1"/>
  <c r="DA600" i="44" s="1"/>
  <c r="CW598" i="44"/>
  <c r="CT598" i="44"/>
  <c r="CZ598" i="44" s="1"/>
  <c r="DA598" i="44" s="1"/>
  <c r="CW596" i="44"/>
  <c r="CT596" i="44"/>
  <c r="CZ596" i="44" s="1"/>
  <c r="DA596" i="44" s="1"/>
  <c r="CW593" i="44"/>
  <c r="CT593" i="44"/>
  <c r="CZ593" i="44" s="1"/>
  <c r="DA593" i="44" s="1"/>
  <c r="CW594" i="44"/>
  <c r="CT594" i="44"/>
  <c r="CZ594" i="44" s="1"/>
  <c r="DA594" i="44" s="1"/>
  <c r="CW595" i="44"/>
  <c r="CT595" i="44"/>
  <c r="CZ595" i="44" s="1"/>
  <c r="DA595" i="44" s="1"/>
  <c r="CW591" i="44"/>
  <c r="CT591" i="44"/>
  <c r="CZ591" i="44" s="1"/>
  <c r="DA591" i="44" s="1"/>
  <c r="CW590" i="44"/>
  <c r="CT590" i="44"/>
  <c r="CZ590" i="44" s="1"/>
  <c r="DA590" i="44" s="1"/>
  <c r="CW589" i="44"/>
  <c r="CT589" i="44"/>
  <c r="CZ589" i="44" s="1"/>
  <c r="DA589" i="44" s="1"/>
  <c r="CW584" i="44"/>
  <c r="CT584" i="44"/>
  <c r="CZ584" i="44" s="1"/>
  <c r="DA584" i="44" s="1"/>
  <c r="CW585" i="44"/>
  <c r="CT585" i="44"/>
  <c r="CZ585" i="44" s="1"/>
  <c r="DA585" i="44" s="1"/>
  <c r="CW587" i="44"/>
  <c r="CT587" i="44"/>
  <c r="CZ587" i="44" s="1"/>
  <c r="DA587" i="44" s="1"/>
  <c r="CW586" i="44"/>
  <c r="CT586" i="44"/>
  <c r="CZ586" i="44" s="1"/>
  <c r="DA586" i="44" s="1"/>
  <c r="CW577" i="44"/>
  <c r="CT577" i="44"/>
  <c r="CZ577" i="44" s="1"/>
  <c r="DA577" i="44" s="1"/>
  <c r="CW582" i="44"/>
  <c r="CT582" i="44"/>
  <c r="CZ582" i="44" s="1"/>
  <c r="DA582" i="44" s="1"/>
  <c r="CW579" i="44"/>
  <c r="CT579" i="44"/>
  <c r="CZ579" i="44" s="1"/>
  <c r="DA579" i="44" s="1"/>
  <c r="CW581" i="44"/>
  <c r="CT581" i="44"/>
  <c r="CZ581" i="44" s="1"/>
  <c r="DA581" i="44" s="1"/>
  <c r="CW580" i="44"/>
  <c r="CT580" i="44"/>
  <c r="CZ580" i="44" s="1"/>
  <c r="DA580" i="44" s="1"/>
  <c r="CW578" i="44"/>
  <c r="CT578" i="44"/>
  <c r="CZ578" i="44" s="1"/>
  <c r="CW571" i="44"/>
  <c r="CT571" i="44"/>
  <c r="CZ571" i="44" s="1"/>
  <c r="DA571" i="44" s="1"/>
  <c r="CW574" i="44"/>
  <c r="CT574" i="44"/>
  <c r="CZ574" i="44" s="1"/>
  <c r="DA574" i="44" s="1"/>
  <c r="CW575" i="44"/>
  <c r="CT575" i="44"/>
  <c r="CZ575" i="44" s="1"/>
  <c r="DA575" i="44" s="1"/>
  <c r="CW572" i="44"/>
  <c r="CT572" i="44"/>
  <c r="CZ572" i="44" s="1"/>
  <c r="DA572" i="44" s="1"/>
  <c r="CW573" i="44"/>
  <c r="CT573" i="44"/>
  <c r="CZ573" i="44" s="1"/>
  <c r="CW566" i="44"/>
  <c r="CT566" i="44"/>
  <c r="CZ566" i="44" s="1"/>
  <c r="DA566" i="44" s="1"/>
  <c r="CW567" i="44"/>
  <c r="CT567" i="44"/>
  <c r="CZ567" i="44" s="1"/>
  <c r="DA567" i="44" s="1"/>
  <c r="CW563" i="44"/>
  <c r="CT563" i="44"/>
  <c r="CZ563" i="44" s="1"/>
  <c r="DA563" i="44" s="1"/>
  <c r="CW568" i="44"/>
  <c r="CT568" i="44"/>
  <c r="CZ568" i="44" s="1"/>
  <c r="DA568" i="44" s="1"/>
  <c r="CW565" i="44"/>
  <c r="CT565" i="44"/>
  <c r="CZ565" i="44" s="1"/>
  <c r="DA565" i="44" s="1"/>
  <c r="CW564" i="44"/>
  <c r="CT564" i="44"/>
  <c r="CZ564" i="44" s="1"/>
  <c r="DA564" i="44" s="1"/>
  <c r="CW560" i="44"/>
  <c r="CT560" i="44"/>
  <c r="CZ560" i="44" s="1"/>
  <c r="DA560" i="44" s="1"/>
  <c r="CW561" i="44"/>
  <c r="CT561" i="44"/>
  <c r="CZ561" i="44" s="1"/>
  <c r="DA561" i="44" s="1"/>
  <c r="CW556" i="44"/>
  <c r="CT556" i="44"/>
  <c r="CZ556" i="44" s="1"/>
  <c r="DA556" i="44" s="1"/>
  <c r="CW553" i="44"/>
  <c r="CT553" i="44"/>
  <c r="CZ553" i="44" s="1"/>
  <c r="DA553" i="44" s="1"/>
  <c r="CW545" i="44"/>
  <c r="CT545" i="44"/>
  <c r="CZ545" i="44" s="1"/>
  <c r="DA545" i="44" s="1"/>
  <c r="CW552" i="44"/>
  <c r="CT552" i="44"/>
  <c r="CZ552" i="44" s="1"/>
  <c r="DA552" i="44" s="1"/>
  <c r="CW547" i="44"/>
  <c r="CT547" i="44"/>
  <c r="CZ547" i="44" s="1"/>
  <c r="DA547" i="44" s="1"/>
  <c r="CW551" i="44"/>
  <c r="CT551" i="44"/>
  <c r="CZ551" i="44" s="1"/>
  <c r="DA551" i="44" s="1"/>
  <c r="CW544" i="44"/>
  <c r="CT544" i="44"/>
  <c r="CZ544" i="44" s="1"/>
  <c r="DA544" i="44" s="1"/>
  <c r="CW557" i="44"/>
  <c r="CT557" i="44"/>
  <c r="CZ557" i="44" s="1"/>
  <c r="DA557" i="44" s="1"/>
  <c r="CW554" i="44"/>
  <c r="CT554" i="44"/>
  <c r="CZ554" i="44" s="1"/>
  <c r="DA554" i="44" s="1"/>
  <c r="CW548" i="44"/>
  <c r="CT548" i="44"/>
  <c r="CZ548" i="44" s="1"/>
  <c r="DA548" i="44" s="1"/>
  <c r="CW550" i="44"/>
  <c r="CT550" i="44"/>
  <c r="CZ550" i="44" s="1"/>
  <c r="DA550" i="44" s="1"/>
  <c r="CW549" i="44"/>
  <c r="CT549" i="44"/>
  <c r="CZ549" i="44" s="1"/>
  <c r="DA549" i="44" s="1"/>
  <c r="CW555" i="44"/>
  <c r="CT555" i="44"/>
  <c r="CZ555" i="44" s="1"/>
  <c r="DA555" i="44" s="1"/>
  <c r="CW546" i="44"/>
  <c r="CT546" i="44"/>
  <c r="CZ546" i="44" s="1"/>
  <c r="DA546" i="44" s="1"/>
  <c r="CW535" i="44"/>
  <c r="CT535" i="44"/>
  <c r="CZ535" i="44" s="1"/>
  <c r="DA535" i="44" s="1"/>
  <c r="CW532" i="44"/>
  <c r="CT532" i="44"/>
  <c r="CZ532" i="44" s="1"/>
  <c r="DA532" i="44" s="1"/>
  <c r="CW534" i="44"/>
  <c r="CT534" i="44"/>
  <c r="CZ534" i="44" s="1"/>
  <c r="DA534" i="44" s="1"/>
  <c r="CW526" i="44"/>
  <c r="CT526" i="44"/>
  <c r="CZ526" i="44" s="1"/>
  <c r="DA526" i="44" s="1"/>
  <c r="CW542" i="44"/>
  <c r="CT542" i="44"/>
  <c r="CZ542" i="44" s="1"/>
  <c r="DA542" i="44" s="1"/>
  <c r="CW539" i="44"/>
  <c r="CT539" i="44"/>
  <c r="CZ539" i="44" s="1"/>
  <c r="DA539" i="44" s="1"/>
  <c r="CW530" i="44"/>
  <c r="CT530" i="44"/>
  <c r="CZ530" i="44" s="1"/>
  <c r="DA530" i="44" s="1"/>
  <c r="CW536" i="44"/>
  <c r="CT536" i="44"/>
  <c r="CZ536" i="44" s="1"/>
  <c r="CW538" i="44"/>
  <c r="CT538" i="44"/>
  <c r="CZ538" i="44" s="1"/>
  <c r="DA538" i="44" s="1"/>
  <c r="CW533" i="44"/>
  <c r="CT533" i="44"/>
  <c r="CZ533" i="44" s="1"/>
  <c r="DA533" i="44" s="1"/>
  <c r="CW541" i="44"/>
  <c r="CT541" i="44"/>
  <c r="CZ541" i="44" s="1"/>
  <c r="DA541" i="44" s="1"/>
  <c r="CW537" i="44"/>
  <c r="CT537" i="44"/>
  <c r="CZ537" i="44" s="1"/>
  <c r="DA537" i="44" s="1"/>
  <c r="CW529" i="44"/>
  <c r="CT529" i="44"/>
  <c r="CZ529" i="44" s="1"/>
  <c r="DA529" i="44" s="1"/>
  <c r="CW540" i="44"/>
  <c r="CT540" i="44"/>
  <c r="CZ540" i="44" s="1"/>
  <c r="DA540" i="44" s="1"/>
  <c r="CW528" i="44"/>
  <c r="CT528" i="44"/>
  <c r="CZ528" i="44" s="1"/>
  <c r="DA528" i="44" s="1"/>
  <c r="CW531" i="44"/>
  <c r="CT531" i="44"/>
  <c r="CZ531" i="44" s="1"/>
  <c r="DA531" i="44" s="1"/>
  <c r="CW527" i="44"/>
  <c r="CT527" i="44"/>
  <c r="CZ527" i="44" s="1"/>
  <c r="DA527" i="44" s="1"/>
  <c r="CW524" i="44"/>
  <c r="CT524" i="44"/>
  <c r="CZ524" i="44" s="1"/>
  <c r="DA524" i="44" s="1"/>
  <c r="CW521" i="44"/>
  <c r="CT521" i="44"/>
  <c r="CZ521" i="44" s="1"/>
  <c r="DA521" i="44" s="1"/>
  <c r="CW514" i="44"/>
  <c r="CT514" i="44"/>
  <c r="CZ514" i="44" s="1"/>
  <c r="DA514" i="44" s="1"/>
  <c r="CW523" i="44"/>
  <c r="CT523" i="44"/>
  <c r="CZ523" i="44" s="1"/>
  <c r="DA523" i="44" s="1"/>
  <c r="CW518" i="44"/>
  <c r="CT518" i="44"/>
  <c r="CZ518" i="44" s="1"/>
  <c r="DA518" i="44" s="1"/>
  <c r="CW519" i="44"/>
  <c r="CT519" i="44"/>
  <c r="CZ519" i="44" s="1"/>
  <c r="DA519" i="44" s="1"/>
  <c r="CW517" i="44"/>
  <c r="CT517" i="44"/>
  <c r="CZ517" i="44" s="1"/>
  <c r="DA517" i="44" s="1"/>
  <c r="CW522" i="44"/>
  <c r="CT522" i="44"/>
  <c r="CZ522" i="44" s="1"/>
  <c r="DA522" i="44" s="1"/>
  <c r="CW520" i="44"/>
  <c r="CT520" i="44"/>
  <c r="CZ520" i="44" s="1"/>
  <c r="DA520" i="44" s="1"/>
  <c r="CW515" i="44"/>
  <c r="CT515" i="44"/>
  <c r="CZ515" i="44" s="1"/>
  <c r="DA515" i="44" s="1"/>
  <c r="CW516" i="44"/>
  <c r="CT516" i="44"/>
  <c r="CZ516" i="44" s="1"/>
  <c r="DA516" i="44" s="1"/>
  <c r="CW512" i="44"/>
  <c r="CT512" i="44"/>
  <c r="CZ512" i="44" s="1"/>
  <c r="DA512" i="44" s="1"/>
  <c r="CW510" i="44"/>
  <c r="CT510" i="44"/>
  <c r="CZ510" i="44" s="1"/>
  <c r="DA510" i="44" s="1"/>
  <c r="CW509" i="44"/>
  <c r="CT509" i="44"/>
  <c r="CZ509" i="44" s="1"/>
  <c r="DA509" i="44" s="1"/>
  <c r="CW486" i="44"/>
  <c r="CT486" i="44"/>
  <c r="CZ486" i="44" s="1"/>
  <c r="DA486" i="44" s="1"/>
  <c r="CW473" i="44"/>
  <c r="CT473" i="44"/>
  <c r="CZ473" i="44" s="1"/>
  <c r="DA473" i="44" s="1"/>
  <c r="CW451" i="44"/>
  <c r="CT451" i="44"/>
  <c r="CZ451" i="44" s="1"/>
  <c r="DA451" i="44" s="1"/>
  <c r="CW477" i="44"/>
  <c r="CT477" i="44"/>
  <c r="CZ477" i="44" s="1"/>
  <c r="DA477" i="44" s="1"/>
  <c r="CW459" i="44"/>
  <c r="CT459" i="44"/>
  <c r="CZ459" i="44" s="1"/>
  <c r="DA459" i="44" s="1"/>
  <c r="CW457" i="44"/>
  <c r="CT457" i="44"/>
  <c r="CZ457" i="44" s="1"/>
  <c r="DA457" i="44" s="1"/>
  <c r="CW422" i="44"/>
  <c r="CT422" i="44"/>
  <c r="CZ422" i="44" s="1"/>
  <c r="DA422" i="44" s="1"/>
  <c r="CW445" i="44"/>
  <c r="CT445" i="44"/>
  <c r="CW415" i="44"/>
  <c r="CT415" i="44"/>
  <c r="CZ415" i="44" s="1"/>
  <c r="CW476" i="44"/>
  <c r="CT476" i="44"/>
  <c r="CZ476" i="44" s="1"/>
  <c r="DA476" i="44" s="1"/>
  <c r="CW417" i="44"/>
  <c r="CT417" i="44"/>
  <c r="CW449" i="44"/>
  <c r="CT449" i="44"/>
  <c r="CW478" i="44"/>
  <c r="CT478" i="44"/>
  <c r="CZ478" i="44" s="1"/>
  <c r="DA478" i="44" s="1"/>
  <c r="CW482" i="44"/>
  <c r="CT482" i="44"/>
  <c r="CZ482" i="44" s="1"/>
  <c r="DA482" i="44" s="1"/>
  <c r="CW480" i="44"/>
  <c r="CT480" i="44"/>
  <c r="CZ480" i="44" s="1"/>
  <c r="DA480" i="44" s="1"/>
  <c r="CW501" i="44"/>
  <c r="CT501" i="44"/>
  <c r="CZ501" i="44" s="1"/>
  <c r="DA501" i="44" s="1"/>
  <c r="CW469" i="44"/>
  <c r="CT469" i="44"/>
  <c r="CZ469" i="44" s="1"/>
  <c r="DA469" i="44" s="1"/>
  <c r="CW471" i="44"/>
  <c r="CT471" i="44"/>
  <c r="CZ471" i="44" s="1"/>
  <c r="DA471" i="44" s="1"/>
  <c r="CW437" i="44"/>
  <c r="CT437" i="44"/>
  <c r="CW502" i="44"/>
  <c r="CT502" i="44"/>
  <c r="CZ502" i="44" s="1"/>
  <c r="DA502" i="44" s="1"/>
  <c r="CW466" i="44"/>
  <c r="CT466" i="44"/>
  <c r="CZ466" i="44" s="1"/>
  <c r="DA466" i="44" s="1"/>
  <c r="CW428" i="44"/>
  <c r="CT428" i="44"/>
  <c r="CW432" i="44"/>
  <c r="CT432" i="44"/>
  <c r="CZ432" i="44" s="1"/>
  <c r="DA432" i="44" s="1"/>
  <c r="CW420" i="44"/>
  <c r="CT420" i="44"/>
  <c r="CW468" i="44"/>
  <c r="CT468" i="44"/>
  <c r="CZ468" i="44" s="1"/>
  <c r="DA468" i="44" s="1"/>
  <c r="CW498" i="44"/>
  <c r="CT498" i="44"/>
  <c r="CZ498" i="44" s="1"/>
  <c r="DA498" i="44" s="1"/>
  <c r="CW496" i="44"/>
  <c r="CT496" i="44"/>
  <c r="CZ496" i="44" s="1"/>
  <c r="DA496" i="44" s="1"/>
  <c r="CW506" i="44"/>
  <c r="CT506" i="44"/>
  <c r="CZ506" i="44" s="1"/>
  <c r="DA506" i="44" s="1"/>
  <c r="CW456" i="44"/>
  <c r="CT456" i="44"/>
  <c r="CZ456" i="44" s="1"/>
  <c r="DA456" i="44" s="1"/>
  <c r="CW488" i="44"/>
  <c r="CT488" i="44"/>
  <c r="CZ488" i="44" s="1"/>
  <c r="DA488" i="44" s="1"/>
  <c r="CW497" i="44"/>
  <c r="CT497" i="44"/>
  <c r="CZ497" i="44" s="1"/>
  <c r="DA497" i="44" s="1"/>
  <c r="CW436" i="44"/>
  <c r="CT436" i="44"/>
  <c r="CW429" i="44"/>
  <c r="CT429" i="44"/>
  <c r="CW463" i="44"/>
  <c r="CT463" i="44"/>
  <c r="CZ463" i="44" s="1"/>
  <c r="DA463" i="44" s="1"/>
  <c r="CW444" i="44"/>
  <c r="CT444" i="44"/>
  <c r="CW455" i="44"/>
  <c r="CT455" i="44"/>
  <c r="CZ455" i="44" s="1"/>
  <c r="DA455" i="44" s="1"/>
  <c r="CW483" i="44"/>
  <c r="CT483" i="44"/>
  <c r="CZ483" i="44" s="1"/>
  <c r="DA483" i="44" s="1"/>
  <c r="CW427" i="44"/>
  <c r="CT427" i="44"/>
  <c r="CW438" i="44"/>
  <c r="CT438" i="44"/>
  <c r="CW421" i="44"/>
  <c r="CT421" i="44"/>
  <c r="CZ421" i="44" s="1"/>
  <c r="CW461" i="44"/>
  <c r="CT461" i="44"/>
  <c r="CZ461" i="44" s="1"/>
  <c r="DA461" i="44" s="1"/>
  <c r="CW433" i="44"/>
  <c r="CT433" i="44"/>
  <c r="CW442" i="44"/>
  <c r="CT442" i="44"/>
  <c r="CW487" i="44"/>
  <c r="CT487" i="44"/>
  <c r="CZ487" i="44" s="1"/>
  <c r="DA487" i="44" s="1"/>
  <c r="CW493" i="44"/>
  <c r="CT493" i="44"/>
  <c r="CZ493" i="44" s="1"/>
  <c r="DA493" i="44" s="1"/>
  <c r="CW458" i="44"/>
  <c r="CT458" i="44"/>
  <c r="CZ458" i="44" s="1"/>
  <c r="DA458" i="44" s="1"/>
  <c r="CW494" i="44"/>
  <c r="CT494" i="44"/>
  <c r="CZ494" i="44" s="1"/>
  <c r="DA494" i="44" s="1"/>
  <c r="CW440" i="44"/>
  <c r="CT440" i="44"/>
  <c r="CW484" i="44"/>
  <c r="CT484" i="44"/>
  <c r="CZ484" i="44" s="1"/>
  <c r="DA484" i="44" s="1"/>
  <c r="CW505" i="44"/>
  <c r="CT505" i="44"/>
  <c r="CZ505" i="44" s="1"/>
  <c r="DA505" i="44" s="1"/>
  <c r="CW439" i="44"/>
  <c r="CT439" i="44"/>
  <c r="CW500" i="44"/>
  <c r="CT500" i="44"/>
  <c r="CZ500" i="44" s="1"/>
  <c r="DA500" i="44" s="1"/>
  <c r="CW489" i="44"/>
  <c r="CT489" i="44"/>
  <c r="CZ489" i="44" s="1"/>
  <c r="DA489" i="44" s="1"/>
  <c r="CW462" i="44"/>
  <c r="CT462" i="44"/>
  <c r="CZ462" i="44" s="1"/>
  <c r="DA462" i="44" s="1"/>
  <c r="CW485" i="44"/>
  <c r="CT485" i="44"/>
  <c r="CZ485" i="44" s="1"/>
  <c r="DA485" i="44" s="1"/>
  <c r="CW430" i="44"/>
  <c r="CT430" i="44"/>
  <c r="CW434" i="44"/>
  <c r="CT434" i="44"/>
  <c r="CW474" i="44"/>
  <c r="CT474" i="44"/>
  <c r="CZ474" i="44" s="1"/>
  <c r="DA474" i="44" s="1"/>
  <c r="CW454" i="44"/>
  <c r="CT454" i="44"/>
  <c r="CZ454" i="44" s="1"/>
  <c r="DA454" i="44" s="1"/>
  <c r="CW446" i="44"/>
  <c r="CT446" i="44"/>
  <c r="CW465" i="44"/>
  <c r="CT465" i="44"/>
  <c r="CZ465" i="44" s="1"/>
  <c r="DA465" i="44" s="1"/>
  <c r="CW492" i="44"/>
  <c r="CT492" i="44"/>
  <c r="CZ492" i="44" s="1"/>
  <c r="DA492" i="44" s="1"/>
  <c r="CW416" i="44"/>
  <c r="CT416" i="44"/>
  <c r="CZ416" i="44" s="1"/>
  <c r="DA416" i="44" s="1"/>
  <c r="CW423" i="44"/>
  <c r="CT423" i="44"/>
  <c r="CW464" i="44"/>
  <c r="CT464" i="44"/>
  <c r="CZ464" i="44" s="1"/>
  <c r="DA464" i="44" s="1"/>
  <c r="CW491" i="44"/>
  <c r="CT491" i="44"/>
  <c r="CZ491" i="44" s="1"/>
  <c r="DA491" i="44" s="1"/>
  <c r="CW495" i="44"/>
  <c r="CT495" i="44"/>
  <c r="CZ495" i="44" s="1"/>
  <c r="DA495" i="44" s="1"/>
  <c r="CW470" i="44"/>
  <c r="CT470" i="44"/>
  <c r="CZ470" i="44" s="1"/>
  <c r="DA470" i="44" s="1"/>
  <c r="CW479" i="44"/>
  <c r="CT479" i="44"/>
  <c r="CZ479" i="44" s="1"/>
  <c r="DA479" i="44" s="1"/>
  <c r="CW441" i="44"/>
  <c r="CT441" i="44"/>
  <c r="CW504" i="44"/>
  <c r="CT504" i="44"/>
  <c r="CZ504" i="44" s="1"/>
  <c r="DA504" i="44" s="1"/>
  <c r="CW414" i="44"/>
  <c r="CT414" i="44"/>
  <c r="CZ414" i="44" s="1"/>
  <c r="DA414" i="44" s="1"/>
  <c r="CW447" i="44"/>
  <c r="CT447" i="44"/>
  <c r="CW503" i="44"/>
  <c r="CT503" i="44"/>
  <c r="CZ503" i="44" s="1"/>
  <c r="DA503" i="44" s="1"/>
  <c r="CW453" i="44"/>
  <c r="CT453" i="44"/>
  <c r="CZ453" i="44" s="1"/>
  <c r="DA453" i="44" s="1"/>
  <c r="CW475" i="44"/>
  <c r="CT475" i="44"/>
  <c r="CZ475" i="44" s="1"/>
  <c r="DA475" i="44" s="1"/>
  <c r="CW431" i="44"/>
  <c r="CT431" i="44"/>
  <c r="CZ431" i="44" s="1"/>
  <c r="CW472" i="44"/>
  <c r="CT472" i="44"/>
  <c r="CZ472" i="44" s="1"/>
  <c r="DA472" i="44" s="1"/>
  <c r="CW448" i="44"/>
  <c r="CT448" i="44"/>
  <c r="CW460" i="44"/>
  <c r="CT460" i="44"/>
  <c r="CZ460" i="44" s="1"/>
  <c r="DA460" i="44" s="1"/>
  <c r="CW499" i="44"/>
  <c r="CT499" i="44"/>
  <c r="CZ499" i="44" s="1"/>
  <c r="DA499" i="44" s="1"/>
  <c r="CW412" i="44"/>
  <c r="CT412" i="44"/>
  <c r="CW424" i="44"/>
  <c r="CT424" i="44"/>
  <c r="CW435" i="44"/>
  <c r="CT435" i="44"/>
  <c r="CW490" i="44"/>
  <c r="CT490" i="44"/>
  <c r="CZ490" i="44" s="1"/>
  <c r="DA490" i="44" s="1"/>
  <c r="CW418" i="44"/>
  <c r="CT418" i="44"/>
  <c r="CW426" i="44"/>
  <c r="CT426" i="44"/>
  <c r="CW443" i="44"/>
  <c r="CT443" i="44"/>
  <c r="CW413" i="44"/>
  <c r="CT413" i="44"/>
  <c r="CZ413" i="44" s="1"/>
  <c r="CW450" i="44"/>
  <c r="CT450" i="44"/>
  <c r="CW419" i="44"/>
  <c r="CT419" i="44"/>
  <c r="CW425" i="44"/>
  <c r="CT425" i="44"/>
  <c r="CW452" i="44"/>
  <c r="CT452" i="44"/>
  <c r="CZ452" i="44" s="1"/>
  <c r="DA452" i="44" s="1"/>
  <c r="CW507" i="44"/>
  <c r="CT507" i="44"/>
  <c r="CZ507" i="44" s="1"/>
  <c r="DA507" i="44" s="1"/>
  <c r="CW467" i="44"/>
  <c r="CT467" i="44"/>
  <c r="CZ467" i="44" s="1"/>
  <c r="DA467" i="44" s="1"/>
  <c r="CW481" i="44"/>
  <c r="CT481" i="44"/>
  <c r="CZ481" i="44" s="1"/>
  <c r="DA481" i="44" s="1"/>
  <c r="CW357" i="44"/>
  <c r="CT357" i="44"/>
  <c r="CW350" i="44"/>
  <c r="CT350" i="44"/>
  <c r="CW133" i="44"/>
  <c r="CT133" i="44"/>
  <c r="CW322" i="44"/>
  <c r="CT322" i="44"/>
  <c r="CW64" i="44"/>
  <c r="CT64" i="44"/>
  <c r="CW295" i="44"/>
  <c r="CT295" i="44"/>
  <c r="CW409" i="44"/>
  <c r="CT409" i="44"/>
  <c r="CZ409" i="44" s="1"/>
  <c r="DA409" i="44" s="1"/>
  <c r="CW301" i="44"/>
  <c r="CT301" i="44"/>
  <c r="CW340" i="44"/>
  <c r="CT340" i="44"/>
  <c r="CW231" i="44"/>
  <c r="CT231" i="44"/>
  <c r="CW130" i="44"/>
  <c r="CT130" i="44"/>
  <c r="CW359" i="44"/>
  <c r="CT359" i="44"/>
  <c r="CW116" i="44"/>
  <c r="CT116" i="44"/>
  <c r="CW329" i="44"/>
  <c r="CT329" i="44"/>
  <c r="CW91" i="44"/>
  <c r="CT91" i="44"/>
  <c r="CW159" i="44"/>
  <c r="CT159" i="44"/>
  <c r="CW348" i="44"/>
  <c r="CT348" i="44"/>
  <c r="CW310" i="44"/>
  <c r="CT310" i="44"/>
  <c r="CW165" i="44"/>
  <c r="CT165" i="44"/>
  <c r="CW197" i="44"/>
  <c r="CT197" i="44"/>
  <c r="CW317" i="44"/>
  <c r="CT317" i="44"/>
  <c r="CW232" i="44"/>
  <c r="CT232" i="44"/>
  <c r="CW101" i="44"/>
  <c r="CT101" i="44"/>
  <c r="CW248" i="44"/>
  <c r="CT248" i="44"/>
  <c r="CW334" i="44"/>
  <c r="CT334" i="44"/>
  <c r="CW89" i="44"/>
  <c r="CT89" i="44"/>
  <c r="CW378" i="44"/>
  <c r="CT378" i="44"/>
  <c r="CW132" i="44"/>
  <c r="CT132" i="44"/>
  <c r="CW384" i="44"/>
  <c r="CT384" i="44"/>
  <c r="CW238" i="44"/>
  <c r="CT238" i="44"/>
  <c r="CW185" i="44"/>
  <c r="CT185" i="44"/>
  <c r="CW391" i="44"/>
  <c r="CT391" i="44"/>
  <c r="CW225" i="44"/>
  <c r="CT225" i="44"/>
  <c r="CW292" i="44"/>
  <c r="CT292" i="44"/>
  <c r="CZ292" i="44" s="1"/>
  <c r="DA292" i="44" s="1"/>
  <c r="CW122" i="44"/>
  <c r="CT122" i="44"/>
  <c r="CW405" i="44"/>
  <c r="CT405" i="44"/>
  <c r="CZ405" i="44" s="1"/>
  <c r="DA405" i="44" s="1"/>
  <c r="CW104" i="44"/>
  <c r="CT104" i="44"/>
  <c r="CW187" i="44"/>
  <c r="CT187" i="44"/>
  <c r="CW256" i="44"/>
  <c r="CT256" i="44"/>
  <c r="CW307" i="44"/>
  <c r="CT307" i="44"/>
  <c r="CW73" i="44"/>
  <c r="CT73" i="44"/>
  <c r="CW51" i="44"/>
  <c r="CT51" i="44"/>
  <c r="CW172" i="44"/>
  <c r="CT172" i="44"/>
  <c r="CW128" i="44"/>
  <c r="CT128" i="44"/>
  <c r="CW110" i="44"/>
  <c r="CT110" i="44"/>
  <c r="CW215" i="44"/>
  <c r="CT215" i="44"/>
  <c r="CW62" i="44"/>
  <c r="CT62" i="44"/>
  <c r="CW223" i="44"/>
  <c r="CT223" i="44"/>
  <c r="CW313" i="44"/>
  <c r="CT313" i="44"/>
  <c r="CW336" i="44"/>
  <c r="CT336" i="44"/>
  <c r="CW285" i="44"/>
  <c r="CT285" i="44"/>
  <c r="CW375" i="44"/>
  <c r="CT375" i="44"/>
  <c r="CW388" i="44"/>
  <c r="CT388" i="44"/>
  <c r="CW331" i="44"/>
  <c r="CT331" i="44"/>
  <c r="CW246" i="44"/>
  <c r="CT246" i="44"/>
  <c r="CW192" i="44"/>
  <c r="CT192" i="44"/>
  <c r="CW337" i="44"/>
  <c r="CT337" i="44"/>
  <c r="CW406" i="44"/>
  <c r="CT406" i="44"/>
  <c r="CZ406" i="44" s="1"/>
  <c r="CW164" i="44"/>
  <c r="CT164" i="44"/>
  <c r="CW283" i="44"/>
  <c r="CT283" i="44"/>
  <c r="CW269" i="44"/>
  <c r="CT269" i="44"/>
  <c r="CZ269" i="44" s="1"/>
  <c r="CW392" i="44"/>
  <c r="CT392" i="44"/>
  <c r="CW377" i="44"/>
  <c r="CT377" i="44"/>
  <c r="CW241" i="44"/>
  <c r="CT241" i="44"/>
  <c r="CW79" i="44"/>
  <c r="CT79" i="44"/>
  <c r="CW385" i="44"/>
  <c r="CT385" i="44"/>
  <c r="CW152" i="44"/>
  <c r="CT152" i="44"/>
  <c r="CW106" i="44"/>
  <c r="CT106" i="44"/>
  <c r="CW249" i="44"/>
  <c r="CT249" i="44"/>
  <c r="CW176" i="44"/>
  <c r="CT176" i="44"/>
  <c r="CW302" i="44"/>
  <c r="CT302" i="44"/>
  <c r="CW94" i="44"/>
  <c r="CT94" i="44"/>
  <c r="CW265" i="44"/>
  <c r="CT265" i="44"/>
  <c r="CW118" i="44"/>
  <c r="CT118" i="44"/>
  <c r="CW60" i="44"/>
  <c r="CT60" i="44"/>
  <c r="CW344" i="44"/>
  <c r="CT344" i="44"/>
  <c r="CW227" i="44"/>
  <c r="CT227" i="44"/>
  <c r="CW158" i="44"/>
  <c r="CT158" i="44"/>
  <c r="CW182" i="44"/>
  <c r="CT182" i="44"/>
  <c r="CW139" i="44"/>
  <c r="CT139" i="44"/>
  <c r="CW183" i="44"/>
  <c r="CT183" i="44"/>
  <c r="CW276" i="44"/>
  <c r="CT276" i="44"/>
  <c r="CW82" i="44"/>
  <c r="CT82" i="44"/>
  <c r="CW314" i="44"/>
  <c r="CT314" i="44"/>
  <c r="CW177" i="44"/>
  <c r="CT177" i="44"/>
  <c r="CW387" i="44"/>
  <c r="CT387" i="44"/>
  <c r="CW262" i="44"/>
  <c r="CT262" i="44"/>
  <c r="CW312" i="44"/>
  <c r="CT312" i="44"/>
  <c r="CW203" i="44"/>
  <c r="CT203" i="44"/>
  <c r="CW394" i="44"/>
  <c r="CT394" i="44"/>
  <c r="CZ394" i="44" s="1"/>
  <c r="CW229" i="44"/>
  <c r="CT229" i="44"/>
  <c r="CW397" i="44"/>
  <c r="CT397" i="44"/>
  <c r="CW259" i="44"/>
  <c r="CT259" i="44"/>
  <c r="CW260" i="44"/>
  <c r="CT260" i="44"/>
  <c r="CW173" i="44"/>
  <c r="CT173" i="44"/>
  <c r="CW153" i="44"/>
  <c r="CT153" i="44"/>
  <c r="CW156" i="44"/>
  <c r="CT156" i="44"/>
  <c r="CW202" i="44"/>
  <c r="CT202" i="44"/>
  <c r="CW191" i="44"/>
  <c r="CT191" i="44"/>
  <c r="CW174" i="44"/>
  <c r="CT174" i="44"/>
  <c r="CW395" i="44"/>
  <c r="CT395" i="44"/>
  <c r="CZ395" i="44" s="1"/>
  <c r="CW78" i="44"/>
  <c r="CT78" i="44"/>
  <c r="CW297" i="44"/>
  <c r="CT297" i="44"/>
  <c r="CW339" i="44"/>
  <c r="CT339" i="44"/>
  <c r="CW81" i="44"/>
  <c r="CT81" i="44"/>
  <c r="CW328" i="44"/>
  <c r="CT328" i="44"/>
  <c r="CW103" i="44"/>
  <c r="CT103" i="44"/>
  <c r="CW195" i="44"/>
  <c r="CT195" i="44"/>
  <c r="CW66" i="44"/>
  <c r="CT66" i="44"/>
  <c r="CW298" i="44"/>
  <c r="CT298" i="44"/>
  <c r="CW123" i="44"/>
  <c r="CT123" i="44"/>
  <c r="CW53" i="44"/>
  <c r="CT53" i="44"/>
  <c r="CW234" i="44"/>
  <c r="CT234" i="44"/>
  <c r="CW142" i="44"/>
  <c r="CT142" i="44"/>
  <c r="CW55" i="44"/>
  <c r="CT55" i="44"/>
  <c r="CW349" i="44"/>
  <c r="CT349" i="44"/>
  <c r="CW290" i="44"/>
  <c r="CT290" i="44"/>
  <c r="CZ290" i="44" s="1"/>
  <c r="CW235" i="44"/>
  <c r="CT235" i="44"/>
  <c r="CW137" i="44"/>
  <c r="CT137" i="44"/>
  <c r="CW126" i="44"/>
  <c r="CT126" i="44"/>
  <c r="CW201" i="44"/>
  <c r="CT201" i="44"/>
  <c r="CW382" i="44"/>
  <c r="CT382" i="44"/>
  <c r="CZ382" i="44" s="1"/>
  <c r="DA382" i="44" s="1"/>
  <c r="CW76" i="44"/>
  <c r="CT76" i="44"/>
  <c r="CW270" i="44"/>
  <c r="CT270" i="44"/>
  <c r="CZ270" i="44" s="1"/>
  <c r="DA270" i="44" s="1"/>
  <c r="CW90" i="44"/>
  <c r="CT90" i="44"/>
  <c r="CW72" i="44"/>
  <c r="CT72" i="44"/>
  <c r="CW77" i="44"/>
  <c r="CT77" i="44"/>
  <c r="CW46" i="44"/>
  <c r="CT46" i="44"/>
  <c r="CW386" i="44"/>
  <c r="CT386" i="44"/>
  <c r="CW115" i="44"/>
  <c r="CT115" i="44"/>
  <c r="CW138" i="44"/>
  <c r="CT138" i="44"/>
  <c r="CW209" i="44"/>
  <c r="CT209" i="44"/>
  <c r="CW355" i="44"/>
  <c r="CT355" i="44"/>
  <c r="CW380" i="44"/>
  <c r="CT380" i="44"/>
  <c r="CW327" i="44"/>
  <c r="CT327" i="44"/>
  <c r="CW58" i="44"/>
  <c r="CT58" i="44"/>
  <c r="CW402" i="44"/>
  <c r="CT402" i="44"/>
  <c r="CZ402" i="44" s="1"/>
  <c r="CW299" i="44"/>
  <c r="CT299" i="44"/>
  <c r="CW267" i="44"/>
  <c r="CT267" i="44"/>
  <c r="CW150" i="44"/>
  <c r="CT150" i="44"/>
  <c r="CW335" i="44"/>
  <c r="CT335" i="44"/>
  <c r="CW67" i="44"/>
  <c r="CT67" i="44"/>
  <c r="CW351" i="44"/>
  <c r="CT351" i="44"/>
  <c r="CW184" i="44"/>
  <c r="CT184" i="44"/>
  <c r="CW212" i="44"/>
  <c r="CT212" i="44"/>
  <c r="CW404" i="44"/>
  <c r="CT404" i="44"/>
  <c r="CZ404" i="44" s="1"/>
  <c r="CW190" i="44"/>
  <c r="CT190" i="44"/>
  <c r="CW237" i="44"/>
  <c r="CT237" i="44"/>
  <c r="CW370" i="44"/>
  <c r="CT370" i="44"/>
  <c r="CW134" i="44"/>
  <c r="CT134" i="44"/>
  <c r="CW218" i="44"/>
  <c r="CT218" i="44"/>
  <c r="CW224" i="44"/>
  <c r="CT224" i="44"/>
  <c r="CW250" i="44"/>
  <c r="CT250" i="44"/>
  <c r="CW44" i="44"/>
  <c r="CT44" i="44"/>
  <c r="CW354" i="44"/>
  <c r="CT354" i="44"/>
  <c r="CW280" i="44"/>
  <c r="CT280" i="44"/>
  <c r="CW127" i="44"/>
  <c r="CT127" i="44"/>
  <c r="CW330" i="44"/>
  <c r="CT330" i="44"/>
  <c r="CW353" i="44"/>
  <c r="CT353" i="44"/>
  <c r="CW306" i="44"/>
  <c r="CT306" i="44"/>
  <c r="CW376" i="44"/>
  <c r="CT376" i="44"/>
  <c r="CW207" i="44"/>
  <c r="CT207" i="44"/>
  <c r="CW145" i="44"/>
  <c r="CT145" i="44"/>
  <c r="CW147" i="44"/>
  <c r="CT147" i="44"/>
  <c r="CW342" i="44"/>
  <c r="CT342" i="44"/>
  <c r="CW273" i="44"/>
  <c r="CT273" i="44"/>
  <c r="CW389" i="44"/>
  <c r="CT389" i="44"/>
  <c r="CW236" i="44"/>
  <c r="CT236" i="44"/>
  <c r="CW368" i="44"/>
  <c r="CT368" i="44"/>
  <c r="CW166" i="44"/>
  <c r="CT166" i="44"/>
  <c r="CW239" i="44"/>
  <c r="CT239" i="44"/>
  <c r="CW233" i="44"/>
  <c r="CT233" i="44"/>
  <c r="CW371" i="44"/>
  <c r="CT371" i="44"/>
  <c r="CW96" i="44"/>
  <c r="CT96" i="44"/>
  <c r="CW52" i="44"/>
  <c r="CT52" i="44"/>
  <c r="CW361" i="44"/>
  <c r="CT361" i="44"/>
  <c r="CW372" i="44"/>
  <c r="CT372" i="44"/>
  <c r="CW381" i="44"/>
  <c r="CT381" i="44"/>
  <c r="CZ381" i="44" s="1"/>
  <c r="CW257" i="44"/>
  <c r="CT257" i="44"/>
  <c r="CW222" i="44"/>
  <c r="CT222" i="44"/>
  <c r="CW352" i="44"/>
  <c r="CT352" i="44"/>
  <c r="CW303" i="44"/>
  <c r="CT303" i="44"/>
  <c r="CW254" i="44"/>
  <c r="CT254" i="44"/>
  <c r="CW113" i="44"/>
  <c r="CT113" i="44"/>
  <c r="CW358" i="44"/>
  <c r="CT358" i="44"/>
  <c r="CW268" i="44"/>
  <c r="CT268" i="44"/>
  <c r="CZ268" i="44" s="1"/>
  <c r="CW396" i="44"/>
  <c r="CT396" i="44"/>
  <c r="CZ396" i="44" s="1"/>
  <c r="DA396" i="44" s="1"/>
  <c r="CW369" i="44"/>
  <c r="CT369" i="44"/>
  <c r="CW97" i="44"/>
  <c r="CT97" i="44"/>
  <c r="CW401" i="44"/>
  <c r="CT401" i="44"/>
  <c r="CZ401" i="44" s="1"/>
  <c r="DA401" i="44" s="1"/>
  <c r="CW45" i="44"/>
  <c r="CT45" i="44"/>
  <c r="CW263" i="44"/>
  <c r="CT263" i="44"/>
  <c r="CW316" i="44"/>
  <c r="CT316" i="44"/>
  <c r="CW300" i="44"/>
  <c r="CT300" i="44"/>
  <c r="CW211" i="44"/>
  <c r="CT211" i="44"/>
  <c r="CW170" i="44"/>
  <c r="CT170" i="44"/>
  <c r="CW65" i="44"/>
  <c r="CT65" i="44"/>
  <c r="CW255" i="44"/>
  <c r="CT255" i="44"/>
  <c r="CW198" i="44"/>
  <c r="CT198" i="44"/>
  <c r="CW304" i="44"/>
  <c r="CT304" i="44"/>
  <c r="CW121" i="44"/>
  <c r="CT121" i="44"/>
  <c r="CW157" i="44"/>
  <c r="CT157" i="44"/>
  <c r="CW140" i="44"/>
  <c r="CT140" i="44"/>
  <c r="CW309" i="44"/>
  <c r="CT309" i="44"/>
  <c r="CW291" i="44"/>
  <c r="CT291" i="44"/>
  <c r="CZ291" i="44" s="1"/>
  <c r="CW210" i="44"/>
  <c r="CT210" i="44"/>
  <c r="CW171" i="44"/>
  <c r="CT171" i="44"/>
  <c r="CW181" i="44"/>
  <c r="CT181" i="44"/>
  <c r="CW282" i="44"/>
  <c r="CT282" i="44"/>
  <c r="CW68" i="44"/>
  <c r="CT68" i="44"/>
  <c r="CW216" i="44"/>
  <c r="CT216" i="44"/>
  <c r="CW80" i="44"/>
  <c r="CT80" i="44"/>
  <c r="CW390" i="44"/>
  <c r="CT390" i="44"/>
  <c r="CW98" i="44"/>
  <c r="CT98" i="44"/>
  <c r="CW341" i="44"/>
  <c r="CT341" i="44"/>
  <c r="CW125" i="44"/>
  <c r="CT125" i="44"/>
  <c r="CW284" i="44"/>
  <c r="CT284" i="44"/>
  <c r="CW136" i="44"/>
  <c r="CT136" i="44"/>
  <c r="CW59" i="44"/>
  <c r="CT59" i="44"/>
  <c r="CW325" i="44"/>
  <c r="CT325" i="44"/>
  <c r="CW154" i="44"/>
  <c r="CT154" i="44"/>
  <c r="CW326" i="44"/>
  <c r="CT326" i="44"/>
  <c r="CW148" i="44"/>
  <c r="CT148" i="44"/>
  <c r="CW294" i="44"/>
  <c r="CT294" i="44"/>
  <c r="CW124" i="44"/>
  <c r="CT124" i="44"/>
  <c r="CW220" i="44"/>
  <c r="CT220" i="44"/>
  <c r="CW161" i="44"/>
  <c r="CT161" i="44"/>
  <c r="CW146" i="44"/>
  <c r="CT146" i="44"/>
  <c r="CW50" i="44"/>
  <c r="CT50" i="44"/>
  <c r="CW264" i="44"/>
  <c r="CT264" i="44"/>
  <c r="CW160" i="44"/>
  <c r="CT160" i="44"/>
  <c r="CW114" i="44"/>
  <c r="CT114" i="44"/>
  <c r="CW194" i="44"/>
  <c r="CT194" i="44"/>
  <c r="CW144" i="44"/>
  <c r="CT144" i="44"/>
  <c r="CW86" i="44"/>
  <c r="CT86" i="44"/>
  <c r="CW93" i="44"/>
  <c r="CT93" i="44"/>
  <c r="CW258" i="44"/>
  <c r="CT258" i="44"/>
  <c r="CW398" i="44"/>
  <c r="CT398" i="44"/>
  <c r="CZ398" i="44" s="1"/>
  <c r="CW333" i="44"/>
  <c r="CT333" i="44"/>
  <c r="CW74" i="44"/>
  <c r="CT74" i="44"/>
  <c r="CW49" i="44"/>
  <c r="CT49" i="44"/>
  <c r="CW108" i="44"/>
  <c r="CT108" i="44"/>
  <c r="CW407" i="44"/>
  <c r="CT407" i="44"/>
  <c r="CZ407" i="44" s="1"/>
  <c r="DA407" i="44" s="1"/>
  <c r="CW47" i="44"/>
  <c r="CT47" i="44"/>
  <c r="CW92" i="44"/>
  <c r="CT92" i="44"/>
  <c r="CW87" i="44"/>
  <c r="CT87" i="44"/>
  <c r="CW204" i="44"/>
  <c r="CT204" i="44"/>
  <c r="CW374" i="44"/>
  <c r="CT374" i="44"/>
  <c r="CW365" i="44"/>
  <c r="CT365" i="44"/>
  <c r="CW230" i="44"/>
  <c r="CT230" i="44"/>
  <c r="CW205" i="44"/>
  <c r="CT205" i="44"/>
  <c r="CW319" i="44"/>
  <c r="CT319" i="44"/>
  <c r="CW287" i="44"/>
  <c r="CT287" i="44"/>
  <c r="CW149" i="44"/>
  <c r="CT149" i="44"/>
  <c r="CW253" i="44"/>
  <c r="CT253" i="44"/>
  <c r="CW48" i="44"/>
  <c r="CT48" i="44"/>
  <c r="CW345" i="44"/>
  <c r="CT345" i="44"/>
  <c r="CW364" i="44"/>
  <c r="CT364" i="44"/>
  <c r="CW180" i="44"/>
  <c r="CT180" i="44"/>
  <c r="CW226" i="44"/>
  <c r="CT226" i="44"/>
  <c r="CW107" i="44"/>
  <c r="CT107" i="44"/>
  <c r="CW275" i="44"/>
  <c r="CT275" i="44"/>
  <c r="CW379" i="44"/>
  <c r="CT379" i="44"/>
  <c r="CW286" i="44"/>
  <c r="CT286" i="44"/>
  <c r="CW288" i="44"/>
  <c r="CT288" i="44"/>
  <c r="CW200" i="44"/>
  <c r="CT200" i="44"/>
  <c r="CW360" i="44"/>
  <c r="CT360" i="44"/>
  <c r="CW261" i="44"/>
  <c r="CT261" i="44"/>
  <c r="CW162" i="44"/>
  <c r="CT162" i="44"/>
  <c r="CW296" i="44"/>
  <c r="CT296" i="44"/>
  <c r="CW272" i="44"/>
  <c r="CT272" i="44"/>
  <c r="CW245" i="44"/>
  <c r="CT245" i="44"/>
  <c r="CW289" i="44"/>
  <c r="CT289" i="44"/>
  <c r="CW88" i="44"/>
  <c r="CT88" i="44"/>
  <c r="CW356" i="44"/>
  <c r="CT356" i="44"/>
  <c r="CW242" i="44"/>
  <c r="CT242" i="44"/>
  <c r="CW305" i="44"/>
  <c r="CT305" i="44"/>
  <c r="CW244" i="44"/>
  <c r="CT244" i="44"/>
  <c r="CW311" i="44"/>
  <c r="CT311" i="44"/>
  <c r="CW274" i="44"/>
  <c r="CT274" i="44"/>
  <c r="CW186" i="44"/>
  <c r="CT186" i="44"/>
  <c r="CW217" i="44"/>
  <c r="CT217" i="44"/>
  <c r="CW70" i="44"/>
  <c r="CT70" i="44"/>
  <c r="CW315" i="44"/>
  <c r="CT315" i="44"/>
  <c r="CW69" i="44"/>
  <c r="CT69" i="44"/>
  <c r="CW321" i="44"/>
  <c r="CT321" i="44"/>
  <c r="CW129" i="44"/>
  <c r="CT129" i="44"/>
  <c r="CW57" i="44"/>
  <c r="CT57" i="44"/>
  <c r="CW167" i="44"/>
  <c r="CT167" i="44"/>
  <c r="CW54" i="44"/>
  <c r="CT54" i="44"/>
  <c r="CW323" i="44"/>
  <c r="CT323" i="44"/>
  <c r="CW63" i="44"/>
  <c r="CT63" i="44"/>
  <c r="CW105" i="44"/>
  <c r="CT105" i="44"/>
  <c r="CW221" i="44"/>
  <c r="CT221" i="44"/>
  <c r="CW366" i="44"/>
  <c r="CT366" i="44"/>
  <c r="CW266" i="44"/>
  <c r="CT266" i="44"/>
  <c r="CW279" i="44"/>
  <c r="CT279" i="44"/>
  <c r="CW169" i="44"/>
  <c r="CT169" i="44"/>
  <c r="CW240" i="44"/>
  <c r="CT240" i="44"/>
  <c r="CW373" i="44"/>
  <c r="CT373" i="44"/>
  <c r="CW408" i="44"/>
  <c r="CT408" i="44"/>
  <c r="CZ408" i="44" s="1"/>
  <c r="CW247" i="44"/>
  <c r="CT247" i="44"/>
  <c r="CW393" i="44"/>
  <c r="CT393" i="44"/>
  <c r="CW117" i="44"/>
  <c r="CT117" i="44"/>
  <c r="CW168" i="44"/>
  <c r="CT168" i="44"/>
  <c r="CW56" i="44"/>
  <c r="CT56" i="44"/>
  <c r="CW383" i="44"/>
  <c r="CT383" i="44"/>
  <c r="CW95" i="44"/>
  <c r="CT95" i="44"/>
  <c r="CW206" i="44"/>
  <c r="CT206" i="44"/>
  <c r="CW120" i="44"/>
  <c r="CT120" i="44"/>
  <c r="CW403" i="44"/>
  <c r="CT403" i="44"/>
  <c r="CZ403" i="44" s="1"/>
  <c r="DA403" i="44" s="1"/>
  <c r="CW228" i="44"/>
  <c r="CT228" i="44"/>
  <c r="CW109" i="44"/>
  <c r="CT109" i="44"/>
  <c r="CW99" i="44"/>
  <c r="CT99" i="44"/>
  <c r="CW320" i="44"/>
  <c r="CT320" i="44"/>
  <c r="CW251" i="44"/>
  <c r="CT251" i="44"/>
  <c r="CW199" i="44"/>
  <c r="CT199" i="44"/>
  <c r="CW318" i="44"/>
  <c r="CT318" i="44"/>
  <c r="CW188" i="44"/>
  <c r="CT188" i="44"/>
  <c r="CW363" i="44"/>
  <c r="CT363" i="44"/>
  <c r="CW178" i="44"/>
  <c r="CT178" i="44"/>
  <c r="CW399" i="44"/>
  <c r="CT399" i="44"/>
  <c r="CZ399" i="44" s="1"/>
  <c r="DA399" i="44" s="1"/>
  <c r="CW85" i="44"/>
  <c r="CT85" i="44"/>
  <c r="CW83" i="44"/>
  <c r="CT83" i="44"/>
  <c r="CW277" i="44"/>
  <c r="CT277" i="44"/>
  <c r="CW141" i="44"/>
  <c r="CT141" i="44"/>
  <c r="CW243" i="44"/>
  <c r="CT243" i="44"/>
  <c r="CW155" i="44"/>
  <c r="CT155" i="44"/>
  <c r="CW43" i="44"/>
  <c r="CT43" i="44"/>
  <c r="CW219" i="44"/>
  <c r="CT219" i="44"/>
  <c r="CW131" i="44"/>
  <c r="CT131" i="44"/>
  <c r="CW347" i="44"/>
  <c r="CT347" i="44"/>
  <c r="CW362" i="44"/>
  <c r="CT362" i="44"/>
  <c r="CW143" i="44"/>
  <c r="CT143" i="44"/>
  <c r="CW252" i="44"/>
  <c r="CT252" i="44"/>
  <c r="CW367" i="44"/>
  <c r="CT367" i="44"/>
  <c r="CW179" i="44"/>
  <c r="CT179" i="44"/>
  <c r="CW213" i="44"/>
  <c r="CT213" i="44"/>
  <c r="CW214" i="44"/>
  <c r="CT214" i="44"/>
  <c r="CW308" i="44"/>
  <c r="CT308" i="44"/>
  <c r="CW151" i="44"/>
  <c r="CT151" i="44"/>
  <c r="CW189" i="44"/>
  <c r="CT189" i="44"/>
  <c r="CW208" i="44"/>
  <c r="CT208" i="44"/>
  <c r="CW324" i="44"/>
  <c r="CT324" i="44"/>
  <c r="CW112" i="44"/>
  <c r="CT112" i="44"/>
  <c r="CW61" i="44"/>
  <c r="CT61" i="44"/>
  <c r="CW400" i="44"/>
  <c r="CT400" i="44"/>
  <c r="CZ400" i="44" s="1"/>
  <c r="CW196" i="44"/>
  <c r="CT196" i="44"/>
  <c r="CW75" i="44"/>
  <c r="CT75" i="44"/>
  <c r="CW111" i="44"/>
  <c r="CT111" i="44"/>
  <c r="CW102" i="44"/>
  <c r="CT102" i="44"/>
  <c r="CW332" i="44"/>
  <c r="CT332" i="44"/>
  <c r="CW119" i="44"/>
  <c r="CT119" i="44"/>
  <c r="CW193" i="44"/>
  <c r="CT193" i="44"/>
  <c r="CW278" i="44"/>
  <c r="CT278" i="44"/>
  <c r="CW338" i="44"/>
  <c r="CT338" i="44"/>
  <c r="CW271" i="44"/>
  <c r="CT271" i="44"/>
  <c r="CW71" i="44"/>
  <c r="CT71" i="44"/>
  <c r="CW343" i="44"/>
  <c r="CT343" i="44"/>
  <c r="CW163" i="44"/>
  <c r="CT163" i="44"/>
  <c r="CW135" i="44"/>
  <c r="CT135" i="44"/>
  <c r="CW346" i="44"/>
  <c r="CT346" i="44"/>
  <c r="CW175" i="44"/>
  <c r="CT175" i="44"/>
  <c r="CW84" i="44"/>
  <c r="CT84" i="44"/>
  <c r="CW281" i="44"/>
  <c r="CT281" i="44"/>
  <c r="CW100" i="44"/>
  <c r="CT100" i="44"/>
  <c r="CW293" i="44"/>
  <c r="CT293" i="44"/>
  <c r="CW39" i="44"/>
  <c r="CT39" i="44"/>
  <c r="CW41" i="44"/>
  <c r="CT41" i="44"/>
  <c r="CW35" i="44"/>
  <c r="CT35" i="44"/>
  <c r="CW38" i="44"/>
  <c r="CT38" i="44"/>
  <c r="CW37" i="44"/>
  <c r="CT37" i="44"/>
  <c r="CW40" i="44"/>
  <c r="CT40" i="44"/>
  <c r="CW36" i="44"/>
  <c r="CT36" i="44"/>
  <c r="CW31" i="44"/>
  <c r="CT31" i="44"/>
  <c r="CW29" i="44"/>
  <c r="CT29" i="44"/>
  <c r="CW30" i="44"/>
  <c r="CT30" i="44"/>
  <c r="CW27" i="44"/>
  <c r="CT27" i="44"/>
  <c r="CW28" i="44"/>
  <c r="CT28" i="44"/>
  <c r="CW32" i="44"/>
  <c r="CT32" i="44"/>
  <c r="CW25" i="44"/>
  <c r="CT25" i="44"/>
  <c r="CW22" i="44"/>
  <c r="CT22" i="44"/>
  <c r="CW20" i="44"/>
  <c r="CT20" i="44"/>
  <c r="CW15" i="44"/>
  <c r="CT15" i="44"/>
  <c r="CW14" i="44"/>
  <c r="CT14" i="44"/>
  <c r="CW7" i="44"/>
  <c r="CT7" i="44"/>
  <c r="CW4" i="44"/>
  <c r="CT4" i="44"/>
  <c r="CW10" i="44"/>
  <c r="CT10" i="44"/>
  <c r="CW8" i="44"/>
  <c r="CT8" i="44"/>
  <c r="CW9" i="44"/>
  <c r="CT9" i="44"/>
  <c r="CW6" i="44"/>
  <c r="CT6" i="44"/>
  <c r="CW5" i="44"/>
  <c r="CT5" i="44"/>
  <c r="CW11" i="44"/>
  <c r="CT11" i="44"/>
  <c r="AO3" i="44"/>
  <c r="DE3" i="44"/>
  <c r="CU3" i="44"/>
  <c r="CP3" i="44"/>
  <c r="CY412" i="44"/>
  <c r="CO3" i="44" a="1"/>
  <c r="CZ412" i="44" l="1"/>
  <c r="DA412" i="44" s="1"/>
  <c r="DB412" i="44" s="1"/>
  <c r="DC412" i="44" s="1"/>
  <c r="DF412" i="44" s="1"/>
  <c r="DG412" i="44" s="1"/>
  <c r="DH412" i="44" s="1"/>
  <c r="DB403" i="44"/>
  <c r="DC403" i="44" s="1"/>
  <c r="DB405" i="44"/>
  <c r="DC405" i="44" s="1"/>
  <c r="DB414" i="44"/>
  <c r="DC414" i="44" s="1"/>
  <c r="DB495" i="44"/>
  <c r="DC495" i="44" s="1"/>
  <c r="DB492" i="44"/>
  <c r="DC492" i="44" s="1"/>
  <c r="DB500" i="44"/>
  <c r="DC500" i="44" s="1"/>
  <c r="DB494" i="44"/>
  <c r="DC494" i="44" s="1"/>
  <c r="DF494" i="44" s="1"/>
  <c r="DG494" i="44" s="1"/>
  <c r="DH494" i="44" s="1"/>
  <c r="DB483" i="44"/>
  <c r="DC483" i="44" s="1"/>
  <c r="DF483" i="44" s="1"/>
  <c r="DG483" i="44" s="1"/>
  <c r="DH483" i="44" s="1"/>
  <c r="DB496" i="44"/>
  <c r="DC496" i="44" s="1"/>
  <c r="DF496" i="44" s="1"/>
  <c r="DG496" i="44" s="1"/>
  <c r="DH496" i="44" s="1"/>
  <c r="DB469" i="44"/>
  <c r="DC469" i="44" s="1"/>
  <c r="DB422" i="44"/>
  <c r="DC422" i="44" s="1"/>
  <c r="DB473" i="44"/>
  <c r="DC473" i="44" s="1"/>
  <c r="DB516" i="44"/>
  <c r="DC516" i="44" s="1"/>
  <c r="DB519" i="44"/>
  <c r="DC519" i="44" s="1"/>
  <c r="DB524" i="44"/>
  <c r="DC524" i="44" s="1"/>
  <c r="DB529" i="44"/>
  <c r="DC529" i="44" s="1"/>
  <c r="DF529" i="44" s="1"/>
  <c r="DG529" i="44" s="1"/>
  <c r="DH529" i="44" s="1"/>
  <c r="DB534" i="44"/>
  <c r="DC534" i="44" s="1"/>
  <c r="DF534" i="44" s="1"/>
  <c r="DG534" i="44" s="1"/>
  <c r="DH534" i="44" s="1"/>
  <c r="DB549" i="44"/>
  <c r="DC549" i="44" s="1"/>
  <c r="DF549" i="44" s="1"/>
  <c r="DG549" i="44" s="1"/>
  <c r="DH549" i="44" s="1"/>
  <c r="DB544" i="44"/>
  <c r="DC544" i="44" s="1"/>
  <c r="DF544" i="44" s="1"/>
  <c r="DG544" i="44" s="1"/>
  <c r="DH544" i="44" s="1"/>
  <c r="DB553" i="44"/>
  <c r="DC553" i="44" s="1"/>
  <c r="DB565" i="44"/>
  <c r="DC565" i="44" s="1"/>
  <c r="DB577" i="44"/>
  <c r="DC577" i="44" s="1"/>
  <c r="DB589" i="44"/>
  <c r="DC589" i="44" s="1"/>
  <c r="DB593" i="44"/>
  <c r="DC593" i="44" s="1"/>
  <c r="DB602" i="44"/>
  <c r="DC602" i="44" s="1"/>
  <c r="DB608" i="44"/>
  <c r="DC608" i="44" s="1"/>
  <c r="DB612" i="44"/>
  <c r="DC612" i="44" s="1"/>
  <c r="DF612" i="44" s="1"/>
  <c r="DG612" i="44" s="1"/>
  <c r="DH612" i="44" s="1"/>
  <c r="DB525" i="44"/>
  <c r="DC525" i="44" s="1"/>
  <c r="DF525" i="44" s="1"/>
  <c r="DG525" i="44" s="1"/>
  <c r="DH525" i="44" s="1"/>
  <c r="DB592" i="44"/>
  <c r="DC592" i="44" s="1"/>
  <c r="DF592" i="44" s="1"/>
  <c r="DG592" i="44" s="1"/>
  <c r="DH592" i="44" s="1"/>
  <c r="DB597" i="44"/>
  <c r="DC597" i="44" s="1"/>
  <c r="DB569" i="44"/>
  <c r="DC569" i="44" s="1"/>
  <c r="DB401" i="44"/>
  <c r="DC401" i="44" s="1"/>
  <c r="DB481" i="44"/>
  <c r="DC481" i="44" s="1"/>
  <c r="DB499" i="44"/>
  <c r="DC499" i="44" s="1"/>
  <c r="DB475" i="44"/>
  <c r="DC475" i="44" s="1"/>
  <c r="DB504" i="44"/>
  <c r="DC504" i="44" s="1"/>
  <c r="DF504" i="44" s="1"/>
  <c r="DG504" i="44" s="1"/>
  <c r="DH504" i="44" s="1"/>
  <c r="DB491" i="44"/>
  <c r="DC491" i="44" s="1"/>
  <c r="DF491" i="44" s="1"/>
  <c r="DG491" i="44" s="1"/>
  <c r="DH491" i="44" s="1"/>
  <c r="DB465" i="44"/>
  <c r="DC465" i="44" s="1"/>
  <c r="DF465" i="44" s="1"/>
  <c r="DG465" i="44" s="1"/>
  <c r="DH465" i="44" s="1"/>
  <c r="DB458" i="44"/>
  <c r="DC458" i="44" s="1"/>
  <c r="DF458" i="44" s="1"/>
  <c r="DG458" i="44" s="1"/>
  <c r="DH458" i="44" s="1"/>
  <c r="DB461" i="44"/>
  <c r="DC461" i="44" s="1"/>
  <c r="DF461" i="44" s="1"/>
  <c r="DG461" i="44" s="1"/>
  <c r="DH461" i="44" s="1"/>
  <c r="DB455" i="44"/>
  <c r="DC455" i="44" s="1"/>
  <c r="DB497" i="44"/>
  <c r="DC497" i="44" s="1"/>
  <c r="DB498" i="44"/>
  <c r="DC498" i="44" s="1"/>
  <c r="DB466" i="44"/>
  <c r="DC466" i="44" s="1"/>
  <c r="DB501" i="44"/>
  <c r="DC501" i="44" s="1"/>
  <c r="DB457" i="44"/>
  <c r="DC457" i="44" s="1"/>
  <c r="DB486" i="44"/>
  <c r="DC486" i="44" s="1"/>
  <c r="DF486" i="44" s="1"/>
  <c r="DG486" i="44" s="1"/>
  <c r="DH486" i="44" s="1"/>
  <c r="DB515" i="44"/>
  <c r="DC515" i="44" s="1"/>
  <c r="DF515" i="44" s="1"/>
  <c r="DG515" i="44" s="1"/>
  <c r="DH515" i="44" s="1"/>
  <c r="DB518" i="44"/>
  <c r="DC518" i="44" s="1"/>
  <c r="DF518" i="44" s="1"/>
  <c r="DG518" i="44" s="1"/>
  <c r="DH518" i="44" s="1"/>
  <c r="DB527" i="44"/>
  <c r="DC527" i="44" s="1"/>
  <c r="DF527" i="44" s="1"/>
  <c r="DG527" i="44" s="1"/>
  <c r="DH527" i="44" s="1"/>
  <c r="DB537" i="44"/>
  <c r="DC537" i="44" s="1"/>
  <c r="DB530" i="44"/>
  <c r="DC530" i="44" s="1"/>
  <c r="DB532" i="44"/>
  <c r="DC532" i="44" s="1"/>
  <c r="DB550" i="44"/>
  <c r="DC550" i="44" s="1"/>
  <c r="DB551" i="44"/>
  <c r="DC551" i="44" s="1"/>
  <c r="DB556" i="44"/>
  <c r="DC556" i="44" s="1"/>
  <c r="DF556" i="44" s="1"/>
  <c r="DG556" i="44" s="1"/>
  <c r="DH556" i="44" s="1"/>
  <c r="DB568" i="44"/>
  <c r="DC568" i="44" s="1"/>
  <c r="DF568" i="44" s="1"/>
  <c r="DG568" i="44" s="1"/>
  <c r="DH568" i="44" s="1"/>
  <c r="DB572" i="44"/>
  <c r="DC572" i="44" s="1"/>
  <c r="DF572" i="44" s="1"/>
  <c r="DG572" i="44" s="1"/>
  <c r="DH572" i="44" s="1"/>
  <c r="DB580" i="44"/>
  <c r="DC580" i="44" s="1"/>
  <c r="DF580" i="44" s="1"/>
  <c r="DG580" i="44" s="1"/>
  <c r="DH580" i="44" s="1"/>
  <c r="DB586" i="44"/>
  <c r="DC586" i="44" s="1"/>
  <c r="DF586" i="44" s="1"/>
  <c r="DG586" i="44" s="1"/>
  <c r="DH586" i="44" s="1"/>
  <c r="DB590" i="44"/>
  <c r="DC590" i="44" s="1"/>
  <c r="DB596" i="44"/>
  <c r="DC596" i="44" s="1"/>
  <c r="DB603" i="44"/>
  <c r="DC603" i="44" s="1"/>
  <c r="DB607" i="44"/>
  <c r="DC607" i="44" s="1"/>
  <c r="DB617" i="44"/>
  <c r="DC617" i="44" s="1"/>
  <c r="DB621" i="44"/>
  <c r="DC621" i="44" s="1"/>
  <c r="DB562" i="44"/>
  <c r="DC562" i="44" s="1"/>
  <c r="DF562" i="44" s="1"/>
  <c r="DG562" i="44" s="1"/>
  <c r="DH562" i="44" s="1"/>
  <c r="DB605" i="44"/>
  <c r="DC605" i="44" s="1"/>
  <c r="DF605" i="44" s="1"/>
  <c r="DG605" i="44" s="1"/>
  <c r="DH605" i="44" s="1"/>
  <c r="DB601" i="44"/>
  <c r="DC601" i="44" s="1"/>
  <c r="DF601" i="44" s="1"/>
  <c r="DG601" i="44" s="1"/>
  <c r="DH601" i="44" s="1"/>
  <c r="DB558" i="44"/>
  <c r="DC558" i="44" s="1"/>
  <c r="DF558" i="44" s="1"/>
  <c r="DG558" i="44" s="1"/>
  <c r="DH558" i="44" s="1"/>
  <c r="DB270" i="44"/>
  <c r="DC270" i="44" s="1"/>
  <c r="DF270" i="44" s="1"/>
  <c r="DG270" i="44" s="1"/>
  <c r="DH270" i="44" s="1"/>
  <c r="DB292" i="44"/>
  <c r="DC292" i="44" s="1"/>
  <c r="DB467" i="44"/>
  <c r="DC467" i="44" s="1"/>
  <c r="DB490" i="44"/>
  <c r="DC490" i="44" s="1"/>
  <c r="DB460" i="44"/>
  <c r="DC460" i="44" s="1"/>
  <c r="DB453" i="44"/>
  <c r="DC453" i="44" s="1"/>
  <c r="DF453" i="44" s="1"/>
  <c r="DG453" i="44" s="1"/>
  <c r="DH453" i="44" s="1"/>
  <c r="DB464" i="44"/>
  <c r="DC464" i="44" s="1"/>
  <c r="DF464" i="44" s="1"/>
  <c r="DG464" i="44" s="1"/>
  <c r="DH464" i="44" s="1"/>
  <c r="DB485" i="44"/>
  <c r="DC485" i="44" s="1"/>
  <c r="DB505" i="44"/>
  <c r="DC505" i="44" s="1"/>
  <c r="DF505" i="44" s="1"/>
  <c r="DG505" i="44" s="1"/>
  <c r="DH505" i="44" s="1"/>
  <c r="DB493" i="44"/>
  <c r="DC493" i="44" s="1"/>
  <c r="DF493" i="44" s="1"/>
  <c r="DG493" i="44" s="1"/>
  <c r="DH493" i="44" s="1"/>
  <c r="DB488" i="44"/>
  <c r="DC488" i="44" s="1"/>
  <c r="DB468" i="44"/>
  <c r="DC468" i="44" s="1"/>
  <c r="DB502" i="44"/>
  <c r="DC502" i="44" s="1"/>
  <c r="DB480" i="44"/>
  <c r="DC480" i="44" s="1"/>
  <c r="DB476" i="44"/>
  <c r="DC476" i="44" s="1"/>
  <c r="DB459" i="44"/>
  <c r="DC459" i="44" s="1"/>
  <c r="DB509" i="44"/>
  <c r="DC509" i="44" s="1"/>
  <c r="DF509" i="44" s="1"/>
  <c r="DG509" i="44" s="1"/>
  <c r="DH509" i="44" s="1"/>
  <c r="DB520" i="44"/>
  <c r="DC520" i="44" s="1"/>
  <c r="DF520" i="44" s="1"/>
  <c r="DB523" i="44"/>
  <c r="DC523" i="44" s="1"/>
  <c r="DF523" i="44" s="1"/>
  <c r="DG523" i="44" s="1"/>
  <c r="DH523" i="44" s="1"/>
  <c r="DB531" i="44"/>
  <c r="DC531" i="44" s="1"/>
  <c r="DF531" i="44" s="1"/>
  <c r="DG531" i="44" s="1"/>
  <c r="DH531" i="44" s="1"/>
  <c r="DB541" i="44"/>
  <c r="DC541" i="44" s="1"/>
  <c r="DB539" i="44"/>
  <c r="DC539" i="44" s="1"/>
  <c r="DB535" i="44"/>
  <c r="DC535" i="44" s="1"/>
  <c r="DB548" i="44"/>
  <c r="DC548" i="44" s="1"/>
  <c r="DB547" i="44"/>
  <c r="DC547" i="44" s="1"/>
  <c r="DB561" i="44"/>
  <c r="DC561" i="44" s="1"/>
  <c r="DB563" i="44"/>
  <c r="DC563" i="44" s="1"/>
  <c r="DF563" i="44" s="1"/>
  <c r="DG563" i="44" s="1"/>
  <c r="DH563" i="44" s="1"/>
  <c r="DB575" i="44"/>
  <c r="DC575" i="44" s="1"/>
  <c r="DF575" i="44" s="1"/>
  <c r="DG575" i="44" s="1"/>
  <c r="DH575" i="44" s="1"/>
  <c r="DB581" i="44"/>
  <c r="DC581" i="44" s="1"/>
  <c r="DF581" i="44" s="1"/>
  <c r="DG581" i="44" s="1"/>
  <c r="DH581" i="44" s="1"/>
  <c r="DB587" i="44"/>
  <c r="DC587" i="44" s="1"/>
  <c r="DF587" i="44" s="1"/>
  <c r="DG587" i="44" s="1"/>
  <c r="DH587" i="44" s="1"/>
  <c r="DB591" i="44"/>
  <c r="DC591" i="44" s="1"/>
  <c r="DB598" i="44"/>
  <c r="DC598" i="44" s="1"/>
  <c r="DB604" i="44"/>
  <c r="DC604" i="44" s="1"/>
  <c r="DB613" i="44"/>
  <c r="DC613" i="44" s="1"/>
  <c r="DB614" i="44"/>
  <c r="DC614" i="44" s="1"/>
  <c r="DB622" i="44"/>
  <c r="DC622" i="44" s="1"/>
  <c r="DF622" i="44" s="1"/>
  <c r="DG622" i="44" s="1"/>
  <c r="DH622" i="44" s="1"/>
  <c r="DB508" i="44"/>
  <c r="DC508" i="44" s="1"/>
  <c r="DF508" i="44" s="1"/>
  <c r="DG508" i="44" s="1"/>
  <c r="DH508" i="44" s="1"/>
  <c r="DB543" i="44"/>
  <c r="DC543" i="44" s="1"/>
  <c r="DF543" i="44" s="1"/>
  <c r="DG543" i="44" s="1"/>
  <c r="DH543" i="44" s="1"/>
  <c r="DB618" i="44"/>
  <c r="DC618" i="44" s="1"/>
  <c r="DF618" i="44" s="1"/>
  <c r="DG618" i="44" s="1"/>
  <c r="DH618" i="44" s="1"/>
  <c r="DB588" i="44"/>
  <c r="DC588" i="44" s="1"/>
  <c r="DF588" i="44" s="1"/>
  <c r="DG588" i="44" s="1"/>
  <c r="DH588" i="44" s="1"/>
  <c r="DB570" i="44"/>
  <c r="DC570" i="44" s="1"/>
  <c r="DF570" i="44" s="1"/>
  <c r="DB407" i="44"/>
  <c r="DC407" i="44" s="1"/>
  <c r="DF407" i="44" s="1"/>
  <c r="DG407" i="44" s="1"/>
  <c r="DH407" i="44" s="1"/>
  <c r="DB399" i="44"/>
  <c r="DC399" i="44" s="1"/>
  <c r="DF399" i="44" s="1"/>
  <c r="DG399" i="44" s="1"/>
  <c r="DH399" i="44" s="1"/>
  <c r="DB396" i="44"/>
  <c r="DC396" i="44" s="1"/>
  <c r="DF396" i="44" s="1"/>
  <c r="DG396" i="44" s="1"/>
  <c r="DH396" i="44" s="1"/>
  <c r="DB382" i="44"/>
  <c r="DC382" i="44" s="1"/>
  <c r="DF382" i="44" s="1"/>
  <c r="DG382" i="44" s="1"/>
  <c r="DH382" i="44" s="1"/>
  <c r="DB409" i="44"/>
  <c r="DC409" i="44" s="1"/>
  <c r="DF409" i="44" s="1"/>
  <c r="DB452" i="44"/>
  <c r="DC452" i="44" s="1"/>
  <c r="DF452" i="44" s="1"/>
  <c r="DG452" i="44" s="1"/>
  <c r="DH452" i="44" s="1"/>
  <c r="DB472" i="44"/>
  <c r="DC472" i="44" s="1"/>
  <c r="DF472" i="44" s="1"/>
  <c r="DG472" i="44" s="1"/>
  <c r="DH472" i="44" s="1"/>
  <c r="DB470" i="44"/>
  <c r="DC470" i="44" s="1"/>
  <c r="DF470" i="44" s="1"/>
  <c r="DG470" i="44" s="1"/>
  <c r="DH470" i="44" s="1"/>
  <c r="DB416" i="44"/>
  <c r="DC416" i="44" s="1"/>
  <c r="DF416" i="44" s="1"/>
  <c r="DG416" i="44" s="1"/>
  <c r="DH416" i="44" s="1"/>
  <c r="DB474" i="44"/>
  <c r="DC474" i="44" s="1"/>
  <c r="DB489" i="44"/>
  <c r="DC489" i="44" s="1"/>
  <c r="DF489" i="44" s="1"/>
  <c r="DG489" i="44" s="1"/>
  <c r="DH489" i="44" s="1"/>
  <c r="DB506" i="44"/>
  <c r="DC506" i="44" s="1"/>
  <c r="DB432" i="44"/>
  <c r="DC432" i="44" s="1"/>
  <c r="DB471" i="44"/>
  <c r="DC471" i="44" s="1"/>
  <c r="DB478" i="44"/>
  <c r="DC478" i="44" s="1"/>
  <c r="DB451" i="44"/>
  <c r="DC451" i="44" s="1"/>
  <c r="DF451" i="44" s="1"/>
  <c r="DG451" i="44" s="1"/>
  <c r="DH451" i="44" s="1"/>
  <c r="DB512" i="44"/>
  <c r="DC512" i="44" s="1"/>
  <c r="DF512" i="44" s="1"/>
  <c r="DG512" i="44" s="1"/>
  <c r="DH512" i="44" s="1"/>
  <c r="DB517" i="44"/>
  <c r="DC517" i="44" s="1"/>
  <c r="DF517" i="44" s="1"/>
  <c r="DG517" i="44" s="1"/>
  <c r="DH517" i="44" s="1"/>
  <c r="DB521" i="44"/>
  <c r="DC521" i="44" s="1"/>
  <c r="DF521" i="44" s="1"/>
  <c r="DG521" i="44" s="1"/>
  <c r="DH521" i="44" s="1"/>
  <c r="DB540" i="44"/>
  <c r="DC540" i="44" s="1"/>
  <c r="DB538" i="44"/>
  <c r="DC538" i="44" s="1"/>
  <c r="DF538" i="44" s="1"/>
  <c r="DG538" i="44" s="1"/>
  <c r="DH538" i="44" s="1"/>
  <c r="DB526" i="44"/>
  <c r="DC526" i="44" s="1"/>
  <c r="DB555" i="44"/>
  <c r="DC555" i="44" s="1"/>
  <c r="DB557" i="44"/>
  <c r="DC557" i="44" s="1"/>
  <c r="DB545" i="44"/>
  <c r="DC545" i="44" s="1"/>
  <c r="DF545" i="44" s="1"/>
  <c r="DG545" i="44" s="1"/>
  <c r="DH545" i="44" s="1"/>
  <c r="DB564" i="44"/>
  <c r="DC564" i="44" s="1"/>
  <c r="DF564" i="44" s="1"/>
  <c r="DG564" i="44" s="1"/>
  <c r="DH564" i="44" s="1"/>
  <c r="DB566" i="44"/>
  <c r="DC566" i="44" s="1"/>
  <c r="DF566" i="44" s="1"/>
  <c r="DG566" i="44" s="1"/>
  <c r="DH566" i="44" s="1"/>
  <c r="DB571" i="44"/>
  <c r="DC571" i="44" s="1"/>
  <c r="DF571" i="44" s="1"/>
  <c r="DG571" i="44" s="1"/>
  <c r="DH571" i="44" s="1"/>
  <c r="DB582" i="44"/>
  <c r="DC582" i="44" s="1"/>
  <c r="DF582" i="44" s="1"/>
  <c r="DG582" i="44" s="1"/>
  <c r="DH582" i="44" s="1"/>
  <c r="DB584" i="44"/>
  <c r="DC584" i="44" s="1"/>
  <c r="DB594" i="44"/>
  <c r="DC594" i="44" s="1"/>
  <c r="DF594" i="44" s="1"/>
  <c r="DG594" i="44" s="1"/>
  <c r="DH594" i="44" s="1"/>
  <c r="DB599" i="44"/>
  <c r="DC599" i="44" s="1"/>
  <c r="DB609" i="44"/>
  <c r="DC609" i="44" s="1"/>
  <c r="DB615" i="44"/>
  <c r="DC615" i="44" s="1"/>
  <c r="DB513" i="44"/>
  <c r="DC513" i="44" s="1"/>
  <c r="DF513" i="44" s="1"/>
  <c r="DG513" i="44" s="1"/>
  <c r="DH513" i="44" s="1"/>
  <c r="DB576" i="44"/>
  <c r="DC576" i="44" s="1"/>
  <c r="DF576" i="44" s="1"/>
  <c r="DG576" i="44" s="1"/>
  <c r="DH576" i="44" s="1"/>
  <c r="DB583" i="44"/>
  <c r="DC583" i="44" s="1"/>
  <c r="DF583" i="44" s="1"/>
  <c r="DG583" i="44" s="1"/>
  <c r="DH583" i="44" s="1"/>
  <c r="DF569" i="44"/>
  <c r="DG569" i="44" s="1"/>
  <c r="DH569" i="44" s="1"/>
  <c r="DB507" i="44"/>
  <c r="DC507" i="44" s="1"/>
  <c r="DF507" i="44" s="1"/>
  <c r="DB503" i="44"/>
  <c r="DC503" i="44" s="1"/>
  <c r="DB479" i="44"/>
  <c r="DC479" i="44" s="1"/>
  <c r="DF479" i="44" s="1"/>
  <c r="DG479" i="44" s="1"/>
  <c r="DH479" i="44" s="1"/>
  <c r="DB454" i="44"/>
  <c r="DC454" i="44" s="1"/>
  <c r="DB462" i="44"/>
  <c r="DC462" i="44" s="1"/>
  <c r="DB484" i="44"/>
  <c r="DC484" i="44" s="1"/>
  <c r="DB487" i="44"/>
  <c r="DC487" i="44" s="1"/>
  <c r="DB463" i="44"/>
  <c r="DC463" i="44" s="1"/>
  <c r="DF463" i="44" s="1"/>
  <c r="DG463" i="44" s="1"/>
  <c r="DH463" i="44" s="1"/>
  <c r="DB456" i="44"/>
  <c r="DC456" i="44" s="1"/>
  <c r="DF456" i="44" s="1"/>
  <c r="DG456" i="44" s="1"/>
  <c r="DH456" i="44" s="1"/>
  <c r="DB482" i="44"/>
  <c r="DC482" i="44" s="1"/>
  <c r="DF482" i="44" s="1"/>
  <c r="DG482" i="44" s="1"/>
  <c r="DH482" i="44" s="1"/>
  <c r="DB477" i="44"/>
  <c r="DC477" i="44" s="1"/>
  <c r="DF477" i="44" s="1"/>
  <c r="DB510" i="44"/>
  <c r="DC510" i="44" s="1"/>
  <c r="DB522" i="44"/>
  <c r="DC522" i="44" s="1"/>
  <c r="DF522" i="44" s="1"/>
  <c r="DG522" i="44" s="1"/>
  <c r="DH522" i="44" s="1"/>
  <c r="DB514" i="44"/>
  <c r="DC514" i="44" s="1"/>
  <c r="DB528" i="44"/>
  <c r="DC528" i="44" s="1"/>
  <c r="DF528" i="44" s="1"/>
  <c r="DG528" i="44" s="1"/>
  <c r="DH528" i="44" s="1"/>
  <c r="DB533" i="44"/>
  <c r="DC533" i="44" s="1"/>
  <c r="DF533" i="44" s="1"/>
  <c r="DG533" i="44" s="1"/>
  <c r="DH533" i="44" s="1"/>
  <c r="DB542" i="44"/>
  <c r="DC542" i="44" s="1"/>
  <c r="DB546" i="44"/>
  <c r="DC546" i="44" s="1"/>
  <c r="DF546" i="44" s="1"/>
  <c r="DB554" i="44"/>
  <c r="DC554" i="44" s="1"/>
  <c r="DF554" i="44" s="1"/>
  <c r="DG554" i="44" s="1"/>
  <c r="DH554" i="44" s="1"/>
  <c r="DB552" i="44"/>
  <c r="DC552" i="44" s="1"/>
  <c r="DF552" i="44" s="1"/>
  <c r="DG552" i="44" s="1"/>
  <c r="DH552" i="44" s="1"/>
  <c r="DB560" i="44"/>
  <c r="DC560" i="44" s="1"/>
  <c r="DF560" i="44" s="1"/>
  <c r="DG560" i="44" s="1"/>
  <c r="DH560" i="44" s="1"/>
  <c r="DB567" i="44"/>
  <c r="DC567" i="44" s="1"/>
  <c r="DB574" i="44"/>
  <c r="DC574" i="44" s="1"/>
  <c r="DF574" i="44" s="1"/>
  <c r="DG574" i="44" s="1"/>
  <c r="DH574" i="44" s="1"/>
  <c r="DB579" i="44"/>
  <c r="DC579" i="44" s="1"/>
  <c r="DB585" i="44"/>
  <c r="DC585" i="44" s="1"/>
  <c r="DF585" i="44" s="1"/>
  <c r="DG585" i="44" s="1"/>
  <c r="DH585" i="44" s="1"/>
  <c r="DB595" i="44"/>
  <c r="DC595" i="44" s="1"/>
  <c r="DB600" i="44"/>
  <c r="DC600" i="44" s="1"/>
  <c r="DF600" i="44" s="1"/>
  <c r="DG600" i="44" s="1"/>
  <c r="DH600" i="44" s="1"/>
  <c r="DB606" i="44"/>
  <c r="DC606" i="44" s="1"/>
  <c r="DF606" i="44" s="1"/>
  <c r="DG606" i="44" s="1"/>
  <c r="DH606" i="44" s="1"/>
  <c r="DB611" i="44"/>
  <c r="DC611" i="44" s="1"/>
  <c r="DF611" i="44" s="1"/>
  <c r="DG611" i="44" s="1"/>
  <c r="DH611" i="44" s="1"/>
  <c r="DB616" i="44"/>
  <c r="DC616" i="44" s="1"/>
  <c r="DF616" i="44" s="1"/>
  <c r="DG616" i="44" s="1"/>
  <c r="DH616" i="44" s="1"/>
  <c r="DB624" i="44"/>
  <c r="DC624" i="44" s="1"/>
  <c r="DF624" i="44" s="1"/>
  <c r="DG624" i="44" s="1"/>
  <c r="DH624" i="44" s="1"/>
  <c r="DB511" i="44"/>
  <c r="DC511" i="44" s="1"/>
  <c r="DB559" i="44"/>
  <c r="DC559" i="44" s="1"/>
  <c r="DF559" i="44" s="1"/>
  <c r="DG559" i="44" s="1"/>
  <c r="DH559" i="44" s="1"/>
  <c r="DB610" i="44"/>
  <c r="DC610" i="44" s="1"/>
  <c r="DB623" i="44"/>
  <c r="DC623" i="44" s="1"/>
  <c r="DF623" i="44" s="1"/>
  <c r="DG623" i="44" s="1"/>
  <c r="DH623" i="44" s="1"/>
  <c r="CZ11" i="44"/>
  <c r="CY11" i="44"/>
  <c r="CZ5" i="44"/>
  <c r="CY5" i="44"/>
  <c r="CZ6" i="44"/>
  <c r="CY6" i="44"/>
  <c r="CZ9" i="44"/>
  <c r="CY9" i="44"/>
  <c r="CZ8" i="44"/>
  <c r="CY8" i="44"/>
  <c r="CZ10" i="44"/>
  <c r="CY10" i="44"/>
  <c r="CZ4" i="44"/>
  <c r="CY4" i="44"/>
  <c r="CZ7" i="44"/>
  <c r="CY7" i="44"/>
  <c r="CZ14" i="44"/>
  <c r="CY14" i="44"/>
  <c r="CZ15" i="44"/>
  <c r="CY15" i="44"/>
  <c r="CZ20" i="44"/>
  <c r="CY20" i="44"/>
  <c r="CZ22" i="44"/>
  <c r="CY22" i="44"/>
  <c r="CZ25" i="44"/>
  <c r="CY25" i="44"/>
  <c r="CZ32" i="44"/>
  <c r="CY32" i="44"/>
  <c r="CZ28" i="44"/>
  <c r="CY28" i="44"/>
  <c r="CZ27" i="44"/>
  <c r="CY27" i="44"/>
  <c r="CZ30" i="44"/>
  <c r="CY30" i="44"/>
  <c r="CZ29" i="44"/>
  <c r="CY29" i="44"/>
  <c r="CZ31" i="44"/>
  <c r="CY31" i="44"/>
  <c r="CZ36" i="44"/>
  <c r="CY36" i="44"/>
  <c r="CZ40" i="44"/>
  <c r="CY40" i="44"/>
  <c r="CZ37" i="44"/>
  <c r="CY37" i="44"/>
  <c r="CZ38" i="44"/>
  <c r="CY38" i="44"/>
  <c r="CZ35" i="44"/>
  <c r="CY35" i="44"/>
  <c r="CZ41" i="44"/>
  <c r="CY41" i="44"/>
  <c r="CZ39" i="44"/>
  <c r="CY39" i="44"/>
  <c r="CZ293" i="44"/>
  <c r="CY293" i="44"/>
  <c r="CZ100" i="44"/>
  <c r="CY100" i="44"/>
  <c r="CZ281" i="44"/>
  <c r="CY281" i="44"/>
  <c r="CZ84" i="44"/>
  <c r="CY84" i="44"/>
  <c r="CZ175" i="44"/>
  <c r="CY175" i="44"/>
  <c r="CZ346" i="44"/>
  <c r="CY346" i="44"/>
  <c r="CZ135" i="44"/>
  <c r="CY135" i="44"/>
  <c r="CZ163" i="44"/>
  <c r="CY163" i="44"/>
  <c r="CZ343" i="44"/>
  <c r="CY343" i="44"/>
  <c r="CZ71" i="44"/>
  <c r="CY71" i="44"/>
  <c r="CZ271" i="44"/>
  <c r="CY271" i="44"/>
  <c r="CZ338" i="44"/>
  <c r="CY338" i="44"/>
  <c r="CZ278" i="44"/>
  <c r="CY278" i="44"/>
  <c r="CZ193" i="44"/>
  <c r="CY193" i="44"/>
  <c r="CZ119" i="44"/>
  <c r="CY119" i="44"/>
  <c r="CZ332" i="44"/>
  <c r="CY332" i="44"/>
  <c r="CZ102" i="44"/>
  <c r="CY102" i="44"/>
  <c r="CZ111" i="44"/>
  <c r="CY111" i="44"/>
  <c r="CZ75" i="44"/>
  <c r="CY75" i="44"/>
  <c r="CZ196" i="44"/>
  <c r="CY196" i="44"/>
  <c r="CZ61" i="44"/>
  <c r="CY61" i="44"/>
  <c r="CZ112" i="44"/>
  <c r="CY112" i="44"/>
  <c r="CZ324" i="44"/>
  <c r="CY324" i="44"/>
  <c r="CZ208" i="44"/>
  <c r="CY208" i="44"/>
  <c r="CZ189" i="44"/>
  <c r="CY189" i="44"/>
  <c r="CZ151" i="44"/>
  <c r="CY151" i="44"/>
  <c r="CZ308" i="44"/>
  <c r="CY308" i="44"/>
  <c r="CZ214" i="44"/>
  <c r="CY214" i="44"/>
  <c r="CZ213" i="44"/>
  <c r="CY213" i="44"/>
  <c r="CZ179" i="44"/>
  <c r="CY179" i="44"/>
  <c r="CZ367" i="44"/>
  <c r="CY367" i="44"/>
  <c r="CZ252" i="44"/>
  <c r="CY252" i="44"/>
  <c r="CZ143" i="44"/>
  <c r="CY143" i="44"/>
  <c r="CZ362" i="44"/>
  <c r="CY362" i="44"/>
  <c r="CZ347" i="44"/>
  <c r="CY347" i="44"/>
  <c r="CZ131" i="44"/>
  <c r="CY131" i="44"/>
  <c r="CZ219" i="44"/>
  <c r="CY219" i="44"/>
  <c r="CZ43" i="44"/>
  <c r="CY43" i="44"/>
  <c r="CZ155" i="44"/>
  <c r="CY155" i="44"/>
  <c r="CZ243" i="44"/>
  <c r="CY243" i="44"/>
  <c r="CZ141" i="44"/>
  <c r="CY141" i="44"/>
  <c r="CZ277" i="44"/>
  <c r="CY277" i="44"/>
  <c r="CZ83" i="44"/>
  <c r="CY83" i="44"/>
  <c r="CZ85" i="44"/>
  <c r="CY85" i="44"/>
  <c r="CZ178" i="44"/>
  <c r="CY178" i="44"/>
  <c r="CZ363" i="44"/>
  <c r="CY363" i="44"/>
  <c r="CZ188" i="44"/>
  <c r="CY188" i="44"/>
  <c r="CZ318" i="44"/>
  <c r="CY318" i="44"/>
  <c r="CZ199" i="44"/>
  <c r="CY199" i="44"/>
  <c r="CZ251" i="44"/>
  <c r="CY251" i="44"/>
  <c r="CZ320" i="44"/>
  <c r="CY320" i="44"/>
  <c r="CZ99" i="44"/>
  <c r="CY99" i="44"/>
  <c r="CZ109" i="44"/>
  <c r="CY109" i="44"/>
  <c r="CZ228" i="44"/>
  <c r="CY228" i="44"/>
  <c r="DF403" i="44"/>
  <c r="DG403" i="44" s="1"/>
  <c r="DH403" i="44" s="1"/>
  <c r="CZ120" i="44"/>
  <c r="CY120" i="44"/>
  <c r="CZ206" i="44"/>
  <c r="CY206" i="44"/>
  <c r="CZ95" i="44"/>
  <c r="CY95" i="44"/>
  <c r="CZ383" i="44"/>
  <c r="CY383" i="44"/>
  <c r="CZ56" i="44"/>
  <c r="CY56" i="44"/>
  <c r="CZ168" i="44"/>
  <c r="CY168" i="44"/>
  <c r="CZ117" i="44"/>
  <c r="CY117" i="44"/>
  <c r="CZ393" i="44"/>
  <c r="CY393" i="44"/>
  <c r="CZ247" i="44"/>
  <c r="CY247" i="44"/>
  <c r="CZ373" i="44"/>
  <c r="CY373" i="44"/>
  <c r="CZ240" i="44"/>
  <c r="CY240" i="44"/>
  <c r="CZ169" i="44"/>
  <c r="CY169" i="44"/>
  <c r="CZ279" i="44"/>
  <c r="CY279" i="44"/>
  <c r="CZ266" i="44"/>
  <c r="CY266" i="44"/>
  <c r="CZ366" i="44"/>
  <c r="CY366" i="44"/>
  <c r="CZ221" i="44"/>
  <c r="CY221" i="44"/>
  <c r="CZ105" i="44"/>
  <c r="CY105" i="44"/>
  <c r="CZ63" i="44"/>
  <c r="CY63" i="44"/>
  <c r="CZ323" i="44"/>
  <c r="CY323" i="44"/>
  <c r="CZ54" i="44"/>
  <c r="CY54" i="44"/>
  <c r="CZ167" i="44"/>
  <c r="CY167" i="44"/>
  <c r="CZ57" i="44"/>
  <c r="CY57" i="44"/>
  <c r="CZ129" i="44"/>
  <c r="CY129" i="44"/>
  <c r="CZ321" i="44"/>
  <c r="CY321" i="44"/>
  <c r="CZ69" i="44"/>
  <c r="CY69" i="44"/>
  <c r="CZ315" i="44"/>
  <c r="CY315" i="44"/>
  <c r="CZ70" i="44"/>
  <c r="CY70" i="44"/>
  <c r="CZ217" i="44"/>
  <c r="CY217" i="44"/>
  <c r="CZ186" i="44"/>
  <c r="CY186" i="44"/>
  <c r="CZ274" i="44"/>
  <c r="CY274" i="44"/>
  <c r="CZ311" i="44"/>
  <c r="CY311" i="44"/>
  <c r="CZ244" i="44"/>
  <c r="CY244" i="44"/>
  <c r="CZ305" i="44"/>
  <c r="CY305" i="44"/>
  <c r="CZ242" i="44"/>
  <c r="CY242" i="44"/>
  <c r="CZ356" i="44"/>
  <c r="CY356" i="44"/>
  <c r="CZ88" i="44"/>
  <c r="CY88" i="44"/>
  <c r="CZ289" i="44"/>
  <c r="CY289" i="44"/>
  <c r="CZ245" i="44"/>
  <c r="CY245" i="44"/>
  <c r="CZ272" i="44"/>
  <c r="CY272" i="44"/>
  <c r="CZ296" i="44"/>
  <c r="CY296" i="44"/>
  <c r="CZ162" i="44"/>
  <c r="CY162" i="44"/>
  <c r="CZ261" i="44"/>
  <c r="CY261" i="44"/>
  <c r="CZ360" i="44"/>
  <c r="CY360" i="44"/>
  <c r="CZ200" i="44"/>
  <c r="CY200" i="44"/>
  <c r="CZ288" i="44"/>
  <c r="CY288" i="44"/>
  <c r="CZ286" i="44"/>
  <c r="CY286" i="44"/>
  <c r="CZ379" i="44"/>
  <c r="CY379" i="44"/>
  <c r="CZ275" i="44"/>
  <c r="CY275" i="44"/>
  <c r="CZ107" i="44"/>
  <c r="CY107" i="44"/>
  <c r="CZ226" i="44"/>
  <c r="CY226" i="44"/>
  <c r="CZ180" i="44"/>
  <c r="CY180" i="44"/>
  <c r="CZ364" i="44"/>
  <c r="CY364" i="44"/>
  <c r="CZ345" i="44"/>
  <c r="CY345" i="44"/>
  <c r="CZ48" i="44"/>
  <c r="CY48" i="44"/>
  <c r="CZ253" i="44"/>
  <c r="CY253" i="44"/>
  <c r="CZ149" i="44"/>
  <c r="CY149" i="44"/>
  <c r="CZ287" i="44"/>
  <c r="CY287" i="44"/>
  <c r="CZ319" i="44"/>
  <c r="CY319" i="44"/>
  <c r="CZ205" i="44"/>
  <c r="CY205" i="44"/>
  <c r="CZ230" i="44"/>
  <c r="CY230" i="44"/>
  <c r="CZ365" i="44"/>
  <c r="CY365" i="44"/>
  <c r="CZ374" i="44"/>
  <c r="CY374" i="44"/>
  <c r="CZ204" i="44"/>
  <c r="CY204" i="44"/>
  <c r="CZ87" i="44"/>
  <c r="CY87" i="44"/>
  <c r="CZ92" i="44"/>
  <c r="CY92" i="44"/>
  <c r="CZ47" i="44"/>
  <c r="CY47" i="44"/>
  <c r="CZ108" i="44"/>
  <c r="CY108" i="44"/>
  <c r="CZ49" i="44"/>
  <c r="CY49" i="44"/>
  <c r="CZ74" i="44"/>
  <c r="CY74" i="44"/>
  <c r="CZ333" i="44"/>
  <c r="CY333" i="44"/>
  <c r="CZ258" i="44"/>
  <c r="CY258" i="44"/>
  <c r="CZ93" i="44"/>
  <c r="CY93" i="44"/>
  <c r="CZ86" i="44"/>
  <c r="CY86" i="44"/>
  <c r="CZ144" i="44"/>
  <c r="CY144" i="44"/>
  <c r="CZ194" i="44"/>
  <c r="CY194" i="44"/>
  <c r="CZ114" i="44"/>
  <c r="CY114" i="44"/>
  <c r="CZ160" i="44"/>
  <c r="CY160" i="44"/>
  <c r="CZ264" i="44"/>
  <c r="CY264" i="44"/>
  <c r="CZ50" i="44"/>
  <c r="CY50" i="44"/>
  <c r="CZ146" i="44"/>
  <c r="CY146" i="44"/>
  <c r="CZ161" i="44"/>
  <c r="CY161" i="44"/>
  <c r="CZ220" i="44"/>
  <c r="CY220" i="44"/>
  <c r="CZ124" i="44"/>
  <c r="CY124" i="44"/>
  <c r="CZ294" i="44"/>
  <c r="CY294" i="44"/>
  <c r="CZ148" i="44"/>
  <c r="CY148" i="44"/>
  <c r="CZ326" i="44"/>
  <c r="CY326" i="44"/>
  <c r="CZ154" i="44"/>
  <c r="CY154" i="44"/>
  <c r="CZ325" i="44"/>
  <c r="CY325" i="44"/>
  <c r="CZ59" i="44"/>
  <c r="CY59" i="44"/>
  <c r="CZ136" i="44"/>
  <c r="CY136" i="44"/>
  <c r="CZ284" i="44"/>
  <c r="CY284" i="44"/>
  <c r="CZ125" i="44"/>
  <c r="CY125" i="44"/>
  <c r="CZ341" i="44"/>
  <c r="CY341" i="44"/>
  <c r="CZ98" i="44"/>
  <c r="CY98" i="44"/>
  <c r="CZ390" i="44"/>
  <c r="CY390" i="44"/>
  <c r="CZ80" i="44"/>
  <c r="CY80" i="44"/>
  <c r="CZ216" i="44"/>
  <c r="CY216" i="44"/>
  <c r="CZ68" i="44"/>
  <c r="CY68" i="44"/>
  <c r="CZ282" i="44"/>
  <c r="CY282" i="44"/>
  <c r="CZ181" i="44"/>
  <c r="CY181" i="44"/>
  <c r="CZ171" i="44"/>
  <c r="CY171" i="44"/>
  <c r="CZ210" i="44"/>
  <c r="CY210" i="44"/>
  <c r="CZ309" i="44"/>
  <c r="CY309" i="44"/>
  <c r="CZ140" i="44"/>
  <c r="CY140" i="44"/>
  <c r="CZ157" i="44"/>
  <c r="CY157" i="44"/>
  <c r="CZ121" i="44"/>
  <c r="CY121" i="44"/>
  <c r="CZ304" i="44"/>
  <c r="CY304" i="44"/>
  <c r="CZ198" i="44"/>
  <c r="CY198" i="44"/>
  <c r="CZ255" i="44"/>
  <c r="CY255" i="44"/>
  <c r="CZ65" i="44"/>
  <c r="CY65" i="44"/>
  <c r="CZ170" i="44"/>
  <c r="CY170" i="44"/>
  <c r="CZ211" i="44"/>
  <c r="CY211" i="44"/>
  <c r="CZ300" i="44"/>
  <c r="CY300" i="44"/>
  <c r="CZ316" i="44"/>
  <c r="CY316" i="44"/>
  <c r="CZ263" i="44"/>
  <c r="CY263" i="44"/>
  <c r="CZ45" i="44"/>
  <c r="CY45" i="44"/>
  <c r="DF401" i="44"/>
  <c r="DG401" i="44" s="1"/>
  <c r="DH401" i="44" s="1"/>
  <c r="CZ97" i="44"/>
  <c r="CY97" i="44"/>
  <c r="CZ369" i="44"/>
  <c r="CY369" i="44"/>
  <c r="CZ358" i="44"/>
  <c r="CY358" i="44"/>
  <c r="CZ113" i="44"/>
  <c r="CY113" i="44"/>
  <c r="CZ254" i="44"/>
  <c r="CY254" i="44"/>
  <c r="CZ303" i="44"/>
  <c r="CY303" i="44"/>
  <c r="CZ352" i="44"/>
  <c r="CY352" i="44"/>
  <c r="CZ222" i="44"/>
  <c r="CY222" i="44"/>
  <c r="CZ257" i="44"/>
  <c r="CY257" i="44"/>
  <c r="CZ372" i="44"/>
  <c r="CY372" i="44"/>
  <c r="CZ361" i="44"/>
  <c r="CY361" i="44"/>
  <c r="CZ52" i="44"/>
  <c r="CY52" i="44"/>
  <c r="CZ96" i="44"/>
  <c r="CY96" i="44"/>
  <c r="CZ371" i="44"/>
  <c r="CY371" i="44"/>
  <c r="CZ233" i="44"/>
  <c r="CY233" i="44"/>
  <c r="CZ239" i="44"/>
  <c r="CY239" i="44"/>
  <c r="CZ166" i="44"/>
  <c r="CY166" i="44"/>
  <c r="CZ368" i="44"/>
  <c r="CY368" i="44"/>
  <c r="CZ236" i="44"/>
  <c r="CY236" i="44"/>
  <c r="CZ389" i="44"/>
  <c r="CY389" i="44"/>
  <c r="CZ273" i="44"/>
  <c r="CY273" i="44"/>
  <c r="CZ342" i="44"/>
  <c r="CY342" i="44"/>
  <c r="CZ147" i="44"/>
  <c r="CY147" i="44"/>
  <c r="CZ145" i="44"/>
  <c r="CY145" i="44"/>
  <c r="CZ207" i="44"/>
  <c r="CY207" i="44"/>
  <c r="CZ376" i="44"/>
  <c r="CY376" i="44"/>
  <c r="CZ306" i="44"/>
  <c r="CY306" i="44"/>
  <c r="CZ353" i="44"/>
  <c r="CY353" i="44"/>
  <c r="CZ330" i="44"/>
  <c r="CY330" i="44"/>
  <c r="CZ127" i="44"/>
  <c r="CY127" i="44"/>
  <c r="CZ280" i="44"/>
  <c r="CY280" i="44"/>
  <c r="CZ354" i="44"/>
  <c r="CY354" i="44"/>
  <c r="CZ44" i="44"/>
  <c r="CY44" i="44"/>
  <c r="CZ250" i="44"/>
  <c r="CY250" i="44"/>
  <c r="CZ224" i="44"/>
  <c r="CY224" i="44"/>
  <c r="CZ218" i="44"/>
  <c r="CY218" i="44"/>
  <c r="CZ134" i="44"/>
  <c r="CY134" i="44"/>
  <c r="CZ370" i="44"/>
  <c r="CY370" i="44"/>
  <c r="CZ237" i="44"/>
  <c r="CY237" i="44"/>
  <c r="CZ190" i="44"/>
  <c r="CY190" i="44"/>
  <c r="CZ212" i="44"/>
  <c r="CY212" i="44"/>
  <c r="CZ184" i="44"/>
  <c r="CY184" i="44"/>
  <c r="CZ351" i="44"/>
  <c r="CY351" i="44"/>
  <c r="CZ67" i="44"/>
  <c r="CY67" i="44"/>
  <c r="CZ335" i="44"/>
  <c r="CY335" i="44"/>
  <c r="CZ150" i="44"/>
  <c r="CY150" i="44"/>
  <c r="CZ267" i="44"/>
  <c r="CY267" i="44"/>
  <c r="CZ299" i="44"/>
  <c r="CY299" i="44"/>
  <c r="CZ58" i="44"/>
  <c r="CY58" i="44"/>
  <c r="CZ327" i="44"/>
  <c r="CY327" i="44"/>
  <c r="CZ380" i="44"/>
  <c r="CY380" i="44"/>
  <c r="CZ355" i="44"/>
  <c r="CY355" i="44"/>
  <c r="CZ209" i="44"/>
  <c r="CY209" i="44"/>
  <c r="CZ138" i="44"/>
  <c r="CY138" i="44"/>
  <c r="CZ115" i="44"/>
  <c r="CY115" i="44"/>
  <c r="CZ386" i="44"/>
  <c r="CY386" i="44"/>
  <c r="CZ46" i="44"/>
  <c r="CY46" i="44"/>
  <c r="CZ77" i="44"/>
  <c r="CY77" i="44"/>
  <c r="CZ72" i="44"/>
  <c r="CY72" i="44"/>
  <c r="CZ90" i="44"/>
  <c r="CY90" i="44"/>
  <c r="CZ76" i="44"/>
  <c r="CY76" i="44"/>
  <c r="CZ201" i="44"/>
  <c r="CY201" i="44"/>
  <c r="CZ126" i="44"/>
  <c r="CY126" i="44"/>
  <c r="CZ137" i="44"/>
  <c r="CY137" i="44"/>
  <c r="CZ235" i="44"/>
  <c r="CY235" i="44"/>
  <c r="CZ349" i="44"/>
  <c r="CY349" i="44"/>
  <c r="CZ55" i="44"/>
  <c r="CY55" i="44"/>
  <c r="CZ142" i="44"/>
  <c r="CY142" i="44"/>
  <c r="CZ234" i="44"/>
  <c r="CY234" i="44"/>
  <c r="CZ53" i="44"/>
  <c r="CY53" i="44"/>
  <c r="CZ123" i="44"/>
  <c r="CY123" i="44"/>
  <c r="CZ298" i="44"/>
  <c r="CY298" i="44"/>
  <c r="CZ66" i="44"/>
  <c r="CY66" i="44"/>
  <c r="CZ195" i="44"/>
  <c r="CY195" i="44"/>
  <c r="CZ103" i="44"/>
  <c r="CY103" i="44"/>
  <c r="CZ328" i="44"/>
  <c r="CY328" i="44"/>
  <c r="CZ81" i="44"/>
  <c r="CY81" i="44"/>
  <c r="CZ339" i="44"/>
  <c r="CY339" i="44"/>
  <c r="CZ297" i="44"/>
  <c r="CY297" i="44"/>
  <c r="CZ78" i="44"/>
  <c r="CY78" i="44"/>
  <c r="CZ174" i="44"/>
  <c r="CY174" i="44"/>
  <c r="CZ191" i="44"/>
  <c r="CY191" i="44"/>
  <c r="CZ202" i="44"/>
  <c r="CY202" i="44"/>
  <c r="CZ156" i="44"/>
  <c r="CY156" i="44"/>
  <c r="CZ153" i="44"/>
  <c r="CY153" i="44"/>
  <c r="CZ173" i="44"/>
  <c r="CY173" i="44"/>
  <c r="CZ260" i="44"/>
  <c r="CY260" i="44"/>
  <c r="CZ259" i="44"/>
  <c r="CY259" i="44"/>
  <c r="CZ397" i="44"/>
  <c r="CY397" i="44"/>
  <c r="CZ229" i="44"/>
  <c r="CY229" i="44"/>
  <c r="CZ203" i="44"/>
  <c r="CY203" i="44"/>
  <c r="CZ312" i="44"/>
  <c r="CY312" i="44"/>
  <c r="CZ262" i="44"/>
  <c r="CY262" i="44"/>
  <c r="CZ387" i="44"/>
  <c r="CY387" i="44"/>
  <c r="CZ177" i="44"/>
  <c r="CY177" i="44"/>
  <c r="CZ314" i="44"/>
  <c r="CY314" i="44"/>
  <c r="CZ82" i="44"/>
  <c r="CY82" i="44"/>
  <c r="CZ276" i="44"/>
  <c r="CY276" i="44"/>
  <c r="CZ183" i="44"/>
  <c r="CY183" i="44"/>
  <c r="CZ139" i="44"/>
  <c r="CY139" i="44"/>
  <c r="CZ182" i="44"/>
  <c r="CY182" i="44"/>
  <c r="CZ158" i="44"/>
  <c r="CY158" i="44"/>
  <c r="CZ227" i="44"/>
  <c r="CY227" i="44"/>
  <c r="CZ344" i="44"/>
  <c r="CY344" i="44"/>
  <c r="CZ60" i="44"/>
  <c r="CY60" i="44"/>
  <c r="CZ118" i="44"/>
  <c r="CY118" i="44"/>
  <c r="CZ265" i="44"/>
  <c r="CY265" i="44"/>
  <c r="CZ94" i="44"/>
  <c r="CY94" i="44"/>
  <c r="CZ302" i="44"/>
  <c r="CY302" i="44"/>
  <c r="CZ176" i="44"/>
  <c r="CY176" i="44"/>
  <c r="CZ249" i="44"/>
  <c r="CY249" i="44"/>
  <c r="CZ106" i="44"/>
  <c r="CY106" i="44"/>
  <c r="CZ152" i="44"/>
  <c r="CY152" i="44"/>
  <c r="CZ385" i="44"/>
  <c r="CY385" i="44"/>
  <c r="CZ79" i="44"/>
  <c r="CY79" i="44"/>
  <c r="CZ241" i="44"/>
  <c r="CY241" i="44"/>
  <c r="CZ377" i="44"/>
  <c r="CY377" i="44"/>
  <c r="CZ392" i="44"/>
  <c r="CY392" i="44"/>
  <c r="CZ283" i="44"/>
  <c r="CY283" i="44"/>
  <c r="CZ164" i="44"/>
  <c r="CY164" i="44"/>
  <c r="CZ337" i="44"/>
  <c r="CY337" i="44"/>
  <c r="CZ192" i="44"/>
  <c r="CY192" i="44"/>
  <c r="CZ246" i="44"/>
  <c r="CY246" i="44"/>
  <c r="CZ331" i="44"/>
  <c r="CY331" i="44"/>
  <c r="CZ388" i="44"/>
  <c r="CY388" i="44"/>
  <c r="CZ375" i="44"/>
  <c r="CY375" i="44"/>
  <c r="CZ285" i="44"/>
  <c r="CY285" i="44"/>
  <c r="CZ336" i="44"/>
  <c r="CY336" i="44"/>
  <c r="CZ313" i="44"/>
  <c r="CY313" i="44"/>
  <c r="CZ223" i="44"/>
  <c r="CY223" i="44"/>
  <c r="CZ62" i="44"/>
  <c r="CY62" i="44"/>
  <c r="CZ215" i="44"/>
  <c r="CY215" i="44"/>
  <c r="CZ110" i="44"/>
  <c r="CY110" i="44"/>
  <c r="CZ128" i="44"/>
  <c r="CY128" i="44"/>
  <c r="CZ172" i="44"/>
  <c r="CY172" i="44"/>
  <c r="CZ51" i="44"/>
  <c r="CY51" i="44"/>
  <c r="CZ73" i="44"/>
  <c r="CY73" i="44"/>
  <c r="CZ307" i="44"/>
  <c r="CY307" i="44"/>
  <c r="CZ256" i="44"/>
  <c r="CY256" i="44"/>
  <c r="CZ187" i="44"/>
  <c r="CY187" i="44"/>
  <c r="CZ104" i="44"/>
  <c r="CY104" i="44"/>
  <c r="DF405" i="44"/>
  <c r="DG405" i="44" s="1"/>
  <c r="DH405" i="44" s="1"/>
  <c r="CZ122" i="44"/>
  <c r="CY122" i="44"/>
  <c r="DF292" i="44"/>
  <c r="DG292" i="44" s="1"/>
  <c r="DH292" i="44" s="1"/>
  <c r="CZ225" i="44"/>
  <c r="CY225" i="44"/>
  <c r="CZ391" i="44"/>
  <c r="CY391" i="44"/>
  <c r="CZ185" i="44"/>
  <c r="CY185" i="44"/>
  <c r="CZ238" i="44"/>
  <c r="CY238" i="44"/>
  <c r="CZ384" i="44"/>
  <c r="CY384" i="44"/>
  <c r="CZ132" i="44"/>
  <c r="CY132" i="44"/>
  <c r="CZ378" i="44"/>
  <c r="CY378" i="44"/>
  <c r="CZ89" i="44"/>
  <c r="CY89" i="44"/>
  <c r="CZ334" i="44"/>
  <c r="CY334" i="44"/>
  <c r="CZ248" i="44"/>
  <c r="CY248" i="44"/>
  <c r="CZ101" i="44"/>
  <c r="CY101" i="44"/>
  <c r="CZ232" i="44"/>
  <c r="CY232" i="44"/>
  <c r="CZ317" i="44"/>
  <c r="CY317" i="44"/>
  <c r="CZ197" i="44"/>
  <c r="CY197" i="44"/>
  <c r="CZ165" i="44"/>
  <c r="CY165" i="44"/>
  <c r="CZ310" i="44"/>
  <c r="CY310" i="44"/>
  <c r="CZ348" i="44"/>
  <c r="CY348" i="44"/>
  <c r="CZ159" i="44"/>
  <c r="CY159" i="44"/>
  <c r="CZ91" i="44"/>
  <c r="CY91" i="44"/>
  <c r="CZ329" i="44"/>
  <c r="CY329" i="44"/>
  <c r="CZ116" i="44"/>
  <c r="CY116" i="44"/>
  <c r="CZ359" i="44"/>
  <c r="CY359" i="44"/>
  <c r="CZ130" i="44"/>
  <c r="CY130" i="44"/>
  <c r="CZ231" i="44"/>
  <c r="CY231" i="44"/>
  <c r="CZ340" i="44"/>
  <c r="CY340" i="44"/>
  <c r="CZ301" i="44"/>
  <c r="CY301" i="44"/>
  <c r="CZ295" i="44"/>
  <c r="CY295" i="44"/>
  <c r="CZ64" i="44"/>
  <c r="CY64" i="44"/>
  <c r="CZ322" i="44"/>
  <c r="CY322" i="44"/>
  <c r="CZ133" i="44"/>
  <c r="CY133" i="44"/>
  <c r="CZ350" i="44"/>
  <c r="CY350" i="44"/>
  <c r="CZ357" i="44"/>
  <c r="CY357" i="44"/>
  <c r="DF481" i="44"/>
  <c r="DG481" i="44" s="1"/>
  <c r="DH481" i="44" s="1"/>
  <c r="DF467" i="44"/>
  <c r="DG467" i="44" s="1"/>
  <c r="DH467" i="44" s="1"/>
  <c r="CZ425" i="44"/>
  <c r="CY425" i="44"/>
  <c r="CZ419" i="44"/>
  <c r="CY419" i="44"/>
  <c r="CZ450" i="44"/>
  <c r="CY450" i="44"/>
  <c r="CZ443" i="44"/>
  <c r="CY443" i="44"/>
  <c r="CZ426" i="44"/>
  <c r="CY426" i="44"/>
  <c r="CZ418" i="44"/>
  <c r="CY418" i="44"/>
  <c r="DF490" i="44"/>
  <c r="DG490" i="44" s="1"/>
  <c r="DH490" i="44" s="1"/>
  <c r="CZ435" i="44"/>
  <c r="CY435" i="44"/>
  <c r="CZ424" i="44"/>
  <c r="CY424" i="44"/>
  <c r="DF499" i="44"/>
  <c r="DG499" i="44" s="1"/>
  <c r="DH499" i="44" s="1"/>
  <c r="DF460" i="44"/>
  <c r="DG460" i="44" s="1"/>
  <c r="DH460" i="44" s="1"/>
  <c r="CZ448" i="44"/>
  <c r="CY448" i="44"/>
  <c r="DF475" i="44"/>
  <c r="DG475" i="44" s="1"/>
  <c r="DH475" i="44" s="1"/>
  <c r="DF503" i="44"/>
  <c r="DG503" i="44" s="1"/>
  <c r="DH503" i="44" s="1"/>
  <c r="CZ447" i="44"/>
  <c r="CY447" i="44"/>
  <c r="DF414" i="44"/>
  <c r="DG414" i="44" s="1"/>
  <c r="DH414" i="44" s="1"/>
  <c r="CZ441" i="44"/>
  <c r="CY441" i="44"/>
  <c r="DF495" i="44"/>
  <c r="DG495" i="44" s="1"/>
  <c r="DH495" i="44" s="1"/>
  <c r="CZ423" i="44"/>
  <c r="CY423" i="44"/>
  <c r="DF492" i="44"/>
  <c r="DG492" i="44" s="1"/>
  <c r="DH492" i="44" s="1"/>
  <c r="CZ446" i="44"/>
  <c r="CY446" i="44"/>
  <c r="DF454" i="44"/>
  <c r="DG454" i="44" s="1"/>
  <c r="DH454" i="44" s="1"/>
  <c r="DF474" i="44"/>
  <c r="DG474" i="44" s="1"/>
  <c r="DH474" i="44" s="1"/>
  <c r="CZ434" i="44"/>
  <c r="CY434" i="44"/>
  <c r="CZ430" i="44"/>
  <c r="CY430" i="44"/>
  <c r="DF500" i="44"/>
  <c r="DG500" i="44" s="1"/>
  <c r="DH500" i="44" s="1"/>
  <c r="CZ439" i="44"/>
  <c r="CY439" i="44"/>
  <c r="DF484" i="44"/>
  <c r="DG484" i="44" s="1"/>
  <c r="DH484" i="44" s="1"/>
  <c r="CZ440" i="44"/>
  <c r="CY440" i="44"/>
  <c r="DF487" i="44"/>
  <c r="DG487" i="44" s="1"/>
  <c r="DH487" i="44" s="1"/>
  <c r="CZ442" i="44"/>
  <c r="CY442" i="44"/>
  <c r="CZ433" i="44"/>
  <c r="CY433" i="44"/>
  <c r="CZ438" i="44"/>
  <c r="CY438" i="44"/>
  <c r="CZ427" i="44"/>
  <c r="CY427" i="44"/>
  <c r="DF455" i="44"/>
  <c r="DG455" i="44" s="1"/>
  <c r="DH455" i="44" s="1"/>
  <c r="CZ444" i="44"/>
  <c r="CY444" i="44"/>
  <c r="CZ429" i="44"/>
  <c r="CY429" i="44"/>
  <c r="CZ436" i="44"/>
  <c r="CY436" i="44"/>
  <c r="DF497" i="44"/>
  <c r="DG497" i="44" s="1"/>
  <c r="DH497" i="44" s="1"/>
  <c r="DF488" i="44"/>
  <c r="DG488" i="44" s="1"/>
  <c r="DH488" i="44" s="1"/>
  <c r="DF506" i="44"/>
  <c r="DG506" i="44" s="1"/>
  <c r="DH506" i="44" s="1"/>
  <c r="DF498" i="44"/>
  <c r="DG498" i="44" s="1"/>
  <c r="DH498" i="44" s="1"/>
  <c r="DF468" i="44"/>
  <c r="DG468" i="44" s="1"/>
  <c r="DH468" i="44" s="1"/>
  <c r="CZ420" i="44"/>
  <c r="CY420" i="44"/>
  <c r="DF432" i="44"/>
  <c r="DG432" i="44" s="1"/>
  <c r="DH432" i="44" s="1"/>
  <c r="CZ428" i="44"/>
  <c r="CY428" i="44"/>
  <c r="DF466" i="44"/>
  <c r="DG466" i="44" s="1"/>
  <c r="DH466" i="44" s="1"/>
  <c r="DF502" i="44"/>
  <c r="DG502" i="44" s="1"/>
  <c r="DH502" i="44" s="1"/>
  <c r="CZ437" i="44"/>
  <c r="CY437" i="44"/>
  <c r="DF471" i="44"/>
  <c r="DG471" i="44" s="1"/>
  <c r="DH471" i="44" s="1"/>
  <c r="DF469" i="44"/>
  <c r="DG469" i="44" s="1"/>
  <c r="DH469" i="44" s="1"/>
  <c r="DF501" i="44"/>
  <c r="DG501" i="44" s="1"/>
  <c r="DH501" i="44" s="1"/>
  <c r="DF480" i="44"/>
  <c r="DG480" i="44" s="1"/>
  <c r="DH480" i="44" s="1"/>
  <c r="DF478" i="44"/>
  <c r="DG478" i="44" s="1"/>
  <c r="DH478" i="44" s="1"/>
  <c r="CZ449" i="44"/>
  <c r="CY449" i="44"/>
  <c r="CZ417" i="44"/>
  <c r="CY417" i="44"/>
  <c r="DF476" i="44"/>
  <c r="DG476" i="44" s="1"/>
  <c r="DH476" i="44" s="1"/>
  <c r="CZ445" i="44"/>
  <c r="CY445" i="44"/>
  <c r="DF422" i="44"/>
  <c r="DG422" i="44" s="1"/>
  <c r="DH422" i="44" s="1"/>
  <c r="DF457" i="44"/>
  <c r="DG457" i="44" s="1"/>
  <c r="DH457" i="44" s="1"/>
  <c r="DF459" i="44"/>
  <c r="DG459" i="44" s="1"/>
  <c r="DH459" i="44" s="1"/>
  <c r="DF473" i="44"/>
  <c r="DG473" i="44" s="1"/>
  <c r="DH473" i="44" s="1"/>
  <c r="DF510" i="44"/>
  <c r="DG510" i="44" s="1"/>
  <c r="DH510" i="44" s="1"/>
  <c r="DF516" i="44"/>
  <c r="DG516" i="44" s="1"/>
  <c r="DH516" i="44" s="1"/>
  <c r="DF519" i="44"/>
  <c r="DG519" i="44" s="1"/>
  <c r="DH519" i="44" s="1"/>
  <c r="DF514" i="44"/>
  <c r="DG514" i="44" s="1"/>
  <c r="DH514" i="44" s="1"/>
  <c r="DF524" i="44"/>
  <c r="DG524" i="44" s="1"/>
  <c r="DH524" i="44" s="1"/>
  <c r="DF540" i="44"/>
  <c r="DG540" i="44" s="1"/>
  <c r="DH540" i="44" s="1"/>
  <c r="DF537" i="44"/>
  <c r="DG537" i="44" s="1"/>
  <c r="DH537" i="44" s="1"/>
  <c r="DF541" i="44"/>
  <c r="DG541" i="44" s="1"/>
  <c r="DH541" i="44" s="1"/>
  <c r="DF530" i="44"/>
  <c r="DG530" i="44" s="1"/>
  <c r="DH530" i="44" s="1"/>
  <c r="DF539" i="44"/>
  <c r="DG539" i="44" s="1"/>
  <c r="DH539" i="44" s="1"/>
  <c r="DF542" i="44"/>
  <c r="DG542" i="44" s="1"/>
  <c r="DH542" i="44" s="1"/>
  <c r="DF526" i="44"/>
  <c r="DG526" i="44" s="1"/>
  <c r="DH526" i="44" s="1"/>
  <c r="DF532" i="44"/>
  <c r="DG532" i="44" s="1"/>
  <c r="DH532" i="44" s="1"/>
  <c r="DF535" i="44"/>
  <c r="DG535" i="44" s="1"/>
  <c r="DH535" i="44" s="1"/>
  <c r="DF555" i="44"/>
  <c r="DG555" i="44" s="1"/>
  <c r="DH555" i="44" s="1"/>
  <c r="DF550" i="44"/>
  <c r="DG550" i="44" s="1"/>
  <c r="DH550" i="44" s="1"/>
  <c r="DF548" i="44"/>
  <c r="DG548" i="44" s="1"/>
  <c r="DH548" i="44" s="1"/>
  <c r="DF557" i="44"/>
  <c r="DG557" i="44" s="1"/>
  <c r="DH557" i="44" s="1"/>
  <c r="DF551" i="44"/>
  <c r="DG551" i="44" s="1"/>
  <c r="DH551" i="44" s="1"/>
  <c r="DF547" i="44"/>
  <c r="DG547" i="44" s="1"/>
  <c r="DH547" i="44" s="1"/>
  <c r="DF553" i="44"/>
  <c r="DG553" i="44" s="1"/>
  <c r="DH553" i="44" s="1"/>
  <c r="DF561" i="44"/>
  <c r="DG561" i="44" s="1"/>
  <c r="DH561" i="44" s="1"/>
  <c r="DF565" i="44"/>
  <c r="DG565" i="44" s="1"/>
  <c r="DH565" i="44" s="1"/>
  <c r="DF567" i="44"/>
  <c r="DG567" i="44" s="1"/>
  <c r="DH567" i="44" s="1"/>
  <c r="DF579" i="44"/>
  <c r="DG579" i="44" s="1"/>
  <c r="DH579" i="44" s="1"/>
  <c r="DF577" i="44"/>
  <c r="DG577" i="44" s="1"/>
  <c r="DH577" i="44" s="1"/>
  <c r="DF584" i="44"/>
  <c r="DG584" i="44" s="1"/>
  <c r="DH584" i="44" s="1"/>
  <c r="DF589" i="44"/>
  <c r="DG589" i="44" s="1"/>
  <c r="DH589" i="44" s="1"/>
  <c r="DF590" i="44"/>
  <c r="DG590" i="44" s="1"/>
  <c r="DH590" i="44" s="1"/>
  <c r="DF591" i="44"/>
  <c r="DG591" i="44" s="1"/>
  <c r="DH591" i="44" s="1"/>
  <c r="DF595" i="44"/>
  <c r="DG595" i="44" s="1"/>
  <c r="DH595" i="44" s="1"/>
  <c r="DF593" i="44"/>
  <c r="DG593" i="44" s="1"/>
  <c r="DH593" i="44" s="1"/>
  <c r="DF596" i="44"/>
  <c r="DG596" i="44" s="1"/>
  <c r="DH596" i="44" s="1"/>
  <c r="DF598" i="44"/>
  <c r="DG598" i="44" s="1"/>
  <c r="DH598" i="44" s="1"/>
  <c r="DF599" i="44"/>
  <c r="DG599" i="44" s="1"/>
  <c r="DH599" i="44" s="1"/>
  <c r="DF602" i="44"/>
  <c r="DG602" i="44" s="1"/>
  <c r="DH602" i="44" s="1"/>
  <c r="DF603" i="44"/>
  <c r="DG603" i="44" s="1"/>
  <c r="DH603" i="44" s="1"/>
  <c r="DF604" i="44"/>
  <c r="DG604" i="44" s="1"/>
  <c r="DH604" i="44" s="1"/>
  <c r="DF609" i="44"/>
  <c r="DG609" i="44" s="1"/>
  <c r="DH609" i="44" s="1"/>
  <c r="DF608" i="44"/>
  <c r="DG608" i="44" s="1"/>
  <c r="DH608" i="44" s="1"/>
  <c r="DF607" i="44"/>
  <c r="DG607" i="44" s="1"/>
  <c r="DH607" i="44" s="1"/>
  <c r="DF613" i="44"/>
  <c r="DG613" i="44" s="1"/>
  <c r="DH613" i="44" s="1"/>
  <c r="DF615" i="44"/>
  <c r="DG615" i="44" s="1"/>
  <c r="DH615" i="44" s="1"/>
  <c r="DF617" i="44"/>
  <c r="DG617" i="44" s="1"/>
  <c r="DH617" i="44" s="1"/>
  <c r="DF614" i="44"/>
  <c r="DG614" i="44" s="1"/>
  <c r="DH614" i="44" s="1"/>
  <c r="DF621" i="44"/>
  <c r="DG621" i="44" s="1"/>
  <c r="DH621" i="44" s="1"/>
  <c r="CZ24" i="44"/>
  <c r="CY24" i="44"/>
  <c r="CZ23" i="44"/>
  <c r="CY23" i="44"/>
  <c r="CZ33" i="44"/>
  <c r="CY33" i="44"/>
  <c r="CZ18" i="44"/>
  <c r="CY18" i="44"/>
  <c r="CZ21" i="44"/>
  <c r="CY21" i="44"/>
  <c r="CZ26" i="44"/>
  <c r="CY26" i="44"/>
  <c r="CZ42" i="44"/>
  <c r="CY42" i="44"/>
  <c r="CZ34" i="44"/>
  <c r="CY34" i="44"/>
  <c r="CZ13" i="44"/>
  <c r="CY13" i="44"/>
  <c r="CZ19" i="44"/>
  <c r="CY19" i="44"/>
  <c r="CZ17" i="44"/>
  <c r="CY17" i="44"/>
  <c r="CZ16" i="44"/>
  <c r="CY16" i="44"/>
  <c r="CZ12" i="44"/>
  <c r="CY12" i="44"/>
  <c r="DF511" i="44"/>
  <c r="DG511" i="44" s="1"/>
  <c r="DH511" i="44" s="1"/>
  <c r="DF610" i="44"/>
  <c r="DG610" i="44" s="1"/>
  <c r="DH610" i="44" s="1"/>
  <c r="DF597" i="44"/>
  <c r="DG597" i="44" s="1"/>
  <c r="DH597" i="44" s="1"/>
  <c r="CV3" i="44"/>
  <c r="CO3" i="44"/>
  <c r="T8" i="73"/>
  <c r="U7" i="73"/>
  <c r="V7" i="73" s="1"/>
  <c r="T44" i="73"/>
  <c r="T45" i="73" s="1"/>
  <c r="T46" i="73" s="1"/>
  <c r="U43" i="73"/>
  <c r="V43" i="73" s="1"/>
  <c r="V44" i="73" s="1"/>
  <c r="V45" i="73" s="1"/>
  <c r="V46" i="73" s="1"/>
  <c r="Y36" i="73"/>
  <c r="Z35" i="73"/>
  <c r="Z36" i="73" s="1"/>
  <c r="Y32" i="73"/>
  <c r="Y33" i="73" s="1"/>
  <c r="Y34" i="73" s="1"/>
  <c r="Z31" i="73"/>
  <c r="Z32" i="73" s="1"/>
  <c r="Z33" i="73" s="1"/>
  <c r="Z34" i="73" s="1"/>
  <c r="W38" i="73"/>
  <c r="W39" i="73" s="1"/>
  <c r="W40" i="73" s="1"/>
  <c r="X37" i="73"/>
  <c r="X38" i="73" s="1"/>
  <c r="X39" i="73" s="1"/>
  <c r="X40" i="73" s="1"/>
  <c r="W36" i="73"/>
  <c r="X35" i="73"/>
  <c r="X36" i="73" s="1"/>
  <c r="W31" i="73"/>
  <c r="X31" i="73" s="1"/>
  <c r="X32" i="73" s="1"/>
  <c r="X33" i="73" s="1"/>
  <c r="X34" i="73" s="1"/>
  <c r="T38" i="73"/>
  <c r="T39" i="73" s="1"/>
  <c r="U37" i="73"/>
  <c r="V37" i="73" s="1"/>
  <c r="U35" i="73"/>
  <c r="V35" i="73" s="1"/>
  <c r="T36" i="73"/>
  <c r="U36" i="73" s="1"/>
  <c r="V36" i="73" s="1"/>
  <c r="T32" i="73"/>
  <c r="T33" i="73" s="1"/>
  <c r="T34" i="73" s="1"/>
  <c r="U31" i="73"/>
  <c r="V31" i="73" s="1"/>
  <c r="V32" i="73" s="1"/>
  <c r="V33" i="73" s="1"/>
  <c r="V34" i="73" s="1"/>
  <c r="T20" i="73"/>
  <c r="T21" i="73" s="1"/>
  <c r="T22" i="73" s="1"/>
  <c r="U19" i="73"/>
  <c r="U20" i="73" s="1"/>
  <c r="U21" i="73" s="1"/>
  <c r="U22" i="73" s="1"/>
  <c r="B451" i="79"/>
  <c r="B450" i="79"/>
  <c r="B449" i="79"/>
  <c r="B448" i="79"/>
  <c r="B447" i="79"/>
  <c r="B446" i="79"/>
  <c r="B445" i="79"/>
  <c r="B444" i="79"/>
  <c r="B443" i="79"/>
  <c r="B442" i="79"/>
  <c r="B441" i="79"/>
  <c r="B440" i="79"/>
  <c r="B439" i="79"/>
  <c r="B438" i="79"/>
  <c r="B437" i="79"/>
  <c r="B436" i="79"/>
  <c r="B435" i="79"/>
  <c r="B434" i="79"/>
  <c r="B433" i="79"/>
  <c r="B432" i="79"/>
  <c r="B431" i="79"/>
  <c r="B430" i="79"/>
  <c r="B429" i="79"/>
  <c r="B428" i="79"/>
  <c r="B427" i="79"/>
  <c r="B426" i="79"/>
  <c r="B425" i="79"/>
  <c r="B424" i="79"/>
  <c r="B423" i="79"/>
  <c r="B422" i="79"/>
  <c r="B421" i="79"/>
  <c r="B420" i="79"/>
  <c r="B419" i="79"/>
  <c r="B418" i="79"/>
  <c r="B417" i="79"/>
  <c r="B416" i="79"/>
  <c r="B415" i="79"/>
  <c r="B414" i="79"/>
  <c r="B413" i="79"/>
  <c r="B412" i="79"/>
  <c r="B411" i="79"/>
  <c r="B410" i="79"/>
  <c r="B409" i="79"/>
  <c r="B408" i="79"/>
  <c r="B407" i="79"/>
  <c r="B406" i="79"/>
  <c r="B405" i="79"/>
  <c r="B404" i="79"/>
  <c r="B403" i="79"/>
  <c r="B402" i="79"/>
  <c r="B401" i="79"/>
  <c r="B400" i="79"/>
  <c r="B399" i="79"/>
  <c r="B398" i="79"/>
  <c r="B397" i="79"/>
  <c r="B396" i="79"/>
  <c r="B395" i="79"/>
  <c r="B394" i="79"/>
  <c r="B393" i="79"/>
  <c r="B392" i="79"/>
  <c r="B391" i="79"/>
  <c r="B390" i="79"/>
  <c r="B389" i="79"/>
  <c r="B388" i="79"/>
  <c r="B387" i="79"/>
  <c r="B386" i="79"/>
  <c r="B385" i="79"/>
  <c r="B384" i="79"/>
  <c r="B383" i="79"/>
  <c r="B382" i="79"/>
  <c r="B381" i="79"/>
  <c r="B380" i="79"/>
  <c r="B379" i="79"/>
  <c r="B378" i="79"/>
  <c r="B377" i="79"/>
  <c r="B376" i="79"/>
  <c r="B375" i="79"/>
  <c r="B374" i="79"/>
  <c r="B373" i="79"/>
  <c r="B372" i="79"/>
  <c r="B371" i="79"/>
  <c r="B370" i="79"/>
  <c r="B369" i="79"/>
  <c r="B368" i="79"/>
  <c r="B367" i="79"/>
  <c r="B366" i="79"/>
  <c r="B365" i="79"/>
  <c r="B364" i="79"/>
  <c r="B363" i="79"/>
  <c r="B362" i="79"/>
  <c r="B361" i="79"/>
  <c r="B360" i="79"/>
  <c r="B359" i="79"/>
  <c r="B358" i="79"/>
  <c r="B357" i="79"/>
  <c r="B356" i="79"/>
  <c r="B355" i="79"/>
  <c r="B354" i="79"/>
  <c r="B353" i="79"/>
  <c r="B352" i="79"/>
  <c r="B351" i="79"/>
  <c r="B350" i="79"/>
  <c r="B349" i="79"/>
  <c r="B348" i="79"/>
  <c r="B347" i="79"/>
  <c r="B346" i="79"/>
  <c r="B345" i="79"/>
  <c r="B344" i="79"/>
  <c r="B343" i="79"/>
  <c r="B342" i="79"/>
  <c r="B341" i="79"/>
  <c r="B340" i="79"/>
  <c r="B339" i="79"/>
  <c r="B338" i="79"/>
  <c r="B337" i="79"/>
  <c r="B336" i="79"/>
  <c r="B335" i="79"/>
  <c r="B334" i="79"/>
  <c r="B333" i="79"/>
  <c r="B332" i="79"/>
  <c r="B331" i="79"/>
  <c r="B330" i="79"/>
  <c r="B329" i="79"/>
  <c r="B328" i="79"/>
  <c r="B327" i="79"/>
  <c r="B326" i="79"/>
  <c r="B325" i="79"/>
  <c r="B324" i="79"/>
  <c r="B323" i="79"/>
  <c r="B322" i="79"/>
  <c r="B321" i="79"/>
  <c r="B320" i="79"/>
  <c r="B319" i="79"/>
  <c r="B318" i="79"/>
  <c r="B317" i="79"/>
  <c r="B316" i="79"/>
  <c r="B315" i="79"/>
  <c r="B314" i="79"/>
  <c r="B313" i="79"/>
  <c r="B312" i="79"/>
  <c r="B311" i="79"/>
  <c r="B310" i="79"/>
  <c r="B309" i="79"/>
  <c r="B308" i="79"/>
  <c r="B307" i="79"/>
  <c r="B306" i="79"/>
  <c r="B305" i="79"/>
  <c r="B304" i="79"/>
  <c r="B303" i="79"/>
  <c r="B302" i="79"/>
  <c r="B301" i="79"/>
  <c r="B300" i="79"/>
  <c r="B299" i="79"/>
  <c r="B298" i="79"/>
  <c r="B297" i="79"/>
  <c r="B296" i="79"/>
  <c r="B295" i="79"/>
  <c r="B294" i="79"/>
  <c r="B293" i="79"/>
  <c r="B292" i="79"/>
  <c r="B291" i="79"/>
  <c r="B290" i="79"/>
  <c r="B289" i="79"/>
  <c r="B288" i="79"/>
  <c r="B287" i="79"/>
  <c r="B286" i="79"/>
  <c r="B285" i="79"/>
  <c r="B284" i="79"/>
  <c r="B283" i="79"/>
  <c r="B282" i="79"/>
  <c r="B281" i="79"/>
  <c r="B280" i="79"/>
  <c r="B279" i="79"/>
  <c r="B278" i="79"/>
  <c r="B277" i="79"/>
  <c r="B276" i="79"/>
  <c r="B275" i="79"/>
  <c r="B274" i="79"/>
  <c r="B273" i="79"/>
  <c r="B272" i="79"/>
  <c r="B271" i="79"/>
  <c r="B270" i="79"/>
  <c r="B269" i="79"/>
  <c r="B268" i="79"/>
  <c r="B267" i="79"/>
  <c r="B266" i="79"/>
  <c r="B265" i="79"/>
  <c r="B264" i="79"/>
  <c r="B263" i="79"/>
  <c r="B262" i="79"/>
  <c r="B261" i="79"/>
  <c r="B260" i="79"/>
  <c r="B259" i="79"/>
  <c r="B258" i="79"/>
  <c r="B257" i="79"/>
  <c r="B256" i="79"/>
  <c r="B255" i="79"/>
  <c r="B254" i="79"/>
  <c r="B253" i="79"/>
  <c r="B252" i="79"/>
  <c r="B251" i="79"/>
  <c r="B250" i="79"/>
  <c r="B249" i="79"/>
  <c r="B248" i="79"/>
  <c r="B247" i="79"/>
  <c r="B246" i="79"/>
  <c r="B245" i="79"/>
  <c r="B244" i="79"/>
  <c r="B243" i="79"/>
  <c r="B242" i="79"/>
  <c r="B241" i="79"/>
  <c r="B240" i="79"/>
  <c r="B239" i="79"/>
  <c r="B238" i="79"/>
  <c r="B237" i="79"/>
  <c r="B236" i="79"/>
  <c r="B235" i="79"/>
  <c r="B234" i="79"/>
  <c r="B233" i="79"/>
  <c r="B232" i="79"/>
  <c r="B231" i="79"/>
  <c r="B230" i="79"/>
  <c r="B229" i="79"/>
  <c r="B228" i="79"/>
  <c r="B227" i="79"/>
  <c r="B226" i="79"/>
  <c r="B225" i="79"/>
  <c r="B224" i="79"/>
  <c r="B223" i="79"/>
  <c r="B222" i="79"/>
  <c r="B221" i="79"/>
  <c r="B220" i="79"/>
  <c r="B219" i="79"/>
  <c r="B218" i="79"/>
  <c r="B217" i="79"/>
  <c r="B216" i="79"/>
  <c r="B215" i="79"/>
  <c r="B214" i="79"/>
  <c r="B213" i="79"/>
  <c r="B212" i="79"/>
  <c r="B211" i="79"/>
  <c r="B210" i="79"/>
  <c r="B209" i="79"/>
  <c r="B208" i="79"/>
  <c r="B207" i="79"/>
  <c r="B206" i="79"/>
  <c r="B205" i="79"/>
  <c r="B204" i="79"/>
  <c r="B203" i="79"/>
  <c r="B202" i="79"/>
  <c r="B201" i="79"/>
  <c r="B200" i="79"/>
  <c r="B199" i="79"/>
  <c r="B198" i="79"/>
  <c r="B197" i="79"/>
  <c r="B196" i="79"/>
  <c r="B195" i="79"/>
  <c r="B194" i="79"/>
  <c r="B193" i="79"/>
  <c r="B192" i="79"/>
  <c r="B191" i="79"/>
  <c r="B190" i="79"/>
  <c r="B189" i="79"/>
  <c r="B188" i="79"/>
  <c r="B187" i="79"/>
  <c r="B186" i="79"/>
  <c r="B185" i="79"/>
  <c r="B184" i="79"/>
  <c r="B183" i="79"/>
  <c r="B182" i="79"/>
  <c r="B181" i="79"/>
  <c r="B180" i="79"/>
  <c r="B179" i="79"/>
  <c r="B178" i="79"/>
  <c r="B177" i="79"/>
  <c r="B176" i="79"/>
  <c r="B175" i="79"/>
  <c r="B174" i="79"/>
  <c r="B173" i="79"/>
  <c r="B172" i="79"/>
  <c r="B171" i="79"/>
  <c r="B170" i="79"/>
  <c r="B169" i="79"/>
  <c r="B168" i="79"/>
  <c r="B167" i="79"/>
  <c r="B166" i="79"/>
  <c r="B165" i="79"/>
  <c r="B164" i="79"/>
  <c r="B163" i="79"/>
  <c r="B162" i="79"/>
  <c r="B161" i="79"/>
  <c r="B160" i="79"/>
  <c r="B159" i="79"/>
  <c r="B158" i="79"/>
  <c r="B157" i="79"/>
  <c r="B156" i="79"/>
  <c r="B155" i="79"/>
  <c r="B154" i="79"/>
  <c r="B153" i="79"/>
  <c r="B152" i="79"/>
  <c r="B151" i="79"/>
  <c r="B150" i="79"/>
  <c r="B149" i="79"/>
  <c r="B148" i="79"/>
  <c r="B147" i="79"/>
  <c r="B146" i="79"/>
  <c r="B145" i="79"/>
  <c r="B144" i="79"/>
  <c r="B143" i="79"/>
  <c r="B142" i="79"/>
  <c r="B141" i="79"/>
  <c r="B140" i="79"/>
  <c r="B139" i="79"/>
  <c r="B138" i="79"/>
  <c r="B137" i="79"/>
  <c r="B136" i="79"/>
  <c r="B135" i="79"/>
  <c r="B134" i="79"/>
  <c r="B133" i="79"/>
  <c r="B132" i="79"/>
  <c r="B131" i="79"/>
  <c r="B130" i="79"/>
  <c r="B129" i="79"/>
  <c r="B128" i="79"/>
  <c r="B127" i="79"/>
  <c r="B126" i="79"/>
  <c r="B125" i="79"/>
  <c r="B124" i="79"/>
  <c r="B123" i="79"/>
  <c r="B122" i="79"/>
  <c r="B121" i="79"/>
  <c r="B120" i="79"/>
  <c r="B119" i="79"/>
  <c r="B118" i="79"/>
  <c r="B117" i="79"/>
  <c r="B116" i="79"/>
  <c r="B115" i="79"/>
  <c r="B114" i="79"/>
  <c r="B113" i="79"/>
  <c r="B112" i="79"/>
  <c r="B111" i="79"/>
  <c r="B110" i="79"/>
  <c r="B109" i="79"/>
  <c r="B108" i="79"/>
  <c r="B107" i="79"/>
  <c r="B106" i="79"/>
  <c r="B105" i="79"/>
  <c r="B104" i="79"/>
  <c r="B103" i="79"/>
  <c r="B102" i="79"/>
  <c r="B101" i="79"/>
  <c r="B100" i="79"/>
  <c r="B99" i="79"/>
  <c r="B98" i="79"/>
  <c r="B97" i="79"/>
  <c r="B96" i="79"/>
  <c r="B95" i="79"/>
  <c r="B94" i="79"/>
  <c r="B93" i="79"/>
  <c r="B92" i="79"/>
  <c r="B91" i="79"/>
  <c r="B90" i="79"/>
  <c r="B89" i="79"/>
  <c r="B88" i="79"/>
  <c r="B87" i="79"/>
  <c r="B86" i="79"/>
  <c r="B85" i="79"/>
  <c r="B84" i="79"/>
  <c r="B83" i="79"/>
  <c r="B82" i="79"/>
  <c r="B81" i="79"/>
  <c r="B80" i="79"/>
  <c r="B79" i="79"/>
  <c r="B78" i="79"/>
  <c r="B77" i="79"/>
  <c r="B76" i="79"/>
  <c r="B75" i="79"/>
  <c r="B74" i="79"/>
  <c r="B73" i="79"/>
  <c r="B72" i="79"/>
  <c r="B71" i="79"/>
  <c r="B70" i="79"/>
  <c r="B69" i="79"/>
  <c r="B68" i="79"/>
  <c r="B67" i="79"/>
  <c r="B66" i="79"/>
  <c r="B65" i="79"/>
  <c r="B64" i="79"/>
  <c r="B63" i="79"/>
  <c r="B62" i="79"/>
  <c r="B61" i="79"/>
  <c r="B60" i="79"/>
  <c r="B59" i="79"/>
  <c r="B58" i="79"/>
  <c r="B57" i="79"/>
  <c r="B56" i="79"/>
  <c r="B55" i="79"/>
  <c r="B54" i="79"/>
  <c r="B53" i="79"/>
  <c r="B52" i="79"/>
  <c r="B51" i="79"/>
  <c r="B50" i="79"/>
  <c r="B49" i="79"/>
  <c r="B48" i="79"/>
  <c r="B47" i="79"/>
  <c r="B46" i="79"/>
  <c r="B45" i="79"/>
  <c r="B44" i="79"/>
  <c r="B43" i="79"/>
  <c r="B42" i="79"/>
  <c r="B41" i="79"/>
  <c r="B40" i="79"/>
  <c r="B39" i="79"/>
  <c r="B38" i="79"/>
  <c r="B37" i="79"/>
  <c r="B36" i="79"/>
  <c r="B35" i="79"/>
  <c r="B34" i="79"/>
  <c r="B33" i="79"/>
  <c r="B32" i="79"/>
  <c r="B31" i="79"/>
  <c r="B30" i="79"/>
  <c r="B29" i="79"/>
  <c r="B28" i="79"/>
  <c r="B27" i="79"/>
  <c r="B26" i="79"/>
  <c r="B25" i="79"/>
  <c r="B24" i="79"/>
  <c r="B23" i="79"/>
  <c r="B22" i="79"/>
  <c r="B21" i="79"/>
  <c r="B20" i="79"/>
  <c r="B19" i="79"/>
  <c r="B18" i="79"/>
  <c r="B17" i="79"/>
  <c r="B16" i="79"/>
  <c r="B15" i="79"/>
  <c r="B14" i="79"/>
  <c r="B13" i="79"/>
  <c r="B12" i="79"/>
  <c r="B11" i="79"/>
  <c r="B10" i="79"/>
  <c r="B9" i="79"/>
  <c r="B8" i="79"/>
  <c r="B7" i="79"/>
  <c r="B6" i="79"/>
  <c r="B5" i="79"/>
  <c r="B4" i="79"/>
  <c r="B3" i="79"/>
  <c r="B2" i="79"/>
  <c r="CS3" i="44" a="1"/>
  <c r="CQ3" i="44" a="1"/>
  <c r="CR3" i="44" a="1"/>
  <c r="CM3" i="44" a="1"/>
  <c r="DG409" i="44" l="1"/>
  <c r="DH409" i="44" s="1"/>
  <c r="DA444" i="44"/>
  <c r="DB444" i="44" s="1"/>
  <c r="DC444" i="44" s="1"/>
  <c r="DF444" i="44" s="1"/>
  <c r="DA178" i="44"/>
  <c r="DB178" i="44" s="1"/>
  <c r="DC178" i="44" s="1"/>
  <c r="DF178" i="44" s="1"/>
  <c r="DG546" i="44"/>
  <c r="DH546" i="44" s="1"/>
  <c r="DA300" i="44"/>
  <c r="DB300" i="44" s="1"/>
  <c r="DC300" i="44" s="1"/>
  <c r="DF300" i="44" s="1"/>
  <c r="DA68" i="44"/>
  <c r="DB68" i="44" s="1"/>
  <c r="DC68" i="44" s="1"/>
  <c r="DF68" i="44" s="1"/>
  <c r="DA124" i="44"/>
  <c r="DB124" i="44" s="1"/>
  <c r="DC124" i="44" s="1"/>
  <c r="DF124" i="44" s="1"/>
  <c r="DG124" i="44" s="1"/>
  <c r="DH124" i="44" s="1"/>
  <c r="DA264" i="44"/>
  <c r="DB264" i="44" s="1"/>
  <c r="DC264" i="44" s="1"/>
  <c r="DF264" i="44" s="1"/>
  <c r="DA211" i="44"/>
  <c r="DB211" i="44" s="1"/>
  <c r="DC211" i="44" s="1"/>
  <c r="DF211" i="44" s="1"/>
  <c r="DA313" i="44"/>
  <c r="DB313" i="44" s="1"/>
  <c r="DC313" i="44" s="1"/>
  <c r="DF313" i="44" s="1"/>
  <c r="DA302" i="44"/>
  <c r="DB302" i="44" s="1"/>
  <c r="DC302" i="44" s="1"/>
  <c r="DF302" i="44" s="1"/>
  <c r="DA344" i="44"/>
  <c r="DB344" i="44" s="1"/>
  <c r="DC344" i="44" s="1"/>
  <c r="DF344" i="44" s="1"/>
  <c r="DA156" i="44"/>
  <c r="DB156" i="44" s="1"/>
  <c r="DC156" i="44" s="1"/>
  <c r="DF156" i="44" s="1"/>
  <c r="DA297" i="44"/>
  <c r="DB297" i="44" s="1"/>
  <c r="DC297" i="44" s="1"/>
  <c r="DF297" i="44" s="1"/>
  <c r="DA115" i="44"/>
  <c r="DB115" i="44" s="1"/>
  <c r="DC115" i="44" s="1"/>
  <c r="DF115" i="44" s="1"/>
  <c r="DA327" i="44"/>
  <c r="DB327" i="44" s="1"/>
  <c r="DC327" i="44" s="1"/>
  <c r="DF327" i="44" s="1"/>
  <c r="DG327" i="44" s="1"/>
  <c r="DH327" i="44" s="1"/>
  <c r="DA190" i="44"/>
  <c r="DB190" i="44" s="1"/>
  <c r="DC190" i="44" s="1"/>
  <c r="DF190" i="44" s="1"/>
  <c r="DA224" i="44"/>
  <c r="DB224" i="44" s="1"/>
  <c r="DC224" i="44" s="1"/>
  <c r="DF224" i="44" s="1"/>
  <c r="DA389" i="44"/>
  <c r="DB389" i="44" s="1"/>
  <c r="DC389" i="44" s="1"/>
  <c r="DF389" i="44" s="1"/>
  <c r="DA233" i="44"/>
  <c r="DB233" i="44" s="1"/>
  <c r="DC233" i="44" s="1"/>
  <c r="DF233" i="44" s="1"/>
  <c r="DG233" i="44" s="1"/>
  <c r="DH233" i="44" s="1"/>
  <c r="DA372" i="44"/>
  <c r="DB372" i="44" s="1"/>
  <c r="DC372" i="44" s="1"/>
  <c r="DF372" i="44" s="1"/>
  <c r="DG372" i="44" s="1"/>
  <c r="DH372" i="44" s="1"/>
  <c r="DA304" i="44"/>
  <c r="DB304" i="44" s="1"/>
  <c r="DC304" i="44" s="1"/>
  <c r="DF304" i="44" s="1"/>
  <c r="DA210" i="44"/>
  <c r="DB210" i="44" s="1"/>
  <c r="DC210" i="44" s="1"/>
  <c r="DF210" i="44" s="1"/>
  <c r="DA216" i="44"/>
  <c r="DB216" i="44" s="1"/>
  <c r="DC216" i="44" s="1"/>
  <c r="DF216" i="44" s="1"/>
  <c r="DA154" i="44"/>
  <c r="DB154" i="44" s="1"/>
  <c r="DC154" i="44" s="1"/>
  <c r="DF154" i="44" s="1"/>
  <c r="DA220" i="44"/>
  <c r="DB220" i="44" s="1"/>
  <c r="DC220" i="44" s="1"/>
  <c r="DF220" i="44" s="1"/>
  <c r="DA160" i="44"/>
  <c r="DB160" i="44" s="1"/>
  <c r="DC160" i="44" s="1"/>
  <c r="DA418" i="44"/>
  <c r="DB418" i="44" s="1"/>
  <c r="DC418" i="44" s="1"/>
  <c r="DF418" i="44" s="1"/>
  <c r="DA301" i="44"/>
  <c r="DB301" i="44" s="1"/>
  <c r="DC301" i="44" s="1"/>
  <c r="DF301" i="44" s="1"/>
  <c r="DA128" i="44"/>
  <c r="DB128" i="44" s="1"/>
  <c r="DC128" i="44" s="1"/>
  <c r="DF128" i="44" s="1"/>
  <c r="DA433" i="44"/>
  <c r="DB433" i="44" s="1"/>
  <c r="DC433" i="44" s="1"/>
  <c r="DF433" i="44" s="1"/>
  <c r="DA91" i="44"/>
  <c r="DB91" i="44" s="1"/>
  <c r="DC91" i="44" s="1"/>
  <c r="DF91" i="44" s="1"/>
  <c r="DA197" i="44"/>
  <c r="DB197" i="44" s="1"/>
  <c r="DC197" i="44" s="1"/>
  <c r="DF197" i="44" s="1"/>
  <c r="DA334" i="44"/>
  <c r="DB334" i="44" s="1"/>
  <c r="DC334" i="44" s="1"/>
  <c r="DF334" i="44" s="1"/>
  <c r="DA377" i="44"/>
  <c r="DB377" i="44" s="1"/>
  <c r="DC377" i="44" s="1"/>
  <c r="DF377" i="44" s="1"/>
  <c r="DA106" i="44"/>
  <c r="DB106" i="44" s="1"/>
  <c r="DC106" i="44" s="1"/>
  <c r="DF106" i="44" s="1"/>
  <c r="DA265" i="44"/>
  <c r="DB265" i="44" s="1"/>
  <c r="DC265" i="44" s="1"/>
  <c r="DF265" i="44" s="1"/>
  <c r="DG265" i="44" s="1"/>
  <c r="DH265" i="44" s="1"/>
  <c r="DA312" i="44"/>
  <c r="DB312" i="44" s="1"/>
  <c r="DC312" i="44" s="1"/>
  <c r="DF312" i="44" s="1"/>
  <c r="DA260" i="44"/>
  <c r="DB260" i="44" s="1"/>
  <c r="DC260" i="44" s="1"/>
  <c r="DF260" i="44" s="1"/>
  <c r="DA191" i="44"/>
  <c r="DB191" i="44" s="1"/>
  <c r="DC191" i="44" s="1"/>
  <c r="DF191" i="44" s="1"/>
  <c r="DA370" i="44"/>
  <c r="DB370" i="44" s="1"/>
  <c r="DC370" i="44" s="1"/>
  <c r="DF370" i="44" s="1"/>
  <c r="DA44" i="44"/>
  <c r="DB44" i="44" s="1"/>
  <c r="DC44" i="44" s="1"/>
  <c r="DF44" i="44" s="1"/>
  <c r="DA225" i="44"/>
  <c r="DB225" i="44" s="1"/>
  <c r="DC225" i="44" s="1"/>
  <c r="DG477" i="44"/>
  <c r="DH477" i="44" s="1"/>
  <c r="DA16" i="44"/>
  <c r="DB16" i="44" s="1"/>
  <c r="DC16" i="44" s="1"/>
  <c r="DF16" i="44" s="1"/>
  <c r="DA42" i="44"/>
  <c r="DB42" i="44" s="1"/>
  <c r="DC42" i="44" s="1"/>
  <c r="DF42" i="44" s="1"/>
  <c r="DG507" i="44"/>
  <c r="DH507" i="44" s="1"/>
  <c r="DA67" i="44"/>
  <c r="DB67" i="44" s="1"/>
  <c r="DC67" i="44" s="1"/>
  <c r="DF67" i="44" s="1"/>
  <c r="DG67" i="44" s="1"/>
  <c r="DH67" i="44" s="1"/>
  <c r="DA237" i="44"/>
  <c r="DB237" i="44" s="1"/>
  <c r="DC237" i="44" s="1"/>
  <c r="DF237" i="44" s="1"/>
  <c r="DG237" i="44" s="1"/>
  <c r="DH237" i="44" s="1"/>
  <c r="DA250" i="44"/>
  <c r="DB250" i="44" s="1"/>
  <c r="DC250" i="44" s="1"/>
  <c r="DF250" i="44" s="1"/>
  <c r="DG250" i="44" s="1"/>
  <c r="DH250" i="44" s="1"/>
  <c r="DA257" i="44"/>
  <c r="DB257" i="44" s="1"/>
  <c r="DC257" i="44" s="1"/>
  <c r="DF257" i="44" s="1"/>
  <c r="DA80" i="44"/>
  <c r="DB80" i="44" s="1"/>
  <c r="DC80" i="44" s="1"/>
  <c r="DF80" i="44" s="1"/>
  <c r="DA114" i="44"/>
  <c r="DB114" i="44" s="1"/>
  <c r="DC114" i="44" s="1"/>
  <c r="DF114" i="44" s="1"/>
  <c r="DA434" i="44"/>
  <c r="DB434" i="44" s="1"/>
  <c r="DC434" i="44" s="1"/>
  <c r="DF434" i="44" s="1"/>
  <c r="DA437" i="44"/>
  <c r="DB437" i="44" s="1"/>
  <c r="DC437" i="44" s="1"/>
  <c r="DF437" i="44" s="1"/>
  <c r="DA447" i="44"/>
  <c r="DB447" i="44" s="1"/>
  <c r="DC447" i="44" s="1"/>
  <c r="DF447" i="44" s="1"/>
  <c r="DA47" i="44"/>
  <c r="DB47" i="44" s="1"/>
  <c r="DC47" i="44" s="1"/>
  <c r="DF47" i="44" s="1"/>
  <c r="DA240" i="44"/>
  <c r="DB240" i="44" s="1"/>
  <c r="DC240" i="44" s="1"/>
  <c r="DF240" i="44" s="1"/>
  <c r="DA168" i="44"/>
  <c r="DB168" i="44" s="1"/>
  <c r="DC168" i="44" s="1"/>
  <c r="DF168" i="44" s="1"/>
  <c r="DA131" i="44"/>
  <c r="DB131" i="44" s="1"/>
  <c r="DC131" i="44" s="1"/>
  <c r="DF131" i="44" s="1"/>
  <c r="DA367" i="44"/>
  <c r="DB367" i="44" s="1"/>
  <c r="DC367" i="44" s="1"/>
  <c r="DF367" i="44" s="1"/>
  <c r="DA151" i="44"/>
  <c r="DB151" i="44" s="1"/>
  <c r="DC151" i="44" s="1"/>
  <c r="DF151" i="44" s="1"/>
  <c r="DA61" i="44"/>
  <c r="DB61" i="44" s="1"/>
  <c r="DC61" i="44" s="1"/>
  <c r="DF61" i="44" s="1"/>
  <c r="DA346" i="44"/>
  <c r="DB346" i="44" s="1"/>
  <c r="DC346" i="44" s="1"/>
  <c r="DF346" i="44" s="1"/>
  <c r="DA293" i="44"/>
  <c r="DB293" i="44" s="1"/>
  <c r="DC293" i="44" s="1"/>
  <c r="DF293" i="44" s="1"/>
  <c r="DG293" i="44" s="1"/>
  <c r="DH293" i="44" s="1"/>
  <c r="DA30" i="44"/>
  <c r="DB30" i="44" s="1"/>
  <c r="DC30" i="44" s="1"/>
  <c r="DA22" i="44"/>
  <c r="DB22" i="44" s="1"/>
  <c r="DC22" i="44" s="1"/>
  <c r="DF22" i="44" s="1"/>
  <c r="DG22" i="44" s="1"/>
  <c r="DH22" i="44" s="1"/>
  <c r="DA5" i="44"/>
  <c r="DB5" i="44" s="1"/>
  <c r="DC5" i="44" s="1"/>
  <c r="DF5" i="44" s="1"/>
  <c r="DG5" i="44" s="1"/>
  <c r="DH5" i="44" s="1"/>
  <c r="DA92" i="44"/>
  <c r="DB92" i="44" s="1"/>
  <c r="DC92" i="44" s="1"/>
  <c r="DF92" i="44" s="1"/>
  <c r="DA226" i="44"/>
  <c r="DB226" i="44" s="1"/>
  <c r="DC226" i="44" s="1"/>
  <c r="DF226" i="44" s="1"/>
  <c r="DA288" i="44"/>
  <c r="DB288" i="44" s="1"/>
  <c r="DC288" i="44" s="1"/>
  <c r="DF288" i="44" s="1"/>
  <c r="DG288" i="44" s="1"/>
  <c r="DH288" i="44" s="1"/>
  <c r="DA296" i="44"/>
  <c r="DB296" i="44" s="1"/>
  <c r="DC296" i="44" s="1"/>
  <c r="DF296" i="44" s="1"/>
  <c r="DA373" i="44"/>
  <c r="DB373" i="44" s="1"/>
  <c r="DC373" i="44" s="1"/>
  <c r="DA428" i="44"/>
  <c r="DB428" i="44" s="1"/>
  <c r="DC428" i="44" s="1"/>
  <c r="DF428" i="44" s="1"/>
  <c r="DA317" i="44"/>
  <c r="DB317" i="44" s="1"/>
  <c r="DC317" i="44" s="1"/>
  <c r="DF317" i="44" s="1"/>
  <c r="DG317" i="44" s="1"/>
  <c r="DH317" i="44" s="1"/>
  <c r="DA62" i="44"/>
  <c r="DB62" i="44" s="1"/>
  <c r="DC62" i="44" s="1"/>
  <c r="DF62" i="44" s="1"/>
  <c r="DG62" i="44" s="1"/>
  <c r="DH62" i="44" s="1"/>
  <c r="DA337" i="44"/>
  <c r="DB337" i="44" s="1"/>
  <c r="DC337" i="44" s="1"/>
  <c r="DF337" i="44" s="1"/>
  <c r="DA241" i="44"/>
  <c r="DB241" i="44" s="1"/>
  <c r="DC241" i="44" s="1"/>
  <c r="DF241" i="44" s="1"/>
  <c r="DA249" i="44"/>
  <c r="DB249" i="44" s="1"/>
  <c r="DC249" i="44" s="1"/>
  <c r="DF249" i="44" s="1"/>
  <c r="DA314" i="44"/>
  <c r="DB314" i="44" s="1"/>
  <c r="DC314" i="44" s="1"/>
  <c r="DF314" i="44" s="1"/>
  <c r="DA203" i="44"/>
  <c r="DB203" i="44" s="1"/>
  <c r="DC203" i="44" s="1"/>
  <c r="DF203" i="44" s="1"/>
  <c r="DA173" i="44"/>
  <c r="DB173" i="44" s="1"/>
  <c r="DC173" i="44" s="1"/>
  <c r="DF173" i="44" s="1"/>
  <c r="DA123" i="44"/>
  <c r="DB123" i="44" s="1"/>
  <c r="DC123" i="44" s="1"/>
  <c r="DF123" i="44" s="1"/>
  <c r="DA349" i="44"/>
  <c r="DB349" i="44" s="1"/>
  <c r="DC349" i="44" s="1"/>
  <c r="DF349" i="44" s="1"/>
  <c r="DA355" i="44"/>
  <c r="DB355" i="44" s="1"/>
  <c r="DC355" i="44" s="1"/>
  <c r="DF355" i="44" s="1"/>
  <c r="DA267" i="44"/>
  <c r="DB267" i="44" s="1"/>
  <c r="DC267" i="44" s="1"/>
  <c r="DF267" i="44" s="1"/>
  <c r="DG267" i="44" s="1"/>
  <c r="DH267" i="44" s="1"/>
  <c r="DA134" i="44"/>
  <c r="DB134" i="44" s="1"/>
  <c r="DC134" i="44" s="1"/>
  <c r="DF134" i="44" s="1"/>
  <c r="DA87" i="44"/>
  <c r="DB87" i="44" s="1"/>
  <c r="DC87" i="44" s="1"/>
  <c r="DF87" i="44" s="1"/>
  <c r="DA186" i="44"/>
  <c r="DB186" i="44" s="1"/>
  <c r="DC186" i="44" s="1"/>
  <c r="DF186" i="44" s="1"/>
  <c r="DA266" i="44"/>
  <c r="DB266" i="44" s="1"/>
  <c r="DC266" i="44" s="1"/>
  <c r="DF266" i="44" s="1"/>
  <c r="DA97" i="44"/>
  <c r="DB97" i="44" s="1"/>
  <c r="DC97" i="44" s="1"/>
  <c r="DF97" i="44" s="1"/>
  <c r="DA279" i="44"/>
  <c r="DB279" i="44" s="1"/>
  <c r="DC279" i="44" s="1"/>
  <c r="DF279" i="44" s="1"/>
  <c r="DA18" i="44"/>
  <c r="DB18" i="44" s="1"/>
  <c r="DC18" i="44" s="1"/>
  <c r="DF18" i="44" s="1"/>
  <c r="DG434" i="44"/>
  <c r="DH434" i="44" s="1"/>
  <c r="DA424" i="44"/>
  <c r="DB424" i="44" s="1"/>
  <c r="DC424" i="44" s="1"/>
  <c r="DA442" i="44"/>
  <c r="DB442" i="44" s="1"/>
  <c r="DC442" i="44" s="1"/>
  <c r="DF442" i="44" s="1"/>
  <c r="DA443" i="44"/>
  <c r="DB443" i="44" s="1"/>
  <c r="DC443" i="44" s="1"/>
  <c r="DF443" i="44" s="1"/>
  <c r="DA330" i="44"/>
  <c r="DB330" i="44" s="1"/>
  <c r="DC330" i="44" s="1"/>
  <c r="DF330" i="44" s="1"/>
  <c r="DG330" i="44" s="1"/>
  <c r="DH330" i="44" s="1"/>
  <c r="DA205" i="44"/>
  <c r="DB205" i="44" s="1"/>
  <c r="DC205" i="44" s="1"/>
  <c r="DF205" i="44" s="1"/>
  <c r="DG205" i="44" s="1"/>
  <c r="DH205" i="44" s="1"/>
  <c r="DA48" i="44"/>
  <c r="DB48" i="44" s="1"/>
  <c r="DC48" i="44" s="1"/>
  <c r="DF48" i="44" s="1"/>
  <c r="DA107" i="44"/>
  <c r="DB107" i="44" s="1"/>
  <c r="DC107" i="44" s="1"/>
  <c r="DF107" i="44" s="1"/>
  <c r="DG107" i="44" s="1"/>
  <c r="DH107" i="44" s="1"/>
  <c r="DA200" i="44"/>
  <c r="DB200" i="44" s="1"/>
  <c r="DC200" i="44" s="1"/>
  <c r="DF200" i="44" s="1"/>
  <c r="DA347" i="44"/>
  <c r="DB347" i="44" s="1"/>
  <c r="DC347" i="44" s="1"/>
  <c r="DF347" i="44" s="1"/>
  <c r="DG347" i="44" s="1"/>
  <c r="DH347" i="44" s="1"/>
  <c r="DA175" i="44"/>
  <c r="DB175" i="44" s="1"/>
  <c r="DC175" i="44" s="1"/>
  <c r="DA39" i="44"/>
  <c r="DB39" i="44" s="1"/>
  <c r="DC39" i="44" s="1"/>
  <c r="DF39" i="44" s="1"/>
  <c r="DG39" i="44" s="1"/>
  <c r="DH39" i="44" s="1"/>
  <c r="DA27" i="44"/>
  <c r="DB27" i="44" s="1"/>
  <c r="DC27" i="44" s="1"/>
  <c r="DA20" i="44"/>
  <c r="DB20" i="44" s="1"/>
  <c r="DC20" i="44" s="1"/>
  <c r="DA436" i="44"/>
  <c r="DB436" i="44" s="1"/>
  <c r="DC436" i="44" s="1"/>
  <c r="DF436" i="44" s="1"/>
  <c r="DA427" i="44"/>
  <c r="DB427" i="44" s="1"/>
  <c r="DC427" i="44" s="1"/>
  <c r="DF427" i="44" s="1"/>
  <c r="DG427" i="44" s="1"/>
  <c r="DH427" i="44" s="1"/>
  <c r="DA423" i="44"/>
  <c r="DB423" i="44" s="1"/>
  <c r="DC423" i="44" s="1"/>
  <c r="DA130" i="44"/>
  <c r="DB130" i="44" s="1"/>
  <c r="DC130" i="44" s="1"/>
  <c r="DF130" i="44" s="1"/>
  <c r="DA147" i="44"/>
  <c r="DB147" i="44" s="1"/>
  <c r="DC147" i="44" s="1"/>
  <c r="DF147" i="44" s="1"/>
  <c r="DG147" i="44" s="1"/>
  <c r="DH147" i="44" s="1"/>
  <c r="DA171" i="44"/>
  <c r="DB171" i="44" s="1"/>
  <c r="DC171" i="44" s="1"/>
  <c r="DA204" i="44"/>
  <c r="DB204" i="44" s="1"/>
  <c r="DC204" i="44" s="1"/>
  <c r="DF204" i="44" s="1"/>
  <c r="DA345" i="44"/>
  <c r="DB345" i="44" s="1"/>
  <c r="DC345" i="44" s="1"/>
  <c r="DA85" i="44"/>
  <c r="DB85" i="44" s="1"/>
  <c r="DC85" i="44" s="1"/>
  <c r="DF85" i="44" s="1"/>
  <c r="DA84" i="44"/>
  <c r="DB84" i="44" s="1"/>
  <c r="DC84" i="44" s="1"/>
  <c r="DF84" i="44" s="1"/>
  <c r="DG84" i="44" s="1"/>
  <c r="DH84" i="44" s="1"/>
  <c r="DA15" i="44"/>
  <c r="DB15" i="44" s="1"/>
  <c r="DC15" i="44" s="1"/>
  <c r="DF15" i="44" s="1"/>
  <c r="DG15" i="44" s="1"/>
  <c r="DH15" i="44" s="1"/>
  <c r="DG520" i="44"/>
  <c r="DH520" i="44" s="1"/>
  <c r="DF462" i="44"/>
  <c r="DG462" i="44" s="1"/>
  <c r="DH462" i="44" s="1"/>
  <c r="DA76" i="44"/>
  <c r="DB76" i="44" s="1"/>
  <c r="DC76" i="44" s="1"/>
  <c r="DF76" i="44" s="1"/>
  <c r="DG76" i="44" s="1"/>
  <c r="DH76" i="44" s="1"/>
  <c r="DA354" i="44"/>
  <c r="DB354" i="44" s="1"/>
  <c r="DC354" i="44" s="1"/>
  <c r="DA181" i="44"/>
  <c r="DB181" i="44" s="1"/>
  <c r="DC181" i="44" s="1"/>
  <c r="DF181" i="44" s="1"/>
  <c r="DG181" i="44" s="1"/>
  <c r="DH181" i="44" s="1"/>
  <c r="DA258" i="44"/>
  <c r="DB258" i="44" s="1"/>
  <c r="DC258" i="44" s="1"/>
  <c r="DF258" i="44" s="1"/>
  <c r="DA214" i="44"/>
  <c r="DB214" i="44" s="1"/>
  <c r="DC214" i="44" s="1"/>
  <c r="DF214" i="44" s="1"/>
  <c r="DA111" i="44"/>
  <c r="DB111" i="44" s="1"/>
  <c r="DC111" i="44" s="1"/>
  <c r="DF111" i="44" s="1"/>
  <c r="DA35" i="44"/>
  <c r="DB35" i="44" s="1"/>
  <c r="DC35" i="44" s="1"/>
  <c r="DF35" i="44" s="1"/>
  <c r="DG35" i="44" s="1"/>
  <c r="DH35" i="44" s="1"/>
  <c r="DA9" i="44"/>
  <c r="DB9" i="44" s="1"/>
  <c r="DC9" i="44" s="1"/>
  <c r="DF9" i="44" s="1"/>
  <c r="DG9" i="44" s="1"/>
  <c r="DH9" i="44" s="1"/>
  <c r="DA17" i="44"/>
  <c r="DB17" i="44" s="1"/>
  <c r="DC17" i="44" s="1"/>
  <c r="DF17" i="44" s="1"/>
  <c r="DF485" i="44"/>
  <c r="DG485" i="44" s="1"/>
  <c r="DH485" i="44" s="1"/>
  <c r="DA369" i="44"/>
  <c r="DB369" i="44" s="1"/>
  <c r="DC369" i="44" s="1"/>
  <c r="DF369" i="44" s="1"/>
  <c r="DA194" i="44"/>
  <c r="DB194" i="44" s="1"/>
  <c r="DC194" i="44" s="1"/>
  <c r="DF194" i="44" s="1"/>
  <c r="DA333" i="44"/>
  <c r="DB333" i="44" s="1"/>
  <c r="DC333" i="44" s="1"/>
  <c r="DA149" i="44"/>
  <c r="DB149" i="44" s="1"/>
  <c r="DC149" i="44" s="1"/>
  <c r="DF149" i="44" s="1"/>
  <c r="DA286" i="44"/>
  <c r="DB286" i="44" s="1"/>
  <c r="DC286" i="44" s="1"/>
  <c r="DF286" i="44" s="1"/>
  <c r="DG286" i="44" s="1"/>
  <c r="DH286" i="44" s="1"/>
  <c r="DA162" i="44"/>
  <c r="DB162" i="44" s="1"/>
  <c r="DC162" i="44" s="1"/>
  <c r="DF162" i="44" s="1"/>
  <c r="DA363" i="44"/>
  <c r="DB363" i="44" s="1"/>
  <c r="DC363" i="44" s="1"/>
  <c r="DF363" i="44" s="1"/>
  <c r="DG570" i="44"/>
  <c r="DH570" i="44" s="1"/>
  <c r="DA26" i="44"/>
  <c r="DB26" i="44" s="1"/>
  <c r="DC26" i="44" s="1"/>
  <c r="DF26" i="44" s="1"/>
  <c r="DG26" i="44" s="1"/>
  <c r="DH26" i="44" s="1"/>
  <c r="DA13" i="44"/>
  <c r="DB13" i="44" s="1"/>
  <c r="DC13" i="44" s="1"/>
  <c r="DA350" i="44"/>
  <c r="DB350" i="44" s="1"/>
  <c r="DC350" i="44" s="1"/>
  <c r="DA231" i="44"/>
  <c r="DB231" i="44" s="1"/>
  <c r="DC231" i="44" s="1"/>
  <c r="DA310" i="44"/>
  <c r="DB310" i="44" s="1"/>
  <c r="DC310" i="44" s="1"/>
  <c r="DF310" i="44" s="1"/>
  <c r="DA215" i="44"/>
  <c r="DB215" i="44" s="1"/>
  <c r="DC215" i="44" s="1"/>
  <c r="DF215" i="44" s="1"/>
  <c r="DA295" i="44"/>
  <c r="DB295" i="44" s="1"/>
  <c r="DC295" i="44" s="1"/>
  <c r="DF295" i="44" s="1"/>
  <c r="DA132" i="44"/>
  <c r="DB132" i="44" s="1"/>
  <c r="DC132" i="44" s="1"/>
  <c r="DF132" i="44" s="1"/>
  <c r="DA51" i="44"/>
  <c r="DB51" i="44" s="1"/>
  <c r="DC51" i="44" s="1"/>
  <c r="DA192" i="44"/>
  <c r="DB192" i="44" s="1"/>
  <c r="DC192" i="44" s="1"/>
  <c r="DF192" i="44" s="1"/>
  <c r="DA392" i="44"/>
  <c r="DB392" i="44" s="1"/>
  <c r="DC392" i="44" s="1"/>
  <c r="DA385" i="44"/>
  <c r="DB385" i="44" s="1"/>
  <c r="DC385" i="44" s="1"/>
  <c r="DF385" i="44" s="1"/>
  <c r="DA118" i="44"/>
  <c r="DB118" i="44" s="1"/>
  <c r="DC118" i="44" s="1"/>
  <c r="DF118" i="44" s="1"/>
  <c r="DA82" i="44"/>
  <c r="DB82" i="44" s="1"/>
  <c r="DC82" i="44" s="1"/>
  <c r="DF82" i="44" s="1"/>
  <c r="DA262" i="44"/>
  <c r="DB262" i="44" s="1"/>
  <c r="DC262" i="44" s="1"/>
  <c r="DF262" i="44" s="1"/>
  <c r="DA397" i="44"/>
  <c r="DB397" i="44" s="1"/>
  <c r="DC397" i="44" s="1"/>
  <c r="DF397" i="44" s="1"/>
  <c r="DA174" i="44"/>
  <c r="DB174" i="44" s="1"/>
  <c r="DC174" i="44" s="1"/>
  <c r="DF174" i="44" s="1"/>
  <c r="DG174" i="44" s="1"/>
  <c r="DH174" i="44" s="1"/>
  <c r="DA298" i="44"/>
  <c r="DB298" i="44" s="1"/>
  <c r="DC298" i="44" s="1"/>
  <c r="DF298" i="44" s="1"/>
  <c r="DA137" i="44"/>
  <c r="DB137" i="44" s="1"/>
  <c r="DC137" i="44" s="1"/>
  <c r="DF137" i="44" s="1"/>
  <c r="DA46" i="44"/>
  <c r="DB46" i="44" s="1"/>
  <c r="DC46" i="44" s="1"/>
  <c r="DF46" i="44" s="1"/>
  <c r="DA209" i="44"/>
  <c r="DB209" i="44" s="1"/>
  <c r="DC209" i="44" s="1"/>
  <c r="DF209" i="44" s="1"/>
  <c r="DA58" i="44"/>
  <c r="DB58" i="44" s="1"/>
  <c r="DC58" i="44" s="1"/>
  <c r="DF58" i="44" s="1"/>
  <c r="DG58" i="44" s="1"/>
  <c r="DH58" i="44" s="1"/>
  <c r="DA353" i="44"/>
  <c r="DB353" i="44" s="1"/>
  <c r="DC353" i="44" s="1"/>
  <c r="DF353" i="44" s="1"/>
  <c r="DA236" i="44"/>
  <c r="DB236" i="44" s="1"/>
  <c r="DC236" i="44" s="1"/>
  <c r="DF236" i="44" s="1"/>
  <c r="DG236" i="44" s="1"/>
  <c r="DH236" i="44" s="1"/>
  <c r="DA371" i="44"/>
  <c r="DB371" i="44" s="1"/>
  <c r="DC371" i="44" s="1"/>
  <c r="DF371" i="44" s="1"/>
  <c r="DA263" i="44"/>
  <c r="DB263" i="44" s="1"/>
  <c r="DC263" i="44" s="1"/>
  <c r="DA170" i="44"/>
  <c r="DB170" i="44" s="1"/>
  <c r="DC170" i="44" s="1"/>
  <c r="DF170" i="44" s="1"/>
  <c r="DG170" i="44" s="1"/>
  <c r="DH170" i="44" s="1"/>
  <c r="DA121" i="44"/>
  <c r="DB121" i="44" s="1"/>
  <c r="DC121" i="44" s="1"/>
  <c r="DF121" i="44" s="1"/>
  <c r="DA341" i="44"/>
  <c r="DB341" i="44" s="1"/>
  <c r="DC341" i="44" s="1"/>
  <c r="DF341" i="44" s="1"/>
  <c r="DA180" i="44"/>
  <c r="DB180" i="44" s="1"/>
  <c r="DC180" i="44" s="1"/>
  <c r="DF180" i="44" s="1"/>
  <c r="DA167" i="44"/>
  <c r="DB167" i="44" s="1"/>
  <c r="DC167" i="44" s="1"/>
  <c r="DF167" i="44" s="1"/>
  <c r="DG167" i="44" s="1"/>
  <c r="DH167" i="44" s="1"/>
  <c r="DA221" i="44"/>
  <c r="DB221" i="44" s="1"/>
  <c r="DC221" i="44" s="1"/>
  <c r="DF221" i="44" s="1"/>
  <c r="DA393" i="44"/>
  <c r="DB393" i="44" s="1"/>
  <c r="DC393" i="44" s="1"/>
  <c r="DF393" i="44" s="1"/>
  <c r="DA251" i="44"/>
  <c r="DB251" i="44" s="1"/>
  <c r="DC251" i="44" s="1"/>
  <c r="DA143" i="44"/>
  <c r="DB143" i="44" s="1"/>
  <c r="DC143" i="44" s="1"/>
  <c r="DF143" i="44" s="1"/>
  <c r="DA213" i="44"/>
  <c r="DB213" i="44" s="1"/>
  <c r="DC213" i="44" s="1"/>
  <c r="DA189" i="44"/>
  <c r="DB189" i="44" s="1"/>
  <c r="DC189" i="44" s="1"/>
  <c r="DF189" i="44" s="1"/>
  <c r="DA196" i="44"/>
  <c r="DB196" i="44" s="1"/>
  <c r="DC196" i="44" s="1"/>
  <c r="DF196" i="44" s="1"/>
  <c r="DG196" i="44" s="1"/>
  <c r="DH196" i="44" s="1"/>
  <c r="DA332" i="44"/>
  <c r="DB332" i="44" s="1"/>
  <c r="DC332" i="44" s="1"/>
  <c r="DF332" i="44" s="1"/>
  <c r="DA271" i="44"/>
  <c r="DB271" i="44" s="1"/>
  <c r="DC271" i="44" s="1"/>
  <c r="DF271" i="44" s="1"/>
  <c r="DA14" i="44"/>
  <c r="DB14" i="44" s="1"/>
  <c r="DC14" i="44" s="1"/>
  <c r="DF14" i="44" s="1"/>
  <c r="DA439" i="44"/>
  <c r="DB439" i="44" s="1"/>
  <c r="DC439" i="44" s="1"/>
  <c r="DF439" i="44" s="1"/>
  <c r="DA12" i="44"/>
  <c r="DB12" i="44" s="1"/>
  <c r="DC12" i="44" s="1"/>
  <c r="DF12" i="44" s="1"/>
  <c r="DA417" i="44"/>
  <c r="DB417" i="44" s="1"/>
  <c r="DC417" i="44" s="1"/>
  <c r="DA34" i="44"/>
  <c r="DB34" i="44" s="1"/>
  <c r="DC34" i="44" s="1"/>
  <c r="DF34" i="44" s="1"/>
  <c r="DA449" i="44"/>
  <c r="DB449" i="44" s="1"/>
  <c r="DC449" i="44" s="1"/>
  <c r="DF449" i="44" s="1"/>
  <c r="DA441" i="44"/>
  <c r="DB441" i="44" s="1"/>
  <c r="DC441" i="44" s="1"/>
  <c r="DF441" i="44" s="1"/>
  <c r="DA133" i="44"/>
  <c r="DB133" i="44" s="1"/>
  <c r="DC133" i="44" s="1"/>
  <c r="DF133" i="44" s="1"/>
  <c r="DA256" i="44"/>
  <c r="DB256" i="44" s="1"/>
  <c r="DC256" i="44" s="1"/>
  <c r="DF256" i="44" s="1"/>
  <c r="DA375" i="44"/>
  <c r="DB375" i="44" s="1"/>
  <c r="DC375" i="44" s="1"/>
  <c r="DA182" i="44"/>
  <c r="DB182" i="44" s="1"/>
  <c r="DC182" i="44" s="1"/>
  <c r="DA328" i="44"/>
  <c r="DB328" i="44" s="1"/>
  <c r="DC328" i="44" s="1"/>
  <c r="DA55" i="44"/>
  <c r="DB55" i="44" s="1"/>
  <c r="DC55" i="44" s="1"/>
  <c r="DF55" i="44" s="1"/>
  <c r="DA90" i="44"/>
  <c r="DB90" i="44" s="1"/>
  <c r="DC90" i="44" s="1"/>
  <c r="DF90" i="44" s="1"/>
  <c r="DA299" i="44"/>
  <c r="DB299" i="44" s="1"/>
  <c r="DC299" i="44" s="1"/>
  <c r="DF299" i="44" s="1"/>
  <c r="DA306" i="44"/>
  <c r="DB306" i="44" s="1"/>
  <c r="DC306" i="44" s="1"/>
  <c r="DF306" i="44" s="1"/>
  <c r="DG306" i="44" s="1"/>
  <c r="DH306" i="44" s="1"/>
  <c r="DA368" i="44"/>
  <c r="DB368" i="44" s="1"/>
  <c r="DC368" i="44" s="1"/>
  <c r="DF368" i="44" s="1"/>
  <c r="DA96" i="44"/>
  <c r="DB96" i="44" s="1"/>
  <c r="DC96" i="44" s="1"/>
  <c r="DF96" i="44" s="1"/>
  <c r="DA254" i="44"/>
  <c r="DB254" i="44" s="1"/>
  <c r="DC254" i="44" s="1"/>
  <c r="DA65" i="44"/>
  <c r="DB65" i="44" s="1"/>
  <c r="DC65" i="44" s="1"/>
  <c r="DF65" i="44" s="1"/>
  <c r="DG65" i="44" s="1"/>
  <c r="DH65" i="44" s="1"/>
  <c r="DA157" i="44"/>
  <c r="DB157" i="44" s="1"/>
  <c r="DC157" i="44" s="1"/>
  <c r="DF157" i="44" s="1"/>
  <c r="DA325" i="44"/>
  <c r="DB325" i="44" s="1"/>
  <c r="DC325" i="44" s="1"/>
  <c r="DA305" i="44"/>
  <c r="DB305" i="44" s="1"/>
  <c r="DC305" i="44" s="1"/>
  <c r="DF305" i="44" s="1"/>
  <c r="DA69" i="44"/>
  <c r="DB69" i="44" s="1"/>
  <c r="DC69" i="44" s="1"/>
  <c r="DF69" i="44" s="1"/>
  <c r="DA54" i="44"/>
  <c r="DB54" i="44" s="1"/>
  <c r="DC54" i="44" s="1"/>
  <c r="DF54" i="44" s="1"/>
  <c r="DA366" i="44"/>
  <c r="DB366" i="44" s="1"/>
  <c r="DC366" i="44" s="1"/>
  <c r="DF366" i="44" s="1"/>
  <c r="DA95" i="44"/>
  <c r="DB95" i="44" s="1"/>
  <c r="DC95" i="44" s="1"/>
  <c r="DA109" i="44"/>
  <c r="DB109" i="44" s="1"/>
  <c r="DC109" i="44" s="1"/>
  <c r="DF109" i="44" s="1"/>
  <c r="DA141" i="44"/>
  <c r="DB141" i="44" s="1"/>
  <c r="DC141" i="44" s="1"/>
  <c r="DA208" i="44"/>
  <c r="DB208" i="44" s="1"/>
  <c r="DC208" i="44" s="1"/>
  <c r="DA75" i="44"/>
  <c r="DB75" i="44" s="1"/>
  <c r="DC75" i="44" s="1"/>
  <c r="DF75" i="44" s="1"/>
  <c r="DA119" i="44"/>
  <c r="DB119" i="44" s="1"/>
  <c r="DC119" i="44" s="1"/>
  <c r="DF119" i="44" s="1"/>
  <c r="DG119" i="44" s="1"/>
  <c r="DH119" i="44" s="1"/>
  <c r="DA71" i="44"/>
  <c r="DB71" i="44" s="1"/>
  <c r="DC71" i="44" s="1"/>
  <c r="DF71" i="44" s="1"/>
  <c r="DG71" i="44" s="1"/>
  <c r="DH71" i="44" s="1"/>
  <c r="DA37" i="44"/>
  <c r="DB37" i="44" s="1"/>
  <c r="DC37" i="44" s="1"/>
  <c r="DF37" i="44" s="1"/>
  <c r="DG37" i="44" s="1"/>
  <c r="DH37" i="44" s="1"/>
  <c r="DG297" i="44"/>
  <c r="DH297" i="44" s="1"/>
  <c r="DG154" i="44"/>
  <c r="DH154" i="44" s="1"/>
  <c r="DA23" i="44"/>
  <c r="DB23" i="44" s="1"/>
  <c r="DC23" i="44" s="1"/>
  <c r="DA446" i="44"/>
  <c r="DB446" i="44" s="1"/>
  <c r="DC446" i="44" s="1"/>
  <c r="DF446" i="44" s="1"/>
  <c r="DA448" i="44"/>
  <c r="DB448" i="44" s="1"/>
  <c r="DC448" i="44" s="1"/>
  <c r="DF448" i="44" s="1"/>
  <c r="DA159" i="44"/>
  <c r="DB159" i="44" s="1"/>
  <c r="DC159" i="44" s="1"/>
  <c r="DF159" i="44" s="1"/>
  <c r="DA238" i="44"/>
  <c r="DB238" i="44" s="1"/>
  <c r="DC238" i="44" s="1"/>
  <c r="DF238" i="44" s="1"/>
  <c r="DA201" i="44"/>
  <c r="DB201" i="44" s="1"/>
  <c r="DC201" i="44" s="1"/>
  <c r="DF201" i="44" s="1"/>
  <c r="DA72" i="44"/>
  <c r="DB72" i="44" s="1"/>
  <c r="DC72" i="44" s="1"/>
  <c r="DF72" i="44" s="1"/>
  <c r="DG72" i="44" s="1"/>
  <c r="DH72" i="44" s="1"/>
  <c r="DA351" i="44"/>
  <c r="DB351" i="44" s="1"/>
  <c r="DC351" i="44" s="1"/>
  <c r="DA342" i="44"/>
  <c r="DB342" i="44" s="1"/>
  <c r="DC342" i="44" s="1"/>
  <c r="DA222" i="44"/>
  <c r="DB222" i="44" s="1"/>
  <c r="DC222" i="44" s="1"/>
  <c r="DF222" i="44" s="1"/>
  <c r="DA113" i="44"/>
  <c r="DB113" i="44" s="1"/>
  <c r="DC113" i="44" s="1"/>
  <c r="DF113" i="44" s="1"/>
  <c r="DA284" i="44"/>
  <c r="DB284" i="44" s="1"/>
  <c r="DC284" i="44" s="1"/>
  <c r="DF284" i="44" s="1"/>
  <c r="DA319" i="44"/>
  <c r="DB319" i="44" s="1"/>
  <c r="DC319" i="44" s="1"/>
  <c r="DF319" i="44" s="1"/>
  <c r="DA88" i="44"/>
  <c r="DB88" i="44" s="1"/>
  <c r="DC88" i="44" s="1"/>
  <c r="DF88" i="44" s="1"/>
  <c r="DA217" i="44"/>
  <c r="DB217" i="44" s="1"/>
  <c r="DC217" i="44" s="1"/>
  <c r="DF217" i="44" s="1"/>
  <c r="DA321" i="44"/>
  <c r="DB321" i="44" s="1"/>
  <c r="DC321" i="44" s="1"/>
  <c r="DF321" i="44" s="1"/>
  <c r="DG321" i="44" s="1"/>
  <c r="DH321" i="44" s="1"/>
  <c r="DA323" i="44"/>
  <c r="DB323" i="44" s="1"/>
  <c r="DC323" i="44" s="1"/>
  <c r="DF323" i="44" s="1"/>
  <c r="DA99" i="44"/>
  <c r="DB99" i="44" s="1"/>
  <c r="DC99" i="44" s="1"/>
  <c r="DF99" i="44" s="1"/>
  <c r="DG99" i="44" s="1"/>
  <c r="DH99" i="44" s="1"/>
  <c r="DA318" i="44"/>
  <c r="DB318" i="44" s="1"/>
  <c r="DC318" i="44" s="1"/>
  <c r="DF318" i="44" s="1"/>
  <c r="DA243" i="44"/>
  <c r="DB243" i="44" s="1"/>
  <c r="DC243" i="44" s="1"/>
  <c r="DF243" i="44" s="1"/>
  <c r="DG243" i="44" s="1"/>
  <c r="DH243" i="44" s="1"/>
  <c r="DA324" i="44"/>
  <c r="DB324" i="44" s="1"/>
  <c r="DC324" i="44" s="1"/>
  <c r="DF324" i="44" s="1"/>
  <c r="DA193" i="44"/>
  <c r="DB193" i="44" s="1"/>
  <c r="DC193" i="44" s="1"/>
  <c r="DF193" i="44" s="1"/>
  <c r="DG193" i="44" s="1"/>
  <c r="DH193" i="44" s="1"/>
  <c r="DA343" i="44"/>
  <c r="DB343" i="44" s="1"/>
  <c r="DC343" i="44" s="1"/>
  <c r="DF343" i="44" s="1"/>
  <c r="DA40" i="44"/>
  <c r="DB40" i="44" s="1"/>
  <c r="DC40" i="44" s="1"/>
  <c r="DF40" i="44" s="1"/>
  <c r="DG40" i="44" s="1"/>
  <c r="DH40" i="44" s="1"/>
  <c r="DA4" i="44"/>
  <c r="DB4" i="44" s="1"/>
  <c r="DC4" i="44" s="1"/>
  <c r="DF4" i="44" s="1"/>
  <c r="DA357" i="44"/>
  <c r="DB357" i="44" s="1"/>
  <c r="DC357" i="44" s="1"/>
  <c r="DF357" i="44" s="1"/>
  <c r="DA340" i="44"/>
  <c r="DB340" i="44" s="1"/>
  <c r="DC340" i="44" s="1"/>
  <c r="DF340" i="44" s="1"/>
  <c r="DA116" i="44"/>
  <c r="DB116" i="44" s="1"/>
  <c r="DC116" i="44" s="1"/>
  <c r="DA89" i="44"/>
  <c r="DB89" i="44" s="1"/>
  <c r="DC89" i="44" s="1"/>
  <c r="DA331" i="44"/>
  <c r="DB331" i="44" s="1"/>
  <c r="DC331" i="44" s="1"/>
  <c r="DF331" i="44" s="1"/>
  <c r="DA183" i="44"/>
  <c r="DB183" i="44" s="1"/>
  <c r="DC183" i="44" s="1"/>
  <c r="DF183" i="44" s="1"/>
  <c r="DA195" i="44"/>
  <c r="DB195" i="44" s="1"/>
  <c r="DC195" i="44" s="1"/>
  <c r="DF195" i="44" s="1"/>
  <c r="DG44" i="44"/>
  <c r="DH44" i="44" s="1"/>
  <c r="DA127" i="44"/>
  <c r="DB127" i="44" s="1"/>
  <c r="DC127" i="44" s="1"/>
  <c r="DF127" i="44" s="1"/>
  <c r="DA239" i="44"/>
  <c r="DB239" i="44" s="1"/>
  <c r="DC239" i="44" s="1"/>
  <c r="DF239" i="44" s="1"/>
  <c r="DG239" i="44" s="1"/>
  <c r="DH239" i="44" s="1"/>
  <c r="DA361" i="44"/>
  <c r="DB361" i="44" s="1"/>
  <c r="DC361" i="44" s="1"/>
  <c r="DF361" i="44" s="1"/>
  <c r="DA198" i="44"/>
  <c r="DB198" i="44" s="1"/>
  <c r="DC198" i="44" s="1"/>
  <c r="DF198" i="44" s="1"/>
  <c r="DG198" i="44" s="1"/>
  <c r="DH198" i="44" s="1"/>
  <c r="DA309" i="44"/>
  <c r="DB309" i="44" s="1"/>
  <c r="DC309" i="44" s="1"/>
  <c r="DF309" i="44" s="1"/>
  <c r="DG68" i="44"/>
  <c r="DH68" i="44" s="1"/>
  <c r="DA390" i="44"/>
  <c r="DB390" i="44" s="1"/>
  <c r="DC390" i="44" s="1"/>
  <c r="DF390" i="44" s="1"/>
  <c r="DG114" i="44"/>
  <c r="DH114" i="44" s="1"/>
  <c r="DA86" i="44"/>
  <c r="DB86" i="44" s="1"/>
  <c r="DC86" i="44" s="1"/>
  <c r="DF86" i="44" s="1"/>
  <c r="DA365" i="44"/>
  <c r="DB365" i="44" s="1"/>
  <c r="DC365" i="44" s="1"/>
  <c r="DF365" i="44" s="1"/>
  <c r="DA272" i="44"/>
  <c r="DB272" i="44" s="1"/>
  <c r="DC272" i="44" s="1"/>
  <c r="DA311" i="44"/>
  <c r="DB311" i="44" s="1"/>
  <c r="DC311" i="44" s="1"/>
  <c r="DF311" i="44" s="1"/>
  <c r="DA129" i="44"/>
  <c r="DB129" i="44" s="1"/>
  <c r="DC129" i="44" s="1"/>
  <c r="DF129" i="44" s="1"/>
  <c r="DA63" i="44"/>
  <c r="DB63" i="44" s="1"/>
  <c r="DC63" i="44" s="1"/>
  <c r="DF63" i="44" s="1"/>
  <c r="DA188" i="44"/>
  <c r="DB188" i="44" s="1"/>
  <c r="DC188" i="44" s="1"/>
  <c r="DF188" i="44" s="1"/>
  <c r="DA155" i="44"/>
  <c r="DB155" i="44" s="1"/>
  <c r="DC155" i="44" s="1"/>
  <c r="DF155" i="44" s="1"/>
  <c r="DG151" i="44"/>
  <c r="DH151" i="44" s="1"/>
  <c r="DA278" i="44"/>
  <c r="DB278" i="44" s="1"/>
  <c r="DC278" i="44" s="1"/>
  <c r="DF278" i="44" s="1"/>
  <c r="DG278" i="44" s="1"/>
  <c r="DH278" i="44" s="1"/>
  <c r="DA163" i="44"/>
  <c r="DB163" i="44" s="1"/>
  <c r="DC163" i="44" s="1"/>
  <c r="DF163" i="44" s="1"/>
  <c r="DG163" i="44" s="1"/>
  <c r="DH163" i="44" s="1"/>
  <c r="DA41" i="44"/>
  <c r="DB41" i="44" s="1"/>
  <c r="DC41" i="44" s="1"/>
  <c r="DA10" i="44"/>
  <c r="DB10" i="44" s="1"/>
  <c r="DC10" i="44" s="1"/>
  <c r="DF10" i="44" s="1"/>
  <c r="DG10" i="44" s="1"/>
  <c r="DH10" i="44" s="1"/>
  <c r="DA419" i="44"/>
  <c r="DB419" i="44" s="1"/>
  <c r="DC419" i="44" s="1"/>
  <c r="DF419" i="44" s="1"/>
  <c r="DA64" i="44"/>
  <c r="DB64" i="44" s="1"/>
  <c r="DC64" i="44" s="1"/>
  <c r="DF64" i="44" s="1"/>
  <c r="DA185" i="44"/>
  <c r="DB185" i="44" s="1"/>
  <c r="DC185" i="44" s="1"/>
  <c r="DA104" i="44"/>
  <c r="DB104" i="44" s="1"/>
  <c r="DC104" i="44" s="1"/>
  <c r="DF104" i="44" s="1"/>
  <c r="DA73" i="44"/>
  <c r="DB73" i="44" s="1"/>
  <c r="DC73" i="44" s="1"/>
  <c r="DA283" i="44"/>
  <c r="DB283" i="44" s="1"/>
  <c r="DC283" i="44" s="1"/>
  <c r="DF283" i="44" s="1"/>
  <c r="DA387" i="44"/>
  <c r="DB387" i="44" s="1"/>
  <c r="DC387" i="44" s="1"/>
  <c r="DF387" i="44" s="1"/>
  <c r="DA234" i="44"/>
  <c r="DB234" i="44" s="1"/>
  <c r="DC234" i="44" s="1"/>
  <c r="DF234" i="44" s="1"/>
  <c r="DA77" i="44"/>
  <c r="DB77" i="44" s="1"/>
  <c r="DC77" i="44" s="1"/>
  <c r="DA138" i="44"/>
  <c r="DB138" i="44" s="1"/>
  <c r="DC138" i="44" s="1"/>
  <c r="DF138" i="44" s="1"/>
  <c r="DG138" i="44" s="1"/>
  <c r="DH138" i="44" s="1"/>
  <c r="DA184" i="44"/>
  <c r="DB184" i="44" s="1"/>
  <c r="DC184" i="44" s="1"/>
  <c r="DA207" i="44"/>
  <c r="DB207" i="44" s="1"/>
  <c r="DC207" i="44" s="1"/>
  <c r="DF207" i="44" s="1"/>
  <c r="DA358" i="44"/>
  <c r="DB358" i="44" s="1"/>
  <c r="DC358" i="44" s="1"/>
  <c r="DF358" i="44" s="1"/>
  <c r="DA45" i="44"/>
  <c r="DB45" i="44" s="1"/>
  <c r="DC45" i="44" s="1"/>
  <c r="DA136" i="44"/>
  <c r="DB136" i="44" s="1"/>
  <c r="DC136" i="44" s="1"/>
  <c r="DA326" i="44"/>
  <c r="DB326" i="44" s="1"/>
  <c r="DC326" i="44" s="1"/>
  <c r="DA161" i="44"/>
  <c r="DB161" i="44" s="1"/>
  <c r="DC161" i="44" s="1"/>
  <c r="DF161" i="44" s="1"/>
  <c r="DA49" i="44"/>
  <c r="DB49" i="44" s="1"/>
  <c r="DC49" i="44" s="1"/>
  <c r="DF49" i="44" s="1"/>
  <c r="DA275" i="44"/>
  <c r="DB275" i="44" s="1"/>
  <c r="DC275" i="44" s="1"/>
  <c r="DF275" i="44" s="1"/>
  <c r="DA360" i="44"/>
  <c r="DB360" i="44" s="1"/>
  <c r="DC360" i="44" s="1"/>
  <c r="DF360" i="44" s="1"/>
  <c r="DA356" i="44"/>
  <c r="DB356" i="44" s="1"/>
  <c r="DC356" i="44" s="1"/>
  <c r="DA247" i="44"/>
  <c r="DB247" i="44" s="1"/>
  <c r="DC247" i="44" s="1"/>
  <c r="DF247" i="44" s="1"/>
  <c r="DA56" i="44"/>
  <c r="DB56" i="44" s="1"/>
  <c r="DC56" i="44" s="1"/>
  <c r="DF56" i="44" s="1"/>
  <c r="DG56" i="44" s="1"/>
  <c r="DH56" i="44" s="1"/>
  <c r="DA120" i="44"/>
  <c r="DB120" i="44" s="1"/>
  <c r="DC120" i="44" s="1"/>
  <c r="DF120" i="44" s="1"/>
  <c r="DG120" i="44" s="1"/>
  <c r="DH120" i="44" s="1"/>
  <c r="DA320" i="44"/>
  <c r="DB320" i="44" s="1"/>
  <c r="DC320" i="44" s="1"/>
  <c r="DA83" i="44"/>
  <c r="DB83" i="44" s="1"/>
  <c r="DC83" i="44" s="1"/>
  <c r="DF83" i="44" s="1"/>
  <c r="DA362" i="44"/>
  <c r="DB362" i="44" s="1"/>
  <c r="DC362" i="44" s="1"/>
  <c r="DF362" i="44" s="1"/>
  <c r="DA179" i="44"/>
  <c r="DB179" i="44" s="1"/>
  <c r="DC179" i="44" s="1"/>
  <c r="DF179" i="44" s="1"/>
  <c r="DG179" i="44" s="1"/>
  <c r="DH179" i="44" s="1"/>
  <c r="DA281" i="44"/>
  <c r="DB281" i="44" s="1"/>
  <c r="DC281" i="44" s="1"/>
  <c r="DF281" i="44" s="1"/>
  <c r="DG281" i="44" s="1"/>
  <c r="DH281" i="44" s="1"/>
  <c r="DA36" i="44"/>
  <c r="DB36" i="44" s="1"/>
  <c r="DC36" i="44" s="1"/>
  <c r="DA28" i="44"/>
  <c r="DB28" i="44" s="1"/>
  <c r="DC28" i="44" s="1"/>
  <c r="DF28" i="44" s="1"/>
  <c r="DA11" i="44"/>
  <c r="DB11" i="44" s="1"/>
  <c r="DC11" i="44" s="1"/>
  <c r="DF11" i="44" s="1"/>
  <c r="DG11" i="44" s="1"/>
  <c r="DH11" i="44" s="1"/>
  <c r="DA24" i="44"/>
  <c r="DB24" i="44" s="1"/>
  <c r="DC24" i="44" s="1"/>
  <c r="DF24" i="44" s="1"/>
  <c r="DA425" i="44"/>
  <c r="DB425" i="44" s="1"/>
  <c r="DC425" i="44" s="1"/>
  <c r="DF425" i="44" s="1"/>
  <c r="DA101" i="44"/>
  <c r="DB101" i="44" s="1"/>
  <c r="DC101" i="44" s="1"/>
  <c r="DF101" i="44" s="1"/>
  <c r="DA285" i="44"/>
  <c r="DB285" i="44" s="1"/>
  <c r="DC285" i="44" s="1"/>
  <c r="DF285" i="44" s="1"/>
  <c r="DA158" i="44"/>
  <c r="DB158" i="44" s="1"/>
  <c r="DC158" i="44" s="1"/>
  <c r="DF158" i="44" s="1"/>
  <c r="DA81" i="44"/>
  <c r="DB81" i="44" s="1"/>
  <c r="DC81" i="44" s="1"/>
  <c r="DF81" i="44" s="1"/>
  <c r="DA335" i="44"/>
  <c r="DB335" i="44" s="1"/>
  <c r="DC335" i="44" s="1"/>
  <c r="DF335" i="44" s="1"/>
  <c r="DA145" i="44"/>
  <c r="DB145" i="44" s="1"/>
  <c r="DC145" i="44" s="1"/>
  <c r="DF145" i="44" s="1"/>
  <c r="DA303" i="44"/>
  <c r="DB303" i="44" s="1"/>
  <c r="DC303" i="44" s="1"/>
  <c r="DF303" i="44" s="1"/>
  <c r="DA148" i="44"/>
  <c r="DB148" i="44" s="1"/>
  <c r="DC148" i="44" s="1"/>
  <c r="DF148" i="44" s="1"/>
  <c r="DA146" i="44"/>
  <c r="DB146" i="44" s="1"/>
  <c r="DC146" i="44" s="1"/>
  <c r="DF146" i="44" s="1"/>
  <c r="DA93" i="44"/>
  <c r="DB93" i="44" s="1"/>
  <c r="DC93" i="44" s="1"/>
  <c r="DF93" i="44" s="1"/>
  <c r="DA230" i="44"/>
  <c r="DB230" i="44" s="1"/>
  <c r="DC230" i="44" s="1"/>
  <c r="DA245" i="44"/>
  <c r="DB245" i="44" s="1"/>
  <c r="DC245" i="44" s="1"/>
  <c r="DA242" i="44"/>
  <c r="DB242" i="44" s="1"/>
  <c r="DC242" i="44" s="1"/>
  <c r="DF242" i="44" s="1"/>
  <c r="DA315" i="44"/>
  <c r="DB315" i="44" s="1"/>
  <c r="DC315" i="44" s="1"/>
  <c r="DA383" i="44"/>
  <c r="DB383" i="44" s="1"/>
  <c r="DC383" i="44" s="1"/>
  <c r="DF383" i="44" s="1"/>
  <c r="DG383" i="44" s="1"/>
  <c r="DH383" i="44" s="1"/>
  <c r="DA43" i="44"/>
  <c r="DB43" i="44" s="1"/>
  <c r="DC43" i="44" s="1"/>
  <c r="DF43" i="44" s="1"/>
  <c r="DA31" i="44"/>
  <c r="DB31" i="44" s="1"/>
  <c r="DC31" i="44" s="1"/>
  <c r="DF31" i="44" s="1"/>
  <c r="DG31" i="44" s="1"/>
  <c r="DH31" i="44" s="1"/>
  <c r="DA32" i="44"/>
  <c r="DB32" i="44" s="1"/>
  <c r="DC32" i="44" s="1"/>
  <c r="DF32" i="44" s="1"/>
  <c r="DG32" i="44" s="1"/>
  <c r="DH32" i="44" s="1"/>
  <c r="DA8" i="44"/>
  <c r="DB8" i="44" s="1"/>
  <c r="DC8" i="44" s="1"/>
  <c r="DF8" i="44" s="1"/>
  <c r="DG18" i="44"/>
  <c r="DH18" i="44" s="1"/>
  <c r="DA248" i="44"/>
  <c r="DB248" i="44" s="1"/>
  <c r="DC248" i="44" s="1"/>
  <c r="DA336" i="44"/>
  <c r="DB336" i="44" s="1"/>
  <c r="DC336" i="44" s="1"/>
  <c r="DA227" i="44"/>
  <c r="DB227" i="44" s="1"/>
  <c r="DC227" i="44" s="1"/>
  <c r="DA339" i="44"/>
  <c r="DB339" i="44" s="1"/>
  <c r="DC339" i="44" s="1"/>
  <c r="DF160" i="44"/>
  <c r="DG160" i="44" s="1"/>
  <c r="DH160" i="44" s="1"/>
  <c r="DG444" i="44"/>
  <c r="DH444" i="44" s="1"/>
  <c r="DG334" i="44"/>
  <c r="DH334" i="44" s="1"/>
  <c r="DG156" i="44"/>
  <c r="DH156" i="44" s="1"/>
  <c r="DA142" i="44"/>
  <c r="DB142" i="44" s="1"/>
  <c r="DC142" i="44" s="1"/>
  <c r="DA438" i="44"/>
  <c r="DB438" i="44" s="1"/>
  <c r="DC438" i="44" s="1"/>
  <c r="DF373" i="44"/>
  <c r="DG373" i="44" s="1"/>
  <c r="DH373" i="44" s="1"/>
  <c r="DF27" i="44"/>
  <c r="DG27" i="44" s="1"/>
  <c r="DH27" i="44" s="1"/>
  <c r="DG428" i="44"/>
  <c r="DH428" i="44" s="1"/>
  <c r="DA450" i="44"/>
  <c r="DB450" i="44" s="1"/>
  <c r="DC450" i="44" s="1"/>
  <c r="DA165" i="44"/>
  <c r="DB165" i="44" s="1"/>
  <c r="DC165" i="44" s="1"/>
  <c r="DA110" i="44"/>
  <c r="DB110" i="44" s="1"/>
  <c r="DC110" i="44" s="1"/>
  <c r="DA94" i="44"/>
  <c r="DB94" i="44" s="1"/>
  <c r="DC94" i="44" s="1"/>
  <c r="DA202" i="44"/>
  <c r="DB202" i="44" s="1"/>
  <c r="DC202" i="44" s="1"/>
  <c r="DG16" i="44"/>
  <c r="DH16" i="44" s="1"/>
  <c r="DG197" i="44"/>
  <c r="DH197" i="44" s="1"/>
  <c r="DA33" i="44"/>
  <c r="DB33" i="44" s="1"/>
  <c r="DC33" i="44" s="1"/>
  <c r="DA384" i="44"/>
  <c r="DB384" i="44" s="1"/>
  <c r="DC384" i="44" s="1"/>
  <c r="DA246" i="44"/>
  <c r="DB246" i="44" s="1"/>
  <c r="DC246" i="44" s="1"/>
  <c r="DG241" i="44"/>
  <c r="DH241" i="44" s="1"/>
  <c r="DA276" i="44"/>
  <c r="DB276" i="44" s="1"/>
  <c r="DC276" i="44" s="1"/>
  <c r="DA66" i="44"/>
  <c r="DB66" i="44" s="1"/>
  <c r="DC66" i="44" s="1"/>
  <c r="DA126" i="44"/>
  <c r="DB126" i="44" s="1"/>
  <c r="DC126" i="44" s="1"/>
  <c r="DG442" i="44"/>
  <c r="DH442" i="44" s="1"/>
  <c r="DF225" i="44"/>
  <c r="DG225" i="44" s="1"/>
  <c r="DH225" i="44" s="1"/>
  <c r="DG344" i="44"/>
  <c r="DH344" i="44" s="1"/>
  <c r="DA445" i="44"/>
  <c r="DB445" i="44" s="1"/>
  <c r="DC445" i="44" s="1"/>
  <c r="DG437" i="44"/>
  <c r="DH437" i="44" s="1"/>
  <c r="DA420" i="44"/>
  <c r="DB420" i="44" s="1"/>
  <c r="DC420" i="44" s="1"/>
  <c r="DA329" i="44"/>
  <c r="DB329" i="44" s="1"/>
  <c r="DC329" i="44" s="1"/>
  <c r="DA307" i="44"/>
  <c r="DB307" i="44" s="1"/>
  <c r="DC307" i="44" s="1"/>
  <c r="DA152" i="44"/>
  <c r="DB152" i="44" s="1"/>
  <c r="DC152" i="44" s="1"/>
  <c r="DA259" i="44"/>
  <c r="DB259" i="44" s="1"/>
  <c r="DC259" i="44" s="1"/>
  <c r="DF333" i="44"/>
  <c r="DG333" i="44" s="1"/>
  <c r="DH333" i="44" s="1"/>
  <c r="DA19" i="44"/>
  <c r="DB19" i="44" s="1"/>
  <c r="DC19" i="44" s="1"/>
  <c r="DA21" i="44"/>
  <c r="DB21" i="44" s="1"/>
  <c r="DC21" i="44" s="1"/>
  <c r="DA429" i="44"/>
  <c r="DB429" i="44" s="1"/>
  <c r="DC429" i="44" s="1"/>
  <c r="DA440" i="44"/>
  <c r="DB440" i="44" s="1"/>
  <c r="DC440" i="44" s="1"/>
  <c r="DA430" i="44"/>
  <c r="DB430" i="44" s="1"/>
  <c r="DC430" i="44" s="1"/>
  <c r="DA435" i="44"/>
  <c r="DB435" i="44" s="1"/>
  <c r="DC435" i="44" s="1"/>
  <c r="DA426" i="44"/>
  <c r="DB426" i="44" s="1"/>
  <c r="DC426" i="44" s="1"/>
  <c r="DA322" i="44"/>
  <c r="DB322" i="44" s="1"/>
  <c r="DC322" i="44" s="1"/>
  <c r="DA359" i="44"/>
  <c r="DB359" i="44" s="1"/>
  <c r="DC359" i="44" s="1"/>
  <c r="DA348" i="44"/>
  <c r="DB348" i="44" s="1"/>
  <c r="DC348" i="44" s="1"/>
  <c r="DA232" i="44"/>
  <c r="DB232" i="44" s="1"/>
  <c r="DC232" i="44" s="1"/>
  <c r="DA378" i="44"/>
  <c r="DB378" i="44" s="1"/>
  <c r="DC378" i="44" s="1"/>
  <c r="DA391" i="44"/>
  <c r="DB391" i="44" s="1"/>
  <c r="DC391" i="44" s="1"/>
  <c r="DA122" i="44"/>
  <c r="DB122" i="44" s="1"/>
  <c r="DC122" i="44" s="1"/>
  <c r="DA187" i="44"/>
  <c r="DB187" i="44" s="1"/>
  <c r="DC187" i="44" s="1"/>
  <c r="DA172" i="44"/>
  <c r="DB172" i="44" s="1"/>
  <c r="DC172" i="44" s="1"/>
  <c r="DA223" i="44"/>
  <c r="DB223" i="44" s="1"/>
  <c r="DC223" i="44" s="1"/>
  <c r="DA388" i="44"/>
  <c r="DB388" i="44" s="1"/>
  <c r="DC388" i="44" s="1"/>
  <c r="DA164" i="44"/>
  <c r="DB164" i="44" s="1"/>
  <c r="DC164" i="44" s="1"/>
  <c r="DA79" i="44"/>
  <c r="DB79" i="44" s="1"/>
  <c r="DC79" i="44" s="1"/>
  <c r="DA176" i="44"/>
  <c r="DB176" i="44" s="1"/>
  <c r="DC176" i="44" s="1"/>
  <c r="DA60" i="44"/>
  <c r="DB60" i="44" s="1"/>
  <c r="DC60" i="44" s="1"/>
  <c r="DA139" i="44"/>
  <c r="DB139" i="44" s="1"/>
  <c r="DC139" i="44" s="1"/>
  <c r="DA177" i="44"/>
  <c r="DB177" i="44" s="1"/>
  <c r="DC177" i="44" s="1"/>
  <c r="DA229" i="44"/>
  <c r="DB229" i="44" s="1"/>
  <c r="DC229" i="44" s="1"/>
  <c r="DA153" i="44"/>
  <c r="DB153" i="44" s="1"/>
  <c r="DC153" i="44" s="1"/>
  <c r="DA78" i="44"/>
  <c r="DB78" i="44" s="1"/>
  <c r="DC78" i="44" s="1"/>
  <c r="DA103" i="44"/>
  <c r="DB103" i="44" s="1"/>
  <c r="DC103" i="44" s="1"/>
  <c r="DA53" i="44"/>
  <c r="DB53" i="44" s="1"/>
  <c r="DC53" i="44" s="1"/>
  <c r="DA235" i="44"/>
  <c r="DB235" i="44" s="1"/>
  <c r="DC235" i="44" s="1"/>
  <c r="DA386" i="44"/>
  <c r="DB386" i="44" s="1"/>
  <c r="DC386" i="44" s="1"/>
  <c r="DA380" i="44"/>
  <c r="DB380" i="44" s="1"/>
  <c r="DC380" i="44" s="1"/>
  <c r="DA150" i="44"/>
  <c r="DB150" i="44" s="1"/>
  <c r="DC150" i="44" s="1"/>
  <c r="DA212" i="44"/>
  <c r="DB212" i="44" s="1"/>
  <c r="DC212" i="44" s="1"/>
  <c r="DA218" i="44"/>
  <c r="DB218" i="44" s="1"/>
  <c r="DC218" i="44" s="1"/>
  <c r="DA280" i="44"/>
  <c r="DB280" i="44" s="1"/>
  <c r="DC280" i="44" s="1"/>
  <c r="DA376" i="44"/>
  <c r="DB376" i="44" s="1"/>
  <c r="DC376" i="44" s="1"/>
  <c r="DA273" i="44"/>
  <c r="DB273" i="44" s="1"/>
  <c r="DC273" i="44" s="1"/>
  <c r="DG304" i="44"/>
  <c r="DH304" i="44" s="1"/>
  <c r="DA125" i="44"/>
  <c r="DB125" i="44" s="1"/>
  <c r="DC125" i="44" s="1"/>
  <c r="DA108" i="44"/>
  <c r="DB108" i="44" s="1"/>
  <c r="DC108" i="44" s="1"/>
  <c r="DA253" i="44"/>
  <c r="DB253" i="44" s="1"/>
  <c r="DC253" i="44" s="1"/>
  <c r="DA274" i="44"/>
  <c r="DB274" i="44" s="1"/>
  <c r="DC274" i="44" s="1"/>
  <c r="DG178" i="44"/>
  <c r="DH178" i="44" s="1"/>
  <c r="DF20" i="44"/>
  <c r="DG20" i="44" s="1"/>
  <c r="DH20" i="44" s="1"/>
  <c r="DG87" i="44"/>
  <c r="DH87" i="44" s="1"/>
  <c r="DG220" i="44"/>
  <c r="DH220" i="44" s="1"/>
  <c r="DG300" i="44"/>
  <c r="DH300" i="44" s="1"/>
  <c r="DG216" i="44"/>
  <c r="DH216" i="44" s="1"/>
  <c r="DG204" i="44"/>
  <c r="DH204" i="44" s="1"/>
  <c r="DG279" i="44"/>
  <c r="DH279" i="44" s="1"/>
  <c r="DG80" i="44"/>
  <c r="DH80" i="44" s="1"/>
  <c r="DG111" i="44"/>
  <c r="DH111" i="44" s="1"/>
  <c r="DG296" i="44"/>
  <c r="DH296" i="44" s="1"/>
  <c r="DF175" i="44"/>
  <c r="DG175" i="44" s="1"/>
  <c r="DH175" i="44" s="1"/>
  <c r="DG61" i="44"/>
  <c r="DH61" i="44" s="1"/>
  <c r="DF30" i="44"/>
  <c r="DG30" i="44" s="1"/>
  <c r="DH30" i="44" s="1"/>
  <c r="DG210" i="44"/>
  <c r="DH210" i="44" s="1"/>
  <c r="DA166" i="44"/>
  <c r="DB166" i="44" s="1"/>
  <c r="DC166" i="44" s="1"/>
  <c r="DA52" i="44"/>
  <c r="DB52" i="44" s="1"/>
  <c r="DC52" i="44" s="1"/>
  <c r="DA352" i="44"/>
  <c r="DB352" i="44" s="1"/>
  <c r="DC352" i="44" s="1"/>
  <c r="DA316" i="44"/>
  <c r="DB316" i="44" s="1"/>
  <c r="DC316" i="44" s="1"/>
  <c r="DA255" i="44"/>
  <c r="DB255" i="44" s="1"/>
  <c r="DC255" i="44" s="1"/>
  <c r="DA140" i="44"/>
  <c r="DB140" i="44" s="1"/>
  <c r="DC140" i="44" s="1"/>
  <c r="DA282" i="44"/>
  <c r="DB282" i="44" s="1"/>
  <c r="DC282" i="44" s="1"/>
  <c r="DA98" i="44"/>
  <c r="DB98" i="44" s="1"/>
  <c r="DC98" i="44" s="1"/>
  <c r="DA59" i="44"/>
  <c r="DB59" i="44" s="1"/>
  <c r="DC59" i="44" s="1"/>
  <c r="DA294" i="44"/>
  <c r="DB294" i="44" s="1"/>
  <c r="DC294" i="44" s="1"/>
  <c r="DA50" i="44"/>
  <c r="DB50" i="44" s="1"/>
  <c r="DC50" i="44" s="1"/>
  <c r="DA144" i="44"/>
  <c r="DB144" i="44" s="1"/>
  <c r="DC144" i="44" s="1"/>
  <c r="DA74" i="44"/>
  <c r="DB74" i="44" s="1"/>
  <c r="DC74" i="44" s="1"/>
  <c r="DA374" i="44"/>
  <c r="DB374" i="44" s="1"/>
  <c r="DC374" i="44" s="1"/>
  <c r="DA287" i="44"/>
  <c r="DB287" i="44" s="1"/>
  <c r="DC287" i="44" s="1"/>
  <c r="DA364" i="44"/>
  <c r="DB364" i="44" s="1"/>
  <c r="DC364" i="44" s="1"/>
  <c r="DA379" i="44"/>
  <c r="DB379" i="44" s="1"/>
  <c r="DC379" i="44" s="1"/>
  <c r="DA261" i="44"/>
  <c r="DB261" i="44" s="1"/>
  <c r="DC261" i="44" s="1"/>
  <c r="DA289" i="44"/>
  <c r="DB289" i="44" s="1"/>
  <c r="DC289" i="44" s="1"/>
  <c r="DA244" i="44"/>
  <c r="DB244" i="44" s="1"/>
  <c r="DC244" i="44" s="1"/>
  <c r="DA70" i="44"/>
  <c r="DB70" i="44" s="1"/>
  <c r="DC70" i="44" s="1"/>
  <c r="DA57" i="44"/>
  <c r="DB57" i="44" s="1"/>
  <c r="DC57" i="44" s="1"/>
  <c r="DA105" i="44"/>
  <c r="DB105" i="44" s="1"/>
  <c r="DC105" i="44" s="1"/>
  <c r="DA169" i="44"/>
  <c r="DB169" i="44" s="1"/>
  <c r="DC169" i="44" s="1"/>
  <c r="DA117" i="44"/>
  <c r="DB117" i="44" s="1"/>
  <c r="DC117" i="44" s="1"/>
  <c r="DA206" i="44"/>
  <c r="DB206" i="44" s="1"/>
  <c r="DC206" i="44" s="1"/>
  <c r="DA228" i="44"/>
  <c r="DB228" i="44" s="1"/>
  <c r="DC228" i="44" s="1"/>
  <c r="DA199" i="44"/>
  <c r="DB199" i="44" s="1"/>
  <c r="DC199" i="44" s="1"/>
  <c r="DA277" i="44"/>
  <c r="DB277" i="44" s="1"/>
  <c r="DC277" i="44" s="1"/>
  <c r="DA219" i="44"/>
  <c r="DB219" i="44" s="1"/>
  <c r="DC219" i="44" s="1"/>
  <c r="DA252" i="44"/>
  <c r="DB252" i="44" s="1"/>
  <c r="DC252" i="44" s="1"/>
  <c r="DA308" i="44"/>
  <c r="DB308" i="44" s="1"/>
  <c r="DC308" i="44" s="1"/>
  <c r="DA112" i="44"/>
  <c r="DB112" i="44" s="1"/>
  <c r="DC112" i="44" s="1"/>
  <c r="DA102" i="44"/>
  <c r="DB102" i="44" s="1"/>
  <c r="DC102" i="44" s="1"/>
  <c r="DA338" i="44"/>
  <c r="DB338" i="44" s="1"/>
  <c r="DC338" i="44" s="1"/>
  <c r="DA135" i="44"/>
  <c r="DB135" i="44" s="1"/>
  <c r="DC135" i="44" s="1"/>
  <c r="DA100" i="44"/>
  <c r="DB100" i="44" s="1"/>
  <c r="DC100" i="44" s="1"/>
  <c r="DA38" i="44"/>
  <c r="DB38" i="44" s="1"/>
  <c r="DC38" i="44" s="1"/>
  <c r="DA29" i="44"/>
  <c r="DB29" i="44" s="1"/>
  <c r="DC29" i="44" s="1"/>
  <c r="DA25" i="44"/>
  <c r="DB25" i="44" s="1"/>
  <c r="DC25" i="44" s="1"/>
  <c r="DA7" i="44"/>
  <c r="DB7" i="44" s="1"/>
  <c r="DC7" i="44" s="1"/>
  <c r="DA6" i="44"/>
  <c r="DB6" i="44" s="1"/>
  <c r="DC6" i="44" s="1"/>
  <c r="CM3" i="44"/>
  <c r="CT3" i="44" s="1"/>
  <c r="CZ3" i="44" s="1"/>
  <c r="CQ3" i="44"/>
  <c r="CS3" i="44"/>
  <c r="CR3" i="44"/>
  <c r="U38" i="73"/>
  <c r="V38" i="73" s="1"/>
  <c r="W32" i="73"/>
  <c r="W33" i="73" s="1"/>
  <c r="W34" i="73" s="1"/>
  <c r="T40" i="73"/>
  <c r="U40" i="73" s="1"/>
  <c r="V40" i="73" s="1"/>
  <c r="U39" i="73"/>
  <c r="V39" i="73" s="1"/>
  <c r="U44" i="73"/>
  <c r="U45" i="73" s="1"/>
  <c r="U46" i="73" s="1"/>
  <c r="U32" i="73"/>
  <c r="U33" i="73" s="1"/>
  <c r="U34" i="73" s="1"/>
  <c r="V19" i="73"/>
  <c r="V20" i="73" s="1"/>
  <c r="V21" i="73" s="1"/>
  <c r="V22" i="73" s="1"/>
  <c r="DG337" i="44" l="1"/>
  <c r="DH337" i="44" s="1"/>
  <c r="DG69" i="44"/>
  <c r="DH69" i="44" s="1"/>
  <c r="DG190" i="44"/>
  <c r="DH190" i="44" s="1"/>
  <c r="DG47" i="44"/>
  <c r="DH47" i="44" s="1"/>
  <c r="DG92" i="44"/>
  <c r="DH92" i="44" s="1"/>
  <c r="DG363" i="44"/>
  <c r="DH363" i="44" s="1"/>
  <c r="DG418" i="44"/>
  <c r="DH418" i="44" s="1"/>
  <c r="DG131" i="44"/>
  <c r="DH131" i="44" s="1"/>
  <c r="DG264" i="44"/>
  <c r="DH264" i="44" s="1"/>
  <c r="DG224" i="44"/>
  <c r="DH224" i="44" s="1"/>
  <c r="DG312" i="44"/>
  <c r="DH312" i="44" s="1"/>
  <c r="DG314" i="44"/>
  <c r="DH314" i="44" s="1"/>
  <c r="DG214" i="44"/>
  <c r="DH214" i="44" s="1"/>
  <c r="DG115" i="44"/>
  <c r="DH115" i="44" s="1"/>
  <c r="DG137" i="44"/>
  <c r="DH137" i="44" s="1"/>
  <c r="DG305" i="44"/>
  <c r="DH305" i="44" s="1"/>
  <c r="DG28" i="44"/>
  <c r="DH28" i="44" s="1"/>
  <c r="DG180" i="44"/>
  <c r="DH180" i="44" s="1"/>
  <c r="DG377" i="44"/>
  <c r="DH377" i="44" s="1"/>
  <c r="DG191" i="44"/>
  <c r="DH191" i="44" s="1"/>
  <c r="DG313" i="44"/>
  <c r="DH313" i="44" s="1"/>
  <c r="DG128" i="44"/>
  <c r="DH128" i="44" s="1"/>
  <c r="DG106" i="44"/>
  <c r="DH106" i="44" s="1"/>
  <c r="DG215" i="44"/>
  <c r="DH215" i="44" s="1"/>
  <c r="DG240" i="44"/>
  <c r="DH240" i="44" s="1"/>
  <c r="DG283" i="44"/>
  <c r="DH283" i="44" s="1"/>
  <c r="DG389" i="44"/>
  <c r="DH389" i="44" s="1"/>
  <c r="DG168" i="44"/>
  <c r="DH168" i="44" s="1"/>
  <c r="DG186" i="44"/>
  <c r="DH186" i="44" s="1"/>
  <c r="DG370" i="44"/>
  <c r="DH370" i="44" s="1"/>
  <c r="DG260" i="44"/>
  <c r="DH260" i="44" s="1"/>
  <c r="DG211" i="44"/>
  <c r="DH211" i="44" s="1"/>
  <c r="DG301" i="44"/>
  <c r="DH301" i="44" s="1"/>
  <c r="DG130" i="44"/>
  <c r="DH130" i="44" s="1"/>
  <c r="DG249" i="44"/>
  <c r="DH249" i="44" s="1"/>
  <c r="DG97" i="44"/>
  <c r="DH97" i="44" s="1"/>
  <c r="DG319" i="44"/>
  <c r="DH319" i="44" s="1"/>
  <c r="DG90" i="44"/>
  <c r="DH90" i="44" s="1"/>
  <c r="DG397" i="44"/>
  <c r="DH397" i="44" s="1"/>
  <c r="DG309" i="44"/>
  <c r="DH309" i="44" s="1"/>
  <c r="DG17" i="44"/>
  <c r="DH17" i="44" s="1"/>
  <c r="DG209" i="44"/>
  <c r="DH209" i="44" s="1"/>
  <c r="DG121" i="44"/>
  <c r="DH121" i="44" s="1"/>
  <c r="DG226" i="44"/>
  <c r="DH226" i="44" s="1"/>
  <c r="DG419" i="44"/>
  <c r="DH419" i="44" s="1"/>
  <c r="DG203" i="44"/>
  <c r="DH203" i="44" s="1"/>
  <c r="DG367" i="44"/>
  <c r="DH367" i="44" s="1"/>
  <c r="DG257" i="44"/>
  <c r="DH257" i="44" s="1"/>
  <c r="DG433" i="44"/>
  <c r="DH433" i="44" s="1"/>
  <c r="DG221" i="44"/>
  <c r="DH221" i="44" s="1"/>
  <c r="DG48" i="44"/>
  <c r="DH48" i="44" s="1"/>
  <c r="DG302" i="44"/>
  <c r="DH302" i="44" s="1"/>
  <c r="DG449" i="44"/>
  <c r="DH449" i="44" s="1"/>
  <c r="DG341" i="44"/>
  <c r="DH341" i="44" s="1"/>
  <c r="DG324" i="44"/>
  <c r="DH324" i="44" s="1"/>
  <c r="DG83" i="44"/>
  <c r="DH83" i="44" s="1"/>
  <c r="DG63" i="44"/>
  <c r="DH63" i="44" s="1"/>
  <c r="DG303" i="44"/>
  <c r="DH303" i="44" s="1"/>
  <c r="DG146" i="44"/>
  <c r="DH146" i="44" s="1"/>
  <c r="DG358" i="44"/>
  <c r="DH358" i="44" s="1"/>
  <c r="DG387" i="44"/>
  <c r="DH387" i="44" s="1"/>
  <c r="DG123" i="44"/>
  <c r="DH123" i="44" s="1"/>
  <c r="DG143" i="44"/>
  <c r="DH143" i="44" s="1"/>
  <c r="DG155" i="44"/>
  <c r="DH155" i="44" s="1"/>
  <c r="DG113" i="44"/>
  <c r="DH113" i="44" s="1"/>
  <c r="DG162" i="44"/>
  <c r="DH162" i="44" s="1"/>
  <c r="DG42" i="44"/>
  <c r="DH42" i="44" s="1"/>
  <c r="DG371" i="44"/>
  <c r="DH371" i="44" s="1"/>
  <c r="DG12" i="44"/>
  <c r="DH12" i="44" s="1"/>
  <c r="DG310" i="44"/>
  <c r="DH310" i="44" s="1"/>
  <c r="DG447" i="44"/>
  <c r="DH447" i="44" s="1"/>
  <c r="DG298" i="44"/>
  <c r="DH298" i="44" s="1"/>
  <c r="DG132" i="44"/>
  <c r="DH132" i="44" s="1"/>
  <c r="DG360" i="44"/>
  <c r="DH360" i="44" s="1"/>
  <c r="DG161" i="44"/>
  <c r="DH161" i="44" s="1"/>
  <c r="DG222" i="44"/>
  <c r="DH222" i="44" s="1"/>
  <c r="DF208" i="44"/>
  <c r="DG208" i="44" s="1"/>
  <c r="DH208" i="44" s="1"/>
  <c r="DG101" i="44"/>
  <c r="DH101" i="44" s="1"/>
  <c r="DG55" i="44"/>
  <c r="DH55" i="44" s="1"/>
  <c r="DG266" i="44"/>
  <c r="DH266" i="44" s="1"/>
  <c r="DG91" i="44"/>
  <c r="DH91" i="44" s="1"/>
  <c r="DG271" i="44"/>
  <c r="DH271" i="44" s="1"/>
  <c r="DG234" i="44"/>
  <c r="DH234" i="44" s="1"/>
  <c r="DG299" i="44"/>
  <c r="DH299" i="44" s="1"/>
  <c r="DG332" i="44"/>
  <c r="DH332" i="44" s="1"/>
  <c r="DG448" i="44"/>
  <c r="DH448" i="44" s="1"/>
  <c r="DG173" i="44"/>
  <c r="DH173" i="44" s="1"/>
  <c r="DG134" i="44"/>
  <c r="DH134" i="44" s="1"/>
  <c r="DG443" i="44"/>
  <c r="DH443" i="44" s="1"/>
  <c r="DG242" i="44"/>
  <c r="DH242" i="44" s="1"/>
  <c r="DG192" i="44"/>
  <c r="DH192" i="44" s="1"/>
  <c r="DG46" i="44"/>
  <c r="DH46" i="44" s="1"/>
  <c r="DG369" i="44"/>
  <c r="DH369" i="44" s="1"/>
  <c r="DG390" i="44"/>
  <c r="DH390" i="44" s="1"/>
  <c r="DG104" i="44"/>
  <c r="DH104" i="44" s="1"/>
  <c r="DG183" i="44"/>
  <c r="DH183" i="44" s="1"/>
  <c r="DG340" i="44"/>
  <c r="DH340" i="44" s="1"/>
  <c r="DG14" i="44"/>
  <c r="DH14" i="44" s="1"/>
  <c r="DG441" i="44"/>
  <c r="DH441" i="44" s="1"/>
  <c r="DG188" i="44"/>
  <c r="DH188" i="44" s="1"/>
  <c r="DG425" i="44"/>
  <c r="DH425" i="44" s="1"/>
  <c r="DG446" i="44"/>
  <c r="DH446" i="44" s="1"/>
  <c r="DG323" i="44"/>
  <c r="DH323" i="44" s="1"/>
  <c r="DG200" i="44"/>
  <c r="DH200" i="44" s="1"/>
  <c r="DG393" i="44"/>
  <c r="DH393" i="44" s="1"/>
  <c r="DG368" i="44"/>
  <c r="DH368" i="44" s="1"/>
  <c r="DG311" i="44"/>
  <c r="DH311" i="44" s="1"/>
  <c r="DG331" i="44"/>
  <c r="DH331" i="44" s="1"/>
  <c r="DG118" i="44"/>
  <c r="DH118" i="44" s="1"/>
  <c r="DG353" i="44"/>
  <c r="DH353" i="44" s="1"/>
  <c r="DG49" i="44"/>
  <c r="DH49" i="44" s="1"/>
  <c r="DG194" i="44"/>
  <c r="DH194" i="44" s="1"/>
  <c r="DG346" i="44"/>
  <c r="DH346" i="44" s="1"/>
  <c r="DG385" i="44"/>
  <c r="DH385" i="44" s="1"/>
  <c r="DG343" i="44"/>
  <c r="DH343" i="44" s="1"/>
  <c r="DG43" i="44"/>
  <c r="DH43" i="44" s="1"/>
  <c r="DG362" i="44"/>
  <c r="DH362" i="44" s="1"/>
  <c r="DG159" i="44"/>
  <c r="DH159" i="44" s="1"/>
  <c r="DG88" i="44"/>
  <c r="DH88" i="44" s="1"/>
  <c r="DG439" i="44"/>
  <c r="DH439" i="44" s="1"/>
  <c r="DG189" i="44"/>
  <c r="DH189" i="44" s="1"/>
  <c r="DG158" i="44"/>
  <c r="DH158" i="44" s="1"/>
  <c r="DG366" i="44"/>
  <c r="DH366" i="44" s="1"/>
  <c r="DG86" i="44"/>
  <c r="DH86" i="44" s="1"/>
  <c r="DG54" i="44"/>
  <c r="DH54" i="44" s="1"/>
  <c r="DG81" i="44"/>
  <c r="DH81" i="44" s="1"/>
  <c r="DG145" i="44"/>
  <c r="DH145" i="44" s="1"/>
  <c r="DG355" i="44"/>
  <c r="DH355" i="44" s="1"/>
  <c r="DG34" i="44"/>
  <c r="DH34" i="44" s="1"/>
  <c r="DG349" i="44"/>
  <c r="DH349" i="44" s="1"/>
  <c r="DG361" i="44"/>
  <c r="DH361" i="44" s="1"/>
  <c r="DG275" i="44"/>
  <c r="DH275" i="44" s="1"/>
  <c r="DG335" i="44"/>
  <c r="DH335" i="44" s="1"/>
  <c r="DG256" i="44"/>
  <c r="DH256" i="44" s="1"/>
  <c r="DG127" i="44"/>
  <c r="DH127" i="44" s="1"/>
  <c r="DG157" i="44"/>
  <c r="DH157" i="44" s="1"/>
  <c r="DG238" i="44"/>
  <c r="DH238" i="44" s="1"/>
  <c r="DG295" i="44"/>
  <c r="DH295" i="44" s="1"/>
  <c r="DG133" i="44"/>
  <c r="DH133" i="44" s="1"/>
  <c r="DG262" i="44"/>
  <c r="DH262" i="44" s="1"/>
  <c r="DG357" i="44"/>
  <c r="DH357" i="44" s="1"/>
  <c r="DG207" i="44"/>
  <c r="DH207" i="44" s="1"/>
  <c r="DG217" i="44"/>
  <c r="DH217" i="44" s="1"/>
  <c r="DG75" i="44"/>
  <c r="DH75" i="44" s="1"/>
  <c r="DG365" i="44"/>
  <c r="DH365" i="44" s="1"/>
  <c r="DG148" i="44"/>
  <c r="DH148" i="44" s="1"/>
  <c r="DG82" i="44"/>
  <c r="DH82" i="44" s="1"/>
  <c r="DG436" i="44"/>
  <c r="DH436" i="44" s="1"/>
  <c r="DF354" i="44"/>
  <c r="DG354" i="44" s="1"/>
  <c r="DH354" i="44" s="1"/>
  <c r="DF171" i="44"/>
  <c r="DG171" i="44" s="1"/>
  <c r="DH171" i="44" s="1"/>
  <c r="DF424" i="44"/>
  <c r="DG424" i="44" s="1"/>
  <c r="DH424" i="44" s="1"/>
  <c r="DG109" i="44"/>
  <c r="DH109" i="44" s="1"/>
  <c r="DG96" i="44"/>
  <c r="DH96" i="44" s="1"/>
  <c r="DG258" i="44"/>
  <c r="DH258" i="44" s="1"/>
  <c r="DG247" i="44"/>
  <c r="DH247" i="44" s="1"/>
  <c r="DG4" i="44"/>
  <c r="DH4" i="44" s="1"/>
  <c r="DG284" i="44"/>
  <c r="DH284" i="44" s="1"/>
  <c r="DG129" i="44"/>
  <c r="DH129" i="44" s="1"/>
  <c r="DG201" i="44"/>
  <c r="DH201" i="44" s="1"/>
  <c r="DG64" i="44"/>
  <c r="DH64" i="44" s="1"/>
  <c r="DF345" i="44"/>
  <c r="DG345" i="44" s="1"/>
  <c r="DH345" i="44" s="1"/>
  <c r="DG85" i="44"/>
  <c r="DH85" i="44" s="1"/>
  <c r="DF423" i="44"/>
  <c r="DG423" i="44" s="1"/>
  <c r="DH423" i="44" s="1"/>
  <c r="DG149" i="44"/>
  <c r="DH149" i="44" s="1"/>
  <c r="DG318" i="44"/>
  <c r="DH318" i="44" s="1"/>
  <c r="DG93" i="44"/>
  <c r="DH93" i="44" s="1"/>
  <c r="DG24" i="44"/>
  <c r="DH24" i="44" s="1"/>
  <c r="DG195" i="44"/>
  <c r="DH195" i="44" s="1"/>
  <c r="DF356" i="44"/>
  <c r="DG356" i="44" s="1"/>
  <c r="DH356" i="44" s="1"/>
  <c r="DF184" i="44"/>
  <c r="DG184" i="44" s="1"/>
  <c r="DH184" i="44" s="1"/>
  <c r="DF375" i="44"/>
  <c r="DG375" i="44" s="1"/>
  <c r="DH375" i="44" s="1"/>
  <c r="DF36" i="44"/>
  <c r="DG36" i="44" s="1"/>
  <c r="DH36" i="44" s="1"/>
  <c r="DF272" i="44"/>
  <c r="DG272" i="44" s="1"/>
  <c r="DH272" i="44" s="1"/>
  <c r="DF141" i="44"/>
  <c r="DG141" i="44" s="1"/>
  <c r="DH141" i="44" s="1"/>
  <c r="DF254" i="44"/>
  <c r="DG254" i="44" s="1"/>
  <c r="DH254" i="44" s="1"/>
  <c r="DF213" i="44"/>
  <c r="DG213" i="44" s="1"/>
  <c r="DH213" i="44" s="1"/>
  <c r="DF263" i="44"/>
  <c r="DG263" i="44" s="1"/>
  <c r="DH263" i="44" s="1"/>
  <c r="DG8" i="44"/>
  <c r="DH8" i="44" s="1"/>
  <c r="DF326" i="44"/>
  <c r="DG326" i="44" s="1"/>
  <c r="DH326" i="44" s="1"/>
  <c r="DF77" i="44"/>
  <c r="DG77" i="44" s="1"/>
  <c r="DH77" i="44" s="1"/>
  <c r="DF41" i="44"/>
  <c r="DG41" i="44" s="1"/>
  <c r="DH41" i="44" s="1"/>
  <c r="DF315" i="44"/>
  <c r="DG315" i="44" s="1"/>
  <c r="DH315" i="44" s="1"/>
  <c r="DF95" i="44"/>
  <c r="DG95" i="44" s="1"/>
  <c r="DH95" i="44" s="1"/>
  <c r="DF251" i="44"/>
  <c r="DG251" i="44" s="1"/>
  <c r="DH251" i="44" s="1"/>
  <c r="DF231" i="44"/>
  <c r="DG231" i="44" s="1"/>
  <c r="DH231" i="44" s="1"/>
  <c r="DF350" i="44"/>
  <c r="DG350" i="44" s="1"/>
  <c r="DH350" i="44" s="1"/>
  <c r="DF245" i="44"/>
  <c r="DG245" i="44" s="1"/>
  <c r="DH245" i="44" s="1"/>
  <c r="DF13" i="44"/>
  <c r="DG13" i="44" s="1"/>
  <c r="DH13" i="44" s="1"/>
  <c r="DG285" i="44"/>
  <c r="DH285" i="44" s="1"/>
  <c r="DF230" i="44"/>
  <c r="DG230" i="44" s="1"/>
  <c r="DH230" i="44" s="1"/>
  <c r="DF320" i="44"/>
  <c r="DG320" i="44" s="1"/>
  <c r="DH320" i="44" s="1"/>
  <c r="DF136" i="44"/>
  <c r="DG136" i="44" s="1"/>
  <c r="DH136" i="44" s="1"/>
  <c r="DF73" i="44"/>
  <c r="DG73" i="44" s="1"/>
  <c r="DH73" i="44" s="1"/>
  <c r="DF23" i="44"/>
  <c r="DG23" i="44" s="1"/>
  <c r="DH23" i="44" s="1"/>
  <c r="DF417" i="44"/>
  <c r="DG417" i="44" s="1"/>
  <c r="DH417" i="44" s="1"/>
  <c r="DF392" i="44"/>
  <c r="DG392" i="44" s="1"/>
  <c r="DH392" i="44" s="1"/>
  <c r="DF45" i="44"/>
  <c r="DG45" i="44" s="1"/>
  <c r="DH45" i="44" s="1"/>
  <c r="DF185" i="44"/>
  <c r="DG185" i="44" s="1"/>
  <c r="DH185" i="44" s="1"/>
  <c r="DF89" i="44"/>
  <c r="DG89" i="44" s="1"/>
  <c r="DH89" i="44" s="1"/>
  <c r="DF342" i="44"/>
  <c r="DG342" i="44" s="1"/>
  <c r="DH342" i="44" s="1"/>
  <c r="DF325" i="44"/>
  <c r="DG325" i="44" s="1"/>
  <c r="DH325" i="44" s="1"/>
  <c r="DF328" i="44"/>
  <c r="DG328" i="44" s="1"/>
  <c r="DH328" i="44" s="1"/>
  <c r="DF51" i="44"/>
  <c r="DG51" i="44" s="1"/>
  <c r="DH51" i="44" s="1"/>
  <c r="DF116" i="44"/>
  <c r="DG116" i="44" s="1"/>
  <c r="DH116" i="44" s="1"/>
  <c r="DF351" i="44"/>
  <c r="DG351" i="44" s="1"/>
  <c r="DH351" i="44" s="1"/>
  <c r="DF182" i="44"/>
  <c r="DG182" i="44" s="1"/>
  <c r="DH182" i="44" s="1"/>
  <c r="DF255" i="44"/>
  <c r="DG255" i="44" s="1"/>
  <c r="DH255" i="44" s="1"/>
  <c r="DF169" i="44"/>
  <c r="DG169" i="44" s="1"/>
  <c r="DH169" i="44" s="1"/>
  <c r="DF105" i="44"/>
  <c r="DG105" i="44" s="1"/>
  <c r="DH105" i="44" s="1"/>
  <c r="DF273" i="44"/>
  <c r="DG273" i="44" s="1"/>
  <c r="DH273" i="44" s="1"/>
  <c r="DF388" i="44"/>
  <c r="DG388" i="44" s="1"/>
  <c r="DH388" i="44" s="1"/>
  <c r="DF329" i="44"/>
  <c r="DG329" i="44" s="1"/>
  <c r="DH329" i="44" s="1"/>
  <c r="DF276" i="44"/>
  <c r="DG276" i="44" s="1"/>
  <c r="DH276" i="44" s="1"/>
  <c r="DF339" i="44"/>
  <c r="DG339" i="44" s="1"/>
  <c r="DH339" i="44" s="1"/>
  <c r="DF6" i="44"/>
  <c r="DG6" i="44" s="1"/>
  <c r="DH6" i="44" s="1"/>
  <c r="DF308" i="44"/>
  <c r="DG308" i="44" s="1"/>
  <c r="DH308" i="44" s="1"/>
  <c r="DF57" i="44"/>
  <c r="DG57" i="44" s="1"/>
  <c r="DH57" i="44" s="1"/>
  <c r="DF144" i="44"/>
  <c r="DG144" i="44" s="1"/>
  <c r="DH144" i="44" s="1"/>
  <c r="DF52" i="44"/>
  <c r="DG52" i="44" s="1"/>
  <c r="DH52" i="44" s="1"/>
  <c r="DF376" i="44"/>
  <c r="DG376" i="44" s="1"/>
  <c r="DH376" i="44" s="1"/>
  <c r="DF78" i="44"/>
  <c r="DG78" i="44" s="1"/>
  <c r="DH78" i="44" s="1"/>
  <c r="DF223" i="44"/>
  <c r="DG223" i="44" s="1"/>
  <c r="DH223" i="44" s="1"/>
  <c r="DF426" i="44"/>
  <c r="DG426" i="44" s="1"/>
  <c r="DH426" i="44" s="1"/>
  <c r="DF227" i="44"/>
  <c r="DG227" i="44" s="1"/>
  <c r="DH227" i="44" s="1"/>
  <c r="DF364" i="44"/>
  <c r="DG364" i="44" s="1"/>
  <c r="DH364" i="44" s="1"/>
  <c r="DF338" i="44"/>
  <c r="DG338" i="44" s="1"/>
  <c r="DH338" i="44" s="1"/>
  <c r="DF274" i="44"/>
  <c r="DG274" i="44" s="1"/>
  <c r="DH274" i="44" s="1"/>
  <c r="DF352" i="44"/>
  <c r="DG352" i="44" s="1"/>
  <c r="DH352" i="44" s="1"/>
  <c r="DF103" i="44"/>
  <c r="DG103" i="44" s="1"/>
  <c r="DH103" i="44" s="1"/>
  <c r="DF322" i="44"/>
  <c r="DG322" i="44" s="1"/>
  <c r="DH322" i="44" s="1"/>
  <c r="DF7" i="44"/>
  <c r="DG7" i="44" s="1"/>
  <c r="DH7" i="44" s="1"/>
  <c r="DF252" i="44"/>
  <c r="DG252" i="44" s="1"/>
  <c r="DH252" i="44" s="1"/>
  <c r="DF70" i="44"/>
  <c r="DG70" i="44" s="1"/>
  <c r="DH70" i="44" s="1"/>
  <c r="DF50" i="44"/>
  <c r="DG50" i="44" s="1"/>
  <c r="DH50" i="44" s="1"/>
  <c r="DF166" i="44"/>
  <c r="DG166" i="44" s="1"/>
  <c r="DH166" i="44" s="1"/>
  <c r="DF253" i="44"/>
  <c r="DG253" i="44" s="1"/>
  <c r="DH253" i="44" s="1"/>
  <c r="DF280" i="44"/>
  <c r="DG280" i="44" s="1"/>
  <c r="DH280" i="44" s="1"/>
  <c r="DF153" i="44"/>
  <c r="DG153" i="44" s="1"/>
  <c r="DH153" i="44" s="1"/>
  <c r="DF172" i="44"/>
  <c r="DG172" i="44" s="1"/>
  <c r="DH172" i="44" s="1"/>
  <c r="DF435" i="44"/>
  <c r="DG435" i="44" s="1"/>
  <c r="DH435" i="44" s="1"/>
  <c r="DF420" i="44"/>
  <c r="DG420" i="44" s="1"/>
  <c r="DH420" i="44" s="1"/>
  <c r="DF246" i="44"/>
  <c r="DG246" i="44" s="1"/>
  <c r="DH246" i="44" s="1"/>
  <c r="DF202" i="44"/>
  <c r="DG202" i="44" s="1"/>
  <c r="DH202" i="44" s="1"/>
  <c r="DF336" i="44"/>
  <c r="DG336" i="44" s="1"/>
  <c r="DH336" i="44" s="1"/>
  <c r="DF140" i="44"/>
  <c r="DG140" i="44" s="1"/>
  <c r="DH140" i="44" s="1"/>
  <c r="DF316" i="44"/>
  <c r="DG316" i="44" s="1"/>
  <c r="DH316" i="44" s="1"/>
  <c r="DF218" i="44"/>
  <c r="DG218" i="44" s="1"/>
  <c r="DH218" i="44" s="1"/>
  <c r="DF248" i="44"/>
  <c r="DG248" i="44" s="1"/>
  <c r="DH248" i="44" s="1"/>
  <c r="DF206" i="44"/>
  <c r="DG206" i="44" s="1"/>
  <c r="DH206" i="44" s="1"/>
  <c r="DF117" i="44"/>
  <c r="DG117" i="44" s="1"/>
  <c r="DH117" i="44" s="1"/>
  <c r="DF102" i="44"/>
  <c r="DG102" i="44" s="1"/>
  <c r="DH102" i="44" s="1"/>
  <c r="DF53" i="44"/>
  <c r="DG53" i="44" s="1"/>
  <c r="DH53" i="44" s="1"/>
  <c r="DF74" i="44"/>
  <c r="DG74" i="44" s="1"/>
  <c r="DH74" i="44" s="1"/>
  <c r="DF219" i="44"/>
  <c r="DG219" i="44" s="1"/>
  <c r="DH219" i="44" s="1"/>
  <c r="DF294" i="44"/>
  <c r="DG294" i="44" s="1"/>
  <c r="DH294" i="44" s="1"/>
  <c r="DF229" i="44"/>
  <c r="DG229" i="44" s="1"/>
  <c r="DH229" i="44" s="1"/>
  <c r="DF187" i="44"/>
  <c r="DG187" i="44" s="1"/>
  <c r="DH187" i="44" s="1"/>
  <c r="DF430" i="44"/>
  <c r="DG430" i="44" s="1"/>
  <c r="DH430" i="44" s="1"/>
  <c r="DF29" i="44"/>
  <c r="DG29" i="44" s="1"/>
  <c r="DH29" i="44" s="1"/>
  <c r="DF277" i="44"/>
  <c r="DG277" i="44" s="1"/>
  <c r="DH277" i="44" s="1"/>
  <c r="DF289" i="44"/>
  <c r="DG289" i="44" s="1"/>
  <c r="DH289" i="44" s="1"/>
  <c r="DF59" i="44"/>
  <c r="DG59" i="44" s="1"/>
  <c r="DH59" i="44" s="1"/>
  <c r="DF108" i="44"/>
  <c r="DG108" i="44" s="1"/>
  <c r="DH108" i="44" s="1"/>
  <c r="DF212" i="44"/>
  <c r="DG212" i="44" s="1"/>
  <c r="DH212" i="44" s="1"/>
  <c r="DF177" i="44"/>
  <c r="DG177" i="44" s="1"/>
  <c r="DH177" i="44" s="1"/>
  <c r="DF122" i="44"/>
  <c r="DG122" i="44" s="1"/>
  <c r="DH122" i="44" s="1"/>
  <c r="DF440" i="44"/>
  <c r="DG440" i="44" s="1"/>
  <c r="DH440" i="44" s="1"/>
  <c r="DF259" i="44"/>
  <c r="DG259" i="44" s="1"/>
  <c r="DH259" i="44" s="1"/>
  <c r="DF445" i="44"/>
  <c r="DG445" i="44" s="1"/>
  <c r="DH445" i="44" s="1"/>
  <c r="DF384" i="44"/>
  <c r="DG384" i="44" s="1"/>
  <c r="DH384" i="44" s="1"/>
  <c r="DF94" i="44"/>
  <c r="DG94" i="44" s="1"/>
  <c r="DH94" i="44" s="1"/>
  <c r="DF135" i="44"/>
  <c r="DG135" i="44" s="1"/>
  <c r="DH135" i="44" s="1"/>
  <c r="DF374" i="44"/>
  <c r="DG374" i="44" s="1"/>
  <c r="DH374" i="44" s="1"/>
  <c r="DF199" i="44"/>
  <c r="DG199" i="44" s="1"/>
  <c r="DH199" i="44" s="1"/>
  <c r="DF287" i="44"/>
  <c r="DG287" i="44" s="1"/>
  <c r="DH287" i="44" s="1"/>
  <c r="DF112" i="44"/>
  <c r="DG112" i="44" s="1"/>
  <c r="DH112" i="44" s="1"/>
  <c r="DF25" i="44"/>
  <c r="DG25" i="44" s="1"/>
  <c r="DH25" i="44" s="1"/>
  <c r="DF244" i="44"/>
  <c r="DG244" i="44" s="1"/>
  <c r="DH244" i="44" s="1"/>
  <c r="DF38" i="44"/>
  <c r="DG38" i="44" s="1"/>
  <c r="DH38" i="44" s="1"/>
  <c r="DF261" i="44"/>
  <c r="DG261" i="44" s="1"/>
  <c r="DH261" i="44" s="1"/>
  <c r="DF98" i="44"/>
  <c r="DG98" i="44" s="1"/>
  <c r="DH98" i="44" s="1"/>
  <c r="DF150" i="44"/>
  <c r="DG150" i="44" s="1"/>
  <c r="DH150" i="44" s="1"/>
  <c r="DF139" i="44"/>
  <c r="DG139" i="44" s="1"/>
  <c r="DH139" i="44" s="1"/>
  <c r="DF391" i="44"/>
  <c r="DG391" i="44" s="1"/>
  <c r="DH391" i="44" s="1"/>
  <c r="DF429" i="44"/>
  <c r="DG429" i="44" s="1"/>
  <c r="DH429" i="44" s="1"/>
  <c r="DF100" i="44"/>
  <c r="DG100" i="44" s="1"/>
  <c r="DH100" i="44" s="1"/>
  <c r="DF228" i="44"/>
  <c r="DG228" i="44" s="1"/>
  <c r="DH228" i="44" s="1"/>
  <c r="DF379" i="44"/>
  <c r="DG379" i="44" s="1"/>
  <c r="DH379" i="44" s="1"/>
  <c r="DF282" i="44"/>
  <c r="DG282" i="44" s="1"/>
  <c r="DH282" i="44" s="1"/>
  <c r="DF125" i="44"/>
  <c r="DG125" i="44" s="1"/>
  <c r="DH125" i="44" s="1"/>
  <c r="DF380" i="44"/>
  <c r="DG380" i="44" s="1"/>
  <c r="DH380" i="44" s="1"/>
  <c r="DF60" i="44"/>
  <c r="DG60" i="44" s="1"/>
  <c r="DH60" i="44" s="1"/>
  <c r="DF378" i="44"/>
  <c r="DG378" i="44" s="1"/>
  <c r="DH378" i="44" s="1"/>
  <c r="DF21" i="44"/>
  <c r="DG21" i="44" s="1"/>
  <c r="DH21" i="44" s="1"/>
  <c r="DF33" i="44"/>
  <c r="DG33" i="44" s="1"/>
  <c r="DH33" i="44" s="1"/>
  <c r="DF110" i="44"/>
  <c r="DG110" i="44" s="1"/>
  <c r="DH110" i="44" s="1"/>
  <c r="DF142" i="44"/>
  <c r="DG142" i="44" s="1"/>
  <c r="DH142" i="44" s="1"/>
  <c r="DF386" i="44"/>
  <c r="DG386" i="44" s="1"/>
  <c r="DH386" i="44" s="1"/>
  <c r="DF176" i="44"/>
  <c r="DG176" i="44" s="1"/>
  <c r="DH176" i="44" s="1"/>
  <c r="DF232" i="44"/>
  <c r="DG232" i="44" s="1"/>
  <c r="DH232" i="44" s="1"/>
  <c r="DF19" i="44"/>
  <c r="DG19" i="44" s="1"/>
  <c r="DH19" i="44" s="1"/>
  <c r="DF152" i="44"/>
  <c r="DG152" i="44" s="1"/>
  <c r="DH152" i="44" s="1"/>
  <c r="DF165" i="44"/>
  <c r="DG165" i="44" s="1"/>
  <c r="DH165" i="44" s="1"/>
  <c r="DF235" i="44"/>
  <c r="DG235" i="44" s="1"/>
  <c r="DH235" i="44" s="1"/>
  <c r="DF79" i="44"/>
  <c r="DG79" i="44" s="1"/>
  <c r="DH79" i="44" s="1"/>
  <c r="DF348" i="44"/>
  <c r="DG348" i="44" s="1"/>
  <c r="DH348" i="44" s="1"/>
  <c r="DF126" i="44"/>
  <c r="DG126" i="44" s="1"/>
  <c r="DH126" i="44" s="1"/>
  <c r="DF164" i="44"/>
  <c r="DG164" i="44" s="1"/>
  <c r="DH164" i="44" s="1"/>
  <c r="DF359" i="44"/>
  <c r="DG359" i="44" s="1"/>
  <c r="DH359" i="44" s="1"/>
  <c r="DF307" i="44"/>
  <c r="DG307" i="44" s="1"/>
  <c r="DH307" i="44" s="1"/>
  <c r="DF66" i="44"/>
  <c r="DG66" i="44" s="1"/>
  <c r="DH66" i="44" s="1"/>
  <c r="DF450" i="44"/>
  <c r="DG450" i="44" s="1"/>
  <c r="DH450" i="44" s="1"/>
  <c r="DF438" i="44"/>
  <c r="DG438" i="44" s="1"/>
  <c r="DH438" i="44" s="1"/>
  <c r="D48" i="73"/>
  <c r="E48" i="73"/>
  <c r="F48" i="73"/>
  <c r="G48" i="73"/>
  <c r="H48" i="73"/>
  <c r="I48" i="73"/>
  <c r="J48" i="73"/>
  <c r="D49" i="73"/>
  <c r="E49" i="73"/>
  <c r="F49" i="73"/>
  <c r="G49" i="73"/>
  <c r="H49" i="73"/>
  <c r="I49" i="73"/>
  <c r="J49" i="73"/>
  <c r="D50" i="73"/>
  <c r="E50" i="73"/>
  <c r="F50" i="73"/>
  <c r="G50" i="73"/>
  <c r="I50" i="73"/>
  <c r="J50" i="73"/>
  <c r="D51" i="73"/>
  <c r="E51" i="73"/>
  <c r="F51" i="73"/>
  <c r="G51" i="73"/>
  <c r="I51" i="73"/>
  <c r="J51" i="73"/>
  <c r="D52" i="73"/>
  <c r="E52" i="73"/>
  <c r="F52" i="73"/>
  <c r="G52" i="73"/>
  <c r="H52" i="73"/>
  <c r="I52" i="73"/>
  <c r="J52" i="73"/>
  <c r="D53" i="73"/>
  <c r="E53" i="73"/>
  <c r="F53" i="73"/>
  <c r="G53" i="73"/>
  <c r="H53" i="73"/>
  <c r="I53" i="73"/>
  <c r="J53" i="73"/>
  <c r="D54" i="73"/>
  <c r="E54" i="73"/>
  <c r="F54" i="73"/>
  <c r="G54" i="73"/>
  <c r="H54" i="73"/>
  <c r="I54" i="73"/>
  <c r="J54" i="73"/>
  <c r="E47" i="73"/>
  <c r="F47" i="73"/>
  <c r="G47" i="73"/>
  <c r="H47" i="73"/>
  <c r="I47" i="73"/>
  <c r="J47" i="73"/>
  <c r="D47" i="73"/>
  <c r="D20" i="73"/>
  <c r="D34" i="73" s="1"/>
  <c r="E20" i="73"/>
  <c r="E34" i="73" s="1"/>
  <c r="F20" i="73"/>
  <c r="F34" i="73" s="1"/>
  <c r="G20" i="73"/>
  <c r="G34" i="73" s="1"/>
  <c r="H20" i="73"/>
  <c r="H34" i="73" s="1"/>
  <c r="I20" i="73"/>
  <c r="I34" i="73" s="1"/>
  <c r="J20" i="73"/>
  <c r="J34" i="73" s="1"/>
  <c r="D21" i="73"/>
  <c r="D35" i="73" s="1"/>
  <c r="E21" i="73"/>
  <c r="E35" i="73" s="1"/>
  <c r="F21" i="73"/>
  <c r="F35" i="73" s="1"/>
  <c r="G21" i="73"/>
  <c r="G35" i="73" s="1"/>
  <c r="H21" i="73"/>
  <c r="H35" i="73" s="1"/>
  <c r="I21" i="73"/>
  <c r="I35" i="73" s="1"/>
  <c r="J21" i="73"/>
  <c r="J35" i="73" s="1"/>
  <c r="D22" i="73"/>
  <c r="D36" i="73" s="1"/>
  <c r="E22" i="73"/>
  <c r="E36" i="73" s="1"/>
  <c r="F22" i="73"/>
  <c r="F36" i="73" s="1"/>
  <c r="G22" i="73"/>
  <c r="G36" i="73" s="1"/>
  <c r="I22" i="73"/>
  <c r="I36" i="73" s="1"/>
  <c r="J22" i="73"/>
  <c r="J36" i="73" s="1"/>
  <c r="D23" i="73"/>
  <c r="D37" i="73" s="1"/>
  <c r="E23" i="73"/>
  <c r="E37" i="73" s="1"/>
  <c r="F23" i="73"/>
  <c r="F37" i="73" s="1"/>
  <c r="G23" i="73"/>
  <c r="G37" i="73" s="1"/>
  <c r="I23" i="73"/>
  <c r="I37" i="73" s="1"/>
  <c r="J23" i="73"/>
  <c r="J37" i="73" s="1"/>
  <c r="D24" i="73"/>
  <c r="D38" i="73" s="1"/>
  <c r="E24" i="73"/>
  <c r="E38" i="73" s="1"/>
  <c r="F24" i="73"/>
  <c r="F38" i="73" s="1"/>
  <c r="G24" i="73"/>
  <c r="G38" i="73" s="1"/>
  <c r="H24" i="73"/>
  <c r="H38" i="73" s="1"/>
  <c r="I24" i="73"/>
  <c r="I38" i="73" s="1"/>
  <c r="J24" i="73"/>
  <c r="J38" i="73" s="1"/>
  <c r="D25" i="73"/>
  <c r="D39" i="73" s="1"/>
  <c r="E25" i="73"/>
  <c r="E39" i="73" s="1"/>
  <c r="F25" i="73"/>
  <c r="F39" i="73" s="1"/>
  <c r="G25" i="73"/>
  <c r="G39" i="73" s="1"/>
  <c r="H25" i="73"/>
  <c r="H39" i="73" s="1"/>
  <c r="I25" i="73"/>
  <c r="I39" i="73" s="1"/>
  <c r="J25" i="73"/>
  <c r="J39" i="73" s="1"/>
  <c r="D26" i="73"/>
  <c r="D40" i="73" s="1"/>
  <c r="E26" i="73"/>
  <c r="E40" i="73" s="1"/>
  <c r="F26" i="73"/>
  <c r="F40" i="73" s="1"/>
  <c r="G26" i="73"/>
  <c r="G40" i="73" s="1"/>
  <c r="H26" i="73"/>
  <c r="H40" i="73" s="1"/>
  <c r="I26" i="73"/>
  <c r="I40" i="73" s="1"/>
  <c r="J26" i="73"/>
  <c r="J40" i="73" s="1"/>
  <c r="E19" i="73"/>
  <c r="E33" i="73" s="1"/>
  <c r="F19" i="73"/>
  <c r="F33" i="73" s="1"/>
  <c r="G19" i="73"/>
  <c r="G33" i="73" s="1"/>
  <c r="H19" i="73"/>
  <c r="H33" i="73" s="1"/>
  <c r="I19" i="73"/>
  <c r="I33" i="73" s="1"/>
  <c r="J19" i="73"/>
  <c r="J33" i="73" s="1"/>
  <c r="D19" i="73"/>
  <c r="D33" i="73" s="1"/>
  <c r="R23" i="4"/>
  <c r="H9" i="73" l="1"/>
  <c r="H8" i="73"/>
  <c r="H22" i="73" l="1"/>
  <c r="H36" i="73" s="1"/>
  <c r="H50" i="73"/>
  <c r="H51" i="73"/>
  <c r="H23" i="73"/>
  <c r="H37" i="73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" i="4"/>
  <c r="BG43" i="25" l="1"/>
  <c r="BF43" i="25"/>
  <c r="BE43" i="25"/>
  <c r="BD43" i="25"/>
  <c r="BC43" i="25"/>
  <c r="BB43" i="25"/>
  <c r="BA43" i="25"/>
  <c r="AZ43" i="25"/>
  <c r="AY43" i="25"/>
  <c r="AX43" i="25"/>
  <c r="BG42" i="25"/>
  <c r="BF42" i="25"/>
  <c r="BE42" i="25"/>
  <c r="BD42" i="25"/>
  <c r="BC42" i="25"/>
  <c r="BB42" i="25"/>
  <c r="BA42" i="25"/>
  <c r="AZ42" i="25"/>
  <c r="AY42" i="25"/>
  <c r="AX42" i="25"/>
  <c r="BG41" i="25"/>
  <c r="BF41" i="25"/>
  <c r="BE41" i="25"/>
  <c r="BD41" i="25"/>
  <c r="BC41" i="25"/>
  <c r="BB41" i="25"/>
  <c r="BA41" i="25"/>
  <c r="AZ41" i="25"/>
  <c r="AY41" i="25"/>
  <c r="AX41" i="25"/>
  <c r="BG40" i="25"/>
  <c r="BF40" i="25"/>
  <c r="BE40" i="25"/>
  <c r="BD40" i="25"/>
  <c r="BC40" i="25"/>
  <c r="BB40" i="25"/>
  <c r="BA40" i="25"/>
  <c r="AZ40" i="25"/>
  <c r="AY40" i="25"/>
  <c r="AX40" i="25"/>
  <c r="BG39" i="25"/>
  <c r="BF39" i="25"/>
  <c r="BE39" i="25"/>
  <c r="BD39" i="25"/>
  <c r="BC39" i="25"/>
  <c r="BB39" i="25"/>
  <c r="BA39" i="25"/>
  <c r="AZ39" i="25"/>
  <c r="AY39" i="25"/>
  <c r="AX39" i="25"/>
  <c r="BG38" i="25"/>
  <c r="BF38" i="25"/>
  <c r="BE38" i="25"/>
  <c r="BD38" i="25"/>
  <c r="BC38" i="25"/>
  <c r="BB38" i="25"/>
  <c r="BA38" i="25"/>
  <c r="AZ38" i="25"/>
  <c r="AY38" i="25"/>
  <c r="AX38" i="25"/>
  <c r="BG37" i="25"/>
  <c r="BF37" i="25"/>
  <c r="BE37" i="25"/>
  <c r="BD37" i="25"/>
  <c r="BC37" i="25"/>
  <c r="BB37" i="25"/>
  <c r="BA37" i="25"/>
  <c r="AZ37" i="25"/>
  <c r="AY37" i="25"/>
  <c r="AX37" i="25"/>
  <c r="BG32" i="25"/>
  <c r="BF32" i="25"/>
  <c r="BE32" i="25"/>
  <c r="BD32" i="25"/>
  <c r="BC32" i="25"/>
  <c r="BB32" i="25"/>
  <c r="BA32" i="25"/>
  <c r="AZ32" i="25"/>
  <c r="AY32" i="25"/>
  <c r="AX32" i="25"/>
  <c r="BG31" i="25"/>
  <c r="BF31" i="25"/>
  <c r="BE31" i="25"/>
  <c r="BD31" i="25"/>
  <c r="BC31" i="25"/>
  <c r="BB31" i="25"/>
  <c r="BA31" i="25"/>
  <c r="AZ31" i="25"/>
  <c r="AY31" i="25"/>
  <c r="AX31" i="25"/>
  <c r="BG30" i="25"/>
  <c r="BF30" i="25"/>
  <c r="BE30" i="25"/>
  <c r="BD30" i="25"/>
  <c r="BC30" i="25"/>
  <c r="BB30" i="25"/>
  <c r="BA30" i="25"/>
  <c r="AZ30" i="25"/>
  <c r="AY30" i="25"/>
  <c r="AX30" i="25"/>
  <c r="BG29" i="25"/>
  <c r="BF29" i="25"/>
  <c r="BE29" i="25"/>
  <c r="BD29" i="25"/>
  <c r="BC29" i="25"/>
  <c r="BB29" i="25"/>
  <c r="BA29" i="25"/>
  <c r="AZ29" i="25"/>
  <c r="AY29" i="25"/>
  <c r="AX29" i="25"/>
  <c r="BG28" i="25"/>
  <c r="BF28" i="25"/>
  <c r="BE28" i="25"/>
  <c r="BD28" i="25"/>
  <c r="BC28" i="25"/>
  <c r="BB28" i="25"/>
  <c r="BA28" i="25"/>
  <c r="AZ28" i="25"/>
  <c r="AY28" i="25"/>
  <c r="AX28" i="25"/>
  <c r="BG27" i="25"/>
  <c r="BF27" i="25"/>
  <c r="BE27" i="25"/>
  <c r="BD27" i="25"/>
  <c r="BC27" i="25"/>
  <c r="BB27" i="25"/>
  <c r="BA27" i="25"/>
  <c r="AZ27" i="25"/>
  <c r="AY27" i="25"/>
  <c r="AX27" i="25"/>
  <c r="BG26" i="25"/>
  <c r="BF26" i="25"/>
  <c r="BE26" i="25"/>
  <c r="BD26" i="25"/>
  <c r="BC26" i="25"/>
  <c r="BB26" i="25"/>
  <c r="BA26" i="25"/>
  <c r="AZ26" i="25"/>
  <c r="AY26" i="25"/>
  <c r="AX26" i="25"/>
  <c r="BG21" i="25"/>
  <c r="BF21" i="25"/>
  <c r="BE21" i="25"/>
  <c r="BD21" i="25"/>
  <c r="BC21" i="25"/>
  <c r="BB21" i="25"/>
  <c r="BA21" i="25"/>
  <c r="AZ21" i="25"/>
  <c r="AY21" i="25"/>
  <c r="AX21" i="25"/>
  <c r="BG20" i="25"/>
  <c r="BF20" i="25"/>
  <c r="BE20" i="25"/>
  <c r="BD20" i="25"/>
  <c r="BC20" i="25"/>
  <c r="BB20" i="25"/>
  <c r="BA20" i="25"/>
  <c r="AZ20" i="25"/>
  <c r="AY20" i="25"/>
  <c r="AX20" i="25"/>
  <c r="BG19" i="25"/>
  <c r="BF19" i="25"/>
  <c r="BE19" i="25"/>
  <c r="BD19" i="25"/>
  <c r="BC19" i="25"/>
  <c r="BB19" i="25"/>
  <c r="BA19" i="25"/>
  <c r="AZ19" i="25"/>
  <c r="AY19" i="25"/>
  <c r="AX19" i="25"/>
  <c r="BG18" i="25"/>
  <c r="BF18" i="25"/>
  <c r="BE18" i="25"/>
  <c r="BD18" i="25"/>
  <c r="BC18" i="25"/>
  <c r="BB18" i="25"/>
  <c r="BA18" i="25"/>
  <c r="AZ18" i="25"/>
  <c r="AY18" i="25"/>
  <c r="AX18" i="25"/>
  <c r="BG17" i="25"/>
  <c r="BF17" i="25"/>
  <c r="BE17" i="25"/>
  <c r="BD17" i="25"/>
  <c r="BC17" i="25"/>
  <c r="BB17" i="25"/>
  <c r="BA17" i="25"/>
  <c r="AZ17" i="25"/>
  <c r="AY17" i="25"/>
  <c r="AX17" i="25"/>
  <c r="BG16" i="25"/>
  <c r="BF16" i="25"/>
  <c r="BE16" i="25"/>
  <c r="BD16" i="25"/>
  <c r="BC16" i="25"/>
  <c r="BB16" i="25"/>
  <c r="BA16" i="25"/>
  <c r="AZ16" i="25"/>
  <c r="AY16" i="25"/>
  <c r="AX16" i="25"/>
  <c r="BG15" i="25"/>
  <c r="BF15" i="25"/>
  <c r="BE15" i="25"/>
  <c r="BD15" i="25"/>
  <c r="BC15" i="25"/>
  <c r="BB15" i="25"/>
  <c r="BA15" i="25"/>
  <c r="AZ15" i="25"/>
  <c r="AY15" i="25"/>
  <c r="AX15" i="25"/>
  <c r="BG10" i="25"/>
  <c r="BF10" i="25"/>
  <c r="BE10" i="25"/>
  <c r="BD10" i="25"/>
  <c r="BC10" i="25"/>
  <c r="BB10" i="25"/>
  <c r="BA10" i="25"/>
  <c r="AZ10" i="25"/>
  <c r="AY10" i="25"/>
  <c r="AX10" i="25"/>
  <c r="BG9" i="25"/>
  <c r="BF9" i="25"/>
  <c r="BE9" i="25"/>
  <c r="BD9" i="25"/>
  <c r="BC9" i="25"/>
  <c r="BB9" i="25"/>
  <c r="BA9" i="25"/>
  <c r="AZ9" i="25"/>
  <c r="AY9" i="25"/>
  <c r="AX9" i="25"/>
  <c r="BG8" i="25"/>
  <c r="BF8" i="25"/>
  <c r="BE8" i="25"/>
  <c r="BD8" i="25"/>
  <c r="BC8" i="25"/>
  <c r="BB8" i="25"/>
  <c r="BA8" i="25"/>
  <c r="AZ8" i="25"/>
  <c r="AY8" i="25"/>
  <c r="AX8" i="25"/>
  <c r="BG7" i="25"/>
  <c r="BF7" i="25"/>
  <c r="BE7" i="25"/>
  <c r="BD7" i="25"/>
  <c r="BC7" i="25"/>
  <c r="BB7" i="25"/>
  <c r="BA7" i="25"/>
  <c r="AZ7" i="25"/>
  <c r="AY7" i="25"/>
  <c r="AX7" i="25"/>
  <c r="BG6" i="25"/>
  <c r="BF6" i="25"/>
  <c r="BE6" i="25"/>
  <c r="BD6" i="25"/>
  <c r="BC6" i="25"/>
  <c r="BB6" i="25"/>
  <c r="BA6" i="25"/>
  <c r="AZ6" i="25"/>
  <c r="AY6" i="25"/>
  <c r="AX6" i="25"/>
  <c r="BG5" i="25"/>
  <c r="BF5" i="25"/>
  <c r="BE5" i="25"/>
  <c r="BD5" i="25"/>
  <c r="BC5" i="25"/>
  <c r="BB5" i="25"/>
  <c r="BA5" i="25"/>
  <c r="AZ5" i="25"/>
  <c r="AY5" i="25"/>
  <c r="AX5" i="25"/>
  <c r="BG4" i="25"/>
  <c r="BF4" i="25"/>
  <c r="BE4" i="25"/>
  <c r="BD4" i="25"/>
  <c r="BC4" i="25"/>
  <c r="BB4" i="25"/>
  <c r="BA4" i="25"/>
  <c r="AZ4" i="25"/>
  <c r="AY4" i="25"/>
  <c r="AX4" i="25"/>
  <c r="BG43" i="26"/>
  <c r="BF43" i="26"/>
  <c r="BE43" i="26"/>
  <c r="BD43" i="26"/>
  <c r="BC43" i="26"/>
  <c r="BB43" i="26"/>
  <c r="BA43" i="26"/>
  <c r="AZ43" i="26"/>
  <c r="AY43" i="26"/>
  <c r="AX43" i="26"/>
  <c r="BG42" i="26"/>
  <c r="BF42" i="26"/>
  <c r="BE42" i="26"/>
  <c r="BD42" i="26"/>
  <c r="BC42" i="26"/>
  <c r="BB42" i="26"/>
  <c r="BA42" i="26"/>
  <c r="AZ42" i="26"/>
  <c r="AY42" i="26"/>
  <c r="AX42" i="26"/>
  <c r="BG41" i="26"/>
  <c r="BF41" i="26"/>
  <c r="BE41" i="26"/>
  <c r="BD41" i="26"/>
  <c r="BC41" i="26"/>
  <c r="BB41" i="26"/>
  <c r="BA41" i="26"/>
  <c r="AZ41" i="26"/>
  <c r="AY41" i="26"/>
  <c r="AX41" i="26"/>
  <c r="BG40" i="26"/>
  <c r="BF40" i="26"/>
  <c r="BE40" i="26"/>
  <c r="BD40" i="26"/>
  <c r="BC40" i="26"/>
  <c r="BB40" i="26"/>
  <c r="BA40" i="26"/>
  <c r="AZ40" i="26"/>
  <c r="AY40" i="26"/>
  <c r="AX40" i="26"/>
  <c r="BG39" i="26"/>
  <c r="BF39" i="26"/>
  <c r="BE39" i="26"/>
  <c r="BD39" i="26"/>
  <c r="BC39" i="26"/>
  <c r="BB39" i="26"/>
  <c r="BA39" i="26"/>
  <c r="AZ39" i="26"/>
  <c r="AY39" i="26"/>
  <c r="AX39" i="26"/>
  <c r="BG38" i="26"/>
  <c r="BF38" i="26"/>
  <c r="BE38" i="26"/>
  <c r="BD38" i="26"/>
  <c r="BC38" i="26"/>
  <c r="BB38" i="26"/>
  <c r="BA38" i="26"/>
  <c r="AZ38" i="26"/>
  <c r="AY38" i="26"/>
  <c r="AX38" i="26"/>
  <c r="BG37" i="26"/>
  <c r="BF37" i="26"/>
  <c r="BE37" i="26"/>
  <c r="BD37" i="26"/>
  <c r="BC37" i="26"/>
  <c r="BB37" i="26"/>
  <c r="BA37" i="26"/>
  <c r="AZ37" i="26"/>
  <c r="AY37" i="26"/>
  <c r="AX37" i="26"/>
  <c r="BG32" i="26"/>
  <c r="BF32" i="26"/>
  <c r="BE32" i="26"/>
  <c r="BD32" i="26"/>
  <c r="BC32" i="26"/>
  <c r="BB32" i="26"/>
  <c r="BA32" i="26"/>
  <c r="AZ32" i="26"/>
  <c r="AY32" i="26"/>
  <c r="AX32" i="26"/>
  <c r="BG31" i="26"/>
  <c r="BF31" i="26"/>
  <c r="BE31" i="26"/>
  <c r="BD31" i="26"/>
  <c r="BC31" i="26"/>
  <c r="BB31" i="26"/>
  <c r="BA31" i="26"/>
  <c r="AZ31" i="26"/>
  <c r="AY31" i="26"/>
  <c r="AX31" i="26"/>
  <c r="BG30" i="26"/>
  <c r="BF30" i="26"/>
  <c r="BE30" i="26"/>
  <c r="BD30" i="26"/>
  <c r="BC30" i="26"/>
  <c r="BB30" i="26"/>
  <c r="BA30" i="26"/>
  <c r="AZ30" i="26"/>
  <c r="AY30" i="26"/>
  <c r="AX30" i="26"/>
  <c r="BG29" i="26"/>
  <c r="BF29" i="26"/>
  <c r="BE29" i="26"/>
  <c r="BD29" i="26"/>
  <c r="BC29" i="26"/>
  <c r="BB29" i="26"/>
  <c r="BA29" i="26"/>
  <c r="AZ29" i="26"/>
  <c r="AY29" i="26"/>
  <c r="AX29" i="26"/>
  <c r="BG28" i="26"/>
  <c r="BF28" i="26"/>
  <c r="BE28" i="26"/>
  <c r="BD28" i="26"/>
  <c r="BC28" i="26"/>
  <c r="BB28" i="26"/>
  <c r="BA28" i="26"/>
  <c r="AZ28" i="26"/>
  <c r="AY28" i="26"/>
  <c r="AX28" i="26"/>
  <c r="BG27" i="26"/>
  <c r="BF27" i="26"/>
  <c r="BE27" i="26"/>
  <c r="BD27" i="26"/>
  <c r="BC27" i="26"/>
  <c r="BB27" i="26"/>
  <c r="BA27" i="26"/>
  <c r="AZ27" i="26"/>
  <c r="AY27" i="26"/>
  <c r="AX27" i="26"/>
  <c r="BG26" i="26"/>
  <c r="BF26" i="26"/>
  <c r="BE26" i="26"/>
  <c r="BD26" i="26"/>
  <c r="BC26" i="26"/>
  <c r="BB26" i="26"/>
  <c r="BA26" i="26"/>
  <c r="AZ26" i="26"/>
  <c r="AY26" i="26"/>
  <c r="AX26" i="26"/>
  <c r="BG21" i="26"/>
  <c r="BF21" i="26"/>
  <c r="BE21" i="26"/>
  <c r="BD21" i="26"/>
  <c r="BC21" i="26"/>
  <c r="BB21" i="26"/>
  <c r="BA21" i="26"/>
  <c r="AZ21" i="26"/>
  <c r="AY21" i="26"/>
  <c r="AX21" i="26"/>
  <c r="BG20" i="26"/>
  <c r="BF20" i="26"/>
  <c r="BE20" i="26"/>
  <c r="BD20" i="26"/>
  <c r="BC20" i="26"/>
  <c r="BB20" i="26"/>
  <c r="BA20" i="26"/>
  <c r="AZ20" i="26"/>
  <c r="AY20" i="26"/>
  <c r="AX20" i="26"/>
  <c r="BG19" i="26"/>
  <c r="BF19" i="26"/>
  <c r="BE19" i="26"/>
  <c r="BD19" i="26"/>
  <c r="BC19" i="26"/>
  <c r="BB19" i="26"/>
  <c r="BA19" i="26"/>
  <c r="AZ19" i="26"/>
  <c r="AY19" i="26"/>
  <c r="AX19" i="26"/>
  <c r="BG18" i="26"/>
  <c r="BF18" i="26"/>
  <c r="BE18" i="26"/>
  <c r="BD18" i="26"/>
  <c r="BC18" i="26"/>
  <c r="BB18" i="26"/>
  <c r="BA18" i="26"/>
  <c r="AZ18" i="26"/>
  <c r="AY18" i="26"/>
  <c r="AX18" i="26"/>
  <c r="BG17" i="26"/>
  <c r="BF17" i="26"/>
  <c r="BE17" i="26"/>
  <c r="BD17" i="26"/>
  <c r="BC17" i="26"/>
  <c r="BB17" i="26"/>
  <c r="BA17" i="26"/>
  <c r="AZ17" i="26"/>
  <c r="AY17" i="26"/>
  <c r="AX17" i="26"/>
  <c r="BG16" i="26"/>
  <c r="BF16" i="26"/>
  <c r="BE16" i="26"/>
  <c r="BD16" i="26"/>
  <c r="BC16" i="26"/>
  <c r="BB16" i="26"/>
  <c r="BA16" i="26"/>
  <c r="AZ16" i="26"/>
  <c r="AY16" i="26"/>
  <c r="AX16" i="26"/>
  <c r="BG15" i="26"/>
  <c r="BF15" i="26"/>
  <c r="BE15" i="26"/>
  <c r="BD15" i="26"/>
  <c r="BC15" i="26"/>
  <c r="BB15" i="26"/>
  <c r="BA15" i="26"/>
  <c r="AZ15" i="26"/>
  <c r="AY15" i="26"/>
  <c r="AX15" i="26"/>
  <c r="BG10" i="26"/>
  <c r="BF10" i="26"/>
  <c r="BE10" i="26"/>
  <c r="BD10" i="26"/>
  <c r="BC10" i="26"/>
  <c r="BB10" i="26"/>
  <c r="BA10" i="26"/>
  <c r="AZ10" i="26"/>
  <c r="AY10" i="26"/>
  <c r="AX10" i="26"/>
  <c r="BG9" i="26"/>
  <c r="BF9" i="26"/>
  <c r="BE9" i="26"/>
  <c r="BD9" i="26"/>
  <c r="BC9" i="26"/>
  <c r="BB9" i="26"/>
  <c r="BA9" i="26"/>
  <c r="AZ9" i="26"/>
  <c r="AY9" i="26"/>
  <c r="AX9" i="26"/>
  <c r="BG8" i="26"/>
  <c r="BF8" i="26"/>
  <c r="BE8" i="26"/>
  <c r="BD8" i="26"/>
  <c r="BC8" i="26"/>
  <c r="BB8" i="26"/>
  <c r="BA8" i="26"/>
  <c r="AZ8" i="26"/>
  <c r="AY8" i="26"/>
  <c r="AX8" i="26"/>
  <c r="BG7" i="26"/>
  <c r="BF7" i="26"/>
  <c r="BE7" i="26"/>
  <c r="BD7" i="26"/>
  <c r="BC7" i="26"/>
  <c r="BB7" i="26"/>
  <c r="BA7" i="26"/>
  <c r="AZ7" i="26"/>
  <c r="AY7" i="26"/>
  <c r="AX7" i="26"/>
  <c r="BG6" i="26"/>
  <c r="BF6" i="26"/>
  <c r="BE6" i="26"/>
  <c r="BD6" i="26"/>
  <c r="BC6" i="26"/>
  <c r="BB6" i="26"/>
  <c r="BA6" i="26"/>
  <c r="AZ6" i="26"/>
  <c r="AY6" i="26"/>
  <c r="AX6" i="26"/>
  <c r="BG5" i="26"/>
  <c r="BF5" i="26"/>
  <c r="BE5" i="26"/>
  <c r="BD5" i="26"/>
  <c r="BC5" i="26"/>
  <c r="BB5" i="26"/>
  <c r="BA5" i="26"/>
  <c r="AZ5" i="26"/>
  <c r="AY5" i="26"/>
  <c r="AX5" i="26"/>
  <c r="BG4" i="26"/>
  <c r="BF4" i="26"/>
  <c r="BE4" i="26"/>
  <c r="BD4" i="26"/>
  <c r="BC4" i="26"/>
  <c r="BB4" i="26"/>
  <c r="BA4" i="26"/>
  <c r="AZ4" i="26"/>
  <c r="AY4" i="26"/>
  <c r="AX4" i="26"/>
  <c r="BG43" i="27"/>
  <c r="BF43" i="27"/>
  <c r="BE43" i="27"/>
  <c r="BD43" i="27"/>
  <c r="BC43" i="27"/>
  <c r="BB43" i="27"/>
  <c r="BA43" i="27"/>
  <c r="AZ43" i="27"/>
  <c r="AY43" i="27"/>
  <c r="AX43" i="27"/>
  <c r="BG42" i="27"/>
  <c r="BF42" i="27"/>
  <c r="BE42" i="27"/>
  <c r="BD42" i="27"/>
  <c r="BC42" i="27"/>
  <c r="BB42" i="27"/>
  <c r="BA42" i="27"/>
  <c r="AZ42" i="27"/>
  <c r="AY42" i="27"/>
  <c r="AX42" i="27"/>
  <c r="BG41" i="27"/>
  <c r="BF41" i="27"/>
  <c r="BE41" i="27"/>
  <c r="BD41" i="27"/>
  <c r="BC41" i="27"/>
  <c r="BB41" i="27"/>
  <c r="BA41" i="27"/>
  <c r="AZ41" i="27"/>
  <c r="AY41" i="27"/>
  <c r="AX41" i="27"/>
  <c r="BG40" i="27"/>
  <c r="BF40" i="27"/>
  <c r="BE40" i="27"/>
  <c r="BD40" i="27"/>
  <c r="BC40" i="27"/>
  <c r="BB40" i="27"/>
  <c r="BA40" i="27"/>
  <c r="AZ40" i="27"/>
  <c r="AY40" i="27"/>
  <c r="AX40" i="27"/>
  <c r="BG39" i="27"/>
  <c r="BF39" i="27"/>
  <c r="BE39" i="27"/>
  <c r="BD39" i="27"/>
  <c r="BC39" i="27"/>
  <c r="BB39" i="27"/>
  <c r="BA39" i="27"/>
  <c r="AZ39" i="27"/>
  <c r="AY39" i="27"/>
  <c r="AX39" i="27"/>
  <c r="BG38" i="27"/>
  <c r="BF38" i="27"/>
  <c r="BE38" i="27"/>
  <c r="BD38" i="27"/>
  <c r="BC38" i="27"/>
  <c r="BB38" i="27"/>
  <c r="BA38" i="27"/>
  <c r="AZ38" i="27"/>
  <c r="AY38" i="27"/>
  <c r="AX38" i="27"/>
  <c r="BG37" i="27"/>
  <c r="BF37" i="27"/>
  <c r="BE37" i="27"/>
  <c r="BD37" i="27"/>
  <c r="BC37" i="27"/>
  <c r="BB37" i="27"/>
  <c r="BA37" i="27"/>
  <c r="AZ37" i="27"/>
  <c r="AY37" i="27"/>
  <c r="AX37" i="27"/>
  <c r="BG32" i="27"/>
  <c r="BF32" i="27"/>
  <c r="BE32" i="27"/>
  <c r="BD32" i="27"/>
  <c r="BC32" i="27"/>
  <c r="BB32" i="27"/>
  <c r="BA32" i="27"/>
  <c r="AZ32" i="27"/>
  <c r="AY32" i="27"/>
  <c r="AX32" i="27"/>
  <c r="BG31" i="27"/>
  <c r="BF31" i="27"/>
  <c r="BE31" i="27"/>
  <c r="BD31" i="27"/>
  <c r="BC31" i="27"/>
  <c r="BB31" i="27"/>
  <c r="BA31" i="27"/>
  <c r="AZ31" i="27"/>
  <c r="AY31" i="27"/>
  <c r="AX31" i="27"/>
  <c r="BG30" i="27"/>
  <c r="BF30" i="27"/>
  <c r="BE30" i="27"/>
  <c r="BD30" i="27"/>
  <c r="BC30" i="27"/>
  <c r="BB30" i="27"/>
  <c r="BA30" i="27"/>
  <c r="AZ30" i="27"/>
  <c r="AY30" i="27"/>
  <c r="AX30" i="27"/>
  <c r="BG29" i="27"/>
  <c r="BF29" i="27"/>
  <c r="BE29" i="27"/>
  <c r="BD29" i="27"/>
  <c r="BC29" i="27"/>
  <c r="BB29" i="27"/>
  <c r="BA29" i="27"/>
  <c r="AZ29" i="27"/>
  <c r="AY29" i="27"/>
  <c r="AX29" i="27"/>
  <c r="BG28" i="27"/>
  <c r="BF28" i="27"/>
  <c r="BE28" i="27"/>
  <c r="BD28" i="27"/>
  <c r="BC28" i="27"/>
  <c r="BB28" i="27"/>
  <c r="BA28" i="27"/>
  <c r="AZ28" i="27"/>
  <c r="AY28" i="27"/>
  <c r="AX28" i="27"/>
  <c r="BG27" i="27"/>
  <c r="BF27" i="27"/>
  <c r="BE27" i="27"/>
  <c r="BD27" i="27"/>
  <c r="BC27" i="27"/>
  <c r="BB27" i="27"/>
  <c r="BA27" i="27"/>
  <c r="AZ27" i="27"/>
  <c r="AY27" i="27"/>
  <c r="AX27" i="27"/>
  <c r="BG26" i="27"/>
  <c r="BF26" i="27"/>
  <c r="BE26" i="27"/>
  <c r="BD26" i="27"/>
  <c r="BC26" i="27"/>
  <c r="BB26" i="27"/>
  <c r="BA26" i="27"/>
  <c r="AZ26" i="27"/>
  <c r="AY26" i="27"/>
  <c r="AX26" i="27"/>
  <c r="BG21" i="27"/>
  <c r="BF21" i="27"/>
  <c r="BE21" i="27"/>
  <c r="BD21" i="27"/>
  <c r="BC21" i="27"/>
  <c r="BB21" i="27"/>
  <c r="BA21" i="27"/>
  <c r="AZ21" i="27"/>
  <c r="AY21" i="27"/>
  <c r="AX21" i="27"/>
  <c r="BG20" i="27"/>
  <c r="BF20" i="27"/>
  <c r="BE20" i="27"/>
  <c r="BD20" i="27"/>
  <c r="BC20" i="27"/>
  <c r="BB20" i="27"/>
  <c r="BA20" i="27"/>
  <c r="AZ20" i="27"/>
  <c r="AY20" i="27"/>
  <c r="AX20" i="27"/>
  <c r="BG19" i="27"/>
  <c r="BF19" i="27"/>
  <c r="BE19" i="27"/>
  <c r="BD19" i="27"/>
  <c r="BC19" i="27"/>
  <c r="BB19" i="27"/>
  <c r="BA19" i="27"/>
  <c r="AZ19" i="27"/>
  <c r="AY19" i="27"/>
  <c r="AX19" i="27"/>
  <c r="BG18" i="27"/>
  <c r="BF18" i="27"/>
  <c r="BE18" i="27"/>
  <c r="BD18" i="27"/>
  <c r="BC18" i="27"/>
  <c r="BB18" i="27"/>
  <c r="BA18" i="27"/>
  <c r="AZ18" i="27"/>
  <c r="AY18" i="27"/>
  <c r="AX18" i="27"/>
  <c r="BG17" i="27"/>
  <c r="BF17" i="27"/>
  <c r="BE17" i="27"/>
  <c r="BD17" i="27"/>
  <c r="BC17" i="27"/>
  <c r="BB17" i="27"/>
  <c r="BA17" i="27"/>
  <c r="AZ17" i="27"/>
  <c r="AY17" i="27"/>
  <c r="AX17" i="27"/>
  <c r="BG16" i="27"/>
  <c r="BF16" i="27"/>
  <c r="BE16" i="27"/>
  <c r="BD16" i="27"/>
  <c r="BC16" i="27"/>
  <c r="BB16" i="27"/>
  <c r="BA16" i="27"/>
  <c r="AZ16" i="27"/>
  <c r="AY16" i="27"/>
  <c r="AX16" i="27"/>
  <c r="BG15" i="27"/>
  <c r="BF15" i="27"/>
  <c r="BE15" i="27"/>
  <c r="BD15" i="27"/>
  <c r="BC15" i="27"/>
  <c r="BB15" i="27"/>
  <c r="BA15" i="27"/>
  <c r="AZ15" i="27"/>
  <c r="AY15" i="27"/>
  <c r="AX15" i="27"/>
  <c r="BG10" i="27"/>
  <c r="BF10" i="27"/>
  <c r="BE10" i="27"/>
  <c r="BD10" i="27"/>
  <c r="BC10" i="27"/>
  <c r="BB10" i="27"/>
  <c r="BA10" i="27"/>
  <c r="AZ10" i="27"/>
  <c r="AY10" i="27"/>
  <c r="AX10" i="27"/>
  <c r="BG9" i="27"/>
  <c r="BF9" i="27"/>
  <c r="BE9" i="27"/>
  <c r="BD9" i="27"/>
  <c r="BC9" i="27"/>
  <c r="BB9" i="27"/>
  <c r="BA9" i="27"/>
  <c r="AZ9" i="27"/>
  <c r="AY9" i="27"/>
  <c r="AX9" i="27"/>
  <c r="BG8" i="27"/>
  <c r="BF8" i="27"/>
  <c r="BE8" i="27"/>
  <c r="BD8" i="27"/>
  <c r="BC8" i="27"/>
  <c r="BB8" i="27"/>
  <c r="BA8" i="27"/>
  <c r="AZ8" i="27"/>
  <c r="AY8" i="27"/>
  <c r="AX8" i="27"/>
  <c r="BG7" i="27"/>
  <c r="BF7" i="27"/>
  <c r="BE7" i="27"/>
  <c r="BD7" i="27"/>
  <c r="BC7" i="27"/>
  <c r="BB7" i="27"/>
  <c r="BA7" i="27"/>
  <c r="AZ7" i="27"/>
  <c r="AY7" i="27"/>
  <c r="AX7" i="27"/>
  <c r="BG6" i="27"/>
  <c r="BF6" i="27"/>
  <c r="BE6" i="27"/>
  <c r="BD6" i="27"/>
  <c r="BC6" i="27"/>
  <c r="BB6" i="27"/>
  <c r="BA6" i="27"/>
  <c r="AZ6" i="27"/>
  <c r="AY6" i="27"/>
  <c r="AX6" i="27"/>
  <c r="BG5" i="27"/>
  <c r="BF5" i="27"/>
  <c r="BE5" i="27"/>
  <c r="BD5" i="27"/>
  <c r="BC5" i="27"/>
  <c r="BB5" i="27"/>
  <c r="BA5" i="27"/>
  <c r="AZ5" i="27"/>
  <c r="AY5" i="27"/>
  <c r="AX5" i="27"/>
  <c r="BG4" i="27"/>
  <c r="BF4" i="27"/>
  <c r="BE4" i="27"/>
  <c r="BD4" i="27"/>
  <c r="BC4" i="27"/>
  <c r="BB4" i="27"/>
  <c r="BA4" i="27"/>
  <c r="AZ4" i="27"/>
  <c r="AY4" i="27"/>
  <c r="AX4" i="27"/>
  <c r="BG43" i="28"/>
  <c r="BF43" i="28"/>
  <c r="BE43" i="28"/>
  <c r="BD43" i="28"/>
  <c r="BC43" i="28"/>
  <c r="BB43" i="28"/>
  <c r="BA43" i="28"/>
  <c r="AZ43" i="28"/>
  <c r="AY43" i="28"/>
  <c r="AX43" i="28"/>
  <c r="BG42" i="28"/>
  <c r="BF42" i="28"/>
  <c r="BE42" i="28"/>
  <c r="BD42" i="28"/>
  <c r="BC42" i="28"/>
  <c r="BB42" i="28"/>
  <c r="BA42" i="28"/>
  <c r="AZ42" i="28"/>
  <c r="AY42" i="28"/>
  <c r="AX42" i="28"/>
  <c r="BG41" i="28"/>
  <c r="BF41" i="28"/>
  <c r="BE41" i="28"/>
  <c r="BD41" i="28"/>
  <c r="BC41" i="28"/>
  <c r="BB41" i="28"/>
  <c r="BA41" i="28"/>
  <c r="AZ41" i="28"/>
  <c r="AY41" i="28"/>
  <c r="AX41" i="28"/>
  <c r="BG40" i="28"/>
  <c r="BF40" i="28"/>
  <c r="BE40" i="28"/>
  <c r="BD40" i="28"/>
  <c r="BC40" i="28"/>
  <c r="BB40" i="28"/>
  <c r="BA40" i="28"/>
  <c r="AZ40" i="28"/>
  <c r="AY40" i="28"/>
  <c r="AX40" i="28"/>
  <c r="BG39" i="28"/>
  <c r="BF39" i="28"/>
  <c r="BE39" i="28"/>
  <c r="BD39" i="28"/>
  <c r="BC39" i="28"/>
  <c r="BB39" i="28"/>
  <c r="BA39" i="28"/>
  <c r="AZ39" i="28"/>
  <c r="AY39" i="28"/>
  <c r="AX39" i="28"/>
  <c r="BG38" i="28"/>
  <c r="BF38" i="28"/>
  <c r="BE38" i="28"/>
  <c r="BD38" i="28"/>
  <c r="BC38" i="28"/>
  <c r="BB38" i="28"/>
  <c r="BA38" i="28"/>
  <c r="AZ38" i="28"/>
  <c r="AY38" i="28"/>
  <c r="AX38" i="28"/>
  <c r="BG37" i="28"/>
  <c r="BF37" i="28"/>
  <c r="BE37" i="28"/>
  <c r="BD37" i="28"/>
  <c r="BC37" i="28"/>
  <c r="BB37" i="28"/>
  <c r="BA37" i="28"/>
  <c r="AZ37" i="28"/>
  <c r="AY37" i="28"/>
  <c r="AX37" i="28"/>
  <c r="BG32" i="28"/>
  <c r="BF32" i="28"/>
  <c r="BE32" i="28"/>
  <c r="BD32" i="28"/>
  <c r="BC32" i="28"/>
  <c r="BB32" i="28"/>
  <c r="BA32" i="28"/>
  <c r="AZ32" i="28"/>
  <c r="AY32" i="28"/>
  <c r="AX32" i="28"/>
  <c r="BG31" i="28"/>
  <c r="BF31" i="28"/>
  <c r="BE31" i="28"/>
  <c r="BD31" i="28"/>
  <c r="BC31" i="28"/>
  <c r="BB31" i="28"/>
  <c r="BA31" i="28"/>
  <c r="AZ31" i="28"/>
  <c r="AY31" i="28"/>
  <c r="AX31" i="28"/>
  <c r="BG30" i="28"/>
  <c r="BF30" i="28"/>
  <c r="BE30" i="28"/>
  <c r="BD30" i="28"/>
  <c r="BC30" i="28"/>
  <c r="BB30" i="28"/>
  <c r="BA30" i="28"/>
  <c r="AZ30" i="28"/>
  <c r="AY30" i="28"/>
  <c r="AX30" i="28"/>
  <c r="BG29" i="28"/>
  <c r="BF29" i="28"/>
  <c r="BE29" i="28"/>
  <c r="BD29" i="28"/>
  <c r="BC29" i="28"/>
  <c r="BB29" i="28"/>
  <c r="BA29" i="28"/>
  <c r="AZ29" i="28"/>
  <c r="AY29" i="28"/>
  <c r="AX29" i="28"/>
  <c r="BG28" i="28"/>
  <c r="BF28" i="28"/>
  <c r="BE28" i="28"/>
  <c r="BD28" i="28"/>
  <c r="BC28" i="28"/>
  <c r="BB28" i="28"/>
  <c r="BA28" i="28"/>
  <c r="AZ28" i="28"/>
  <c r="AY28" i="28"/>
  <c r="AX28" i="28"/>
  <c r="BG27" i="28"/>
  <c r="BF27" i="28"/>
  <c r="BE27" i="28"/>
  <c r="BD27" i="28"/>
  <c r="BC27" i="28"/>
  <c r="BB27" i="28"/>
  <c r="BA27" i="28"/>
  <c r="AZ27" i="28"/>
  <c r="AY27" i="28"/>
  <c r="AX27" i="28"/>
  <c r="BG26" i="28"/>
  <c r="BF26" i="28"/>
  <c r="BE26" i="28"/>
  <c r="BD26" i="28"/>
  <c r="BC26" i="28"/>
  <c r="BB26" i="28"/>
  <c r="BA26" i="28"/>
  <c r="AZ26" i="28"/>
  <c r="AY26" i="28"/>
  <c r="AX26" i="28"/>
  <c r="BG21" i="28"/>
  <c r="BF21" i="28"/>
  <c r="BE21" i="28"/>
  <c r="BD21" i="28"/>
  <c r="BC21" i="28"/>
  <c r="BB21" i="28"/>
  <c r="BA21" i="28"/>
  <c r="AZ21" i="28"/>
  <c r="AY21" i="28"/>
  <c r="AX21" i="28"/>
  <c r="BG20" i="28"/>
  <c r="BF20" i="28"/>
  <c r="BE20" i="28"/>
  <c r="BD20" i="28"/>
  <c r="BC20" i="28"/>
  <c r="BB20" i="28"/>
  <c r="BA20" i="28"/>
  <c r="AZ20" i="28"/>
  <c r="AY20" i="28"/>
  <c r="AX20" i="28"/>
  <c r="BG19" i="28"/>
  <c r="BF19" i="28"/>
  <c r="BE19" i="28"/>
  <c r="BD19" i="28"/>
  <c r="BC19" i="28"/>
  <c r="BB19" i="28"/>
  <c r="BA19" i="28"/>
  <c r="AZ19" i="28"/>
  <c r="AY19" i="28"/>
  <c r="AX19" i="28"/>
  <c r="BG18" i="28"/>
  <c r="BF18" i="28"/>
  <c r="BE18" i="28"/>
  <c r="BD18" i="28"/>
  <c r="BC18" i="28"/>
  <c r="BB18" i="28"/>
  <c r="BA18" i="28"/>
  <c r="AZ18" i="28"/>
  <c r="AY18" i="28"/>
  <c r="AX18" i="28"/>
  <c r="BG17" i="28"/>
  <c r="BF17" i="28"/>
  <c r="BE17" i="28"/>
  <c r="BD17" i="28"/>
  <c r="BC17" i="28"/>
  <c r="BB17" i="28"/>
  <c r="BA17" i="28"/>
  <c r="AZ17" i="28"/>
  <c r="AY17" i="28"/>
  <c r="AX17" i="28"/>
  <c r="BG16" i="28"/>
  <c r="BF16" i="28"/>
  <c r="BE16" i="28"/>
  <c r="BD16" i="28"/>
  <c r="BC16" i="28"/>
  <c r="BB16" i="28"/>
  <c r="BA16" i="28"/>
  <c r="AZ16" i="28"/>
  <c r="AY16" i="28"/>
  <c r="AX16" i="28"/>
  <c r="BG15" i="28"/>
  <c r="BF15" i="28"/>
  <c r="BE15" i="28"/>
  <c r="BD15" i="28"/>
  <c r="BC15" i="28"/>
  <c r="BB15" i="28"/>
  <c r="BA15" i="28"/>
  <c r="AZ15" i="28"/>
  <c r="AY15" i="28"/>
  <c r="AX15" i="28"/>
  <c r="BG10" i="28"/>
  <c r="BF10" i="28"/>
  <c r="BE10" i="28"/>
  <c r="BD10" i="28"/>
  <c r="BC10" i="28"/>
  <c r="BB10" i="28"/>
  <c r="BA10" i="28"/>
  <c r="AZ10" i="28"/>
  <c r="AY10" i="28"/>
  <c r="AX10" i="28"/>
  <c r="BG9" i="28"/>
  <c r="BF9" i="28"/>
  <c r="BE9" i="28"/>
  <c r="BD9" i="28"/>
  <c r="BC9" i="28"/>
  <c r="BB9" i="28"/>
  <c r="BA9" i="28"/>
  <c r="AZ9" i="28"/>
  <c r="AY9" i="28"/>
  <c r="AX9" i="28"/>
  <c r="BG8" i="28"/>
  <c r="BF8" i="28"/>
  <c r="BE8" i="28"/>
  <c r="BD8" i="28"/>
  <c r="BC8" i="28"/>
  <c r="BB8" i="28"/>
  <c r="BA8" i="28"/>
  <c r="AZ8" i="28"/>
  <c r="AY8" i="28"/>
  <c r="AX8" i="28"/>
  <c r="BG7" i="28"/>
  <c r="BF7" i="28"/>
  <c r="BE7" i="28"/>
  <c r="BD7" i="28"/>
  <c r="BC7" i="28"/>
  <c r="BB7" i="28"/>
  <c r="BA7" i="28"/>
  <c r="AZ7" i="28"/>
  <c r="AY7" i="28"/>
  <c r="AX7" i="28"/>
  <c r="BG6" i="28"/>
  <c r="BF6" i="28"/>
  <c r="BE6" i="28"/>
  <c r="BD6" i="28"/>
  <c r="BC6" i="28"/>
  <c r="BB6" i="28"/>
  <c r="BA6" i="28"/>
  <c r="AZ6" i="28"/>
  <c r="AY6" i="28"/>
  <c r="AX6" i="28"/>
  <c r="BG5" i="28"/>
  <c r="BF5" i="28"/>
  <c r="BE5" i="28"/>
  <c r="BD5" i="28"/>
  <c r="BC5" i="28"/>
  <c r="BB5" i="28"/>
  <c r="BA5" i="28"/>
  <c r="AZ5" i="28"/>
  <c r="AY5" i="28"/>
  <c r="AX5" i="28"/>
  <c r="BG4" i="28"/>
  <c r="BF4" i="28"/>
  <c r="BE4" i="28"/>
  <c r="BD4" i="28"/>
  <c r="BC4" i="28"/>
  <c r="BB4" i="28"/>
  <c r="BA4" i="28"/>
  <c r="AZ4" i="28"/>
  <c r="AY4" i="28"/>
  <c r="AX4" i="28"/>
  <c r="BG43" i="29"/>
  <c r="BF43" i="29"/>
  <c r="BE43" i="29"/>
  <c r="BD43" i="29"/>
  <c r="BC43" i="29"/>
  <c r="BB43" i="29"/>
  <c r="BA43" i="29"/>
  <c r="AZ43" i="29"/>
  <c r="AY43" i="29"/>
  <c r="AX43" i="29"/>
  <c r="BG42" i="29"/>
  <c r="BF42" i="29"/>
  <c r="BE42" i="29"/>
  <c r="BD42" i="29"/>
  <c r="BC42" i="29"/>
  <c r="BB42" i="29"/>
  <c r="BA42" i="29"/>
  <c r="AZ42" i="29"/>
  <c r="AY42" i="29"/>
  <c r="AX42" i="29"/>
  <c r="BG41" i="29"/>
  <c r="BF41" i="29"/>
  <c r="BE41" i="29"/>
  <c r="BD41" i="29"/>
  <c r="BC41" i="29"/>
  <c r="BB41" i="29"/>
  <c r="BA41" i="29"/>
  <c r="AZ41" i="29"/>
  <c r="AY41" i="29"/>
  <c r="AX41" i="29"/>
  <c r="BG40" i="29"/>
  <c r="BF40" i="29"/>
  <c r="BE40" i="29"/>
  <c r="BD40" i="29"/>
  <c r="BC40" i="29"/>
  <c r="BB40" i="29"/>
  <c r="BA40" i="29"/>
  <c r="AZ40" i="29"/>
  <c r="AY40" i="29"/>
  <c r="AX40" i="29"/>
  <c r="BG39" i="29"/>
  <c r="BF39" i="29"/>
  <c r="BE39" i="29"/>
  <c r="BD39" i="29"/>
  <c r="BC39" i="29"/>
  <c r="BB39" i="29"/>
  <c r="BA39" i="29"/>
  <c r="AZ39" i="29"/>
  <c r="AY39" i="29"/>
  <c r="AX39" i="29"/>
  <c r="BG38" i="29"/>
  <c r="BF38" i="29"/>
  <c r="BE38" i="29"/>
  <c r="BD38" i="29"/>
  <c r="BC38" i="29"/>
  <c r="BB38" i="29"/>
  <c r="BA38" i="29"/>
  <c r="AZ38" i="29"/>
  <c r="AY38" i="29"/>
  <c r="AX38" i="29"/>
  <c r="BG37" i="29"/>
  <c r="BF37" i="29"/>
  <c r="BE37" i="29"/>
  <c r="BD37" i="29"/>
  <c r="BC37" i="29"/>
  <c r="BB37" i="29"/>
  <c r="BA37" i="29"/>
  <c r="AZ37" i="29"/>
  <c r="AY37" i="29"/>
  <c r="AX37" i="29"/>
  <c r="BG32" i="29"/>
  <c r="BF32" i="29"/>
  <c r="BE32" i="29"/>
  <c r="BD32" i="29"/>
  <c r="BC32" i="29"/>
  <c r="BB32" i="29"/>
  <c r="BA32" i="29"/>
  <c r="AZ32" i="29"/>
  <c r="AY32" i="29"/>
  <c r="AX32" i="29"/>
  <c r="BG31" i="29"/>
  <c r="BF31" i="29"/>
  <c r="BE31" i="29"/>
  <c r="BD31" i="29"/>
  <c r="BC31" i="29"/>
  <c r="BB31" i="29"/>
  <c r="BA31" i="29"/>
  <c r="AZ31" i="29"/>
  <c r="AY31" i="29"/>
  <c r="AX31" i="29"/>
  <c r="BG30" i="29"/>
  <c r="BF30" i="29"/>
  <c r="BE30" i="29"/>
  <c r="BD30" i="29"/>
  <c r="BC30" i="29"/>
  <c r="BB30" i="29"/>
  <c r="BA30" i="29"/>
  <c r="AZ30" i="29"/>
  <c r="AY30" i="29"/>
  <c r="AX30" i="29"/>
  <c r="BG29" i="29"/>
  <c r="BF29" i="29"/>
  <c r="BE29" i="29"/>
  <c r="BD29" i="29"/>
  <c r="BC29" i="29"/>
  <c r="BB29" i="29"/>
  <c r="BA29" i="29"/>
  <c r="AZ29" i="29"/>
  <c r="AY29" i="29"/>
  <c r="AX29" i="29"/>
  <c r="BG28" i="29"/>
  <c r="BF28" i="29"/>
  <c r="BE28" i="29"/>
  <c r="BD28" i="29"/>
  <c r="BC28" i="29"/>
  <c r="BB28" i="29"/>
  <c r="BA28" i="29"/>
  <c r="AZ28" i="29"/>
  <c r="AY28" i="29"/>
  <c r="AX28" i="29"/>
  <c r="BG27" i="29"/>
  <c r="BF27" i="29"/>
  <c r="BE27" i="29"/>
  <c r="BD27" i="29"/>
  <c r="BC27" i="29"/>
  <c r="BB27" i="29"/>
  <c r="BA27" i="29"/>
  <c r="AZ27" i="29"/>
  <c r="AY27" i="29"/>
  <c r="AX27" i="29"/>
  <c r="BG26" i="29"/>
  <c r="BF26" i="29"/>
  <c r="BE26" i="29"/>
  <c r="BD26" i="29"/>
  <c r="BC26" i="29"/>
  <c r="BB26" i="29"/>
  <c r="BA26" i="29"/>
  <c r="AZ26" i="29"/>
  <c r="AY26" i="29"/>
  <c r="AX26" i="29"/>
  <c r="BG21" i="29"/>
  <c r="BF21" i="29"/>
  <c r="BE21" i="29"/>
  <c r="BD21" i="29"/>
  <c r="BC21" i="29"/>
  <c r="BB21" i="29"/>
  <c r="BA21" i="29"/>
  <c r="AZ21" i="29"/>
  <c r="AY21" i="29"/>
  <c r="AX21" i="29"/>
  <c r="BG20" i="29"/>
  <c r="BF20" i="29"/>
  <c r="BE20" i="29"/>
  <c r="BD20" i="29"/>
  <c r="BC20" i="29"/>
  <c r="BB20" i="29"/>
  <c r="BA20" i="29"/>
  <c r="AZ20" i="29"/>
  <c r="AY20" i="29"/>
  <c r="AX20" i="29"/>
  <c r="BG19" i="29"/>
  <c r="BF19" i="29"/>
  <c r="BE19" i="29"/>
  <c r="BD19" i="29"/>
  <c r="BC19" i="29"/>
  <c r="BB19" i="29"/>
  <c r="BA19" i="29"/>
  <c r="AZ19" i="29"/>
  <c r="AY19" i="29"/>
  <c r="AX19" i="29"/>
  <c r="BG18" i="29"/>
  <c r="BF18" i="29"/>
  <c r="BE18" i="29"/>
  <c r="BD18" i="29"/>
  <c r="BC18" i="29"/>
  <c r="BB18" i="29"/>
  <c r="BA18" i="29"/>
  <c r="AZ18" i="29"/>
  <c r="AY18" i="29"/>
  <c r="AX18" i="29"/>
  <c r="BG17" i="29"/>
  <c r="BF17" i="29"/>
  <c r="BE17" i="29"/>
  <c r="BD17" i="29"/>
  <c r="BC17" i="29"/>
  <c r="BB17" i="29"/>
  <c r="BA17" i="29"/>
  <c r="AZ17" i="29"/>
  <c r="AY17" i="29"/>
  <c r="AX17" i="29"/>
  <c r="BG16" i="29"/>
  <c r="BF16" i="29"/>
  <c r="BE16" i="29"/>
  <c r="BD16" i="29"/>
  <c r="BC16" i="29"/>
  <c r="BB16" i="29"/>
  <c r="BA16" i="29"/>
  <c r="AZ16" i="29"/>
  <c r="AY16" i="29"/>
  <c r="AX16" i="29"/>
  <c r="BG15" i="29"/>
  <c r="BF15" i="29"/>
  <c r="BE15" i="29"/>
  <c r="BD15" i="29"/>
  <c r="BC15" i="29"/>
  <c r="BB15" i="29"/>
  <c r="BA15" i="29"/>
  <c r="AZ15" i="29"/>
  <c r="AY15" i="29"/>
  <c r="AX15" i="29"/>
  <c r="BG10" i="29"/>
  <c r="BF10" i="29"/>
  <c r="BE10" i="29"/>
  <c r="BD10" i="29"/>
  <c r="BC10" i="29"/>
  <c r="BB10" i="29"/>
  <c r="BA10" i="29"/>
  <c r="AZ10" i="29"/>
  <c r="AY10" i="29"/>
  <c r="AX10" i="29"/>
  <c r="BG9" i="29"/>
  <c r="BF9" i="29"/>
  <c r="BE9" i="29"/>
  <c r="BD9" i="29"/>
  <c r="BC9" i="29"/>
  <c r="BB9" i="29"/>
  <c r="BA9" i="29"/>
  <c r="AZ9" i="29"/>
  <c r="AY9" i="29"/>
  <c r="AX9" i="29"/>
  <c r="BG8" i="29"/>
  <c r="BF8" i="29"/>
  <c r="BE8" i="29"/>
  <c r="BD8" i="29"/>
  <c r="BC8" i="29"/>
  <c r="BB8" i="29"/>
  <c r="BA8" i="29"/>
  <c r="AZ8" i="29"/>
  <c r="AY8" i="29"/>
  <c r="AX8" i="29"/>
  <c r="BG7" i="29"/>
  <c r="BF7" i="29"/>
  <c r="BE7" i="29"/>
  <c r="BD7" i="29"/>
  <c r="BC7" i="29"/>
  <c r="BB7" i="29"/>
  <c r="BA7" i="29"/>
  <c r="AZ7" i="29"/>
  <c r="AY7" i="29"/>
  <c r="AX7" i="29"/>
  <c r="BG6" i="29"/>
  <c r="BF6" i="29"/>
  <c r="BE6" i="29"/>
  <c r="BD6" i="29"/>
  <c r="BC6" i="29"/>
  <c r="BB6" i="29"/>
  <c r="BA6" i="29"/>
  <c r="AZ6" i="29"/>
  <c r="AY6" i="29"/>
  <c r="AX6" i="29"/>
  <c r="BG5" i="29"/>
  <c r="BF5" i="29"/>
  <c r="BE5" i="29"/>
  <c r="BD5" i="29"/>
  <c r="BC5" i="29"/>
  <c r="BB5" i="29"/>
  <c r="BA5" i="29"/>
  <c r="AZ5" i="29"/>
  <c r="AY5" i="29"/>
  <c r="AX5" i="29"/>
  <c r="BG4" i="29"/>
  <c r="BF4" i="29"/>
  <c r="BE4" i="29"/>
  <c r="BD4" i="29"/>
  <c r="BC4" i="29"/>
  <c r="BB4" i="29"/>
  <c r="BA4" i="29"/>
  <c r="AZ4" i="29"/>
  <c r="AY4" i="29"/>
  <c r="AX4" i="29"/>
  <c r="BG43" i="30"/>
  <c r="BF43" i="30"/>
  <c r="BE43" i="30"/>
  <c r="BD43" i="30"/>
  <c r="BC43" i="30"/>
  <c r="BB43" i="30"/>
  <c r="BA43" i="30"/>
  <c r="AZ43" i="30"/>
  <c r="AY43" i="30"/>
  <c r="AX43" i="30"/>
  <c r="BG42" i="30"/>
  <c r="BF42" i="30"/>
  <c r="BE42" i="30"/>
  <c r="BD42" i="30"/>
  <c r="BC42" i="30"/>
  <c r="BB42" i="30"/>
  <c r="BA42" i="30"/>
  <c r="AZ42" i="30"/>
  <c r="AY42" i="30"/>
  <c r="AX42" i="30"/>
  <c r="BG41" i="30"/>
  <c r="BF41" i="30"/>
  <c r="BE41" i="30"/>
  <c r="BD41" i="30"/>
  <c r="BC41" i="30"/>
  <c r="BB41" i="30"/>
  <c r="BA41" i="30"/>
  <c r="AZ41" i="30"/>
  <c r="AY41" i="30"/>
  <c r="AX41" i="30"/>
  <c r="BG40" i="30"/>
  <c r="BF40" i="30"/>
  <c r="BE40" i="30"/>
  <c r="BD40" i="30"/>
  <c r="BC40" i="30"/>
  <c r="BB40" i="30"/>
  <c r="BA40" i="30"/>
  <c r="AZ40" i="30"/>
  <c r="AY40" i="30"/>
  <c r="AX40" i="30"/>
  <c r="BG39" i="30"/>
  <c r="BF39" i="30"/>
  <c r="BE39" i="30"/>
  <c r="BD39" i="30"/>
  <c r="BC39" i="30"/>
  <c r="BB39" i="30"/>
  <c r="BA39" i="30"/>
  <c r="AZ39" i="30"/>
  <c r="AY39" i="30"/>
  <c r="AX39" i="30"/>
  <c r="BG38" i="30"/>
  <c r="BF38" i="30"/>
  <c r="BE38" i="30"/>
  <c r="BD38" i="30"/>
  <c r="BC38" i="30"/>
  <c r="BB38" i="30"/>
  <c r="BA38" i="30"/>
  <c r="AZ38" i="30"/>
  <c r="AY38" i="30"/>
  <c r="AX38" i="30"/>
  <c r="BG37" i="30"/>
  <c r="BF37" i="30"/>
  <c r="BE37" i="30"/>
  <c r="BD37" i="30"/>
  <c r="BC37" i="30"/>
  <c r="BB37" i="30"/>
  <c r="BA37" i="30"/>
  <c r="AZ37" i="30"/>
  <c r="AY37" i="30"/>
  <c r="AX37" i="30"/>
  <c r="BG32" i="30"/>
  <c r="BF32" i="30"/>
  <c r="BE32" i="30"/>
  <c r="BD32" i="30"/>
  <c r="BC32" i="30"/>
  <c r="BB32" i="30"/>
  <c r="BA32" i="30"/>
  <c r="AZ32" i="30"/>
  <c r="AY32" i="30"/>
  <c r="AX32" i="30"/>
  <c r="BG31" i="30"/>
  <c r="BF31" i="30"/>
  <c r="BE31" i="30"/>
  <c r="BD31" i="30"/>
  <c r="BC31" i="30"/>
  <c r="BB31" i="30"/>
  <c r="BA31" i="30"/>
  <c r="AZ31" i="30"/>
  <c r="AY31" i="30"/>
  <c r="AX31" i="30"/>
  <c r="BG30" i="30"/>
  <c r="BF30" i="30"/>
  <c r="BE30" i="30"/>
  <c r="BD30" i="30"/>
  <c r="BC30" i="30"/>
  <c r="BB30" i="30"/>
  <c r="BA30" i="30"/>
  <c r="AZ30" i="30"/>
  <c r="AY30" i="30"/>
  <c r="AX30" i="30"/>
  <c r="BG29" i="30"/>
  <c r="BF29" i="30"/>
  <c r="BE29" i="30"/>
  <c r="BD29" i="30"/>
  <c r="BC29" i="30"/>
  <c r="BB29" i="30"/>
  <c r="BA29" i="30"/>
  <c r="AZ29" i="30"/>
  <c r="AY29" i="30"/>
  <c r="AX29" i="30"/>
  <c r="BG28" i="30"/>
  <c r="BF28" i="30"/>
  <c r="BE28" i="30"/>
  <c r="BD28" i="30"/>
  <c r="BC28" i="30"/>
  <c r="BB28" i="30"/>
  <c r="BA28" i="30"/>
  <c r="AZ28" i="30"/>
  <c r="AY28" i="30"/>
  <c r="AX28" i="30"/>
  <c r="BG27" i="30"/>
  <c r="BF27" i="30"/>
  <c r="BE27" i="30"/>
  <c r="BD27" i="30"/>
  <c r="BC27" i="30"/>
  <c r="BB27" i="30"/>
  <c r="BA27" i="30"/>
  <c r="AZ27" i="30"/>
  <c r="AY27" i="30"/>
  <c r="AX27" i="30"/>
  <c r="BG26" i="30"/>
  <c r="BF26" i="30"/>
  <c r="BE26" i="30"/>
  <c r="BD26" i="30"/>
  <c r="BC26" i="30"/>
  <c r="BB26" i="30"/>
  <c r="BA26" i="30"/>
  <c r="AZ26" i="30"/>
  <c r="AY26" i="30"/>
  <c r="AX26" i="30"/>
  <c r="BG21" i="30"/>
  <c r="BF21" i="30"/>
  <c r="BE21" i="30"/>
  <c r="BD21" i="30"/>
  <c r="BC21" i="30"/>
  <c r="BB21" i="30"/>
  <c r="BA21" i="30"/>
  <c r="AZ21" i="30"/>
  <c r="AY21" i="30"/>
  <c r="AX21" i="30"/>
  <c r="BG20" i="30"/>
  <c r="BF20" i="30"/>
  <c r="BE20" i="30"/>
  <c r="BD20" i="30"/>
  <c r="BC20" i="30"/>
  <c r="BB20" i="30"/>
  <c r="BA20" i="30"/>
  <c r="AZ20" i="30"/>
  <c r="AY20" i="30"/>
  <c r="AX20" i="30"/>
  <c r="BG19" i="30"/>
  <c r="BF19" i="30"/>
  <c r="BE19" i="30"/>
  <c r="BD19" i="30"/>
  <c r="BC19" i="30"/>
  <c r="BB19" i="30"/>
  <c r="BA19" i="30"/>
  <c r="AZ19" i="30"/>
  <c r="AY19" i="30"/>
  <c r="AX19" i="30"/>
  <c r="BG18" i="30"/>
  <c r="BF18" i="30"/>
  <c r="BE18" i="30"/>
  <c r="BD18" i="30"/>
  <c r="BC18" i="30"/>
  <c r="BB18" i="30"/>
  <c r="BA18" i="30"/>
  <c r="AZ18" i="30"/>
  <c r="AY18" i="30"/>
  <c r="AX18" i="30"/>
  <c r="BG17" i="30"/>
  <c r="BF17" i="30"/>
  <c r="BE17" i="30"/>
  <c r="BD17" i="30"/>
  <c r="BC17" i="30"/>
  <c r="BB17" i="30"/>
  <c r="BA17" i="30"/>
  <c r="AZ17" i="30"/>
  <c r="AY17" i="30"/>
  <c r="AX17" i="30"/>
  <c r="BG16" i="30"/>
  <c r="BF16" i="30"/>
  <c r="BE16" i="30"/>
  <c r="BD16" i="30"/>
  <c r="BC16" i="30"/>
  <c r="BB16" i="30"/>
  <c r="BA16" i="30"/>
  <c r="AZ16" i="30"/>
  <c r="AY16" i="30"/>
  <c r="AX16" i="30"/>
  <c r="BG15" i="30"/>
  <c r="BF15" i="30"/>
  <c r="BE15" i="30"/>
  <c r="BD15" i="30"/>
  <c r="BC15" i="30"/>
  <c r="BB15" i="30"/>
  <c r="BA15" i="30"/>
  <c r="AZ15" i="30"/>
  <c r="AY15" i="30"/>
  <c r="AX15" i="30"/>
  <c r="BG10" i="30"/>
  <c r="BF10" i="30"/>
  <c r="BE10" i="30"/>
  <c r="BD10" i="30"/>
  <c r="BC10" i="30"/>
  <c r="BB10" i="30"/>
  <c r="BA10" i="30"/>
  <c r="AZ10" i="30"/>
  <c r="AY10" i="30"/>
  <c r="AX10" i="30"/>
  <c r="BG9" i="30"/>
  <c r="BF9" i="30"/>
  <c r="BE9" i="30"/>
  <c r="BD9" i="30"/>
  <c r="BC9" i="30"/>
  <c r="BB9" i="30"/>
  <c r="BA9" i="30"/>
  <c r="AZ9" i="30"/>
  <c r="AY9" i="30"/>
  <c r="AX9" i="30"/>
  <c r="BG8" i="30"/>
  <c r="BF8" i="30"/>
  <c r="BE8" i="30"/>
  <c r="BD8" i="30"/>
  <c r="BC8" i="30"/>
  <c r="BB8" i="30"/>
  <c r="BA8" i="30"/>
  <c r="AZ8" i="30"/>
  <c r="AY8" i="30"/>
  <c r="AX8" i="30"/>
  <c r="BG7" i="30"/>
  <c r="BF7" i="30"/>
  <c r="BE7" i="30"/>
  <c r="BD7" i="30"/>
  <c r="BC7" i="30"/>
  <c r="BB7" i="30"/>
  <c r="BA7" i="30"/>
  <c r="AZ7" i="30"/>
  <c r="AY7" i="30"/>
  <c r="AX7" i="30"/>
  <c r="BG6" i="30"/>
  <c r="BF6" i="30"/>
  <c r="BE6" i="30"/>
  <c r="BD6" i="30"/>
  <c r="BC6" i="30"/>
  <c r="BB6" i="30"/>
  <c r="BA6" i="30"/>
  <c r="AZ6" i="30"/>
  <c r="AY6" i="30"/>
  <c r="AX6" i="30"/>
  <c r="BG5" i="30"/>
  <c r="BF5" i="30"/>
  <c r="BE5" i="30"/>
  <c r="BD5" i="30"/>
  <c r="BC5" i="30"/>
  <c r="BB5" i="30"/>
  <c r="BA5" i="30"/>
  <c r="AZ5" i="30"/>
  <c r="AY5" i="30"/>
  <c r="AX5" i="30"/>
  <c r="BG4" i="30"/>
  <c r="BF4" i="30"/>
  <c r="BE4" i="30"/>
  <c r="BD4" i="30"/>
  <c r="BC4" i="30"/>
  <c r="BB4" i="30"/>
  <c r="BA4" i="30"/>
  <c r="AZ4" i="30"/>
  <c r="AY4" i="30"/>
  <c r="AX4" i="30"/>
  <c r="BG43" i="31"/>
  <c r="BF43" i="31"/>
  <c r="BE43" i="31"/>
  <c r="BD43" i="31"/>
  <c r="BC43" i="31"/>
  <c r="BB43" i="31"/>
  <c r="BA43" i="31"/>
  <c r="AZ43" i="31"/>
  <c r="AY43" i="31"/>
  <c r="AX43" i="31"/>
  <c r="BG42" i="31"/>
  <c r="BF42" i="31"/>
  <c r="BE42" i="31"/>
  <c r="BD42" i="31"/>
  <c r="BC42" i="31"/>
  <c r="BB42" i="31"/>
  <c r="BA42" i="31"/>
  <c r="AZ42" i="31"/>
  <c r="AY42" i="31"/>
  <c r="AX42" i="31"/>
  <c r="BG41" i="31"/>
  <c r="BF41" i="31"/>
  <c r="BE41" i="31"/>
  <c r="BD41" i="31"/>
  <c r="BC41" i="31"/>
  <c r="BB41" i="31"/>
  <c r="BA41" i="31"/>
  <c r="AZ41" i="31"/>
  <c r="AY41" i="31"/>
  <c r="AX41" i="31"/>
  <c r="BG40" i="31"/>
  <c r="BF40" i="31"/>
  <c r="BE40" i="31"/>
  <c r="BD40" i="31"/>
  <c r="BC40" i="31"/>
  <c r="BB40" i="31"/>
  <c r="BA40" i="31"/>
  <c r="AZ40" i="31"/>
  <c r="AY40" i="31"/>
  <c r="AX40" i="31"/>
  <c r="BG39" i="31"/>
  <c r="BF39" i="31"/>
  <c r="BE39" i="31"/>
  <c r="BD39" i="31"/>
  <c r="BC39" i="31"/>
  <c r="BB39" i="31"/>
  <c r="BA39" i="31"/>
  <c r="AZ39" i="31"/>
  <c r="AY39" i="31"/>
  <c r="AX39" i="31"/>
  <c r="BG38" i="31"/>
  <c r="BF38" i="31"/>
  <c r="BE38" i="31"/>
  <c r="BD38" i="31"/>
  <c r="BC38" i="31"/>
  <c r="BB38" i="31"/>
  <c r="BA38" i="31"/>
  <c r="AZ38" i="31"/>
  <c r="AY38" i="31"/>
  <c r="AX38" i="31"/>
  <c r="BG37" i="31"/>
  <c r="BF37" i="31"/>
  <c r="BE37" i="31"/>
  <c r="BD37" i="31"/>
  <c r="BC37" i="31"/>
  <c r="BB37" i="31"/>
  <c r="BA37" i="31"/>
  <c r="AZ37" i="31"/>
  <c r="AY37" i="31"/>
  <c r="AX37" i="31"/>
  <c r="BG32" i="31"/>
  <c r="BF32" i="31"/>
  <c r="BE32" i="31"/>
  <c r="BD32" i="31"/>
  <c r="BC32" i="31"/>
  <c r="BB32" i="31"/>
  <c r="BA32" i="31"/>
  <c r="AZ32" i="31"/>
  <c r="AY32" i="31"/>
  <c r="AX32" i="31"/>
  <c r="BG31" i="31"/>
  <c r="BF31" i="31"/>
  <c r="BE31" i="31"/>
  <c r="BD31" i="31"/>
  <c r="BC31" i="31"/>
  <c r="BB31" i="31"/>
  <c r="BA31" i="31"/>
  <c r="AZ31" i="31"/>
  <c r="AY31" i="31"/>
  <c r="AX31" i="31"/>
  <c r="BG30" i="31"/>
  <c r="BF30" i="31"/>
  <c r="BE30" i="31"/>
  <c r="BD30" i="31"/>
  <c r="BC30" i="31"/>
  <c r="BB30" i="31"/>
  <c r="BA30" i="31"/>
  <c r="AZ30" i="31"/>
  <c r="AY30" i="31"/>
  <c r="AX30" i="31"/>
  <c r="BG29" i="31"/>
  <c r="BF29" i="31"/>
  <c r="BE29" i="31"/>
  <c r="BD29" i="31"/>
  <c r="BC29" i="31"/>
  <c r="BB29" i="31"/>
  <c r="BA29" i="31"/>
  <c r="AZ29" i="31"/>
  <c r="AY29" i="31"/>
  <c r="AX29" i="31"/>
  <c r="BG28" i="31"/>
  <c r="BF28" i="31"/>
  <c r="BE28" i="31"/>
  <c r="BD28" i="31"/>
  <c r="BC28" i="31"/>
  <c r="BB28" i="31"/>
  <c r="BA28" i="31"/>
  <c r="AZ28" i="31"/>
  <c r="AY28" i="31"/>
  <c r="AX28" i="31"/>
  <c r="BG27" i="31"/>
  <c r="BF27" i="31"/>
  <c r="BE27" i="31"/>
  <c r="BD27" i="31"/>
  <c r="BC27" i="31"/>
  <c r="BB27" i="31"/>
  <c r="BA27" i="31"/>
  <c r="AZ27" i="31"/>
  <c r="AY27" i="31"/>
  <c r="AX27" i="31"/>
  <c r="BG26" i="31"/>
  <c r="BF26" i="31"/>
  <c r="BE26" i="31"/>
  <c r="BD26" i="31"/>
  <c r="BC26" i="31"/>
  <c r="BB26" i="31"/>
  <c r="BA26" i="31"/>
  <c r="AZ26" i="31"/>
  <c r="AY26" i="31"/>
  <c r="AX26" i="31"/>
  <c r="BG21" i="31"/>
  <c r="BF21" i="31"/>
  <c r="BE21" i="31"/>
  <c r="BD21" i="31"/>
  <c r="BC21" i="31"/>
  <c r="BB21" i="31"/>
  <c r="BA21" i="31"/>
  <c r="AZ21" i="31"/>
  <c r="AY21" i="31"/>
  <c r="AX21" i="31"/>
  <c r="BG20" i="31"/>
  <c r="BF20" i="31"/>
  <c r="BE20" i="31"/>
  <c r="BD20" i="31"/>
  <c r="BC20" i="31"/>
  <c r="BB20" i="31"/>
  <c r="BA20" i="31"/>
  <c r="AZ20" i="31"/>
  <c r="AY20" i="31"/>
  <c r="AX20" i="31"/>
  <c r="BG19" i="31"/>
  <c r="BF19" i="31"/>
  <c r="BE19" i="31"/>
  <c r="BD19" i="31"/>
  <c r="BC19" i="31"/>
  <c r="BB19" i="31"/>
  <c r="BA19" i="31"/>
  <c r="AZ19" i="31"/>
  <c r="AY19" i="31"/>
  <c r="AX19" i="31"/>
  <c r="BG18" i="31"/>
  <c r="BF18" i="31"/>
  <c r="BE18" i="31"/>
  <c r="BD18" i="31"/>
  <c r="BC18" i="31"/>
  <c r="BB18" i="31"/>
  <c r="BA18" i="31"/>
  <c r="AZ18" i="31"/>
  <c r="AY18" i="31"/>
  <c r="AX18" i="31"/>
  <c r="BG17" i="31"/>
  <c r="BF17" i="31"/>
  <c r="BE17" i="31"/>
  <c r="BD17" i="31"/>
  <c r="BC17" i="31"/>
  <c r="BB17" i="31"/>
  <c r="BA17" i="31"/>
  <c r="AZ17" i="31"/>
  <c r="AY17" i="31"/>
  <c r="AX17" i="31"/>
  <c r="BG16" i="31"/>
  <c r="BF16" i="31"/>
  <c r="BE16" i="31"/>
  <c r="BD16" i="31"/>
  <c r="BC16" i="31"/>
  <c r="BB16" i="31"/>
  <c r="BA16" i="31"/>
  <c r="AZ16" i="31"/>
  <c r="AY16" i="31"/>
  <c r="AX16" i="31"/>
  <c r="BG15" i="31"/>
  <c r="BF15" i="31"/>
  <c r="BE15" i="31"/>
  <c r="BD15" i="31"/>
  <c r="BC15" i="31"/>
  <c r="BB15" i="31"/>
  <c r="BA15" i="31"/>
  <c r="AZ15" i="31"/>
  <c r="AY15" i="31"/>
  <c r="AX15" i="31"/>
  <c r="BG10" i="31"/>
  <c r="BF10" i="31"/>
  <c r="BE10" i="31"/>
  <c r="BD10" i="31"/>
  <c r="BC10" i="31"/>
  <c r="BB10" i="31"/>
  <c r="BA10" i="31"/>
  <c r="AZ10" i="31"/>
  <c r="AY10" i="31"/>
  <c r="AX10" i="31"/>
  <c r="BG9" i="31"/>
  <c r="BF9" i="31"/>
  <c r="BE9" i="31"/>
  <c r="BD9" i="31"/>
  <c r="BC9" i="31"/>
  <c r="BB9" i="31"/>
  <c r="BA9" i="31"/>
  <c r="AZ9" i="31"/>
  <c r="AY9" i="31"/>
  <c r="AX9" i="31"/>
  <c r="BG8" i="31"/>
  <c r="BF8" i="31"/>
  <c r="BE8" i="31"/>
  <c r="BD8" i="31"/>
  <c r="BC8" i="31"/>
  <c r="BB8" i="31"/>
  <c r="BA8" i="31"/>
  <c r="AZ8" i="31"/>
  <c r="AY8" i="31"/>
  <c r="AX8" i="31"/>
  <c r="BG7" i="31"/>
  <c r="BF7" i="31"/>
  <c r="BE7" i="31"/>
  <c r="BD7" i="31"/>
  <c r="BC7" i="31"/>
  <c r="BB7" i="31"/>
  <c r="BA7" i="31"/>
  <c r="AZ7" i="31"/>
  <c r="AY7" i="31"/>
  <c r="AX7" i="31"/>
  <c r="BG6" i="31"/>
  <c r="BF6" i="31"/>
  <c r="BE6" i="31"/>
  <c r="BD6" i="31"/>
  <c r="BC6" i="31"/>
  <c r="BB6" i="31"/>
  <c r="BA6" i="31"/>
  <c r="AZ6" i="31"/>
  <c r="AY6" i="31"/>
  <c r="AX6" i="31"/>
  <c r="BG5" i="31"/>
  <c r="BF5" i="31"/>
  <c r="BE5" i="31"/>
  <c r="BD5" i="31"/>
  <c r="BC5" i="31"/>
  <c r="BB5" i="31"/>
  <c r="BA5" i="31"/>
  <c r="AZ5" i="31"/>
  <c r="AY5" i="31"/>
  <c r="AX5" i="31"/>
  <c r="BG4" i="31"/>
  <c r="BF4" i="31"/>
  <c r="BE4" i="31"/>
  <c r="BD4" i="31"/>
  <c r="BC4" i="31"/>
  <c r="BB4" i="31"/>
  <c r="BA4" i="31"/>
  <c r="AZ4" i="31"/>
  <c r="AY4" i="31"/>
  <c r="AX4" i="31"/>
  <c r="BG43" i="32"/>
  <c r="BF43" i="32"/>
  <c r="BE43" i="32"/>
  <c r="BD43" i="32"/>
  <c r="BC43" i="32"/>
  <c r="BB43" i="32"/>
  <c r="BA43" i="32"/>
  <c r="AZ43" i="32"/>
  <c r="AY43" i="32"/>
  <c r="AX43" i="32"/>
  <c r="BG42" i="32"/>
  <c r="BF42" i="32"/>
  <c r="BE42" i="32"/>
  <c r="BD42" i="32"/>
  <c r="BC42" i="32"/>
  <c r="BB42" i="32"/>
  <c r="BA42" i="32"/>
  <c r="AZ42" i="32"/>
  <c r="AY42" i="32"/>
  <c r="AX42" i="32"/>
  <c r="BG41" i="32"/>
  <c r="BF41" i="32"/>
  <c r="BE41" i="32"/>
  <c r="BD41" i="32"/>
  <c r="BC41" i="32"/>
  <c r="BB41" i="32"/>
  <c r="BA41" i="32"/>
  <c r="AZ41" i="32"/>
  <c r="AY41" i="32"/>
  <c r="AX41" i="32"/>
  <c r="BG40" i="32"/>
  <c r="BF40" i="32"/>
  <c r="BE40" i="32"/>
  <c r="BD40" i="32"/>
  <c r="BC40" i="32"/>
  <c r="BB40" i="32"/>
  <c r="BA40" i="32"/>
  <c r="AZ40" i="32"/>
  <c r="AY40" i="32"/>
  <c r="AX40" i="32"/>
  <c r="BG39" i="32"/>
  <c r="BF39" i="32"/>
  <c r="BE39" i="32"/>
  <c r="BD39" i="32"/>
  <c r="BC39" i="32"/>
  <c r="BB39" i="32"/>
  <c r="BA39" i="32"/>
  <c r="AZ39" i="32"/>
  <c r="AY39" i="32"/>
  <c r="AX39" i="32"/>
  <c r="BG38" i="32"/>
  <c r="BF38" i="32"/>
  <c r="BE38" i="32"/>
  <c r="BD38" i="32"/>
  <c r="BC38" i="32"/>
  <c r="BB38" i="32"/>
  <c r="BA38" i="32"/>
  <c r="AZ38" i="32"/>
  <c r="AY38" i="32"/>
  <c r="AX38" i="32"/>
  <c r="BG37" i="32"/>
  <c r="BF37" i="32"/>
  <c r="BE37" i="32"/>
  <c r="BD37" i="32"/>
  <c r="BC37" i="32"/>
  <c r="BB37" i="32"/>
  <c r="BA37" i="32"/>
  <c r="AZ37" i="32"/>
  <c r="AY37" i="32"/>
  <c r="AX37" i="32"/>
  <c r="BG32" i="32"/>
  <c r="BF32" i="32"/>
  <c r="BE32" i="32"/>
  <c r="BD32" i="32"/>
  <c r="BC32" i="32"/>
  <c r="BB32" i="32"/>
  <c r="BA32" i="32"/>
  <c r="AZ32" i="32"/>
  <c r="AY32" i="32"/>
  <c r="AX32" i="32"/>
  <c r="BG31" i="32"/>
  <c r="BF31" i="32"/>
  <c r="BE31" i="32"/>
  <c r="BD31" i="32"/>
  <c r="BC31" i="32"/>
  <c r="BB31" i="32"/>
  <c r="BA31" i="32"/>
  <c r="AZ31" i="32"/>
  <c r="AY31" i="32"/>
  <c r="AX31" i="32"/>
  <c r="BG30" i="32"/>
  <c r="BF30" i="32"/>
  <c r="BE30" i="32"/>
  <c r="BD30" i="32"/>
  <c r="BC30" i="32"/>
  <c r="BB30" i="32"/>
  <c r="BA30" i="32"/>
  <c r="AZ30" i="32"/>
  <c r="AY30" i="32"/>
  <c r="AX30" i="32"/>
  <c r="BG29" i="32"/>
  <c r="BF29" i="32"/>
  <c r="BE29" i="32"/>
  <c r="BD29" i="32"/>
  <c r="BC29" i="32"/>
  <c r="BB29" i="32"/>
  <c r="BA29" i="32"/>
  <c r="AZ29" i="32"/>
  <c r="AY29" i="32"/>
  <c r="AX29" i="32"/>
  <c r="BG28" i="32"/>
  <c r="BF28" i="32"/>
  <c r="BE28" i="32"/>
  <c r="BD28" i="32"/>
  <c r="BC28" i="32"/>
  <c r="BB28" i="32"/>
  <c r="BA28" i="32"/>
  <c r="AZ28" i="32"/>
  <c r="AY28" i="32"/>
  <c r="AX28" i="32"/>
  <c r="BG27" i="32"/>
  <c r="BF27" i="32"/>
  <c r="BE27" i="32"/>
  <c r="BD27" i="32"/>
  <c r="BC27" i="32"/>
  <c r="BB27" i="32"/>
  <c r="BA27" i="32"/>
  <c r="AZ27" i="32"/>
  <c r="AY27" i="32"/>
  <c r="AX27" i="32"/>
  <c r="BG26" i="32"/>
  <c r="BF26" i="32"/>
  <c r="BE26" i="32"/>
  <c r="BD26" i="32"/>
  <c r="BC26" i="32"/>
  <c r="BB26" i="32"/>
  <c r="BA26" i="32"/>
  <c r="AZ26" i="32"/>
  <c r="AY26" i="32"/>
  <c r="AX26" i="32"/>
  <c r="BG21" i="32"/>
  <c r="BF21" i="32"/>
  <c r="BE21" i="32"/>
  <c r="BD21" i="32"/>
  <c r="BC21" i="32"/>
  <c r="BB21" i="32"/>
  <c r="BA21" i="32"/>
  <c r="AZ21" i="32"/>
  <c r="AY21" i="32"/>
  <c r="AX21" i="32"/>
  <c r="BG20" i="32"/>
  <c r="BF20" i="32"/>
  <c r="BE20" i="32"/>
  <c r="BD20" i="32"/>
  <c r="BC20" i="32"/>
  <c r="BB20" i="32"/>
  <c r="BA20" i="32"/>
  <c r="AZ20" i="32"/>
  <c r="AY20" i="32"/>
  <c r="AX20" i="32"/>
  <c r="BG19" i="32"/>
  <c r="BF19" i="32"/>
  <c r="BE19" i="32"/>
  <c r="BD19" i="32"/>
  <c r="BC19" i="32"/>
  <c r="BB19" i="32"/>
  <c r="BA19" i="32"/>
  <c r="AZ19" i="32"/>
  <c r="AY19" i="32"/>
  <c r="AX19" i="32"/>
  <c r="BG18" i="32"/>
  <c r="BF18" i="32"/>
  <c r="BE18" i="32"/>
  <c r="BD18" i="32"/>
  <c r="BC18" i="32"/>
  <c r="BB18" i="32"/>
  <c r="BA18" i="32"/>
  <c r="AZ18" i="32"/>
  <c r="AY18" i="32"/>
  <c r="AX18" i="32"/>
  <c r="BG17" i="32"/>
  <c r="BF17" i="32"/>
  <c r="BE17" i="32"/>
  <c r="BD17" i="32"/>
  <c r="BC17" i="32"/>
  <c r="BB17" i="32"/>
  <c r="BA17" i="32"/>
  <c r="AZ17" i="32"/>
  <c r="AY17" i="32"/>
  <c r="AX17" i="32"/>
  <c r="BG16" i="32"/>
  <c r="BF16" i="32"/>
  <c r="BE16" i="32"/>
  <c r="BD16" i="32"/>
  <c r="BC16" i="32"/>
  <c r="BB16" i="32"/>
  <c r="BA16" i="32"/>
  <c r="AZ16" i="32"/>
  <c r="AY16" i="32"/>
  <c r="AX16" i="32"/>
  <c r="BG15" i="32"/>
  <c r="BF15" i="32"/>
  <c r="BE15" i="32"/>
  <c r="BD15" i="32"/>
  <c r="BC15" i="32"/>
  <c r="BB15" i="32"/>
  <c r="BA15" i="32"/>
  <c r="AZ15" i="32"/>
  <c r="AY15" i="32"/>
  <c r="AX15" i="32"/>
  <c r="BG10" i="32"/>
  <c r="BF10" i="32"/>
  <c r="BE10" i="32"/>
  <c r="BD10" i="32"/>
  <c r="BC10" i="32"/>
  <c r="BB10" i="32"/>
  <c r="BA10" i="32"/>
  <c r="AZ10" i="32"/>
  <c r="AY10" i="32"/>
  <c r="AX10" i="32"/>
  <c r="BG9" i="32"/>
  <c r="BF9" i="32"/>
  <c r="BE9" i="32"/>
  <c r="BD9" i="32"/>
  <c r="BC9" i="32"/>
  <c r="BB9" i="32"/>
  <c r="BA9" i="32"/>
  <c r="AZ9" i="32"/>
  <c r="AY9" i="32"/>
  <c r="AX9" i="32"/>
  <c r="BG8" i="32"/>
  <c r="BF8" i="32"/>
  <c r="BE8" i="32"/>
  <c r="BD8" i="32"/>
  <c r="BC8" i="32"/>
  <c r="BB8" i="32"/>
  <c r="BA8" i="32"/>
  <c r="AZ8" i="32"/>
  <c r="AY8" i="32"/>
  <c r="AX8" i="32"/>
  <c r="BG7" i="32"/>
  <c r="BF7" i="32"/>
  <c r="BE7" i="32"/>
  <c r="BD7" i="32"/>
  <c r="BC7" i="32"/>
  <c r="BB7" i="32"/>
  <c r="BA7" i="32"/>
  <c r="AZ7" i="32"/>
  <c r="AY7" i="32"/>
  <c r="AX7" i="32"/>
  <c r="BG6" i="32"/>
  <c r="BF6" i="32"/>
  <c r="BE6" i="32"/>
  <c r="BD6" i="32"/>
  <c r="BC6" i="32"/>
  <c r="BB6" i="32"/>
  <c r="BA6" i="32"/>
  <c r="AZ6" i="32"/>
  <c r="AY6" i="32"/>
  <c r="AX6" i="32"/>
  <c r="BG5" i="32"/>
  <c r="BF5" i="32"/>
  <c r="BE5" i="32"/>
  <c r="BD5" i="32"/>
  <c r="BC5" i="32"/>
  <c r="BB5" i="32"/>
  <c r="BA5" i="32"/>
  <c r="AZ5" i="32"/>
  <c r="AY5" i="32"/>
  <c r="AX5" i="32"/>
  <c r="BG4" i="32"/>
  <c r="BF4" i="32"/>
  <c r="BE4" i="32"/>
  <c r="BD4" i="32"/>
  <c r="BC4" i="32"/>
  <c r="BB4" i="32"/>
  <c r="BA4" i="32"/>
  <c r="AZ4" i="32"/>
  <c r="AY4" i="32"/>
  <c r="AX4" i="32"/>
  <c r="BG43" i="33"/>
  <c r="BF43" i="33"/>
  <c r="BE43" i="33"/>
  <c r="BD43" i="33"/>
  <c r="BC43" i="33"/>
  <c r="BB43" i="33"/>
  <c r="BA43" i="33"/>
  <c r="AZ43" i="33"/>
  <c r="AY43" i="33"/>
  <c r="AX43" i="33"/>
  <c r="BG42" i="33"/>
  <c r="BF42" i="33"/>
  <c r="BE42" i="33"/>
  <c r="BD42" i="33"/>
  <c r="BC42" i="33"/>
  <c r="BB42" i="33"/>
  <c r="BA42" i="33"/>
  <c r="AZ42" i="33"/>
  <c r="AY42" i="33"/>
  <c r="AX42" i="33"/>
  <c r="BG41" i="33"/>
  <c r="BF41" i="33"/>
  <c r="BE41" i="33"/>
  <c r="BD41" i="33"/>
  <c r="BC41" i="33"/>
  <c r="BB41" i="33"/>
  <c r="BA41" i="33"/>
  <c r="AZ41" i="33"/>
  <c r="AY41" i="33"/>
  <c r="AX41" i="33"/>
  <c r="BG40" i="33"/>
  <c r="BF40" i="33"/>
  <c r="BE40" i="33"/>
  <c r="BD40" i="33"/>
  <c r="BC40" i="33"/>
  <c r="BB40" i="33"/>
  <c r="BA40" i="33"/>
  <c r="AZ40" i="33"/>
  <c r="AY40" i="33"/>
  <c r="AX40" i="33"/>
  <c r="BG39" i="33"/>
  <c r="BF39" i="33"/>
  <c r="BE39" i="33"/>
  <c r="BD39" i="33"/>
  <c r="BC39" i="33"/>
  <c r="BB39" i="33"/>
  <c r="BA39" i="33"/>
  <c r="AZ39" i="33"/>
  <c r="AY39" i="33"/>
  <c r="AX39" i="33"/>
  <c r="BG38" i="33"/>
  <c r="BF38" i="33"/>
  <c r="BE38" i="33"/>
  <c r="BD38" i="33"/>
  <c r="BC38" i="33"/>
  <c r="BB38" i="33"/>
  <c r="BA38" i="33"/>
  <c r="AZ38" i="33"/>
  <c r="AY38" i="33"/>
  <c r="AX38" i="33"/>
  <c r="BG37" i="33"/>
  <c r="BF37" i="33"/>
  <c r="BE37" i="33"/>
  <c r="BD37" i="33"/>
  <c r="BC37" i="33"/>
  <c r="BB37" i="33"/>
  <c r="BA37" i="33"/>
  <c r="AZ37" i="33"/>
  <c r="AY37" i="33"/>
  <c r="AX37" i="33"/>
  <c r="BG32" i="33"/>
  <c r="BF32" i="33"/>
  <c r="BE32" i="33"/>
  <c r="BD32" i="33"/>
  <c r="BC32" i="33"/>
  <c r="BB32" i="33"/>
  <c r="BA32" i="33"/>
  <c r="AZ32" i="33"/>
  <c r="AY32" i="33"/>
  <c r="AX32" i="33"/>
  <c r="BG31" i="33"/>
  <c r="BF31" i="33"/>
  <c r="BE31" i="33"/>
  <c r="BD31" i="33"/>
  <c r="BC31" i="33"/>
  <c r="BB31" i="33"/>
  <c r="BA31" i="33"/>
  <c r="AZ31" i="33"/>
  <c r="AY31" i="33"/>
  <c r="AX31" i="33"/>
  <c r="BG30" i="33"/>
  <c r="BF30" i="33"/>
  <c r="BE30" i="33"/>
  <c r="BD30" i="33"/>
  <c r="BC30" i="33"/>
  <c r="BB30" i="33"/>
  <c r="BA30" i="33"/>
  <c r="AZ30" i="33"/>
  <c r="AY30" i="33"/>
  <c r="AX30" i="33"/>
  <c r="BG29" i="33"/>
  <c r="BF29" i="33"/>
  <c r="BE29" i="33"/>
  <c r="BD29" i="33"/>
  <c r="BC29" i="33"/>
  <c r="BB29" i="33"/>
  <c r="BA29" i="33"/>
  <c r="AZ29" i="33"/>
  <c r="AY29" i="33"/>
  <c r="AX29" i="33"/>
  <c r="BG28" i="33"/>
  <c r="BF28" i="33"/>
  <c r="BE28" i="33"/>
  <c r="BD28" i="33"/>
  <c r="BC28" i="33"/>
  <c r="BB28" i="33"/>
  <c r="BA28" i="33"/>
  <c r="AZ28" i="33"/>
  <c r="AY28" i="33"/>
  <c r="AX28" i="33"/>
  <c r="BG27" i="33"/>
  <c r="BF27" i="33"/>
  <c r="BE27" i="33"/>
  <c r="BD27" i="33"/>
  <c r="BC27" i="33"/>
  <c r="BB27" i="33"/>
  <c r="BA27" i="33"/>
  <c r="AZ27" i="33"/>
  <c r="AY27" i="33"/>
  <c r="AX27" i="33"/>
  <c r="BG26" i="33"/>
  <c r="BF26" i="33"/>
  <c r="BE26" i="33"/>
  <c r="BD26" i="33"/>
  <c r="BC26" i="33"/>
  <c r="BB26" i="33"/>
  <c r="BA26" i="33"/>
  <c r="AZ26" i="33"/>
  <c r="AY26" i="33"/>
  <c r="AX26" i="33"/>
  <c r="BG21" i="33"/>
  <c r="BF21" i="33"/>
  <c r="BE21" i="33"/>
  <c r="BD21" i="33"/>
  <c r="BC21" i="33"/>
  <c r="BB21" i="33"/>
  <c r="BA21" i="33"/>
  <c r="AZ21" i="33"/>
  <c r="AY21" i="33"/>
  <c r="AX21" i="33"/>
  <c r="BG20" i="33"/>
  <c r="BF20" i="33"/>
  <c r="BE20" i="33"/>
  <c r="BD20" i="33"/>
  <c r="BC20" i="33"/>
  <c r="BB20" i="33"/>
  <c r="BA20" i="33"/>
  <c r="AZ20" i="33"/>
  <c r="AY20" i="33"/>
  <c r="AX20" i="33"/>
  <c r="BG19" i="33"/>
  <c r="BF19" i="33"/>
  <c r="BE19" i="33"/>
  <c r="BD19" i="33"/>
  <c r="BC19" i="33"/>
  <c r="BB19" i="33"/>
  <c r="BA19" i="33"/>
  <c r="AZ19" i="33"/>
  <c r="AY19" i="33"/>
  <c r="AX19" i="33"/>
  <c r="BG18" i="33"/>
  <c r="BF18" i="33"/>
  <c r="BE18" i="33"/>
  <c r="BD18" i="33"/>
  <c r="BC18" i="33"/>
  <c r="BB18" i="33"/>
  <c r="BA18" i="33"/>
  <c r="AZ18" i="33"/>
  <c r="AY18" i="33"/>
  <c r="AX18" i="33"/>
  <c r="BG17" i="33"/>
  <c r="BF17" i="33"/>
  <c r="BE17" i="33"/>
  <c r="BD17" i="33"/>
  <c r="BC17" i="33"/>
  <c r="BB17" i="33"/>
  <c r="BA17" i="33"/>
  <c r="AZ17" i="33"/>
  <c r="AY17" i="33"/>
  <c r="AX17" i="33"/>
  <c r="BG16" i="33"/>
  <c r="BF16" i="33"/>
  <c r="BE16" i="33"/>
  <c r="BD16" i="33"/>
  <c r="BC16" i="33"/>
  <c r="BB16" i="33"/>
  <c r="BA16" i="33"/>
  <c r="AZ16" i="33"/>
  <c r="AY16" i="33"/>
  <c r="AX16" i="33"/>
  <c r="BG15" i="33"/>
  <c r="BF15" i="33"/>
  <c r="BE15" i="33"/>
  <c r="BD15" i="33"/>
  <c r="BC15" i="33"/>
  <c r="BB15" i="33"/>
  <c r="BA15" i="33"/>
  <c r="AZ15" i="33"/>
  <c r="AY15" i="33"/>
  <c r="AX15" i="33"/>
  <c r="BG10" i="33"/>
  <c r="BF10" i="33"/>
  <c r="BE10" i="33"/>
  <c r="BD10" i="33"/>
  <c r="BC10" i="33"/>
  <c r="BB10" i="33"/>
  <c r="BA10" i="33"/>
  <c r="AZ10" i="33"/>
  <c r="AY10" i="33"/>
  <c r="AX10" i="33"/>
  <c r="BG9" i="33"/>
  <c r="BF9" i="33"/>
  <c r="BE9" i="33"/>
  <c r="BD9" i="33"/>
  <c r="BC9" i="33"/>
  <c r="BB9" i="33"/>
  <c r="BA9" i="33"/>
  <c r="AZ9" i="33"/>
  <c r="AY9" i="33"/>
  <c r="AX9" i="33"/>
  <c r="BG8" i="33"/>
  <c r="BF8" i="33"/>
  <c r="BE8" i="33"/>
  <c r="BD8" i="33"/>
  <c r="BC8" i="33"/>
  <c r="BB8" i="33"/>
  <c r="BA8" i="33"/>
  <c r="AZ8" i="33"/>
  <c r="AY8" i="33"/>
  <c r="AX8" i="33"/>
  <c r="BG7" i="33"/>
  <c r="BF7" i="33"/>
  <c r="BE7" i="33"/>
  <c r="BD7" i="33"/>
  <c r="BC7" i="33"/>
  <c r="BB7" i="33"/>
  <c r="BA7" i="33"/>
  <c r="AZ7" i="33"/>
  <c r="AY7" i="33"/>
  <c r="AX7" i="33"/>
  <c r="BG6" i="33"/>
  <c r="BF6" i="33"/>
  <c r="BE6" i="33"/>
  <c r="BD6" i="33"/>
  <c r="BC6" i="33"/>
  <c r="BB6" i="33"/>
  <c r="BA6" i="33"/>
  <c r="AZ6" i="33"/>
  <c r="AY6" i="33"/>
  <c r="AX6" i="33"/>
  <c r="BG5" i="33"/>
  <c r="BF5" i="33"/>
  <c r="BE5" i="33"/>
  <c r="BD5" i="33"/>
  <c r="BC5" i="33"/>
  <c r="BB5" i="33"/>
  <c r="BA5" i="33"/>
  <c r="AZ5" i="33"/>
  <c r="AY5" i="33"/>
  <c r="AX5" i="33"/>
  <c r="BG4" i="33"/>
  <c r="BF4" i="33"/>
  <c r="BE4" i="33"/>
  <c r="BD4" i="33"/>
  <c r="BC4" i="33"/>
  <c r="BB4" i="33"/>
  <c r="BA4" i="33"/>
  <c r="AZ4" i="33"/>
  <c r="AY4" i="33"/>
  <c r="AX4" i="33"/>
  <c r="BG43" i="34"/>
  <c r="BF43" i="34"/>
  <c r="BE43" i="34"/>
  <c r="BD43" i="34"/>
  <c r="BC43" i="34"/>
  <c r="BB43" i="34"/>
  <c r="BA43" i="34"/>
  <c r="AZ43" i="34"/>
  <c r="AY43" i="34"/>
  <c r="AX43" i="34"/>
  <c r="BG42" i="34"/>
  <c r="BF42" i="34"/>
  <c r="BE42" i="34"/>
  <c r="BD42" i="34"/>
  <c r="BC42" i="34"/>
  <c r="BB42" i="34"/>
  <c r="BA42" i="34"/>
  <c r="AZ42" i="34"/>
  <c r="AY42" i="34"/>
  <c r="AX42" i="34"/>
  <c r="BG41" i="34"/>
  <c r="BF41" i="34"/>
  <c r="BE41" i="34"/>
  <c r="BD41" i="34"/>
  <c r="BC41" i="34"/>
  <c r="BB41" i="34"/>
  <c r="BA41" i="34"/>
  <c r="AZ41" i="34"/>
  <c r="AY41" i="34"/>
  <c r="AX41" i="34"/>
  <c r="BG40" i="34"/>
  <c r="BF40" i="34"/>
  <c r="BE40" i="34"/>
  <c r="BD40" i="34"/>
  <c r="BC40" i="34"/>
  <c r="BB40" i="34"/>
  <c r="BA40" i="34"/>
  <c r="AZ40" i="34"/>
  <c r="AY40" i="34"/>
  <c r="AX40" i="34"/>
  <c r="BG39" i="34"/>
  <c r="BF39" i="34"/>
  <c r="BE39" i="34"/>
  <c r="BD39" i="34"/>
  <c r="BC39" i="34"/>
  <c r="BB39" i="34"/>
  <c r="BA39" i="34"/>
  <c r="AZ39" i="34"/>
  <c r="AY39" i="34"/>
  <c r="AX39" i="34"/>
  <c r="BG38" i="34"/>
  <c r="BF38" i="34"/>
  <c r="BE38" i="34"/>
  <c r="BD38" i="34"/>
  <c r="BC38" i="34"/>
  <c r="BB38" i="34"/>
  <c r="BA38" i="34"/>
  <c r="AZ38" i="34"/>
  <c r="AY38" i="34"/>
  <c r="AX38" i="34"/>
  <c r="BG37" i="34"/>
  <c r="BF37" i="34"/>
  <c r="BE37" i="34"/>
  <c r="BD37" i="34"/>
  <c r="BC37" i="34"/>
  <c r="BB37" i="34"/>
  <c r="BA37" i="34"/>
  <c r="AZ37" i="34"/>
  <c r="AY37" i="34"/>
  <c r="AX37" i="34"/>
  <c r="BG32" i="34"/>
  <c r="BF32" i="34"/>
  <c r="BE32" i="34"/>
  <c r="BD32" i="34"/>
  <c r="BC32" i="34"/>
  <c r="BB32" i="34"/>
  <c r="BA32" i="34"/>
  <c r="AZ32" i="34"/>
  <c r="AY32" i="34"/>
  <c r="AX32" i="34"/>
  <c r="BG31" i="34"/>
  <c r="BF31" i="34"/>
  <c r="BE31" i="34"/>
  <c r="BD31" i="34"/>
  <c r="BC31" i="34"/>
  <c r="BB31" i="34"/>
  <c r="BA31" i="34"/>
  <c r="AZ31" i="34"/>
  <c r="AY31" i="34"/>
  <c r="AX31" i="34"/>
  <c r="BG30" i="34"/>
  <c r="BF30" i="34"/>
  <c r="BE30" i="34"/>
  <c r="BD30" i="34"/>
  <c r="BC30" i="34"/>
  <c r="BB30" i="34"/>
  <c r="BA30" i="34"/>
  <c r="AZ30" i="34"/>
  <c r="AY30" i="34"/>
  <c r="AX30" i="34"/>
  <c r="BG29" i="34"/>
  <c r="BF29" i="34"/>
  <c r="BE29" i="34"/>
  <c r="BD29" i="34"/>
  <c r="BC29" i="34"/>
  <c r="BB29" i="34"/>
  <c r="BA29" i="34"/>
  <c r="AZ29" i="34"/>
  <c r="AY29" i="34"/>
  <c r="AX29" i="34"/>
  <c r="BG28" i="34"/>
  <c r="BF28" i="34"/>
  <c r="BE28" i="34"/>
  <c r="BD28" i="34"/>
  <c r="BC28" i="34"/>
  <c r="BB28" i="34"/>
  <c r="BA28" i="34"/>
  <c r="AZ28" i="34"/>
  <c r="AY28" i="34"/>
  <c r="AX28" i="34"/>
  <c r="BG27" i="34"/>
  <c r="BF27" i="34"/>
  <c r="BE27" i="34"/>
  <c r="BD27" i="34"/>
  <c r="BC27" i="34"/>
  <c r="BB27" i="34"/>
  <c r="BA27" i="34"/>
  <c r="AZ27" i="34"/>
  <c r="AY27" i="34"/>
  <c r="AX27" i="34"/>
  <c r="BG26" i="34"/>
  <c r="BF26" i="34"/>
  <c r="BE26" i="34"/>
  <c r="BD26" i="34"/>
  <c r="BC26" i="34"/>
  <c r="BB26" i="34"/>
  <c r="BA26" i="34"/>
  <c r="AZ26" i="34"/>
  <c r="AY26" i="34"/>
  <c r="AX26" i="34"/>
  <c r="BG21" i="34"/>
  <c r="BF21" i="34"/>
  <c r="BE21" i="34"/>
  <c r="BD21" i="34"/>
  <c r="BC21" i="34"/>
  <c r="BB21" i="34"/>
  <c r="BA21" i="34"/>
  <c r="AZ21" i="34"/>
  <c r="AY21" i="34"/>
  <c r="AX21" i="34"/>
  <c r="BG20" i="34"/>
  <c r="BF20" i="34"/>
  <c r="BE20" i="34"/>
  <c r="BD20" i="34"/>
  <c r="BC20" i="34"/>
  <c r="BB20" i="34"/>
  <c r="BA20" i="34"/>
  <c r="AZ20" i="34"/>
  <c r="AY20" i="34"/>
  <c r="AX20" i="34"/>
  <c r="BG19" i="34"/>
  <c r="BF19" i="34"/>
  <c r="BE19" i="34"/>
  <c r="BD19" i="34"/>
  <c r="BC19" i="34"/>
  <c r="BB19" i="34"/>
  <c r="BA19" i="34"/>
  <c r="AZ19" i="34"/>
  <c r="AY19" i="34"/>
  <c r="AX19" i="34"/>
  <c r="BG18" i="34"/>
  <c r="BF18" i="34"/>
  <c r="BE18" i="34"/>
  <c r="BD18" i="34"/>
  <c r="BC18" i="34"/>
  <c r="BB18" i="34"/>
  <c r="BA18" i="34"/>
  <c r="AZ18" i="34"/>
  <c r="AY18" i="34"/>
  <c r="AX18" i="34"/>
  <c r="BG17" i="34"/>
  <c r="BF17" i="34"/>
  <c r="BE17" i="34"/>
  <c r="BD17" i="34"/>
  <c r="BC17" i="34"/>
  <c r="BB17" i="34"/>
  <c r="BA17" i="34"/>
  <c r="AZ17" i="34"/>
  <c r="AY17" i="34"/>
  <c r="AX17" i="34"/>
  <c r="BG16" i="34"/>
  <c r="BF16" i="34"/>
  <c r="BE16" i="34"/>
  <c r="BD16" i="34"/>
  <c r="BC16" i="34"/>
  <c r="BB16" i="34"/>
  <c r="BA16" i="34"/>
  <c r="AZ16" i="34"/>
  <c r="AY16" i="34"/>
  <c r="AX16" i="34"/>
  <c r="BG15" i="34"/>
  <c r="BF15" i="34"/>
  <c r="BE15" i="34"/>
  <c r="BD15" i="34"/>
  <c r="BC15" i="34"/>
  <c r="BB15" i="34"/>
  <c r="BA15" i="34"/>
  <c r="AZ15" i="34"/>
  <c r="AY15" i="34"/>
  <c r="AX15" i="34"/>
  <c r="BG10" i="34"/>
  <c r="BF10" i="34"/>
  <c r="BE10" i="34"/>
  <c r="BD10" i="34"/>
  <c r="BC10" i="34"/>
  <c r="BB10" i="34"/>
  <c r="BA10" i="34"/>
  <c r="AZ10" i="34"/>
  <c r="AY10" i="34"/>
  <c r="AX10" i="34"/>
  <c r="BG9" i="34"/>
  <c r="BF9" i="34"/>
  <c r="BE9" i="34"/>
  <c r="BD9" i="34"/>
  <c r="BC9" i="34"/>
  <c r="BB9" i="34"/>
  <c r="BA9" i="34"/>
  <c r="AZ9" i="34"/>
  <c r="AY9" i="34"/>
  <c r="AX9" i="34"/>
  <c r="BG8" i="34"/>
  <c r="BF8" i="34"/>
  <c r="BE8" i="34"/>
  <c r="BD8" i="34"/>
  <c r="BC8" i="34"/>
  <c r="BB8" i="34"/>
  <c r="BA8" i="34"/>
  <c r="AZ8" i="34"/>
  <c r="AY8" i="34"/>
  <c r="AX8" i="34"/>
  <c r="BG7" i="34"/>
  <c r="BF7" i="34"/>
  <c r="BE7" i="34"/>
  <c r="BD7" i="34"/>
  <c r="BC7" i="34"/>
  <c r="BB7" i="34"/>
  <c r="BA7" i="34"/>
  <c r="AZ7" i="34"/>
  <c r="AY7" i="34"/>
  <c r="AX7" i="34"/>
  <c r="BG6" i="34"/>
  <c r="BF6" i="34"/>
  <c r="BE6" i="34"/>
  <c r="BD6" i="34"/>
  <c r="BC6" i="34"/>
  <c r="BB6" i="34"/>
  <c r="BA6" i="34"/>
  <c r="AZ6" i="34"/>
  <c r="AY6" i="34"/>
  <c r="AX6" i="34"/>
  <c r="BG5" i="34"/>
  <c r="BF5" i="34"/>
  <c r="BE5" i="34"/>
  <c r="BD5" i="34"/>
  <c r="BC5" i="34"/>
  <c r="BB5" i="34"/>
  <c r="BA5" i="34"/>
  <c r="AZ5" i="34"/>
  <c r="AY5" i="34"/>
  <c r="AX5" i="34"/>
  <c r="BG4" i="34"/>
  <c r="BF4" i="34"/>
  <c r="BE4" i="34"/>
  <c r="BD4" i="34"/>
  <c r="BC4" i="34"/>
  <c r="BB4" i="34"/>
  <c r="BA4" i="34"/>
  <c r="AZ4" i="34"/>
  <c r="AY4" i="34"/>
  <c r="AX4" i="34"/>
  <c r="BG43" i="24"/>
  <c r="BF43" i="24"/>
  <c r="BE43" i="24"/>
  <c r="BD43" i="24"/>
  <c r="BC43" i="24"/>
  <c r="BB43" i="24"/>
  <c r="BA43" i="24"/>
  <c r="AZ43" i="24"/>
  <c r="AY43" i="24"/>
  <c r="AX43" i="24"/>
  <c r="BG42" i="24"/>
  <c r="BF42" i="24"/>
  <c r="BE42" i="24"/>
  <c r="BD42" i="24"/>
  <c r="BC42" i="24"/>
  <c r="BB42" i="24"/>
  <c r="BA42" i="24"/>
  <c r="AZ42" i="24"/>
  <c r="AY42" i="24"/>
  <c r="AX42" i="24"/>
  <c r="BG41" i="24"/>
  <c r="BF41" i="24"/>
  <c r="BE41" i="24"/>
  <c r="BD41" i="24"/>
  <c r="BC41" i="24"/>
  <c r="BB41" i="24"/>
  <c r="BA41" i="24"/>
  <c r="AZ41" i="24"/>
  <c r="AY41" i="24"/>
  <c r="AX41" i="24"/>
  <c r="BG40" i="24"/>
  <c r="BF40" i="24"/>
  <c r="BE40" i="24"/>
  <c r="BD40" i="24"/>
  <c r="BC40" i="24"/>
  <c r="BB40" i="24"/>
  <c r="BA40" i="24"/>
  <c r="AZ40" i="24"/>
  <c r="AY40" i="24"/>
  <c r="AX40" i="24"/>
  <c r="BG39" i="24"/>
  <c r="BF39" i="24"/>
  <c r="BE39" i="24"/>
  <c r="BD39" i="24"/>
  <c r="BC39" i="24"/>
  <c r="BB39" i="24"/>
  <c r="BA39" i="24"/>
  <c r="AZ39" i="24"/>
  <c r="AY39" i="24"/>
  <c r="AX39" i="24"/>
  <c r="BG38" i="24"/>
  <c r="BF38" i="24"/>
  <c r="BE38" i="24"/>
  <c r="BD38" i="24"/>
  <c r="BC38" i="24"/>
  <c r="BB38" i="24"/>
  <c r="BA38" i="24"/>
  <c r="AZ38" i="24"/>
  <c r="AY38" i="24"/>
  <c r="AX38" i="24"/>
  <c r="BG37" i="24"/>
  <c r="BF37" i="24"/>
  <c r="BE37" i="24"/>
  <c r="BD37" i="24"/>
  <c r="BC37" i="24"/>
  <c r="BB37" i="24"/>
  <c r="BA37" i="24"/>
  <c r="AZ37" i="24"/>
  <c r="AY37" i="24"/>
  <c r="AX37" i="24"/>
  <c r="BG32" i="24"/>
  <c r="BF32" i="24"/>
  <c r="BE32" i="24"/>
  <c r="BD32" i="24"/>
  <c r="BC32" i="24"/>
  <c r="BB32" i="24"/>
  <c r="BA32" i="24"/>
  <c r="AZ32" i="24"/>
  <c r="AY32" i="24"/>
  <c r="AX32" i="24"/>
  <c r="BG31" i="24"/>
  <c r="BF31" i="24"/>
  <c r="BE31" i="24"/>
  <c r="BD31" i="24"/>
  <c r="BC31" i="24"/>
  <c r="BB31" i="24"/>
  <c r="BA31" i="24"/>
  <c r="AZ31" i="24"/>
  <c r="AY31" i="24"/>
  <c r="AX31" i="24"/>
  <c r="BG30" i="24"/>
  <c r="BF30" i="24"/>
  <c r="BE30" i="24"/>
  <c r="BD30" i="24"/>
  <c r="BC30" i="24"/>
  <c r="BB30" i="24"/>
  <c r="BA30" i="24"/>
  <c r="AZ30" i="24"/>
  <c r="AY30" i="24"/>
  <c r="AX30" i="24"/>
  <c r="BG29" i="24"/>
  <c r="BF29" i="24"/>
  <c r="BE29" i="24"/>
  <c r="BD29" i="24"/>
  <c r="BC29" i="24"/>
  <c r="BB29" i="24"/>
  <c r="BA29" i="24"/>
  <c r="AZ29" i="24"/>
  <c r="AY29" i="24"/>
  <c r="AX29" i="24"/>
  <c r="BG28" i="24"/>
  <c r="BF28" i="24"/>
  <c r="BE28" i="24"/>
  <c r="BD28" i="24"/>
  <c r="BC28" i="24"/>
  <c r="BB28" i="24"/>
  <c r="BA28" i="24"/>
  <c r="AZ28" i="24"/>
  <c r="AY28" i="24"/>
  <c r="AX28" i="24"/>
  <c r="BG27" i="24"/>
  <c r="BF27" i="24"/>
  <c r="BE27" i="24"/>
  <c r="BD27" i="24"/>
  <c r="BC27" i="24"/>
  <c r="BB27" i="24"/>
  <c r="BA27" i="24"/>
  <c r="AZ27" i="24"/>
  <c r="AY27" i="24"/>
  <c r="AX27" i="24"/>
  <c r="BG26" i="24"/>
  <c r="BF26" i="24"/>
  <c r="BE26" i="24"/>
  <c r="BD26" i="24"/>
  <c r="BC26" i="24"/>
  <c r="BB26" i="24"/>
  <c r="BA26" i="24"/>
  <c r="AZ26" i="24"/>
  <c r="AY26" i="24"/>
  <c r="AX26" i="24"/>
  <c r="BG21" i="24"/>
  <c r="BF21" i="24"/>
  <c r="BE21" i="24"/>
  <c r="BD21" i="24"/>
  <c r="BC21" i="24"/>
  <c r="BB21" i="24"/>
  <c r="BA21" i="24"/>
  <c r="AZ21" i="24"/>
  <c r="AY21" i="24"/>
  <c r="AX21" i="24"/>
  <c r="BG20" i="24"/>
  <c r="BF20" i="24"/>
  <c r="BE20" i="24"/>
  <c r="BD20" i="24"/>
  <c r="BC20" i="24"/>
  <c r="BB20" i="24"/>
  <c r="BA20" i="24"/>
  <c r="AZ20" i="24"/>
  <c r="AY20" i="24"/>
  <c r="AX20" i="24"/>
  <c r="BG19" i="24"/>
  <c r="BF19" i="24"/>
  <c r="BE19" i="24"/>
  <c r="BD19" i="24"/>
  <c r="BC19" i="24"/>
  <c r="BB19" i="24"/>
  <c r="BA19" i="24"/>
  <c r="AZ19" i="24"/>
  <c r="AY19" i="24"/>
  <c r="AX19" i="24"/>
  <c r="BG18" i="24"/>
  <c r="BF18" i="24"/>
  <c r="BE18" i="24"/>
  <c r="BD18" i="24"/>
  <c r="BC18" i="24"/>
  <c r="BB18" i="24"/>
  <c r="BA18" i="24"/>
  <c r="AZ18" i="24"/>
  <c r="AY18" i="24"/>
  <c r="AX18" i="24"/>
  <c r="BG17" i="24"/>
  <c r="BF17" i="24"/>
  <c r="BE17" i="24"/>
  <c r="BD17" i="24"/>
  <c r="BC17" i="24"/>
  <c r="BB17" i="24"/>
  <c r="BA17" i="24"/>
  <c r="AZ17" i="24"/>
  <c r="AY17" i="24"/>
  <c r="AX17" i="24"/>
  <c r="BG16" i="24"/>
  <c r="BF16" i="24"/>
  <c r="BE16" i="24"/>
  <c r="BD16" i="24"/>
  <c r="BC16" i="24"/>
  <c r="BB16" i="24"/>
  <c r="BA16" i="24"/>
  <c r="AZ16" i="24"/>
  <c r="AY16" i="24"/>
  <c r="AX16" i="24"/>
  <c r="BG15" i="24"/>
  <c r="BF15" i="24"/>
  <c r="BE15" i="24"/>
  <c r="BD15" i="24"/>
  <c r="BC15" i="24"/>
  <c r="BB15" i="24"/>
  <c r="BA15" i="24"/>
  <c r="AZ15" i="24"/>
  <c r="AY15" i="24"/>
  <c r="AX15" i="24"/>
  <c r="BG10" i="24"/>
  <c r="BF10" i="24"/>
  <c r="BE10" i="24"/>
  <c r="BD10" i="24"/>
  <c r="BC10" i="24"/>
  <c r="BB10" i="24"/>
  <c r="BA10" i="24"/>
  <c r="AZ10" i="24"/>
  <c r="AY10" i="24"/>
  <c r="AX10" i="24"/>
  <c r="BG9" i="24"/>
  <c r="BF9" i="24"/>
  <c r="BE9" i="24"/>
  <c r="BD9" i="24"/>
  <c r="BC9" i="24"/>
  <c r="BB9" i="24"/>
  <c r="BA9" i="24"/>
  <c r="AZ9" i="24"/>
  <c r="AY9" i="24"/>
  <c r="AX9" i="24"/>
  <c r="BG8" i="24"/>
  <c r="BF8" i="24"/>
  <c r="BE8" i="24"/>
  <c r="BD8" i="24"/>
  <c r="BC8" i="24"/>
  <c r="BB8" i="24"/>
  <c r="BA8" i="24"/>
  <c r="AZ8" i="24"/>
  <c r="AY8" i="24"/>
  <c r="AX8" i="24"/>
  <c r="BG7" i="24"/>
  <c r="BF7" i="24"/>
  <c r="BE7" i="24"/>
  <c r="BD7" i="24"/>
  <c r="BC7" i="24"/>
  <c r="BB7" i="24"/>
  <c r="BA7" i="24"/>
  <c r="AZ7" i="24"/>
  <c r="AY7" i="24"/>
  <c r="AX7" i="24"/>
  <c r="BG6" i="24"/>
  <c r="BF6" i="24"/>
  <c r="BE6" i="24"/>
  <c r="BD6" i="24"/>
  <c r="BC6" i="24"/>
  <c r="BB6" i="24"/>
  <c r="BA6" i="24"/>
  <c r="AZ6" i="24"/>
  <c r="AY6" i="24"/>
  <c r="AX6" i="24"/>
  <c r="BG5" i="24"/>
  <c r="BF5" i="24"/>
  <c r="BE5" i="24"/>
  <c r="BD5" i="24"/>
  <c r="BC5" i="24"/>
  <c r="BB5" i="24"/>
  <c r="BA5" i="24"/>
  <c r="AZ5" i="24"/>
  <c r="AY5" i="24"/>
  <c r="AX5" i="24"/>
  <c r="BG4" i="24"/>
  <c r="BF4" i="24"/>
  <c r="BE4" i="24"/>
  <c r="BD4" i="24"/>
  <c r="BC4" i="24"/>
  <c r="BB4" i="24"/>
  <c r="BA4" i="24"/>
  <c r="AZ4" i="24"/>
  <c r="AY4" i="24"/>
  <c r="AX4" i="24"/>
  <c r="AI3" i="10" l="1"/>
  <c r="AF3" i="10"/>
  <c r="AF4" i="10" l="1"/>
  <c r="AI4" i="10"/>
  <c r="AF5" i="10" l="1"/>
  <c r="V5" i="4" l="1"/>
  <c r="A9" i="42" l="1"/>
  <c r="A8" i="42"/>
  <c r="A7" i="42"/>
  <c r="A6" i="42"/>
  <c r="A4" i="42"/>
  <c r="A13" i="41"/>
  <c r="A11" i="41"/>
  <c r="A10" i="41"/>
  <c r="A8" i="41"/>
  <c r="A7" i="41"/>
  <c r="A6" i="41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A14" i="37"/>
  <c r="A13" i="37"/>
  <c r="A12" i="37"/>
  <c r="A11" i="37"/>
  <c r="A10" i="37"/>
  <c r="A9" i="37"/>
  <c r="A8" i="37"/>
  <c r="A7" i="37"/>
  <c r="A6" i="37"/>
  <c r="A5" i="37"/>
  <c r="A4" i="3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R3" i="14"/>
  <c r="R4" i="14" s="1"/>
  <c r="R5" i="14" s="1"/>
  <c r="R6" i="14" s="1"/>
  <c r="R7" i="14" s="1"/>
  <c r="R8" i="14" s="1"/>
  <c r="R9" i="14" s="1"/>
  <c r="R10" i="14" s="1"/>
  <c r="R11" i="14" s="1"/>
  <c r="R12" i="14" s="1"/>
  <c r="R13" i="14" s="1"/>
  <c r="Q3" i="14"/>
  <c r="Q4" i="14" s="1"/>
  <c r="Q5" i="14" s="1"/>
  <c r="Q6" i="14" s="1"/>
  <c r="Q7" i="14" s="1"/>
  <c r="Q8" i="14" s="1"/>
  <c r="Q9" i="14" s="1"/>
  <c r="Q10" i="14" s="1"/>
  <c r="Q11" i="14" s="1"/>
  <c r="Q12" i="14" s="1"/>
  <c r="Q13" i="14" s="1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H12" i="10"/>
  <c r="H11" i="10"/>
  <c r="H10" i="10"/>
  <c r="H9" i="10"/>
  <c r="H8" i="10"/>
  <c r="H7" i="10"/>
  <c r="H6" i="10"/>
  <c r="H5" i="10"/>
  <c r="T4" i="10"/>
  <c r="K4" i="10"/>
  <c r="K5" i="10" s="1"/>
  <c r="H4" i="10"/>
  <c r="W3" i="10"/>
  <c r="N3" i="10"/>
  <c r="H3" i="10"/>
  <c r="H2" i="10"/>
  <c r="V6" i="4"/>
  <c r="V4" i="4"/>
  <c r="V3" i="4"/>
  <c r="V2" i="4"/>
  <c r="BQ3" i="44"/>
  <c r="CX3" i="44" l="1"/>
  <c r="K6" i="10"/>
  <c r="N4" i="10"/>
  <c r="W4" i="10"/>
  <c r="T5" i="10"/>
  <c r="CY3" i="44"/>
  <c r="DA3" i="44" l="1"/>
  <c r="N5" i="10"/>
  <c r="T6" i="10"/>
  <c r="W5" i="10"/>
  <c r="W6" i="10" l="1"/>
  <c r="AP3" i="44" l="1"/>
  <c r="CN3" i="44" l="1"/>
  <c r="CW3" i="44" l="1"/>
  <c r="DB3" i="44" s="1"/>
  <c r="DC3" i="44" s="1"/>
  <c r="DF3" i="44" s="1"/>
  <c r="DG3" i="44" s="1"/>
  <c r="DH3" i="4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<sst xmlns="http://schemas.openxmlformats.org/spreadsheetml/2006/main" count="45396" uniqueCount="2040">
  <si>
    <t>Girdle Conditions</t>
  </si>
  <si>
    <t>Girdle Thickness</t>
  </si>
  <si>
    <t>Culet</t>
  </si>
  <si>
    <t>Fluo</t>
  </si>
  <si>
    <t>Shapes</t>
  </si>
  <si>
    <t>Owner</t>
  </si>
  <si>
    <t>Stock A/c Code</t>
  </si>
  <si>
    <t>Sizes</t>
  </si>
  <si>
    <t>Size</t>
  </si>
  <si>
    <t>Code</t>
  </si>
  <si>
    <t>Girdle Valley</t>
  </si>
  <si>
    <t>Description</t>
  </si>
  <si>
    <t>Lab</t>
  </si>
  <si>
    <t>Shape</t>
  </si>
  <si>
    <t>From</t>
  </si>
  <si>
    <t>To</t>
  </si>
  <si>
    <t>SizeCode</t>
  </si>
  <si>
    <t>FAC</t>
  </si>
  <si>
    <t>Extremely Thin</t>
  </si>
  <si>
    <t>ETN</t>
  </si>
  <si>
    <t>NONE</t>
  </si>
  <si>
    <t>PTD</t>
  </si>
  <si>
    <t>NON</t>
  </si>
  <si>
    <t>RBC</t>
  </si>
  <si>
    <t>GIA</t>
  </si>
  <si>
    <t>Round</t>
  </si>
  <si>
    <t>GR099</t>
  </si>
  <si>
    <t>GIA -0.99</t>
  </si>
  <si>
    <t>PDS500</t>
  </si>
  <si>
    <t>DIACUT</t>
  </si>
  <si>
    <t>FACETED</t>
  </si>
  <si>
    <t>Very Thin</t>
  </si>
  <si>
    <t>VTN</t>
  </si>
  <si>
    <t>VERY SMALL</t>
  </si>
  <si>
    <t>VSM</t>
  </si>
  <si>
    <t>FAINT</t>
  </si>
  <si>
    <t>FNT</t>
  </si>
  <si>
    <t>EM</t>
  </si>
  <si>
    <t>GR299</t>
  </si>
  <si>
    <t>GIA 1.00-2.99</t>
  </si>
  <si>
    <t>PDS510</t>
  </si>
  <si>
    <t>TEEMANE</t>
  </si>
  <si>
    <t>POLISHED</t>
  </si>
  <si>
    <t>POL</t>
  </si>
  <si>
    <t>Thin</t>
  </si>
  <si>
    <t>THN</t>
  </si>
  <si>
    <t>SMALL</t>
  </si>
  <si>
    <t>SMA</t>
  </si>
  <si>
    <t>SLIGHT</t>
  </si>
  <si>
    <t>SLT</t>
  </si>
  <si>
    <t>SMB</t>
  </si>
  <si>
    <t>GR499</t>
  </si>
  <si>
    <t>GIA 3.00-4.99</t>
  </si>
  <si>
    <t>PDS520</t>
  </si>
  <si>
    <t>ANTWERP TRADING</t>
  </si>
  <si>
    <t>BRUTED</t>
  </si>
  <si>
    <t>BRU</t>
  </si>
  <si>
    <t>Medium</t>
  </si>
  <si>
    <t>MED</t>
  </si>
  <si>
    <t>MEDIUM</t>
  </si>
  <si>
    <t>MB</t>
  </si>
  <si>
    <t>GR500</t>
  </si>
  <si>
    <t>GIA 5.00+</t>
  </si>
  <si>
    <t>PDS521</t>
  </si>
  <si>
    <t>INDIA TRADING</t>
  </si>
  <si>
    <t>Slightly Thick</t>
  </si>
  <si>
    <t>STK</t>
  </si>
  <si>
    <t>SLIGHLY THICK</t>
  </si>
  <si>
    <t>STRONG</t>
  </si>
  <si>
    <t>STR</t>
  </si>
  <si>
    <t>PB</t>
  </si>
  <si>
    <t>Fancy</t>
  </si>
  <si>
    <t>GF099</t>
  </si>
  <si>
    <t>GIA -0.99 FANCY</t>
  </si>
  <si>
    <t>PDS522</t>
  </si>
  <si>
    <t>EXT TRADING</t>
  </si>
  <si>
    <t>Thick</t>
  </si>
  <si>
    <t>THK</t>
  </si>
  <si>
    <t>LARGE</t>
  </si>
  <si>
    <t>LRG</t>
  </si>
  <si>
    <t>VERY SLIGHT</t>
  </si>
  <si>
    <t>VSL</t>
  </si>
  <si>
    <t>OB</t>
  </si>
  <si>
    <t>GF299</t>
  </si>
  <si>
    <t>GIA 1.00-2.99 FANCY</t>
  </si>
  <si>
    <t>Very Thick</t>
  </si>
  <si>
    <t>VTK</t>
  </si>
  <si>
    <t>SLIGHTLY LARGE</t>
  </si>
  <si>
    <t>SLR</t>
  </si>
  <si>
    <t>VERY STRONG</t>
  </si>
  <si>
    <t>VST</t>
  </si>
  <si>
    <t>HB</t>
  </si>
  <si>
    <t>GF499</t>
  </si>
  <si>
    <t>GIA 3.00-4.99 FANCY</t>
  </si>
  <si>
    <t>Extremely Thick</t>
  </si>
  <si>
    <t>ETK</t>
  </si>
  <si>
    <t>VERY LARGE</t>
  </si>
  <si>
    <t>VLR</t>
  </si>
  <si>
    <t>CB</t>
  </si>
  <si>
    <t>GF500</t>
  </si>
  <si>
    <t>GIA 5.00+ FANCY</t>
  </si>
  <si>
    <t>EXTREMELY LARGE</t>
  </si>
  <si>
    <t>ELR</t>
  </si>
  <si>
    <t>SEM</t>
  </si>
  <si>
    <t>HRD</t>
  </si>
  <si>
    <t>HR099</t>
  </si>
  <si>
    <t>HRD -0.99</t>
  </si>
  <si>
    <t>CMB</t>
  </si>
  <si>
    <t>FCMB</t>
  </si>
  <si>
    <t>HR299</t>
  </si>
  <si>
    <t>HRD 1.00-2.99</t>
  </si>
  <si>
    <t>HR499</t>
  </si>
  <si>
    <t>HRD 3.00-4.99</t>
  </si>
  <si>
    <t>HR500</t>
  </si>
  <si>
    <t>HRD 5.00+</t>
  </si>
  <si>
    <t>HF099</t>
  </si>
  <si>
    <t>HRD -0.99 FANCY</t>
  </si>
  <si>
    <t>HF299</t>
  </si>
  <si>
    <t>HRD 1.00-2.99 FANCY</t>
  </si>
  <si>
    <t>HF499</t>
  </si>
  <si>
    <t>HRD 3.00-4.99 FANCY</t>
  </si>
  <si>
    <t>HF500</t>
  </si>
  <si>
    <t>HRD 5.00+ FANCY</t>
  </si>
  <si>
    <t>IGI</t>
  </si>
  <si>
    <t>IR099</t>
  </si>
  <si>
    <t>IGI -0.99</t>
  </si>
  <si>
    <t>IR299</t>
  </si>
  <si>
    <t>IGI 1.00-2.99</t>
  </si>
  <si>
    <t>IR499</t>
  </si>
  <si>
    <t>IGI 3.00-4.99</t>
  </si>
  <si>
    <t>IR500</t>
  </si>
  <si>
    <t>IGI 5.00+</t>
  </si>
  <si>
    <t>IF099</t>
  </si>
  <si>
    <t>IGI -0.99 FANCY</t>
  </si>
  <si>
    <t>IF299</t>
  </si>
  <si>
    <t>IGI 1.00-2.99 FANCY</t>
  </si>
  <si>
    <t>IF499</t>
  </si>
  <si>
    <t>IGI 3.00-4.99 FANCY</t>
  </si>
  <si>
    <t>IF500</t>
  </si>
  <si>
    <t>IGI 5.00+ FANCY</t>
  </si>
  <si>
    <t>AGS</t>
  </si>
  <si>
    <t>AR099</t>
  </si>
  <si>
    <t>AGS -0.99</t>
  </si>
  <si>
    <t>AR299</t>
  </si>
  <si>
    <t>AGS 1.00-2.99</t>
  </si>
  <si>
    <t>UNCERT</t>
  </si>
  <si>
    <t>UR099</t>
  </si>
  <si>
    <t>UNCERT -0.99</t>
  </si>
  <si>
    <t>UR299</t>
  </si>
  <si>
    <t>UNCERT 1.00-2.99</t>
  </si>
  <si>
    <t>UR499</t>
  </si>
  <si>
    <t>UNCERT 3.00-4.99</t>
  </si>
  <si>
    <t>UR500</t>
  </si>
  <si>
    <t>UNCERT 5.00+</t>
  </si>
  <si>
    <t>UF099</t>
  </si>
  <si>
    <t>UNCERT -0.99 FANCY</t>
  </si>
  <si>
    <t>UF299</t>
  </si>
  <si>
    <t>UNCERT 1.00-2.99 FANCY</t>
  </si>
  <si>
    <t>UF499</t>
  </si>
  <si>
    <t>UNCERT 3.00-4.99 FANCY</t>
  </si>
  <si>
    <t>SPCUT</t>
  </si>
  <si>
    <t>SPECIAL CUTS</t>
  </si>
  <si>
    <t>Inclusion</t>
  </si>
  <si>
    <t>Location</t>
  </si>
  <si>
    <t>Color</t>
  </si>
  <si>
    <t>Clarity</t>
  </si>
  <si>
    <t>FLUO</t>
  </si>
  <si>
    <t>Cut</t>
  </si>
  <si>
    <t>Cut Comment</t>
  </si>
  <si>
    <t>Natural</t>
  </si>
  <si>
    <t>Tinge</t>
  </si>
  <si>
    <t>Milky</t>
  </si>
  <si>
    <t>Black</t>
  </si>
  <si>
    <t>Intensity</t>
  </si>
  <si>
    <t>Eye Clean</t>
  </si>
  <si>
    <t>Open</t>
  </si>
  <si>
    <t>Open Location</t>
  </si>
  <si>
    <t>Internal Graining</t>
  </si>
  <si>
    <t>Surface Graining</t>
  </si>
  <si>
    <t>H&amp;A</t>
  </si>
  <si>
    <t>Table Clean</t>
  </si>
  <si>
    <t>Client</t>
  </si>
  <si>
    <t>Remark</t>
  </si>
  <si>
    <t>Others</t>
  </si>
  <si>
    <t>PP1</t>
  </si>
  <si>
    <t>Table</t>
  </si>
  <si>
    <t>D</t>
  </si>
  <si>
    <t>IF</t>
  </si>
  <si>
    <t>EX</t>
  </si>
  <si>
    <t>EX1</t>
  </si>
  <si>
    <t>Indented Natural</t>
  </si>
  <si>
    <t>Top</t>
  </si>
  <si>
    <t>B1</t>
  </si>
  <si>
    <t>M1</t>
  </si>
  <si>
    <t>GR1</t>
  </si>
  <si>
    <t>SGR1</t>
  </si>
  <si>
    <t>ROUND</t>
  </si>
  <si>
    <t>Extra Facet</t>
  </si>
  <si>
    <t>PP2</t>
  </si>
  <si>
    <t>Crown</t>
  </si>
  <si>
    <t>E+</t>
  </si>
  <si>
    <t>VVS1+</t>
  </si>
  <si>
    <t>VG</t>
  </si>
  <si>
    <t>EX2</t>
  </si>
  <si>
    <t>Girdle</t>
  </si>
  <si>
    <t>B2</t>
  </si>
  <si>
    <t>M2</t>
  </si>
  <si>
    <t>Small</t>
  </si>
  <si>
    <t>GR2</t>
  </si>
  <si>
    <t>SGR2</t>
  </si>
  <si>
    <t>CUSHION</t>
  </si>
  <si>
    <t>Cavity</t>
  </si>
  <si>
    <t>F1</t>
  </si>
  <si>
    <t>E</t>
  </si>
  <si>
    <t>VVS1</t>
  </si>
  <si>
    <t>G</t>
  </si>
  <si>
    <t>EX3</t>
  </si>
  <si>
    <t>Bottom</t>
  </si>
  <si>
    <t>B3</t>
  </si>
  <si>
    <t>M3</t>
  </si>
  <si>
    <t>Pavilion</t>
  </si>
  <si>
    <t>No</t>
  </si>
  <si>
    <t>GR3</t>
  </si>
  <si>
    <t>None</t>
  </si>
  <si>
    <t>Yes</t>
  </si>
  <si>
    <t>Chip</t>
  </si>
  <si>
    <t>F2</t>
  </si>
  <si>
    <t>F+</t>
  </si>
  <si>
    <t>VVS2+</t>
  </si>
  <si>
    <t>VG1</t>
  </si>
  <si>
    <t>B4</t>
  </si>
  <si>
    <t>Big</t>
  </si>
  <si>
    <t>F3</t>
  </si>
  <si>
    <t>F</t>
  </si>
  <si>
    <t>VVS2</t>
  </si>
  <si>
    <t>VG2</t>
  </si>
  <si>
    <t>PEAR</t>
  </si>
  <si>
    <t>F4</t>
  </si>
  <si>
    <t>G+</t>
  </si>
  <si>
    <t>VS1+</t>
  </si>
  <si>
    <t>GD1</t>
  </si>
  <si>
    <t>OVAL</t>
  </si>
  <si>
    <t>TW1</t>
  </si>
  <si>
    <t>VS1</t>
  </si>
  <si>
    <t>GD2</t>
  </si>
  <si>
    <t>TW2</t>
  </si>
  <si>
    <t>H+</t>
  </si>
  <si>
    <t>VS2+</t>
  </si>
  <si>
    <t>Ideal</t>
  </si>
  <si>
    <t>TW3</t>
  </si>
  <si>
    <t>H</t>
  </si>
  <si>
    <t>VS2</t>
  </si>
  <si>
    <t>G1</t>
  </si>
  <si>
    <t>N1</t>
  </si>
  <si>
    <t>I+</t>
  </si>
  <si>
    <t>SI1+</t>
  </si>
  <si>
    <t>G2</t>
  </si>
  <si>
    <t>N2</t>
  </si>
  <si>
    <t>I</t>
  </si>
  <si>
    <t>SI1</t>
  </si>
  <si>
    <t>G3</t>
  </si>
  <si>
    <t>N3</t>
  </si>
  <si>
    <t>J+</t>
  </si>
  <si>
    <t>SI2+</t>
  </si>
  <si>
    <t>N4</t>
  </si>
  <si>
    <t>J</t>
  </si>
  <si>
    <t>SI2</t>
  </si>
  <si>
    <t>OC1</t>
  </si>
  <si>
    <t>C1</t>
  </si>
  <si>
    <t>K+</t>
  </si>
  <si>
    <t>SI3+</t>
  </si>
  <si>
    <t>OC2</t>
  </si>
  <si>
    <t>C2</t>
  </si>
  <si>
    <t>K</t>
  </si>
  <si>
    <t>SI3</t>
  </si>
  <si>
    <t>C3</t>
  </si>
  <si>
    <t>L+</t>
  </si>
  <si>
    <t>I1+</t>
  </si>
  <si>
    <t>CO1</t>
  </si>
  <si>
    <t>L</t>
  </si>
  <si>
    <t>I1</t>
  </si>
  <si>
    <t>CO2</t>
  </si>
  <si>
    <t>M+</t>
  </si>
  <si>
    <t>I2+</t>
  </si>
  <si>
    <t>CO3</t>
  </si>
  <si>
    <t>M</t>
  </si>
  <si>
    <t>I2</t>
  </si>
  <si>
    <t>CL1</t>
  </si>
  <si>
    <t>I3+</t>
  </si>
  <si>
    <t>CL2</t>
  </si>
  <si>
    <t>I3</t>
  </si>
  <si>
    <t>CL3</t>
  </si>
  <si>
    <t>I4+</t>
  </si>
  <si>
    <t>I4</t>
  </si>
  <si>
    <t>Rapnet Date</t>
  </si>
  <si>
    <t>Cert Cost</t>
  </si>
  <si>
    <t>Cost of Goods Sold</t>
  </si>
  <si>
    <t>Sizebreaks +1Ct SI3- Uncertified Rishi</t>
  </si>
  <si>
    <t>SizeBreaks +1Ct Certified I1+ Diarays</t>
  </si>
  <si>
    <t>Grading</t>
  </si>
  <si>
    <t>Maxima</t>
  </si>
  <si>
    <t>1.000-1.199</t>
  </si>
  <si>
    <t>Too Small</t>
  </si>
  <si>
    <t>Lower</t>
  </si>
  <si>
    <t>Range</t>
  </si>
  <si>
    <t>$/Ct</t>
  </si>
  <si>
    <t>1.01-1.09</t>
  </si>
  <si>
    <t>1.500-1.699</t>
  </si>
  <si>
    <t>1.50-1.69</t>
  </si>
  <si>
    <t>0.30-0.39</t>
  </si>
  <si>
    <t>1.700-1.999</t>
  </si>
  <si>
    <t>2.01-2.09</t>
  </si>
  <si>
    <t>2.000-2.199</t>
  </si>
  <si>
    <t>2.2Cts Up</t>
  </si>
  <si>
    <t>Graining</t>
  </si>
  <si>
    <t>1.50-1.99</t>
  </si>
  <si>
    <t>Section</t>
  </si>
  <si>
    <t>BASE PRICES</t>
  </si>
  <si>
    <t>3EX None</t>
  </si>
  <si>
    <t>EX None</t>
  </si>
  <si>
    <t>VG None</t>
  </si>
  <si>
    <t>Good None</t>
  </si>
  <si>
    <t>3EX Faint</t>
  </si>
  <si>
    <t>EX Faint</t>
  </si>
  <si>
    <t>VG Faint</t>
  </si>
  <si>
    <t>Good Faint</t>
  </si>
  <si>
    <t>3EX Medium</t>
  </si>
  <si>
    <t>EX Medium</t>
  </si>
  <si>
    <t>VG Medium</t>
  </si>
  <si>
    <t>Good Medium</t>
  </si>
  <si>
    <t>3EX Strong</t>
  </si>
  <si>
    <t>EX Strong</t>
  </si>
  <si>
    <t>VG Strong</t>
  </si>
  <si>
    <t>Good Strong</t>
  </si>
  <si>
    <t>3EX Very Strong</t>
  </si>
  <si>
    <t>EX Very Strong</t>
  </si>
  <si>
    <t>VG Very Strong</t>
  </si>
  <si>
    <t>Very Strong</t>
  </si>
  <si>
    <t>Column</t>
  </si>
  <si>
    <t>Row</t>
  </si>
  <si>
    <t>SizeBreak</t>
  </si>
  <si>
    <t>Offset</t>
  </si>
  <si>
    <t>Make</t>
  </si>
  <si>
    <t>3EX</t>
  </si>
  <si>
    <t>IDEAL</t>
  </si>
  <si>
    <t>Offsets</t>
  </si>
  <si>
    <t>CUT</t>
  </si>
  <si>
    <t>DESC</t>
  </si>
  <si>
    <t>SIZE</t>
  </si>
  <si>
    <t>REF</t>
  </si>
  <si>
    <t>DF VVS</t>
  </si>
  <si>
    <t>0.180-0.188</t>
  </si>
  <si>
    <t>TV20-011</t>
  </si>
  <si>
    <t>DF VS1</t>
  </si>
  <si>
    <t>TV20-012</t>
  </si>
  <si>
    <t>DF VS2</t>
  </si>
  <si>
    <t>TV20-013</t>
  </si>
  <si>
    <t>GH VVS</t>
  </si>
  <si>
    <t>TV20-031</t>
  </si>
  <si>
    <t>GH VS1</t>
  </si>
  <si>
    <t>TV20-032</t>
  </si>
  <si>
    <t>GH VS2</t>
  </si>
  <si>
    <t>TV20-033</t>
  </si>
  <si>
    <t>IJ VVS</t>
  </si>
  <si>
    <t>TV20-051</t>
  </si>
  <si>
    <t>IJ VS1</t>
  </si>
  <si>
    <t>TV20-052</t>
  </si>
  <si>
    <t>IJ VS2</t>
  </si>
  <si>
    <t>TV20-053</t>
  </si>
  <si>
    <t>DG SI1</t>
  </si>
  <si>
    <t>TV20-014</t>
  </si>
  <si>
    <t>DG SI2</t>
  </si>
  <si>
    <t>TV20-015</t>
  </si>
  <si>
    <t>DG SI3</t>
  </si>
  <si>
    <t>TV20-016</t>
  </si>
  <si>
    <t>HIJ SI1</t>
  </si>
  <si>
    <t>TV20-054</t>
  </si>
  <si>
    <t>HIJ SI2</t>
  </si>
  <si>
    <t>TV20-055</t>
  </si>
  <si>
    <t>HIJ SI3</t>
  </si>
  <si>
    <t>TV20-056</t>
  </si>
  <si>
    <t>KL VVS-VS1</t>
  </si>
  <si>
    <t>TV20-061</t>
  </si>
  <si>
    <t>MN VVS-VS1</t>
  </si>
  <si>
    <t>TV20-071</t>
  </si>
  <si>
    <t>O- IF-VS1</t>
  </si>
  <si>
    <t>TV20-081</t>
  </si>
  <si>
    <t>KL VS2-SI1</t>
  </si>
  <si>
    <t>TV20-062</t>
  </si>
  <si>
    <t>MN VS2-SI1</t>
  </si>
  <si>
    <t>TV20-072</t>
  </si>
  <si>
    <t>O- VS2-SI1</t>
  </si>
  <si>
    <t>TV20-082</t>
  </si>
  <si>
    <t>KL SI2-SI3</t>
  </si>
  <si>
    <t>TV20-063</t>
  </si>
  <si>
    <t>MN SI2-SI3</t>
  </si>
  <si>
    <t>TV20-073</t>
  </si>
  <si>
    <t>O- SI2-SI3</t>
  </si>
  <si>
    <t>TV20-083</t>
  </si>
  <si>
    <t>K- I1-I3</t>
  </si>
  <si>
    <t>TV20-074</t>
  </si>
  <si>
    <t>4A</t>
  </si>
  <si>
    <t>TU20-004A</t>
  </si>
  <si>
    <t>4B</t>
  </si>
  <si>
    <t>TU20-004B</t>
  </si>
  <si>
    <t>TU20-005</t>
  </si>
  <si>
    <t>TU20-006</t>
  </si>
  <si>
    <t>TU20-007</t>
  </si>
  <si>
    <t>TU20-008</t>
  </si>
  <si>
    <t>NATTS-1</t>
  </si>
  <si>
    <t>TV20-001N</t>
  </si>
  <si>
    <t>NATTS-2</t>
  </si>
  <si>
    <t>TV20-002N</t>
  </si>
  <si>
    <t>BROWN</t>
  </si>
  <si>
    <t>TVBR-001</t>
  </si>
  <si>
    <t>0.189-0.228</t>
  </si>
  <si>
    <t>0.229-0.238</t>
  </si>
  <si>
    <t>TV25-011</t>
  </si>
  <si>
    <t>TV25-012</t>
  </si>
  <si>
    <t>TV25-013</t>
  </si>
  <si>
    <t>TV25-031</t>
  </si>
  <si>
    <t>TV25-032</t>
  </si>
  <si>
    <t>TV25-033</t>
  </si>
  <si>
    <t>TV25-051</t>
  </si>
  <si>
    <t>TV25-052</t>
  </si>
  <si>
    <t>TV25-053</t>
  </si>
  <si>
    <t>TV25-014</t>
  </si>
  <si>
    <t>TV25-015</t>
  </si>
  <si>
    <t>TV25-016</t>
  </si>
  <si>
    <t>TV25-054</t>
  </si>
  <si>
    <t>TV25-055</t>
  </si>
  <si>
    <t>TV25-056</t>
  </si>
  <si>
    <t>TV25-061</t>
  </si>
  <si>
    <t>TV25-071</t>
  </si>
  <si>
    <t>TV25-081</t>
  </si>
  <si>
    <t>TV25-062</t>
  </si>
  <si>
    <t>TV25-072</t>
  </si>
  <si>
    <t>TV25-082</t>
  </si>
  <si>
    <t>TV25-063</t>
  </si>
  <si>
    <t>TV25-073</t>
  </si>
  <si>
    <t>TV25-083</t>
  </si>
  <si>
    <t>TV25-074</t>
  </si>
  <si>
    <t>TU25-004A</t>
  </si>
  <si>
    <t>TU25-004B</t>
  </si>
  <si>
    <t>TU25-005</t>
  </si>
  <si>
    <t>TU25-006</t>
  </si>
  <si>
    <t>TU25-007</t>
  </si>
  <si>
    <t>TU25-008</t>
  </si>
  <si>
    <t>TV25-001N</t>
  </si>
  <si>
    <t>TV25-002N</t>
  </si>
  <si>
    <t>0.239-0.298</t>
  </si>
  <si>
    <t>0.299-0.398</t>
  </si>
  <si>
    <t>TV30-011</t>
  </si>
  <si>
    <t>TV30-012</t>
  </si>
  <si>
    <t>TV30-013</t>
  </si>
  <si>
    <t>TV30-031</t>
  </si>
  <si>
    <t>TV30-032</t>
  </si>
  <si>
    <t>TV30-033</t>
  </si>
  <si>
    <t>TV30-051</t>
  </si>
  <si>
    <t>TV30-052</t>
  </si>
  <si>
    <t>TV30-053</t>
  </si>
  <si>
    <t>TV30-014</t>
  </si>
  <si>
    <t>TV30-015</t>
  </si>
  <si>
    <t>TV30-016</t>
  </si>
  <si>
    <t>TV30-054</t>
  </si>
  <si>
    <t>TV30-055</t>
  </si>
  <si>
    <t>TV30-056</t>
  </si>
  <si>
    <t>TV30-061</t>
  </si>
  <si>
    <t>TV30-071</t>
  </si>
  <si>
    <t>TV30-081</t>
  </si>
  <si>
    <t>TV30-062</t>
  </si>
  <si>
    <t>TV30-072</t>
  </si>
  <si>
    <t>TV30-082</t>
  </si>
  <si>
    <t>TV30-063</t>
  </si>
  <si>
    <t>TV30-073</t>
  </si>
  <si>
    <t>TV30-083</t>
  </si>
  <si>
    <t>TV30-074</t>
  </si>
  <si>
    <t>TU30-004A</t>
  </si>
  <si>
    <t>TU30-004B</t>
  </si>
  <si>
    <t>TU30-005</t>
  </si>
  <si>
    <t>TU30-006</t>
  </si>
  <si>
    <t>TU30-007</t>
  </si>
  <si>
    <t>TU30-008</t>
  </si>
  <si>
    <t>TV30-001N</t>
  </si>
  <si>
    <t>TV30-002N</t>
  </si>
  <si>
    <t>0.399-0.448</t>
  </si>
  <si>
    <t>TV40-011</t>
  </si>
  <si>
    <t>TV40-012</t>
  </si>
  <si>
    <t>TV40-013</t>
  </si>
  <si>
    <t>TV40-031</t>
  </si>
  <si>
    <t>TV40-032</t>
  </si>
  <si>
    <t>TV40-033</t>
  </si>
  <si>
    <t>TV40-051</t>
  </si>
  <si>
    <t>TV40-052</t>
  </si>
  <si>
    <t>TV40-053</t>
  </si>
  <si>
    <t>TV40-014</t>
  </si>
  <si>
    <t>TV40-015</t>
  </si>
  <si>
    <t>TV40-016</t>
  </si>
  <si>
    <t>TV40-054</t>
  </si>
  <si>
    <t>TV40-055</t>
  </si>
  <si>
    <t>TV40-056</t>
  </si>
  <si>
    <t>TV40-061</t>
  </si>
  <si>
    <t>TV40-071</t>
  </si>
  <si>
    <t>TV40-081</t>
  </si>
  <si>
    <t>TV40-062</t>
  </si>
  <si>
    <t>TV40-072</t>
  </si>
  <si>
    <t>TV40-082</t>
  </si>
  <si>
    <t>TV40-063</t>
  </si>
  <si>
    <t>TV40-073</t>
  </si>
  <si>
    <t>TV40-083</t>
  </si>
  <si>
    <t>TV40-074</t>
  </si>
  <si>
    <t>TU40-004A</t>
  </si>
  <si>
    <t>TU40-004B</t>
  </si>
  <si>
    <t>TU40-005</t>
  </si>
  <si>
    <t>TU40-006</t>
  </si>
  <si>
    <t>TU40-007</t>
  </si>
  <si>
    <t>TU40-008</t>
  </si>
  <si>
    <t>TV40-001N</t>
  </si>
  <si>
    <t>TV40-002N</t>
  </si>
  <si>
    <t>0.449-0.498</t>
  </si>
  <si>
    <t>TV45-011</t>
  </si>
  <si>
    <t>TV45-012</t>
  </si>
  <si>
    <t>TV45-013</t>
  </si>
  <si>
    <t>TV45-031</t>
  </si>
  <si>
    <t>TV45-032</t>
  </si>
  <si>
    <t>TV45-033</t>
  </si>
  <si>
    <t>TV45-051</t>
  </si>
  <si>
    <t>TV45-052</t>
  </si>
  <si>
    <t>TV45-053</t>
  </si>
  <si>
    <t>TV45-014</t>
  </si>
  <si>
    <t>TV45-015</t>
  </si>
  <si>
    <t>TV45-016</t>
  </si>
  <si>
    <t>TV45-054</t>
  </si>
  <si>
    <t>TV45-055</t>
  </si>
  <si>
    <t>TV45-056</t>
  </si>
  <si>
    <t>TV45-061</t>
  </si>
  <si>
    <t>TV45-071</t>
  </si>
  <si>
    <t>TV45-081</t>
  </si>
  <si>
    <t>TV45-062</t>
  </si>
  <si>
    <t>TV45-072</t>
  </si>
  <si>
    <t>TV45-082</t>
  </si>
  <si>
    <t>TV45-063</t>
  </si>
  <si>
    <t>TV45-073</t>
  </si>
  <si>
    <t>TV45-083</t>
  </si>
  <si>
    <t>TV45-074</t>
  </si>
  <si>
    <t>TU45-004A</t>
  </si>
  <si>
    <t>TU45-004B</t>
  </si>
  <si>
    <t>TU45-005</t>
  </si>
  <si>
    <t>TU45-006</t>
  </si>
  <si>
    <t>TU45-007</t>
  </si>
  <si>
    <t>TU45-008</t>
  </si>
  <si>
    <t>TV45-001N</t>
  </si>
  <si>
    <t>TV45-002N</t>
  </si>
  <si>
    <t>0.499-0.698</t>
  </si>
  <si>
    <t>TV50-011</t>
  </si>
  <si>
    <t>TV50-012</t>
  </si>
  <si>
    <t>TV50-013</t>
  </si>
  <si>
    <t>TV50-031</t>
  </si>
  <si>
    <t>TV50-032</t>
  </si>
  <si>
    <t>TV50-033</t>
  </si>
  <si>
    <t>TV50-051</t>
  </si>
  <si>
    <t>TV50-052</t>
  </si>
  <si>
    <t>TV50-053</t>
  </si>
  <si>
    <t>TV50-014</t>
  </si>
  <si>
    <t>TV50-015</t>
  </si>
  <si>
    <t>TV50-016</t>
  </si>
  <si>
    <t>TV50-054</t>
  </si>
  <si>
    <t>TV50-055</t>
  </si>
  <si>
    <t>TV50-056</t>
  </si>
  <si>
    <t>TV50-061</t>
  </si>
  <si>
    <t>TV50-071</t>
  </si>
  <si>
    <t>TV50-081</t>
  </si>
  <si>
    <t>TV50-062</t>
  </si>
  <si>
    <t>TV50-072</t>
  </si>
  <si>
    <t>TV50-082</t>
  </si>
  <si>
    <t>TV50-063</t>
  </si>
  <si>
    <t>TV50-073</t>
  </si>
  <si>
    <t>TV50-083</t>
  </si>
  <si>
    <t>TV50-074</t>
  </si>
  <si>
    <t>TU50-004A</t>
  </si>
  <si>
    <t>TU50-004B</t>
  </si>
  <si>
    <t>TU50-005</t>
  </si>
  <si>
    <t>TU50-006</t>
  </si>
  <si>
    <t>TU50-007</t>
  </si>
  <si>
    <t>TU50-008</t>
  </si>
  <si>
    <t>TV50-001N</t>
  </si>
  <si>
    <t>TV50-002N</t>
  </si>
  <si>
    <t>0.599-0.698</t>
  </si>
  <si>
    <t>TV60-011</t>
  </si>
  <si>
    <t>TV60-012</t>
  </si>
  <si>
    <t>TV60-013</t>
  </si>
  <si>
    <t>TV60-031</t>
  </si>
  <si>
    <t>TV60-032</t>
  </si>
  <si>
    <t>TV60-033</t>
  </si>
  <si>
    <t>TV60-051</t>
  </si>
  <si>
    <t>TV60-052</t>
  </si>
  <si>
    <t>TV60-053</t>
  </si>
  <si>
    <t>TV60-014</t>
  </si>
  <si>
    <t>TV60-015</t>
  </si>
  <si>
    <t>TV60-016</t>
  </si>
  <si>
    <t>TV60-054</t>
  </si>
  <si>
    <t>TV60-055</t>
  </si>
  <si>
    <t>TV60-056</t>
  </si>
  <si>
    <t>TV60-061</t>
  </si>
  <si>
    <t>TV60-071</t>
  </si>
  <si>
    <t>TV60-081</t>
  </si>
  <si>
    <t>TV60-062</t>
  </si>
  <si>
    <t>TV60-072</t>
  </si>
  <si>
    <t>TV60-082</t>
  </si>
  <si>
    <t>TV60-063</t>
  </si>
  <si>
    <t>TV60-073</t>
  </si>
  <si>
    <t>TV60-083</t>
  </si>
  <si>
    <t>TV60-074</t>
  </si>
  <si>
    <t>TU60-004A</t>
  </si>
  <si>
    <t>TU60-004B</t>
  </si>
  <si>
    <t>TU60-005</t>
  </si>
  <si>
    <t>TU60-006</t>
  </si>
  <si>
    <t>TU60-007</t>
  </si>
  <si>
    <t>TU60-008</t>
  </si>
  <si>
    <t>TV60-001N</t>
  </si>
  <si>
    <t>TV60-002N</t>
  </si>
  <si>
    <t>0.699-0.798</t>
  </si>
  <si>
    <t>TV70-011</t>
  </si>
  <si>
    <t>TV70-012</t>
  </si>
  <si>
    <t>TV70-013</t>
  </si>
  <si>
    <t>TV70-031</t>
  </si>
  <si>
    <t>TV70-032</t>
  </si>
  <si>
    <t>TV70-033</t>
  </si>
  <si>
    <t>TV70-051</t>
  </si>
  <si>
    <t>TV70-052</t>
  </si>
  <si>
    <t>TV70-053</t>
  </si>
  <si>
    <t>TV70-014</t>
  </si>
  <si>
    <t>TV70-015</t>
  </si>
  <si>
    <t>TV70-016</t>
  </si>
  <si>
    <t>TV70-054</t>
  </si>
  <si>
    <t>TV70-055</t>
  </si>
  <si>
    <t>TV70-056</t>
  </si>
  <si>
    <t>TV70-061</t>
  </si>
  <si>
    <t>TV70-071</t>
  </si>
  <si>
    <t>TV70-081</t>
  </si>
  <si>
    <t>TV70-062</t>
  </si>
  <si>
    <t>TV70-072</t>
  </si>
  <si>
    <t>TV70-082</t>
  </si>
  <si>
    <t>TV70-063</t>
  </si>
  <si>
    <t>TV70-073</t>
  </si>
  <si>
    <t>TV70-083</t>
  </si>
  <si>
    <t>TV70-074</t>
  </si>
  <si>
    <t>TU70-004A</t>
  </si>
  <si>
    <t>TU70-004B</t>
  </si>
  <si>
    <t>TU70-005</t>
  </si>
  <si>
    <t>TU70-006</t>
  </si>
  <si>
    <t>TU70-007</t>
  </si>
  <si>
    <t>TU70-008</t>
  </si>
  <si>
    <t>TV70-001N</t>
  </si>
  <si>
    <t>TV70-002N</t>
  </si>
  <si>
    <t>0.799-0.898</t>
  </si>
  <si>
    <t>TV80-011</t>
  </si>
  <si>
    <t>TV80-012</t>
  </si>
  <si>
    <t>TV80-013</t>
  </si>
  <si>
    <t>TV80-031</t>
  </si>
  <si>
    <t>TV80-032</t>
  </si>
  <si>
    <t>TV80-033</t>
  </si>
  <si>
    <t>TV80-051</t>
  </si>
  <si>
    <t>TV80-052</t>
  </si>
  <si>
    <t>TV80-053</t>
  </si>
  <si>
    <t>TV80-014</t>
  </si>
  <si>
    <t>TV80-015</t>
  </si>
  <si>
    <t>TV80-016</t>
  </si>
  <si>
    <t>TV80-054</t>
  </si>
  <si>
    <t>TV80-055</t>
  </si>
  <si>
    <t>TV80-056</t>
  </si>
  <si>
    <t>TV80-061</t>
  </si>
  <si>
    <t>TV80-071</t>
  </si>
  <si>
    <t>TV80-081</t>
  </si>
  <si>
    <t>TV80-062</t>
  </si>
  <si>
    <t>TV80-072</t>
  </si>
  <si>
    <t>TV80-082</t>
  </si>
  <si>
    <t>TV80-063</t>
  </si>
  <si>
    <t>TV80-073</t>
  </si>
  <si>
    <t>TV80-083</t>
  </si>
  <si>
    <t>TV80-074</t>
  </si>
  <si>
    <t>TU80-004A</t>
  </si>
  <si>
    <t>TU80-004B</t>
  </si>
  <si>
    <t>TU80-005</t>
  </si>
  <si>
    <t>TU80-006</t>
  </si>
  <si>
    <t>TU80-007</t>
  </si>
  <si>
    <t>TU80-008</t>
  </si>
  <si>
    <t>TV80-001N</t>
  </si>
  <si>
    <t>TV80-002N</t>
  </si>
  <si>
    <t>0.899-0.998</t>
  </si>
  <si>
    <t>TV90-011</t>
  </si>
  <si>
    <t>TV90-012</t>
  </si>
  <si>
    <t>TV90-013</t>
  </si>
  <si>
    <t>TV90-031</t>
  </si>
  <si>
    <t>TV90-032</t>
  </si>
  <si>
    <t>TV90-033</t>
  </si>
  <si>
    <t>TV90-051</t>
  </si>
  <si>
    <t>TV90-052</t>
  </si>
  <si>
    <t>TV90-053</t>
  </si>
  <si>
    <t>TV90-014</t>
  </si>
  <si>
    <t>TV90-015</t>
  </si>
  <si>
    <t>TV90-016</t>
  </si>
  <si>
    <t>TV90-054</t>
  </si>
  <si>
    <t>TV90-055</t>
  </si>
  <si>
    <t>TV90-056</t>
  </si>
  <si>
    <t>TV90-061</t>
  </si>
  <si>
    <t>TV90-071</t>
  </si>
  <si>
    <t>TV90-081</t>
  </si>
  <si>
    <t>TV90-062</t>
  </si>
  <si>
    <t>TV90-072</t>
  </si>
  <si>
    <t>TV90-082</t>
  </si>
  <si>
    <t>TV90-063</t>
  </si>
  <si>
    <t>TV90-073</t>
  </si>
  <si>
    <t>TV90-083</t>
  </si>
  <si>
    <t>TV90-074</t>
  </si>
  <si>
    <t>TU90-004A</t>
  </si>
  <si>
    <t>TU90-004B</t>
  </si>
  <si>
    <t>TU90-005</t>
  </si>
  <si>
    <t>TU90-006</t>
  </si>
  <si>
    <t>TU90-007</t>
  </si>
  <si>
    <t>TU90-008</t>
  </si>
  <si>
    <t>TV90-001N</t>
  </si>
  <si>
    <t>TV90-002N</t>
  </si>
  <si>
    <t>5</t>
  </si>
  <si>
    <t>6</t>
  </si>
  <si>
    <t>7</t>
  </si>
  <si>
    <t>8</t>
  </si>
  <si>
    <t>DF/VVS</t>
  </si>
  <si>
    <t>DF/VS1</t>
  </si>
  <si>
    <t>DF/VS2</t>
  </si>
  <si>
    <t>DG/SI1</t>
  </si>
  <si>
    <t>DG/SI2</t>
  </si>
  <si>
    <t>DG/SI3</t>
  </si>
  <si>
    <t>GH/VVS</t>
  </si>
  <si>
    <t>GH/VS1</t>
  </si>
  <si>
    <t>GH/VS2</t>
  </si>
  <si>
    <t>HIJ/SI1</t>
  </si>
  <si>
    <t>HIJ/SI2</t>
  </si>
  <si>
    <t>HIJ/SI3</t>
  </si>
  <si>
    <t>IJ/VVS</t>
  </si>
  <si>
    <t>IJ/VS1</t>
  </si>
  <si>
    <t>IJ/VS2</t>
  </si>
  <si>
    <t>KL/VVS-VS1</t>
  </si>
  <si>
    <t>KL/VS2-SI1</t>
  </si>
  <si>
    <t>KL/SI2-SI3</t>
  </si>
  <si>
    <t>K-/I1-I3</t>
  </si>
  <si>
    <t>MN/VVS-VS1</t>
  </si>
  <si>
    <t>MN/VS2-SI1</t>
  </si>
  <si>
    <t>MN/SI2-SI3</t>
  </si>
  <si>
    <t>N</t>
  </si>
  <si>
    <t>O</t>
  </si>
  <si>
    <t>O-/IF-VS1</t>
  </si>
  <si>
    <t>O-/VS2-SI1</t>
  </si>
  <si>
    <t>O-/SI2-SI3</t>
  </si>
  <si>
    <t>Equivalent</t>
  </si>
  <si>
    <t>Sequence</t>
  </si>
  <si>
    <t>-0.08</t>
  </si>
  <si>
    <t>0.999-1.248</t>
  </si>
  <si>
    <t>1.249-1.498</t>
  </si>
  <si>
    <t>N5</t>
  </si>
  <si>
    <t>N6</t>
  </si>
  <si>
    <t>N7</t>
  </si>
  <si>
    <t>N+</t>
  </si>
  <si>
    <t>N8</t>
  </si>
  <si>
    <t>CAPE</t>
  </si>
  <si>
    <t>Good</t>
  </si>
  <si>
    <t>1.200-1.499</t>
  </si>
  <si>
    <t>Date</t>
  </si>
  <si>
    <t>SizeFrom</t>
  </si>
  <si>
    <t>SizeTo</t>
  </si>
  <si>
    <t>Price</t>
  </si>
  <si>
    <t>BR</t>
  </si>
  <si>
    <t>PS</t>
  </si>
  <si>
    <t>NEW PRICELIST 0.30-0.34</t>
  </si>
  <si>
    <t>XXX - NONE</t>
  </si>
  <si>
    <t>XXX - FAINT</t>
  </si>
  <si>
    <t>XXX - MED</t>
  </si>
  <si>
    <t>XXX - STRONG</t>
  </si>
  <si>
    <t>XXX - VERY STRONG</t>
  </si>
  <si>
    <t>X - NONE</t>
  </si>
  <si>
    <t>X - FAINT</t>
  </si>
  <si>
    <t>X - MED</t>
  </si>
  <si>
    <t>X - STRONG</t>
  </si>
  <si>
    <t>X - VERY STRONG</t>
  </si>
  <si>
    <t>VG - NONE</t>
  </si>
  <si>
    <t>VG - FAINT</t>
  </si>
  <si>
    <t>VG - MED</t>
  </si>
  <si>
    <t>VG - STRONG</t>
  </si>
  <si>
    <t>VG - VERY STRONG</t>
  </si>
  <si>
    <t>GD - NONE</t>
  </si>
  <si>
    <t>GD - FAINT</t>
  </si>
  <si>
    <t>GD - MED</t>
  </si>
  <si>
    <t>GD - STRONG</t>
  </si>
  <si>
    <t>GD - VERY STRONG</t>
  </si>
  <si>
    <t>NEW PRICELIST 0.35-0.39</t>
  </si>
  <si>
    <t>NEW PRICELIST 0.40-0.44</t>
  </si>
  <si>
    <t>NEW PRICELIST 0.45-0.49</t>
  </si>
  <si>
    <t>NEW PRICELIST 0.50-0.59</t>
  </si>
  <si>
    <t>NEW PRICELIST 0.60-0.69</t>
  </si>
  <si>
    <t>NEW PRICELIST 0.70-0.74</t>
  </si>
  <si>
    <t>NEW PRICELIST 0.75-0.79</t>
  </si>
  <si>
    <t>NEW PRICELIST 0.80-0.89</t>
  </si>
  <si>
    <t>NEW PRICELIST 0.90-0.94</t>
  </si>
  <si>
    <t>NEW PRICELIST 0.95-0.99</t>
  </si>
  <si>
    <t>N/A</t>
  </si>
  <si>
    <t>Brown</t>
  </si>
  <si>
    <t>Green</t>
  </si>
  <si>
    <t>Grey</t>
  </si>
  <si>
    <t>Fancy Shape</t>
  </si>
  <si>
    <t>Applicable only on</t>
  </si>
  <si>
    <t>Upgrade</t>
  </si>
  <si>
    <t>0.5 Color</t>
  </si>
  <si>
    <t>1 Color</t>
  </si>
  <si>
    <t>1.5 Color</t>
  </si>
  <si>
    <t>2 Color</t>
  </si>
  <si>
    <t>2.5 Color</t>
  </si>
  <si>
    <t>0.5 Clarity</t>
  </si>
  <si>
    <t>1 Clarity</t>
  </si>
  <si>
    <t>1.5 Clarity</t>
  </si>
  <si>
    <t>2 Clarity</t>
  </si>
  <si>
    <t>2.5 Clarity</t>
  </si>
  <si>
    <t>Downgrade</t>
  </si>
  <si>
    <t>Internal</t>
  </si>
  <si>
    <t>Surface</t>
  </si>
  <si>
    <t>Parcel Data</t>
  </si>
  <si>
    <t>PCS</t>
  </si>
  <si>
    <t>Lot-Serie</t>
  </si>
  <si>
    <t xml:space="preserve">Shape </t>
  </si>
  <si>
    <t xml:space="preserve">Weight </t>
  </si>
  <si>
    <t xml:space="preserve">Color </t>
  </si>
  <si>
    <t xml:space="preserve">Clarity </t>
  </si>
  <si>
    <t xml:space="preserve">Cut </t>
  </si>
  <si>
    <t xml:space="preserve">Polish </t>
  </si>
  <si>
    <t xml:space="preserve">Symmetry </t>
  </si>
  <si>
    <t xml:space="preserve">Fluo </t>
  </si>
  <si>
    <t>Certified</t>
  </si>
  <si>
    <t>RAP</t>
  </si>
  <si>
    <t>Basic Discount</t>
  </si>
  <si>
    <t>FMP</t>
  </si>
  <si>
    <t>T$</t>
  </si>
  <si>
    <t xml:space="preserve">Location </t>
  </si>
  <si>
    <t>Cut Comments</t>
  </si>
  <si>
    <t>Location Natural</t>
  </si>
  <si>
    <t>Others Location</t>
  </si>
  <si>
    <t>Open Disc</t>
  </si>
  <si>
    <t>Column1</t>
  </si>
  <si>
    <t xml:space="preserve">Location   </t>
  </si>
  <si>
    <t>Black Disc</t>
  </si>
  <si>
    <t>Clean Disc</t>
  </si>
  <si>
    <t xml:space="preserve">AM </t>
  </si>
  <si>
    <t xml:space="preserve">PCR </t>
  </si>
  <si>
    <t xml:space="preserve">LT </t>
  </si>
  <si>
    <t xml:space="preserve">HOH </t>
  </si>
  <si>
    <t xml:space="preserve">PAS8 </t>
  </si>
  <si>
    <t xml:space="preserve">INFI </t>
  </si>
  <si>
    <t xml:space="preserve">VCA </t>
  </si>
  <si>
    <t>TAS</t>
  </si>
  <si>
    <t>A1</t>
  </si>
  <si>
    <t>HC5</t>
  </si>
  <si>
    <t>CSC</t>
  </si>
  <si>
    <t>LKI</t>
  </si>
  <si>
    <t>Y</t>
  </si>
  <si>
    <t>DY</t>
  </si>
  <si>
    <t>SK</t>
  </si>
  <si>
    <t>TSL</t>
  </si>
  <si>
    <t>MKM</t>
  </si>
  <si>
    <t>PP</t>
  </si>
  <si>
    <t xml:space="preserve">Client </t>
  </si>
  <si>
    <t xml:space="preserve">Remark </t>
  </si>
  <si>
    <t>CERTCT</t>
  </si>
  <si>
    <t>SHAPE</t>
  </si>
  <si>
    <t>COLOR</t>
  </si>
  <si>
    <t>CLARITY</t>
  </si>
  <si>
    <t>CERTDT</t>
  </si>
  <si>
    <t>LENGTH</t>
  </si>
  <si>
    <t>WIDTH</t>
  </si>
  <si>
    <t>DEPTH</t>
  </si>
  <si>
    <t>RATIO</t>
  </si>
  <si>
    <t>CrA°</t>
  </si>
  <si>
    <t>CrH</t>
  </si>
  <si>
    <t>PvA°</t>
  </si>
  <si>
    <t>PvD</t>
  </si>
  <si>
    <t>TD</t>
  </si>
  <si>
    <t>TA</t>
  </si>
  <si>
    <t>STARS</t>
  </si>
  <si>
    <t>HALFS</t>
  </si>
  <si>
    <t>GIRDLE</t>
  </si>
  <si>
    <t>GIRDLE FROM</t>
  </si>
  <si>
    <t>GIRDLE TO</t>
  </si>
  <si>
    <t>CULET</t>
  </si>
  <si>
    <t>GIRDLE CONDITION</t>
  </si>
  <si>
    <t>POLISH</t>
  </si>
  <si>
    <t>SYMMETRY</t>
  </si>
  <si>
    <t>REPORT COMMENTS</t>
  </si>
  <si>
    <t>KEY TO SYMBOLS</t>
  </si>
  <si>
    <t>PDF AVAILABLE</t>
  </si>
  <si>
    <t>REPORT TYPE</t>
  </si>
  <si>
    <t>INSCRIPTION</t>
  </si>
  <si>
    <t>SOURCE</t>
  </si>
  <si>
    <t xml:space="preserve">RAP  </t>
  </si>
  <si>
    <t xml:space="preserve">FMP  </t>
  </si>
  <si>
    <t xml:space="preserve">T$  </t>
  </si>
  <si>
    <t xml:space="preserve">RAP   </t>
  </si>
  <si>
    <t xml:space="preserve">FMP </t>
  </si>
  <si>
    <t xml:space="preserve">T$    </t>
  </si>
  <si>
    <t>Orders</t>
  </si>
  <si>
    <t>BGM</t>
  </si>
  <si>
    <t>Fancies</t>
  </si>
  <si>
    <t>Dossiers</t>
  </si>
  <si>
    <t>+1Cts</t>
  </si>
  <si>
    <t>EX-Cut</t>
  </si>
  <si>
    <t>VG-Cut</t>
  </si>
  <si>
    <t>G-Cut</t>
  </si>
  <si>
    <t>3Cts</t>
  </si>
  <si>
    <t>4Ct</t>
  </si>
  <si>
    <t>5Ct</t>
  </si>
  <si>
    <t>6Ct</t>
  </si>
  <si>
    <t>Polish/Sym</t>
  </si>
  <si>
    <t>+1Cts Fancy</t>
  </si>
  <si>
    <t>ID</t>
  </si>
  <si>
    <t>PRINCESS</t>
  </si>
  <si>
    <t>Rounds</t>
  </si>
  <si>
    <t>Ideal, Excellent Polish/Symmetry</t>
  </si>
  <si>
    <t>VG Polish/Symmetry</t>
  </si>
  <si>
    <t>Ex-Cut</t>
  </si>
  <si>
    <t>Basic Prices below 30Pts GIA 3EX NON-FNT</t>
  </si>
  <si>
    <t>Discount Parameters</t>
  </si>
  <si>
    <t>0.18-0.19</t>
  </si>
  <si>
    <t>Cut/Pol/Sym</t>
  </si>
  <si>
    <t>0.18-0.19/D</t>
  </si>
  <si>
    <t>EX/EX/EX</t>
  </si>
  <si>
    <t>0.18-0.19/E</t>
  </si>
  <si>
    <t>EX/EX/VG</t>
  </si>
  <si>
    <t>0.18-0.19/F</t>
  </si>
  <si>
    <t>EX/VG/EX</t>
  </si>
  <si>
    <t>0.18-0.19/G</t>
  </si>
  <si>
    <t>EX/VG/VG</t>
  </si>
  <si>
    <t>0.18-0.19/H</t>
  </si>
  <si>
    <t>VG/EX/EX</t>
  </si>
  <si>
    <t>0.18-0.19/I</t>
  </si>
  <si>
    <t>VG/VG/VG</t>
  </si>
  <si>
    <t>VG/EX/VG</t>
  </si>
  <si>
    <t>0.20-0.22</t>
  </si>
  <si>
    <t>VG/VG/EX</t>
  </si>
  <si>
    <t>0.20-0.22/D</t>
  </si>
  <si>
    <t>0.20-0.22/E</t>
  </si>
  <si>
    <t>0.20-0.22/F</t>
  </si>
  <si>
    <t>0.20-0.22/G</t>
  </si>
  <si>
    <t>0.20-0.22/H</t>
  </si>
  <si>
    <t>0.20-0.22/I</t>
  </si>
  <si>
    <t>0.23-0.24</t>
  </si>
  <si>
    <t>0.23-0.24/D</t>
  </si>
  <si>
    <t>0.23-0.24/E</t>
  </si>
  <si>
    <t>0.23-0.24/F</t>
  </si>
  <si>
    <t>0.23-0.24/G</t>
  </si>
  <si>
    <t>0.23-0.24/H</t>
  </si>
  <si>
    <t>0.23-0.24/I</t>
  </si>
  <si>
    <t>0.25-0.29</t>
  </si>
  <si>
    <t>0.25-0.29/D</t>
  </si>
  <si>
    <t>0.25-0.29/E</t>
  </si>
  <si>
    <t>0.25-0.29/F</t>
  </si>
  <si>
    <t>0.25-0.29/G</t>
  </si>
  <si>
    <t>0.25-0.29/H</t>
  </si>
  <si>
    <t>0.25-0.29/I</t>
  </si>
  <si>
    <t>1.00-1.19</t>
  </si>
  <si>
    <t>1.20-1.49</t>
  </si>
  <si>
    <t>Picture</t>
  </si>
  <si>
    <t>Video</t>
  </si>
  <si>
    <t>MARQUISE</t>
  </si>
  <si>
    <t>RADIANT</t>
  </si>
  <si>
    <t>HEART</t>
  </si>
  <si>
    <t>EMERALD</t>
  </si>
  <si>
    <t xml:space="preserve">Diam </t>
  </si>
  <si>
    <t>DIAM</t>
  </si>
  <si>
    <t>*</t>
  </si>
  <si>
    <t>In case of (Internal / Surface ) both the graining marked than higher the discount will be applicable.</t>
  </si>
  <si>
    <t xml:space="preserve">* In All above cases if In EX cut any Pol/Sym will come GD than consider Average Price between EX-GD </t>
  </si>
  <si>
    <t xml:space="preserve">* In All above cases if In VG cut any Pol/Sym will come GD than consider Average Price between VG-GD </t>
  </si>
  <si>
    <t>Rounds 3VG+ /Non-Med</t>
  </si>
  <si>
    <t>Rounds Otherwise</t>
  </si>
  <si>
    <t>Above Discounts  / Premiums are only applicable on rounds 3VG+ / NN-MED Only and Fancy Polish/Symmetry VG+/VG+ / NN-MED</t>
  </si>
  <si>
    <t>Min</t>
  </si>
  <si>
    <t>Max</t>
  </si>
  <si>
    <t>Crown Angle</t>
  </si>
  <si>
    <t>Pavilion Angle</t>
  </si>
  <si>
    <t>Variation</t>
  </si>
  <si>
    <t>Stars</t>
  </si>
  <si>
    <t>Pav Havles</t>
  </si>
  <si>
    <t>Total Depth</t>
  </si>
  <si>
    <t>GIA EX</t>
  </si>
  <si>
    <t>GIA VG</t>
  </si>
  <si>
    <t>GIA G</t>
  </si>
  <si>
    <t>Parameters Rounds</t>
  </si>
  <si>
    <t>Parameters Fancy</t>
  </si>
  <si>
    <t>Internal Grading</t>
  </si>
  <si>
    <t xml:space="preserve">Black </t>
  </si>
  <si>
    <t>Open (Large)</t>
  </si>
  <si>
    <t>Indented</t>
  </si>
  <si>
    <t>Eyeclean</t>
  </si>
  <si>
    <t>Cutoff Discounts Lower Maxima</t>
  </si>
  <si>
    <t>Cutoff Premiums Upper Maxima</t>
  </si>
  <si>
    <t>Brown/Tinge</t>
  </si>
  <si>
    <t>Inclusion TW</t>
  </si>
  <si>
    <t>Internal  Grading</t>
  </si>
  <si>
    <t>Internal Gradings</t>
  </si>
  <si>
    <t>ASSHER</t>
  </si>
  <si>
    <t>X-Very Strong</t>
  </si>
  <si>
    <t>VG-Very Strong</t>
  </si>
  <si>
    <t>X-None</t>
  </si>
  <si>
    <t>X-Faint</t>
  </si>
  <si>
    <t>X-Medium</t>
  </si>
  <si>
    <t>X-Strong</t>
  </si>
  <si>
    <t>VG-None</t>
  </si>
  <si>
    <t>VG-Faint</t>
  </si>
  <si>
    <t>VG-Medium</t>
  </si>
  <si>
    <t>VG-Strong</t>
  </si>
  <si>
    <t>GD-None</t>
  </si>
  <si>
    <t>GD-Faint</t>
  </si>
  <si>
    <t>GD-Medium</t>
  </si>
  <si>
    <t>GD-Strong</t>
  </si>
  <si>
    <t>GD-Very Strong</t>
  </si>
  <si>
    <t>X-MED</t>
  </si>
  <si>
    <t>VG-MED</t>
  </si>
  <si>
    <t>GD-MED</t>
  </si>
  <si>
    <t>* Rounds N -Color to be concidered as M-Color</t>
  </si>
  <si>
    <t>Size/Cut</t>
  </si>
  <si>
    <t>EX-</t>
  </si>
  <si>
    <t>Sizebreaks Fancy Certified</t>
  </si>
  <si>
    <t>0.50-0.599</t>
  </si>
  <si>
    <t>0.60-0.699</t>
  </si>
  <si>
    <t>0.70-0.799</t>
  </si>
  <si>
    <t>0.80-0.899</t>
  </si>
  <si>
    <t>0.90-0.979</t>
  </si>
  <si>
    <t>0.98-0.999</t>
  </si>
  <si>
    <t>1.00-1.099</t>
  </si>
  <si>
    <t>1.10-1.199</t>
  </si>
  <si>
    <t>1.20-1.299</t>
  </si>
  <si>
    <t>1.30-1.399</t>
  </si>
  <si>
    <t>1.40-1.499</t>
  </si>
  <si>
    <t>1.50-1.599</t>
  </si>
  <si>
    <t>1.60-1.699</t>
  </si>
  <si>
    <t>1.70-1.799</t>
  </si>
  <si>
    <t>1.80-1.899</t>
  </si>
  <si>
    <t>1.90-1.999</t>
  </si>
  <si>
    <t>2.00-2.099</t>
  </si>
  <si>
    <t>2.10-2.199</t>
  </si>
  <si>
    <t>2.20-2.499</t>
  </si>
  <si>
    <t>2.50-2.699</t>
  </si>
  <si>
    <t>2.70-2.799</t>
  </si>
  <si>
    <t/>
  </si>
  <si>
    <t>2.50-2.99</t>
  </si>
  <si>
    <t>2.00-2.49</t>
  </si>
  <si>
    <t>1.70-1.99</t>
  </si>
  <si>
    <t>90's</t>
  </si>
  <si>
    <t>80's</t>
  </si>
  <si>
    <t>70's</t>
  </si>
  <si>
    <t>60's</t>
  </si>
  <si>
    <t>50's</t>
  </si>
  <si>
    <t>Corner Efficiency</t>
  </si>
  <si>
    <t>Crown Width Ratio</t>
  </si>
  <si>
    <t>Efficiency</t>
  </si>
  <si>
    <t>Pavilion Depth</t>
  </si>
  <si>
    <t>Pavilion Depth 1</t>
  </si>
  <si>
    <t>Pavilion Angle 3</t>
  </si>
  <si>
    <t>Pavilion Angle 2</t>
  </si>
  <si>
    <t>Crown Height</t>
  </si>
  <si>
    <t>Pavilion Angle 1</t>
  </si>
  <si>
    <t>L\W Ratio</t>
  </si>
  <si>
    <t>Depth</t>
  </si>
  <si>
    <t>Discounts on Fluo Faint</t>
  </si>
  <si>
    <t>1.No bgm in fancy shapes</t>
  </si>
  <si>
    <t>2.No black in VVS, VS. SI with natts N1 is ok with discount as per round shape's discount in pricing module</t>
  </si>
  <si>
    <t>3.No open on table &amp; crown. Only pavilion open upto minor or small is allowed with discount as per round shape's discount in pricing module</t>
  </si>
  <si>
    <t>2.80-2.999</t>
  </si>
  <si>
    <t>Discounts on Fluo Strong</t>
  </si>
  <si>
    <t>Discounts on Fluo Medium</t>
  </si>
  <si>
    <t>Discounts on Fluo Very Strong</t>
  </si>
  <si>
    <t>Notes: on Discounts/Premiums</t>
  </si>
  <si>
    <t>5.No Medium, strong, very strong fluorescence allowed in fancy shapes. However if a stone is there then above discounts:-</t>
  </si>
  <si>
    <t>EX/EX</t>
  </si>
  <si>
    <t>Dossiers - Rounds only (For Fancy no BGM allowed)</t>
  </si>
  <si>
    <t>Additional discounts : Symmetry, polish discount: VG+,G+</t>
  </si>
  <si>
    <t>P2008557</t>
  </si>
  <si>
    <t>Max-55</t>
  </si>
  <si>
    <t>up</t>
  </si>
  <si>
    <t>-6.2 mm</t>
  </si>
  <si>
    <t>+6.3 mm</t>
  </si>
  <si>
    <t>0.63</t>
  </si>
  <si>
    <t>1.00-1.49</t>
  </si>
  <si>
    <t>Diameter</t>
  </si>
  <si>
    <t>Diameter Range</t>
  </si>
  <si>
    <t>KtoS</t>
  </si>
  <si>
    <t>5 or more KtoS Characteristics</t>
  </si>
  <si>
    <t>Diameter Premiums Rounds Certified</t>
  </si>
  <si>
    <t>Note</t>
  </si>
  <si>
    <t>In the "Grading sheet" the field Diameter is taken into discount. When not filled in, there isn't any diameter discount/premium</t>
  </si>
  <si>
    <t>In the sheet "Final Grading", the field "Length" and "Width" are being used</t>
  </si>
  <si>
    <r>
      <t xml:space="preserve">Only applicable when Certified data is filled in into the field "KEY TO SYMBOLS", so </t>
    </r>
    <r>
      <rPr>
        <b/>
        <sz val="11"/>
        <color theme="1"/>
        <rFont val="Calibri"/>
        <family val="2"/>
        <scheme val="minor"/>
      </rPr>
      <t>not applicable</t>
    </r>
    <r>
      <rPr>
        <sz val="11"/>
        <color theme="1"/>
        <rFont val="Calibri"/>
        <family val="2"/>
        <scheme val="minor"/>
      </rPr>
      <t xml:space="preserve"> in the sheet "Planning"</t>
    </r>
  </si>
  <si>
    <t>GIA Source API</t>
  </si>
  <si>
    <t>Diameter Premiums</t>
  </si>
  <si>
    <t>Ktos Premiums</t>
  </si>
  <si>
    <t>Size Premiums</t>
  </si>
  <si>
    <t>Total Discount</t>
  </si>
  <si>
    <t>Value After Internal Grading</t>
  </si>
  <si>
    <t>Pricelist Discount</t>
  </si>
  <si>
    <t>Key to Symbols - Rounds Only +1 Ct upto 3Ct Certified - Only applicable when Certified data is filled in into the field "KEY TO SYMBOLS", so not in planning sheet</t>
  </si>
  <si>
    <t>Only 1 KtoS Characteristic i.e. Feather or Pinpoints</t>
  </si>
  <si>
    <t>Mahendra</t>
  </si>
  <si>
    <t>IF VVS F</t>
  </si>
  <si>
    <t>3.01-3.09</t>
  </si>
  <si>
    <t>4.01-4.09</t>
  </si>
  <si>
    <t>5.01-5.09</t>
  </si>
  <si>
    <t>6Cts Up</t>
  </si>
  <si>
    <t>0.35-0.399</t>
  </si>
  <si>
    <t>0.60-0.649</t>
  </si>
  <si>
    <t>0.95-0.999</t>
  </si>
  <si>
    <t>MM PREMIUM : criteria is 3ex none &amp; faint</t>
  </si>
  <si>
    <t>Diameter Premiums Rounds Certified Dossiers</t>
  </si>
  <si>
    <t>0.80-849</t>
  </si>
  <si>
    <t>&gt;4.5mm</t>
  </si>
  <si>
    <t>&gt;5.4mm</t>
  </si>
  <si>
    <t>&gt;6.00mm</t>
  </si>
  <si>
    <t>&gt;6.3mm</t>
  </si>
  <si>
    <t>Key</t>
  </si>
  <si>
    <t>D/IF</t>
  </si>
  <si>
    <t>D/VVS1</t>
  </si>
  <si>
    <t>E/IF</t>
  </si>
  <si>
    <t>E/VVS1</t>
  </si>
  <si>
    <t>F/IF</t>
  </si>
  <si>
    <t>F/VVS1</t>
  </si>
  <si>
    <t>3.749</t>
  </si>
  <si>
    <t>3EX -NONE</t>
  </si>
  <si>
    <t>3.999</t>
  </si>
  <si>
    <t>Exception on IF VVS F</t>
  </si>
  <si>
    <t>3Ct</t>
  </si>
  <si>
    <t>3VG+</t>
  </si>
  <si>
    <t>3.249</t>
  </si>
  <si>
    <t>3.499</t>
  </si>
  <si>
    <t>Else</t>
  </si>
  <si>
    <t>Rounds 3.00-6.99 Cts, 3VG+ only</t>
  </si>
  <si>
    <t>Class</t>
  </si>
  <si>
    <t>Extra discounts on Rounds N-Colors basis M-Color 1Ct upto 5.99Ct</t>
  </si>
  <si>
    <t>LONG RADIANT</t>
  </si>
  <si>
    <t>Symm, Polish VG+</t>
  </si>
  <si>
    <t>1.00-1.99</t>
  </si>
  <si>
    <t>0.50-0.99</t>
  </si>
  <si>
    <t>Symm,Polish G+</t>
  </si>
  <si>
    <t>Pol/Symm</t>
  </si>
  <si>
    <t>Ideal, Excellent Polish/Symmetry upto 2.99Ct</t>
  </si>
  <si>
    <t>VG Polish/Symmetry upto 2.99Ct</t>
  </si>
  <si>
    <t>Ideal, Excellent Polish/Symmetry - above 3Ct</t>
  </si>
  <si>
    <t>VG Polish/Symmetry  - above 3Ct</t>
  </si>
  <si>
    <t>4.Good polish &amp; symmetry is not allowed in fancy shape. However if stone is there is see above</t>
  </si>
  <si>
    <t>6. Size premium/discounts: No Size Premiums discounts except for the the onces given in the tab "Size Premiums"</t>
  </si>
  <si>
    <t>7. Any other discounts such as natural, graning same as per pricing mudule of fancy shape.</t>
  </si>
  <si>
    <t xml:space="preserve">Comments </t>
  </si>
  <si>
    <t>Excellent</t>
  </si>
  <si>
    <t>EX/VG-VG/EX</t>
  </si>
  <si>
    <t xml:space="preserve">Additional clouds are not shown.  Pinpoints are not shown. </t>
  </si>
  <si>
    <t>1+</t>
  </si>
  <si>
    <t>M1+</t>
  </si>
  <si>
    <t>SGR3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</si>
  <si>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</si>
  <si>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</si>
  <si>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</si>
  <si>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</si>
  <si>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</si>
  <si>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</si>
  <si>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</si>
  <si>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</si>
  <si>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</si>
  <si>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</si>
  <si>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O-P</t>
  </si>
  <si>
    <t>Q-R</t>
  </si>
  <si>
    <t>S-T</t>
  </si>
  <si>
    <t>U-V</t>
  </si>
  <si>
    <t>W-X</t>
  </si>
  <si>
    <t>Y-Z</t>
  </si>
  <si>
    <t>Intended Natural</t>
  </si>
  <si>
    <t>INT</t>
  </si>
  <si>
    <t>INC</t>
  </si>
  <si>
    <t>ING</t>
  </si>
  <si>
    <t>INP</t>
  </si>
  <si>
    <t>NN</t>
  </si>
  <si>
    <t>EX-INT</t>
  </si>
  <si>
    <t>EX-INC</t>
  </si>
  <si>
    <t>EX-ING</t>
  </si>
  <si>
    <t>EX-INP</t>
  </si>
  <si>
    <t>VG-INT</t>
  </si>
  <si>
    <t>VG-INC</t>
  </si>
  <si>
    <t>VG-ING</t>
  </si>
  <si>
    <t>VG-INP</t>
  </si>
  <si>
    <t>G-INT</t>
  </si>
  <si>
    <t>G-INC</t>
  </si>
  <si>
    <t>G-ING</t>
  </si>
  <si>
    <t>G-INP</t>
  </si>
  <si>
    <t>OT1</t>
  </si>
  <si>
    <t>OT2</t>
  </si>
  <si>
    <t>OT3</t>
  </si>
  <si>
    <t>OC3</t>
  </si>
  <si>
    <t>OP1</t>
  </si>
  <si>
    <t>OP2</t>
  </si>
  <si>
    <t>OP3</t>
  </si>
  <si>
    <t>EX-OT1</t>
  </si>
  <si>
    <t>EX-OC1</t>
  </si>
  <si>
    <t>EX-OP1</t>
  </si>
  <si>
    <t>EX-OT2</t>
  </si>
  <si>
    <t>EX-OC2</t>
  </si>
  <si>
    <t>EX-OP2</t>
  </si>
  <si>
    <t>EX-OT3</t>
  </si>
  <si>
    <t>EX-OC3</t>
  </si>
  <si>
    <t>EX-OP3</t>
  </si>
  <si>
    <t>VG-OT1</t>
  </si>
  <si>
    <t>VG-OC1</t>
  </si>
  <si>
    <t>VG-OP1</t>
  </si>
  <si>
    <t>VG-OT2</t>
  </si>
  <si>
    <t>VG-OC2</t>
  </si>
  <si>
    <t>VG-OP2</t>
  </si>
  <si>
    <t>VG-OT3</t>
  </si>
  <si>
    <t>VG-OC3</t>
  </si>
  <si>
    <t>VG-OP3</t>
  </si>
  <si>
    <t>G-OT1</t>
  </si>
  <si>
    <t>G-OC1</t>
  </si>
  <si>
    <t>G-OP1</t>
  </si>
  <si>
    <t>G-OT2</t>
  </si>
  <si>
    <t>G-OC2</t>
  </si>
  <si>
    <t>G-OP2</t>
  </si>
  <si>
    <t>G-OT3</t>
  </si>
  <si>
    <t>G-OC3</t>
  </si>
  <si>
    <t>G-OP3</t>
  </si>
  <si>
    <t>Internal-NN</t>
  </si>
  <si>
    <t>CTT</t>
  </si>
  <si>
    <t>CHT</t>
  </si>
  <si>
    <t>EFT</t>
  </si>
  <si>
    <t>CTC</t>
  </si>
  <si>
    <t>CHC</t>
  </si>
  <si>
    <t>EFC</t>
  </si>
  <si>
    <t>CTG</t>
  </si>
  <si>
    <t>CHG</t>
  </si>
  <si>
    <t>EFG</t>
  </si>
  <si>
    <t>CTP</t>
  </si>
  <si>
    <t>CHP</t>
  </si>
  <si>
    <t>EFP</t>
  </si>
  <si>
    <t>EX-EFT</t>
  </si>
  <si>
    <t>EX-EFC</t>
  </si>
  <si>
    <t>EX-EFG</t>
  </si>
  <si>
    <t>EX-EFP</t>
  </si>
  <si>
    <t>EX-CTT</t>
  </si>
  <si>
    <t>EX-CTC</t>
  </si>
  <si>
    <t>EX-CTG</t>
  </si>
  <si>
    <t>EX-CHT</t>
  </si>
  <si>
    <t>EX-CHC</t>
  </si>
  <si>
    <t>EX-CHG</t>
  </si>
  <si>
    <t>EX-CHP</t>
  </si>
  <si>
    <t>VG-EFT</t>
  </si>
  <si>
    <t>VG-EFC</t>
  </si>
  <si>
    <t>VG-EFG</t>
  </si>
  <si>
    <t>VG-EFP</t>
  </si>
  <si>
    <t>VG-CTT</t>
  </si>
  <si>
    <t>VG-CTC</t>
  </si>
  <si>
    <t>VG-CTG</t>
  </si>
  <si>
    <t>VG-CHT</t>
  </si>
  <si>
    <t>VG-CHC</t>
  </si>
  <si>
    <t>VG-CHG</t>
  </si>
  <si>
    <t>VG-CHP</t>
  </si>
  <si>
    <t>G-EFT</t>
  </si>
  <si>
    <t>G-EFC</t>
  </si>
  <si>
    <t>G-EFG</t>
  </si>
  <si>
    <t>G-EFP</t>
  </si>
  <si>
    <t>G-CTT</t>
  </si>
  <si>
    <t>G-CTC</t>
  </si>
  <si>
    <t>G-CTG</t>
  </si>
  <si>
    <t>G-CHT</t>
  </si>
  <si>
    <t>G-CHC</t>
  </si>
  <si>
    <t>G-CHG</t>
  </si>
  <si>
    <t>G-CHP</t>
  </si>
  <si>
    <t>EX-CTP</t>
  </si>
  <si>
    <t>VG-CTP</t>
  </si>
  <si>
    <t>G-CTP</t>
  </si>
  <si>
    <t>MT1</t>
  </si>
  <si>
    <t>MT2</t>
  </si>
  <si>
    <t>MT3</t>
  </si>
  <si>
    <t>Mixed Tinge</t>
  </si>
  <si>
    <t>BT1+</t>
  </si>
  <si>
    <t>BT1</t>
  </si>
  <si>
    <t>BT2</t>
  </si>
  <si>
    <t>BC3</t>
  </si>
  <si>
    <t>EX-NN</t>
  </si>
  <si>
    <t>EX-BT1+</t>
  </si>
  <si>
    <t>EX-BT1</t>
  </si>
  <si>
    <t>EX-BT2</t>
  </si>
  <si>
    <t>EX-BC3</t>
  </si>
  <si>
    <t>BC1+</t>
  </si>
  <si>
    <t>BC1</t>
  </si>
  <si>
    <t>BC2</t>
  </si>
  <si>
    <t>EX-BC1+</t>
  </si>
  <si>
    <t>EX-BC1</t>
  </si>
  <si>
    <t>EX-BC2</t>
  </si>
  <si>
    <t>VG-NN</t>
  </si>
  <si>
    <t>VG-BT1+</t>
  </si>
  <si>
    <t>VG-BT1</t>
  </si>
  <si>
    <t>VG-BT2</t>
  </si>
  <si>
    <t>VG-BC3</t>
  </si>
  <si>
    <t>VG-BC1+</t>
  </si>
  <si>
    <t>VG-BC1</t>
  </si>
  <si>
    <t>VG-BC2</t>
  </si>
  <si>
    <t>G-NN</t>
  </si>
  <si>
    <t>G-BT1+</t>
  </si>
  <si>
    <t>G-BT1</t>
  </si>
  <si>
    <t>G-BT2</t>
  </si>
  <si>
    <t>G-BC3</t>
  </si>
  <si>
    <t>G-BC1+</t>
  </si>
  <si>
    <t>G-BC1</t>
  </si>
  <si>
    <t>G-BC2</t>
  </si>
  <si>
    <t>BT3</t>
  </si>
  <si>
    <t>Table Black</t>
  </si>
  <si>
    <t>Side Black</t>
  </si>
  <si>
    <t>EX-BT3</t>
  </si>
  <si>
    <t>VG-BT3</t>
  </si>
  <si>
    <t>G-BT3</t>
  </si>
  <si>
    <t>White</t>
  </si>
  <si>
    <t>WT1+</t>
  </si>
  <si>
    <t>WT1</t>
  </si>
  <si>
    <t>WT2</t>
  </si>
  <si>
    <t>WT3</t>
  </si>
  <si>
    <t>WC1+</t>
  </si>
  <si>
    <t>WC1</t>
  </si>
  <si>
    <t>WC2</t>
  </si>
  <si>
    <t>WC3</t>
  </si>
  <si>
    <t>Open (SM-MED)</t>
  </si>
  <si>
    <t>D-M</t>
  </si>
  <si>
    <t>FL-SI2</t>
  </si>
  <si>
    <t>0.59-0.599</t>
  </si>
  <si>
    <t>0.78-0.789</t>
  </si>
  <si>
    <t>0.79-0.799</t>
  </si>
  <si>
    <t>0.87-0.879</t>
  </si>
  <si>
    <t>0.88-0.889</t>
  </si>
  <si>
    <t>0.89-0.899</t>
  </si>
  <si>
    <t>0.98-0.989</t>
  </si>
  <si>
    <t>0.99-0.999</t>
  </si>
  <si>
    <t>0.30-0.589</t>
  </si>
  <si>
    <t>0.60-0.779</t>
  </si>
  <si>
    <t>0.80-0.869</t>
  </si>
  <si>
    <t>Size Range</t>
  </si>
  <si>
    <t>Low</t>
  </si>
  <si>
    <t>Discounts for Fancy +1Ct all Fluo, Rounds +1Ct Except when Fluo is MED-  with Cut comments VG2 or GD2. In that case no Discount.</t>
  </si>
  <si>
    <t>Dossiers Round shape 3VG+, None, Faint &amp; Medium</t>
  </si>
  <si>
    <t>Color Comment</t>
  </si>
  <si>
    <t>Clarity Comment</t>
  </si>
  <si>
    <t>Depth Discount</t>
  </si>
  <si>
    <t>In round shape with size 0.30-0.99ct:-</t>
  </si>
  <si>
    <t>discount</t>
  </si>
  <si>
    <t>a) EX cut with depth equal to or more than 63 in FL-VVS2 D-F</t>
  </si>
  <si>
    <t>b) VG cut with depth equal to or more than 64.8 in FL-VVS2 D-I</t>
  </si>
  <si>
    <t>(e.g. if rapback of ex cut with depth 63 in 0.30ct VVS1 F is -35 back then after above discount of 1%, it should be -36 rap back)</t>
  </si>
  <si>
    <t>Diamond Grading Report</t>
  </si>
  <si>
    <t>SM</t>
  </si>
  <si>
    <t xml:space="preserve">Rounds 3EX,EX 1.00-2.99Cts only. 3EX/EX NON,FNT,MED,   For 1.20 upto 2.99 3EX/EX STR,VST half of the premiums as given.  </t>
  </si>
  <si>
    <t xml:space="preserve">Rounds VG+ 1.20-2.99Cts only. VG+ NON,FNT,MED.   For 1.20 upto 2.99 VG+ STR,VST half of the premiums as given.  </t>
  </si>
  <si>
    <t>Color Comments</t>
  </si>
  <si>
    <t>Clarity Comments</t>
  </si>
  <si>
    <t xml:space="preserve">Inclusion Location </t>
  </si>
  <si>
    <t>Cutoff Discounts Dossiers</t>
  </si>
  <si>
    <r>
      <t xml:space="preserve">Basic; </t>
    </r>
    <r>
      <rPr>
        <sz val="11"/>
        <color rgb="FF000000"/>
        <rFont val="Calibri"/>
        <family val="2"/>
      </rPr>
      <t>∑ of discounts related  to</t>
    </r>
  </si>
  <si>
    <r>
      <t>Internal Gradings;</t>
    </r>
    <r>
      <rPr>
        <sz val="11"/>
        <color rgb="FF000000"/>
        <rFont val="Calibri"/>
        <family val="2"/>
      </rPr>
      <t xml:space="preserve"> ∑ of discounts related to</t>
    </r>
  </si>
  <si>
    <r>
      <t xml:space="preserve">When </t>
    </r>
    <r>
      <rPr>
        <sz val="10"/>
        <rFont val="Calibri"/>
        <family val="2"/>
      </rPr>
      <t>∑</t>
    </r>
    <r>
      <rPr>
        <sz val="10"/>
        <rFont val="Arial"/>
        <family val="2"/>
      </rPr>
      <t xml:space="preserve"> Basic discounts is below -40, cutoff in ∑ Internal Discounts equals to -20</t>
    </r>
  </si>
  <si>
    <r>
      <t xml:space="preserve">When </t>
    </r>
    <r>
      <rPr>
        <sz val="10"/>
        <rFont val="Calibri"/>
        <family val="2"/>
      </rPr>
      <t>∑</t>
    </r>
    <r>
      <rPr>
        <sz val="10"/>
        <rFont val="Arial"/>
        <family val="2"/>
      </rPr>
      <t xml:space="preserve"> Basic discounts is above -40, cutoff in ∑ Internal Discounts equals to -15</t>
    </r>
  </si>
  <si>
    <t>Base</t>
  </si>
  <si>
    <t>Cutoff</t>
  </si>
  <si>
    <t xml:space="preserve">Final Disc    </t>
  </si>
  <si>
    <t>Base Value</t>
  </si>
  <si>
    <t>CERTNO</t>
  </si>
  <si>
    <t>Basic Price Based</t>
  </si>
  <si>
    <t>Cost of Sales</t>
  </si>
  <si>
    <t>Reports</t>
  </si>
  <si>
    <t>Coloured</t>
  </si>
  <si>
    <t>Laser Inscription</t>
  </si>
  <si>
    <t>Weight</t>
  </si>
  <si>
    <t>Grading Fee</t>
  </si>
  <si>
    <t>Additional Inscription</t>
  </si>
  <si>
    <t>Report Nr</t>
  </si>
  <si>
    <t>0.00-0.14</t>
  </si>
  <si>
    <t>0.15-0.22</t>
  </si>
  <si>
    <t>0.23-0.29</t>
  </si>
  <si>
    <t>0.40-0.49</t>
  </si>
  <si>
    <t>0.50-0.69</t>
  </si>
  <si>
    <t>0.70-0.99</t>
  </si>
  <si>
    <t>Diamond Origin Report D-Z</t>
  </si>
  <si>
    <t>Net</t>
  </si>
  <si>
    <t>Initial Data</t>
  </si>
  <si>
    <t>Crystal,Cloud,Needle,Natural</t>
  </si>
  <si>
    <t>GIA 7411916251</t>
  </si>
  <si>
    <t>EX-OG1</t>
  </si>
  <si>
    <t>EX-OG2</t>
  </si>
  <si>
    <t>EX-OG3</t>
  </si>
  <si>
    <t>HO</t>
  </si>
  <si>
    <t>EX-OHT</t>
  </si>
  <si>
    <t>EX-OHC</t>
  </si>
  <si>
    <t>EX-OHG</t>
  </si>
  <si>
    <t>EX-OHP</t>
  </si>
  <si>
    <t>EX-NC1</t>
  </si>
  <si>
    <t>EX-NC2</t>
  </si>
  <si>
    <t>EX-NC3</t>
  </si>
  <si>
    <t>EX-NP1</t>
  </si>
  <si>
    <t>EX-NP2</t>
  </si>
  <si>
    <t>EX-NP3</t>
  </si>
  <si>
    <t>VG-OHT</t>
  </si>
  <si>
    <t>VG-OHC</t>
  </si>
  <si>
    <t>VG-OHG</t>
  </si>
  <si>
    <t>VG-OHP</t>
  </si>
  <si>
    <t>VG-OG1</t>
  </si>
  <si>
    <t>VG-OG2</t>
  </si>
  <si>
    <t>VG-OG3</t>
  </si>
  <si>
    <t>VG-NC1</t>
  </si>
  <si>
    <t>VG-NC2</t>
  </si>
  <si>
    <t>VG-NC3</t>
  </si>
  <si>
    <t>VG-NP1</t>
  </si>
  <si>
    <t>VG-NP2</t>
  </si>
  <si>
    <t>VG-NP3</t>
  </si>
  <si>
    <t>G-OG1</t>
  </si>
  <si>
    <t>G-OHT</t>
  </si>
  <si>
    <t>G-OHC</t>
  </si>
  <si>
    <t>G-OHG</t>
  </si>
  <si>
    <t>G-OHP</t>
  </si>
  <si>
    <t>G-OG2</t>
  </si>
  <si>
    <t>G-OG3</t>
  </si>
  <si>
    <t>G-NC1</t>
  </si>
  <si>
    <t>G-NC2</t>
  </si>
  <si>
    <t>G-NC3</t>
  </si>
  <si>
    <t>G-NP1</t>
  </si>
  <si>
    <t>G-NP2</t>
  </si>
  <si>
    <t>G-NP3</t>
  </si>
  <si>
    <t>OG1</t>
  </si>
  <si>
    <t>OG2</t>
  </si>
  <si>
    <t>OG3</t>
  </si>
  <si>
    <t>OHT</t>
  </si>
  <si>
    <t>OHC</t>
  </si>
  <si>
    <t>OHG</t>
  </si>
  <si>
    <t>OHP</t>
  </si>
  <si>
    <t>NC1</t>
  </si>
  <si>
    <t>NC2</t>
  </si>
  <si>
    <t>NP1</t>
  </si>
  <si>
    <t>NP2</t>
  </si>
  <si>
    <t>NP3</t>
  </si>
  <si>
    <t>WP1</t>
  </si>
  <si>
    <t>WP2</t>
  </si>
  <si>
    <t>WP3</t>
  </si>
  <si>
    <t>ROUND DOSSIERS</t>
  </si>
  <si>
    <t>GD</t>
  </si>
  <si>
    <t>Half the difference beween EX &amp; GD or 5% whichever is less</t>
  </si>
  <si>
    <t>Half the difference beween VG &amp; GD or 5% whichever is less</t>
  </si>
  <si>
    <t>Note:-</t>
  </si>
  <si>
    <t xml:space="preserve">If polish or symmetry is good in ex cut or vg cut then price needs to be reduced further. </t>
  </si>
  <si>
    <t>e.g.In round 0.90ct VVS2 E VG VG GD none where VG is cut, polish is VG, symmetry is GD then:-</t>
  </si>
  <si>
    <t xml:space="preserve">Calulate difference between base price of VG &amp; GD, if that is (-56 &amp; -40) = 16%, then half of 16%=8% which </t>
  </si>
  <si>
    <t xml:space="preserve">needs to be rounded to nearest -0.5. </t>
  </si>
  <si>
    <t>In this example Minimum of this difference that is -8 or -5. Hence minimum -5% to be applied in VG cut price that is -40-5=-45</t>
  </si>
  <si>
    <t>Calculation examples:-</t>
  </si>
  <si>
    <t>BASE &amp; difference &amp; final price</t>
  </si>
  <si>
    <t>1) 0.80 VS1 H NONE</t>
  </si>
  <si>
    <t>EXEXGD</t>
  </si>
  <si>
    <t>DIFFERENCE BETWEEN -50.5(GD CUT) -27(EX CUT) = 23.5, HALF OF 23.5 =11.75 ROUNDED TO NEAREST -0.5 = -12, Minimum of -12 &amp; -5 is -5, HENCE PRICE=-27-5=-32</t>
  </si>
  <si>
    <t>2) 0.94 VS1 H NONE</t>
  </si>
  <si>
    <t>VGVGGD</t>
  </si>
  <si>
    <t>DIFFERENCE BETWEEN-36(VG CUT) -50.5(GD CUT) = 14.5, HALF OF 14.5 =7.25 ROUNDED TO 7.5, Minimum of -7.5 &amp; -5 is -5. HENCE PRICE=-36-5=-41</t>
  </si>
  <si>
    <t>3) 0.70 VS1 H NONE</t>
  </si>
  <si>
    <t>Half the difference beween EX &amp; GD or 7% whichever is less</t>
  </si>
  <si>
    <t>Half the difference beween VG &amp; GD or 7% whichever is less</t>
  </si>
  <si>
    <t>Good cut in either polish or symmetry when the cut is EX or VG round 0.30-0.99Ct</t>
  </si>
  <si>
    <t>Good cut in either polish or symmetry when the cut is EX or VG round 1.00-2.99Ct</t>
  </si>
  <si>
    <t>Round 3Cts+</t>
  </si>
  <si>
    <t>Discounts for MED and above otherwise use Discounts/2  Rounds - 1Cts upto 2.99Ct</t>
  </si>
  <si>
    <t>Discounts for MED and above otherwise use Discounts/2 - Rounds 1Cts upto 2.99Ct</t>
  </si>
  <si>
    <t>Discounts for MED and above otherwise use Discounts/2  Rounds - 3Cts upto 5.99Ct</t>
  </si>
  <si>
    <t>Discounts for MED and above otherwise use Discounts/2 - Rounds 3Cts upto 5.99Ct</t>
  </si>
  <si>
    <t>Discounts for MED and above otherwise use Discounts/2 - Rounds 1Ct-2.99Ct</t>
  </si>
  <si>
    <t>Discounts for MED and above otherwise use Discounts/2 - Rounds 3Ct-5.99Ct</t>
  </si>
  <si>
    <t>Rounds 1Ct-2.99Ct</t>
  </si>
  <si>
    <t>Depth discount:</t>
  </si>
  <si>
    <t>PCS40212</t>
  </si>
  <si>
    <t>PCS39829</t>
  </si>
  <si>
    <t>PCS40033</t>
  </si>
  <si>
    <t>PCS38274</t>
  </si>
  <si>
    <t>PCS37971</t>
  </si>
  <si>
    <t>PCS40177</t>
  </si>
  <si>
    <t>PDO613882</t>
  </si>
  <si>
    <t>PDO1029011</t>
  </si>
  <si>
    <t>PCS36559</t>
  </si>
  <si>
    <t>PCS38201</t>
  </si>
  <si>
    <t>PCS38190</t>
  </si>
  <si>
    <t>PCS37886</t>
  </si>
  <si>
    <t>PDO1184138</t>
  </si>
  <si>
    <t>PDO1180703</t>
  </si>
  <si>
    <t>PDO1023928</t>
  </si>
  <si>
    <t>PCS34819</t>
  </si>
  <si>
    <t>PRI111812</t>
  </si>
  <si>
    <t>PRI111814</t>
  </si>
  <si>
    <t>PRI111806</t>
  </si>
  <si>
    <t>PRI111807</t>
  </si>
  <si>
    <t>PRI111808</t>
  </si>
  <si>
    <t>PDO873137</t>
  </si>
  <si>
    <t>PDO1180051</t>
  </si>
  <si>
    <t>PDO1168730</t>
  </si>
  <si>
    <t>PDO1150524</t>
  </si>
  <si>
    <t>PDO1181208</t>
  </si>
  <si>
    <t>PTD36727</t>
  </si>
  <si>
    <t>PDO1150275</t>
  </si>
  <si>
    <t>PDO1181430</t>
  </si>
  <si>
    <t>PDO1108250</t>
  </si>
  <si>
    <t>PDO1092494</t>
  </si>
  <si>
    <t>PDO1107876</t>
  </si>
  <si>
    <t>PDO1166421</t>
  </si>
  <si>
    <t>PDO1181478</t>
  </si>
  <si>
    <t>PDO1181721</t>
  </si>
  <si>
    <t>PDO1092233</t>
  </si>
  <si>
    <t>PDO1105327</t>
  </si>
  <si>
    <t>PDO1138295</t>
  </si>
  <si>
    <t>PDO1181763</t>
  </si>
  <si>
    <t>PDO1180449</t>
  </si>
  <si>
    <t>PDO1149728</t>
  </si>
  <si>
    <t>PDO1169030</t>
  </si>
  <si>
    <t>PDO1027179</t>
  </si>
  <si>
    <t>PDO1026981</t>
  </si>
  <si>
    <t>PDO1027087</t>
  </si>
  <si>
    <t>PCS40394</t>
  </si>
  <si>
    <t>PCS38070</t>
  </si>
  <si>
    <t>PCS39517</t>
  </si>
  <si>
    <t>PCS37483</t>
  </si>
  <si>
    <t>PCS37610</t>
  </si>
  <si>
    <t>PCS39667</t>
  </si>
  <si>
    <t>PDO818260</t>
  </si>
  <si>
    <t>PDO1153633</t>
  </si>
  <si>
    <t>PDO1013415</t>
  </si>
  <si>
    <t>PDO936995</t>
  </si>
  <si>
    <t>PDO1181243</t>
  </si>
  <si>
    <t>PDO974436</t>
  </si>
  <si>
    <t>PDO1026330</t>
  </si>
  <si>
    <t>PDO1124291</t>
  </si>
  <si>
    <t>PDO955689</t>
  </si>
  <si>
    <t>PDO832405</t>
  </si>
  <si>
    <t>PDO1153817</t>
  </si>
  <si>
    <t>PDO1154557</t>
  </si>
  <si>
    <t>PDO1198973</t>
  </si>
  <si>
    <t>PDO1025335</t>
  </si>
  <si>
    <t>PDO1120861</t>
  </si>
  <si>
    <t>PDO1000309</t>
  </si>
  <si>
    <t>PDO1154078</t>
  </si>
  <si>
    <t>PDO1040548</t>
  </si>
  <si>
    <t>PDO1186353</t>
  </si>
  <si>
    <t>PDO1065046</t>
  </si>
  <si>
    <t>PDO956941</t>
  </si>
  <si>
    <t>PDO1104183</t>
  </si>
  <si>
    <t>PDO1184811</t>
  </si>
  <si>
    <t>PDO1183992</t>
  </si>
  <si>
    <t>PDO1182314</t>
  </si>
  <si>
    <t>PDO863383</t>
  </si>
  <si>
    <t>PDO1150829</t>
  </si>
  <si>
    <t>PDO1150228</t>
  </si>
  <si>
    <t>PDO1068730</t>
  </si>
  <si>
    <t>PDO1121896</t>
  </si>
  <si>
    <t>PDO1124487</t>
  </si>
  <si>
    <t>PDO1122616</t>
  </si>
  <si>
    <t>PDO936078</t>
  </si>
  <si>
    <t>PDO955858</t>
  </si>
  <si>
    <t>PDO975525</t>
  </si>
  <si>
    <t>PDO1027296</t>
  </si>
  <si>
    <t>PDO1151138</t>
  </si>
  <si>
    <t>PDO1025882</t>
  </si>
  <si>
    <t>PDO1120138</t>
  </si>
  <si>
    <t>PDO1108172</t>
  </si>
  <si>
    <t>PDO948868</t>
  </si>
  <si>
    <t>PDO1137840</t>
  </si>
  <si>
    <t>PDO1180445</t>
  </si>
  <si>
    <t>PDO1166036</t>
  </si>
  <si>
    <t>PDO1184089</t>
  </si>
  <si>
    <t>PDO1042832</t>
  </si>
  <si>
    <t>PDO1026087</t>
  </si>
  <si>
    <t>PDO1187187</t>
  </si>
  <si>
    <t>PDO1180402</t>
  </si>
  <si>
    <t>PDO1122529</t>
  </si>
  <si>
    <t>PDO764727</t>
  </si>
  <si>
    <t>PRI113754</t>
  </si>
  <si>
    <t>PDO1120525</t>
  </si>
  <si>
    <t>PDO1023922</t>
  </si>
  <si>
    <t>PDO1138348</t>
  </si>
  <si>
    <t>PDO1105685</t>
  </si>
  <si>
    <t>PDO937670</t>
  </si>
  <si>
    <t>PDO1120235</t>
  </si>
  <si>
    <t>PDO1125650</t>
  </si>
  <si>
    <t>PDO1068749</t>
  </si>
  <si>
    <t>PDO1092146</t>
  </si>
  <si>
    <t>PDO1107459</t>
  </si>
  <si>
    <t>PDO1184087</t>
  </si>
  <si>
    <t>PDO1138653</t>
  </si>
  <si>
    <t>PDO1154172</t>
  </si>
  <si>
    <t>PDO1153145</t>
  </si>
  <si>
    <t>PDO1067566</t>
  </si>
  <si>
    <t>PDO1152573</t>
  </si>
  <si>
    <t>PDO1153179</t>
  </si>
  <si>
    <t>PDO1092853</t>
  </si>
  <si>
    <t>PDO1136717</t>
  </si>
  <si>
    <t>PDO1091960</t>
  </si>
  <si>
    <t>PDO989424</t>
  </si>
  <si>
    <t>PRI113740</t>
  </si>
  <si>
    <t>PDO1025203</t>
  </si>
  <si>
    <t>PDO1186253</t>
  </si>
  <si>
    <t>PDO1138209</t>
  </si>
  <si>
    <t>PDO1104180</t>
  </si>
  <si>
    <t>PDO1068976</t>
  </si>
  <si>
    <t>PDO861609</t>
  </si>
  <si>
    <t>PDO1150033</t>
  </si>
  <si>
    <t>PDO1152887</t>
  </si>
  <si>
    <t>PDO1103765</t>
  </si>
  <si>
    <t>PDO1122679</t>
  </si>
  <si>
    <t>PDO1124768</t>
  </si>
  <si>
    <t>PDO1027368</t>
  </si>
  <si>
    <t>PDO1151620</t>
  </si>
  <si>
    <t>PDO1103928</t>
  </si>
  <si>
    <t>PDO1122635</t>
  </si>
  <si>
    <t>PDO1185150</t>
  </si>
  <si>
    <t>PDO1122065</t>
  </si>
  <si>
    <t>PDO1151506</t>
  </si>
  <si>
    <t>PDO1184949</t>
  </si>
  <si>
    <t>PDO1138778</t>
  </si>
  <si>
    <t>PDO1153799</t>
  </si>
  <si>
    <t>PDO1069707</t>
  </si>
  <si>
    <t>PDO1106620</t>
  </si>
  <si>
    <t>PDO1107047</t>
  </si>
  <si>
    <t>PDO1166047</t>
  </si>
  <si>
    <t>PDO987347</t>
  </si>
  <si>
    <t>PDO877454</t>
  </si>
  <si>
    <t>PDO841904</t>
  </si>
  <si>
    <t>PDO1166030</t>
  </si>
  <si>
    <t>PDO1150448</t>
  </si>
  <si>
    <t>PDO1184051</t>
  </si>
  <si>
    <t>PDO1093209</t>
  </si>
  <si>
    <t>PDO1139314</t>
  </si>
  <si>
    <t>PDO1027481</t>
  </si>
  <si>
    <t>PDO1124631</t>
  </si>
  <si>
    <t>PDO908169</t>
  </si>
  <si>
    <t>PDO1104778</t>
  </si>
  <si>
    <t>PDO1165812</t>
  </si>
  <si>
    <t>PDO1185899</t>
  </si>
  <si>
    <t>PDO1000897</t>
  </si>
  <si>
    <t>PTD36475</t>
  </si>
  <si>
    <t>PDO975704</t>
  </si>
  <si>
    <t>PDO1182755</t>
  </si>
  <si>
    <t>PDO1151810</t>
  </si>
  <si>
    <t>PDO830535</t>
  </si>
  <si>
    <t>PDO1123000</t>
  </si>
  <si>
    <t>PDO878167</t>
  </si>
  <si>
    <t>PDO988023</t>
  </si>
  <si>
    <t>PDO832379</t>
  </si>
  <si>
    <t>PDO1150394</t>
  </si>
  <si>
    <t>PDO1000066</t>
  </si>
  <si>
    <t>PDO1169433</t>
  </si>
  <si>
    <t>PDO1067356</t>
  </si>
  <si>
    <t>PDO1168346</t>
  </si>
  <si>
    <t>PDO1166208</t>
  </si>
  <si>
    <t>PDO1153315</t>
  </si>
  <si>
    <t>PDO1137252</t>
  </si>
  <si>
    <t>PDO1108202</t>
  </si>
  <si>
    <t>PDO1150807</t>
  </si>
  <si>
    <t>PDO1138173</t>
  </si>
  <si>
    <t>PDO1137746</t>
  </si>
  <si>
    <t>PDO1182159</t>
  </si>
  <si>
    <t>PDO1029578</t>
  </si>
  <si>
    <t>PDO1122940</t>
  </si>
  <si>
    <t>PDO987503</t>
  </si>
  <si>
    <t>PDO1168265</t>
  </si>
  <si>
    <t>PDO1152613</t>
  </si>
  <si>
    <t>PDO1165249</t>
  </si>
  <si>
    <t>PDO1043911</t>
  </si>
  <si>
    <t>PDO1137013</t>
  </si>
  <si>
    <t>PDO1104635</t>
  </si>
  <si>
    <t>PDO1124328</t>
  </si>
  <si>
    <t>PDO1151551</t>
  </si>
  <si>
    <t>PDO1066810</t>
  </si>
  <si>
    <t>PDO1121533</t>
  </si>
  <si>
    <t>PDO1149847</t>
  </si>
  <si>
    <t>PDO1165387</t>
  </si>
  <si>
    <t>PDO1184352</t>
  </si>
  <si>
    <t>PDO1182691</t>
  </si>
  <si>
    <t>PDO1025457</t>
  </si>
  <si>
    <t>PDO1107829</t>
  </si>
  <si>
    <t>PDO1154090</t>
  </si>
  <si>
    <t>PDO1182245</t>
  </si>
  <si>
    <t>PDO1151511</t>
  </si>
  <si>
    <t>PDO1123073</t>
  </si>
  <si>
    <t>PDO1151313</t>
  </si>
  <si>
    <t>PDO1150390</t>
  </si>
  <si>
    <t>PDO1167009</t>
  </si>
  <si>
    <t>PDO1105238</t>
  </si>
  <si>
    <t>PDO1026515</t>
  </si>
  <si>
    <t>PTD36694</t>
  </si>
  <si>
    <t>PDO809680</t>
  </si>
  <si>
    <t>PDO1182584</t>
  </si>
  <si>
    <t>PDO1138201</t>
  </si>
  <si>
    <t>PDO1180474</t>
  </si>
  <si>
    <t>PRI109670</t>
  </si>
  <si>
    <t>PTD36705</t>
  </si>
  <si>
    <t>PDO1122016</t>
  </si>
  <si>
    <t>PDO1185995</t>
  </si>
  <si>
    <t>PDO1184225</t>
  </si>
  <si>
    <t>PDO1169449</t>
  </si>
  <si>
    <t>PRI99755</t>
  </si>
  <si>
    <t>PDO1151378</t>
  </si>
  <si>
    <t>PDO1185475</t>
  </si>
  <si>
    <t>PDO1107167</t>
  </si>
  <si>
    <t>PDO1026621</t>
  </si>
  <si>
    <t>PDO877438</t>
  </si>
  <si>
    <t>PRI98411</t>
  </si>
  <si>
    <t>PDO986342</t>
  </si>
  <si>
    <t>PDO1151288</t>
  </si>
  <si>
    <t>PDO1153368</t>
  </si>
  <si>
    <t>PDO1069890</t>
  </si>
  <si>
    <t>PRI105443</t>
  </si>
  <si>
    <t>PDO1180469</t>
  </si>
  <si>
    <t>PDO1071098</t>
  </si>
  <si>
    <t>PDO1042425</t>
  </si>
  <si>
    <t>PDO1067769</t>
  </si>
  <si>
    <t>PDO1183764</t>
  </si>
  <si>
    <t>PDO1070220</t>
  </si>
  <si>
    <t>PDO1122607</t>
  </si>
  <si>
    <t>PDO1028048</t>
  </si>
  <si>
    <t>PDO878023</t>
  </si>
  <si>
    <t>PDO1166433</t>
  </si>
  <si>
    <t>PDO854277</t>
  </si>
  <si>
    <t>PDO1166270</t>
  </si>
  <si>
    <t>PDO1001534</t>
  </si>
  <si>
    <t>PDO1064864</t>
  </si>
  <si>
    <t>PDO1166439</t>
  </si>
  <si>
    <t>PDO1070664</t>
  </si>
  <si>
    <t>PDO1166927</t>
  </si>
  <si>
    <t>PDO1041310</t>
  </si>
  <si>
    <t>PDO1109499</t>
  </si>
  <si>
    <t>PDO1125714</t>
  </si>
  <si>
    <t>PDO1152277</t>
  </si>
  <si>
    <t>PDO1183466</t>
  </si>
  <si>
    <t>PDO1166492</t>
  </si>
  <si>
    <t>PDO1152241</t>
  </si>
  <si>
    <t>PDO976204</t>
  </si>
  <si>
    <t>PRI102655</t>
  </si>
  <si>
    <t>PDO1120221</t>
  </si>
  <si>
    <t>PDO1104763</t>
  </si>
  <si>
    <t>PDO1067528</t>
  </si>
  <si>
    <t>PDO1108623</t>
  </si>
  <si>
    <t>PDO1124628</t>
  </si>
  <si>
    <t>PDO1180685</t>
  </si>
  <si>
    <t>PDO1165686</t>
  </si>
  <si>
    <t>PDO1151360</t>
  </si>
  <si>
    <t>PDO988334</t>
  </si>
  <si>
    <t>PDO1181315</t>
  </si>
  <si>
    <t>PDO1169335</t>
  </si>
  <si>
    <t>PDO906572</t>
  </si>
  <si>
    <t>PDO804097</t>
  </si>
  <si>
    <t>PDO1065692</t>
  </si>
  <si>
    <t>PRI99879</t>
  </si>
  <si>
    <t>PDO1123345</t>
  </si>
  <si>
    <t>PDO1139571</t>
  </si>
  <si>
    <t>PTD36043</t>
  </si>
  <si>
    <t>PRI112375</t>
  </si>
  <si>
    <t>PDO1181269</t>
  </si>
  <si>
    <t>PDO1182091</t>
  </si>
  <si>
    <t>PDO1166323</t>
  </si>
  <si>
    <t>PDO1002746</t>
  </si>
  <si>
    <t>PDO1169546</t>
  </si>
  <si>
    <t>PDO1182723</t>
  </si>
  <si>
    <t>PDO1105720</t>
  </si>
  <si>
    <t>PDO1151391</t>
  </si>
  <si>
    <t>PDO1103968</t>
  </si>
  <si>
    <t>PDO1013615</t>
  </si>
  <si>
    <t>PDO1124426</t>
  </si>
  <si>
    <t>PDO1106361</t>
  </si>
  <si>
    <t>PDO1154591</t>
  </si>
  <si>
    <t>PDO1152347</t>
  </si>
  <si>
    <t>PDO1126254</t>
  </si>
  <si>
    <t>PDO1104764</t>
  </si>
  <si>
    <t>PDO1137486</t>
  </si>
  <si>
    <t>PDO842727</t>
  </si>
  <si>
    <t>PDO1185321</t>
  </si>
  <si>
    <t>PDO1065371</t>
  </si>
  <si>
    <t>PDO1121457</t>
  </si>
  <si>
    <t>PDO1065331</t>
  </si>
  <si>
    <t>PDO804047</t>
  </si>
  <si>
    <t>PDO1185309</t>
  </si>
  <si>
    <t>PDO1166568</t>
  </si>
  <si>
    <t>PRI103306</t>
  </si>
  <si>
    <t>PDO797750</t>
  </si>
  <si>
    <t>PDO1108732</t>
  </si>
  <si>
    <t>PDO1183356</t>
  </si>
  <si>
    <t>PDO895249</t>
  </si>
  <si>
    <t>PDO1124761</t>
  </si>
  <si>
    <t>PDO1103585</t>
  </si>
  <si>
    <t>PRI102666</t>
  </si>
  <si>
    <t>PDO1028618</t>
  </si>
  <si>
    <t>PDO810812</t>
  </si>
  <si>
    <t>PDO1122562</t>
  </si>
  <si>
    <t>PDO1069727</t>
  </si>
  <si>
    <t>PDO1120245</t>
  </si>
  <si>
    <t>PDO1001629</t>
  </si>
  <si>
    <t>PDO1151556</t>
  </si>
  <si>
    <t>PDO1185990</t>
  </si>
  <si>
    <t>PRI112029</t>
  </si>
  <si>
    <t>PDO1153979</t>
  </si>
  <si>
    <t>PDO1136597</t>
  </si>
  <si>
    <t>PDO1166212</t>
  </si>
  <si>
    <t>PDO1182600</t>
  </si>
  <si>
    <t>PDO866526</t>
  </si>
  <si>
    <t>PDO1166918</t>
  </si>
  <si>
    <t>PDO1181748</t>
  </si>
  <si>
    <t>PDO889845</t>
  </si>
  <si>
    <t>PDO1166277</t>
  </si>
  <si>
    <t>PDO1187145</t>
  </si>
  <si>
    <t>PDO1139204</t>
  </si>
  <si>
    <t>PDO1138759</t>
  </si>
  <si>
    <t>PDO1182710</t>
  </si>
  <si>
    <t>PDO908571</t>
  </si>
  <si>
    <t>PDO1136620</t>
  </si>
  <si>
    <t>PDO1138353</t>
  </si>
  <si>
    <t>PDO1169344</t>
  </si>
  <si>
    <t>PDO1138267</t>
  </si>
  <si>
    <t>PDO1153980</t>
  </si>
  <si>
    <t>PDO1152366</t>
  </si>
  <si>
    <t>PDO1182989</t>
  </si>
  <si>
    <t>PDO1166351</t>
  </si>
  <si>
    <t>PDO1153821</t>
  </si>
  <si>
    <t>PDO1181923</t>
  </si>
  <si>
    <t>PDO1066564</t>
  </si>
  <si>
    <t>PDO1028284</t>
  </si>
  <si>
    <t>PDO1028239</t>
  </si>
  <si>
    <t>PDO1151581</t>
  </si>
  <si>
    <t>PDO892521</t>
  </si>
  <si>
    <t>PDO1070821</t>
  </si>
  <si>
    <t>PDO1167788</t>
  </si>
  <si>
    <t>PDO1180413</t>
  </si>
  <si>
    <t>PDO1181486</t>
  </si>
  <si>
    <t>PRI111944</t>
  </si>
  <si>
    <t>PDO1040903</t>
  </si>
  <si>
    <t>PDO1150149</t>
  </si>
  <si>
    <t>PDO1000325</t>
  </si>
  <si>
    <t>PDO864548</t>
  </si>
  <si>
    <t>PDO1182268</t>
  </si>
  <si>
    <t>PDO1152538</t>
  </si>
  <si>
    <t>PDO1066353</t>
  </si>
  <si>
    <t>PDO1041930</t>
  </si>
  <si>
    <t>PDO1152543</t>
  </si>
  <si>
    <t>PDO1151832</t>
  </si>
  <si>
    <t>PDO1181372</t>
  </si>
  <si>
    <t>PDO1125665</t>
  </si>
  <si>
    <t>PDO1169587</t>
  </si>
  <si>
    <t>PRI112487</t>
  </si>
  <si>
    <t>PDO1125360</t>
  </si>
  <si>
    <t>PDO1125219</t>
  </si>
  <si>
    <t>PDO689382</t>
  </si>
  <si>
    <t>PDO1106743</t>
  </si>
  <si>
    <t>PDO1026855</t>
  </si>
  <si>
    <t>PDO689373</t>
  </si>
  <si>
    <t>PDO1125453</t>
  </si>
  <si>
    <t>PDO1125255</t>
  </si>
  <si>
    <t>PDO1027001</t>
  </si>
  <si>
    <t>PDO1125316</t>
  </si>
  <si>
    <t>PCS40343</t>
  </si>
  <si>
    <t>PCS40567</t>
  </si>
  <si>
    <t>PCS36174</t>
  </si>
  <si>
    <t>PCS38534</t>
  </si>
  <si>
    <t>PCS39910</t>
  </si>
  <si>
    <t>PCS39907</t>
  </si>
  <si>
    <t>PCS38536</t>
  </si>
  <si>
    <t>PCS36718</t>
  </si>
  <si>
    <t>PCS36828</t>
  </si>
  <si>
    <t>PCS39464</t>
  </si>
  <si>
    <t>PCS36544</t>
  </si>
  <si>
    <t>PCS40153</t>
  </si>
  <si>
    <t>PCS37771</t>
  </si>
  <si>
    <t>PCS27605</t>
  </si>
  <si>
    <t>PCS40075</t>
  </si>
  <si>
    <t>PCS40245</t>
  </si>
  <si>
    <t>PCS38179</t>
  </si>
  <si>
    <t>PCS40484</t>
  </si>
  <si>
    <t>PRI108270</t>
  </si>
  <si>
    <t>PCS37949</t>
  </si>
  <si>
    <t>PCS39944</t>
  </si>
  <si>
    <t>PCS37781</t>
  </si>
  <si>
    <t>PCS35654</t>
  </si>
  <si>
    <t>PCS39426</t>
  </si>
  <si>
    <t>PCS37119</t>
  </si>
  <si>
    <t>FL</t>
  </si>
  <si>
    <t>NC3</t>
  </si>
  <si>
    <t>Twinning Wisp</t>
  </si>
  <si>
    <t>Twinning Wisp, Crystal, Feather</t>
  </si>
  <si>
    <t>Pinpoint, Feather</t>
  </si>
  <si>
    <t>Crystal, Feather</t>
  </si>
  <si>
    <t>Feather</t>
  </si>
  <si>
    <t>Pinpoint, Feather, Indented Natural, Extra Facet</t>
  </si>
  <si>
    <t>Crystal, Cloud, Needle, Pinpoint</t>
  </si>
  <si>
    <t>Feather, Crystal</t>
  </si>
  <si>
    <t>Needle, Pinpoint</t>
  </si>
  <si>
    <t>Cloud, Needle, Pinpoint</t>
  </si>
  <si>
    <t>Crystal,Feather</t>
  </si>
  <si>
    <t>Crystal, Cloud, Pinpoint</t>
  </si>
  <si>
    <t>Cloud</t>
  </si>
  <si>
    <t>Cloud, Feather</t>
  </si>
  <si>
    <t>Pinpoint</t>
  </si>
  <si>
    <t>Cloud, Crystal</t>
  </si>
  <si>
    <t>Twinning Wisp, Cloud, Feather</t>
  </si>
  <si>
    <t>Crystal</t>
  </si>
  <si>
    <t>Crystal, Feather, Pinpoint</t>
  </si>
  <si>
    <t>Cloud, Needle</t>
  </si>
  <si>
    <t>Pinpoint, Needle</t>
  </si>
  <si>
    <t>Crystal, Feather, Indented Natural</t>
  </si>
  <si>
    <t>Crystal, Needle, Pinpoint</t>
  </si>
  <si>
    <t>Surface Graining, Minor Details of Polish</t>
  </si>
  <si>
    <t>Pinpoint, Cloud, Feather, Surface Graining</t>
  </si>
  <si>
    <t>Crystal  Cloud  Feather</t>
  </si>
  <si>
    <t>Crystal  Cloud</t>
  </si>
  <si>
    <t>Needle, Feather, Pinpoint</t>
  </si>
  <si>
    <t>Pinpoint, Surface Graining</t>
  </si>
  <si>
    <t>Cloud, Pinpoint, Feather, Chip</t>
  </si>
  <si>
    <t>Pinpoint, Feather, Cavity</t>
  </si>
  <si>
    <t>Crystal, Cloud, Feather</t>
  </si>
  <si>
    <t>Twinning Wisp, Feather</t>
  </si>
  <si>
    <t>Cloud, Pinpoint</t>
  </si>
  <si>
    <t>Pinpoint, Cavity</t>
  </si>
  <si>
    <t>Crystal, Feather, Needle, Pinpoint</t>
  </si>
  <si>
    <t>Cloud,Crystal,Feather</t>
  </si>
  <si>
    <t>Crystal, Cloud</t>
  </si>
  <si>
    <t>Cloud, Pinpoint, Feather</t>
  </si>
  <si>
    <t>Feather, Cavity, Pinpoint</t>
  </si>
  <si>
    <t>Feather, Cavity, Indented Natural, Cloud</t>
  </si>
  <si>
    <t>Feather, Cavity</t>
  </si>
  <si>
    <t>Crystal, Cavity</t>
  </si>
  <si>
    <t>Cloud,Crystal,Feather,Indented Natural</t>
  </si>
  <si>
    <t>Cloud,Crystal,Natural,Pinpoint</t>
  </si>
  <si>
    <t>Cloud, Crystal, Feather</t>
  </si>
  <si>
    <t>Cavity, Indented Natural</t>
  </si>
  <si>
    <t>Cavity, Cloud, Crystal, Feather</t>
  </si>
  <si>
    <t>Crystal, Feather, Cloud</t>
  </si>
  <si>
    <t>GIA 1447062005</t>
  </si>
  <si>
    <t>Cloud, Pinpoint, Indented Natural</t>
  </si>
  <si>
    <t>Cloud, Indented Natural, Pinpoint</t>
  </si>
  <si>
    <t>Cloud, Feather, Pinpoint</t>
  </si>
  <si>
    <t>Pinpoint, Indented Natural, Cloud</t>
  </si>
  <si>
    <t>Crystal, Indented Natural</t>
  </si>
  <si>
    <t>Cloud, Crystal, Indented Natural</t>
  </si>
  <si>
    <t>Pinpoint, Needle, Indented Natural</t>
  </si>
  <si>
    <t>Pinpoint, Cloud, Surface Graining</t>
  </si>
  <si>
    <t>Twinning Wisp, Needle</t>
  </si>
  <si>
    <t>Cloud, Twinning Wisp</t>
  </si>
  <si>
    <t>Twinning Wisp, Feather, Cloud</t>
  </si>
  <si>
    <t>Crystal, Knot, Cloud, Feather</t>
  </si>
  <si>
    <t>Feather, Indented Natural, Pinpoint</t>
  </si>
  <si>
    <t>Cloud, Needle, Pinpoint, Natural</t>
  </si>
  <si>
    <t>Pinpoint, Cloud, Internal Graining, Feather</t>
  </si>
  <si>
    <t>Cloud, Pinpoint, Needle, Etch Channel</t>
  </si>
  <si>
    <t>Crystal, Indented Natural, Pinpoint</t>
  </si>
  <si>
    <t>Cloud, Crystal, Feather, Needle, Indented Natural</t>
  </si>
  <si>
    <t>Minor Details of Polish</t>
  </si>
  <si>
    <t>Cloud, Crystal, Indented Natural, Pinpoint</t>
  </si>
  <si>
    <t>Crystal, Needle, Feather, Pinpoint</t>
  </si>
  <si>
    <t>Pinpoint, Cloud</t>
  </si>
  <si>
    <t>Crystal, Cavity, Feather, Cloud</t>
  </si>
  <si>
    <t>Twinning Wisp, Crystal</t>
  </si>
  <si>
    <t>Feather, Twinning Wisp</t>
  </si>
  <si>
    <t>Cloud, Feather, Indented Natural</t>
  </si>
  <si>
    <t>Feather, Needle</t>
  </si>
  <si>
    <t>Crystal, Feather, Needle</t>
  </si>
  <si>
    <t>Crystal, Twinning Wisp</t>
  </si>
  <si>
    <t>Cloud, Crystal, Needle</t>
  </si>
  <si>
    <t>Crystal, Cloud, Feather, Pinpoint</t>
  </si>
  <si>
    <t>Feather, Cloud, Crystal</t>
  </si>
  <si>
    <t>Indented Natural, Cloud, Pinpoint</t>
  </si>
  <si>
    <t>Indented Natural, Feather, Pinpoint</t>
  </si>
  <si>
    <t>Indented Natural, Cloud, Crystal</t>
  </si>
  <si>
    <t>Feather, Crystal, Cloud</t>
  </si>
  <si>
    <t>Cloud, Pinpoint, Needle, Knot</t>
  </si>
  <si>
    <t>Twinning Wisp, Cloud</t>
  </si>
  <si>
    <t>Crystal, Indented Natural, Needle, Pinpoint</t>
  </si>
  <si>
    <t>Feather, Indented Natural</t>
  </si>
  <si>
    <t>Cloud, Needle, Indented Natural, Surface Graining</t>
  </si>
  <si>
    <t>Crystal, Needle</t>
  </si>
  <si>
    <t>Crystal, Feather, Pinpoint, Indented Natural</t>
  </si>
  <si>
    <t>Twinning Wisp, Feather, Pinpoint</t>
  </si>
  <si>
    <t>Pinpoint, Indented Natural, Natural, Extra Facet</t>
  </si>
  <si>
    <t>Feather, Pinpoint</t>
  </si>
  <si>
    <t>Feather, Cloud, Knot</t>
  </si>
  <si>
    <t>Cloud  Feather  Needle</t>
  </si>
  <si>
    <t>Needle, Cloud, Pinpoint</t>
  </si>
  <si>
    <t>GIA 1435998608</t>
  </si>
  <si>
    <t>Feather, Chip</t>
  </si>
  <si>
    <t>Crystal, Feather, Cloud, Needle</t>
  </si>
  <si>
    <t>Cloud, Feather, Crystal</t>
  </si>
  <si>
    <t>Twinning Wisp  Cloud</t>
  </si>
  <si>
    <t>Twinning Wisp, Feather, Cloud, Pinpoint</t>
  </si>
  <si>
    <t>Crystal, Feather, Cavity, Indented Natural</t>
  </si>
  <si>
    <t>Indented Natural, Feather, Cavity, Cloud</t>
  </si>
  <si>
    <t>Crystal,Feather,Natural</t>
  </si>
  <si>
    <t>Twinning Wisp, Feather, Needle, Natural, Extra Facet</t>
  </si>
  <si>
    <t>Crystal, Feather, Cloud, Cavity, Needle, Indented Natural, Extra Facet</t>
  </si>
  <si>
    <t>Twinning Wisp,Cloud,Crystal,Indented Natural,Needle,Natural,Extra Facet</t>
  </si>
  <si>
    <t>Crystal, Feather, Cavity, Needle, Indented Natural, Natural, Extra Facet</t>
  </si>
  <si>
    <t>Cloud, Needle, Crystal, Cavity, Natural</t>
  </si>
  <si>
    <t>Cloud, Feather, Indented Natural, Cavity, Needle</t>
  </si>
  <si>
    <t>Feather, Cavity, Indented Natural</t>
  </si>
  <si>
    <t>Twinning Wisp, Indented Natural</t>
  </si>
  <si>
    <t>Feather, Cloud, Crystal, Indented Natural, Cavity, Needle</t>
  </si>
  <si>
    <t>Crystal, Indented Natural, Cavity, Pinpoint, Natural</t>
  </si>
  <si>
    <t>Crystal, Indented Natural, Cavity, Pinpoint, Natural, Feather</t>
  </si>
  <si>
    <t>Crystal, Cloud, Indented Natural, Feather, Needle, Natural</t>
  </si>
  <si>
    <t>Feather,Crystal,Needle,Natural</t>
  </si>
  <si>
    <t>Crystal, Cloud, Feather, Needle, Indented Natural</t>
  </si>
  <si>
    <t>Cloud,Feather,Crystal,Needle</t>
  </si>
  <si>
    <t>Cloud,Crystal,Natural</t>
  </si>
  <si>
    <t>Cloud, Needle, Natural</t>
  </si>
  <si>
    <t>Twinning Wisp, Feather, Crystal, Indented Natural, Natural, Extra Facet</t>
  </si>
  <si>
    <t>Cloud, Crystal, Feather, Needle, Indented Natural, Extra Facet</t>
  </si>
  <si>
    <t>Cloud, Feather, Pinpoint, Extra Facet</t>
  </si>
  <si>
    <t>Cloud; Crystal; Needle; Natural</t>
  </si>
  <si>
    <t>Cloud, Crystal, Feather, Needle</t>
  </si>
  <si>
    <t>Twinning Wisp, Crystal, Feather, Needle, Indented Natural, Natural, Extra Facet</t>
  </si>
  <si>
    <t>Crystal, Feather, Cloud, Cavity, Needle, Natural</t>
  </si>
  <si>
    <t>Pinpoint, Feather, Natural, Extra Facet</t>
  </si>
  <si>
    <t>Needle,Pinpoint</t>
  </si>
  <si>
    <t>Pinpoint, Feather, Natural</t>
  </si>
  <si>
    <t>Crystal, Cloud, Feather, Needle, Indented Natural, Natural</t>
  </si>
  <si>
    <t>Crystal, Feather, Needle, Indented Natural, Natural</t>
  </si>
  <si>
    <t>Twinning Wisp, Crystal, Cloud, Feather, Needle, Indented Natural, Natural</t>
  </si>
  <si>
    <t>Crystal, Feather, Pinpoint, Indented Natural, Natural</t>
  </si>
  <si>
    <t>Crystal, Feather, Cloud, Needle, Indented Natural</t>
  </si>
  <si>
    <t>Needle, Cloud, Pinpoint, Feather</t>
  </si>
  <si>
    <t>Feather, Cloud</t>
  </si>
  <si>
    <t>Indented Natural, Pinpoint, Natural</t>
  </si>
  <si>
    <t>Feather, Cloud, Needle</t>
  </si>
  <si>
    <t>Feather, Manufacturing Remt</t>
  </si>
  <si>
    <t>Manufacturing Remt, Natural</t>
  </si>
  <si>
    <t>Pinpoint, Feather, Manufacturing Remt</t>
  </si>
  <si>
    <t>Cloud, Cavity, Feather, Manufacturing Remt</t>
  </si>
  <si>
    <t>Feather, Indented Natural, Cavity, Manufacturing Remt</t>
  </si>
  <si>
    <t>Pinpoint, Indented Natural, Feather, Manufacturing Remt</t>
  </si>
  <si>
    <t>Manufacturing Remt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</si>
</sst>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0.000"/>
    <numFmt numFmtId="166" formatCode="0.000%"/>
    <numFmt numFmtId="167" formatCode="\ 0.00%;[Red]\-0.00%"/>
    <numFmt numFmtId="168" formatCode="0.0%"/>
    <numFmt numFmtId="169" formatCode="#,##0.0"/>
    <numFmt numFmtId="170" formatCode="0.0"/>
    <numFmt numFmtId="171" formatCode="[$-409]d/mmm;@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name val="Garamond"/>
      <family val="1"/>
    </font>
    <font>
      <b/>
      <sz val="10"/>
      <name val="Arial"/>
      <family val="2"/>
    </font>
    <font>
      <sz val="7"/>
      <name val="Garamond"/>
      <family val="1"/>
    </font>
    <font>
      <b/>
      <sz val="10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Garamond"/>
      <family val="1"/>
    </font>
    <font>
      <sz val="12"/>
      <color rgb="FF002060"/>
      <name val="Garamond"/>
      <family val="1"/>
    </font>
    <font>
      <b/>
      <sz val="9"/>
      <name val="Garamond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Garamond"/>
      <family val="1"/>
    </font>
    <font>
      <sz val="10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1"/>
      <color rgb="FF70AD47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Arial"/>
      <family val="2"/>
    </font>
    <font>
      <sz val="10"/>
      <color theme="1"/>
      <name val="Tahoma"/>
      <family val="2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2060"/>
        <bgColor indexed="64"/>
      </patternFill>
    </fill>
    <fill>
      <patternFill patternType="solid">
        <fgColor rgb="FFFFFFCC"/>
      </patternFill>
    </fill>
    <fill>
      <patternFill patternType="solid">
        <fgColor rgb="FF8EA9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-0.499984740745262"/>
        <bgColor indexed="64"/>
      </patternFill>
    </fill>
  </fills>
  <borders count="28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2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8"/>
      </left>
      <right/>
      <top/>
      <bottom style="thin">
        <color indexed="23"/>
      </bottom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medium">
        <color indexed="64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theme="2" tint="-0.2499465926084170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2" tint="-0.24994659260841701"/>
      </right>
      <top/>
      <bottom style="thin">
        <color auto="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auto="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24994659260841701"/>
      </left>
      <right/>
      <top style="thin">
        <color auto="1"/>
      </top>
      <bottom style="thin">
        <color theme="2" tint="-0.24994659260841701"/>
      </bottom>
      <diagonal/>
    </border>
    <border>
      <left/>
      <right/>
      <top style="thin">
        <color auto="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theme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theme="2" tint="-0.24994659260841701"/>
      </left>
      <right/>
      <top style="thin">
        <color auto="1"/>
      </top>
      <bottom style="thin">
        <color auto="1"/>
      </bottom>
      <diagonal/>
    </border>
    <border>
      <left style="thin">
        <color theme="2" tint="-0.24994659260841701"/>
      </left>
      <right style="thin">
        <color theme="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/>
      </right>
      <top style="thin">
        <color theme="2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indexed="64"/>
      </top>
      <bottom style="hair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hair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2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2" tint="-0.2499465926084170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theme="2" tint="-0.24994659260841701"/>
      </right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/>
      <right style="thin">
        <color auto="1"/>
      </right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auto="1"/>
      </right>
      <top/>
      <bottom/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0" tint="-0.2499465926084170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auto="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auto="1"/>
      </right>
      <top/>
      <bottom style="thin">
        <color theme="2" tint="-0.24994659260841701"/>
      </bottom>
      <diagonal/>
    </border>
    <border>
      <left style="thin">
        <color theme="1"/>
      </left>
      <right style="thin">
        <color theme="2" tint="-0.24994659260841701"/>
      </right>
      <top style="thin">
        <color theme="1"/>
      </top>
      <bottom/>
      <diagonal/>
    </border>
    <border>
      <left/>
      <right style="thin">
        <color theme="2" tint="-0.24994659260841701"/>
      </right>
      <top style="thin">
        <color theme="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/>
      </right>
      <top style="thin">
        <color theme="1"/>
      </top>
      <bottom style="thin">
        <color theme="2" tint="-0.24994659260841701"/>
      </bottom>
      <diagonal/>
    </border>
    <border>
      <left style="thin">
        <color theme="1"/>
      </left>
      <right style="thin">
        <color theme="2" tint="-0.24994659260841701"/>
      </right>
      <top/>
      <bottom/>
      <diagonal/>
    </border>
    <border>
      <left style="thin">
        <color theme="1"/>
      </left>
      <right style="thin">
        <color theme="2" tint="-0.24994659260841701"/>
      </right>
      <top/>
      <bottom style="thin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1"/>
      </bottom>
      <diagonal/>
    </border>
    <border>
      <left style="thin">
        <color theme="2" tint="-0.24994659260841701"/>
      </left>
      <right style="thin">
        <color theme="1"/>
      </right>
      <top style="thin">
        <color theme="2" tint="-0.2499465926084170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theme="1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33" fillId="0" borderId="0" applyNumberForma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9" fillId="0" borderId="0"/>
    <xf numFmtId="0" fontId="46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38" borderId="251" applyNumberFormat="0" applyFont="0" applyAlignment="0" applyProtection="0"/>
  </cellStyleXfs>
  <cellXfs count="945">
    <xf numFmtId="0" fontId="0" fillId="0" borderId="0" xfId="0"/>
    <xf numFmtId="0" fontId="3" fillId="0" borderId="0" xfId="0" applyFont="1"/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0" fontId="7" fillId="2" borderId="0" xfId="0" applyFont="1" applyFill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4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" fontId="0" fillId="0" borderId="0" xfId="0" applyNumberForma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9" fillId="0" borderId="0" xfId="2" applyNumberFormat="1" applyFont="1"/>
    <xf numFmtId="0" fontId="0" fillId="0" borderId="0" xfId="0" applyAlignment="1">
      <alignment horizontal="center" vertical="top"/>
    </xf>
    <xf numFmtId="165" fontId="12" fillId="2" borderId="0" xfId="2" applyNumberFormat="1" applyFont="1" applyFill="1" applyAlignment="1">
      <alignment vertical="top"/>
    </xf>
    <xf numFmtId="0" fontId="0" fillId="0" borderId="0" xfId="0" applyAlignment="1">
      <alignment vertical="top"/>
    </xf>
    <xf numFmtId="0" fontId="9" fillId="0" borderId="0" xfId="2" applyFont="1" applyAlignment="1">
      <alignment vertical="top"/>
    </xf>
    <xf numFmtId="0" fontId="13" fillId="0" borderId="0" xfId="0" applyFont="1"/>
    <xf numFmtId="0" fontId="9" fillId="0" borderId="0" xfId="2" applyFont="1"/>
    <xf numFmtId="0" fontId="0" fillId="0" borderId="0" xfId="0" applyAlignment="1">
      <alignment horizontal="left" vertical="center" indent="5"/>
    </xf>
    <xf numFmtId="165" fontId="9" fillId="0" borderId="3" xfId="0" applyNumberFormat="1" applyFont="1" applyBorder="1" applyAlignment="1">
      <alignment horizontal="center"/>
    </xf>
    <xf numFmtId="10" fontId="0" fillId="0" borderId="0" xfId="0" applyNumberFormat="1"/>
    <xf numFmtId="9" fontId="9" fillId="0" borderId="0" xfId="2" applyNumberFormat="1" applyFont="1"/>
    <xf numFmtId="0" fontId="9" fillId="0" borderId="0" xfId="2" applyFont="1" applyAlignment="1">
      <alignment horizontal="left" indent="1"/>
    </xf>
    <xf numFmtId="9" fontId="9" fillId="0" borderId="0" xfId="2" applyNumberFormat="1" applyFont="1" applyAlignment="1">
      <alignment horizontal="right"/>
    </xf>
    <xf numFmtId="9" fontId="9" fillId="0" borderId="11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/>
    <xf numFmtId="4" fontId="0" fillId="0" borderId="11" xfId="0" applyNumberFormat="1" applyBorder="1"/>
    <xf numFmtId="166" fontId="0" fillId="0" borderId="0" xfId="0" applyNumberFormat="1"/>
    <xf numFmtId="165" fontId="12" fillId="2" borderId="0" xfId="2" applyNumberFormat="1" applyFont="1" applyFill="1"/>
    <xf numFmtId="0" fontId="19" fillId="0" borderId="0" xfId="0" applyFont="1"/>
    <xf numFmtId="0" fontId="18" fillId="0" borderId="3" xfId="0" quotePrefix="1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1" fillId="0" borderId="0" xfId="4"/>
    <xf numFmtId="0" fontId="21" fillId="0" borderId="15" xfId="4" applyFont="1" applyBorder="1" applyAlignment="1">
      <alignment horizontal="center" vertical="center"/>
    </xf>
    <xf numFmtId="0" fontId="21" fillId="0" borderId="16" xfId="4" applyFont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22" fillId="0" borderId="1" xfId="4" applyFont="1" applyBorder="1" applyAlignment="1">
      <alignment horizontal="center"/>
    </xf>
    <xf numFmtId="0" fontId="11" fillId="0" borderId="0" xfId="5"/>
    <xf numFmtId="0" fontId="23" fillId="0" borderId="0" xfId="5" applyFont="1"/>
    <xf numFmtId="0" fontId="23" fillId="0" borderId="18" xfId="5" applyFont="1" applyBorder="1" applyAlignment="1">
      <alignment horizontal="center" vertical="center"/>
    </xf>
    <xf numFmtId="0" fontId="23" fillId="0" borderId="18" xfId="5" quotePrefix="1" applyFont="1" applyBorder="1" applyAlignment="1">
      <alignment horizontal="center" vertical="center"/>
    </xf>
    <xf numFmtId="0" fontId="11" fillId="17" borderId="19" xfId="5" applyFill="1" applyBorder="1" applyAlignment="1">
      <alignment horizontal="center" vertical="center"/>
    </xf>
    <xf numFmtId="0" fontId="11" fillId="17" borderId="20" xfId="5" applyFill="1" applyBorder="1" applyAlignment="1">
      <alignment horizontal="center" vertical="center"/>
    </xf>
    <xf numFmtId="0" fontId="11" fillId="17" borderId="21" xfId="5" applyFill="1" applyBorder="1" applyAlignment="1">
      <alignment horizontal="center" vertical="center"/>
    </xf>
    <xf numFmtId="0" fontId="11" fillId="6" borderId="19" xfId="5" applyFill="1" applyBorder="1" applyAlignment="1">
      <alignment horizontal="center" vertical="center"/>
    </xf>
    <xf numFmtId="0" fontId="11" fillId="13" borderId="22" xfId="5" applyFill="1" applyBorder="1" applyAlignment="1">
      <alignment horizontal="center" vertical="center"/>
    </xf>
    <xf numFmtId="0" fontId="11" fillId="6" borderId="22" xfId="5" applyFill="1" applyBorder="1" applyAlignment="1">
      <alignment horizontal="center" vertical="center"/>
    </xf>
    <xf numFmtId="0" fontId="11" fillId="18" borderId="22" xfId="5" applyFill="1" applyBorder="1" applyAlignment="1">
      <alignment horizontal="center" vertical="center"/>
    </xf>
    <xf numFmtId="0" fontId="11" fillId="2" borderId="23" xfId="5" applyFill="1" applyBorder="1" applyAlignment="1">
      <alignment horizontal="center" vertical="center"/>
    </xf>
    <xf numFmtId="0" fontId="11" fillId="19" borderId="23" xfId="5" applyFill="1" applyBorder="1" applyAlignment="1">
      <alignment horizontal="center" vertical="center"/>
    </xf>
    <xf numFmtId="0" fontId="11" fillId="12" borderId="23" xfId="5" quotePrefix="1" applyFill="1" applyBorder="1" applyAlignment="1">
      <alignment horizontal="center" vertical="center"/>
    </xf>
    <xf numFmtId="0" fontId="11" fillId="20" borderId="23" xfId="5" quotePrefix="1" applyFill="1" applyBorder="1" applyAlignment="1">
      <alignment horizontal="center" vertical="center"/>
    </xf>
    <xf numFmtId="0" fontId="11" fillId="21" borderId="23" xfId="5" quotePrefix="1" applyFill="1" applyBorder="1" applyAlignment="1">
      <alignment horizontal="center" vertical="center"/>
    </xf>
    <xf numFmtId="0" fontId="11" fillId="18" borderId="23" xfId="5" quotePrefix="1" applyFill="1" applyBorder="1" applyAlignment="1">
      <alignment horizontal="center" vertical="center"/>
    </xf>
    <xf numFmtId="0" fontId="11" fillId="17" borderId="24" xfId="5" applyFill="1" applyBorder="1" applyAlignment="1">
      <alignment horizontal="center" vertical="center"/>
    </xf>
    <xf numFmtId="0" fontId="11" fillId="17" borderId="0" xfId="5" applyFill="1" applyAlignment="1">
      <alignment horizontal="center" vertical="center"/>
    </xf>
    <xf numFmtId="0" fontId="11" fillId="17" borderId="25" xfId="5" applyFill="1" applyBorder="1" applyAlignment="1">
      <alignment horizontal="center" vertical="center"/>
    </xf>
    <xf numFmtId="0" fontId="11" fillId="6" borderId="24" xfId="5" applyFill="1" applyBorder="1" applyAlignment="1">
      <alignment horizontal="center" vertical="center"/>
    </xf>
    <xf numFmtId="0" fontId="11" fillId="13" borderId="26" xfId="5" applyFill="1" applyBorder="1" applyAlignment="1">
      <alignment horizontal="center" vertical="center"/>
    </xf>
    <xf numFmtId="0" fontId="11" fillId="6" borderId="26" xfId="5" applyFill="1" applyBorder="1" applyAlignment="1">
      <alignment horizontal="center" vertical="center"/>
    </xf>
    <xf numFmtId="0" fontId="11" fillId="18" borderId="26" xfId="5" applyFill="1" applyBorder="1" applyAlignment="1">
      <alignment horizontal="center" vertical="center"/>
    </xf>
    <xf numFmtId="0" fontId="11" fillId="2" borderId="27" xfId="5" applyFill="1" applyBorder="1" applyAlignment="1">
      <alignment horizontal="center" vertical="center"/>
    </xf>
    <xf numFmtId="0" fontId="11" fillId="19" borderId="27" xfId="5" applyFill="1" applyBorder="1" applyAlignment="1">
      <alignment horizontal="center" vertical="center"/>
    </xf>
    <xf numFmtId="0" fontId="11" fillId="12" borderId="27" xfId="5" applyFill="1" applyBorder="1" applyAlignment="1">
      <alignment horizontal="center" vertical="center"/>
    </xf>
    <xf numFmtId="0" fontId="11" fillId="20" borderId="27" xfId="5" applyFill="1" applyBorder="1" applyAlignment="1">
      <alignment horizontal="center" vertical="center"/>
    </xf>
    <xf numFmtId="0" fontId="11" fillId="21" borderId="27" xfId="5" applyFill="1" applyBorder="1" applyAlignment="1">
      <alignment horizontal="center" vertical="center"/>
    </xf>
    <xf numFmtId="0" fontId="11" fillId="18" borderId="27" xfId="5" applyFill="1" applyBorder="1" applyAlignment="1">
      <alignment horizontal="center" vertical="center"/>
    </xf>
    <xf numFmtId="0" fontId="11" fillId="0" borderId="27" xfId="5" applyBorder="1" applyAlignment="1">
      <alignment horizontal="center" vertical="center"/>
    </xf>
    <xf numFmtId="0" fontId="11" fillId="17" borderId="28" xfId="5" applyFill="1" applyBorder="1" applyAlignment="1">
      <alignment horizontal="center" vertical="center"/>
    </xf>
    <xf numFmtId="0" fontId="11" fillId="17" borderId="29" xfId="5" applyFill="1" applyBorder="1" applyAlignment="1">
      <alignment horizontal="center" vertical="center"/>
    </xf>
    <xf numFmtId="0" fontId="11" fillId="17" borderId="30" xfId="5" applyFill="1" applyBorder="1" applyAlignment="1">
      <alignment horizontal="center" vertical="center"/>
    </xf>
    <xf numFmtId="0" fontId="11" fillId="6" borderId="28" xfId="5" applyFill="1" applyBorder="1" applyAlignment="1">
      <alignment horizontal="center" vertical="center"/>
    </xf>
    <xf numFmtId="0" fontId="11" fillId="2" borderId="19" xfId="5" applyFill="1" applyBorder="1" applyAlignment="1">
      <alignment horizontal="center" vertical="center"/>
    </xf>
    <xf numFmtId="0" fontId="11" fillId="2" borderId="20" xfId="5" applyFill="1" applyBorder="1" applyAlignment="1">
      <alignment horizontal="center" vertical="center"/>
    </xf>
    <xf numFmtId="0" fontId="11" fillId="2" borderId="21" xfId="5" applyFill="1" applyBorder="1" applyAlignment="1">
      <alignment horizontal="center" vertical="center"/>
    </xf>
    <xf numFmtId="0" fontId="11" fillId="22" borderId="19" xfId="5" applyFill="1" applyBorder="1" applyAlignment="1">
      <alignment horizontal="center" vertical="center"/>
    </xf>
    <xf numFmtId="0" fontId="11" fillId="23" borderId="19" xfId="5" applyFill="1" applyBorder="1" applyAlignment="1">
      <alignment horizontal="center" vertical="center"/>
    </xf>
    <xf numFmtId="0" fontId="11" fillId="13" borderId="31" xfId="5" applyFill="1" applyBorder="1" applyAlignment="1">
      <alignment horizontal="center" vertical="center"/>
    </xf>
    <xf numFmtId="0" fontId="11" fillId="18" borderId="31" xfId="5" applyFill="1" applyBorder="1" applyAlignment="1">
      <alignment horizontal="center" vertical="center"/>
    </xf>
    <xf numFmtId="0" fontId="11" fillId="2" borderId="28" xfId="5" applyFill="1" applyBorder="1" applyAlignment="1">
      <alignment horizontal="center" vertical="center"/>
    </xf>
    <xf numFmtId="0" fontId="11" fillId="2" borderId="29" xfId="5" applyFill="1" applyBorder="1" applyAlignment="1">
      <alignment horizontal="center" vertical="center"/>
    </xf>
    <xf numFmtId="0" fontId="11" fillId="2" borderId="30" xfId="5" applyFill="1" applyBorder="1" applyAlignment="1">
      <alignment horizontal="center" vertical="center"/>
    </xf>
    <xf numFmtId="0" fontId="11" fillId="22" borderId="28" xfId="5" applyFill="1" applyBorder="1" applyAlignment="1">
      <alignment horizontal="center" vertical="center"/>
    </xf>
    <xf numFmtId="0" fontId="11" fillId="23" borderId="28" xfId="5" applyFill="1" applyBorder="1" applyAlignment="1">
      <alignment horizontal="center" vertical="center"/>
    </xf>
    <xf numFmtId="0" fontId="11" fillId="24" borderId="22" xfId="5" applyFill="1" applyBorder="1" applyAlignment="1">
      <alignment horizontal="center" vertical="center"/>
    </xf>
    <xf numFmtId="0" fontId="11" fillId="25" borderId="22" xfId="5" applyFill="1" applyBorder="1" applyAlignment="1">
      <alignment horizontal="center" vertical="center"/>
    </xf>
    <xf numFmtId="0" fontId="11" fillId="26" borderId="22" xfId="5" applyFill="1" applyBorder="1" applyAlignment="1">
      <alignment horizontal="center" vertical="center"/>
    </xf>
    <xf numFmtId="0" fontId="11" fillId="0" borderId="19" xfId="5" applyBorder="1" applyAlignment="1">
      <alignment horizontal="center" vertical="center"/>
    </xf>
    <xf numFmtId="0" fontId="11" fillId="0" borderId="20" xfId="5" applyBorder="1" applyAlignment="1">
      <alignment horizontal="center" vertical="center"/>
    </xf>
    <xf numFmtId="0" fontId="11" fillId="0" borderId="21" xfId="5" applyBorder="1" applyAlignment="1">
      <alignment horizontal="center" vertical="center"/>
    </xf>
    <xf numFmtId="0" fontId="23" fillId="3" borderId="23" xfId="5" applyFont="1" applyFill="1" applyBorder="1" applyAlignment="1">
      <alignment horizontal="center" vertical="center"/>
    </xf>
    <xf numFmtId="0" fontId="23" fillId="27" borderId="23" xfId="5" applyFont="1" applyFill="1" applyBorder="1" applyAlignment="1">
      <alignment horizontal="center" vertical="center"/>
    </xf>
    <xf numFmtId="0" fontId="11" fillId="24" borderId="26" xfId="5" applyFill="1" applyBorder="1" applyAlignment="1">
      <alignment horizontal="center" vertical="center"/>
    </xf>
    <xf numFmtId="0" fontId="11" fillId="25" borderId="26" xfId="5" applyFill="1" applyBorder="1" applyAlignment="1">
      <alignment horizontal="center" vertical="center"/>
    </xf>
    <xf numFmtId="0" fontId="11" fillId="26" borderId="26" xfId="5" applyFill="1" applyBorder="1" applyAlignment="1">
      <alignment horizontal="center" vertical="center"/>
    </xf>
    <xf numFmtId="0" fontId="11" fillId="0" borderId="28" xfId="5" applyBorder="1" applyAlignment="1">
      <alignment horizontal="center" vertical="center"/>
    </xf>
    <xf numFmtId="0" fontId="11" fillId="0" borderId="29" xfId="5" applyBorder="1" applyAlignment="1">
      <alignment horizontal="center" vertical="center"/>
    </xf>
    <xf numFmtId="0" fontId="11" fillId="0" borderId="30" xfId="5" applyBorder="1" applyAlignment="1">
      <alignment horizontal="center" vertical="center"/>
    </xf>
    <xf numFmtId="0" fontId="23" fillId="3" borderId="32" xfId="5" applyFont="1" applyFill="1" applyBorder="1" applyAlignment="1">
      <alignment horizontal="center" vertical="center"/>
    </xf>
    <xf numFmtId="0" fontId="23" fillId="27" borderId="32" xfId="5" applyFont="1" applyFill="1" applyBorder="1" applyAlignment="1">
      <alignment horizontal="center" vertical="center"/>
    </xf>
    <xf numFmtId="0" fontId="11" fillId="27" borderId="19" xfId="5" applyFill="1" applyBorder="1" applyAlignment="1">
      <alignment horizontal="center" vertical="center"/>
    </xf>
    <xf numFmtId="0" fontId="11" fillId="27" borderId="20" xfId="5" applyFill="1" applyBorder="1" applyAlignment="1">
      <alignment horizontal="center" vertical="center"/>
    </xf>
    <xf numFmtId="0" fontId="11" fillId="7" borderId="19" xfId="5" applyFill="1" applyBorder="1" applyAlignment="1">
      <alignment horizontal="center" vertical="center"/>
    </xf>
    <xf numFmtId="0" fontId="11" fillId="7" borderId="20" xfId="5" applyFill="1" applyBorder="1" applyAlignment="1">
      <alignment horizontal="center" vertical="center"/>
    </xf>
    <xf numFmtId="0" fontId="11" fillId="28" borderId="19" xfId="5" applyFill="1" applyBorder="1" applyAlignment="1">
      <alignment horizontal="center" vertical="center"/>
    </xf>
    <xf numFmtId="0" fontId="11" fillId="28" borderId="20" xfId="5" applyFill="1" applyBorder="1" applyAlignment="1">
      <alignment horizontal="center" vertical="center"/>
    </xf>
    <xf numFmtId="0" fontId="11" fillId="29" borderId="21" xfId="5" applyFill="1" applyBorder="1" applyAlignment="1">
      <alignment horizontal="center" vertical="center"/>
    </xf>
    <xf numFmtId="0" fontId="11" fillId="27" borderId="28" xfId="5" applyFill="1" applyBorder="1" applyAlignment="1">
      <alignment horizontal="center" vertical="center"/>
    </xf>
    <xf numFmtId="0" fontId="11" fillId="27" borderId="29" xfId="5" applyFill="1" applyBorder="1" applyAlignment="1">
      <alignment horizontal="center" vertical="center"/>
    </xf>
    <xf numFmtId="0" fontId="11" fillId="7" borderId="28" xfId="5" applyFill="1" applyBorder="1" applyAlignment="1">
      <alignment horizontal="center" vertical="center"/>
    </xf>
    <xf numFmtId="0" fontId="11" fillId="7" borderId="29" xfId="5" applyFill="1" applyBorder="1" applyAlignment="1">
      <alignment horizontal="center" vertical="center"/>
    </xf>
    <xf numFmtId="0" fontId="11" fillId="28" borderId="28" xfId="5" applyFill="1" applyBorder="1" applyAlignment="1">
      <alignment horizontal="center" vertical="center"/>
    </xf>
    <xf numFmtId="0" fontId="11" fillId="28" borderId="29" xfId="5" applyFill="1" applyBorder="1" applyAlignment="1">
      <alignment horizontal="center" vertical="center"/>
    </xf>
    <xf numFmtId="0" fontId="11" fillId="29" borderId="25" xfId="5" applyFill="1" applyBorder="1" applyAlignment="1">
      <alignment horizontal="center" vertical="center"/>
    </xf>
    <xf numFmtId="0" fontId="11" fillId="30" borderId="19" xfId="5" applyFill="1" applyBorder="1" applyAlignment="1">
      <alignment horizontal="center" vertical="center"/>
    </xf>
    <xf numFmtId="0" fontId="11" fillId="30" borderId="20" xfId="5" applyFill="1" applyBorder="1" applyAlignment="1">
      <alignment horizontal="center" vertical="center"/>
    </xf>
    <xf numFmtId="0" fontId="11" fillId="5" borderId="19" xfId="5" applyFill="1" applyBorder="1" applyAlignment="1">
      <alignment horizontal="center" vertical="center"/>
    </xf>
    <xf numFmtId="0" fontId="11" fillId="5" borderId="20" xfId="5" applyFill="1" applyBorder="1" applyAlignment="1">
      <alignment horizontal="center" vertical="center"/>
    </xf>
    <xf numFmtId="0" fontId="11" fillId="9" borderId="19" xfId="5" applyFill="1" applyBorder="1" applyAlignment="1">
      <alignment horizontal="center" vertical="center"/>
    </xf>
    <xf numFmtId="0" fontId="11" fillId="9" borderId="20" xfId="5" applyFill="1" applyBorder="1" applyAlignment="1">
      <alignment horizontal="center" vertical="center"/>
    </xf>
    <xf numFmtId="0" fontId="11" fillId="30" borderId="28" xfId="5" applyFill="1" applyBorder="1" applyAlignment="1">
      <alignment horizontal="center" vertical="center"/>
    </xf>
    <xf numFmtId="0" fontId="11" fillId="30" borderId="29" xfId="5" applyFill="1" applyBorder="1" applyAlignment="1">
      <alignment horizontal="center" vertical="center"/>
    </xf>
    <xf numFmtId="0" fontId="11" fillId="5" borderId="28" xfId="5" applyFill="1" applyBorder="1" applyAlignment="1">
      <alignment horizontal="center" vertical="center"/>
    </xf>
    <xf numFmtId="0" fontId="11" fillId="5" borderId="29" xfId="5" applyFill="1" applyBorder="1" applyAlignment="1">
      <alignment horizontal="center" vertical="center"/>
    </xf>
    <xf numFmtId="0" fontId="11" fillId="9" borderId="28" xfId="5" applyFill="1" applyBorder="1" applyAlignment="1">
      <alignment horizontal="center" vertical="center"/>
    </xf>
    <xf numFmtId="0" fontId="11" fillId="9" borderId="29" xfId="5" applyFill="1" applyBorder="1" applyAlignment="1">
      <alignment horizontal="center" vertical="center"/>
    </xf>
    <xf numFmtId="0" fontId="11" fillId="31" borderId="33" xfId="5" applyFill="1" applyBorder="1" applyAlignment="1">
      <alignment horizontal="center" vertical="center"/>
    </xf>
    <xf numFmtId="0" fontId="11" fillId="31" borderId="34" xfId="5" applyFill="1" applyBorder="1" applyAlignment="1">
      <alignment horizontal="center" vertical="center"/>
    </xf>
    <xf numFmtId="0" fontId="11" fillId="23" borderId="33" xfId="5" applyFill="1" applyBorder="1" applyAlignment="1">
      <alignment horizontal="center" vertical="center"/>
    </xf>
    <xf numFmtId="0" fontId="11" fillId="23" borderId="34" xfId="5" applyFill="1" applyBorder="1" applyAlignment="1">
      <alignment horizontal="center" vertical="center"/>
    </xf>
    <xf numFmtId="0" fontId="11" fillId="30" borderId="33" xfId="5" applyFill="1" applyBorder="1" applyAlignment="1">
      <alignment horizontal="center" vertical="center"/>
    </xf>
    <xf numFmtId="0" fontId="11" fillId="30" borderId="34" xfId="5" applyFill="1" applyBorder="1" applyAlignment="1">
      <alignment horizontal="center" vertical="center"/>
    </xf>
    <xf numFmtId="0" fontId="11" fillId="29" borderId="33" xfId="5" applyFill="1" applyBorder="1" applyAlignment="1">
      <alignment horizontal="center" vertical="center"/>
    </xf>
    <xf numFmtId="0" fontId="11" fillId="29" borderId="34" xfId="5" applyFill="1" applyBorder="1" applyAlignment="1">
      <alignment horizontal="center" vertical="center"/>
    </xf>
    <xf numFmtId="0" fontId="11" fillId="29" borderId="35" xfId="5" applyFill="1" applyBorder="1" applyAlignment="1">
      <alignment horizontal="center" vertical="center"/>
    </xf>
    <xf numFmtId="0" fontId="11" fillId="16" borderId="33" xfId="5" applyFill="1" applyBorder="1" applyAlignment="1">
      <alignment horizontal="center" vertical="center"/>
    </xf>
    <xf numFmtId="0" fontId="11" fillId="16" borderId="34" xfId="5" applyFill="1" applyBorder="1" applyAlignment="1">
      <alignment horizontal="center" vertical="center"/>
    </xf>
    <xf numFmtId="0" fontId="11" fillId="16" borderId="35" xfId="5" applyFill="1" applyBorder="1" applyAlignment="1">
      <alignment horizontal="center" vertical="center"/>
    </xf>
    <xf numFmtId="0" fontId="12" fillId="0" borderId="0" xfId="5" applyFont="1"/>
    <xf numFmtId="165" fontId="9" fillId="0" borderId="3" xfId="5" applyNumberFormat="1" applyFont="1" applyBorder="1" applyAlignment="1">
      <alignment horizontal="left"/>
    </xf>
    <xf numFmtId="0" fontId="9" fillId="0" borderId="3" xfId="5" applyFont="1" applyBorder="1" applyAlignment="1">
      <alignment horizontal="left"/>
    </xf>
    <xf numFmtId="165" fontId="9" fillId="0" borderId="3" xfId="5" applyNumberFormat="1" applyFont="1" applyBorder="1" applyAlignment="1">
      <alignment horizontal="center"/>
    </xf>
    <xf numFmtId="0" fontId="9" fillId="0" borderId="3" xfId="5" applyFont="1" applyBorder="1" applyAlignment="1">
      <alignment horizontal="center"/>
    </xf>
    <xf numFmtId="167" fontId="25" fillId="0" borderId="36" xfId="1" applyNumberFormat="1" applyFont="1" applyFill="1" applyBorder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2" fillId="0" borderId="36" xfId="0" applyFont="1" applyBorder="1" applyProtection="1">
      <protection hidden="1"/>
    </xf>
    <xf numFmtId="0" fontId="21" fillId="0" borderId="37" xfId="0" applyFont="1" applyBorder="1" applyProtection="1">
      <protection hidden="1"/>
    </xf>
    <xf numFmtId="0" fontId="22" fillId="0" borderId="38" xfId="0" applyFont="1" applyBorder="1" applyAlignment="1" applyProtection="1">
      <alignment horizontal="center"/>
      <protection hidden="1"/>
    </xf>
    <xf numFmtId="0" fontId="0" fillId="0" borderId="0" xfId="0" quotePrefix="1" applyAlignment="1">
      <alignment horizontal="center"/>
    </xf>
    <xf numFmtId="0" fontId="26" fillId="0" borderId="0" xfId="0" applyFont="1"/>
    <xf numFmtId="0" fontId="21" fillId="0" borderId="39" xfId="0" applyFont="1" applyBorder="1" applyAlignment="1" applyProtection="1">
      <alignment horizontal="center"/>
      <protection locked="0"/>
    </xf>
    <xf numFmtId="0" fontId="0" fillId="0" borderId="42" xfId="0" applyBorder="1" applyAlignment="1">
      <alignment horizontal="center" vertical="top"/>
    </xf>
    <xf numFmtId="4" fontId="24" fillId="0" borderId="43" xfId="6" applyNumberFormat="1" applyFont="1" applyBorder="1" applyProtection="1">
      <protection locked="0"/>
    </xf>
    <xf numFmtId="0" fontId="0" fillId="0" borderId="45" xfId="0" applyBorder="1" applyAlignment="1">
      <alignment horizontal="center" vertical="top"/>
    </xf>
    <xf numFmtId="0" fontId="22" fillId="0" borderId="46" xfId="0" applyFont="1" applyBorder="1" applyProtection="1">
      <protection hidden="1"/>
    </xf>
    <xf numFmtId="0" fontId="0" fillId="0" borderId="49" xfId="0" applyBorder="1" applyAlignment="1">
      <alignment horizontal="center" vertical="top"/>
    </xf>
    <xf numFmtId="0" fontId="22" fillId="0" borderId="47" xfId="0" applyFont="1" applyBorder="1" applyProtection="1">
      <protection hidden="1"/>
    </xf>
    <xf numFmtId="0" fontId="22" fillId="0" borderId="50" xfId="0" applyFont="1" applyBorder="1" applyAlignment="1" applyProtection="1">
      <alignment horizontal="center"/>
      <protection hidden="1"/>
    </xf>
    <xf numFmtId="0" fontId="0" fillId="0" borderId="52" xfId="0" applyBorder="1" applyAlignment="1">
      <alignment horizontal="center" vertical="top"/>
    </xf>
    <xf numFmtId="0" fontId="22" fillId="0" borderId="53" xfId="0" applyFont="1" applyBorder="1" applyProtection="1">
      <protection hidden="1"/>
    </xf>
    <xf numFmtId="0" fontId="22" fillId="0" borderId="52" xfId="0" applyFont="1" applyBorder="1" applyAlignment="1" applyProtection="1">
      <alignment horizontal="center"/>
      <protection hidden="1"/>
    </xf>
    <xf numFmtId="0" fontId="3" fillId="2" borderId="0" xfId="0" applyFont="1" applyFill="1"/>
    <xf numFmtId="4" fontId="3" fillId="2" borderId="0" xfId="0" applyNumberFormat="1" applyFont="1" applyFill="1"/>
    <xf numFmtId="1" fontId="3" fillId="11" borderId="23" xfId="0" applyNumberFormat="1" applyFont="1" applyFill="1" applyBorder="1" applyAlignment="1">
      <alignment horizontal="center" vertical="center"/>
    </xf>
    <xf numFmtId="1" fontId="3" fillId="11" borderId="32" xfId="0" applyNumberFormat="1" applyFont="1" applyFill="1" applyBorder="1" applyAlignment="1">
      <alignment horizontal="center" vertical="center"/>
    </xf>
    <xf numFmtId="1" fontId="3" fillId="11" borderId="54" xfId="0" applyNumberFormat="1" applyFont="1" applyFill="1" applyBorder="1" applyAlignment="1">
      <alignment horizontal="center" vertical="center"/>
    </xf>
    <xf numFmtId="1" fontId="3" fillId="11" borderId="55" xfId="0" applyNumberFormat="1" applyFont="1" applyFill="1" applyBorder="1" applyAlignment="1">
      <alignment horizontal="center" vertical="center"/>
    </xf>
    <xf numFmtId="1" fontId="3" fillId="11" borderId="56" xfId="0" applyNumberFormat="1" applyFont="1" applyFill="1" applyBorder="1" applyAlignment="1">
      <alignment horizontal="center" vertical="center"/>
    </xf>
    <xf numFmtId="1" fontId="3" fillId="11" borderId="57" xfId="0" applyNumberFormat="1" applyFont="1" applyFill="1" applyBorder="1" applyAlignment="1">
      <alignment horizontal="center" vertical="center"/>
    </xf>
    <xf numFmtId="1" fontId="3" fillId="11" borderId="58" xfId="0" applyNumberFormat="1" applyFont="1" applyFill="1" applyBorder="1" applyAlignment="1">
      <alignment horizontal="center" vertical="center"/>
    </xf>
    <xf numFmtId="1" fontId="3" fillId="11" borderId="59" xfId="0" applyNumberFormat="1" applyFont="1" applyFill="1" applyBorder="1" applyAlignment="1">
      <alignment horizontal="center" vertical="center"/>
    </xf>
    <xf numFmtId="1" fontId="3" fillId="11" borderId="60" xfId="0" applyNumberFormat="1" applyFont="1" applyFill="1" applyBorder="1" applyAlignment="1">
      <alignment horizontal="center" vertical="center"/>
    </xf>
    <xf numFmtId="1" fontId="0" fillId="11" borderId="61" xfId="0" applyNumberFormat="1" applyFill="1" applyBorder="1" applyAlignment="1">
      <alignment horizontal="center" vertical="center"/>
    </xf>
    <xf numFmtId="1" fontId="0" fillId="11" borderId="62" xfId="0" applyNumberFormat="1" applyFill="1" applyBorder="1" applyAlignment="1">
      <alignment horizontal="center" vertical="center"/>
    </xf>
    <xf numFmtId="1" fontId="0" fillId="11" borderId="63" xfId="0" applyNumberFormat="1" applyFill="1" applyBorder="1" applyAlignment="1">
      <alignment horizontal="center" vertical="center"/>
    </xf>
    <xf numFmtId="1" fontId="0" fillId="11" borderId="64" xfId="0" applyNumberFormat="1" applyFill="1" applyBorder="1" applyAlignment="1">
      <alignment horizontal="center" vertical="center"/>
    </xf>
    <xf numFmtId="1" fontId="0" fillId="11" borderId="65" xfId="0" applyNumberFormat="1" applyFill="1" applyBorder="1" applyAlignment="1">
      <alignment horizontal="center" vertical="center"/>
    </xf>
    <xf numFmtId="1" fontId="3" fillId="11" borderId="66" xfId="0" applyNumberFormat="1" applyFont="1" applyFill="1" applyBorder="1" applyAlignment="1">
      <alignment horizontal="center" vertical="center"/>
    </xf>
    <xf numFmtId="1" fontId="0" fillId="11" borderId="67" xfId="0" applyNumberFormat="1" applyFill="1" applyBorder="1" applyAlignment="1">
      <alignment horizontal="center" vertical="center"/>
    </xf>
    <xf numFmtId="1" fontId="0" fillId="11" borderId="68" xfId="0" applyNumberFormat="1" applyFill="1" applyBorder="1" applyAlignment="1">
      <alignment horizontal="center" vertical="center"/>
    </xf>
    <xf numFmtId="1" fontId="0" fillId="11" borderId="69" xfId="0" applyNumberFormat="1" applyFill="1" applyBorder="1" applyAlignment="1">
      <alignment horizontal="center" vertical="center"/>
    </xf>
    <xf numFmtId="1" fontId="0" fillId="2" borderId="67" xfId="0" applyNumberFormat="1" applyFill="1" applyBorder="1" applyAlignment="1">
      <alignment horizontal="center" vertical="center"/>
    </xf>
    <xf numFmtId="1" fontId="0" fillId="2" borderId="68" xfId="0" applyNumberFormat="1" applyFill="1" applyBorder="1" applyAlignment="1">
      <alignment horizontal="center" vertical="center"/>
    </xf>
    <xf numFmtId="1" fontId="0" fillId="2" borderId="69" xfId="0" applyNumberFormat="1" applyFill="1" applyBorder="1" applyAlignment="1">
      <alignment horizontal="center" vertical="center"/>
    </xf>
    <xf numFmtId="1" fontId="3" fillId="11" borderId="70" xfId="0" applyNumberFormat="1" applyFont="1" applyFill="1" applyBorder="1" applyAlignment="1">
      <alignment horizontal="center" vertical="center"/>
    </xf>
    <xf numFmtId="1" fontId="0" fillId="11" borderId="71" xfId="0" applyNumberFormat="1" applyFill="1" applyBorder="1" applyAlignment="1">
      <alignment horizontal="center" vertical="center"/>
    </xf>
    <xf numFmtId="1" fontId="3" fillId="11" borderId="72" xfId="0" applyNumberFormat="1" applyFont="1" applyFill="1" applyBorder="1" applyAlignment="1">
      <alignment horizontal="center" vertical="center"/>
    </xf>
    <xf numFmtId="1" fontId="0" fillId="11" borderId="73" xfId="0" applyNumberFormat="1" applyFill="1" applyBorder="1" applyAlignment="1">
      <alignment horizontal="center" vertical="center"/>
    </xf>
    <xf numFmtId="1" fontId="0" fillId="11" borderId="74" xfId="0" applyNumberFormat="1" applyFill="1" applyBorder="1" applyAlignment="1">
      <alignment horizontal="center" vertical="center"/>
    </xf>
    <xf numFmtId="1" fontId="0" fillId="11" borderId="75" xfId="0" applyNumberFormat="1" applyFill="1" applyBorder="1" applyAlignment="1">
      <alignment horizontal="center" vertical="center"/>
    </xf>
    <xf numFmtId="1" fontId="0" fillId="2" borderId="73" xfId="0" applyNumberFormat="1" applyFill="1" applyBorder="1" applyAlignment="1">
      <alignment horizontal="center" vertical="center"/>
    </xf>
    <xf numFmtId="1" fontId="0" fillId="2" borderId="74" xfId="0" applyNumberFormat="1" applyFill="1" applyBorder="1" applyAlignment="1">
      <alignment horizontal="center" vertical="center"/>
    </xf>
    <xf numFmtId="1" fontId="0" fillId="2" borderId="75" xfId="0" applyNumberFormat="1" applyFill="1" applyBorder="1" applyAlignment="1">
      <alignment horizontal="center" vertical="center"/>
    </xf>
    <xf numFmtId="1" fontId="3" fillId="11" borderId="76" xfId="0" applyNumberFormat="1" applyFont="1" applyFill="1" applyBorder="1" applyAlignment="1">
      <alignment horizontal="center" vertical="center"/>
    </xf>
    <xf numFmtId="1" fontId="0" fillId="11" borderId="77" xfId="0" applyNumberFormat="1" applyFill="1" applyBorder="1" applyAlignment="1">
      <alignment horizontal="center" vertical="center"/>
    </xf>
    <xf numFmtId="1" fontId="0" fillId="11" borderId="30" xfId="0" applyNumberFormat="1" applyFill="1" applyBorder="1" applyAlignment="1">
      <alignment horizontal="center" vertical="center"/>
    </xf>
    <xf numFmtId="1" fontId="0" fillId="11" borderId="78" xfId="0" applyNumberFormat="1" applyFill="1" applyBorder="1" applyAlignment="1">
      <alignment horizontal="center" vertical="center"/>
    </xf>
    <xf numFmtId="1" fontId="3" fillId="11" borderId="79" xfId="0" applyNumberFormat="1" applyFont="1" applyFill="1" applyBorder="1" applyAlignment="1">
      <alignment horizontal="center" vertical="center"/>
    </xf>
    <xf numFmtId="1" fontId="0" fillId="11" borderId="80" xfId="0" applyNumberFormat="1" applyFill="1" applyBorder="1" applyAlignment="1">
      <alignment horizontal="center" vertical="center"/>
    </xf>
    <xf numFmtId="1" fontId="0" fillId="11" borderId="81" xfId="0" applyNumberFormat="1" applyFill="1" applyBorder="1" applyAlignment="1">
      <alignment horizontal="center" vertical="center"/>
    </xf>
    <xf numFmtId="1" fontId="0" fillId="11" borderId="82" xfId="0" applyNumberFormat="1" applyFill="1" applyBorder="1" applyAlignment="1">
      <alignment horizontal="center" vertical="center"/>
    </xf>
    <xf numFmtId="1" fontId="0" fillId="2" borderId="80" xfId="0" applyNumberFormat="1" applyFill="1" applyBorder="1" applyAlignment="1">
      <alignment horizontal="center" vertical="center"/>
    </xf>
    <xf numFmtId="1" fontId="0" fillId="2" borderId="81" xfId="0" applyNumberFormat="1" applyFill="1" applyBorder="1" applyAlignment="1">
      <alignment horizontal="center" vertical="center"/>
    </xf>
    <xf numFmtId="1" fontId="0" fillId="2" borderId="82" xfId="0" applyNumberForma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11" borderId="83" xfId="0" applyNumberFormat="1" applyFill="1" applyBorder="1" applyAlignment="1">
      <alignment horizontal="center" vertical="center"/>
    </xf>
    <xf numFmtId="1" fontId="0" fillId="11" borderId="84" xfId="0" applyNumberFormat="1" applyFill="1" applyBorder="1" applyAlignment="1">
      <alignment horizontal="center" vertical="center"/>
    </xf>
    <xf numFmtId="1" fontId="0" fillId="11" borderId="85" xfId="0" applyNumberFormat="1" applyFill="1" applyBorder="1" applyAlignment="1">
      <alignment horizontal="center" vertical="center"/>
    </xf>
    <xf numFmtId="1" fontId="0" fillId="11" borderId="86" xfId="0" applyNumberFormat="1" applyFill="1" applyBorder="1" applyAlignment="1">
      <alignment horizontal="center" vertical="center"/>
    </xf>
    <xf numFmtId="1" fontId="0" fillId="11" borderId="87" xfId="0" applyNumberFormat="1" applyFill="1" applyBorder="1" applyAlignment="1">
      <alignment horizontal="center" vertical="center"/>
    </xf>
    <xf numFmtId="1" fontId="0" fillId="11" borderId="88" xfId="0" applyNumberFormat="1" applyFill="1" applyBorder="1" applyAlignment="1">
      <alignment horizontal="center" vertical="center"/>
    </xf>
    <xf numFmtId="1" fontId="0" fillId="11" borderId="89" xfId="0" applyNumberFormat="1" applyFill="1" applyBorder="1" applyAlignment="1">
      <alignment horizontal="center" vertical="center"/>
    </xf>
    <xf numFmtId="1" fontId="0" fillId="11" borderId="90" xfId="0" applyNumberFormat="1" applyFill="1" applyBorder="1" applyAlignment="1">
      <alignment horizontal="center" vertical="center"/>
    </xf>
    <xf numFmtId="1" fontId="0" fillId="11" borderId="91" xfId="0" applyNumberFormat="1" applyFill="1" applyBorder="1" applyAlignment="1">
      <alignment horizontal="center" vertical="center"/>
    </xf>
    <xf numFmtId="1" fontId="0" fillId="11" borderId="92" xfId="0" applyNumberFormat="1" applyFill="1" applyBorder="1" applyAlignment="1">
      <alignment horizontal="center" vertical="center"/>
    </xf>
    <xf numFmtId="1" fontId="0" fillId="11" borderId="93" xfId="0" applyNumberFormat="1" applyFill="1" applyBorder="1" applyAlignment="1">
      <alignment horizontal="center" vertical="center"/>
    </xf>
    <xf numFmtId="1" fontId="0" fillId="11" borderId="94" xfId="0" applyNumberFormat="1" applyFill="1" applyBorder="1" applyAlignment="1">
      <alignment horizontal="center" vertical="center"/>
    </xf>
    <xf numFmtId="1" fontId="0" fillId="11" borderId="95" xfId="0" applyNumberFormat="1" applyFill="1" applyBorder="1" applyAlignment="1">
      <alignment horizontal="center" vertical="center"/>
    </xf>
    <xf numFmtId="1" fontId="0" fillId="11" borderId="96" xfId="0" applyNumberFormat="1" applyFill="1" applyBorder="1" applyAlignment="1">
      <alignment horizontal="center" vertical="center"/>
    </xf>
    <xf numFmtId="1" fontId="0" fillId="11" borderId="97" xfId="0" applyNumberFormat="1" applyFill="1" applyBorder="1" applyAlignment="1">
      <alignment horizontal="center" vertical="center"/>
    </xf>
    <xf numFmtId="1" fontId="0" fillId="11" borderId="98" xfId="0" applyNumberFormat="1" applyFill="1" applyBorder="1" applyAlignment="1">
      <alignment horizontal="center" vertical="center"/>
    </xf>
    <xf numFmtId="1" fontId="0" fillId="11" borderId="99" xfId="0" applyNumberFormat="1" applyFill="1" applyBorder="1" applyAlignment="1">
      <alignment horizontal="center" vertical="center"/>
    </xf>
    <xf numFmtId="1" fontId="0" fillId="11" borderId="100" xfId="0" applyNumberFormat="1" applyFill="1" applyBorder="1" applyAlignment="1">
      <alignment horizontal="center" vertical="center"/>
    </xf>
    <xf numFmtId="1" fontId="3" fillId="11" borderId="101" xfId="0" applyNumberFormat="1" applyFont="1" applyFill="1" applyBorder="1" applyAlignment="1">
      <alignment horizontal="center" vertical="center"/>
    </xf>
    <xf numFmtId="1" fontId="3" fillId="11" borderId="102" xfId="0" applyNumberFormat="1" applyFont="1" applyFill="1" applyBorder="1" applyAlignment="1">
      <alignment horizontal="center" vertical="center"/>
    </xf>
    <xf numFmtId="0" fontId="0" fillId="32" borderId="0" xfId="0" applyFill="1" applyAlignment="1">
      <alignment horizontal="center"/>
    </xf>
    <xf numFmtId="0" fontId="0" fillId="0" borderId="103" xfId="0" applyBorder="1"/>
    <xf numFmtId="1" fontId="0" fillId="0" borderId="104" xfId="0" applyNumberFormat="1" applyBorder="1" applyAlignment="1">
      <alignment horizontal="right"/>
    </xf>
    <xf numFmtId="169" fontId="0" fillId="0" borderId="105" xfId="0" applyNumberFormat="1" applyBorder="1" applyAlignment="1">
      <alignment horizontal="center"/>
    </xf>
    <xf numFmtId="169" fontId="0" fillId="0" borderId="106" xfId="0" applyNumberFormat="1" applyBorder="1" applyAlignment="1">
      <alignment horizontal="center"/>
    </xf>
    <xf numFmtId="169" fontId="0" fillId="0" borderId="107" xfId="0" applyNumberFormat="1" applyBorder="1" applyAlignment="1">
      <alignment horizontal="center"/>
    </xf>
    <xf numFmtId="0" fontId="0" fillId="0" borderId="108" xfId="0" applyBorder="1"/>
    <xf numFmtId="1" fontId="0" fillId="0" borderId="109" xfId="0" applyNumberFormat="1" applyBorder="1" applyAlignment="1">
      <alignment horizontal="right"/>
    </xf>
    <xf numFmtId="169" fontId="0" fillId="0" borderId="110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111" xfId="0" applyNumberFormat="1" applyBorder="1" applyAlignment="1">
      <alignment horizontal="center"/>
    </xf>
    <xf numFmtId="0" fontId="0" fillId="0" borderId="112" xfId="0" applyBorder="1"/>
    <xf numFmtId="1" fontId="0" fillId="0" borderId="113" xfId="0" applyNumberFormat="1" applyBorder="1" applyAlignment="1">
      <alignment horizontal="right"/>
    </xf>
    <xf numFmtId="169" fontId="0" fillId="0" borderId="114" xfId="0" applyNumberFormat="1" applyBorder="1" applyAlignment="1">
      <alignment horizontal="center"/>
    </xf>
    <xf numFmtId="169" fontId="0" fillId="0" borderId="115" xfId="0" applyNumberFormat="1" applyBorder="1" applyAlignment="1">
      <alignment horizontal="center"/>
    </xf>
    <xf numFmtId="9" fontId="0" fillId="0" borderId="104" xfId="0" applyNumberFormat="1" applyBorder="1" applyAlignment="1">
      <alignment horizontal="right"/>
    </xf>
    <xf numFmtId="0" fontId="0" fillId="0" borderId="117" xfId="0" applyBorder="1" applyAlignment="1">
      <alignment horizontal="center"/>
    </xf>
    <xf numFmtId="0" fontId="0" fillId="0" borderId="118" xfId="0" applyBorder="1" applyAlignment="1">
      <alignment horizontal="center"/>
    </xf>
    <xf numFmtId="9" fontId="0" fillId="0" borderId="109" xfId="0" applyNumberFormat="1" applyBorder="1" applyAlignment="1">
      <alignment horizontal="right"/>
    </xf>
    <xf numFmtId="0" fontId="0" fillId="0" borderId="119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21" xfId="0" applyBorder="1" applyAlignment="1">
      <alignment horizontal="center"/>
    </xf>
    <xf numFmtId="9" fontId="0" fillId="0" borderId="122" xfId="0" applyNumberFormat="1" applyBorder="1" applyAlignment="1">
      <alignment horizontal="right"/>
    </xf>
    <xf numFmtId="0" fontId="0" fillId="0" borderId="122" xfId="0" applyBorder="1" applyAlignment="1">
      <alignment horizontal="center"/>
    </xf>
    <xf numFmtId="0" fontId="0" fillId="0" borderId="123" xfId="0" applyBorder="1" applyAlignment="1">
      <alignment horizontal="center"/>
    </xf>
    <xf numFmtId="9" fontId="0" fillId="0" borderId="124" xfId="0" applyNumberFormat="1" applyBorder="1" applyAlignment="1">
      <alignment horizontal="right"/>
    </xf>
    <xf numFmtId="0" fontId="0" fillId="0" borderId="124" xfId="0" applyBorder="1" applyAlignment="1">
      <alignment horizontal="center"/>
    </xf>
    <xf numFmtId="0" fontId="0" fillId="0" borderId="125" xfId="0" applyBorder="1" applyAlignment="1">
      <alignment horizontal="center"/>
    </xf>
    <xf numFmtId="9" fontId="0" fillId="0" borderId="129" xfId="0" applyNumberFormat="1" applyBorder="1" applyAlignment="1">
      <alignment horizontal="right"/>
    </xf>
    <xf numFmtId="169" fontId="0" fillId="0" borderId="129" xfId="0" applyNumberFormat="1" applyBorder="1" applyAlignment="1">
      <alignment horizontal="center"/>
    </xf>
    <xf numFmtId="169" fontId="0" fillId="0" borderId="122" xfId="0" applyNumberFormat="1" applyBorder="1" applyAlignment="1">
      <alignment horizontal="center"/>
    </xf>
    <xf numFmtId="169" fontId="0" fillId="0" borderId="124" xfId="0" applyNumberFormat="1" applyBorder="1" applyAlignment="1">
      <alignment horizontal="center"/>
    </xf>
    <xf numFmtId="169" fontId="0" fillId="0" borderId="130" xfId="0" applyNumberFormat="1" applyBorder="1" applyAlignment="1">
      <alignment horizontal="center"/>
    </xf>
    <xf numFmtId="0" fontId="0" fillId="0" borderId="133" xfId="0" applyBorder="1"/>
    <xf numFmtId="9" fontId="0" fillId="0" borderId="134" xfId="0" applyNumberFormat="1" applyBorder="1" applyAlignment="1">
      <alignment horizontal="right"/>
    </xf>
    <xf numFmtId="168" fontId="0" fillId="0" borderId="134" xfId="0" applyNumberFormat="1" applyBorder="1"/>
    <xf numFmtId="168" fontId="0" fillId="0" borderId="135" xfId="0" applyNumberFormat="1" applyBorder="1"/>
    <xf numFmtId="0" fontId="0" fillId="0" borderId="136" xfId="0" applyBorder="1"/>
    <xf numFmtId="0" fontId="0" fillId="0" borderId="137" xfId="0" applyBorder="1"/>
    <xf numFmtId="0" fontId="0" fillId="0" borderId="138" xfId="0" applyBorder="1"/>
    <xf numFmtId="0" fontId="0" fillId="0" borderId="139" xfId="0" applyBorder="1"/>
    <xf numFmtId="0" fontId="0" fillId="0" borderId="140" xfId="0" applyBorder="1"/>
    <xf numFmtId="0" fontId="0" fillId="0" borderId="122" xfId="0" applyBorder="1"/>
    <xf numFmtId="0" fontId="0" fillId="0" borderId="141" xfId="0" applyBorder="1"/>
    <xf numFmtId="0" fontId="0" fillId="0" borderId="124" xfId="0" applyBorder="1"/>
    <xf numFmtId="0" fontId="0" fillId="0" borderId="137" xfId="0" applyBorder="1" applyAlignment="1">
      <alignment horizontal="center"/>
    </xf>
    <xf numFmtId="0" fontId="0" fillId="0" borderId="138" xfId="0" applyBorder="1" applyAlignment="1">
      <alignment horizontal="center"/>
    </xf>
    <xf numFmtId="9" fontId="0" fillId="0" borderId="137" xfId="0" applyNumberFormat="1" applyBorder="1" applyAlignment="1">
      <alignment horizontal="left"/>
    </xf>
    <xf numFmtId="168" fontId="0" fillId="0" borderId="142" xfId="0" applyNumberFormat="1" applyBorder="1"/>
    <xf numFmtId="168" fontId="0" fillId="0" borderId="143" xfId="0" applyNumberFormat="1" applyBorder="1"/>
    <xf numFmtId="9" fontId="0" fillId="0" borderId="109" xfId="0" applyNumberFormat="1" applyBorder="1" applyAlignment="1">
      <alignment horizontal="left"/>
    </xf>
    <xf numFmtId="168" fontId="0" fillId="0" borderId="144" xfId="0" applyNumberFormat="1" applyBorder="1"/>
    <xf numFmtId="168" fontId="0" fillId="0" borderId="2" xfId="0" applyNumberFormat="1" applyBorder="1"/>
    <xf numFmtId="168" fontId="0" fillId="0" borderId="126" xfId="0" applyNumberFormat="1" applyBorder="1"/>
    <xf numFmtId="168" fontId="0" fillId="0" borderId="127" xfId="0" applyNumberFormat="1" applyBorder="1"/>
    <xf numFmtId="9" fontId="0" fillId="0" borderId="113" xfId="0" applyNumberFormat="1" applyBorder="1" applyAlignment="1">
      <alignment horizontal="left"/>
    </xf>
    <xf numFmtId="0" fontId="29" fillId="0" borderId="0" xfId="0" applyFont="1" applyAlignment="1">
      <alignment vertical="center"/>
    </xf>
    <xf numFmtId="0" fontId="30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0" fillId="0" borderId="0" xfId="0" quotePrefix="1"/>
    <xf numFmtId="0" fontId="0" fillId="0" borderId="74" xfId="0" applyBorder="1"/>
    <xf numFmtId="9" fontId="0" fillId="0" borderId="137" xfId="0" applyNumberFormat="1" applyBorder="1" applyAlignment="1">
      <alignment horizontal="right"/>
    </xf>
    <xf numFmtId="170" fontId="0" fillId="0" borderId="2" xfId="0" applyNumberFormat="1" applyBorder="1" applyAlignment="1">
      <alignment horizontal="center"/>
    </xf>
    <xf numFmtId="170" fontId="0" fillId="0" borderId="145" xfId="0" applyNumberFormat="1" applyBorder="1" applyAlignment="1">
      <alignment horizontal="center"/>
    </xf>
    <xf numFmtId="170" fontId="0" fillId="0" borderId="127" xfId="0" applyNumberFormat="1" applyBorder="1" applyAlignment="1">
      <alignment horizontal="center"/>
    </xf>
    <xf numFmtId="170" fontId="0" fillId="0" borderId="128" xfId="0" applyNumberFormat="1" applyBorder="1" applyAlignment="1">
      <alignment horizontal="center"/>
    </xf>
    <xf numFmtId="170" fontId="0" fillId="0" borderId="129" xfId="0" applyNumberFormat="1" applyBorder="1" applyAlignment="1">
      <alignment horizontal="center"/>
    </xf>
    <xf numFmtId="170" fontId="0" fillId="0" borderId="146" xfId="0" applyNumberFormat="1" applyBorder="1" applyAlignment="1">
      <alignment horizontal="center"/>
    </xf>
    <xf numFmtId="170" fontId="0" fillId="0" borderId="124" xfId="0" applyNumberFormat="1" applyBorder="1" applyAlignment="1">
      <alignment horizontal="center"/>
    </xf>
    <xf numFmtId="170" fontId="0" fillId="0" borderId="125" xfId="0" applyNumberFormat="1" applyBorder="1" applyAlignment="1">
      <alignment horizontal="center"/>
    </xf>
    <xf numFmtId="170" fontId="0" fillId="0" borderId="0" xfId="0" applyNumberFormat="1"/>
    <xf numFmtId="0" fontId="3" fillId="0" borderId="0" xfId="0" applyFont="1" applyAlignment="1">
      <alignment horizontal="left"/>
    </xf>
    <xf numFmtId="0" fontId="0" fillId="0" borderId="154" xfId="0" applyBorder="1"/>
    <xf numFmtId="0" fontId="0" fillId="0" borderId="134" xfId="0" applyBorder="1" applyAlignment="1">
      <alignment horizontal="center"/>
    </xf>
    <xf numFmtId="0" fontId="0" fillId="0" borderId="135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8" borderId="106" xfId="0" applyFill="1" applyBorder="1" applyAlignment="1">
      <alignment horizontal="center"/>
    </xf>
    <xf numFmtId="0" fontId="0" fillId="10" borderId="106" xfId="0" applyFill="1" applyBorder="1" applyAlignment="1">
      <alignment horizontal="center"/>
    </xf>
    <xf numFmtId="0" fontId="0" fillId="10" borderId="10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1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1" borderId="110" xfId="0" applyFill="1" applyBorder="1" applyAlignment="1">
      <alignment horizontal="center"/>
    </xf>
    <xf numFmtId="0" fontId="0" fillId="13" borderId="110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114" xfId="0" applyFill="1" applyBorder="1" applyAlignment="1">
      <alignment horizontal="center"/>
    </xf>
    <xf numFmtId="0" fontId="0" fillId="13" borderId="115" xfId="0" applyFill="1" applyBorder="1" applyAlignment="1">
      <alignment horizontal="center"/>
    </xf>
    <xf numFmtId="0" fontId="0" fillId="14" borderId="115" xfId="0" applyFill="1" applyBorder="1" applyAlignment="1">
      <alignment horizontal="center"/>
    </xf>
    <xf numFmtId="4" fontId="0" fillId="0" borderId="155" xfId="0" applyNumberFormat="1" applyBorder="1"/>
    <xf numFmtId="4" fontId="17" fillId="0" borderId="156" xfId="0" applyNumberFormat="1" applyFont="1" applyBorder="1"/>
    <xf numFmtId="4" fontId="0" fillId="0" borderId="156" xfId="0" applyNumberFormat="1" applyBorder="1"/>
    <xf numFmtId="4" fontId="0" fillId="0" borderId="157" xfId="0" applyNumberFormat="1" applyBorder="1"/>
    <xf numFmtId="4" fontId="0" fillId="0" borderId="158" xfId="0" applyNumberFormat="1" applyBorder="1"/>
    <xf numFmtId="0" fontId="3" fillId="0" borderId="11" xfId="0" applyFont="1" applyBorder="1"/>
    <xf numFmtId="0" fontId="0" fillId="32" borderId="159" xfId="0" applyFill="1" applyBorder="1" applyAlignment="1">
      <alignment horizontal="center"/>
    </xf>
    <xf numFmtId="0" fontId="0" fillId="32" borderId="160" xfId="0" applyFill="1" applyBorder="1" applyAlignment="1">
      <alignment horizontal="center"/>
    </xf>
    <xf numFmtId="168" fontId="3" fillId="0" borderId="137" xfId="0" applyNumberFormat="1" applyFont="1" applyBorder="1"/>
    <xf numFmtId="168" fontId="0" fillId="0" borderId="137" xfId="0" applyNumberFormat="1" applyBorder="1"/>
    <xf numFmtId="168" fontId="0" fillId="0" borderId="138" xfId="0" applyNumberFormat="1" applyBorder="1"/>
    <xf numFmtId="168" fontId="0" fillId="0" borderId="122" xfId="0" applyNumberFormat="1" applyBorder="1" applyAlignment="1">
      <alignment horizontal="center"/>
    </xf>
    <xf numFmtId="168" fontId="0" fillId="0" borderId="124" xfId="0" applyNumberFormat="1" applyBorder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left" vertical="center"/>
    </xf>
    <xf numFmtId="1" fontId="28" fillId="0" borderId="0" xfId="0" applyNumberFormat="1" applyFont="1" applyAlignment="1">
      <alignment horizontal="center" vertical="center"/>
    </xf>
    <xf numFmtId="1" fontId="3" fillId="0" borderId="29" xfId="0" applyNumberFormat="1" applyFont="1" applyBorder="1" applyAlignment="1">
      <alignment horizontal="left" vertical="center"/>
    </xf>
    <xf numFmtId="1" fontId="0" fillId="0" borderId="29" xfId="0" applyNumberFormat="1" applyBorder="1" applyAlignment="1">
      <alignment vertical="center"/>
    </xf>
    <xf numFmtId="0" fontId="34" fillId="0" borderId="0" xfId="0" applyFont="1"/>
    <xf numFmtId="0" fontId="0" fillId="20" borderId="8" xfId="0" applyFill="1" applyBorder="1"/>
    <xf numFmtId="1" fontId="9" fillId="0" borderId="0" xfId="2" applyNumberFormat="1" applyFont="1"/>
    <xf numFmtId="168" fontId="0" fillId="0" borderId="0" xfId="0" applyNumberFormat="1"/>
    <xf numFmtId="10" fontId="3" fillId="0" borderId="0" xfId="0" applyNumberFormat="1" applyFont="1" applyAlignment="1">
      <alignment horizontal="center"/>
    </xf>
    <xf numFmtId="10" fontId="0" fillId="0" borderId="0" xfId="0" applyNumberFormat="1" applyAlignment="1">
      <alignment horizontal="left"/>
    </xf>
    <xf numFmtId="10" fontId="3" fillId="0" borderId="0" xfId="0" applyNumberFormat="1" applyFont="1" applyAlignment="1">
      <alignment horizontal="left"/>
    </xf>
    <xf numFmtId="168" fontId="0" fillId="0" borderId="0" xfId="0" applyNumberFormat="1" applyAlignment="1">
      <alignment horizontal="left"/>
    </xf>
    <xf numFmtId="0" fontId="0" fillId="9" borderId="155" xfId="0" applyFill="1" applyBorder="1" applyAlignment="1">
      <alignment horizontal="center"/>
    </xf>
    <xf numFmtId="0" fontId="0" fillId="9" borderId="142" xfId="0" applyFill="1" applyBorder="1" applyAlignment="1">
      <alignment horizontal="center"/>
    </xf>
    <xf numFmtId="0" fontId="0" fillId="9" borderId="162" xfId="0" applyFill="1" applyBorder="1" applyAlignment="1">
      <alignment horizontal="center"/>
    </xf>
    <xf numFmtId="0" fontId="0" fillId="9" borderId="15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63" xfId="0" applyFill="1" applyBorder="1" applyAlignment="1">
      <alignment horizontal="center"/>
    </xf>
    <xf numFmtId="0" fontId="0" fillId="9" borderId="164" xfId="0" applyFill="1" applyBorder="1" applyAlignment="1">
      <alignment horizontal="center"/>
    </xf>
    <xf numFmtId="0" fontId="0" fillId="9" borderId="165" xfId="0" applyFill="1" applyBorder="1" applyAlignment="1">
      <alignment horizontal="center"/>
    </xf>
    <xf numFmtId="0" fontId="0" fillId="9" borderId="166" xfId="0" applyFill="1" applyBorder="1" applyAlignment="1">
      <alignment horizontal="center"/>
    </xf>
    <xf numFmtId="168" fontId="0" fillId="9" borderId="155" xfId="0" applyNumberFormat="1" applyFill="1" applyBorder="1" applyAlignment="1">
      <alignment horizontal="center"/>
    </xf>
    <xf numFmtId="168" fontId="0" fillId="9" borderId="162" xfId="0" applyNumberFormat="1" applyFill="1" applyBorder="1" applyAlignment="1">
      <alignment horizontal="center"/>
    </xf>
    <xf numFmtId="168" fontId="0" fillId="8" borderId="106" xfId="0" applyNumberFormat="1" applyFill="1" applyBorder="1" applyAlignment="1">
      <alignment horizontal="center"/>
    </xf>
    <xf numFmtId="168" fontId="0" fillId="10" borderId="106" xfId="0" applyNumberFormat="1" applyFill="1" applyBorder="1" applyAlignment="1">
      <alignment horizontal="center"/>
    </xf>
    <xf numFmtId="168" fontId="0" fillId="10" borderId="107" xfId="0" applyNumberFormat="1" applyFill="1" applyBorder="1" applyAlignment="1">
      <alignment horizontal="center"/>
    </xf>
    <xf numFmtId="168" fontId="0" fillId="9" borderId="156" xfId="0" applyNumberFormat="1" applyFill="1" applyBorder="1" applyAlignment="1">
      <alignment horizontal="center"/>
    </xf>
    <xf numFmtId="168" fontId="0" fillId="9" borderId="2" xfId="0" applyNumberFormat="1" applyFill="1" applyBorder="1" applyAlignment="1">
      <alignment horizontal="center"/>
    </xf>
    <xf numFmtId="168" fontId="0" fillId="9" borderId="163" xfId="0" applyNumberFormat="1" applyFill="1" applyBorder="1" applyAlignment="1">
      <alignment horizontal="center"/>
    </xf>
    <xf numFmtId="168" fontId="0" fillId="8" borderId="1" xfId="0" applyNumberFormat="1" applyFill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8" fontId="0" fillId="10" borderId="111" xfId="0" applyNumberFormat="1" applyFill="1" applyBorder="1" applyAlignment="1">
      <alignment horizontal="center"/>
    </xf>
    <xf numFmtId="168" fontId="0" fillId="9" borderId="164" xfId="0" applyNumberFormat="1" applyFill="1" applyBorder="1" applyAlignment="1">
      <alignment horizontal="center"/>
    </xf>
    <xf numFmtId="168" fontId="0" fillId="9" borderId="165" xfId="0" applyNumberFormat="1" applyFill="1" applyBorder="1" applyAlignment="1">
      <alignment horizontal="center"/>
    </xf>
    <xf numFmtId="168" fontId="0" fillId="9" borderId="166" xfId="0" applyNumberFormat="1" applyFill="1" applyBorder="1" applyAlignment="1">
      <alignment horizontal="center"/>
    </xf>
    <xf numFmtId="168" fontId="0" fillId="11" borderId="110" xfId="0" applyNumberFormat="1" applyFill="1" applyBorder="1" applyAlignment="1">
      <alignment horizontal="center"/>
    </xf>
    <xf numFmtId="168" fontId="0" fillId="11" borderId="1" xfId="0" applyNumberFormat="1" applyFill="1" applyBorder="1" applyAlignment="1">
      <alignment horizontal="center"/>
    </xf>
    <xf numFmtId="168" fontId="0" fillId="12" borderId="1" xfId="0" applyNumberFormat="1" applyFill="1" applyBorder="1" applyAlignment="1">
      <alignment horizontal="center"/>
    </xf>
    <xf numFmtId="168" fontId="0" fillId="13" borderId="110" xfId="0" applyNumberFormat="1" applyFill="1" applyBorder="1" applyAlignment="1">
      <alignment horizontal="center"/>
    </xf>
    <xf numFmtId="168" fontId="0" fillId="13" borderId="1" xfId="0" applyNumberFormat="1" applyFill="1" applyBorder="1" applyAlignment="1">
      <alignment horizontal="center"/>
    </xf>
    <xf numFmtId="168" fontId="0" fillId="14" borderId="1" xfId="0" applyNumberFormat="1" applyFill="1" applyBorder="1" applyAlignment="1">
      <alignment horizontal="center"/>
    </xf>
    <xf numFmtId="168" fontId="0" fillId="13" borderId="114" xfId="0" applyNumberFormat="1" applyFill="1" applyBorder="1" applyAlignment="1">
      <alignment horizontal="center"/>
    </xf>
    <xf numFmtId="168" fontId="0" fillId="13" borderId="115" xfId="0" applyNumberFormat="1" applyFill="1" applyBorder="1" applyAlignment="1">
      <alignment horizontal="center"/>
    </xf>
    <xf numFmtId="168" fontId="0" fillId="14" borderId="115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11" xfId="0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5" borderId="111" xfId="0" applyNumberFormat="1" applyFill="1" applyBorder="1" applyAlignment="1">
      <alignment horizontal="center"/>
    </xf>
    <xf numFmtId="170" fontId="0" fillId="0" borderId="167" xfId="0" applyNumberFormat="1" applyBorder="1" applyAlignment="1">
      <alignment horizontal="center"/>
    </xf>
    <xf numFmtId="170" fontId="0" fillId="0" borderId="168" xfId="0" applyNumberFormat="1" applyBorder="1" applyAlignment="1">
      <alignment horizontal="center"/>
    </xf>
    <xf numFmtId="170" fontId="0" fillId="0" borderId="169" xfId="0" applyNumberFormat="1" applyBorder="1" applyAlignment="1">
      <alignment horizontal="center"/>
    </xf>
    <xf numFmtId="170" fontId="17" fillId="0" borderId="170" xfId="0" applyNumberFormat="1" applyFont="1" applyBorder="1" applyAlignment="1">
      <alignment horizontal="center"/>
    </xf>
    <xf numFmtId="170" fontId="17" fillId="0" borderId="96" xfId="0" applyNumberFormat="1" applyFont="1" applyBorder="1" applyAlignment="1">
      <alignment horizontal="center"/>
    </xf>
    <xf numFmtId="170" fontId="17" fillId="0" borderId="171" xfId="0" applyNumberFormat="1" applyFont="1" applyBorder="1" applyAlignment="1">
      <alignment horizontal="center"/>
    </xf>
    <xf numFmtId="170" fontId="0" fillId="0" borderId="170" xfId="0" applyNumberFormat="1" applyBorder="1" applyAlignment="1">
      <alignment horizontal="center"/>
    </xf>
    <xf numFmtId="170" fontId="0" fillId="0" borderId="96" xfId="0" applyNumberFormat="1" applyBorder="1" applyAlignment="1">
      <alignment horizontal="center"/>
    </xf>
    <xf numFmtId="170" fontId="0" fillId="0" borderId="171" xfId="0" applyNumberFormat="1" applyBorder="1" applyAlignment="1">
      <alignment horizontal="center"/>
    </xf>
    <xf numFmtId="170" fontId="0" fillId="0" borderId="172" xfId="0" applyNumberFormat="1" applyBorder="1" applyAlignment="1">
      <alignment horizontal="center"/>
    </xf>
    <xf numFmtId="170" fontId="0" fillId="0" borderId="173" xfId="0" applyNumberFormat="1" applyBorder="1" applyAlignment="1">
      <alignment horizontal="center"/>
    </xf>
    <xf numFmtId="170" fontId="0" fillId="0" borderId="174" xfId="0" applyNumberFormat="1" applyBorder="1" applyAlignment="1">
      <alignment horizontal="center"/>
    </xf>
    <xf numFmtId="4" fontId="0" fillId="0" borderId="143" xfId="0" applyNumberFormat="1" applyBorder="1"/>
    <xf numFmtId="4" fontId="17" fillId="0" borderId="145" xfId="0" applyNumberFormat="1" applyFont="1" applyBorder="1"/>
    <xf numFmtId="4" fontId="0" fillId="0" borderId="145" xfId="0" applyNumberFormat="1" applyBorder="1"/>
    <xf numFmtId="4" fontId="0" fillId="0" borderId="128" xfId="0" applyNumberFormat="1" applyBorder="1"/>
    <xf numFmtId="4" fontId="0" fillId="0" borderId="152" xfId="0" applyNumberFormat="1" applyBorder="1"/>
    <xf numFmtId="0" fontId="0" fillId="20" borderId="10" xfId="0" applyFill="1" applyBorder="1"/>
    <xf numFmtId="0" fontId="0" fillId="20" borderId="161" xfId="0" applyFill="1" applyBorder="1"/>
    <xf numFmtId="170" fontId="0" fillId="0" borderId="155" xfId="0" applyNumberFormat="1" applyBorder="1" applyAlignment="1">
      <alignment horizontal="center"/>
    </xf>
    <xf numFmtId="170" fontId="0" fillId="0" borderId="142" xfId="0" applyNumberFormat="1" applyBorder="1" applyAlignment="1">
      <alignment horizontal="center"/>
    </xf>
    <xf numFmtId="170" fontId="0" fillId="0" borderId="143" xfId="0" applyNumberFormat="1" applyBorder="1" applyAlignment="1">
      <alignment horizontal="center"/>
    </xf>
    <xf numFmtId="170" fontId="17" fillId="0" borderId="156" xfId="0" applyNumberFormat="1" applyFont="1" applyBorder="1" applyAlignment="1">
      <alignment horizontal="center"/>
    </xf>
    <xf numFmtId="170" fontId="17" fillId="0" borderId="2" xfId="0" applyNumberFormat="1" applyFont="1" applyBorder="1" applyAlignment="1">
      <alignment horizontal="center"/>
    </xf>
    <xf numFmtId="170" fontId="17" fillId="0" borderId="145" xfId="0" applyNumberFormat="1" applyFont="1" applyBorder="1" applyAlignment="1">
      <alignment horizontal="center"/>
    </xf>
    <xf numFmtId="170" fontId="0" fillId="0" borderId="156" xfId="0" applyNumberFormat="1" applyBorder="1" applyAlignment="1">
      <alignment horizontal="center"/>
    </xf>
    <xf numFmtId="170" fontId="0" fillId="0" borderId="157" xfId="0" applyNumberFormat="1" applyBorder="1" applyAlignment="1">
      <alignment horizontal="center"/>
    </xf>
    <xf numFmtId="3" fontId="0" fillId="0" borderId="3" xfId="0" applyNumberFormat="1" applyBorder="1"/>
    <xf numFmtId="3" fontId="0" fillId="0" borderId="2" xfId="0" applyNumberFormat="1" applyBorder="1"/>
    <xf numFmtId="0" fontId="0" fillId="0" borderId="2" xfId="0" applyBorder="1"/>
    <xf numFmtId="3" fontId="0" fillId="0" borderId="3" xfId="0" applyNumberFormat="1" applyBorder="1" applyAlignment="1">
      <alignment horizontal="center"/>
    </xf>
    <xf numFmtId="3" fontId="18" fillId="0" borderId="3" xfId="0" applyNumberFormat="1" applyFont="1" applyBorder="1" applyAlignment="1">
      <alignment horizontal="center"/>
    </xf>
    <xf numFmtId="10" fontId="35" fillId="0" borderId="0" xfId="0" applyNumberFormat="1" applyFont="1" applyAlignment="1">
      <alignment horizontal="left"/>
    </xf>
    <xf numFmtId="0" fontId="35" fillId="0" borderId="0" xfId="0" applyFont="1"/>
    <xf numFmtId="10" fontId="35" fillId="0" borderId="0" xfId="0" applyNumberFormat="1" applyFont="1"/>
    <xf numFmtId="10" fontId="32" fillId="0" borderId="0" xfId="0" applyNumberFormat="1" applyFont="1" applyAlignment="1">
      <alignment horizontal="left"/>
    </xf>
    <xf numFmtId="10" fontId="32" fillId="0" borderId="0" xfId="0" applyNumberFormat="1" applyFont="1" applyAlignment="1">
      <alignment horizontal="center"/>
    </xf>
    <xf numFmtId="168" fontId="35" fillId="0" borderId="0" xfId="0" applyNumberFormat="1" applyFont="1" applyAlignment="1">
      <alignment horizontal="left"/>
    </xf>
    <xf numFmtId="168" fontId="35" fillId="0" borderId="0" xfId="0" applyNumberFormat="1" applyFont="1"/>
    <xf numFmtId="166" fontId="35" fillId="0" borderId="0" xfId="0" applyNumberFormat="1" applyFont="1"/>
    <xf numFmtId="0" fontId="3" fillId="0" borderId="0" xfId="0" applyFont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15" xfId="0" applyFill="1" applyBorder="1" applyAlignment="1">
      <alignment horizontal="center"/>
    </xf>
    <xf numFmtId="0" fontId="0" fillId="16" borderId="111" xfId="0" applyFill="1" applyBorder="1" applyAlignment="1">
      <alignment horizontal="center"/>
    </xf>
    <xf numFmtId="0" fontId="0" fillId="16" borderId="116" xfId="0" applyFill="1" applyBorder="1" applyAlignment="1">
      <alignment horizontal="center"/>
    </xf>
    <xf numFmtId="168" fontId="0" fillId="9" borderId="142" xfId="0" applyNumberFormat="1" applyFill="1" applyBorder="1" applyAlignment="1">
      <alignment horizontal="center"/>
    </xf>
    <xf numFmtId="168" fontId="0" fillId="16" borderId="1" xfId="0" applyNumberFormat="1" applyFill="1" applyBorder="1" applyAlignment="1">
      <alignment horizontal="center"/>
    </xf>
    <xf numFmtId="168" fontId="0" fillId="16" borderId="111" xfId="0" applyNumberFormat="1" applyFill="1" applyBorder="1" applyAlignment="1">
      <alignment horizontal="center"/>
    </xf>
    <xf numFmtId="168" fontId="0" fillId="16" borderId="115" xfId="0" applyNumberFormat="1" applyFill="1" applyBorder="1" applyAlignment="1">
      <alignment horizontal="center"/>
    </xf>
    <xf numFmtId="168" fontId="0" fillId="16" borderId="116" xfId="0" applyNumberFormat="1" applyFill="1" applyBorder="1" applyAlignment="1">
      <alignment horizontal="center"/>
    </xf>
    <xf numFmtId="168" fontId="0" fillId="0" borderId="0" xfId="0" quotePrefix="1" applyNumberFormat="1" applyAlignment="1">
      <alignment horizontal="left"/>
    </xf>
    <xf numFmtId="0" fontId="0" fillId="32" borderId="13" xfId="0" applyFill="1" applyBorder="1" applyAlignment="1">
      <alignment horizontal="center"/>
    </xf>
    <xf numFmtId="168" fontId="0" fillId="0" borderId="123" xfId="0" applyNumberFormat="1" applyBorder="1" applyAlignment="1">
      <alignment horizontal="center"/>
    </xf>
    <xf numFmtId="168" fontId="0" fillId="0" borderId="125" xfId="0" applyNumberFormat="1" applyBorder="1" applyAlignment="1">
      <alignment horizontal="center"/>
    </xf>
    <xf numFmtId="168" fontId="0" fillId="0" borderId="109" xfId="0" applyNumberFormat="1" applyBorder="1" applyAlignment="1">
      <alignment horizontal="center"/>
    </xf>
    <xf numFmtId="168" fontId="0" fillId="0" borderId="131" xfId="0" applyNumberFormat="1" applyBorder="1" applyAlignment="1">
      <alignment horizontal="center"/>
    </xf>
    <xf numFmtId="168" fontId="0" fillId="0" borderId="132" xfId="0" applyNumberFormat="1" applyBorder="1" applyAlignment="1">
      <alignment horizontal="center"/>
    </xf>
    <xf numFmtId="168" fontId="3" fillId="0" borderId="137" xfId="0" quotePrefix="1" applyNumberFormat="1" applyFont="1" applyBorder="1"/>
    <xf numFmtId="168" fontId="0" fillId="0" borderId="176" xfId="0" applyNumberFormat="1" applyBorder="1"/>
    <xf numFmtId="168" fontId="0" fillId="0" borderId="177" xfId="0" applyNumberFormat="1" applyBorder="1"/>
    <xf numFmtId="0" fontId="0" fillId="32" borderId="179" xfId="0" applyFill="1" applyBorder="1" applyAlignment="1">
      <alignment horizontal="center"/>
    </xf>
    <xf numFmtId="170" fontId="0" fillId="0" borderId="180" xfId="0" applyNumberFormat="1" applyBorder="1" applyAlignment="1">
      <alignment horizontal="center"/>
    </xf>
    <xf numFmtId="170" fontId="0" fillId="0" borderId="181" xfId="0" applyNumberFormat="1" applyBorder="1" applyAlignment="1">
      <alignment horizontal="center"/>
    </xf>
    <xf numFmtId="170" fontId="0" fillId="0" borderId="182" xfId="0" applyNumberFormat="1" applyBorder="1" applyAlignment="1">
      <alignment horizontal="center"/>
    </xf>
    <xf numFmtId="170" fontId="0" fillId="0" borderId="183" xfId="0" applyNumberFormat="1" applyBorder="1" applyAlignment="1">
      <alignment horizontal="center"/>
    </xf>
    <xf numFmtId="170" fontId="17" fillId="0" borderId="175" xfId="0" applyNumberFormat="1" applyFont="1" applyBorder="1" applyAlignment="1">
      <alignment horizontal="center"/>
    </xf>
    <xf numFmtId="170" fontId="0" fillId="0" borderId="175" xfId="0" applyNumberFormat="1" applyBorder="1" applyAlignment="1">
      <alignment horizontal="center"/>
    </xf>
    <xf numFmtId="170" fontId="0" fillId="0" borderId="184" xfId="0" applyNumberFormat="1" applyBorder="1" applyAlignment="1">
      <alignment horizontal="center"/>
    </xf>
    <xf numFmtId="0" fontId="0" fillId="32" borderId="178" xfId="0" applyFill="1" applyBorder="1" applyAlignment="1">
      <alignment horizontal="center"/>
    </xf>
    <xf numFmtId="0" fontId="0" fillId="0" borderId="185" xfId="0" applyBorder="1"/>
    <xf numFmtId="0" fontId="0" fillId="0" borderId="134" xfId="0" applyBorder="1"/>
    <xf numFmtId="0" fontId="0" fillId="0" borderId="135" xfId="0" applyBorder="1"/>
    <xf numFmtId="0" fontId="36" fillId="0" borderId="0" xfId="0" applyFont="1"/>
    <xf numFmtId="169" fontId="0" fillId="0" borderId="186" xfId="0" applyNumberFormat="1" applyBorder="1" applyAlignment="1">
      <alignment horizontal="center"/>
    </xf>
    <xf numFmtId="169" fontId="0" fillId="0" borderId="187" xfId="0" applyNumberFormat="1" applyBorder="1" applyAlignment="1">
      <alignment horizontal="center"/>
    </xf>
    <xf numFmtId="169" fontId="0" fillId="0" borderId="188" xfId="0" applyNumberFormat="1" applyBorder="1" applyAlignment="1">
      <alignment horizontal="center"/>
    </xf>
    <xf numFmtId="169" fontId="0" fillId="0" borderId="189" xfId="0" applyNumberFormat="1" applyBorder="1" applyAlignment="1">
      <alignment horizontal="center"/>
    </xf>
    <xf numFmtId="0" fontId="0" fillId="0" borderId="143" xfId="0" applyBorder="1" applyAlignment="1">
      <alignment horizontal="center"/>
    </xf>
    <xf numFmtId="1" fontId="3" fillId="11" borderId="33" xfId="0" applyNumberFormat="1" applyFont="1" applyFill="1" applyBorder="1" applyAlignment="1">
      <alignment horizontal="center" vertical="center"/>
    </xf>
    <xf numFmtId="1" fontId="3" fillId="11" borderId="34" xfId="0" applyNumberFormat="1" applyFont="1" applyFill="1" applyBorder="1" applyAlignment="1">
      <alignment horizontal="center" vertical="center"/>
    </xf>
    <xf numFmtId="1" fontId="3" fillId="11" borderId="3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/>
    </xf>
    <xf numFmtId="9" fontId="9" fillId="0" borderId="153" xfId="2" applyNumberFormat="1" applyFont="1" applyBorder="1" applyAlignment="1">
      <alignment horizontal="center"/>
    </xf>
    <xf numFmtId="0" fontId="0" fillId="8" borderId="195" xfId="0" applyFill="1" applyBorder="1" applyAlignment="1">
      <alignment horizontal="center"/>
    </xf>
    <xf numFmtId="0" fontId="0" fillId="8" borderId="196" xfId="0" applyFill="1" applyBorder="1" applyAlignment="1">
      <alignment horizontal="center"/>
    </xf>
    <xf numFmtId="0" fontId="0" fillId="15" borderId="196" xfId="0" applyFill="1" applyBorder="1" applyAlignment="1">
      <alignment horizontal="center"/>
    </xf>
    <xf numFmtId="0" fontId="0" fillId="15" borderId="197" xfId="0" applyFill="1" applyBorder="1" applyAlignment="1">
      <alignment horizontal="center"/>
    </xf>
    <xf numFmtId="0" fontId="0" fillId="14" borderId="196" xfId="0" applyFill="1" applyBorder="1" applyAlignment="1">
      <alignment horizontal="center"/>
    </xf>
    <xf numFmtId="168" fontId="0" fillId="8" borderId="198" xfId="0" applyNumberFormat="1" applyFill="1" applyBorder="1" applyAlignment="1">
      <alignment horizontal="center"/>
    </xf>
    <xf numFmtId="168" fontId="0" fillId="8" borderId="199" xfId="0" applyNumberFormat="1" applyFill="1" applyBorder="1" applyAlignment="1">
      <alignment horizontal="center"/>
    </xf>
    <xf numFmtId="168" fontId="1" fillId="14" borderId="199" xfId="1" applyNumberFormat="1" applyFont="1" applyFill="1" applyBorder="1" applyAlignment="1">
      <alignment horizontal="center"/>
    </xf>
    <xf numFmtId="168" fontId="1" fillId="15" borderId="199" xfId="1" applyNumberFormat="1" applyFont="1" applyFill="1" applyBorder="1" applyAlignment="1">
      <alignment horizontal="center"/>
    </xf>
    <xf numFmtId="168" fontId="1" fillId="15" borderId="200" xfId="1" applyNumberFormat="1" applyFont="1" applyFill="1" applyBorder="1" applyAlignment="1">
      <alignment horizontal="center"/>
    </xf>
    <xf numFmtId="0" fontId="3" fillId="0" borderId="201" xfId="0" applyFont="1" applyBorder="1" applyAlignment="1">
      <alignment horizontal="center"/>
    </xf>
    <xf numFmtId="0" fontId="3" fillId="0" borderId="204" xfId="0" applyFont="1" applyBorder="1"/>
    <xf numFmtId="0" fontId="0" fillId="34" borderId="205" xfId="0" applyFill="1" applyBorder="1"/>
    <xf numFmtId="0" fontId="0" fillId="14" borderId="205" xfId="0" applyFill="1" applyBorder="1"/>
    <xf numFmtId="0" fontId="0" fillId="14" borderId="206" xfId="0" applyFill="1" applyBorder="1"/>
    <xf numFmtId="168" fontId="0" fillId="34" borderId="189" xfId="0" applyNumberFormat="1" applyFill="1" applyBorder="1" applyAlignment="1">
      <alignment horizontal="center"/>
    </xf>
    <xf numFmtId="168" fontId="0" fillId="14" borderId="189" xfId="0" applyNumberFormat="1" applyFill="1" applyBorder="1" applyAlignment="1">
      <alignment horizontal="center"/>
    </xf>
    <xf numFmtId="168" fontId="0" fillId="14" borderId="203" xfId="0" applyNumberFormat="1" applyFill="1" applyBorder="1" applyAlignment="1">
      <alignment horizontal="center"/>
    </xf>
    <xf numFmtId="168" fontId="0" fillId="5" borderId="142" xfId="0" applyNumberFormat="1" applyFill="1" applyBorder="1"/>
    <xf numFmtId="168" fontId="0" fillId="5" borderId="143" xfId="0" applyNumberFormat="1" applyFill="1" applyBorder="1"/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170" fontId="0" fillId="0" borderId="0" xfId="0" applyNumberFormat="1" applyAlignment="1" applyProtection="1">
      <alignment horizontal="center"/>
      <protection locked="0"/>
    </xf>
    <xf numFmtId="9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3" fillId="0" borderId="0" xfId="7" applyProtection="1">
      <protection locked="0"/>
    </xf>
    <xf numFmtId="9" fontId="0" fillId="0" borderId="0" xfId="0" applyNumberFormat="1" applyAlignment="1" applyProtection="1">
      <alignment horizontal="right"/>
      <protection locked="0"/>
    </xf>
    <xf numFmtId="0" fontId="0" fillId="0" borderId="25" xfId="0" applyBorder="1" applyProtection="1">
      <protection locked="0"/>
    </xf>
    <xf numFmtId="168" fontId="0" fillId="0" borderId="0" xfId="0" quotePrefix="1" applyNumberFormat="1" applyProtection="1">
      <protection locked="0"/>
    </xf>
    <xf numFmtId="2" fontId="0" fillId="0" borderId="0" xfId="0" applyNumberFormat="1" applyProtection="1">
      <protection locked="0"/>
    </xf>
    <xf numFmtId="170" fontId="0" fillId="0" borderId="0" xfId="0" applyNumberFormat="1" applyProtection="1">
      <protection locked="0"/>
    </xf>
    <xf numFmtId="0" fontId="3" fillId="0" borderId="33" xfId="0" applyFont="1" applyBorder="1"/>
    <xf numFmtId="0" fontId="3" fillId="0" borderId="34" xfId="0" applyFont="1" applyBorder="1"/>
    <xf numFmtId="0" fontId="0" fillId="0" borderId="34" xfId="0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33" borderId="5" xfId="0" applyFont="1" applyFill="1" applyBorder="1" applyAlignment="1">
      <alignment horizontal="center" vertical="center"/>
    </xf>
    <xf numFmtId="4" fontId="2" fillId="33" borderId="5" xfId="0" applyNumberFormat="1" applyFont="1" applyFill="1" applyBorder="1" applyAlignment="1">
      <alignment horizontal="center" vertical="center"/>
    </xf>
    <xf numFmtId="0" fontId="2" fillId="33" borderId="6" xfId="0" applyFont="1" applyFill="1" applyBorder="1" applyAlignment="1">
      <alignment horizontal="center" vertical="center"/>
    </xf>
    <xf numFmtId="2" fontId="2" fillId="33" borderId="5" xfId="0" applyNumberFormat="1" applyFont="1" applyFill="1" applyBorder="1" applyAlignment="1">
      <alignment horizontal="center" vertical="center"/>
    </xf>
    <xf numFmtId="170" fontId="2" fillId="33" borderId="147" xfId="0" applyNumberFormat="1" applyFont="1" applyFill="1" applyBorder="1" applyAlignment="1">
      <alignment horizontal="center" vertical="center"/>
    </xf>
    <xf numFmtId="0" fontId="3" fillId="2" borderId="14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2" fillId="34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9" fontId="32" fillId="8" borderId="148" xfId="0" applyNumberFormat="1" applyFont="1" applyFill="1" applyBorder="1" applyAlignment="1">
      <alignment horizontal="center" vertical="center"/>
    </xf>
    <xf numFmtId="0" fontId="32" fillId="15" borderId="5" xfId="0" applyFont="1" applyFill="1" applyBorder="1" applyAlignment="1">
      <alignment horizontal="center" vertical="center"/>
    </xf>
    <xf numFmtId="0" fontId="32" fillId="15" borderId="6" xfId="0" applyFont="1" applyFill="1" applyBorder="1" applyAlignment="1">
      <alignment horizontal="center" vertical="center"/>
    </xf>
    <xf numFmtId="0" fontId="32" fillId="15" borderId="149" xfId="0" applyFont="1" applyFill="1" applyBorder="1" applyAlignment="1">
      <alignment horizontal="center" vertical="center"/>
    </xf>
    <xf numFmtId="168" fontId="32" fillId="0" borderId="0" xfId="0" applyNumberFormat="1" applyFont="1" applyAlignment="1">
      <alignment horizontal="left"/>
    </xf>
    <xf numFmtId="0" fontId="0" fillId="2" borderId="1" xfId="0" applyFill="1" applyBorder="1"/>
    <xf numFmtId="4" fontId="0" fillId="0" borderId="1" xfId="0" applyNumberFormat="1" applyBorder="1"/>
    <xf numFmtId="10" fontId="0" fillId="0" borderId="1" xfId="0" applyNumberFormat="1" applyBorder="1"/>
    <xf numFmtId="171" fontId="37" fillId="0" borderId="0" xfId="0" applyNumberFormat="1" applyFont="1" applyAlignment="1">
      <alignment horizontal="left"/>
    </xf>
    <xf numFmtId="171" fontId="37" fillId="0" borderId="0" xfId="0" applyNumberFormat="1" applyFont="1" applyAlignment="1">
      <alignment horizontal="center"/>
    </xf>
    <xf numFmtId="0" fontId="38" fillId="16" borderId="0" xfId="0" applyFont="1" applyFill="1" applyAlignment="1">
      <alignment horizontal="left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2" fontId="3" fillId="0" borderId="122" xfId="0" applyNumberFormat="1" applyFont="1" applyBorder="1"/>
    <xf numFmtId="2" fontId="3" fillId="0" borderId="122" xfId="0" applyNumberFormat="1" applyFont="1" applyBorder="1" applyAlignment="1">
      <alignment horizontal="center"/>
    </xf>
    <xf numFmtId="2" fontId="0" fillId="0" borderId="122" xfId="0" applyNumberFormat="1" applyBorder="1" applyAlignment="1">
      <alignment horizontal="center"/>
    </xf>
    <xf numFmtId="0" fontId="4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43" fillId="32" borderId="0" xfId="0" applyFont="1" applyFill="1" applyAlignment="1">
      <alignment horizontal="left"/>
    </xf>
    <xf numFmtId="0" fontId="43" fillId="32" borderId="0" xfId="0" applyFont="1" applyFill="1" applyAlignment="1">
      <alignment horizontal="center"/>
    </xf>
    <xf numFmtId="0" fontId="43" fillId="0" borderId="0" xfId="0" applyFont="1"/>
    <xf numFmtId="0" fontId="0" fillId="0" borderId="220" xfId="0" applyBorder="1"/>
    <xf numFmtId="0" fontId="0" fillId="0" borderId="218" xfId="0" applyBorder="1"/>
    <xf numFmtId="3" fontId="0" fillId="0" borderId="0" xfId="0" applyNumberFormat="1" applyAlignment="1" applyProtection="1">
      <alignment horizontal="right" indent="1"/>
      <protection locked="0"/>
    </xf>
    <xf numFmtId="0" fontId="3" fillId="32" borderId="0" xfId="0" applyFont="1" applyFill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9" fontId="3" fillId="0" borderId="145" xfId="1" applyFont="1" applyBorder="1" applyAlignment="1">
      <alignment horizontal="center"/>
    </xf>
    <xf numFmtId="0" fontId="3" fillId="32" borderId="155" xfId="0" applyFont="1" applyFill="1" applyBorder="1" applyAlignment="1">
      <alignment horizontal="center"/>
    </xf>
    <xf numFmtId="0" fontId="0" fillId="0" borderId="142" xfId="0" applyBorder="1"/>
    <xf numFmtId="0" fontId="3" fillId="0" borderId="142" xfId="0" quotePrefix="1" applyFont="1" applyBorder="1" applyAlignment="1">
      <alignment wrapText="1"/>
    </xf>
    <xf numFmtId="168" fontId="3" fillId="0" borderId="142" xfId="0" applyNumberFormat="1" applyFont="1" applyBorder="1" applyAlignment="1">
      <alignment horizontal="center"/>
    </xf>
    <xf numFmtId="9" fontId="3" fillId="0" borderId="142" xfId="1" applyFont="1" applyBorder="1" applyAlignment="1">
      <alignment horizontal="center"/>
    </xf>
    <xf numFmtId="9" fontId="3" fillId="0" borderId="143" xfId="1" applyFont="1" applyBorder="1" applyAlignment="1">
      <alignment horizontal="center"/>
    </xf>
    <xf numFmtId="0" fontId="0" fillId="0" borderId="156" xfId="0" applyBorder="1"/>
    <xf numFmtId="0" fontId="3" fillId="0" borderId="2" xfId="0" quotePrefix="1" applyFont="1" applyBorder="1" applyAlignment="1">
      <alignment wrapText="1"/>
    </xf>
    <xf numFmtId="4" fontId="0" fillId="0" borderId="2" xfId="0" applyNumberFormat="1" applyBorder="1"/>
    <xf numFmtId="0" fontId="0" fillId="0" borderId="2" xfId="0" quotePrefix="1" applyBorder="1"/>
    <xf numFmtId="168" fontId="3" fillId="0" borderId="145" xfId="1" applyNumberFormat="1" applyFont="1" applyBorder="1" applyAlignment="1">
      <alignment horizontal="center"/>
    </xf>
    <xf numFmtId="0" fontId="16" fillId="0" borderId="157" xfId="0" applyFont="1" applyBorder="1" applyAlignment="1">
      <alignment wrapText="1"/>
    </xf>
    <xf numFmtId="169" fontId="0" fillId="0" borderId="2" xfId="0" applyNumberFormat="1" applyBorder="1" applyAlignment="1">
      <alignment horizontal="center"/>
    </xf>
    <xf numFmtId="169" fontId="1" fillId="0" borderId="2" xfId="1" applyNumberFormat="1" applyFont="1" applyBorder="1" applyAlignment="1">
      <alignment horizontal="center"/>
    </xf>
    <xf numFmtId="169" fontId="1" fillId="0" borderId="145" xfId="1" applyNumberFormat="1" applyFont="1" applyBorder="1" applyAlignment="1">
      <alignment horizontal="center"/>
    </xf>
    <xf numFmtId="169" fontId="1" fillId="0" borderId="106" xfId="1" applyNumberFormat="1" applyFont="1" applyBorder="1" applyAlignment="1">
      <alignment horizontal="center"/>
    </xf>
    <xf numFmtId="169" fontId="1" fillId="0" borderId="107" xfId="1" applyNumberFormat="1" applyFont="1" applyBorder="1" applyAlignment="1">
      <alignment horizontal="center"/>
    </xf>
    <xf numFmtId="169" fontId="1" fillId="0" borderId="115" xfId="1" applyNumberFormat="1" applyFont="1" applyBorder="1" applyAlignment="1">
      <alignment horizontal="center" vertical="center"/>
    </xf>
    <xf numFmtId="169" fontId="1" fillId="0" borderId="116" xfId="1" applyNumberFormat="1" applyFont="1" applyBorder="1" applyAlignment="1">
      <alignment horizontal="center" vertical="center"/>
    </xf>
    <xf numFmtId="4" fontId="3" fillId="0" borderId="0" xfId="0" applyNumberFormat="1" applyFont="1"/>
    <xf numFmtId="0" fontId="0" fillId="32" borderId="74" xfId="0" applyFill="1" applyBorder="1" applyAlignment="1">
      <alignment horizontal="center"/>
    </xf>
    <xf numFmtId="4" fontId="0" fillId="0" borderId="224" xfId="0" applyNumberFormat="1" applyBorder="1"/>
    <xf numFmtId="4" fontId="0" fillId="0" borderId="225" xfId="0" applyNumberFormat="1" applyBorder="1"/>
    <xf numFmtId="170" fontId="0" fillId="0" borderId="224" xfId="0" applyNumberFormat="1" applyBorder="1" applyAlignment="1">
      <alignment horizontal="center"/>
    </xf>
    <xf numFmtId="170" fontId="0" fillId="0" borderId="226" xfId="0" applyNumberFormat="1" applyBorder="1" applyAlignment="1">
      <alignment horizontal="center"/>
    </xf>
    <xf numFmtId="170" fontId="0" fillId="0" borderId="225" xfId="0" applyNumberFormat="1" applyBorder="1" applyAlignment="1">
      <alignment horizontal="center"/>
    </xf>
    <xf numFmtId="170" fontId="0" fillId="0" borderId="227" xfId="0" applyNumberFormat="1" applyBorder="1" applyAlignment="1">
      <alignment horizontal="center"/>
    </xf>
    <xf numFmtId="0" fontId="0" fillId="0" borderId="219" xfId="0" applyBorder="1"/>
    <xf numFmtId="0" fontId="0" fillId="0" borderId="143" xfId="0" applyBorder="1"/>
    <xf numFmtId="0" fontId="0" fillId="0" borderId="145" xfId="0" applyBorder="1"/>
    <xf numFmtId="0" fontId="0" fillId="0" borderId="127" xfId="0" applyBorder="1"/>
    <xf numFmtId="0" fontId="0" fillId="0" borderId="128" xfId="0" applyBorder="1"/>
    <xf numFmtId="0" fontId="43" fillId="0" borderId="74" xfId="0" applyFont="1" applyBorder="1" applyAlignment="1">
      <alignment horizontal="left"/>
    </xf>
    <xf numFmtId="4" fontId="43" fillId="0" borderId="74" xfId="0" applyNumberFormat="1" applyFont="1" applyBorder="1" applyAlignment="1">
      <alignment horizontal="left"/>
    </xf>
    <xf numFmtId="4" fontId="43" fillId="0" borderId="154" xfId="0" applyNumberFormat="1" applyFont="1" applyBorder="1" applyAlignment="1">
      <alignment horizontal="left"/>
    </xf>
    <xf numFmtId="4" fontId="0" fillId="0" borderId="167" xfId="0" applyNumberFormat="1" applyBorder="1" applyAlignment="1">
      <alignment horizontal="left"/>
    </xf>
    <xf numFmtId="4" fontId="0" fillId="0" borderId="180" xfId="0" applyNumberFormat="1" applyBorder="1" applyAlignment="1">
      <alignment horizontal="left"/>
    </xf>
    <xf numFmtId="4" fontId="17" fillId="0" borderId="170" xfId="0" applyNumberFormat="1" applyFont="1" applyBorder="1" applyAlignment="1">
      <alignment horizontal="left"/>
    </xf>
    <xf numFmtId="4" fontId="17" fillId="0" borderId="181" xfId="0" applyNumberFormat="1" applyFont="1" applyBorder="1" applyAlignment="1">
      <alignment horizontal="left"/>
    </xf>
    <xf numFmtId="4" fontId="0" fillId="0" borderId="170" xfId="0" applyNumberFormat="1" applyBorder="1" applyAlignment="1">
      <alignment horizontal="left"/>
    </xf>
    <xf numFmtId="4" fontId="0" fillId="0" borderId="181" xfId="0" quotePrefix="1" applyNumberFormat="1" applyBorder="1" applyAlignment="1">
      <alignment horizontal="left"/>
    </xf>
    <xf numFmtId="0" fontId="0" fillId="20" borderId="8" xfId="0" applyFill="1" applyBorder="1" applyAlignment="1">
      <alignment horizontal="left"/>
    </xf>
    <xf numFmtId="0" fontId="0" fillId="20" borderId="236" xfId="0" applyFill="1" applyBorder="1" applyAlignment="1">
      <alignment horizontal="left"/>
    </xf>
    <xf numFmtId="4" fontId="0" fillId="0" borderId="181" xfId="0" applyNumberFormat="1" applyBorder="1" applyAlignment="1">
      <alignment horizontal="left"/>
    </xf>
    <xf numFmtId="0" fontId="0" fillId="20" borderId="219" xfId="0" applyFill="1" applyBorder="1" applyAlignment="1">
      <alignment horizontal="left"/>
    </xf>
    <xf numFmtId="0" fontId="0" fillId="20" borderId="237" xfId="0" applyFill="1" applyBorder="1" applyAlignment="1">
      <alignment horizontal="left"/>
    </xf>
    <xf numFmtId="0" fontId="0" fillId="0" borderId="170" xfId="0" applyBorder="1" applyAlignment="1">
      <alignment horizontal="left"/>
    </xf>
    <xf numFmtId="0" fontId="0" fillId="0" borderId="181" xfId="0" applyBorder="1" applyAlignment="1">
      <alignment horizontal="left"/>
    </xf>
    <xf numFmtId="0" fontId="0" fillId="20" borderId="218" xfId="0" applyFill="1" applyBorder="1" applyAlignment="1">
      <alignment horizontal="left"/>
    </xf>
    <xf numFmtId="0" fontId="0" fillId="0" borderId="172" xfId="0" applyBorder="1" applyAlignment="1">
      <alignment horizontal="left"/>
    </xf>
    <xf numFmtId="0" fontId="0" fillId="0" borderId="182" xfId="0" applyBorder="1" applyAlignment="1">
      <alignment horizontal="left"/>
    </xf>
    <xf numFmtId="0" fontId="0" fillId="0" borderId="237" xfId="0" applyBorder="1" applyAlignment="1">
      <alignment horizontal="left"/>
    </xf>
    <xf numFmtId="0" fontId="0" fillId="0" borderId="218" xfId="0" applyBorder="1" applyAlignment="1">
      <alignment horizontal="left"/>
    </xf>
    <xf numFmtId="0" fontId="0" fillId="0" borderId="229" xfId="0" applyBorder="1" applyAlignment="1">
      <alignment horizontal="left"/>
    </xf>
    <xf numFmtId="0" fontId="0" fillId="0" borderId="230" xfId="0" applyBorder="1" applyAlignment="1">
      <alignment horizontal="left"/>
    </xf>
    <xf numFmtId="4" fontId="0" fillId="0" borderId="169" xfId="0" applyNumberFormat="1" applyBorder="1" applyAlignment="1">
      <alignment horizontal="left"/>
    </xf>
    <xf numFmtId="4" fontId="17" fillId="0" borderId="171" xfId="0" applyNumberFormat="1" applyFont="1" applyBorder="1" applyAlignment="1">
      <alignment horizontal="left"/>
    </xf>
    <xf numFmtId="4" fontId="0" fillId="0" borderId="171" xfId="0" quotePrefix="1" applyNumberFormat="1" applyBorder="1" applyAlignment="1">
      <alignment horizontal="left"/>
    </xf>
    <xf numFmtId="4" fontId="0" fillId="0" borderId="172" xfId="0" applyNumberFormat="1" applyBorder="1" applyAlignment="1">
      <alignment horizontal="left"/>
    </xf>
    <xf numFmtId="4" fontId="0" fillId="0" borderId="182" xfId="0" quotePrefix="1" applyNumberFormat="1" applyBorder="1" applyAlignment="1">
      <alignment horizontal="left"/>
    </xf>
    <xf numFmtId="4" fontId="0" fillId="0" borderId="174" xfId="0" quotePrefix="1" applyNumberFormat="1" applyBorder="1" applyAlignment="1">
      <alignment horizontal="left"/>
    </xf>
    <xf numFmtId="4" fontId="17" fillId="0" borderId="172" xfId="0" applyNumberFormat="1" applyFont="1" applyBorder="1" applyAlignment="1">
      <alignment horizontal="left"/>
    </xf>
    <xf numFmtId="4" fontId="17" fillId="0" borderId="182" xfId="0" applyNumberFormat="1" applyFont="1" applyBorder="1" applyAlignment="1">
      <alignment horizontal="left"/>
    </xf>
    <xf numFmtId="4" fontId="0" fillId="0" borderId="238" xfId="0" applyNumberFormat="1" applyBorder="1" applyAlignment="1">
      <alignment horizontal="left"/>
    </xf>
    <xf numFmtId="4" fontId="0" fillId="0" borderId="239" xfId="0" applyNumberFormat="1" applyBorder="1" applyAlignment="1">
      <alignment horizontal="left"/>
    </xf>
    <xf numFmtId="4" fontId="0" fillId="0" borderId="239" xfId="0" quotePrefix="1" applyNumberFormat="1" applyBorder="1" applyAlignment="1">
      <alignment horizontal="left"/>
    </xf>
    <xf numFmtId="4" fontId="0" fillId="0" borderId="240" xfId="0" quotePrefix="1" applyNumberFormat="1" applyBorder="1" applyAlignment="1">
      <alignment horizontal="left"/>
    </xf>
    <xf numFmtId="4" fontId="0" fillId="0" borderId="241" xfId="0" applyNumberFormat="1" applyBorder="1" applyAlignment="1">
      <alignment horizontal="left"/>
    </xf>
    <xf numFmtId="4" fontId="0" fillId="0" borderId="242" xfId="0" applyNumberFormat="1" applyBorder="1" applyAlignment="1">
      <alignment horizontal="left"/>
    </xf>
    <xf numFmtId="0" fontId="0" fillId="0" borderId="242" xfId="0" applyBorder="1" applyAlignment="1">
      <alignment horizontal="left"/>
    </xf>
    <xf numFmtId="0" fontId="0" fillId="0" borderId="243" xfId="0" applyBorder="1" applyAlignment="1">
      <alignment horizontal="left"/>
    </xf>
    <xf numFmtId="4" fontId="0" fillId="0" borderId="244" xfId="0" applyNumberFormat="1" applyBorder="1" applyAlignment="1">
      <alignment horizontal="left"/>
    </xf>
    <xf numFmtId="4" fontId="0" fillId="0" borderId="245" xfId="0" applyNumberFormat="1" applyBorder="1" applyAlignment="1">
      <alignment horizontal="left"/>
    </xf>
    <xf numFmtId="0" fontId="0" fillId="0" borderId="245" xfId="0" applyBorder="1" applyAlignment="1">
      <alignment horizontal="left"/>
    </xf>
    <xf numFmtId="0" fontId="0" fillId="0" borderId="246" xfId="0" applyBorder="1" applyAlignment="1">
      <alignment horizontal="left"/>
    </xf>
    <xf numFmtId="4" fontId="0" fillId="0" borderId="247" xfId="0" applyNumberFormat="1" applyBorder="1" applyAlignment="1">
      <alignment horizontal="left"/>
    </xf>
    <xf numFmtId="4" fontId="0" fillId="0" borderId="248" xfId="0" applyNumberFormat="1" applyBorder="1" applyAlignment="1">
      <alignment horizontal="left"/>
    </xf>
    <xf numFmtId="0" fontId="0" fillId="0" borderId="248" xfId="0" applyBorder="1" applyAlignment="1">
      <alignment horizontal="left"/>
    </xf>
    <xf numFmtId="0" fontId="0" fillId="0" borderId="249" xfId="0" applyBorder="1" applyAlignment="1">
      <alignment horizontal="left"/>
    </xf>
    <xf numFmtId="170" fontId="0" fillId="0" borderId="234" xfId="0" applyNumberFormat="1" applyBorder="1" applyAlignment="1">
      <alignment horizontal="center"/>
    </xf>
    <xf numFmtId="170" fontId="17" fillId="0" borderId="228" xfId="0" applyNumberFormat="1" applyFont="1" applyBorder="1" applyAlignment="1">
      <alignment horizontal="center"/>
    </xf>
    <xf numFmtId="170" fontId="0" fillId="0" borderId="228" xfId="0" applyNumberFormat="1" applyBorder="1" applyAlignment="1">
      <alignment horizontal="center"/>
    </xf>
    <xf numFmtId="170" fontId="0" fillId="0" borderId="235" xfId="0" applyNumberFormat="1" applyBorder="1" applyAlignment="1">
      <alignment horizontal="center"/>
    </xf>
    <xf numFmtId="170" fontId="0" fillId="0" borderId="231" xfId="0" applyNumberFormat="1" applyBorder="1" applyAlignment="1">
      <alignment horizontal="center"/>
    </xf>
    <xf numFmtId="170" fontId="0" fillId="0" borderId="229" xfId="0" applyNumberFormat="1" applyBorder="1" applyAlignment="1">
      <alignment horizontal="center"/>
    </xf>
    <xf numFmtId="170" fontId="0" fillId="0" borderId="232" xfId="0" applyNumberFormat="1" applyBorder="1" applyAlignment="1">
      <alignment horizontal="center"/>
    </xf>
    <xf numFmtId="170" fontId="0" fillId="0" borderId="233" xfId="0" applyNumberFormat="1" applyBorder="1" applyAlignment="1">
      <alignment horizontal="center"/>
    </xf>
    <xf numFmtId="0" fontId="0" fillId="36" borderId="250" xfId="0" applyFill="1" applyBorder="1"/>
    <xf numFmtId="4" fontId="0" fillId="36" borderId="250" xfId="0" applyNumberFormat="1" applyFill="1" applyBorder="1"/>
    <xf numFmtId="0" fontId="0" fillId="0" borderId="250" xfId="0" applyBorder="1"/>
    <xf numFmtId="4" fontId="0" fillId="0" borderId="250" xfId="0" applyNumberFormat="1" applyBorder="1"/>
    <xf numFmtId="0" fontId="3" fillId="0" borderId="74" xfId="0" applyFont="1" applyBorder="1"/>
    <xf numFmtId="0" fontId="47" fillId="0" borderId="0" xfId="0" applyFont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0" fillId="0" borderId="252" xfId="0" applyBorder="1"/>
    <xf numFmtId="1" fontId="0" fillId="0" borderId="253" xfId="0" applyNumberFormat="1" applyBorder="1" applyAlignment="1">
      <alignment horizontal="right"/>
    </xf>
    <xf numFmtId="169" fontId="0" fillId="0" borderId="254" xfId="0" applyNumberFormat="1" applyBorder="1" applyAlignment="1">
      <alignment horizontal="center"/>
    </xf>
    <xf numFmtId="169" fontId="0" fillId="0" borderId="255" xfId="0" applyNumberFormat="1" applyBorder="1" applyAlignment="1">
      <alignment horizontal="center"/>
    </xf>
    <xf numFmtId="169" fontId="0" fillId="0" borderId="256" xfId="0" applyNumberFormat="1" applyBorder="1" applyAlignment="1">
      <alignment horizontal="center"/>
    </xf>
    <xf numFmtId="169" fontId="0" fillId="0" borderId="257" xfId="0" applyNumberFormat="1" applyBorder="1" applyAlignment="1">
      <alignment horizontal="center"/>
    </xf>
    <xf numFmtId="169" fontId="0" fillId="0" borderId="258" xfId="0" applyNumberFormat="1" applyBorder="1" applyAlignment="1">
      <alignment horizontal="center"/>
    </xf>
    <xf numFmtId="9" fontId="0" fillId="0" borderId="253" xfId="0" applyNumberFormat="1" applyBorder="1" applyAlignment="1">
      <alignment horizontal="right"/>
    </xf>
    <xf numFmtId="0" fontId="0" fillId="0" borderId="259" xfId="0" applyBorder="1" applyAlignment="1">
      <alignment horizontal="center"/>
    </xf>
    <xf numFmtId="0" fontId="0" fillId="0" borderId="260" xfId="0" applyBorder="1" applyAlignment="1">
      <alignment horizontal="center"/>
    </xf>
    <xf numFmtId="0" fontId="0" fillId="0" borderId="261" xfId="0" applyBorder="1" applyAlignment="1">
      <alignment horizontal="center"/>
    </xf>
    <xf numFmtId="9" fontId="0" fillId="0" borderId="139" xfId="0" applyNumberFormat="1" applyBorder="1" applyAlignment="1">
      <alignment horizontal="right"/>
    </xf>
    <xf numFmtId="0" fontId="0" fillId="0" borderId="139" xfId="0" applyBorder="1" applyAlignment="1">
      <alignment horizontal="center"/>
    </xf>
    <xf numFmtId="0" fontId="0" fillId="0" borderId="262" xfId="0" applyBorder="1" applyAlignment="1">
      <alignment horizontal="center"/>
    </xf>
    <xf numFmtId="9" fontId="0" fillId="0" borderId="113" xfId="0" applyNumberFormat="1" applyBorder="1" applyAlignment="1">
      <alignment horizontal="center" vertical="center"/>
    </xf>
    <xf numFmtId="9" fontId="0" fillId="0" borderId="129" xfId="0" applyNumberFormat="1" applyBorder="1" applyAlignment="1">
      <alignment horizontal="center" vertical="center"/>
    </xf>
    <xf numFmtId="9" fontId="0" fillId="0" borderId="124" xfId="0" applyNumberFormat="1" applyBorder="1" applyAlignment="1">
      <alignment horizontal="center" vertical="center"/>
    </xf>
    <xf numFmtId="9" fontId="0" fillId="0" borderId="263" xfId="0" applyNumberFormat="1" applyBorder="1" applyAlignment="1">
      <alignment horizontal="center" vertical="center"/>
    </xf>
    <xf numFmtId="0" fontId="0" fillId="0" borderId="264" xfId="0" applyBorder="1"/>
    <xf numFmtId="0" fontId="0" fillId="0" borderId="265" xfId="0" applyBorder="1" applyAlignment="1">
      <alignment horizontal="center"/>
    </xf>
    <xf numFmtId="0" fontId="0" fillId="0" borderId="0" xfId="0" quotePrefix="1" applyAlignment="1">
      <alignment horizontal="left"/>
    </xf>
    <xf numFmtId="9" fontId="0" fillId="0" borderId="0" xfId="0" applyNumberFormat="1" applyAlignment="1">
      <alignment horizontal="center"/>
    </xf>
    <xf numFmtId="0" fontId="0" fillId="0" borderId="155" xfId="0" applyBorder="1"/>
    <xf numFmtId="0" fontId="3" fillId="0" borderId="143" xfId="0" applyFont="1" applyBorder="1" applyAlignment="1">
      <alignment horizontal="center"/>
    </xf>
    <xf numFmtId="0" fontId="3" fillId="0" borderId="145" xfId="0" applyFont="1" applyBorder="1" applyAlignment="1">
      <alignment horizontal="center"/>
    </xf>
    <xf numFmtId="2" fontId="0" fillId="0" borderId="156" xfId="0" applyNumberFormat="1" applyBorder="1" applyAlignment="1">
      <alignment horizontal="center"/>
    </xf>
    <xf numFmtId="170" fontId="0" fillId="0" borderId="145" xfId="0" applyNumberFormat="1" applyBorder="1"/>
    <xf numFmtId="2" fontId="0" fillId="0" borderId="157" xfId="0" applyNumberFormat="1" applyBorder="1" applyAlignment="1">
      <alignment horizontal="center"/>
    </xf>
    <xf numFmtId="170" fontId="0" fillId="0" borderId="128" xfId="0" applyNumberFormat="1" applyBorder="1"/>
    <xf numFmtId="0" fontId="0" fillId="0" borderId="266" xfId="0" applyBorder="1"/>
    <xf numFmtId="0" fontId="46" fillId="0" borderId="0" xfId="0" applyFont="1" applyAlignment="1">
      <alignment vertical="center"/>
    </xf>
    <xf numFmtId="4" fontId="0" fillId="0" borderId="74" xfId="0" applyNumberFormat="1" applyBorder="1"/>
    <xf numFmtId="4" fontId="0" fillId="0" borderId="142" xfId="0" applyNumberFormat="1" applyBorder="1"/>
    <xf numFmtId="4" fontId="17" fillId="0" borderId="2" xfId="0" applyNumberFormat="1" applyFont="1" applyBorder="1"/>
    <xf numFmtId="170" fontId="17" fillId="0" borderId="181" xfId="0" applyNumberFormat="1" applyFont="1" applyBorder="1" applyAlignment="1">
      <alignment horizontal="center"/>
    </xf>
    <xf numFmtId="4" fontId="0" fillId="0" borderId="127" xfId="0" applyNumberFormat="1" applyBorder="1"/>
    <xf numFmtId="4" fontId="17" fillId="0" borderId="155" xfId="0" applyNumberFormat="1" applyFont="1" applyBorder="1"/>
    <xf numFmtId="4" fontId="17" fillId="0" borderId="142" xfId="0" applyNumberFormat="1" applyFont="1" applyBorder="1"/>
    <xf numFmtId="170" fontId="17" fillId="0" borderId="167" xfId="0" applyNumberFormat="1" applyFont="1" applyBorder="1" applyAlignment="1">
      <alignment horizontal="center"/>
    </xf>
    <xf numFmtId="170" fontId="17" fillId="0" borderId="168" xfId="0" applyNumberFormat="1" applyFont="1" applyBorder="1" applyAlignment="1">
      <alignment horizontal="center"/>
    </xf>
    <xf numFmtId="170" fontId="17" fillId="0" borderId="169" xfId="0" applyNumberFormat="1" applyFont="1" applyBorder="1" applyAlignment="1">
      <alignment horizontal="center"/>
    </xf>
    <xf numFmtId="170" fontId="17" fillId="0" borderId="180" xfId="0" applyNumberFormat="1" applyFont="1" applyBorder="1" applyAlignment="1">
      <alignment horizontal="center"/>
    </xf>
    <xf numFmtId="4" fontId="0" fillId="0" borderId="153" xfId="0" applyNumberFormat="1" applyBorder="1"/>
    <xf numFmtId="170" fontId="0" fillId="0" borderId="221" xfId="0" applyNumberFormat="1" applyBorder="1" applyAlignment="1">
      <alignment horizontal="center"/>
    </xf>
    <xf numFmtId="170" fontId="17" fillId="0" borderId="222" xfId="0" applyNumberFormat="1" applyFont="1" applyBorder="1" applyAlignment="1">
      <alignment horizontal="center"/>
    </xf>
    <xf numFmtId="170" fontId="0" fillId="0" borderId="222" xfId="0" applyNumberFormat="1" applyBorder="1" applyAlignment="1">
      <alignment horizontal="center"/>
    </xf>
    <xf numFmtId="170" fontId="0" fillId="0" borderId="223" xfId="0" applyNumberFormat="1" applyBorder="1" applyAlignment="1">
      <alignment horizontal="center"/>
    </xf>
    <xf numFmtId="170" fontId="17" fillId="0" borderId="221" xfId="0" applyNumberFormat="1" applyFont="1" applyBorder="1" applyAlignment="1">
      <alignment horizontal="center"/>
    </xf>
    <xf numFmtId="170" fontId="0" fillId="0" borderId="222" xfId="0" quotePrefix="1" applyNumberForma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10" fillId="40" borderId="189" xfId="0" applyFont="1" applyFill="1" applyBorder="1" applyAlignment="1">
      <alignment horizontal="center" vertical="center"/>
    </xf>
    <xf numFmtId="0" fontId="10" fillId="41" borderId="189" xfId="0" applyFont="1" applyFill="1" applyBorder="1" applyAlignment="1">
      <alignment horizontal="center" vertical="center"/>
    </xf>
    <xf numFmtId="0" fontId="10" fillId="42" borderId="189" xfId="0" applyFont="1" applyFill="1" applyBorder="1" applyAlignment="1">
      <alignment horizontal="center" vertical="center" wrapText="1"/>
    </xf>
    <xf numFmtId="0" fontId="10" fillId="42" borderId="203" xfId="0" applyFont="1" applyFill="1" applyBorder="1" applyAlignment="1">
      <alignment horizontal="center" vertical="center" wrapText="1"/>
    </xf>
    <xf numFmtId="0" fontId="49" fillId="8" borderId="0" xfId="0" applyFont="1" applyFill="1" applyAlignment="1">
      <alignment horizontal="center" vertical="center" wrapText="1"/>
    </xf>
    <xf numFmtId="0" fontId="49" fillId="39" borderId="201" xfId="0" applyFont="1" applyFill="1" applyBorder="1" applyAlignment="1">
      <alignment horizontal="center" vertical="center" wrapText="1"/>
    </xf>
    <xf numFmtId="0" fontId="49" fillId="39" borderId="189" xfId="0" applyFont="1" applyFill="1" applyBorder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168" fontId="0" fillId="0" borderId="0" xfId="0" applyNumberFormat="1" applyProtection="1">
      <protection locked="0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2" fontId="0" fillId="0" borderId="0" xfId="0" applyNumberFormat="1"/>
    <xf numFmtId="0" fontId="35" fillId="0" borderId="0" xfId="7" applyFont="1" applyBorder="1" applyProtection="1">
      <protection locked="0"/>
    </xf>
    <xf numFmtId="171" fontId="37" fillId="0" borderId="0" xfId="0" applyNumberFormat="1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18" xfId="0" applyFont="1" applyBorder="1" applyAlignment="1">
      <alignment horizontal="left"/>
    </xf>
    <xf numFmtId="0" fontId="37" fillId="0" borderId="207" xfId="0" applyFont="1" applyBorder="1" applyAlignment="1">
      <alignment horizontal="center" vertical="center"/>
    </xf>
    <xf numFmtId="0" fontId="37" fillId="0" borderId="208" xfId="0" applyFont="1" applyBorder="1" applyAlignment="1">
      <alignment horizontal="center" vertical="center"/>
    </xf>
    <xf numFmtId="0" fontId="41" fillId="0" borderId="18" xfId="0" applyFont="1" applyBorder="1"/>
    <xf numFmtId="0" fontId="41" fillId="0" borderId="18" xfId="0" applyFont="1" applyBorder="1" applyAlignment="1">
      <alignment horizontal="center"/>
    </xf>
    <xf numFmtId="0" fontId="37" fillId="0" borderId="209" xfId="0" applyFont="1" applyBorder="1" applyAlignment="1">
      <alignment horizontal="left"/>
    </xf>
    <xf numFmtId="170" fontId="37" fillId="0" borderId="210" xfId="0" applyNumberFormat="1" applyFont="1" applyBorder="1" applyAlignment="1">
      <alignment horizontal="center" vertical="center"/>
    </xf>
    <xf numFmtId="170" fontId="37" fillId="0" borderId="153" xfId="0" applyNumberFormat="1" applyFont="1" applyBorder="1" applyAlignment="1">
      <alignment horizontal="center" vertical="center"/>
    </xf>
    <xf numFmtId="170" fontId="37" fillId="0" borderId="211" xfId="0" applyNumberFormat="1" applyFont="1" applyBorder="1" applyAlignment="1">
      <alignment horizontal="center" vertical="center"/>
    </xf>
    <xf numFmtId="0" fontId="37" fillId="0" borderId="209" xfId="0" applyFont="1" applyBorder="1"/>
    <xf numFmtId="0" fontId="37" fillId="0" borderId="209" xfId="0" applyFont="1" applyBorder="1" applyAlignment="1">
      <alignment horizontal="center"/>
    </xf>
    <xf numFmtId="0" fontId="37" fillId="0" borderId="212" xfId="0" applyFont="1" applyBorder="1" applyAlignment="1">
      <alignment horizontal="left"/>
    </xf>
    <xf numFmtId="170" fontId="37" fillId="0" borderId="150" xfId="0" applyNumberFormat="1" applyFont="1" applyBorder="1" applyAlignment="1">
      <alignment horizontal="center" vertical="center"/>
    </xf>
    <xf numFmtId="170" fontId="37" fillId="0" borderId="2" xfId="0" applyNumberFormat="1" applyFont="1" applyBorder="1" applyAlignment="1">
      <alignment horizontal="center" vertical="center"/>
    </xf>
    <xf numFmtId="170" fontId="37" fillId="0" borderId="213" xfId="0" applyNumberFormat="1" applyFont="1" applyBorder="1" applyAlignment="1">
      <alignment horizontal="center" vertical="center"/>
    </xf>
    <xf numFmtId="0" fontId="37" fillId="0" borderId="212" xfId="0" applyFont="1" applyBorder="1"/>
    <xf numFmtId="0" fontId="37" fillId="0" borderId="212" xfId="0" applyFont="1" applyBorder="1" applyAlignment="1">
      <alignment horizontal="center"/>
    </xf>
    <xf numFmtId="170" fontId="37" fillId="0" borderId="150" xfId="0" quotePrefix="1" applyNumberFormat="1" applyFont="1" applyBorder="1" applyAlignment="1">
      <alignment horizontal="center" vertical="center"/>
    </xf>
    <xf numFmtId="170" fontId="37" fillId="0" borderId="2" xfId="0" quotePrefix="1" applyNumberFormat="1" applyFont="1" applyBorder="1" applyAlignment="1">
      <alignment horizontal="center" vertical="center"/>
    </xf>
    <xf numFmtId="170" fontId="37" fillId="0" borderId="213" xfId="0" quotePrefix="1" applyNumberFormat="1" applyFont="1" applyBorder="1" applyAlignment="1">
      <alignment horizontal="center" vertical="center"/>
    </xf>
    <xf numFmtId="0" fontId="37" fillId="0" borderId="214" xfId="0" applyFont="1" applyBorder="1" applyAlignment="1">
      <alignment horizontal="left"/>
    </xf>
    <xf numFmtId="170" fontId="37" fillId="0" borderId="215" xfId="0" quotePrefix="1" applyNumberFormat="1" applyFont="1" applyBorder="1" applyAlignment="1">
      <alignment horizontal="center" vertical="center"/>
    </xf>
    <xf numFmtId="170" fontId="37" fillId="0" borderId="216" xfId="0" quotePrefix="1" applyNumberFormat="1" applyFont="1" applyBorder="1" applyAlignment="1">
      <alignment horizontal="center" vertical="center"/>
    </xf>
    <xf numFmtId="170" fontId="37" fillId="0" borderId="217" xfId="0" quotePrefix="1" applyNumberFormat="1" applyFont="1" applyBorder="1" applyAlignment="1">
      <alignment horizontal="center" vertical="center"/>
    </xf>
    <xf numFmtId="0" fontId="37" fillId="0" borderId="214" xfId="0" applyFont="1" applyBorder="1"/>
    <xf numFmtId="0" fontId="37" fillId="0" borderId="214" xfId="0" applyFont="1" applyBorder="1" applyAlignment="1">
      <alignment horizontal="center"/>
    </xf>
    <xf numFmtId="0" fontId="40" fillId="0" borderId="0" xfId="0" applyFont="1" applyAlignment="1">
      <alignment horizontal="left"/>
    </xf>
    <xf numFmtId="170" fontId="40" fillId="0" borderId="0" xfId="2" applyNumberFormat="1" applyFont="1" applyAlignment="1" applyProtection="1">
      <alignment horizontal="centerContinuous"/>
      <protection hidden="1"/>
    </xf>
    <xf numFmtId="0" fontId="40" fillId="0" borderId="0" xfId="0" applyFont="1"/>
    <xf numFmtId="0" fontId="40" fillId="0" borderId="0" xfId="0" applyFont="1" applyAlignment="1">
      <alignment horizontal="centerContinuous"/>
    </xf>
    <xf numFmtId="170" fontId="37" fillId="0" borderId="207" xfId="0" applyNumberFormat="1" applyFont="1" applyBorder="1" applyAlignment="1">
      <alignment horizontal="center" vertical="center"/>
    </xf>
    <xf numFmtId="170" fontId="37" fillId="0" borderId="208" xfId="0" applyNumberFormat="1" applyFont="1" applyBorder="1" applyAlignment="1">
      <alignment horizontal="center" vertical="center"/>
    </xf>
    <xf numFmtId="170" fontId="42" fillId="0" borderId="207" xfId="0" applyNumberFormat="1" applyFont="1" applyBorder="1" applyAlignment="1">
      <alignment horizontal="center" vertical="center"/>
    </xf>
    <xf numFmtId="170" fontId="42" fillId="0" borderId="208" xfId="0" applyNumberFormat="1" applyFont="1" applyBorder="1" applyAlignment="1">
      <alignment horizontal="center" vertical="center"/>
    </xf>
    <xf numFmtId="0" fontId="0" fillId="0" borderId="267" xfId="0" applyBorder="1"/>
    <xf numFmtId="0" fontId="0" fillId="0" borderId="268" xfId="0" applyBorder="1"/>
    <xf numFmtId="0" fontId="0" fillId="0" borderId="269" xfId="0" applyBorder="1"/>
    <xf numFmtId="0" fontId="0" fillId="0" borderId="253" xfId="0" applyBorder="1"/>
    <xf numFmtId="0" fontId="0" fillId="0" borderId="270" xfId="0" applyBorder="1"/>
    <xf numFmtId="0" fontId="0" fillId="0" borderId="271" xfId="0" applyBorder="1"/>
    <xf numFmtId="0" fontId="0" fillId="0" borderId="272" xfId="0" applyBorder="1"/>
    <xf numFmtId="0" fontId="0" fillId="0" borderId="273" xfId="0" applyBorder="1"/>
    <xf numFmtId="0" fontId="0" fillId="0" borderId="273" xfId="0" applyBorder="1" applyAlignment="1">
      <alignment horizontal="center"/>
    </xf>
    <xf numFmtId="0" fontId="0" fillId="0" borderId="274" xfId="0" applyBorder="1" applyAlignment="1">
      <alignment horizontal="center"/>
    </xf>
    <xf numFmtId="0" fontId="0" fillId="0" borderId="275" xfId="0" applyBorder="1"/>
    <xf numFmtId="0" fontId="0" fillId="0" borderId="187" xfId="0" applyBorder="1" applyAlignment="1">
      <alignment horizontal="center"/>
    </xf>
    <xf numFmtId="0" fontId="0" fillId="0" borderId="276" xfId="0" applyBorder="1"/>
    <xf numFmtId="0" fontId="0" fillId="0" borderId="277" xfId="0" applyBorder="1"/>
    <xf numFmtId="0" fontId="0" fillId="0" borderId="278" xfId="0" applyBorder="1"/>
    <xf numFmtId="0" fontId="0" fillId="0" borderId="278" xfId="0" applyBorder="1" applyAlignment="1">
      <alignment horizontal="center"/>
    </xf>
    <xf numFmtId="0" fontId="0" fillId="0" borderId="279" xfId="0" applyBorder="1" applyAlignment="1">
      <alignment horizontal="center"/>
    </xf>
    <xf numFmtId="0" fontId="52" fillId="34" borderId="280" xfId="0" applyFont="1" applyFill="1" applyBorder="1"/>
    <xf numFmtId="0" fontId="3" fillId="34" borderId="281" xfId="0" applyFont="1" applyFill="1" applyBorder="1"/>
    <xf numFmtId="0" fontId="0" fillId="34" borderId="281" xfId="0" applyFill="1" applyBorder="1"/>
    <xf numFmtId="0" fontId="53" fillId="26" borderId="74" xfId="0" applyFont="1" applyFill="1" applyBorder="1"/>
    <xf numFmtId="0" fontId="3" fillId="26" borderId="154" xfId="0" applyFont="1" applyFill="1" applyBorder="1"/>
    <xf numFmtId="0" fontId="3" fillId="26" borderId="154" xfId="0" applyFont="1" applyFill="1" applyBorder="1" applyAlignment="1">
      <alignment horizontal="center"/>
    </xf>
    <xf numFmtId="0" fontId="53" fillId="0" borderId="74" xfId="0" applyFont="1" applyBorder="1"/>
    <xf numFmtId="0" fontId="53" fillId="15" borderId="74" xfId="0" applyFont="1" applyFill="1" applyBorder="1"/>
    <xf numFmtId="0" fontId="3" fillId="28" borderId="74" xfId="0" applyFont="1" applyFill="1" applyBorder="1"/>
    <xf numFmtId="0" fontId="3" fillId="26" borderId="134" xfId="0" applyFont="1" applyFill="1" applyBorder="1"/>
    <xf numFmtId="0" fontId="3" fillId="26" borderId="135" xfId="0" applyFont="1" applyFill="1" applyBorder="1"/>
    <xf numFmtId="0" fontId="3" fillId="0" borderId="74" xfId="0" quotePrefix="1" applyFont="1" applyBorder="1" applyAlignment="1">
      <alignment horizontal="left"/>
    </xf>
    <xf numFmtId="0" fontId="3" fillId="0" borderId="134" xfId="0" applyFont="1" applyBorder="1"/>
    <xf numFmtId="0" fontId="3" fillId="0" borderId="135" xfId="0" applyFont="1" applyBorder="1"/>
    <xf numFmtId="0" fontId="54" fillId="0" borderId="0" xfId="0" applyFont="1" applyAlignment="1">
      <alignment horizontal="left"/>
    </xf>
    <xf numFmtId="0" fontId="0" fillId="0" borderId="74" xfId="0" applyBorder="1" applyAlignment="1">
      <alignment horizontal="left"/>
    </xf>
    <xf numFmtId="0" fontId="0" fillId="5" borderId="122" xfId="0" applyFill="1" applyBorder="1" applyAlignment="1">
      <alignment horizontal="center"/>
    </xf>
    <xf numFmtId="0" fontId="0" fillId="5" borderId="123" xfId="0" applyFill="1" applyBorder="1" applyAlignment="1">
      <alignment horizontal="center"/>
    </xf>
    <xf numFmtId="169" fontId="0" fillId="0" borderId="220" xfId="0" applyNumberFormat="1" applyBorder="1" applyAlignment="1">
      <alignment horizontal="center"/>
    </xf>
    <xf numFmtId="0" fontId="0" fillId="0" borderId="28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0" xfId="0" applyNumberFormat="1" applyProtection="1">
      <protection locked="0"/>
    </xf>
    <xf numFmtId="0" fontId="33" fillId="0" borderId="0" xfId="7" applyNumberFormat="1" applyAlignment="1" applyProtection="1">
      <alignment vertical="top"/>
      <protection locked="0"/>
    </xf>
    <xf numFmtId="1" fontId="35" fillId="0" borderId="0" xfId="7" applyNumberFormat="1" applyFont="1" applyFill="1" applyProtection="1">
      <protection locked="0"/>
    </xf>
    <xf numFmtId="4" fontId="33" fillId="0" borderId="0" xfId="7" applyNumberFormat="1" applyFill="1" applyProtection="1">
      <protection locked="0"/>
    </xf>
    <xf numFmtId="10" fontId="33" fillId="0" borderId="0" xfId="7" applyNumberFormat="1" applyFill="1" applyProtection="1">
      <protection locked="0"/>
    </xf>
    <xf numFmtId="49" fontId="35" fillId="0" borderId="0" xfId="7" applyNumberFormat="1" applyFont="1" applyProtection="1">
      <protection locked="0"/>
    </xf>
    <xf numFmtId="10" fontId="33" fillId="0" borderId="0" xfId="7" applyNumberFormat="1" applyProtection="1">
      <protection locked="0"/>
    </xf>
    <xf numFmtId="2" fontId="33" fillId="0" borderId="0" xfId="7" applyNumberFormat="1" applyProtection="1">
      <protection locked="0"/>
    </xf>
    <xf numFmtId="14" fontId="33" fillId="0" borderId="0" xfId="7" applyNumberFormat="1" applyProtection="1">
      <protection locked="0"/>
    </xf>
    <xf numFmtId="170" fontId="33" fillId="0" borderId="0" xfId="7" applyNumberFormat="1" applyProtection="1">
      <protection locked="0"/>
    </xf>
    <xf numFmtId="3" fontId="0" fillId="0" borderId="0" xfId="0" applyNumberFormat="1" applyFill="1" applyProtection="1">
      <protection locked="0"/>
    </xf>
    <xf numFmtId="4" fontId="0" fillId="0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10" fontId="0" fillId="0" borderId="0" xfId="0" applyNumberFormat="1" applyFill="1" applyProtection="1">
      <protection locked="0"/>
    </xf>
    <xf numFmtId="9" fontId="0" fillId="0" borderId="0" xfId="0" applyNumberFormat="1" applyFill="1" applyAlignment="1" applyProtection="1">
      <alignment horizontal="center"/>
      <protection locked="0"/>
    </xf>
    <xf numFmtId="9" fontId="0" fillId="0" borderId="0" xfId="0" applyNumberFormat="1" applyFill="1" applyProtection="1">
      <protection locked="0"/>
    </xf>
    <xf numFmtId="0" fontId="0" fillId="0" borderId="25" xfId="0" applyFill="1" applyBorder="1" applyProtection="1">
      <protection locked="0"/>
    </xf>
    <xf numFmtId="0" fontId="0" fillId="0" borderId="0" xfId="0" applyNumberFormat="1" applyFill="1" applyProtection="1">
      <protection locked="0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" fontId="4" fillId="35" borderId="0" xfId="0" applyNumberFormat="1" applyFont="1" applyFill="1" applyAlignment="1">
      <alignment vertical="top" wrapText="1"/>
    </xf>
    <xf numFmtId="0" fontId="4" fillId="35" borderId="0" xfId="0" applyFont="1" applyFill="1" applyAlignment="1">
      <alignment vertical="top" wrapText="1"/>
    </xf>
    <xf numFmtId="0" fontId="4" fillId="35" borderId="0" xfId="0" applyFont="1" applyFill="1" applyAlignment="1">
      <alignment horizontal="center" vertical="top" wrapText="1"/>
    </xf>
    <xf numFmtId="2" fontId="4" fillId="35" borderId="0" xfId="0" applyNumberFormat="1" applyFont="1" applyFill="1" applyAlignment="1">
      <alignment horizontal="center" vertical="top" wrapText="1"/>
    </xf>
    <xf numFmtId="170" fontId="4" fillId="35" borderId="0" xfId="0" applyNumberFormat="1" applyFont="1" applyFill="1" applyAlignment="1">
      <alignment horizontal="center" vertical="top" wrapText="1"/>
    </xf>
    <xf numFmtId="3" fontId="3" fillId="0" borderId="147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3" fontId="3" fillId="0" borderId="5" xfId="0" applyNumberFormat="1" applyFont="1" applyBorder="1" applyAlignment="1">
      <alignment horizontal="center" vertical="top"/>
    </xf>
    <xf numFmtId="4" fontId="3" fillId="0" borderId="147" xfId="0" applyNumberFormat="1" applyFont="1" applyBorder="1" applyAlignment="1">
      <alignment horizontal="center" vertical="top"/>
    </xf>
    <xf numFmtId="0" fontId="3" fillId="6" borderId="5" xfId="0" applyFont="1" applyFill="1" applyBorder="1" applyAlignment="1">
      <alignment horizontal="center" vertical="top" wrapText="1"/>
    </xf>
    <xf numFmtId="10" fontId="2" fillId="18" borderId="5" xfId="0" applyNumberFormat="1" applyFont="1" applyFill="1" applyBorder="1" applyAlignment="1">
      <alignment horizontal="center" vertical="top"/>
    </xf>
    <xf numFmtId="0" fontId="32" fillId="34" borderId="5" xfId="0" applyFont="1" applyFill="1" applyBorder="1" applyAlignment="1">
      <alignment horizontal="center" vertical="top"/>
    </xf>
    <xf numFmtId="9" fontId="32" fillId="8" borderId="148" xfId="0" applyNumberFormat="1" applyFont="1" applyFill="1" applyBorder="1" applyAlignment="1">
      <alignment horizontal="center" vertical="top" wrapText="1"/>
    </xf>
    <xf numFmtId="0" fontId="32" fillId="15" borderId="5" xfId="0" applyFont="1" applyFill="1" applyBorder="1" applyAlignment="1">
      <alignment horizontal="center" vertical="top"/>
    </xf>
    <xf numFmtId="0" fontId="32" fillId="15" borderId="6" xfId="0" applyFont="1" applyFill="1" applyBorder="1" applyAlignment="1">
      <alignment horizontal="center" vertical="top"/>
    </xf>
    <xf numFmtId="0" fontId="32" fillId="15" borderId="149" xfId="0" applyFont="1" applyFill="1" applyBorder="1" applyAlignment="1">
      <alignment horizontal="center" vertical="top"/>
    </xf>
    <xf numFmtId="3" fontId="4" fillId="19" borderId="0" xfId="0" applyNumberFormat="1" applyFont="1" applyFill="1" applyAlignment="1">
      <alignment horizontal="center" vertical="top" wrapText="1"/>
    </xf>
    <xf numFmtId="0" fontId="4" fillId="19" borderId="0" xfId="0" applyFont="1" applyFill="1" applyAlignment="1">
      <alignment horizontal="center" vertical="top" wrapText="1"/>
    </xf>
    <xf numFmtId="4" fontId="4" fillId="19" borderId="0" xfId="0" applyNumberFormat="1" applyFont="1" applyFill="1" applyAlignment="1">
      <alignment horizontal="center" vertical="top" wrapText="1"/>
    </xf>
    <xf numFmtId="168" fontId="4" fillId="43" borderId="0" xfId="0" applyNumberFormat="1" applyFont="1" applyFill="1" applyAlignment="1">
      <alignment horizontal="center" vertical="top" wrapText="1"/>
    </xf>
    <xf numFmtId="0" fontId="4" fillId="43" borderId="0" xfId="0" applyFont="1" applyFill="1" applyAlignment="1">
      <alignment horizontal="center" vertical="top" wrapText="1"/>
    </xf>
    <xf numFmtId="0" fontId="51" fillId="35" borderId="0" xfId="0" applyFont="1" applyFill="1" applyAlignment="1">
      <alignment vertical="top" wrapText="1"/>
    </xf>
    <xf numFmtId="0" fontId="16" fillId="7" borderId="5" xfId="0" applyFont="1" applyFill="1" applyBorder="1" applyAlignment="1">
      <alignment horizontal="left" vertical="top"/>
    </xf>
    <xf numFmtId="0" fontId="55" fillId="0" borderId="0" xfId="0" applyFont="1" applyProtection="1">
      <protection locked="0"/>
    </xf>
    <xf numFmtId="0" fontId="55" fillId="0" borderId="0" xfId="0" applyFont="1"/>
    <xf numFmtId="0" fontId="56" fillId="0" borderId="0" xfId="7" applyFont="1" applyBorder="1" applyProtection="1">
      <protection locked="0"/>
    </xf>
    <xf numFmtId="0" fontId="55" fillId="0" borderId="0" xfId="7" applyFont="1" applyBorder="1" applyProtection="1">
      <protection locked="0"/>
    </xf>
    <xf numFmtId="1" fontId="55" fillId="0" borderId="0" xfId="7" applyNumberFormat="1" applyFont="1" applyFill="1" applyBorder="1" applyAlignment="1" applyProtection="1">
      <alignment horizontal="left"/>
      <protection locked="0"/>
    </xf>
    <xf numFmtId="4" fontId="55" fillId="0" borderId="0" xfId="0" applyNumberFormat="1" applyFont="1" applyProtection="1">
      <protection locked="0"/>
    </xf>
    <xf numFmtId="10" fontId="55" fillId="0" borderId="0" xfId="0" applyNumberFormat="1" applyFont="1" applyProtection="1">
      <protection locked="0"/>
    </xf>
    <xf numFmtId="49" fontId="55" fillId="0" borderId="0" xfId="0" applyNumberFormat="1" applyFont="1" applyProtection="1">
      <protection locked="0"/>
    </xf>
    <xf numFmtId="2" fontId="55" fillId="0" borderId="0" xfId="0" applyNumberFormat="1" applyFont="1" applyProtection="1">
      <protection locked="0"/>
    </xf>
    <xf numFmtId="14" fontId="55" fillId="0" borderId="0" xfId="0" applyNumberFormat="1" applyFont="1" applyProtection="1">
      <protection locked="0"/>
    </xf>
    <xf numFmtId="170" fontId="55" fillId="0" borderId="0" xfId="0" applyNumberFormat="1" applyFont="1" applyProtection="1">
      <protection locked="0"/>
    </xf>
    <xf numFmtId="3" fontId="55" fillId="0" borderId="0" xfId="0" applyNumberFormat="1" applyFont="1" applyAlignment="1" applyProtection="1">
      <alignment horizontal="right" indent="1"/>
      <protection locked="0"/>
    </xf>
    <xf numFmtId="3" fontId="55" fillId="0" borderId="0" xfId="0" applyNumberFormat="1" applyFont="1" applyProtection="1">
      <protection locked="0"/>
    </xf>
    <xf numFmtId="9" fontId="55" fillId="0" borderId="0" xfId="0" applyNumberFormat="1" applyFont="1" applyProtection="1">
      <protection locked="0"/>
    </xf>
    <xf numFmtId="9" fontId="55" fillId="0" borderId="0" xfId="0" applyNumberFormat="1" applyFont="1" applyAlignment="1" applyProtection="1">
      <alignment horizontal="center"/>
      <protection locked="0"/>
    </xf>
    <xf numFmtId="0" fontId="55" fillId="0" borderId="25" xfId="0" applyFont="1" applyBorder="1" applyProtection="1">
      <protection locked="0"/>
    </xf>
    <xf numFmtId="168" fontId="55" fillId="0" borderId="0" xfId="0" applyNumberFormat="1" applyFont="1" applyProtection="1">
      <protection locked="0"/>
    </xf>
    <xf numFmtId="0" fontId="5" fillId="0" borderId="0" xfId="0" applyFont="1" applyAlignment="1">
      <alignment horizontal="center"/>
    </xf>
    <xf numFmtId="3" fontId="0" fillId="7" borderId="0" xfId="0" applyNumberFormat="1" applyFill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3" fontId="0" fillId="34" borderId="24" xfId="0" applyNumberFormat="1" applyFill="1" applyBorder="1" applyAlignment="1">
      <alignment horizontal="center"/>
    </xf>
    <xf numFmtId="3" fontId="0" fillId="34" borderId="0" xfId="0" applyNumberFormat="1" applyFill="1" applyAlignment="1">
      <alignment horizontal="center"/>
    </xf>
    <xf numFmtId="0" fontId="12" fillId="2" borderId="0" xfId="2" applyFont="1" applyFill="1" applyAlignment="1">
      <alignment horizontal="center" vertical="center"/>
    </xf>
    <xf numFmtId="165" fontId="14" fillId="3" borderId="7" xfId="2" applyNumberFormat="1" applyFont="1" applyFill="1" applyBorder="1" applyAlignment="1">
      <alignment horizontal="center" vertical="top" wrapText="1"/>
    </xf>
    <xf numFmtId="165" fontId="15" fillId="4" borderId="7" xfId="2" applyNumberFormat="1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168" fontId="0" fillId="8" borderId="193" xfId="0" applyNumberFormat="1" applyFill="1" applyBorder="1" applyAlignment="1">
      <alignment horizontal="center" vertical="center"/>
    </xf>
    <xf numFmtId="168" fontId="0" fillId="8" borderId="151" xfId="0" applyNumberFormat="1" applyFill="1" applyBorder="1" applyAlignment="1">
      <alignment horizontal="center" vertical="center"/>
    </xf>
    <xf numFmtId="168" fontId="1" fillId="0" borderId="190" xfId="1" applyNumberFormat="1" applyFont="1" applyBorder="1" applyAlignment="1">
      <alignment horizontal="center" vertical="center"/>
    </xf>
    <xf numFmtId="168" fontId="1" fillId="0" borderId="191" xfId="1" applyNumberFormat="1" applyFont="1" applyBorder="1" applyAlignment="1">
      <alignment horizontal="center" vertical="center"/>
    </xf>
    <xf numFmtId="168" fontId="1" fillId="0" borderId="192" xfId="1" applyNumberFormat="1" applyFont="1" applyBorder="1" applyAlignment="1">
      <alignment horizontal="center" vertical="center"/>
    </xf>
    <xf numFmtId="168" fontId="1" fillId="14" borderId="151" xfId="1" applyNumberFormat="1" applyFont="1" applyFill="1" applyBorder="1" applyAlignment="1">
      <alignment horizontal="center" vertical="center"/>
    </xf>
    <xf numFmtId="168" fontId="1" fillId="15" borderId="151" xfId="1" applyNumberFormat="1" applyFont="1" applyFill="1" applyBorder="1" applyAlignment="1">
      <alignment horizontal="center" vertical="center"/>
    </xf>
    <xf numFmtId="168" fontId="1" fillId="15" borderId="194" xfId="1" applyNumberFormat="1" applyFont="1" applyFill="1" applyBorder="1" applyAlignment="1">
      <alignment horizontal="center" vertical="center"/>
    </xf>
    <xf numFmtId="10" fontId="0" fillId="0" borderId="189" xfId="0" applyNumberFormat="1" applyBorder="1" applyAlignment="1">
      <alignment horizontal="center" vertical="center"/>
    </xf>
    <xf numFmtId="10" fontId="0" fillId="0" borderId="203" xfId="0" applyNumberFormat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9" fillId="0" borderId="202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19" borderId="0" xfId="0" quotePrefix="1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175" xfId="0" applyBorder="1" applyAlignment="1">
      <alignment horizontal="center"/>
    </xf>
    <xf numFmtId="0" fontId="0" fillId="0" borderId="150" xfId="0" applyBorder="1" applyAlignment="1">
      <alignment horizontal="center"/>
    </xf>
    <xf numFmtId="0" fontId="20" fillId="0" borderId="0" xfId="4" applyFont="1" applyAlignment="1">
      <alignment horizontal="center"/>
    </xf>
    <xf numFmtId="0" fontId="45" fillId="37" borderId="0" xfId="0" applyFont="1" applyFill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0" fillId="20" borderId="8" xfId="0" applyFill="1" applyBorder="1" applyAlignment="1">
      <alignment horizontal="left" vertical="top"/>
    </xf>
    <xf numFmtId="0" fontId="0" fillId="20" borderId="236" xfId="0" applyFill="1" applyBorder="1" applyAlignment="1">
      <alignment horizontal="left" vertical="top"/>
    </xf>
    <xf numFmtId="0" fontId="0" fillId="11" borderId="11" xfId="0" applyFill="1" applyBorder="1" applyAlignment="1">
      <alignment vertical="top"/>
    </xf>
    <xf numFmtId="0" fontId="0" fillId="11" borderId="74" xfId="0" applyFill="1" applyBorder="1" applyAlignment="1">
      <alignment vertical="top"/>
    </xf>
    <xf numFmtId="0" fontId="0" fillId="13" borderId="8" xfId="3" applyNumberFormat="1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61" xfId="0" applyBorder="1" applyAlignment="1">
      <alignment vertical="top"/>
    </xf>
    <xf numFmtId="0" fontId="0" fillId="8" borderId="11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0" fillId="11" borderId="236" xfId="0" applyFill="1" applyBorder="1" applyAlignment="1">
      <alignment vertical="top"/>
    </xf>
    <xf numFmtId="0" fontId="0" fillId="11" borderId="9" xfId="0" applyFill="1" applyBorder="1" applyAlignment="1">
      <alignment vertical="top"/>
    </xf>
    <xf numFmtId="0" fontId="0" fillId="13" borderId="12" xfId="3" applyNumberFormat="1" applyFont="1" applyFill="1" applyBorder="1" applyAlignment="1">
      <alignment vertical="top"/>
    </xf>
    <xf numFmtId="0" fontId="0" fillId="13" borderId="13" xfId="3" applyNumberFormat="1" applyFont="1" applyFill="1" applyBorder="1" applyAlignment="1">
      <alignment vertical="top"/>
    </xf>
    <xf numFmtId="0" fontId="0" fillId="13" borderId="14" xfId="3" applyNumberFormat="1" applyFont="1" applyFill="1" applyBorder="1" applyAlignment="1">
      <alignment vertical="top"/>
    </xf>
    <xf numFmtId="0" fontId="0" fillId="8" borderId="8" xfId="0" applyFill="1" applyBorder="1" applyAlignment="1">
      <alignment vertical="top"/>
    </xf>
    <xf numFmtId="0" fontId="0" fillId="8" borderId="236" xfId="0" applyFill="1" applyBorder="1" applyAlignment="1">
      <alignment vertical="top"/>
    </xf>
    <xf numFmtId="0" fontId="0" fillId="8" borderId="9" xfId="0" applyFill="1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8" borderId="74" xfId="0" applyFill="1" applyBorder="1" applyAlignment="1">
      <alignment vertical="top"/>
    </xf>
    <xf numFmtId="0" fontId="0" fillId="0" borderId="0" xfId="0" applyAlignment="1">
      <alignment horizontal="center"/>
    </xf>
    <xf numFmtId="0" fontId="0" fillId="0" borderId="105" xfId="0" applyBorder="1" applyAlignment="1">
      <alignment horizontal="left" wrapText="1"/>
    </xf>
    <xf numFmtId="0" fontId="0" fillId="0" borderId="106" xfId="0" applyBorder="1" applyAlignment="1">
      <alignment horizontal="left" wrapText="1"/>
    </xf>
    <xf numFmtId="0" fontId="0" fillId="0" borderId="114" xfId="0" applyBorder="1" applyAlignment="1">
      <alignment horizontal="left" wrapText="1"/>
    </xf>
    <xf numFmtId="0" fontId="0" fillId="0" borderId="115" xfId="0" applyBorder="1" applyAlignment="1">
      <alignment horizontal="left" wrapText="1"/>
    </xf>
    <xf numFmtId="0" fontId="3" fillId="32" borderId="40" xfId="0" applyFont="1" applyFill="1" applyBorder="1" applyAlignment="1">
      <alignment horizontal="center"/>
    </xf>
    <xf numFmtId="0" fontId="0" fillId="0" borderId="44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21" fillId="0" borderId="37" xfId="0" applyFont="1" applyBorder="1" applyAlignment="1" applyProtection="1">
      <alignment vertical="top"/>
      <protection hidden="1"/>
    </xf>
    <xf numFmtId="0" fontId="21" fillId="0" borderId="46" xfId="0" applyFont="1" applyBorder="1" applyAlignment="1" applyProtection="1">
      <alignment vertical="top"/>
      <protection hidden="1"/>
    </xf>
    <xf numFmtId="0" fontId="21" fillId="0" borderId="47" xfId="0" applyFont="1" applyBorder="1" applyAlignment="1" applyProtection="1">
      <alignment vertical="top"/>
      <protection hidden="1"/>
    </xf>
    <xf numFmtId="0" fontId="0" fillId="0" borderId="45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21" fillId="0" borderId="40" xfId="0" applyFont="1" applyBorder="1" applyAlignment="1" applyProtection="1">
      <alignment horizontal="center"/>
      <protection locked="0"/>
    </xf>
    <xf numFmtId="0" fontId="0" fillId="0" borderId="41" xfId="0" applyBorder="1" applyAlignment="1">
      <alignment horizontal="center" vertical="top"/>
    </xf>
    <xf numFmtId="1" fontId="3" fillId="11" borderId="33" xfId="0" applyNumberFormat="1" applyFont="1" applyFill="1" applyBorder="1" applyAlignment="1">
      <alignment horizontal="center" vertical="center"/>
    </xf>
    <xf numFmtId="1" fontId="3" fillId="11" borderId="34" xfId="0" applyNumberFormat="1" applyFont="1" applyFill="1" applyBorder="1" applyAlignment="1">
      <alignment horizontal="center" vertical="center"/>
    </xf>
    <xf numFmtId="1" fontId="3" fillId="11" borderId="3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154" xfId="0" applyBorder="1" applyAlignment="1">
      <alignment horizontal="left"/>
    </xf>
    <xf numFmtId="0" fontId="0" fillId="0" borderId="134" xfId="0" applyBorder="1" applyAlignment="1">
      <alignment horizontal="left"/>
    </xf>
    <xf numFmtId="0" fontId="0" fillId="0" borderId="135" xfId="0" applyBorder="1" applyAlignment="1">
      <alignment horizontal="left"/>
    </xf>
    <xf numFmtId="0" fontId="54" fillId="0" borderId="154" xfId="0" applyFont="1" applyBorder="1" applyAlignment="1">
      <alignment horizontal="left" wrapText="1"/>
    </xf>
    <xf numFmtId="0" fontId="0" fillId="0" borderId="134" xfId="0" applyBorder="1" applyAlignment="1">
      <alignment horizontal="left" wrapText="1"/>
    </xf>
    <xf numFmtId="0" fontId="0" fillId="0" borderId="135" xfId="0" applyBorder="1" applyAlignment="1">
      <alignment horizontal="left" wrapText="1"/>
    </xf>
    <xf numFmtId="0" fontId="52" fillId="34" borderId="33" xfId="0" applyFont="1" applyFill="1" applyBorder="1" applyAlignment="1">
      <alignment horizontal="left"/>
    </xf>
    <xf numFmtId="0" fontId="52" fillId="34" borderId="34" xfId="0" applyFont="1" applyFill="1" applyBorder="1" applyAlignment="1">
      <alignment horizontal="left"/>
    </xf>
    <xf numFmtId="0" fontId="52" fillId="34" borderId="282" xfId="0" applyFont="1" applyFill="1" applyBorder="1" applyAlignment="1">
      <alignment horizontal="left"/>
    </xf>
  </cellXfs>
  <cellStyles count="20">
    <cellStyle name="Comma 2" xfId="3"/>
    <cellStyle name="Comma 2 2" xfId="8"/>
    <cellStyle name="Comma 3" xfId="9"/>
    <cellStyle name="Hyperlink" xfId="7" builtinId="8"/>
    <cellStyle name="Normal" xfId="0" builtinId="0"/>
    <cellStyle name="Normal 2" xfId="4"/>
    <cellStyle name="Normal 2 2" xfId="6"/>
    <cellStyle name="Normal 3" xfId="5"/>
    <cellStyle name="Normal 3 2" xfId="11"/>
    <cellStyle name="Normal 3 3" xfId="10"/>
    <cellStyle name="Normal 4" xfId="12"/>
    <cellStyle name="Normal 5" xfId="13"/>
    <cellStyle name="Normal 6" xfId="14"/>
    <cellStyle name="Normal 6 2" xfId="15"/>
    <cellStyle name="Normal 7" xfId="16"/>
    <cellStyle name="Normal 8" xfId="17"/>
    <cellStyle name="Normal 9" xfId="18"/>
    <cellStyle name="Normal_DD cost" xfId="2"/>
    <cellStyle name="Note 2" xfId="19"/>
    <cellStyle name="Percent" xfId="1" builtinId="5"/>
  </cellStyles>
  <dxfs count="327">
    <dxf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70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  <protection locked="0" hidden="0"/>
    </dxf>
    <dxf>
      <border diagonalUp="0" diagonalDown="0" outline="0">
        <left/>
        <right/>
        <top/>
        <bottom/>
      </border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border diagonalUp="0" diagonalDown="0" outline="0">
        <left/>
        <right/>
        <top/>
        <bottom/>
      </border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border diagonalUp="0" diagonalDown="0" outline="0">
        <left/>
        <right/>
        <top/>
        <bottom/>
      </border>
    </dxf>
    <dxf>
      <protection locked="0" hidden="0"/>
    </dxf>
    <dxf>
      <numFmt numFmtId="0" formatCode="General"/>
      <protection locked="0" hidden="0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  <protection locked="0" hidden="0"/>
    </dxf>
    <dxf>
      <border diagonalUp="0" diagonalDown="0" outline="0">
        <left/>
        <right/>
        <top/>
        <bottom/>
      </border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14" formatCode="0.00%"/>
      <protection locked="0" hidden="0"/>
    </dxf>
    <dxf>
      <numFmt numFmtId="168" formatCode="0.0%"/>
      <protection locked="0" hidden="0"/>
    </dxf>
    <dxf>
      <numFmt numFmtId="168" formatCode="0.0%"/>
      <protection locked="0" hidden="0"/>
    </dxf>
    <dxf>
      <numFmt numFmtId="168" formatCode="0.0%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numFmt numFmtId="4" formatCode="#,##0.00"/>
      <border diagonalUp="0" diagonalDown="0" outline="0">
        <left/>
        <right/>
        <top/>
        <bottom/>
      </border>
      <protection locked="0" hidden="0"/>
    </dxf>
    <dxf>
      <numFmt numFmtId="4" formatCode="#,##0.00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/>
        <bottom/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4" formatCode="#,##0.00"/>
      <border diagonalUp="0" diagonalDown="0" outline="0">
        <left/>
        <right/>
        <top/>
        <bottom/>
      </border>
      <protection locked="0" hidden="0"/>
    </dxf>
    <dxf>
      <numFmt numFmtId="4" formatCode="#,##0.00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3" formatCode="#,##0"/>
      <alignment horizontal="right" vertical="bottom" textRotation="0" wrapText="0" indent="1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alignment horizontal="right" vertical="bottom" textRotation="0" wrapText="0" indent="1" justifyLastLine="0" shrinkToFit="0" readingOrder="0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170" formatCode="0.0"/>
      <border diagonalUp="0" diagonalDown="0" outline="0">
        <left/>
        <right/>
        <top/>
        <bottom/>
      </border>
      <protection locked="0" hidden="0"/>
    </dxf>
    <dxf>
      <numFmt numFmtId="170" formatCode="0.0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170" formatCode="0.0"/>
      <border diagonalUp="0" diagonalDown="0" outline="0">
        <left/>
        <right/>
        <top/>
        <bottom/>
      </border>
      <protection locked="0" hidden="0"/>
    </dxf>
    <dxf>
      <numFmt numFmtId="170" formatCode="0.0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19" formatCode="dd/mm/yyyy"/>
      <border diagonalUp="0" diagonalDown="0" outline="0">
        <left/>
        <right/>
        <top/>
        <bottom/>
      </border>
      <protection locked="0" hidden="0"/>
    </dxf>
    <dxf>
      <numFmt numFmtId="19" formatCode="dd/mm/yyyy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border diagonalUp="0" diagonalDown="0" outline="0">
        <left/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4" formatCode="#,##0.00"/>
      <fill>
        <patternFill patternType="none">
          <fgColor indexed="64"/>
          <bgColor indexed="65"/>
        </patternFill>
      </fill>
      <protection locked="0" hidden="0"/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protection locked="0" hidden="0"/>
    </dxf>
    <dxf>
      <border diagonalUp="0" diagonalDown="0" outline="0">
        <left/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0" formatCode="General"/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0" formatCode="General"/>
      <alignment horizontal="general" vertical="top" textRotation="0" wrapText="0" indent="0" justifyLastLine="0" shrinkToFit="0" readingOrder="0"/>
      <protection locked="0" hidden="0"/>
    </dxf>
    <dxf>
      <numFmt numFmtId="0" formatCode="General"/>
      <border diagonalUp="0" diagonalDown="0" outline="0">
        <left/>
        <right/>
        <top/>
        <bottom/>
      </border>
      <protection locked="0" hidden="0"/>
    </dxf>
    <dxf>
      <numFmt numFmtId="0" formatCode="General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top" textRotation="0" wrapText="1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171450</xdr:rowOff>
        </xdr:from>
        <xdr:to>
          <xdr:col>5</xdr:col>
          <xdr:colOff>257175</xdr:colOff>
          <xdr:row>5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</a:t>
              </a:r>
            </a:p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RapNet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id="2" name="Grading" displayName="Grading" ref="A2:DH624" headerRowDxfId="325" dataDxfId="324" totalsRowDxfId="323">
  <autoFilter ref="A2:DH624"/>
  <tableColumns count="112">
    <tableColumn id="1" name="PCS" totalsRowLabel="Total" dataDxfId="322" totalsRowDxfId="321"/>
    <tableColumn id="2" name="Location" dataDxfId="320" totalsRowDxfId="319"/>
    <tableColumn id="3" name="Lot-Serie" totalsRowLabel="qskf" dataDxfId="318" totalsRowDxfId="317" dataCellStyle="Hyperlink"/>
    <tableColumn id="114" name="Picture" dataDxfId="316" totalsRowDxfId="315" dataCellStyle="Hyperlink"/>
    <tableColumn id="115" name="Video" dataDxfId="314" totalsRowDxfId="313" dataCellStyle="Hyperlink"/>
    <tableColumn id="131" name="Lab" dataDxfId="312" totalsRowDxfId="311" dataCellStyle="Hyperlink"/>
    <tableColumn id="59" name="CERTNO" dataDxfId="310" totalsRowDxfId="309" dataCellStyle="Hyperlink"/>
    <tableColumn id="60" name="CERTCT" totalsRowFunction="sum" dataDxfId="308" totalsRowDxfId="307" dataCellStyle="Hyperlink"/>
    <tableColumn id="62" name="SHAPE" dataDxfId="306" totalsRowDxfId="305" dataCellStyle="Hyperlink"/>
    <tableColumn id="63" name="COLOR" dataDxfId="304" totalsRowDxfId="303" dataCellStyle="Hyperlink"/>
    <tableColumn id="64" name="CLARITY" dataDxfId="302" totalsRowDxfId="301" dataCellStyle="Hyperlink"/>
    <tableColumn id="65" name="CUT" dataDxfId="300" totalsRowDxfId="299" dataCellStyle="Hyperlink"/>
    <tableColumn id="86" name="POLISH" dataDxfId="298" totalsRowDxfId="297" dataCellStyle="Hyperlink"/>
    <tableColumn id="87" name="SYMMETRY" dataDxfId="296" totalsRowDxfId="295" dataCellStyle="Hyperlink"/>
    <tableColumn id="66" name="FLUO" dataDxfId="294" totalsRowDxfId="293" dataCellStyle="Hyperlink"/>
    <tableColumn id="67" name="CERTDT" dataDxfId="292" totalsRowDxfId="291" dataCellStyle="Hyperlink"/>
    <tableColumn id="68" name="LENGTH" dataDxfId="290" totalsRowDxfId="289" dataCellStyle="Hyperlink"/>
    <tableColumn id="69" name="WIDTH" dataDxfId="288" totalsRowDxfId="287" dataCellStyle="Hyperlink"/>
    <tableColumn id="70" name="DEPTH" dataDxfId="286" totalsRowDxfId="285" dataCellStyle="Hyperlink"/>
    <tableColumn id="71" name="DIAM" dataDxfId="284" totalsRowDxfId="283" dataCellStyle="Hyperlink"/>
    <tableColumn id="72" name="RATIO" dataDxfId="282" totalsRowDxfId="281" dataCellStyle="Hyperlink"/>
    <tableColumn id="73" name="CrA°" dataDxfId="280" totalsRowDxfId="279" dataCellStyle="Hyperlink"/>
    <tableColumn id="74" name="CrH" dataDxfId="278" totalsRowDxfId="277" dataCellStyle="Hyperlink"/>
    <tableColumn id="75" name="PvA°" dataDxfId="276" totalsRowDxfId="275" dataCellStyle="Hyperlink"/>
    <tableColumn id="76" name="PvD" dataDxfId="274" totalsRowDxfId="273" dataCellStyle="Hyperlink"/>
    <tableColumn id="77" name="TD" dataDxfId="272" totalsRowDxfId="271" dataCellStyle="Hyperlink"/>
    <tableColumn id="78" name="TA" dataDxfId="270" totalsRowDxfId="269" dataCellStyle="Hyperlink"/>
    <tableColumn id="79" name="STARS" dataDxfId="268" totalsRowDxfId="267" dataCellStyle="Hyperlink"/>
    <tableColumn id="80" name="HALFS" dataDxfId="266" totalsRowDxfId="265" dataCellStyle="Hyperlink"/>
    <tableColumn id="81" name="GIRDLE" dataDxfId="264" totalsRowDxfId="263" dataCellStyle="Hyperlink"/>
    <tableColumn id="82" name="GIRDLE FROM" dataDxfId="262" totalsRowDxfId="261" dataCellStyle="Hyperlink"/>
    <tableColumn id="83" name="GIRDLE TO" dataDxfId="260" totalsRowDxfId="259" dataCellStyle="Hyperlink"/>
    <tableColumn id="84" name="CULET" dataDxfId="258" totalsRowDxfId="257" dataCellStyle="Hyperlink"/>
    <tableColumn id="85" name="GIRDLE CONDITION" dataDxfId="256" totalsRowDxfId="255" dataCellStyle="Hyperlink"/>
    <tableColumn id="88" name="REPORT COMMENTS" dataDxfId="254" totalsRowDxfId="253" dataCellStyle="Hyperlink"/>
    <tableColumn id="89" name="KEY TO SYMBOLS" dataDxfId="252" totalsRowDxfId="251" dataCellStyle="Hyperlink"/>
    <tableColumn id="90" name="PDF AVAILABLE" dataDxfId="250" totalsRowDxfId="249" dataCellStyle="Hyperlink"/>
    <tableColumn id="91" name="REPORT TYPE" dataDxfId="248" totalsRowDxfId="247" dataCellStyle="Hyperlink"/>
    <tableColumn id="92" name="INSCRIPTION" dataDxfId="246" totalsRowDxfId="245" dataCellStyle="Hyperlink"/>
    <tableColumn id="93" name="SOURCE" dataDxfId="244" totalsRowDxfId="243" dataCellStyle="Hyperlink"/>
    <tableColumn id="17" name="RAP" dataDxfId="242" totalsRowDxfId="241">
      <calculatedColumnFormula array="1">IF(AQ3="N/A","",GetRapPrice(I3,H3,J3,K3))</calculatedColumnFormula>
    </tableColumn>
    <tableColumn id="18" name="Basic Discount" dataDxfId="240" totalsRowDxfId="239">
      <calculatedColumnFormula>IF(AQ3="N/A","",IF(AO3=0,0,-1+AQ3/AO3))</calculatedColumnFormula>
    </tableColumn>
    <tableColumn id="19" name="FMP" dataDxfId="238" totalsRowDxfId="237">
      <calculatedColumnFormula array="1">GetFMP(I3,H3,J3,K3,L3,M3,N3,O3,(Q3+R3)/2,Z3,AJ3,"Y")</calculatedColumnFormula>
    </tableColumn>
    <tableColumn id="20" name="T$" dataDxfId="236" totalsRowDxfId="235">
      <calculatedColumnFormula>IF(AQ3="N/A","",AQ3*H3)</calculatedColumnFormula>
    </tableColumn>
    <tableColumn id="21" name="Inclusion" dataDxfId="234" totalsRowDxfId="233"/>
    <tableColumn id="22" name="Inclusion Location " dataDxfId="232" totalsRowDxfId="231"/>
    <tableColumn id="32" name="Color Comment" dataDxfId="230"/>
    <tableColumn id="13" name="Clarity Comment" dataDxfId="229" totalsRowDxfId="228"/>
    <tableColumn id="23" name="Cut Comments" dataDxfId="227" totalsRowDxfId="226"/>
    <tableColumn id="25" name="Natural" dataDxfId="225" totalsRowDxfId="224"/>
    <tableColumn id="16" name="Intended Natural" dataDxfId="223" totalsRowDxfId="222"/>
    <tableColumn id="28" name="Open" dataDxfId="221" totalsRowDxfId="220"/>
    <tableColumn id="30" name="Surface Graining" dataDxfId="219" totalsRowDxfId="218"/>
    <tableColumn id="29" name="Internal Graining" dataDxfId="217" totalsRowDxfId="216"/>
    <tableColumn id="116" name="Extra Facet" dataDxfId="215" totalsRowDxfId="214"/>
    <tableColumn id="118" name="Cavity" dataDxfId="213" totalsRowDxfId="212"/>
    <tableColumn id="122" name="Chip" dataDxfId="211" totalsRowDxfId="210"/>
    <tableColumn id="31" name="Open Disc" dataDxfId="209" totalsRowDxfId="208">
      <calculatedColumnFormula>NaturalRelatedDisc(I3,H3,J3,K3,AX3,"Y",L3,M3,N3,O3)+NaturalRelatedDisc(I3,H3,J3,K3,AY3,"Y",L3,M3,N3,O3)+OpenRelatedDisc(I3,H3,J3,K3,AZ3,"Y",L3,M3,N3,O3)+GrainingRelatedDisc(I3,H3,J3,K3,BA3,"Surface","Y",L3,M3,N3,O3)+GrainingRelatedDisc(I3,H3,J3,K3,BB3,"Internal","Y",L3,M3,N3,O3)+OthersRelatedDisc(I3,H3,J3,K3,BC3,"Y",L3,M3,N3,O3)+OthersRelatedDisc(I3,H3,J3,K3,BD3,"Y",L3,M3,N3,O3)+OthersRelatedDisc(I3,H3,J3,K3,BE3,"Y",L3,M3,N3,O3)+cutrelatedDisc(I3,H3,J3,K3,L3,M3,N3,AW3,"Y",O3)+GetColClarupgDwg(I3,H3,J3,K3,AU3,AV3,"Y",L3)</calculatedColumnFormula>
    </tableColumn>
    <tableColumn id="26" name="Tinge" dataDxfId="207" totalsRowDxfId="206"/>
    <tableColumn id="27" name="Milky" dataDxfId="205" totalsRowDxfId="204"/>
    <tableColumn id="117" name="Column1" dataDxfId="203" totalsRowDxfId="202">
      <calculatedColumnFormula>BGMRelatedDisc(I3,H3,J3,K3,BG3,BH3,"Y",L3,M3,N3,O3)</calculatedColumnFormula>
    </tableColumn>
    <tableColumn id="101" name="Table Black" dataDxfId="201" totalsRowDxfId="200"/>
    <tableColumn id="102" name="Side Black" dataDxfId="199" totalsRowDxfId="198"/>
    <tableColumn id="123" name="White" dataDxfId="197" totalsRowDxfId="196"/>
    <tableColumn id="33" name="Black Disc" dataDxfId="195" totalsRowDxfId="194">
      <calculatedColumnFormula>MIN(BlackRelatedDisc(I3,H3,J3,K3,BJ3,"Y",L3,M3,N3,O3),BlackRelatedDisc(I3,H3,J3,K3,BK3,"Y",L3,M3,N3,O3))</calculatedColumnFormula>
    </tableColumn>
    <tableColumn id="34" name="Eye Clean" dataDxfId="193" totalsRowDxfId="192"/>
    <tableColumn id="35" name="Table Clean" dataDxfId="191" totalsRowDxfId="190"/>
    <tableColumn id="37" name="H&amp;A" dataDxfId="189" totalsRowDxfId="188"/>
    <tableColumn id="36" name="Clean Disc" dataDxfId="187" totalsRowDxfId="186">
      <calculatedColumnFormula>cleanrelateddisc(I3, H3, J3, K3, BN3, BO3, "Y", L3, M3, N3)+HARelatedDisc(I3, H3, J3, K3,BP3, "Y", L3)</calculatedColumnFormula>
    </tableColumn>
    <tableColumn id="39" name="AM " dataDxfId="185" totalsRowDxfId="184"/>
    <tableColumn id="40" name="PCR " dataDxfId="183" totalsRowDxfId="182"/>
    <tableColumn id="41" name="LT " dataDxfId="181" totalsRowDxfId="180"/>
    <tableColumn id="42" name="HOH " dataDxfId="179" totalsRowDxfId="178"/>
    <tableColumn id="43" name="PAS8 " dataDxfId="177" totalsRowDxfId="176"/>
    <tableColumn id="44" name="INFI " dataDxfId="175" totalsRowDxfId="174"/>
    <tableColumn id="45" name="VCA " dataDxfId="173" totalsRowDxfId="172"/>
    <tableColumn id="103" name="TAS" dataDxfId="171" totalsRowDxfId="170"/>
    <tableColumn id="104" name="A1" dataDxfId="169" totalsRowDxfId="168"/>
    <tableColumn id="105" name="HC5" dataDxfId="167" totalsRowDxfId="166"/>
    <tableColumn id="106" name="C1" dataDxfId="165" totalsRowDxfId="164"/>
    <tableColumn id="107" name="CSC" dataDxfId="163" totalsRowDxfId="162"/>
    <tableColumn id="108" name="LKI" dataDxfId="161" totalsRowDxfId="160"/>
    <tableColumn id="109" name="DY" dataDxfId="159" totalsRowDxfId="158"/>
    <tableColumn id="110" name="SK" dataDxfId="157" totalsRowDxfId="156"/>
    <tableColumn id="111" name="TSL" dataDxfId="155" totalsRowDxfId="154"/>
    <tableColumn id="112" name="MKM" dataDxfId="153" totalsRowDxfId="152"/>
    <tableColumn id="113" name="PP" dataDxfId="151" totalsRowDxfId="150"/>
    <tableColumn id="46" name="Client " dataDxfId="149" totalsRowDxfId="148"/>
    <tableColumn id="47" name="Remark " dataDxfId="147" totalsRowDxfId="146"/>
    <tableColumn id="8" name="Section" dataDxfId="145" totalsRowDxfId="144">
      <calculatedColumnFormula array="1">getSection(I3,J3,K3)</calculatedColumnFormula>
    </tableColumn>
    <tableColumn id="94" name="RAP  " dataDxfId="143" totalsRowDxfId="142">
      <calculatedColumnFormula array="1">IF(AQ3="N/A","",IF(CU3="N/A",0,GetRapPrice(I3,H3,J3,K3)))</calculatedColumnFormula>
    </tableColumn>
    <tableColumn id="120" name="Pricelist Discount" dataDxfId="141">
      <calculatedColumnFormula>IF(AQ3="N/A","",IF(CU3="N/A",0,AP3-SUM(CO3+CQ3+CR3+CS3+CP3)))</calculatedColumnFormula>
    </tableColumn>
    <tableColumn id="14" name="Pol/Symm" dataDxfId="140" totalsRowDxfId="139">
      <calculatedColumnFormula array="1">IF(AQ3="N/A","",IF(CU3="N/A",0,IF(ISBLANK(G3),0,GetPolSymmDiscount(I3,H3,J3,K3,L3,M3,N3,O3))))</calculatedColumnFormula>
    </tableColumn>
    <tableColumn id="119" name="Depth Discount" dataDxfId="138" totalsRowDxfId="137">
      <calculatedColumnFormula array="1">IF(AQ3="N/A","",Depthdisc(I3,H3,L3,J3,K3,Z3,"Y"))</calculatedColumnFormula>
    </tableColumn>
    <tableColumn id="121" name="Size Premiums" dataDxfId="136" totalsRowDxfId="135">
      <calculatedColumnFormula array="1">IF(AQ3="N/A","",IF(CU3="N/A",0,GetSizePremiums(I3,H3,J3,K3,L3,M3,N3,O3,getSection(G3,J3,K3))))</calculatedColumnFormula>
    </tableColumn>
    <tableColumn id="127" name="Diameter Premiums" dataDxfId="134" totalsRowDxfId="133">
      <calculatedColumnFormula array="1">IF(AQ3="N/A","",IF(CU3="N/A",0,IF(ISBLANK(G3),0,GetDiameterPremiums(I3,H3,L3,M3,N3,O3,J3,K3,T3))))</calculatedColumnFormula>
    </tableColumn>
    <tableColumn id="128" name="Ktos Premiums" dataDxfId="132" totalsRowDxfId="131">
      <calculatedColumnFormula array="1">IF(AQ3="N/A","",IF(CU3="N/A",0,IF(ISBLANK(G3),0,GetKtoSPremiums(I3,H3,J3,K3,AJ3))))</calculatedColumnFormula>
    </tableColumn>
    <tableColumn id="95" name="Total Discount" dataDxfId="130" totalsRowDxfId="129">
      <calculatedColumnFormula>IF(AQ3="N/A","",IF(CU3="N/A",0,IF(OR(CM3=0,CU3=0,CM3=""),"",-1+CU3/CM3)))</calculatedColumnFormula>
    </tableColumn>
    <tableColumn id="61" name="FMP  " dataDxfId="128" totalsRowDxfId="127">
      <calculatedColumnFormula array="1">IF(AQ3="N/A","",GetFMP(I3, H3, J3, K3, L3, M3, N3, O3, (Q3+R3)/2,Z3,AJ3,"Y"))</calculatedColumnFormula>
    </tableColumn>
    <tableColumn id="96" name="T$  " totalsRowFunction="sum" dataDxfId="126" totalsRowDxfId="125">
      <calculatedColumnFormula>IF(AQ3="N/A","",IF(CU3="N/A",0,CU3*H3))</calculatedColumnFormula>
    </tableColumn>
    <tableColumn id="97" name="RAP   " totalsRowFunction="custom" dataDxfId="124" totalsRowDxfId="123">
      <calculatedColumnFormula>CM3</calculatedColumnFormula>
      <totalsRowFormula>SUM(Grading[[RAP   ]])</totalsRowFormula>
    </tableColumn>
    <tableColumn id="24" name="Internal Gradings" dataDxfId="122">
      <calculatedColumnFormula>IF(OR(AQ3="N/A",BM3="N/A",BI3="N/A"),"",BF3+BI3+BM3+BQ3)</calculatedColumnFormula>
    </tableColumn>
    <tableColumn id="129" name="Cutoff" dataDxfId="121">
      <calculatedColumnFormula>IF(OR(AQ3="N/A",BM3="N/A",BI3="N/A"),"",IF(AND(H3&lt;1,H3&gt;=0.3,I2="ROUND"),IF(CT3&gt;=-0.4,-0.2,-0.15),MAX(CX3,IF(OR(AQ3="N/A",BM3="N/A",BI3="N/A"),"",GetFinalDiscount("Y", I3, H3, J3, K3, L3, M3, N3, O3, AS3, AT3,AU3,AV3, AW3, AX3,AY3, AZ3, BA3, BB3,BC3,BD3, BE3,BG3, BH3, BJ3, BK3, BN3, BO3, BP3)))))</calculatedColumnFormula>
    </tableColumn>
    <tableColumn id="126" name="Base" dataDxfId="120">
      <calculatedColumnFormula>CT3</calculatedColumnFormula>
    </tableColumn>
    <tableColumn id="98" name="Final Disc    " dataDxfId="119">
      <calculatedColumnFormula>IF(OR(AQ3="N/A",BM3="N/A",BI3="N/A"),"",CZ3+MAX(CX3,CY3))</calculatedColumnFormula>
    </tableColumn>
    <tableColumn id="100" name="FMP " dataDxfId="118">
      <calculatedColumnFormula>IF(OR(AQ3="N/A",BM3="N/A",BI3="N/A"),"",CW3*(1+DA3))</calculatedColumnFormula>
    </tableColumn>
    <tableColumn id="99" name="T$    " totalsRowFunction="sum" dataDxfId="117">
      <calculatedColumnFormula>IF(OR(AQ3="N/A",BM3="N/A",BI3="N/A"),"",DB3*H3)</calculatedColumnFormula>
    </tableColumn>
    <tableColumn id="15" name="Comments " dataDxfId="116">
      <calculatedColumnFormula>IF(BM3="N/A","Black not allowed in Fancy nor 3Cts+",IF(BI3="N/A","BGM Not Allowed in Fancy nor 3Cts+",IF(AQ3="N/A","No Price Available in Pricelist","")))</calculatedColumnFormula>
    </tableColumn>
    <tableColumn id="4" name="Cert Cost" dataDxfId="115">
      <calculatedColumnFormula array="1">IF(OR(AQ3="N/A",BM3="N/A",BI3="N/A"),"",GetCertCharge(H3,"Y",AL3))</calculatedColumnFormula>
    </tableColumn>
    <tableColumn id="5" name="Cost of Sales" dataDxfId="114">
      <calculatedColumnFormula>IF(OR(AQ3="N/A",BM3="N/A",BI3="N/A"),"",DC3*Parameters!$L$3)</calculatedColumnFormula>
    </tableColumn>
    <tableColumn id="6" name="Net" dataDxfId="113">
      <calculatedColumnFormula>IF(OR(AQ3="N/A",BM3="N/A",BI3="N/A"),"",DC3-DE3-DF3)</calculatedColumnFormula>
    </tableColumn>
    <tableColumn id="7" name="$/Ct" dataDxfId="112">
      <calculatedColumnFormula>IF(OR(AQ3="N/A",BM3="N/A",BI3="N/A"),"",DG3/H3)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3" name="Grading4" displayName="Grading4" ref="A2:BC3" headerRowDxfId="111" dataDxfId="110" totalsRowDxfId="109">
  <tableColumns count="55">
    <tableColumn id="1" name="PCS" totalsRowLabel="Total" dataDxfId="108" totalsRowDxfId="107"/>
    <tableColumn id="2" name="Location" dataDxfId="106" totalsRowDxfId="105"/>
    <tableColumn id="3" name="Lot-Serie" totalsRowLabel="qskf" dataDxfId="104"/>
    <tableColumn id="114" name="Picture" dataDxfId="103" totalsRowDxfId="102" dataCellStyle="Hyperlink"/>
    <tableColumn id="115" name="Video" dataDxfId="101" totalsRowDxfId="100" dataCellStyle="Hyperlink"/>
    <tableColumn id="4" name="Shape " dataDxfId="99" totalsRowDxfId="98"/>
    <tableColumn id="5" name="Weight " totalsRowFunction="sum" dataDxfId="97" totalsRowDxfId="96"/>
    <tableColumn id="6" name="Color " dataDxfId="95" totalsRowDxfId="94"/>
    <tableColumn id="7" name="Clarity " dataDxfId="93" totalsRowDxfId="92"/>
    <tableColumn id="8" name="Cut " dataDxfId="91" totalsRowDxfId="90"/>
    <tableColumn id="9" name="Polish " dataDxfId="89" totalsRowDxfId="88"/>
    <tableColumn id="10" name="Symmetry " dataDxfId="87" totalsRowDxfId="86"/>
    <tableColumn id="11" name="Fluo " dataDxfId="85" totalsRowDxfId="84"/>
    <tableColumn id="12" name="Diam " dataDxfId="83" totalsRowDxfId="82"/>
    <tableColumn id="38" name="Certified" dataDxfId="81" totalsRowDxfId="80"/>
    <tableColumn id="21" name="Inclusion" dataDxfId="79" totalsRowDxfId="78"/>
    <tableColumn id="22" name="Location " dataDxfId="77" totalsRowDxfId="76"/>
    <tableColumn id="23" name="Cut Comments" dataDxfId="75" totalsRowDxfId="74"/>
    <tableColumn id="25" name="Natural" dataDxfId="73" totalsRowDxfId="72"/>
    <tableColumn id="125" name="Location Natural" dataDxfId="71" totalsRowDxfId="70"/>
    <tableColumn id="28" name="Open" dataDxfId="69" totalsRowDxfId="68"/>
    <tableColumn id="124" name="Open Location" dataDxfId="67" totalsRowDxfId="66"/>
    <tableColumn id="30" name="Surface Graining" dataDxfId="65" totalsRowDxfId="64"/>
    <tableColumn id="29" name="Internal Graining" dataDxfId="63" totalsRowDxfId="62"/>
    <tableColumn id="119" name="Others" dataDxfId="61" totalsRowDxfId="60"/>
    <tableColumn id="126" name="Others Location" dataDxfId="59" totalsRowDxfId="58"/>
    <tableColumn id="26" name="Brown" dataDxfId="57" totalsRowDxfId="56"/>
    <tableColumn id="13" name="Green" dataDxfId="55" totalsRowDxfId="54"/>
    <tableColumn id="27" name="Milky" dataDxfId="53" totalsRowDxfId="52"/>
    <tableColumn id="32" name="Black" dataDxfId="51" totalsRowDxfId="50"/>
    <tableColumn id="101" name="Location   " dataDxfId="49" totalsRowDxfId="48"/>
    <tableColumn id="102" name="Intensity" dataDxfId="47" totalsRowDxfId="46"/>
    <tableColumn id="34" name="Eye Clean" dataDxfId="45" totalsRowDxfId="44"/>
    <tableColumn id="35" name="Table Clean" dataDxfId="43" totalsRowDxfId="42"/>
    <tableColumn id="37" name="H&amp;A" dataDxfId="41" totalsRowDxfId="40"/>
    <tableColumn id="39" name="AM " dataDxfId="39" totalsRowDxfId="38"/>
    <tableColumn id="40" name="PCR " dataDxfId="37" totalsRowDxfId="36"/>
    <tableColumn id="41" name="LT " dataDxfId="35" totalsRowDxfId="34"/>
    <tableColumn id="42" name="HOH " dataDxfId="33" totalsRowDxfId="32"/>
    <tableColumn id="43" name="PAS8 " dataDxfId="31" totalsRowDxfId="30"/>
    <tableColumn id="44" name="INFI " dataDxfId="29" totalsRowDxfId="28"/>
    <tableColumn id="45" name="VCA " dataDxfId="27" totalsRowDxfId="26"/>
    <tableColumn id="103" name="TAS" dataDxfId="25" totalsRowDxfId="24"/>
    <tableColumn id="104" name="A1" dataDxfId="23" totalsRowDxfId="22"/>
    <tableColumn id="105" name="HC5" dataDxfId="21" totalsRowDxfId="20"/>
    <tableColumn id="106" name="C1" dataDxfId="19" totalsRowDxfId="18"/>
    <tableColumn id="107" name="CSC" dataDxfId="17" totalsRowDxfId="16"/>
    <tableColumn id="108" name="LKI" dataDxfId="15" totalsRowDxfId="14"/>
    <tableColumn id="109" name="DY" dataDxfId="13" totalsRowDxfId="12"/>
    <tableColumn id="110" name="SK" dataDxfId="11" totalsRowDxfId="10"/>
    <tableColumn id="111" name="TSL" dataDxfId="9" totalsRowDxfId="8"/>
    <tableColumn id="112" name="MKM" dataDxfId="7" totalsRowDxfId="6"/>
    <tableColumn id="113" name="PP" dataDxfId="5" totalsRowDxfId="4"/>
    <tableColumn id="46" name="Client " dataDxfId="3" totalsRowDxfId="2"/>
    <tableColumn id="47" name="Remark " dataDxfId="1" totalsRow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H451"/>
  <sheetViews>
    <sheetView workbookViewId="0"/>
  </sheetViews>
  <sheetFormatPr defaultRowHeight="15" x14ac:dyDescent="0.25"/>
  <sheetData>
    <row r="2" spans="1:8" ht="14.45" x14ac:dyDescent="0.3">
      <c r="A2" s="651" t="s">
        <v>196</v>
      </c>
      <c r="B2" s="652">
        <f>AVERAGE(1,1.19)</f>
        <v>1.095</v>
      </c>
      <c r="C2" s="651" t="s">
        <v>186</v>
      </c>
      <c r="D2" s="651" t="s">
        <v>187</v>
      </c>
      <c r="E2" s="651" t="s">
        <v>188</v>
      </c>
      <c r="F2" s="651" t="s">
        <v>188</v>
      </c>
      <c r="G2" s="651" t="s">
        <v>188</v>
      </c>
      <c r="H2" s="651" t="s">
        <v>22</v>
      </c>
    </row>
    <row r="3" spans="1:8" ht="14.45" x14ac:dyDescent="0.3">
      <c r="A3" s="653" t="s">
        <v>196</v>
      </c>
      <c r="B3" s="654">
        <f t="shared" ref="B3:B31" si="0">AVERAGE(1,1.19)</f>
        <v>1.095</v>
      </c>
      <c r="C3" s="653" t="s">
        <v>186</v>
      </c>
      <c r="D3" s="653" t="s">
        <v>214</v>
      </c>
      <c r="E3" s="653" t="s">
        <v>188</v>
      </c>
      <c r="F3" s="653" t="s">
        <v>188</v>
      </c>
      <c r="G3" s="653" t="s">
        <v>188</v>
      </c>
      <c r="H3" s="653" t="s">
        <v>22</v>
      </c>
    </row>
    <row r="4" spans="1:8" ht="14.45" x14ac:dyDescent="0.3">
      <c r="A4" s="651" t="s">
        <v>196</v>
      </c>
      <c r="B4" s="652">
        <f t="shared" si="0"/>
        <v>1.095</v>
      </c>
      <c r="C4" s="651" t="s">
        <v>186</v>
      </c>
      <c r="D4" s="651" t="s">
        <v>234</v>
      </c>
      <c r="E4" s="651" t="s">
        <v>188</v>
      </c>
      <c r="F4" s="651" t="s">
        <v>188</v>
      </c>
      <c r="G4" s="651" t="s">
        <v>188</v>
      </c>
      <c r="H4" s="651" t="s">
        <v>22</v>
      </c>
    </row>
    <row r="5" spans="1:8" ht="14.45" x14ac:dyDescent="0.3">
      <c r="A5" s="653" t="s">
        <v>196</v>
      </c>
      <c r="B5" s="654">
        <f t="shared" si="0"/>
        <v>1.095</v>
      </c>
      <c r="C5" s="653" t="s">
        <v>186</v>
      </c>
      <c r="D5" s="653" t="s">
        <v>243</v>
      </c>
      <c r="E5" s="653" t="s">
        <v>188</v>
      </c>
      <c r="F5" s="653" t="s">
        <v>188</v>
      </c>
      <c r="G5" s="653" t="s">
        <v>188</v>
      </c>
      <c r="H5" s="653" t="s">
        <v>22</v>
      </c>
    </row>
    <row r="6" spans="1:8" ht="14.45" x14ac:dyDescent="0.3">
      <c r="A6" s="651" t="s">
        <v>196</v>
      </c>
      <c r="B6" s="652">
        <f t="shared" si="0"/>
        <v>1.095</v>
      </c>
      <c r="C6" s="651" t="s">
        <v>186</v>
      </c>
      <c r="D6" s="651" t="s">
        <v>251</v>
      </c>
      <c r="E6" s="651" t="s">
        <v>188</v>
      </c>
      <c r="F6" s="651" t="s">
        <v>188</v>
      </c>
      <c r="G6" s="651" t="s">
        <v>188</v>
      </c>
      <c r="H6" s="651" t="s">
        <v>22</v>
      </c>
    </row>
    <row r="7" spans="1:8" ht="14.45" x14ac:dyDescent="0.3">
      <c r="A7" s="653" t="s">
        <v>196</v>
      </c>
      <c r="B7" s="654">
        <f t="shared" si="0"/>
        <v>1.095</v>
      </c>
      <c r="C7" s="653" t="s">
        <v>213</v>
      </c>
      <c r="D7" s="653" t="s">
        <v>187</v>
      </c>
      <c r="E7" s="653" t="s">
        <v>188</v>
      </c>
      <c r="F7" s="653" t="s">
        <v>188</v>
      </c>
      <c r="G7" s="653" t="s">
        <v>188</v>
      </c>
      <c r="H7" s="653" t="s">
        <v>22</v>
      </c>
    </row>
    <row r="8" spans="1:8" ht="14.45" x14ac:dyDescent="0.3">
      <c r="A8" s="651" t="s">
        <v>196</v>
      </c>
      <c r="B8" s="652">
        <f t="shared" si="0"/>
        <v>1.095</v>
      </c>
      <c r="C8" s="651" t="s">
        <v>213</v>
      </c>
      <c r="D8" s="651" t="s">
        <v>214</v>
      </c>
      <c r="E8" s="651" t="s">
        <v>188</v>
      </c>
      <c r="F8" s="651" t="s">
        <v>188</v>
      </c>
      <c r="G8" s="651" t="s">
        <v>188</v>
      </c>
      <c r="H8" s="651" t="s">
        <v>22</v>
      </c>
    </row>
    <row r="9" spans="1:8" ht="14.45" x14ac:dyDescent="0.3">
      <c r="A9" s="653" t="s">
        <v>196</v>
      </c>
      <c r="B9" s="654">
        <f t="shared" si="0"/>
        <v>1.095</v>
      </c>
      <c r="C9" s="653" t="s">
        <v>213</v>
      </c>
      <c r="D9" s="653" t="s">
        <v>234</v>
      </c>
      <c r="E9" s="653" t="s">
        <v>188</v>
      </c>
      <c r="F9" s="653" t="s">
        <v>188</v>
      </c>
      <c r="G9" s="653" t="s">
        <v>188</v>
      </c>
      <c r="H9" s="653" t="s">
        <v>22</v>
      </c>
    </row>
    <row r="10" spans="1:8" ht="14.45" x14ac:dyDescent="0.3">
      <c r="A10" s="651" t="s">
        <v>196</v>
      </c>
      <c r="B10" s="652">
        <f t="shared" si="0"/>
        <v>1.095</v>
      </c>
      <c r="C10" s="651" t="s">
        <v>213</v>
      </c>
      <c r="D10" s="651" t="s">
        <v>243</v>
      </c>
      <c r="E10" s="651" t="s">
        <v>188</v>
      </c>
      <c r="F10" s="651" t="s">
        <v>188</v>
      </c>
      <c r="G10" s="651" t="s">
        <v>188</v>
      </c>
      <c r="H10" s="651" t="s">
        <v>22</v>
      </c>
    </row>
    <row r="11" spans="1:8" ht="14.45" x14ac:dyDescent="0.3">
      <c r="A11" s="653" t="s">
        <v>196</v>
      </c>
      <c r="B11" s="654">
        <f t="shared" si="0"/>
        <v>1.095</v>
      </c>
      <c r="C11" s="653" t="s">
        <v>213</v>
      </c>
      <c r="D11" s="653" t="s">
        <v>251</v>
      </c>
      <c r="E11" s="653" t="s">
        <v>188</v>
      </c>
      <c r="F11" s="653" t="s">
        <v>188</v>
      </c>
      <c r="G11" s="653" t="s">
        <v>188</v>
      </c>
      <c r="H11" s="653" t="s">
        <v>22</v>
      </c>
    </row>
    <row r="12" spans="1:8" ht="14.45" x14ac:dyDescent="0.3">
      <c r="A12" s="651" t="s">
        <v>196</v>
      </c>
      <c r="B12" s="652">
        <f t="shared" si="0"/>
        <v>1.095</v>
      </c>
      <c r="C12" s="651" t="s">
        <v>233</v>
      </c>
      <c r="D12" s="651" t="s">
        <v>187</v>
      </c>
      <c r="E12" s="651" t="s">
        <v>188</v>
      </c>
      <c r="F12" s="651" t="s">
        <v>188</v>
      </c>
      <c r="G12" s="651" t="s">
        <v>188</v>
      </c>
      <c r="H12" s="651" t="s">
        <v>22</v>
      </c>
    </row>
    <row r="13" spans="1:8" ht="14.45" x14ac:dyDescent="0.3">
      <c r="A13" s="653" t="s">
        <v>196</v>
      </c>
      <c r="B13" s="654">
        <f t="shared" si="0"/>
        <v>1.095</v>
      </c>
      <c r="C13" s="653" t="s">
        <v>233</v>
      </c>
      <c r="D13" s="653" t="s">
        <v>214</v>
      </c>
      <c r="E13" s="653" t="s">
        <v>188</v>
      </c>
      <c r="F13" s="653" t="s">
        <v>188</v>
      </c>
      <c r="G13" s="653" t="s">
        <v>188</v>
      </c>
      <c r="H13" s="653" t="s">
        <v>22</v>
      </c>
    </row>
    <row r="14" spans="1:8" ht="14.45" x14ac:dyDescent="0.3">
      <c r="A14" s="651" t="s">
        <v>196</v>
      </c>
      <c r="B14" s="652">
        <f t="shared" si="0"/>
        <v>1.095</v>
      </c>
      <c r="C14" s="651" t="s">
        <v>233</v>
      </c>
      <c r="D14" s="651" t="s">
        <v>234</v>
      </c>
      <c r="E14" s="651" t="s">
        <v>188</v>
      </c>
      <c r="F14" s="651" t="s">
        <v>188</v>
      </c>
      <c r="G14" s="651" t="s">
        <v>188</v>
      </c>
      <c r="H14" s="651" t="s">
        <v>22</v>
      </c>
    </row>
    <row r="15" spans="1:8" ht="14.45" x14ac:dyDescent="0.3">
      <c r="A15" s="653" t="s">
        <v>196</v>
      </c>
      <c r="B15" s="654">
        <f t="shared" si="0"/>
        <v>1.095</v>
      </c>
      <c r="C15" s="653" t="s">
        <v>233</v>
      </c>
      <c r="D15" s="653" t="s">
        <v>243</v>
      </c>
      <c r="E15" s="653" t="s">
        <v>188</v>
      </c>
      <c r="F15" s="653" t="s">
        <v>188</v>
      </c>
      <c r="G15" s="653" t="s">
        <v>188</v>
      </c>
      <c r="H15" s="653" t="s">
        <v>22</v>
      </c>
    </row>
    <row r="16" spans="1:8" ht="14.45" x14ac:dyDescent="0.3">
      <c r="A16" s="651" t="s">
        <v>196</v>
      </c>
      <c r="B16" s="652">
        <f t="shared" si="0"/>
        <v>1.095</v>
      </c>
      <c r="C16" s="651" t="s">
        <v>233</v>
      </c>
      <c r="D16" s="651" t="s">
        <v>251</v>
      </c>
      <c r="E16" s="651" t="s">
        <v>188</v>
      </c>
      <c r="F16" s="651" t="s">
        <v>188</v>
      </c>
      <c r="G16" s="651" t="s">
        <v>188</v>
      </c>
      <c r="H16" s="651" t="s">
        <v>22</v>
      </c>
    </row>
    <row r="17" spans="1:8" ht="14.45" x14ac:dyDescent="0.3">
      <c r="A17" s="653" t="s">
        <v>196</v>
      </c>
      <c r="B17" s="654">
        <f t="shared" si="0"/>
        <v>1.095</v>
      </c>
      <c r="C17" s="653" t="s">
        <v>215</v>
      </c>
      <c r="D17" s="653" t="s">
        <v>187</v>
      </c>
      <c r="E17" s="653" t="s">
        <v>188</v>
      </c>
      <c r="F17" s="653" t="s">
        <v>188</v>
      </c>
      <c r="G17" s="653" t="s">
        <v>188</v>
      </c>
      <c r="H17" s="653" t="s">
        <v>22</v>
      </c>
    </row>
    <row r="18" spans="1:8" ht="14.45" x14ac:dyDescent="0.3">
      <c r="A18" s="651" t="s">
        <v>196</v>
      </c>
      <c r="B18" s="652">
        <f t="shared" si="0"/>
        <v>1.095</v>
      </c>
      <c r="C18" s="651" t="s">
        <v>215</v>
      </c>
      <c r="D18" s="651" t="s">
        <v>214</v>
      </c>
      <c r="E18" s="651" t="s">
        <v>188</v>
      </c>
      <c r="F18" s="651" t="s">
        <v>188</v>
      </c>
      <c r="G18" s="651" t="s">
        <v>188</v>
      </c>
      <c r="H18" s="651" t="s">
        <v>22</v>
      </c>
    </row>
    <row r="19" spans="1:8" ht="14.45" x14ac:dyDescent="0.3">
      <c r="A19" s="653" t="s">
        <v>196</v>
      </c>
      <c r="B19" s="654">
        <f t="shared" si="0"/>
        <v>1.095</v>
      </c>
      <c r="C19" s="653" t="s">
        <v>215</v>
      </c>
      <c r="D19" s="653" t="s">
        <v>234</v>
      </c>
      <c r="E19" s="653" t="s">
        <v>188</v>
      </c>
      <c r="F19" s="653" t="s">
        <v>188</v>
      </c>
      <c r="G19" s="653" t="s">
        <v>188</v>
      </c>
      <c r="H19" s="653" t="s">
        <v>22</v>
      </c>
    </row>
    <row r="20" spans="1:8" ht="14.45" x14ac:dyDescent="0.3">
      <c r="A20" s="651" t="s">
        <v>196</v>
      </c>
      <c r="B20" s="652">
        <f t="shared" si="0"/>
        <v>1.095</v>
      </c>
      <c r="C20" s="651" t="s">
        <v>215</v>
      </c>
      <c r="D20" s="651" t="s">
        <v>243</v>
      </c>
      <c r="E20" s="651" t="s">
        <v>188</v>
      </c>
      <c r="F20" s="651" t="s">
        <v>188</v>
      </c>
      <c r="G20" s="651" t="s">
        <v>188</v>
      </c>
      <c r="H20" s="651" t="s">
        <v>22</v>
      </c>
    </row>
    <row r="21" spans="1:8" ht="14.45" x14ac:dyDescent="0.3">
      <c r="A21" s="653" t="s">
        <v>196</v>
      </c>
      <c r="B21" s="654">
        <f t="shared" si="0"/>
        <v>1.095</v>
      </c>
      <c r="C21" s="653" t="s">
        <v>215</v>
      </c>
      <c r="D21" s="653" t="s">
        <v>251</v>
      </c>
      <c r="E21" s="653" t="s">
        <v>188</v>
      </c>
      <c r="F21" s="653" t="s">
        <v>188</v>
      </c>
      <c r="G21" s="653" t="s">
        <v>188</v>
      </c>
      <c r="H21" s="653" t="s">
        <v>22</v>
      </c>
    </row>
    <row r="22" spans="1:8" ht="14.45" x14ac:dyDescent="0.3">
      <c r="A22" s="651" t="s">
        <v>196</v>
      </c>
      <c r="B22" s="652">
        <f t="shared" si="0"/>
        <v>1.095</v>
      </c>
      <c r="C22" s="651" t="s">
        <v>250</v>
      </c>
      <c r="D22" s="651" t="s">
        <v>187</v>
      </c>
      <c r="E22" s="651" t="s">
        <v>188</v>
      </c>
      <c r="F22" s="651" t="s">
        <v>188</v>
      </c>
      <c r="G22" s="651" t="s">
        <v>188</v>
      </c>
      <c r="H22" s="651" t="s">
        <v>22</v>
      </c>
    </row>
    <row r="23" spans="1:8" ht="14.45" x14ac:dyDescent="0.3">
      <c r="A23" s="653" t="s">
        <v>196</v>
      </c>
      <c r="B23" s="654">
        <f t="shared" si="0"/>
        <v>1.095</v>
      </c>
      <c r="C23" s="653" t="s">
        <v>250</v>
      </c>
      <c r="D23" s="653" t="s">
        <v>214</v>
      </c>
      <c r="E23" s="653" t="s">
        <v>188</v>
      </c>
      <c r="F23" s="653" t="s">
        <v>188</v>
      </c>
      <c r="G23" s="653" t="s">
        <v>188</v>
      </c>
      <c r="H23" s="653" t="s">
        <v>22</v>
      </c>
    </row>
    <row r="24" spans="1:8" ht="14.45" x14ac:dyDescent="0.3">
      <c r="A24" s="651" t="s">
        <v>196</v>
      </c>
      <c r="B24" s="652">
        <f t="shared" si="0"/>
        <v>1.095</v>
      </c>
      <c r="C24" s="651" t="s">
        <v>250</v>
      </c>
      <c r="D24" s="651" t="s">
        <v>234</v>
      </c>
      <c r="E24" s="651" t="s">
        <v>188</v>
      </c>
      <c r="F24" s="651" t="s">
        <v>188</v>
      </c>
      <c r="G24" s="651" t="s">
        <v>188</v>
      </c>
      <c r="H24" s="651" t="s">
        <v>22</v>
      </c>
    </row>
    <row r="25" spans="1:8" ht="14.45" x14ac:dyDescent="0.3">
      <c r="A25" s="653" t="s">
        <v>196</v>
      </c>
      <c r="B25" s="654">
        <f t="shared" si="0"/>
        <v>1.095</v>
      </c>
      <c r="C25" s="653" t="s">
        <v>250</v>
      </c>
      <c r="D25" s="653" t="s">
        <v>243</v>
      </c>
      <c r="E25" s="653" t="s">
        <v>188</v>
      </c>
      <c r="F25" s="653" t="s">
        <v>188</v>
      </c>
      <c r="G25" s="653" t="s">
        <v>188</v>
      </c>
      <c r="H25" s="653" t="s">
        <v>22</v>
      </c>
    </row>
    <row r="26" spans="1:8" ht="14.45" x14ac:dyDescent="0.3">
      <c r="A26" s="651" t="s">
        <v>196</v>
      </c>
      <c r="B26" s="652">
        <f t="shared" si="0"/>
        <v>1.095</v>
      </c>
      <c r="C26" s="651" t="s">
        <v>250</v>
      </c>
      <c r="D26" s="651" t="s">
        <v>251</v>
      </c>
      <c r="E26" s="651" t="s">
        <v>188</v>
      </c>
      <c r="F26" s="651" t="s">
        <v>188</v>
      </c>
      <c r="G26" s="651" t="s">
        <v>188</v>
      </c>
      <c r="H26" s="651" t="s">
        <v>22</v>
      </c>
    </row>
    <row r="27" spans="1:8" x14ac:dyDescent="0.25">
      <c r="A27" s="653" t="s">
        <v>196</v>
      </c>
      <c r="B27" s="654">
        <f t="shared" si="0"/>
        <v>1.095</v>
      </c>
      <c r="C27" s="653" t="s">
        <v>258</v>
      </c>
      <c r="D27" s="653" t="s">
        <v>187</v>
      </c>
      <c r="E27" s="653" t="s">
        <v>188</v>
      </c>
      <c r="F27" s="653" t="s">
        <v>188</v>
      </c>
      <c r="G27" s="653" t="s">
        <v>188</v>
      </c>
      <c r="H27" s="653" t="s">
        <v>22</v>
      </c>
    </row>
    <row r="28" spans="1:8" x14ac:dyDescent="0.25">
      <c r="A28" s="651" t="s">
        <v>196</v>
      </c>
      <c r="B28" s="652">
        <f t="shared" si="0"/>
        <v>1.095</v>
      </c>
      <c r="C28" s="651" t="s">
        <v>258</v>
      </c>
      <c r="D28" s="651" t="s">
        <v>214</v>
      </c>
      <c r="E28" s="651" t="s">
        <v>188</v>
      </c>
      <c r="F28" s="651" t="s">
        <v>188</v>
      </c>
      <c r="G28" s="651" t="s">
        <v>188</v>
      </c>
      <c r="H28" s="651" t="s">
        <v>22</v>
      </c>
    </row>
    <row r="29" spans="1:8" x14ac:dyDescent="0.25">
      <c r="A29" s="653" t="s">
        <v>196</v>
      </c>
      <c r="B29" s="654">
        <f t="shared" si="0"/>
        <v>1.095</v>
      </c>
      <c r="C29" s="653" t="s">
        <v>258</v>
      </c>
      <c r="D29" s="653" t="s">
        <v>234</v>
      </c>
      <c r="E29" s="653" t="s">
        <v>188</v>
      </c>
      <c r="F29" s="653" t="s">
        <v>188</v>
      </c>
      <c r="G29" s="653" t="s">
        <v>188</v>
      </c>
      <c r="H29" s="653" t="s">
        <v>22</v>
      </c>
    </row>
    <row r="30" spans="1:8" x14ac:dyDescent="0.25">
      <c r="A30" s="651" t="s">
        <v>196</v>
      </c>
      <c r="B30" s="652">
        <f t="shared" si="0"/>
        <v>1.095</v>
      </c>
      <c r="C30" s="651" t="s">
        <v>258</v>
      </c>
      <c r="D30" s="651" t="s">
        <v>243</v>
      </c>
      <c r="E30" s="651" t="s">
        <v>188</v>
      </c>
      <c r="F30" s="651" t="s">
        <v>188</v>
      </c>
      <c r="G30" s="651" t="s">
        <v>188</v>
      </c>
      <c r="H30" s="651" t="s">
        <v>22</v>
      </c>
    </row>
    <row r="31" spans="1:8" x14ac:dyDescent="0.25">
      <c r="A31" s="653" t="s">
        <v>196</v>
      </c>
      <c r="B31" s="654">
        <f t="shared" si="0"/>
        <v>1.095</v>
      </c>
      <c r="C31" s="653" t="s">
        <v>258</v>
      </c>
      <c r="D31" s="653" t="s">
        <v>251</v>
      </c>
      <c r="E31" s="653" t="s">
        <v>188</v>
      </c>
      <c r="F31" s="653" t="s">
        <v>188</v>
      </c>
      <c r="G31" s="653" t="s">
        <v>188</v>
      </c>
      <c r="H31" s="653" t="s">
        <v>22</v>
      </c>
    </row>
    <row r="32" spans="1:8" x14ac:dyDescent="0.25">
      <c r="A32" s="651" t="s">
        <v>196</v>
      </c>
      <c r="B32" s="652">
        <f>AVERAGE(1.2,1.24)</f>
        <v>1.22</v>
      </c>
      <c r="C32" s="651" t="s">
        <v>186</v>
      </c>
      <c r="D32" s="651" t="s">
        <v>187</v>
      </c>
      <c r="E32" s="651" t="s">
        <v>188</v>
      </c>
      <c r="F32" s="651" t="s">
        <v>188</v>
      </c>
      <c r="G32" s="651" t="s">
        <v>188</v>
      </c>
      <c r="H32" s="651" t="s">
        <v>22</v>
      </c>
    </row>
    <row r="33" spans="1:8" x14ac:dyDescent="0.25">
      <c r="A33" s="653" t="s">
        <v>196</v>
      </c>
      <c r="B33" s="654">
        <f t="shared" ref="B33:B61" si="1">AVERAGE(1.2,1.24)</f>
        <v>1.22</v>
      </c>
      <c r="C33" s="653" t="s">
        <v>186</v>
      </c>
      <c r="D33" s="653" t="s">
        <v>214</v>
      </c>
      <c r="E33" s="653" t="s">
        <v>188</v>
      </c>
      <c r="F33" s="653" t="s">
        <v>188</v>
      </c>
      <c r="G33" s="653" t="s">
        <v>188</v>
      </c>
      <c r="H33" s="653" t="s">
        <v>22</v>
      </c>
    </row>
    <row r="34" spans="1:8" x14ac:dyDescent="0.25">
      <c r="A34" s="651" t="s">
        <v>196</v>
      </c>
      <c r="B34" s="652">
        <f t="shared" si="1"/>
        <v>1.22</v>
      </c>
      <c r="C34" s="651" t="s">
        <v>186</v>
      </c>
      <c r="D34" s="651" t="s">
        <v>234</v>
      </c>
      <c r="E34" s="651" t="s">
        <v>188</v>
      </c>
      <c r="F34" s="651" t="s">
        <v>188</v>
      </c>
      <c r="G34" s="651" t="s">
        <v>188</v>
      </c>
      <c r="H34" s="651" t="s">
        <v>22</v>
      </c>
    </row>
    <row r="35" spans="1:8" x14ac:dyDescent="0.25">
      <c r="A35" s="653" t="s">
        <v>196</v>
      </c>
      <c r="B35" s="654">
        <f t="shared" si="1"/>
        <v>1.22</v>
      </c>
      <c r="C35" s="653" t="s">
        <v>186</v>
      </c>
      <c r="D35" s="653" t="s">
        <v>243</v>
      </c>
      <c r="E35" s="653" t="s">
        <v>188</v>
      </c>
      <c r="F35" s="653" t="s">
        <v>188</v>
      </c>
      <c r="G35" s="653" t="s">
        <v>188</v>
      </c>
      <c r="H35" s="653" t="s">
        <v>22</v>
      </c>
    </row>
    <row r="36" spans="1:8" x14ac:dyDescent="0.25">
      <c r="A36" s="651" t="s">
        <v>196</v>
      </c>
      <c r="B36" s="652">
        <f t="shared" si="1"/>
        <v>1.22</v>
      </c>
      <c r="C36" s="651" t="s">
        <v>186</v>
      </c>
      <c r="D36" s="651" t="s">
        <v>251</v>
      </c>
      <c r="E36" s="651" t="s">
        <v>188</v>
      </c>
      <c r="F36" s="651" t="s">
        <v>188</v>
      </c>
      <c r="G36" s="651" t="s">
        <v>188</v>
      </c>
      <c r="H36" s="651" t="s">
        <v>22</v>
      </c>
    </row>
    <row r="37" spans="1:8" x14ac:dyDescent="0.25">
      <c r="A37" s="653" t="s">
        <v>196</v>
      </c>
      <c r="B37" s="654">
        <f t="shared" si="1"/>
        <v>1.22</v>
      </c>
      <c r="C37" s="653" t="s">
        <v>213</v>
      </c>
      <c r="D37" s="653" t="s">
        <v>187</v>
      </c>
      <c r="E37" s="653" t="s">
        <v>188</v>
      </c>
      <c r="F37" s="653" t="s">
        <v>188</v>
      </c>
      <c r="G37" s="653" t="s">
        <v>188</v>
      </c>
      <c r="H37" s="653" t="s">
        <v>22</v>
      </c>
    </row>
    <row r="38" spans="1:8" x14ac:dyDescent="0.25">
      <c r="A38" s="651" t="s">
        <v>196</v>
      </c>
      <c r="B38" s="652">
        <f t="shared" si="1"/>
        <v>1.22</v>
      </c>
      <c r="C38" s="651" t="s">
        <v>213</v>
      </c>
      <c r="D38" s="651" t="s">
        <v>214</v>
      </c>
      <c r="E38" s="651" t="s">
        <v>188</v>
      </c>
      <c r="F38" s="651" t="s">
        <v>188</v>
      </c>
      <c r="G38" s="651" t="s">
        <v>188</v>
      </c>
      <c r="H38" s="651" t="s">
        <v>22</v>
      </c>
    </row>
    <row r="39" spans="1:8" x14ac:dyDescent="0.25">
      <c r="A39" s="653" t="s">
        <v>196</v>
      </c>
      <c r="B39" s="654">
        <f t="shared" si="1"/>
        <v>1.22</v>
      </c>
      <c r="C39" s="653" t="s">
        <v>213</v>
      </c>
      <c r="D39" s="653" t="s">
        <v>234</v>
      </c>
      <c r="E39" s="653" t="s">
        <v>188</v>
      </c>
      <c r="F39" s="653" t="s">
        <v>188</v>
      </c>
      <c r="G39" s="653" t="s">
        <v>188</v>
      </c>
      <c r="H39" s="653" t="s">
        <v>22</v>
      </c>
    </row>
    <row r="40" spans="1:8" x14ac:dyDescent="0.25">
      <c r="A40" s="651" t="s">
        <v>196</v>
      </c>
      <c r="B40" s="652">
        <f t="shared" si="1"/>
        <v>1.22</v>
      </c>
      <c r="C40" s="651" t="s">
        <v>213</v>
      </c>
      <c r="D40" s="651" t="s">
        <v>243</v>
      </c>
      <c r="E40" s="651" t="s">
        <v>188</v>
      </c>
      <c r="F40" s="651" t="s">
        <v>188</v>
      </c>
      <c r="G40" s="651" t="s">
        <v>188</v>
      </c>
      <c r="H40" s="651" t="s">
        <v>22</v>
      </c>
    </row>
    <row r="41" spans="1:8" x14ac:dyDescent="0.25">
      <c r="A41" s="653" t="s">
        <v>196</v>
      </c>
      <c r="B41" s="654">
        <f t="shared" si="1"/>
        <v>1.22</v>
      </c>
      <c r="C41" s="653" t="s">
        <v>213</v>
      </c>
      <c r="D41" s="653" t="s">
        <v>251</v>
      </c>
      <c r="E41" s="653" t="s">
        <v>188</v>
      </c>
      <c r="F41" s="653" t="s">
        <v>188</v>
      </c>
      <c r="G41" s="653" t="s">
        <v>188</v>
      </c>
      <c r="H41" s="653" t="s">
        <v>22</v>
      </c>
    </row>
    <row r="42" spans="1:8" x14ac:dyDescent="0.25">
      <c r="A42" s="651" t="s">
        <v>196</v>
      </c>
      <c r="B42" s="652">
        <f t="shared" si="1"/>
        <v>1.22</v>
      </c>
      <c r="C42" s="651" t="s">
        <v>233</v>
      </c>
      <c r="D42" s="651" t="s">
        <v>187</v>
      </c>
      <c r="E42" s="651" t="s">
        <v>188</v>
      </c>
      <c r="F42" s="651" t="s">
        <v>188</v>
      </c>
      <c r="G42" s="651" t="s">
        <v>188</v>
      </c>
      <c r="H42" s="651" t="s">
        <v>22</v>
      </c>
    </row>
    <row r="43" spans="1:8" x14ac:dyDescent="0.25">
      <c r="A43" s="653" t="s">
        <v>196</v>
      </c>
      <c r="B43" s="654">
        <f t="shared" si="1"/>
        <v>1.22</v>
      </c>
      <c r="C43" s="653" t="s">
        <v>233</v>
      </c>
      <c r="D43" s="653" t="s">
        <v>214</v>
      </c>
      <c r="E43" s="653" t="s">
        <v>188</v>
      </c>
      <c r="F43" s="653" t="s">
        <v>188</v>
      </c>
      <c r="G43" s="653" t="s">
        <v>188</v>
      </c>
      <c r="H43" s="653" t="s">
        <v>22</v>
      </c>
    </row>
    <row r="44" spans="1:8" x14ac:dyDescent="0.25">
      <c r="A44" s="651" t="s">
        <v>196</v>
      </c>
      <c r="B44" s="652">
        <f t="shared" si="1"/>
        <v>1.22</v>
      </c>
      <c r="C44" s="651" t="s">
        <v>233</v>
      </c>
      <c r="D44" s="651" t="s">
        <v>234</v>
      </c>
      <c r="E44" s="651" t="s">
        <v>188</v>
      </c>
      <c r="F44" s="651" t="s">
        <v>188</v>
      </c>
      <c r="G44" s="651" t="s">
        <v>188</v>
      </c>
      <c r="H44" s="651" t="s">
        <v>22</v>
      </c>
    </row>
    <row r="45" spans="1:8" x14ac:dyDescent="0.25">
      <c r="A45" s="653" t="s">
        <v>196</v>
      </c>
      <c r="B45" s="654">
        <f t="shared" si="1"/>
        <v>1.22</v>
      </c>
      <c r="C45" s="653" t="s">
        <v>233</v>
      </c>
      <c r="D45" s="653" t="s">
        <v>243</v>
      </c>
      <c r="E45" s="653" t="s">
        <v>188</v>
      </c>
      <c r="F45" s="653" t="s">
        <v>188</v>
      </c>
      <c r="G45" s="653" t="s">
        <v>188</v>
      </c>
      <c r="H45" s="653" t="s">
        <v>22</v>
      </c>
    </row>
    <row r="46" spans="1:8" x14ac:dyDescent="0.25">
      <c r="A46" s="651" t="s">
        <v>196</v>
      </c>
      <c r="B46" s="652">
        <f t="shared" si="1"/>
        <v>1.22</v>
      </c>
      <c r="C46" s="651" t="s">
        <v>233</v>
      </c>
      <c r="D46" s="651" t="s">
        <v>251</v>
      </c>
      <c r="E46" s="651" t="s">
        <v>188</v>
      </c>
      <c r="F46" s="651" t="s">
        <v>188</v>
      </c>
      <c r="G46" s="651" t="s">
        <v>188</v>
      </c>
      <c r="H46" s="651" t="s">
        <v>22</v>
      </c>
    </row>
    <row r="47" spans="1:8" x14ac:dyDescent="0.25">
      <c r="A47" s="653" t="s">
        <v>196</v>
      </c>
      <c r="B47" s="654">
        <f t="shared" si="1"/>
        <v>1.22</v>
      </c>
      <c r="C47" s="653" t="s">
        <v>215</v>
      </c>
      <c r="D47" s="653" t="s">
        <v>187</v>
      </c>
      <c r="E47" s="653" t="s">
        <v>188</v>
      </c>
      <c r="F47" s="653" t="s">
        <v>188</v>
      </c>
      <c r="G47" s="653" t="s">
        <v>188</v>
      </c>
      <c r="H47" s="653" t="s">
        <v>22</v>
      </c>
    </row>
    <row r="48" spans="1:8" x14ac:dyDescent="0.25">
      <c r="A48" s="651" t="s">
        <v>196</v>
      </c>
      <c r="B48" s="652">
        <f t="shared" si="1"/>
        <v>1.22</v>
      </c>
      <c r="C48" s="651" t="s">
        <v>215</v>
      </c>
      <c r="D48" s="651" t="s">
        <v>214</v>
      </c>
      <c r="E48" s="651" t="s">
        <v>188</v>
      </c>
      <c r="F48" s="651" t="s">
        <v>188</v>
      </c>
      <c r="G48" s="651" t="s">
        <v>188</v>
      </c>
      <c r="H48" s="651" t="s">
        <v>22</v>
      </c>
    </row>
    <row r="49" spans="1:8" x14ac:dyDescent="0.25">
      <c r="A49" s="653" t="s">
        <v>196</v>
      </c>
      <c r="B49" s="654">
        <f t="shared" si="1"/>
        <v>1.22</v>
      </c>
      <c r="C49" s="653" t="s">
        <v>215</v>
      </c>
      <c r="D49" s="653" t="s">
        <v>234</v>
      </c>
      <c r="E49" s="653" t="s">
        <v>188</v>
      </c>
      <c r="F49" s="653" t="s">
        <v>188</v>
      </c>
      <c r="G49" s="653" t="s">
        <v>188</v>
      </c>
      <c r="H49" s="653" t="s">
        <v>22</v>
      </c>
    </row>
    <row r="50" spans="1:8" x14ac:dyDescent="0.25">
      <c r="A50" s="651" t="s">
        <v>196</v>
      </c>
      <c r="B50" s="652">
        <f t="shared" si="1"/>
        <v>1.22</v>
      </c>
      <c r="C50" s="651" t="s">
        <v>215</v>
      </c>
      <c r="D50" s="651" t="s">
        <v>243</v>
      </c>
      <c r="E50" s="651" t="s">
        <v>188</v>
      </c>
      <c r="F50" s="651" t="s">
        <v>188</v>
      </c>
      <c r="G50" s="651" t="s">
        <v>188</v>
      </c>
      <c r="H50" s="651" t="s">
        <v>22</v>
      </c>
    </row>
    <row r="51" spans="1:8" x14ac:dyDescent="0.25">
      <c r="A51" s="653" t="s">
        <v>196</v>
      </c>
      <c r="B51" s="654">
        <f t="shared" si="1"/>
        <v>1.22</v>
      </c>
      <c r="C51" s="653" t="s">
        <v>215</v>
      </c>
      <c r="D51" s="653" t="s">
        <v>251</v>
      </c>
      <c r="E51" s="653" t="s">
        <v>188</v>
      </c>
      <c r="F51" s="653" t="s">
        <v>188</v>
      </c>
      <c r="G51" s="653" t="s">
        <v>188</v>
      </c>
      <c r="H51" s="653" t="s">
        <v>22</v>
      </c>
    </row>
    <row r="52" spans="1:8" x14ac:dyDescent="0.25">
      <c r="A52" s="651" t="s">
        <v>196</v>
      </c>
      <c r="B52" s="652">
        <f t="shared" si="1"/>
        <v>1.22</v>
      </c>
      <c r="C52" s="651" t="s">
        <v>250</v>
      </c>
      <c r="D52" s="651" t="s">
        <v>187</v>
      </c>
      <c r="E52" s="651" t="s">
        <v>188</v>
      </c>
      <c r="F52" s="651" t="s">
        <v>188</v>
      </c>
      <c r="G52" s="651" t="s">
        <v>188</v>
      </c>
      <c r="H52" s="651" t="s">
        <v>22</v>
      </c>
    </row>
    <row r="53" spans="1:8" x14ac:dyDescent="0.25">
      <c r="A53" s="653" t="s">
        <v>196</v>
      </c>
      <c r="B53" s="654">
        <f t="shared" si="1"/>
        <v>1.22</v>
      </c>
      <c r="C53" s="653" t="s">
        <v>250</v>
      </c>
      <c r="D53" s="653" t="s">
        <v>214</v>
      </c>
      <c r="E53" s="653" t="s">
        <v>188</v>
      </c>
      <c r="F53" s="653" t="s">
        <v>188</v>
      </c>
      <c r="G53" s="653" t="s">
        <v>188</v>
      </c>
      <c r="H53" s="653" t="s">
        <v>22</v>
      </c>
    </row>
    <row r="54" spans="1:8" x14ac:dyDescent="0.25">
      <c r="A54" s="651" t="s">
        <v>196</v>
      </c>
      <c r="B54" s="652">
        <f t="shared" si="1"/>
        <v>1.22</v>
      </c>
      <c r="C54" s="651" t="s">
        <v>250</v>
      </c>
      <c r="D54" s="651" t="s">
        <v>234</v>
      </c>
      <c r="E54" s="651" t="s">
        <v>188</v>
      </c>
      <c r="F54" s="651" t="s">
        <v>188</v>
      </c>
      <c r="G54" s="651" t="s">
        <v>188</v>
      </c>
      <c r="H54" s="651" t="s">
        <v>22</v>
      </c>
    </row>
    <row r="55" spans="1:8" x14ac:dyDescent="0.25">
      <c r="A55" s="653" t="s">
        <v>196</v>
      </c>
      <c r="B55" s="654">
        <f t="shared" si="1"/>
        <v>1.22</v>
      </c>
      <c r="C55" s="653" t="s">
        <v>250</v>
      </c>
      <c r="D55" s="653" t="s">
        <v>243</v>
      </c>
      <c r="E55" s="653" t="s">
        <v>188</v>
      </c>
      <c r="F55" s="653" t="s">
        <v>188</v>
      </c>
      <c r="G55" s="653" t="s">
        <v>188</v>
      </c>
      <c r="H55" s="653" t="s">
        <v>22</v>
      </c>
    </row>
    <row r="56" spans="1:8" x14ac:dyDescent="0.25">
      <c r="A56" s="651" t="s">
        <v>196</v>
      </c>
      <c r="B56" s="652">
        <f t="shared" si="1"/>
        <v>1.22</v>
      </c>
      <c r="C56" s="651" t="s">
        <v>250</v>
      </c>
      <c r="D56" s="651" t="s">
        <v>251</v>
      </c>
      <c r="E56" s="651" t="s">
        <v>188</v>
      </c>
      <c r="F56" s="651" t="s">
        <v>188</v>
      </c>
      <c r="G56" s="651" t="s">
        <v>188</v>
      </c>
      <c r="H56" s="651" t="s">
        <v>22</v>
      </c>
    </row>
    <row r="57" spans="1:8" x14ac:dyDescent="0.25">
      <c r="A57" s="653" t="s">
        <v>196</v>
      </c>
      <c r="B57" s="654">
        <f t="shared" si="1"/>
        <v>1.22</v>
      </c>
      <c r="C57" s="653" t="s">
        <v>258</v>
      </c>
      <c r="D57" s="653" t="s">
        <v>187</v>
      </c>
      <c r="E57" s="653" t="s">
        <v>188</v>
      </c>
      <c r="F57" s="653" t="s">
        <v>188</v>
      </c>
      <c r="G57" s="653" t="s">
        <v>188</v>
      </c>
      <c r="H57" s="653" t="s">
        <v>22</v>
      </c>
    </row>
    <row r="58" spans="1:8" x14ac:dyDescent="0.25">
      <c r="A58" s="651" t="s">
        <v>196</v>
      </c>
      <c r="B58" s="652">
        <f t="shared" si="1"/>
        <v>1.22</v>
      </c>
      <c r="C58" s="651" t="s">
        <v>258</v>
      </c>
      <c r="D58" s="651" t="s">
        <v>214</v>
      </c>
      <c r="E58" s="651" t="s">
        <v>188</v>
      </c>
      <c r="F58" s="651" t="s">
        <v>188</v>
      </c>
      <c r="G58" s="651" t="s">
        <v>188</v>
      </c>
      <c r="H58" s="651" t="s">
        <v>22</v>
      </c>
    </row>
    <row r="59" spans="1:8" x14ac:dyDescent="0.25">
      <c r="A59" s="653" t="s">
        <v>196</v>
      </c>
      <c r="B59" s="654">
        <f t="shared" si="1"/>
        <v>1.22</v>
      </c>
      <c r="C59" s="653" t="s">
        <v>258</v>
      </c>
      <c r="D59" s="653" t="s">
        <v>234</v>
      </c>
      <c r="E59" s="653" t="s">
        <v>188</v>
      </c>
      <c r="F59" s="653" t="s">
        <v>188</v>
      </c>
      <c r="G59" s="653" t="s">
        <v>188</v>
      </c>
      <c r="H59" s="653" t="s">
        <v>22</v>
      </c>
    </row>
    <row r="60" spans="1:8" x14ac:dyDescent="0.25">
      <c r="A60" s="651" t="s">
        <v>196</v>
      </c>
      <c r="B60" s="652">
        <f t="shared" si="1"/>
        <v>1.22</v>
      </c>
      <c r="C60" s="651" t="s">
        <v>258</v>
      </c>
      <c r="D60" s="651" t="s">
        <v>243</v>
      </c>
      <c r="E60" s="651" t="s">
        <v>188</v>
      </c>
      <c r="F60" s="651" t="s">
        <v>188</v>
      </c>
      <c r="G60" s="651" t="s">
        <v>188</v>
      </c>
      <c r="H60" s="651" t="s">
        <v>22</v>
      </c>
    </row>
    <row r="61" spans="1:8" x14ac:dyDescent="0.25">
      <c r="A61" s="653" t="s">
        <v>196</v>
      </c>
      <c r="B61" s="654">
        <f t="shared" si="1"/>
        <v>1.22</v>
      </c>
      <c r="C61" s="653" t="s">
        <v>258</v>
      </c>
      <c r="D61" s="653" t="s">
        <v>251</v>
      </c>
      <c r="E61" s="653" t="s">
        <v>188</v>
      </c>
      <c r="F61" s="653" t="s">
        <v>188</v>
      </c>
      <c r="G61" s="653" t="s">
        <v>188</v>
      </c>
      <c r="H61" s="653" t="s">
        <v>22</v>
      </c>
    </row>
    <row r="62" spans="1:8" x14ac:dyDescent="0.25">
      <c r="A62" s="651" t="s">
        <v>196</v>
      </c>
      <c r="B62" s="652">
        <f>AVERAGE(1.25,1.299)</f>
        <v>1.2745</v>
      </c>
      <c r="C62" s="651" t="s">
        <v>186</v>
      </c>
      <c r="D62" s="651" t="s">
        <v>187</v>
      </c>
      <c r="E62" s="651" t="s">
        <v>188</v>
      </c>
      <c r="F62" s="651" t="s">
        <v>188</v>
      </c>
      <c r="G62" s="651" t="s">
        <v>188</v>
      </c>
      <c r="H62" s="651" t="s">
        <v>22</v>
      </c>
    </row>
    <row r="63" spans="1:8" x14ac:dyDescent="0.25">
      <c r="A63" s="653" t="s">
        <v>196</v>
      </c>
      <c r="B63" s="654">
        <f t="shared" ref="B63:B91" si="2">AVERAGE(1.25,1.299)</f>
        <v>1.2745</v>
      </c>
      <c r="C63" s="653" t="s">
        <v>186</v>
      </c>
      <c r="D63" s="653" t="s">
        <v>214</v>
      </c>
      <c r="E63" s="653" t="s">
        <v>188</v>
      </c>
      <c r="F63" s="653" t="s">
        <v>188</v>
      </c>
      <c r="G63" s="653" t="s">
        <v>188</v>
      </c>
      <c r="H63" s="653" t="s">
        <v>22</v>
      </c>
    </row>
    <row r="64" spans="1:8" x14ac:dyDescent="0.25">
      <c r="A64" s="651" t="s">
        <v>196</v>
      </c>
      <c r="B64" s="652">
        <f t="shared" si="2"/>
        <v>1.2745</v>
      </c>
      <c r="C64" s="651" t="s">
        <v>186</v>
      </c>
      <c r="D64" s="651" t="s">
        <v>234</v>
      </c>
      <c r="E64" s="651" t="s">
        <v>188</v>
      </c>
      <c r="F64" s="651" t="s">
        <v>188</v>
      </c>
      <c r="G64" s="651" t="s">
        <v>188</v>
      </c>
      <c r="H64" s="651" t="s">
        <v>22</v>
      </c>
    </row>
    <row r="65" spans="1:8" x14ac:dyDescent="0.25">
      <c r="A65" s="653" t="s">
        <v>196</v>
      </c>
      <c r="B65" s="654">
        <f t="shared" si="2"/>
        <v>1.2745</v>
      </c>
      <c r="C65" s="653" t="s">
        <v>186</v>
      </c>
      <c r="D65" s="653" t="s">
        <v>243</v>
      </c>
      <c r="E65" s="653" t="s">
        <v>188</v>
      </c>
      <c r="F65" s="653" t="s">
        <v>188</v>
      </c>
      <c r="G65" s="653" t="s">
        <v>188</v>
      </c>
      <c r="H65" s="653" t="s">
        <v>22</v>
      </c>
    </row>
    <row r="66" spans="1:8" x14ac:dyDescent="0.25">
      <c r="A66" s="651" t="s">
        <v>196</v>
      </c>
      <c r="B66" s="652">
        <f t="shared" si="2"/>
        <v>1.2745</v>
      </c>
      <c r="C66" s="651" t="s">
        <v>186</v>
      </c>
      <c r="D66" s="651" t="s">
        <v>251</v>
      </c>
      <c r="E66" s="651" t="s">
        <v>188</v>
      </c>
      <c r="F66" s="651" t="s">
        <v>188</v>
      </c>
      <c r="G66" s="651" t="s">
        <v>188</v>
      </c>
      <c r="H66" s="651" t="s">
        <v>22</v>
      </c>
    </row>
    <row r="67" spans="1:8" x14ac:dyDescent="0.25">
      <c r="A67" s="653" t="s">
        <v>196</v>
      </c>
      <c r="B67" s="654">
        <f t="shared" si="2"/>
        <v>1.2745</v>
      </c>
      <c r="C67" s="653" t="s">
        <v>213</v>
      </c>
      <c r="D67" s="653" t="s">
        <v>187</v>
      </c>
      <c r="E67" s="653" t="s">
        <v>188</v>
      </c>
      <c r="F67" s="653" t="s">
        <v>188</v>
      </c>
      <c r="G67" s="653" t="s">
        <v>188</v>
      </c>
      <c r="H67" s="653" t="s">
        <v>22</v>
      </c>
    </row>
    <row r="68" spans="1:8" x14ac:dyDescent="0.25">
      <c r="A68" s="651" t="s">
        <v>196</v>
      </c>
      <c r="B68" s="652">
        <f t="shared" si="2"/>
        <v>1.2745</v>
      </c>
      <c r="C68" s="651" t="s">
        <v>213</v>
      </c>
      <c r="D68" s="651" t="s">
        <v>214</v>
      </c>
      <c r="E68" s="651" t="s">
        <v>188</v>
      </c>
      <c r="F68" s="651" t="s">
        <v>188</v>
      </c>
      <c r="G68" s="651" t="s">
        <v>188</v>
      </c>
      <c r="H68" s="651" t="s">
        <v>22</v>
      </c>
    </row>
    <row r="69" spans="1:8" x14ac:dyDescent="0.25">
      <c r="A69" s="653" t="s">
        <v>196</v>
      </c>
      <c r="B69" s="654">
        <f t="shared" si="2"/>
        <v>1.2745</v>
      </c>
      <c r="C69" s="653" t="s">
        <v>213</v>
      </c>
      <c r="D69" s="653" t="s">
        <v>234</v>
      </c>
      <c r="E69" s="653" t="s">
        <v>188</v>
      </c>
      <c r="F69" s="653" t="s">
        <v>188</v>
      </c>
      <c r="G69" s="653" t="s">
        <v>188</v>
      </c>
      <c r="H69" s="653" t="s">
        <v>22</v>
      </c>
    </row>
    <row r="70" spans="1:8" x14ac:dyDescent="0.25">
      <c r="A70" s="651" t="s">
        <v>196</v>
      </c>
      <c r="B70" s="652">
        <f t="shared" si="2"/>
        <v>1.2745</v>
      </c>
      <c r="C70" s="651" t="s">
        <v>213</v>
      </c>
      <c r="D70" s="651" t="s">
        <v>243</v>
      </c>
      <c r="E70" s="651" t="s">
        <v>188</v>
      </c>
      <c r="F70" s="651" t="s">
        <v>188</v>
      </c>
      <c r="G70" s="651" t="s">
        <v>188</v>
      </c>
      <c r="H70" s="651" t="s">
        <v>22</v>
      </c>
    </row>
    <row r="71" spans="1:8" x14ac:dyDescent="0.25">
      <c r="A71" s="653" t="s">
        <v>196</v>
      </c>
      <c r="B71" s="654">
        <f t="shared" si="2"/>
        <v>1.2745</v>
      </c>
      <c r="C71" s="653" t="s">
        <v>213</v>
      </c>
      <c r="D71" s="653" t="s">
        <v>251</v>
      </c>
      <c r="E71" s="653" t="s">
        <v>188</v>
      </c>
      <c r="F71" s="653" t="s">
        <v>188</v>
      </c>
      <c r="G71" s="653" t="s">
        <v>188</v>
      </c>
      <c r="H71" s="653" t="s">
        <v>22</v>
      </c>
    </row>
    <row r="72" spans="1:8" x14ac:dyDescent="0.25">
      <c r="A72" s="651" t="s">
        <v>196</v>
      </c>
      <c r="B72" s="652">
        <f t="shared" si="2"/>
        <v>1.2745</v>
      </c>
      <c r="C72" s="651" t="s">
        <v>233</v>
      </c>
      <c r="D72" s="651" t="s">
        <v>187</v>
      </c>
      <c r="E72" s="651" t="s">
        <v>188</v>
      </c>
      <c r="F72" s="651" t="s">
        <v>188</v>
      </c>
      <c r="G72" s="651" t="s">
        <v>188</v>
      </c>
      <c r="H72" s="651" t="s">
        <v>22</v>
      </c>
    </row>
    <row r="73" spans="1:8" x14ac:dyDescent="0.25">
      <c r="A73" s="653" t="s">
        <v>196</v>
      </c>
      <c r="B73" s="654">
        <f t="shared" si="2"/>
        <v>1.2745</v>
      </c>
      <c r="C73" s="653" t="s">
        <v>233</v>
      </c>
      <c r="D73" s="653" t="s">
        <v>214</v>
      </c>
      <c r="E73" s="653" t="s">
        <v>188</v>
      </c>
      <c r="F73" s="653" t="s">
        <v>188</v>
      </c>
      <c r="G73" s="653" t="s">
        <v>188</v>
      </c>
      <c r="H73" s="653" t="s">
        <v>22</v>
      </c>
    </row>
    <row r="74" spans="1:8" x14ac:dyDescent="0.25">
      <c r="A74" s="651" t="s">
        <v>196</v>
      </c>
      <c r="B74" s="652">
        <f t="shared" si="2"/>
        <v>1.2745</v>
      </c>
      <c r="C74" s="651" t="s">
        <v>233</v>
      </c>
      <c r="D74" s="651" t="s">
        <v>234</v>
      </c>
      <c r="E74" s="651" t="s">
        <v>188</v>
      </c>
      <c r="F74" s="651" t="s">
        <v>188</v>
      </c>
      <c r="G74" s="651" t="s">
        <v>188</v>
      </c>
      <c r="H74" s="651" t="s">
        <v>22</v>
      </c>
    </row>
    <row r="75" spans="1:8" x14ac:dyDescent="0.25">
      <c r="A75" s="653" t="s">
        <v>196</v>
      </c>
      <c r="B75" s="654">
        <f t="shared" si="2"/>
        <v>1.2745</v>
      </c>
      <c r="C75" s="653" t="s">
        <v>233</v>
      </c>
      <c r="D75" s="653" t="s">
        <v>243</v>
      </c>
      <c r="E75" s="653" t="s">
        <v>188</v>
      </c>
      <c r="F75" s="653" t="s">
        <v>188</v>
      </c>
      <c r="G75" s="653" t="s">
        <v>188</v>
      </c>
      <c r="H75" s="653" t="s">
        <v>22</v>
      </c>
    </row>
    <row r="76" spans="1:8" x14ac:dyDescent="0.25">
      <c r="A76" s="651" t="s">
        <v>196</v>
      </c>
      <c r="B76" s="652">
        <f t="shared" si="2"/>
        <v>1.2745</v>
      </c>
      <c r="C76" s="651" t="s">
        <v>233</v>
      </c>
      <c r="D76" s="651" t="s">
        <v>251</v>
      </c>
      <c r="E76" s="651" t="s">
        <v>188</v>
      </c>
      <c r="F76" s="651" t="s">
        <v>188</v>
      </c>
      <c r="G76" s="651" t="s">
        <v>188</v>
      </c>
      <c r="H76" s="651" t="s">
        <v>22</v>
      </c>
    </row>
    <row r="77" spans="1:8" x14ac:dyDescent="0.25">
      <c r="A77" s="653" t="s">
        <v>196</v>
      </c>
      <c r="B77" s="654">
        <f t="shared" si="2"/>
        <v>1.2745</v>
      </c>
      <c r="C77" s="653" t="s">
        <v>215</v>
      </c>
      <c r="D77" s="653" t="s">
        <v>187</v>
      </c>
      <c r="E77" s="653" t="s">
        <v>188</v>
      </c>
      <c r="F77" s="653" t="s">
        <v>188</v>
      </c>
      <c r="G77" s="653" t="s">
        <v>188</v>
      </c>
      <c r="H77" s="653" t="s">
        <v>22</v>
      </c>
    </row>
    <row r="78" spans="1:8" x14ac:dyDescent="0.25">
      <c r="A78" s="651" t="s">
        <v>196</v>
      </c>
      <c r="B78" s="652">
        <f t="shared" si="2"/>
        <v>1.2745</v>
      </c>
      <c r="C78" s="651" t="s">
        <v>215</v>
      </c>
      <c r="D78" s="651" t="s">
        <v>214</v>
      </c>
      <c r="E78" s="651" t="s">
        <v>188</v>
      </c>
      <c r="F78" s="651" t="s">
        <v>188</v>
      </c>
      <c r="G78" s="651" t="s">
        <v>188</v>
      </c>
      <c r="H78" s="651" t="s">
        <v>22</v>
      </c>
    </row>
    <row r="79" spans="1:8" x14ac:dyDescent="0.25">
      <c r="A79" s="653" t="s">
        <v>196</v>
      </c>
      <c r="B79" s="654">
        <f t="shared" si="2"/>
        <v>1.2745</v>
      </c>
      <c r="C79" s="653" t="s">
        <v>215</v>
      </c>
      <c r="D79" s="653" t="s">
        <v>234</v>
      </c>
      <c r="E79" s="653" t="s">
        <v>188</v>
      </c>
      <c r="F79" s="653" t="s">
        <v>188</v>
      </c>
      <c r="G79" s="653" t="s">
        <v>188</v>
      </c>
      <c r="H79" s="653" t="s">
        <v>22</v>
      </c>
    </row>
    <row r="80" spans="1:8" x14ac:dyDescent="0.25">
      <c r="A80" s="651" t="s">
        <v>196</v>
      </c>
      <c r="B80" s="652">
        <f t="shared" si="2"/>
        <v>1.2745</v>
      </c>
      <c r="C80" s="651" t="s">
        <v>215</v>
      </c>
      <c r="D80" s="651" t="s">
        <v>243</v>
      </c>
      <c r="E80" s="651" t="s">
        <v>188</v>
      </c>
      <c r="F80" s="651" t="s">
        <v>188</v>
      </c>
      <c r="G80" s="651" t="s">
        <v>188</v>
      </c>
      <c r="H80" s="651" t="s">
        <v>22</v>
      </c>
    </row>
    <row r="81" spans="1:8" x14ac:dyDescent="0.25">
      <c r="A81" s="653" t="s">
        <v>196</v>
      </c>
      <c r="B81" s="654">
        <f t="shared" si="2"/>
        <v>1.2745</v>
      </c>
      <c r="C81" s="653" t="s">
        <v>215</v>
      </c>
      <c r="D81" s="653" t="s">
        <v>251</v>
      </c>
      <c r="E81" s="653" t="s">
        <v>188</v>
      </c>
      <c r="F81" s="653" t="s">
        <v>188</v>
      </c>
      <c r="G81" s="653" t="s">
        <v>188</v>
      </c>
      <c r="H81" s="653" t="s">
        <v>22</v>
      </c>
    </row>
    <row r="82" spans="1:8" x14ac:dyDescent="0.25">
      <c r="A82" s="651" t="s">
        <v>196</v>
      </c>
      <c r="B82" s="652">
        <f t="shared" si="2"/>
        <v>1.2745</v>
      </c>
      <c r="C82" s="651" t="s">
        <v>250</v>
      </c>
      <c r="D82" s="651" t="s">
        <v>187</v>
      </c>
      <c r="E82" s="651" t="s">
        <v>188</v>
      </c>
      <c r="F82" s="651" t="s">
        <v>188</v>
      </c>
      <c r="G82" s="651" t="s">
        <v>188</v>
      </c>
      <c r="H82" s="651" t="s">
        <v>22</v>
      </c>
    </row>
    <row r="83" spans="1:8" x14ac:dyDescent="0.25">
      <c r="A83" s="653" t="s">
        <v>196</v>
      </c>
      <c r="B83" s="654">
        <f t="shared" si="2"/>
        <v>1.2745</v>
      </c>
      <c r="C83" s="653" t="s">
        <v>250</v>
      </c>
      <c r="D83" s="653" t="s">
        <v>214</v>
      </c>
      <c r="E83" s="653" t="s">
        <v>188</v>
      </c>
      <c r="F83" s="653" t="s">
        <v>188</v>
      </c>
      <c r="G83" s="653" t="s">
        <v>188</v>
      </c>
      <c r="H83" s="653" t="s">
        <v>22</v>
      </c>
    </row>
    <row r="84" spans="1:8" x14ac:dyDescent="0.25">
      <c r="A84" s="651" t="s">
        <v>196</v>
      </c>
      <c r="B84" s="652">
        <f t="shared" si="2"/>
        <v>1.2745</v>
      </c>
      <c r="C84" s="651" t="s">
        <v>250</v>
      </c>
      <c r="D84" s="651" t="s">
        <v>234</v>
      </c>
      <c r="E84" s="651" t="s">
        <v>188</v>
      </c>
      <c r="F84" s="651" t="s">
        <v>188</v>
      </c>
      <c r="G84" s="651" t="s">
        <v>188</v>
      </c>
      <c r="H84" s="651" t="s">
        <v>22</v>
      </c>
    </row>
    <row r="85" spans="1:8" x14ac:dyDescent="0.25">
      <c r="A85" s="653" t="s">
        <v>196</v>
      </c>
      <c r="B85" s="654">
        <f t="shared" si="2"/>
        <v>1.2745</v>
      </c>
      <c r="C85" s="653" t="s">
        <v>250</v>
      </c>
      <c r="D85" s="653" t="s">
        <v>243</v>
      </c>
      <c r="E85" s="653" t="s">
        <v>188</v>
      </c>
      <c r="F85" s="653" t="s">
        <v>188</v>
      </c>
      <c r="G85" s="653" t="s">
        <v>188</v>
      </c>
      <c r="H85" s="653" t="s">
        <v>22</v>
      </c>
    </row>
    <row r="86" spans="1:8" x14ac:dyDescent="0.25">
      <c r="A86" s="651" t="s">
        <v>196</v>
      </c>
      <c r="B86" s="652">
        <f t="shared" si="2"/>
        <v>1.2745</v>
      </c>
      <c r="C86" s="651" t="s">
        <v>250</v>
      </c>
      <c r="D86" s="651" t="s">
        <v>251</v>
      </c>
      <c r="E86" s="651" t="s">
        <v>188</v>
      </c>
      <c r="F86" s="651" t="s">
        <v>188</v>
      </c>
      <c r="G86" s="651" t="s">
        <v>188</v>
      </c>
      <c r="H86" s="651" t="s">
        <v>22</v>
      </c>
    </row>
    <row r="87" spans="1:8" x14ac:dyDescent="0.25">
      <c r="A87" s="653" t="s">
        <v>196</v>
      </c>
      <c r="B87" s="654">
        <f t="shared" si="2"/>
        <v>1.2745</v>
      </c>
      <c r="C87" s="653" t="s">
        <v>258</v>
      </c>
      <c r="D87" s="653" t="s">
        <v>187</v>
      </c>
      <c r="E87" s="653" t="s">
        <v>188</v>
      </c>
      <c r="F87" s="653" t="s">
        <v>188</v>
      </c>
      <c r="G87" s="653" t="s">
        <v>188</v>
      </c>
      <c r="H87" s="653" t="s">
        <v>22</v>
      </c>
    </row>
    <row r="88" spans="1:8" x14ac:dyDescent="0.25">
      <c r="A88" s="651" t="s">
        <v>196</v>
      </c>
      <c r="B88" s="652">
        <f t="shared" si="2"/>
        <v>1.2745</v>
      </c>
      <c r="C88" s="651" t="s">
        <v>258</v>
      </c>
      <c r="D88" s="651" t="s">
        <v>214</v>
      </c>
      <c r="E88" s="651" t="s">
        <v>188</v>
      </c>
      <c r="F88" s="651" t="s">
        <v>188</v>
      </c>
      <c r="G88" s="651" t="s">
        <v>188</v>
      </c>
      <c r="H88" s="651" t="s">
        <v>22</v>
      </c>
    </row>
    <row r="89" spans="1:8" x14ac:dyDescent="0.25">
      <c r="A89" s="653" t="s">
        <v>196</v>
      </c>
      <c r="B89" s="654">
        <f t="shared" si="2"/>
        <v>1.2745</v>
      </c>
      <c r="C89" s="653" t="s">
        <v>258</v>
      </c>
      <c r="D89" s="653" t="s">
        <v>234</v>
      </c>
      <c r="E89" s="653" t="s">
        <v>188</v>
      </c>
      <c r="F89" s="653" t="s">
        <v>188</v>
      </c>
      <c r="G89" s="653" t="s">
        <v>188</v>
      </c>
      <c r="H89" s="653" t="s">
        <v>22</v>
      </c>
    </row>
    <row r="90" spans="1:8" x14ac:dyDescent="0.25">
      <c r="A90" s="651" t="s">
        <v>196</v>
      </c>
      <c r="B90" s="652">
        <f t="shared" si="2"/>
        <v>1.2745</v>
      </c>
      <c r="C90" s="651" t="s">
        <v>258</v>
      </c>
      <c r="D90" s="651" t="s">
        <v>243</v>
      </c>
      <c r="E90" s="651" t="s">
        <v>188</v>
      </c>
      <c r="F90" s="651" t="s">
        <v>188</v>
      </c>
      <c r="G90" s="651" t="s">
        <v>188</v>
      </c>
      <c r="H90" s="651" t="s">
        <v>22</v>
      </c>
    </row>
    <row r="91" spans="1:8" x14ac:dyDescent="0.25">
      <c r="A91" s="653" t="s">
        <v>196</v>
      </c>
      <c r="B91" s="654">
        <f t="shared" si="2"/>
        <v>1.2745</v>
      </c>
      <c r="C91" s="653" t="s">
        <v>258</v>
      </c>
      <c r="D91" s="653" t="s">
        <v>251</v>
      </c>
      <c r="E91" s="653" t="s">
        <v>188</v>
      </c>
      <c r="F91" s="653" t="s">
        <v>188</v>
      </c>
      <c r="G91" s="653" t="s">
        <v>188</v>
      </c>
      <c r="H91" s="653" t="s">
        <v>22</v>
      </c>
    </row>
    <row r="92" spans="1:8" x14ac:dyDescent="0.25">
      <c r="A92" s="651" t="s">
        <v>196</v>
      </c>
      <c r="B92" s="652">
        <f>AVERAGE(1.3,1.399)</f>
        <v>1.3494999999999999</v>
      </c>
      <c r="C92" s="651" t="s">
        <v>186</v>
      </c>
      <c r="D92" s="651" t="s">
        <v>187</v>
      </c>
      <c r="E92" s="651" t="s">
        <v>188</v>
      </c>
      <c r="F92" s="651" t="s">
        <v>188</v>
      </c>
      <c r="G92" s="651" t="s">
        <v>188</v>
      </c>
      <c r="H92" s="651" t="s">
        <v>22</v>
      </c>
    </row>
    <row r="93" spans="1:8" x14ac:dyDescent="0.25">
      <c r="A93" s="653" t="s">
        <v>196</v>
      </c>
      <c r="B93" s="654">
        <f t="shared" ref="B93:B121" si="3">AVERAGE(1.3,1.399)</f>
        <v>1.3494999999999999</v>
      </c>
      <c r="C93" s="653" t="s">
        <v>186</v>
      </c>
      <c r="D93" s="653" t="s">
        <v>214</v>
      </c>
      <c r="E93" s="653" t="s">
        <v>188</v>
      </c>
      <c r="F93" s="653" t="s">
        <v>188</v>
      </c>
      <c r="G93" s="653" t="s">
        <v>188</v>
      </c>
      <c r="H93" s="653" t="s">
        <v>22</v>
      </c>
    </row>
    <row r="94" spans="1:8" x14ac:dyDescent="0.25">
      <c r="A94" s="651" t="s">
        <v>196</v>
      </c>
      <c r="B94" s="652">
        <f t="shared" si="3"/>
        <v>1.3494999999999999</v>
      </c>
      <c r="C94" s="651" t="s">
        <v>186</v>
      </c>
      <c r="D94" s="651" t="s">
        <v>234</v>
      </c>
      <c r="E94" s="651" t="s">
        <v>188</v>
      </c>
      <c r="F94" s="651" t="s">
        <v>188</v>
      </c>
      <c r="G94" s="651" t="s">
        <v>188</v>
      </c>
      <c r="H94" s="651" t="s">
        <v>22</v>
      </c>
    </row>
    <row r="95" spans="1:8" x14ac:dyDescent="0.25">
      <c r="A95" s="653" t="s">
        <v>196</v>
      </c>
      <c r="B95" s="654">
        <f t="shared" si="3"/>
        <v>1.3494999999999999</v>
      </c>
      <c r="C95" s="653" t="s">
        <v>186</v>
      </c>
      <c r="D95" s="653" t="s">
        <v>243</v>
      </c>
      <c r="E95" s="653" t="s">
        <v>188</v>
      </c>
      <c r="F95" s="653" t="s">
        <v>188</v>
      </c>
      <c r="G95" s="653" t="s">
        <v>188</v>
      </c>
      <c r="H95" s="653" t="s">
        <v>22</v>
      </c>
    </row>
    <row r="96" spans="1:8" x14ac:dyDescent="0.25">
      <c r="A96" s="651" t="s">
        <v>196</v>
      </c>
      <c r="B96" s="652">
        <f t="shared" si="3"/>
        <v>1.3494999999999999</v>
      </c>
      <c r="C96" s="651" t="s">
        <v>186</v>
      </c>
      <c r="D96" s="651" t="s">
        <v>251</v>
      </c>
      <c r="E96" s="651" t="s">
        <v>188</v>
      </c>
      <c r="F96" s="651" t="s">
        <v>188</v>
      </c>
      <c r="G96" s="651" t="s">
        <v>188</v>
      </c>
      <c r="H96" s="651" t="s">
        <v>22</v>
      </c>
    </row>
    <row r="97" spans="1:8" x14ac:dyDescent="0.25">
      <c r="A97" s="653" t="s">
        <v>196</v>
      </c>
      <c r="B97" s="654">
        <f t="shared" si="3"/>
        <v>1.3494999999999999</v>
      </c>
      <c r="C97" s="653" t="s">
        <v>213</v>
      </c>
      <c r="D97" s="653" t="s">
        <v>187</v>
      </c>
      <c r="E97" s="653" t="s">
        <v>188</v>
      </c>
      <c r="F97" s="653" t="s">
        <v>188</v>
      </c>
      <c r="G97" s="653" t="s">
        <v>188</v>
      </c>
      <c r="H97" s="653" t="s">
        <v>22</v>
      </c>
    </row>
    <row r="98" spans="1:8" x14ac:dyDescent="0.25">
      <c r="A98" s="651" t="s">
        <v>196</v>
      </c>
      <c r="B98" s="652">
        <f t="shared" si="3"/>
        <v>1.3494999999999999</v>
      </c>
      <c r="C98" s="651" t="s">
        <v>213</v>
      </c>
      <c r="D98" s="651" t="s">
        <v>214</v>
      </c>
      <c r="E98" s="651" t="s">
        <v>188</v>
      </c>
      <c r="F98" s="651" t="s">
        <v>188</v>
      </c>
      <c r="G98" s="651" t="s">
        <v>188</v>
      </c>
      <c r="H98" s="651" t="s">
        <v>22</v>
      </c>
    </row>
    <row r="99" spans="1:8" x14ac:dyDescent="0.25">
      <c r="A99" s="653" t="s">
        <v>196</v>
      </c>
      <c r="B99" s="654">
        <f t="shared" si="3"/>
        <v>1.3494999999999999</v>
      </c>
      <c r="C99" s="653" t="s">
        <v>213</v>
      </c>
      <c r="D99" s="653" t="s">
        <v>234</v>
      </c>
      <c r="E99" s="653" t="s">
        <v>188</v>
      </c>
      <c r="F99" s="653" t="s">
        <v>188</v>
      </c>
      <c r="G99" s="653" t="s">
        <v>188</v>
      </c>
      <c r="H99" s="653" t="s">
        <v>22</v>
      </c>
    </row>
    <row r="100" spans="1:8" x14ac:dyDescent="0.25">
      <c r="A100" s="651" t="s">
        <v>196</v>
      </c>
      <c r="B100" s="652">
        <f t="shared" si="3"/>
        <v>1.3494999999999999</v>
      </c>
      <c r="C100" s="651" t="s">
        <v>213</v>
      </c>
      <c r="D100" s="651" t="s">
        <v>243</v>
      </c>
      <c r="E100" s="651" t="s">
        <v>188</v>
      </c>
      <c r="F100" s="651" t="s">
        <v>188</v>
      </c>
      <c r="G100" s="651" t="s">
        <v>188</v>
      </c>
      <c r="H100" s="651" t="s">
        <v>22</v>
      </c>
    </row>
    <row r="101" spans="1:8" x14ac:dyDescent="0.25">
      <c r="A101" s="653" t="s">
        <v>196</v>
      </c>
      <c r="B101" s="654">
        <f t="shared" si="3"/>
        <v>1.3494999999999999</v>
      </c>
      <c r="C101" s="653" t="s">
        <v>213</v>
      </c>
      <c r="D101" s="653" t="s">
        <v>251</v>
      </c>
      <c r="E101" s="653" t="s">
        <v>188</v>
      </c>
      <c r="F101" s="653" t="s">
        <v>188</v>
      </c>
      <c r="G101" s="653" t="s">
        <v>188</v>
      </c>
      <c r="H101" s="653" t="s">
        <v>22</v>
      </c>
    </row>
    <row r="102" spans="1:8" x14ac:dyDescent="0.25">
      <c r="A102" s="651" t="s">
        <v>196</v>
      </c>
      <c r="B102" s="652">
        <f t="shared" si="3"/>
        <v>1.3494999999999999</v>
      </c>
      <c r="C102" s="651" t="s">
        <v>233</v>
      </c>
      <c r="D102" s="651" t="s">
        <v>187</v>
      </c>
      <c r="E102" s="651" t="s">
        <v>188</v>
      </c>
      <c r="F102" s="651" t="s">
        <v>188</v>
      </c>
      <c r="G102" s="651" t="s">
        <v>188</v>
      </c>
      <c r="H102" s="651" t="s">
        <v>22</v>
      </c>
    </row>
    <row r="103" spans="1:8" x14ac:dyDescent="0.25">
      <c r="A103" s="653" t="s">
        <v>196</v>
      </c>
      <c r="B103" s="654">
        <f t="shared" si="3"/>
        <v>1.3494999999999999</v>
      </c>
      <c r="C103" s="653" t="s">
        <v>233</v>
      </c>
      <c r="D103" s="653" t="s">
        <v>214</v>
      </c>
      <c r="E103" s="653" t="s">
        <v>188</v>
      </c>
      <c r="F103" s="653" t="s">
        <v>188</v>
      </c>
      <c r="G103" s="653" t="s">
        <v>188</v>
      </c>
      <c r="H103" s="653" t="s">
        <v>22</v>
      </c>
    </row>
    <row r="104" spans="1:8" x14ac:dyDescent="0.25">
      <c r="A104" s="651" t="s">
        <v>196</v>
      </c>
      <c r="B104" s="652">
        <f t="shared" si="3"/>
        <v>1.3494999999999999</v>
      </c>
      <c r="C104" s="651" t="s">
        <v>233</v>
      </c>
      <c r="D104" s="651" t="s">
        <v>234</v>
      </c>
      <c r="E104" s="651" t="s">
        <v>188</v>
      </c>
      <c r="F104" s="651" t="s">
        <v>188</v>
      </c>
      <c r="G104" s="651" t="s">
        <v>188</v>
      </c>
      <c r="H104" s="651" t="s">
        <v>22</v>
      </c>
    </row>
    <row r="105" spans="1:8" x14ac:dyDescent="0.25">
      <c r="A105" s="653" t="s">
        <v>196</v>
      </c>
      <c r="B105" s="654">
        <f t="shared" si="3"/>
        <v>1.3494999999999999</v>
      </c>
      <c r="C105" s="653" t="s">
        <v>233</v>
      </c>
      <c r="D105" s="653" t="s">
        <v>243</v>
      </c>
      <c r="E105" s="653" t="s">
        <v>188</v>
      </c>
      <c r="F105" s="653" t="s">
        <v>188</v>
      </c>
      <c r="G105" s="653" t="s">
        <v>188</v>
      </c>
      <c r="H105" s="653" t="s">
        <v>22</v>
      </c>
    </row>
    <row r="106" spans="1:8" x14ac:dyDescent="0.25">
      <c r="A106" s="651" t="s">
        <v>196</v>
      </c>
      <c r="B106" s="652">
        <f t="shared" si="3"/>
        <v>1.3494999999999999</v>
      </c>
      <c r="C106" s="651" t="s">
        <v>233</v>
      </c>
      <c r="D106" s="651" t="s">
        <v>251</v>
      </c>
      <c r="E106" s="651" t="s">
        <v>188</v>
      </c>
      <c r="F106" s="651" t="s">
        <v>188</v>
      </c>
      <c r="G106" s="651" t="s">
        <v>188</v>
      </c>
      <c r="H106" s="651" t="s">
        <v>22</v>
      </c>
    </row>
    <row r="107" spans="1:8" x14ac:dyDescent="0.25">
      <c r="A107" s="653" t="s">
        <v>196</v>
      </c>
      <c r="B107" s="654">
        <f t="shared" si="3"/>
        <v>1.3494999999999999</v>
      </c>
      <c r="C107" s="653" t="s">
        <v>215</v>
      </c>
      <c r="D107" s="653" t="s">
        <v>187</v>
      </c>
      <c r="E107" s="653" t="s">
        <v>188</v>
      </c>
      <c r="F107" s="653" t="s">
        <v>188</v>
      </c>
      <c r="G107" s="653" t="s">
        <v>188</v>
      </c>
      <c r="H107" s="653" t="s">
        <v>22</v>
      </c>
    </row>
    <row r="108" spans="1:8" x14ac:dyDescent="0.25">
      <c r="A108" s="651" t="s">
        <v>196</v>
      </c>
      <c r="B108" s="652">
        <f t="shared" si="3"/>
        <v>1.3494999999999999</v>
      </c>
      <c r="C108" s="651" t="s">
        <v>215</v>
      </c>
      <c r="D108" s="651" t="s">
        <v>214</v>
      </c>
      <c r="E108" s="651" t="s">
        <v>188</v>
      </c>
      <c r="F108" s="651" t="s">
        <v>188</v>
      </c>
      <c r="G108" s="651" t="s">
        <v>188</v>
      </c>
      <c r="H108" s="651" t="s">
        <v>22</v>
      </c>
    </row>
    <row r="109" spans="1:8" x14ac:dyDescent="0.25">
      <c r="A109" s="653" t="s">
        <v>196</v>
      </c>
      <c r="B109" s="654">
        <f t="shared" si="3"/>
        <v>1.3494999999999999</v>
      </c>
      <c r="C109" s="653" t="s">
        <v>215</v>
      </c>
      <c r="D109" s="653" t="s">
        <v>234</v>
      </c>
      <c r="E109" s="653" t="s">
        <v>188</v>
      </c>
      <c r="F109" s="653" t="s">
        <v>188</v>
      </c>
      <c r="G109" s="653" t="s">
        <v>188</v>
      </c>
      <c r="H109" s="653" t="s">
        <v>22</v>
      </c>
    </row>
    <row r="110" spans="1:8" x14ac:dyDescent="0.25">
      <c r="A110" s="651" t="s">
        <v>196</v>
      </c>
      <c r="B110" s="652">
        <f t="shared" si="3"/>
        <v>1.3494999999999999</v>
      </c>
      <c r="C110" s="651" t="s">
        <v>215</v>
      </c>
      <c r="D110" s="651" t="s">
        <v>243</v>
      </c>
      <c r="E110" s="651" t="s">
        <v>188</v>
      </c>
      <c r="F110" s="651" t="s">
        <v>188</v>
      </c>
      <c r="G110" s="651" t="s">
        <v>188</v>
      </c>
      <c r="H110" s="651" t="s">
        <v>22</v>
      </c>
    </row>
    <row r="111" spans="1:8" x14ac:dyDescent="0.25">
      <c r="A111" s="653" t="s">
        <v>196</v>
      </c>
      <c r="B111" s="654">
        <f t="shared" si="3"/>
        <v>1.3494999999999999</v>
      </c>
      <c r="C111" s="653" t="s">
        <v>215</v>
      </c>
      <c r="D111" s="653" t="s">
        <v>251</v>
      </c>
      <c r="E111" s="653" t="s">
        <v>188</v>
      </c>
      <c r="F111" s="653" t="s">
        <v>188</v>
      </c>
      <c r="G111" s="653" t="s">
        <v>188</v>
      </c>
      <c r="H111" s="653" t="s">
        <v>22</v>
      </c>
    </row>
    <row r="112" spans="1:8" x14ac:dyDescent="0.25">
      <c r="A112" s="651" t="s">
        <v>196</v>
      </c>
      <c r="B112" s="652">
        <f t="shared" si="3"/>
        <v>1.3494999999999999</v>
      </c>
      <c r="C112" s="651" t="s">
        <v>250</v>
      </c>
      <c r="D112" s="651" t="s">
        <v>187</v>
      </c>
      <c r="E112" s="651" t="s">
        <v>188</v>
      </c>
      <c r="F112" s="651" t="s">
        <v>188</v>
      </c>
      <c r="G112" s="651" t="s">
        <v>188</v>
      </c>
      <c r="H112" s="651" t="s">
        <v>22</v>
      </c>
    </row>
    <row r="113" spans="1:8" x14ac:dyDescent="0.25">
      <c r="A113" s="653" t="s">
        <v>196</v>
      </c>
      <c r="B113" s="654">
        <f t="shared" si="3"/>
        <v>1.3494999999999999</v>
      </c>
      <c r="C113" s="653" t="s">
        <v>250</v>
      </c>
      <c r="D113" s="653" t="s">
        <v>214</v>
      </c>
      <c r="E113" s="653" t="s">
        <v>188</v>
      </c>
      <c r="F113" s="653" t="s">
        <v>188</v>
      </c>
      <c r="G113" s="653" t="s">
        <v>188</v>
      </c>
      <c r="H113" s="653" t="s">
        <v>22</v>
      </c>
    </row>
    <row r="114" spans="1:8" x14ac:dyDescent="0.25">
      <c r="A114" s="651" t="s">
        <v>196</v>
      </c>
      <c r="B114" s="652">
        <f t="shared" si="3"/>
        <v>1.3494999999999999</v>
      </c>
      <c r="C114" s="651" t="s">
        <v>250</v>
      </c>
      <c r="D114" s="651" t="s">
        <v>234</v>
      </c>
      <c r="E114" s="651" t="s">
        <v>188</v>
      </c>
      <c r="F114" s="651" t="s">
        <v>188</v>
      </c>
      <c r="G114" s="651" t="s">
        <v>188</v>
      </c>
      <c r="H114" s="651" t="s">
        <v>22</v>
      </c>
    </row>
    <row r="115" spans="1:8" x14ac:dyDescent="0.25">
      <c r="A115" s="653" t="s">
        <v>196</v>
      </c>
      <c r="B115" s="654">
        <f t="shared" si="3"/>
        <v>1.3494999999999999</v>
      </c>
      <c r="C115" s="653" t="s">
        <v>250</v>
      </c>
      <c r="D115" s="653" t="s">
        <v>243</v>
      </c>
      <c r="E115" s="653" t="s">
        <v>188</v>
      </c>
      <c r="F115" s="653" t="s">
        <v>188</v>
      </c>
      <c r="G115" s="653" t="s">
        <v>188</v>
      </c>
      <c r="H115" s="653" t="s">
        <v>22</v>
      </c>
    </row>
    <row r="116" spans="1:8" x14ac:dyDescent="0.25">
      <c r="A116" s="651" t="s">
        <v>196</v>
      </c>
      <c r="B116" s="652">
        <f t="shared" si="3"/>
        <v>1.3494999999999999</v>
      </c>
      <c r="C116" s="651" t="s">
        <v>250</v>
      </c>
      <c r="D116" s="651" t="s">
        <v>251</v>
      </c>
      <c r="E116" s="651" t="s">
        <v>188</v>
      </c>
      <c r="F116" s="651" t="s">
        <v>188</v>
      </c>
      <c r="G116" s="651" t="s">
        <v>188</v>
      </c>
      <c r="H116" s="651" t="s">
        <v>22</v>
      </c>
    </row>
    <row r="117" spans="1:8" x14ac:dyDescent="0.25">
      <c r="A117" s="653" t="s">
        <v>196</v>
      </c>
      <c r="B117" s="654">
        <f t="shared" si="3"/>
        <v>1.3494999999999999</v>
      </c>
      <c r="C117" s="653" t="s">
        <v>258</v>
      </c>
      <c r="D117" s="653" t="s">
        <v>187</v>
      </c>
      <c r="E117" s="653" t="s">
        <v>188</v>
      </c>
      <c r="F117" s="653" t="s">
        <v>188</v>
      </c>
      <c r="G117" s="653" t="s">
        <v>188</v>
      </c>
      <c r="H117" s="653" t="s">
        <v>22</v>
      </c>
    </row>
    <row r="118" spans="1:8" x14ac:dyDescent="0.25">
      <c r="A118" s="651" t="s">
        <v>196</v>
      </c>
      <c r="B118" s="652">
        <f t="shared" si="3"/>
        <v>1.3494999999999999</v>
      </c>
      <c r="C118" s="651" t="s">
        <v>258</v>
      </c>
      <c r="D118" s="651" t="s">
        <v>214</v>
      </c>
      <c r="E118" s="651" t="s">
        <v>188</v>
      </c>
      <c r="F118" s="651" t="s">
        <v>188</v>
      </c>
      <c r="G118" s="651" t="s">
        <v>188</v>
      </c>
      <c r="H118" s="651" t="s">
        <v>22</v>
      </c>
    </row>
    <row r="119" spans="1:8" x14ac:dyDescent="0.25">
      <c r="A119" s="653" t="s">
        <v>196</v>
      </c>
      <c r="B119" s="654">
        <f t="shared" si="3"/>
        <v>1.3494999999999999</v>
      </c>
      <c r="C119" s="653" t="s">
        <v>258</v>
      </c>
      <c r="D119" s="653" t="s">
        <v>234</v>
      </c>
      <c r="E119" s="653" t="s">
        <v>188</v>
      </c>
      <c r="F119" s="653" t="s">
        <v>188</v>
      </c>
      <c r="G119" s="653" t="s">
        <v>188</v>
      </c>
      <c r="H119" s="653" t="s">
        <v>22</v>
      </c>
    </row>
    <row r="120" spans="1:8" x14ac:dyDescent="0.25">
      <c r="A120" s="651" t="s">
        <v>196</v>
      </c>
      <c r="B120" s="652">
        <f t="shared" si="3"/>
        <v>1.3494999999999999</v>
      </c>
      <c r="C120" s="651" t="s">
        <v>258</v>
      </c>
      <c r="D120" s="651" t="s">
        <v>243</v>
      </c>
      <c r="E120" s="651" t="s">
        <v>188</v>
      </c>
      <c r="F120" s="651" t="s">
        <v>188</v>
      </c>
      <c r="G120" s="651" t="s">
        <v>188</v>
      </c>
      <c r="H120" s="651" t="s">
        <v>22</v>
      </c>
    </row>
    <row r="121" spans="1:8" x14ac:dyDescent="0.25">
      <c r="A121" s="653" t="s">
        <v>196</v>
      </c>
      <c r="B121" s="654">
        <f t="shared" si="3"/>
        <v>1.3494999999999999</v>
      </c>
      <c r="C121" s="653" t="s">
        <v>258</v>
      </c>
      <c r="D121" s="653" t="s">
        <v>251</v>
      </c>
      <c r="E121" s="653" t="s">
        <v>188</v>
      </c>
      <c r="F121" s="653" t="s">
        <v>188</v>
      </c>
      <c r="G121" s="653" t="s">
        <v>188</v>
      </c>
      <c r="H121" s="653" t="s">
        <v>22</v>
      </c>
    </row>
    <row r="122" spans="1:8" x14ac:dyDescent="0.25">
      <c r="A122" s="651" t="s">
        <v>196</v>
      </c>
      <c r="B122" s="652">
        <f>AVERAGE(1.4,1.499)</f>
        <v>1.4495</v>
      </c>
      <c r="C122" s="651" t="s">
        <v>186</v>
      </c>
      <c r="D122" s="651" t="s">
        <v>187</v>
      </c>
      <c r="E122" s="651" t="s">
        <v>188</v>
      </c>
      <c r="F122" s="651" t="s">
        <v>188</v>
      </c>
      <c r="G122" s="651" t="s">
        <v>188</v>
      </c>
      <c r="H122" s="651" t="s">
        <v>22</v>
      </c>
    </row>
    <row r="123" spans="1:8" x14ac:dyDescent="0.25">
      <c r="A123" s="653" t="s">
        <v>196</v>
      </c>
      <c r="B123" s="654">
        <f t="shared" ref="B123:B151" si="4">AVERAGE(1.4,1.499)</f>
        <v>1.4495</v>
      </c>
      <c r="C123" s="653" t="s">
        <v>186</v>
      </c>
      <c r="D123" s="653" t="s">
        <v>214</v>
      </c>
      <c r="E123" s="653" t="s">
        <v>188</v>
      </c>
      <c r="F123" s="653" t="s">
        <v>188</v>
      </c>
      <c r="G123" s="653" t="s">
        <v>188</v>
      </c>
      <c r="H123" s="653" t="s">
        <v>22</v>
      </c>
    </row>
    <row r="124" spans="1:8" x14ac:dyDescent="0.25">
      <c r="A124" s="651" t="s">
        <v>196</v>
      </c>
      <c r="B124" s="652">
        <f t="shared" si="4"/>
        <v>1.4495</v>
      </c>
      <c r="C124" s="651" t="s">
        <v>186</v>
      </c>
      <c r="D124" s="651" t="s">
        <v>234</v>
      </c>
      <c r="E124" s="651" t="s">
        <v>188</v>
      </c>
      <c r="F124" s="651" t="s">
        <v>188</v>
      </c>
      <c r="G124" s="651" t="s">
        <v>188</v>
      </c>
      <c r="H124" s="651" t="s">
        <v>22</v>
      </c>
    </row>
    <row r="125" spans="1:8" x14ac:dyDescent="0.25">
      <c r="A125" s="653" t="s">
        <v>196</v>
      </c>
      <c r="B125" s="654">
        <f t="shared" si="4"/>
        <v>1.4495</v>
      </c>
      <c r="C125" s="653" t="s">
        <v>186</v>
      </c>
      <c r="D125" s="653" t="s">
        <v>243</v>
      </c>
      <c r="E125" s="653" t="s">
        <v>188</v>
      </c>
      <c r="F125" s="653" t="s">
        <v>188</v>
      </c>
      <c r="G125" s="653" t="s">
        <v>188</v>
      </c>
      <c r="H125" s="653" t="s">
        <v>22</v>
      </c>
    </row>
    <row r="126" spans="1:8" x14ac:dyDescent="0.25">
      <c r="A126" s="651" t="s">
        <v>196</v>
      </c>
      <c r="B126" s="652">
        <f t="shared" si="4"/>
        <v>1.4495</v>
      </c>
      <c r="C126" s="651" t="s">
        <v>186</v>
      </c>
      <c r="D126" s="651" t="s">
        <v>251</v>
      </c>
      <c r="E126" s="651" t="s">
        <v>188</v>
      </c>
      <c r="F126" s="651" t="s">
        <v>188</v>
      </c>
      <c r="G126" s="651" t="s">
        <v>188</v>
      </c>
      <c r="H126" s="651" t="s">
        <v>22</v>
      </c>
    </row>
    <row r="127" spans="1:8" x14ac:dyDescent="0.25">
      <c r="A127" s="653" t="s">
        <v>196</v>
      </c>
      <c r="B127" s="654">
        <f t="shared" si="4"/>
        <v>1.4495</v>
      </c>
      <c r="C127" s="653" t="s">
        <v>213</v>
      </c>
      <c r="D127" s="653" t="s">
        <v>187</v>
      </c>
      <c r="E127" s="653" t="s">
        <v>188</v>
      </c>
      <c r="F127" s="653" t="s">
        <v>188</v>
      </c>
      <c r="G127" s="653" t="s">
        <v>188</v>
      </c>
      <c r="H127" s="653" t="s">
        <v>22</v>
      </c>
    </row>
    <row r="128" spans="1:8" x14ac:dyDescent="0.25">
      <c r="A128" s="651" t="s">
        <v>196</v>
      </c>
      <c r="B128" s="652">
        <f t="shared" si="4"/>
        <v>1.4495</v>
      </c>
      <c r="C128" s="651" t="s">
        <v>213</v>
      </c>
      <c r="D128" s="651" t="s">
        <v>214</v>
      </c>
      <c r="E128" s="651" t="s">
        <v>188</v>
      </c>
      <c r="F128" s="651" t="s">
        <v>188</v>
      </c>
      <c r="G128" s="651" t="s">
        <v>188</v>
      </c>
      <c r="H128" s="651" t="s">
        <v>22</v>
      </c>
    </row>
    <row r="129" spans="1:8" x14ac:dyDescent="0.25">
      <c r="A129" s="653" t="s">
        <v>196</v>
      </c>
      <c r="B129" s="654">
        <f t="shared" si="4"/>
        <v>1.4495</v>
      </c>
      <c r="C129" s="653" t="s">
        <v>213</v>
      </c>
      <c r="D129" s="653" t="s">
        <v>234</v>
      </c>
      <c r="E129" s="653" t="s">
        <v>188</v>
      </c>
      <c r="F129" s="653" t="s">
        <v>188</v>
      </c>
      <c r="G129" s="653" t="s">
        <v>188</v>
      </c>
      <c r="H129" s="653" t="s">
        <v>22</v>
      </c>
    </row>
    <row r="130" spans="1:8" x14ac:dyDescent="0.25">
      <c r="A130" s="651" t="s">
        <v>196</v>
      </c>
      <c r="B130" s="652">
        <f t="shared" si="4"/>
        <v>1.4495</v>
      </c>
      <c r="C130" s="651" t="s">
        <v>213</v>
      </c>
      <c r="D130" s="651" t="s">
        <v>243</v>
      </c>
      <c r="E130" s="651" t="s">
        <v>188</v>
      </c>
      <c r="F130" s="651" t="s">
        <v>188</v>
      </c>
      <c r="G130" s="651" t="s">
        <v>188</v>
      </c>
      <c r="H130" s="651" t="s">
        <v>22</v>
      </c>
    </row>
    <row r="131" spans="1:8" x14ac:dyDescent="0.25">
      <c r="A131" s="653" t="s">
        <v>196</v>
      </c>
      <c r="B131" s="654">
        <f t="shared" si="4"/>
        <v>1.4495</v>
      </c>
      <c r="C131" s="653" t="s">
        <v>213</v>
      </c>
      <c r="D131" s="653" t="s">
        <v>251</v>
      </c>
      <c r="E131" s="653" t="s">
        <v>188</v>
      </c>
      <c r="F131" s="653" t="s">
        <v>188</v>
      </c>
      <c r="G131" s="653" t="s">
        <v>188</v>
      </c>
      <c r="H131" s="653" t="s">
        <v>22</v>
      </c>
    </row>
    <row r="132" spans="1:8" x14ac:dyDescent="0.25">
      <c r="A132" s="651" t="s">
        <v>196</v>
      </c>
      <c r="B132" s="652">
        <f t="shared" si="4"/>
        <v>1.4495</v>
      </c>
      <c r="C132" s="651" t="s">
        <v>233</v>
      </c>
      <c r="D132" s="651" t="s">
        <v>187</v>
      </c>
      <c r="E132" s="651" t="s">
        <v>188</v>
      </c>
      <c r="F132" s="651" t="s">
        <v>188</v>
      </c>
      <c r="G132" s="651" t="s">
        <v>188</v>
      </c>
      <c r="H132" s="651" t="s">
        <v>22</v>
      </c>
    </row>
    <row r="133" spans="1:8" x14ac:dyDescent="0.25">
      <c r="A133" s="653" t="s">
        <v>196</v>
      </c>
      <c r="B133" s="654">
        <f t="shared" si="4"/>
        <v>1.4495</v>
      </c>
      <c r="C133" s="653" t="s">
        <v>233</v>
      </c>
      <c r="D133" s="653" t="s">
        <v>214</v>
      </c>
      <c r="E133" s="653" t="s">
        <v>188</v>
      </c>
      <c r="F133" s="653" t="s">
        <v>188</v>
      </c>
      <c r="G133" s="653" t="s">
        <v>188</v>
      </c>
      <c r="H133" s="653" t="s">
        <v>22</v>
      </c>
    </row>
    <row r="134" spans="1:8" x14ac:dyDescent="0.25">
      <c r="A134" s="651" t="s">
        <v>196</v>
      </c>
      <c r="B134" s="652">
        <f t="shared" si="4"/>
        <v>1.4495</v>
      </c>
      <c r="C134" s="651" t="s">
        <v>233</v>
      </c>
      <c r="D134" s="651" t="s">
        <v>234</v>
      </c>
      <c r="E134" s="651" t="s">
        <v>188</v>
      </c>
      <c r="F134" s="651" t="s">
        <v>188</v>
      </c>
      <c r="G134" s="651" t="s">
        <v>188</v>
      </c>
      <c r="H134" s="651" t="s">
        <v>22</v>
      </c>
    </row>
    <row r="135" spans="1:8" x14ac:dyDescent="0.25">
      <c r="A135" s="653" t="s">
        <v>196</v>
      </c>
      <c r="B135" s="654">
        <f t="shared" si="4"/>
        <v>1.4495</v>
      </c>
      <c r="C135" s="653" t="s">
        <v>233</v>
      </c>
      <c r="D135" s="653" t="s">
        <v>243</v>
      </c>
      <c r="E135" s="653" t="s">
        <v>188</v>
      </c>
      <c r="F135" s="653" t="s">
        <v>188</v>
      </c>
      <c r="G135" s="653" t="s">
        <v>188</v>
      </c>
      <c r="H135" s="653" t="s">
        <v>22</v>
      </c>
    </row>
    <row r="136" spans="1:8" x14ac:dyDescent="0.25">
      <c r="A136" s="651" t="s">
        <v>196</v>
      </c>
      <c r="B136" s="652">
        <f t="shared" si="4"/>
        <v>1.4495</v>
      </c>
      <c r="C136" s="651" t="s">
        <v>233</v>
      </c>
      <c r="D136" s="651" t="s">
        <v>251</v>
      </c>
      <c r="E136" s="651" t="s">
        <v>188</v>
      </c>
      <c r="F136" s="651" t="s">
        <v>188</v>
      </c>
      <c r="G136" s="651" t="s">
        <v>188</v>
      </c>
      <c r="H136" s="651" t="s">
        <v>22</v>
      </c>
    </row>
    <row r="137" spans="1:8" x14ac:dyDescent="0.25">
      <c r="A137" s="653" t="s">
        <v>196</v>
      </c>
      <c r="B137" s="654">
        <f t="shared" si="4"/>
        <v>1.4495</v>
      </c>
      <c r="C137" s="653" t="s">
        <v>215</v>
      </c>
      <c r="D137" s="653" t="s">
        <v>187</v>
      </c>
      <c r="E137" s="653" t="s">
        <v>188</v>
      </c>
      <c r="F137" s="653" t="s">
        <v>188</v>
      </c>
      <c r="G137" s="653" t="s">
        <v>188</v>
      </c>
      <c r="H137" s="653" t="s">
        <v>22</v>
      </c>
    </row>
    <row r="138" spans="1:8" x14ac:dyDescent="0.25">
      <c r="A138" s="651" t="s">
        <v>196</v>
      </c>
      <c r="B138" s="652">
        <f t="shared" si="4"/>
        <v>1.4495</v>
      </c>
      <c r="C138" s="651" t="s">
        <v>215</v>
      </c>
      <c r="D138" s="651" t="s">
        <v>214</v>
      </c>
      <c r="E138" s="651" t="s">
        <v>188</v>
      </c>
      <c r="F138" s="651" t="s">
        <v>188</v>
      </c>
      <c r="G138" s="651" t="s">
        <v>188</v>
      </c>
      <c r="H138" s="651" t="s">
        <v>22</v>
      </c>
    </row>
    <row r="139" spans="1:8" x14ac:dyDescent="0.25">
      <c r="A139" s="653" t="s">
        <v>196</v>
      </c>
      <c r="B139" s="654">
        <f t="shared" si="4"/>
        <v>1.4495</v>
      </c>
      <c r="C139" s="653" t="s">
        <v>215</v>
      </c>
      <c r="D139" s="653" t="s">
        <v>234</v>
      </c>
      <c r="E139" s="653" t="s">
        <v>188</v>
      </c>
      <c r="F139" s="653" t="s">
        <v>188</v>
      </c>
      <c r="G139" s="653" t="s">
        <v>188</v>
      </c>
      <c r="H139" s="653" t="s">
        <v>22</v>
      </c>
    </row>
    <row r="140" spans="1:8" x14ac:dyDescent="0.25">
      <c r="A140" s="651" t="s">
        <v>196</v>
      </c>
      <c r="B140" s="652">
        <f t="shared" si="4"/>
        <v>1.4495</v>
      </c>
      <c r="C140" s="651" t="s">
        <v>215</v>
      </c>
      <c r="D140" s="651" t="s">
        <v>243</v>
      </c>
      <c r="E140" s="651" t="s">
        <v>188</v>
      </c>
      <c r="F140" s="651" t="s">
        <v>188</v>
      </c>
      <c r="G140" s="651" t="s">
        <v>188</v>
      </c>
      <c r="H140" s="651" t="s">
        <v>22</v>
      </c>
    </row>
    <row r="141" spans="1:8" x14ac:dyDescent="0.25">
      <c r="A141" s="653" t="s">
        <v>196</v>
      </c>
      <c r="B141" s="654">
        <f t="shared" si="4"/>
        <v>1.4495</v>
      </c>
      <c r="C141" s="653" t="s">
        <v>215</v>
      </c>
      <c r="D141" s="653" t="s">
        <v>251</v>
      </c>
      <c r="E141" s="653" t="s">
        <v>188</v>
      </c>
      <c r="F141" s="653" t="s">
        <v>188</v>
      </c>
      <c r="G141" s="653" t="s">
        <v>188</v>
      </c>
      <c r="H141" s="653" t="s">
        <v>22</v>
      </c>
    </row>
    <row r="142" spans="1:8" x14ac:dyDescent="0.25">
      <c r="A142" s="651" t="s">
        <v>196</v>
      </c>
      <c r="B142" s="652">
        <f t="shared" si="4"/>
        <v>1.4495</v>
      </c>
      <c r="C142" s="651" t="s">
        <v>250</v>
      </c>
      <c r="D142" s="651" t="s">
        <v>187</v>
      </c>
      <c r="E142" s="651" t="s">
        <v>188</v>
      </c>
      <c r="F142" s="651" t="s">
        <v>188</v>
      </c>
      <c r="G142" s="651" t="s">
        <v>188</v>
      </c>
      <c r="H142" s="651" t="s">
        <v>22</v>
      </c>
    </row>
    <row r="143" spans="1:8" x14ac:dyDescent="0.25">
      <c r="A143" s="653" t="s">
        <v>196</v>
      </c>
      <c r="B143" s="654">
        <f t="shared" si="4"/>
        <v>1.4495</v>
      </c>
      <c r="C143" s="653" t="s">
        <v>250</v>
      </c>
      <c r="D143" s="653" t="s">
        <v>214</v>
      </c>
      <c r="E143" s="653" t="s">
        <v>188</v>
      </c>
      <c r="F143" s="653" t="s">
        <v>188</v>
      </c>
      <c r="G143" s="653" t="s">
        <v>188</v>
      </c>
      <c r="H143" s="653" t="s">
        <v>22</v>
      </c>
    </row>
    <row r="144" spans="1:8" x14ac:dyDescent="0.25">
      <c r="A144" s="651" t="s">
        <v>196</v>
      </c>
      <c r="B144" s="652">
        <f t="shared" si="4"/>
        <v>1.4495</v>
      </c>
      <c r="C144" s="651" t="s">
        <v>250</v>
      </c>
      <c r="D144" s="651" t="s">
        <v>234</v>
      </c>
      <c r="E144" s="651" t="s">
        <v>188</v>
      </c>
      <c r="F144" s="651" t="s">
        <v>188</v>
      </c>
      <c r="G144" s="651" t="s">
        <v>188</v>
      </c>
      <c r="H144" s="651" t="s">
        <v>22</v>
      </c>
    </row>
    <row r="145" spans="1:8" x14ac:dyDescent="0.25">
      <c r="A145" s="653" t="s">
        <v>196</v>
      </c>
      <c r="B145" s="654">
        <f t="shared" si="4"/>
        <v>1.4495</v>
      </c>
      <c r="C145" s="653" t="s">
        <v>250</v>
      </c>
      <c r="D145" s="653" t="s">
        <v>243</v>
      </c>
      <c r="E145" s="653" t="s">
        <v>188</v>
      </c>
      <c r="F145" s="653" t="s">
        <v>188</v>
      </c>
      <c r="G145" s="653" t="s">
        <v>188</v>
      </c>
      <c r="H145" s="653" t="s">
        <v>22</v>
      </c>
    </row>
    <row r="146" spans="1:8" x14ac:dyDescent="0.25">
      <c r="A146" s="651" t="s">
        <v>196</v>
      </c>
      <c r="B146" s="652">
        <f t="shared" si="4"/>
        <v>1.4495</v>
      </c>
      <c r="C146" s="651" t="s">
        <v>250</v>
      </c>
      <c r="D146" s="651" t="s">
        <v>251</v>
      </c>
      <c r="E146" s="651" t="s">
        <v>188</v>
      </c>
      <c r="F146" s="651" t="s">
        <v>188</v>
      </c>
      <c r="G146" s="651" t="s">
        <v>188</v>
      </c>
      <c r="H146" s="651" t="s">
        <v>22</v>
      </c>
    </row>
    <row r="147" spans="1:8" x14ac:dyDescent="0.25">
      <c r="A147" s="653" t="s">
        <v>196</v>
      </c>
      <c r="B147" s="654">
        <f t="shared" si="4"/>
        <v>1.4495</v>
      </c>
      <c r="C147" s="653" t="s">
        <v>258</v>
      </c>
      <c r="D147" s="653" t="s">
        <v>187</v>
      </c>
      <c r="E147" s="653" t="s">
        <v>188</v>
      </c>
      <c r="F147" s="653" t="s">
        <v>188</v>
      </c>
      <c r="G147" s="653" t="s">
        <v>188</v>
      </c>
      <c r="H147" s="653" t="s">
        <v>22</v>
      </c>
    </row>
    <row r="148" spans="1:8" x14ac:dyDescent="0.25">
      <c r="A148" s="651" t="s">
        <v>196</v>
      </c>
      <c r="B148" s="652">
        <f t="shared" si="4"/>
        <v>1.4495</v>
      </c>
      <c r="C148" s="651" t="s">
        <v>258</v>
      </c>
      <c r="D148" s="651" t="s">
        <v>214</v>
      </c>
      <c r="E148" s="651" t="s">
        <v>188</v>
      </c>
      <c r="F148" s="651" t="s">
        <v>188</v>
      </c>
      <c r="G148" s="651" t="s">
        <v>188</v>
      </c>
      <c r="H148" s="651" t="s">
        <v>22</v>
      </c>
    </row>
    <row r="149" spans="1:8" x14ac:dyDescent="0.25">
      <c r="A149" s="653" t="s">
        <v>196</v>
      </c>
      <c r="B149" s="654">
        <f t="shared" si="4"/>
        <v>1.4495</v>
      </c>
      <c r="C149" s="653" t="s">
        <v>258</v>
      </c>
      <c r="D149" s="653" t="s">
        <v>234</v>
      </c>
      <c r="E149" s="653" t="s">
        <v>188</v>
      </c>
      <c r="F149" s="653" t="s">
        <v>188</v>
      </c>
      <c r="G149" s="653" t="s">
        <v>188</v>
      </c>
      <c r="H149" s="653" t="s">
        <v>22</v>
      </c>
    </row>
    <row r="150" spans="1:8" x14ac:dyDescent="0.25">
      <c r="A150" s="651" t="s">
        <v>196</v>
      </c>
      <c r="B150" s="652">
        <f t="shared" si="4"/>
        <v>1.4495</v>
      </c>
      <c r="C150" s="651" t="s">
        <v>258</v>
      </c>
      <c r="D150" s="651" t="s">
        <v>243</v>
      </c>
      <c r="E150" s="651" t="s">
        <v>188</v>
      </c>
      <c r="F150" s="651" t="s">
        <v>188</v>
      </c>
      <c r="G150" s="651" t="s">
        <v>188</v>
      </c>
      <c r="H150" s="651" t="s">
        <v>22</v>
      </c>
    </row>
    <row r="151" spans="1:8" x14ac:dyDescent="0.25">
      <c r="A151" s="653" t="s">
        <v>196</v>
      </c>
      <c r="B151" s="654">
        <f t="shared" si="4"/>
        <v>1.4495</v>
      </c>
      <c r="C151" s="653" t="s">
        <v>258</v>
      </c>
      <c r="D151" s="653" t="s">
        <v>251</v>
      </c>
      <c r="E151" s="653" t="s">
        <v>188</v>
      </c>
      <c r="F151" s="653" t="s">
        <v>188</v>
      </c>
      <c r="G151" s="653" t="s">
        <v>188</v>
      </c>
      <c r="H151" s="653" t="s">
        <v>22</v>
      </c>
    </row>
    <row r="152" spans="1:8" x14ac:dyDescent="0.25">
      <c r="A152" s="651" t="s">
        <v>196</v>
      </c>
      <c r="B152" s="652">
        <f>AVERAGE(1.5,1.699)</f>
        <v>1.5994999999999999</v>
      </c>
      <c r="C152" s="651" t="s">
        <v>186</v>
      </c>
      <c r="D152" s="651" t="s">
        <v>187</v>
      </c>
      <c r="E152" s="651" t="s">
        <v>188</v>
      </c>
      <c r="F152" s="651" t="s">
        <v>188</v>
      </c>
      <c r="G152" s="651" t="s">
        <v>188</v>
      </c>
      <c r="H152" s="651" t="s">
        <v>22</v>
      </c>
    </row>
    <row r="153" spans="1:8" x14ac:dyDescent="0.25">
      <c r="A153" s="653" t="s">
        <v>196</v>
      </c>
      <c r="B153" s="654">
        <f t="shared" ref="B153:B181" si="5">AVERAGE(1.5,1.699)</f>
        <v>1.5994999999999999</v>
      </c>
      <c r="C153" s="653" t="s">
        <v>186</v>
      </c>
      <c r="D153" s="653" t="s">
        <v>214</v>
      </c>
      <c r="E153" s="653" t="s">
        <v>188</v>
      </c>
      <c r="F153" s="653" t="s">
        <v>188</v>
      </c>
      <c r="G153" s="653" t="s">
        <v>188</v>
      </c>
      <c r="H153" s="653" t="s">
        <v>22</v>
      </c>
    </row>
    <row r="154" spans="1:8" x14ac:dyDescent="0.25">
      <c r="A154" s="651" t="s">
        <v>196</v>
      </c>
      <c r="B154" s="652">
        <f t="shared" si="5"/>
        <v>1.5994999999999999</v>
      </c>
      <c r="C154" s="651" t="s">
        <v>186</v>
      </c>
      <c r="D154" s="651" t="s">
        <v>234</v>
      </c>
      <c r="E154" s="651" t="s">
        <v>188</v>
      </c>
      <c r="F154" s="651" t="s">
        <v>188</v>
      </c>
      <c r="G154" s="651" t="s">
        <v>188</v>
      </c>
      <c r="H154" s="651" t="s">
        <v>22</v>
      </c>
    </row>
    <row r="155" spans="1:8" x14ac:dyDescent="0.25">
      <c r="A155" s="653" t="s">
        <v>196</v>
      </c>
      <c r="B155" s="654">
        <f t="shared" si="5"/>
        <v>1.5994999999999999</v>
      </c>
      <c r="C155" s="653" t="s">
        <v>186</v>
      </c>
      <c r="D155" s="653" t="s">
        <v>243</v>
      </c>
      <c r="E155" s="653" t="s">
        <v>188</v>
      </c>
      <c r="F155" s="653" t="s">
        <v>188</v>
      </c>
      <c r="G155" s="653" t="s">
        <v>188</v>
      </c>
      <c r="H155" s="653" t="s">
        <v>22</v>
      </c>
    </row>
    <row r="156" spans="1:8" x14ac:dyDescent="0.25">
      <c r="A156" s="651" t="s">
        <v>196</v>
      </c>
      <c r="B156" s="652">
        <f t="shared" si="5"/>
        <v>1.5994999999999999</v>
      </c>
      <c r="C156" s="651" t="s">
        <v>186</v>
      </c>
      <c r="D156" s="651" t="s">
        <v>251</v>
      </c>
      <c r="E156" s="651" t="s">
        <v>188</v>
      </c>
      <c r="F156" s="651" t="s">
        <v>188</v>
      </c>
      <c r="G156" s="651" t="s">
        <v>188</v>
      </c>
      <c r="H156" s="651" t="s">
        <v>22</v>
      </c>
    </row>
    <row r="157" spans="1:8" x14ac:dyDescent="0.25">
      <c r="A157" s="653" t="s">
        <v>196</v>
      </c>
      <c r="B157" s="654">
        <f t="shared" si="5"/>
        <v>1.5994999999999999</v>
      </c>
      <c r="C157" s="653" t="s">
        <v>213</v>
      </c>
      <c r="D157" s="653" t="s">
        <v>187</v>
      </c>
      <c r="E157" s="653" t="s">
        <v>188</v>
      </c>
      <c r="F157" s="653" t="s">
        <v>188</v>
      </c>
      <c r="G157" s="653" t="s">
        <v>188</v>
      </c>
      <c r="H157" s="653" t="s">
        <v>22</v>
      </c>
    </row>
    <row r="158" spans="1:8" x14ac:dyDescent="0.25">
      <c r="A158" s="651" t="s">
        <v>196</v>
      </c>
      <c r="B158" s="652">
        <f t="shared" si="5"/>
        <v>1.5994999999999999</v>
      </c>
      <c r="C158" s="651" t="s">
        <v>213</v>
      </c>
      <c r="D158" s="651" t="s">
        <v>214</v>
      </c>
      <c r="E158" s="651" t="s">
        <v>188</v>
      </c>
      <c r="F158" s="651" t="s">
        <v>188</v>
      </c>
      <c r="G158" s="651" t="s">
        <v>188</v>
      </c>
      <c r="H158" s="651" t="s">
        <v>22</v>
      </c>
    </row>
    <row r="159" spans="1:8" x14ac:dyDescent="0.25">
      <c r="A159" s="653" t="s">
        <v>196</v>
      </c>
      <c r="B159" s="654">
        <f t="shared" si="5"/>
        <v>1.5994999999999999</v>
      </c>
      <c r="C159" s="653" t="s">
        <v>213</v>
      </c>
      <c r="D159" s="653" t="s">
        <v>234</v>
      </c>
      <c r="E159" s="653" t="s">
        <v>188</v>
      </c>
      <c r="F159" s="653" t="s">
        <v>188</v>
      </c>
      <c r="G159" s="653" t="s">
        <v>188</v>
      </c>
      <c r="H159" s="653" t="s">
        <v>22</v>
      </c>
    </row>
    <row r="160" spans="1:8" x14ac:dyDescent="0.25">
      <c r="A160" s="651" t="s">
        <v>196</v>
      </c>
      <c r="B160" s="652">
        <f t="shared" si="5"/>
        <v>1.5994999999999999</v>
      </c>
      <c r="C160" s="651" t="s">
        <v>213</v>
      </c>
      <c r="D160" s="651" t="s">
        <v>243</v>
      </c>
      <c r="E160" s="651" t="s">
        <v>188</v>
      </c>
      <c r="F160" s="651" t="s">
        <v>188</v>
      </c>
      <c r="G160" s="651" t="s">
        <v>188</v>
      </c>
      <c r="H160" s="651" t="s">
        <v>22</v>
      </c>
    </row>
    <row r="161" spans="1:8" x14ac:dyDescent="0.25">
      <c r="A161" s="653" t="s">
        <v>196</v>
      </c>
      <c r="B161" s="654">
        <f t="shared" si="5"/>
        <v>1.5994999999999999</v>
      </c>
      <c r="C161" s="653" t="s">
        <v>213</v>
      </c>
      <c r="D161" s="653" t="s">
        <v>251</v>
      </c>
      <c r="E161" s="653" t="s">
        <v>188</v>
      </c>
      <c r="F161" s="653" t="s">
        <v>188</v>
      </c>
      <c r="G161" s="653" t="s">
        <v>188</v>
      </c>
      <c r="H161" s="653" t="s">
        <v>22</v>
      </c>
    </row>
    <row r="162" spans="1:8" x14ac:dyDescent="0.25">
      <c r="A162" s="651" t="s">
        <v>196</v>
      </c>
      <c r="B162" s="652">
        <f t="shared" si="5"/>
        <v>1.5994999999999999</v>
      </c>
      <c r="C162" s="651" t="s">
        <v>233</v>
      </c>
      <c r="D162" s="651" t="s">
        <v>187</v>
      </c>
      <c r="E162" s="651" t="s">
        <v>188</v>
      </c>
      <c r="F162" s="651" t="s">
        <v>188</v>
      </c>
      <c r="G162" s="651" t="s">
        <v>188</v>
      </c>
      <c r="H162" s="651" t="s">
        <v>22</v>
      </c>
    </row>
    <row r="163" spans="1:8" x14ac:dyDescent="0.25">
      <c r="A163" s="653" t="s">
        <v>196</v>
      </c>
      <c r="B163" s="654">
        <f t="shared" si="5"/>
        <v>1.5994999999999999</v>
      </c>
      <c r="C163" s="653" t="s">
        <v>233</v>
      </c>
      <c r="D163" s="653" t="s">
        <v>214</v>
      </c>
      <c r="E163" s="653" t="s">
        <v>188</v>
      </c>
      <c r="F163" s="653" t="s">
        <v>188</v>
      </c>
      <c r="G163" s="653" t="s">
        <v>188</v>
      </c>
      <c r="H163" s="653" t="s">
        <v>22</v>
      </c>
    </row>
    <row r="164" spans="1:8" x14ac:dyDescent="0.25">
      <c r="A164" s="651" t="s">
        <v>196</v>
      </c>
      <c r="B164" s="652">
        <f t="shared" si="5"/>
        <v>1.5994999999999999</v>
      </c>
      <c r="C164" s="651" t="s">
        <v>233</v>
      </c>
      <c r="D164" s="651" t="s">
        <v>234</v>
      </c>
      <c r="E164" s="651" t="s">
        <v>188</v>
      </c>
      <c r="F164" s="651" t="s">
        <v>188</v>
      </c>
      <c r="G164" s="651" t="s">
        <v>188</v>
      </c>
      <c r="H164" s="651" t="s">
        <v>22</v>
      </c>
    </row>
    <row r="165" spans="1:8" x14ac:dyDescent="0.25">
      <c r="A165" s="653" t="s">
        <v>196</v>
      </c>
      <c r="B165" s="654">
        <f t="shared" si="5"/>
        <v>1.5994999999999999</v>
      </c>
      <c r="C165" s="653" t="s">
        <v>233</v>
      </c>
      <c r="D165" s="653" t="s">
        <v>243</v>
      </c>
      <c r="E165" s="653" t="s">
        <v>188</v>
      </c>
      <c r="F165" s="653" t="s">
        <v>188</v>
      </c>
      <c r="G165" s="653" t="s">
        <v>188</v>
      </c>
      <c r="H165" s="653" t="s">
        <v>22</v>
      </c>
    </row>
    <row r="166" spans="1:8" x14ac:dyDescent="0.25">
      <c r="A166" s="651" t="s">
        <v>196</v>
      </c>
      <c r="B166" s="652">
        <f t="shared" si="5"/>
        <v>1.5994999999999999</v>
      </c>
      <c r="C166" s="651" t="s">
        <v>233</v>
      </c>
      <c r="D166" s="651" t="s">
        <v>251</v>
      </c>
      <c r="E166" s="651" t="s">
        <v>188</v>
      </c>
      <c r="F166" s="651" t="s">
        <v>188</v>
      </c>
      <c r="G166" s="651" t="s">
        <v>188</v>
      </c>
      <c r="H166" s="651" t="s">
        <v>22</v>
      </c>
    </row>
    <row r="167" spans="1:8" x14ac:dyDescent="0.25">
      <c r="A167" s="653" t="s">
        <v>196</v>
      </c>
      <c r="B167" s="654">
        <f t="shared" si="5"/>
        <v>1.5994999999999999</v>
      </c>
      <c r="C167" s="653" t="s">
        <v>215</v>
      </c>
      <c r="D167" s="653" t="s">
        <v>187</v>
      </c>
      <c r="E167" s="653" t="s">
        <v>188</v>
      </c>
      <c r="F167" s="653" t="s">
        <v>188</v>
      </c>
      <c r="G167" s="653" t="s">
        <v>188</v>
      </c>
      <c r="H167" s="653" t="s">
        <v>22</v>
      </c>
    </row>
    <row r="168" spans="1:8" x14ac:dyDescent="0.25">
      <c r="A168" s="651" t="s">
        <v>196</v>
      </c>
      <c r="B168" s="652">
        <f t="shared" si="5"/>
        <v>1.5994999999999999</v>
      </c>
      <c r="C168" s="651" t="s">
        <v>215</v>
      </c>
      <c r="D168" s="651" t="s">
        <v>214</v>
      </c>
      <c r="E168" s="651" t="s">
        <v>188</v>
      </c>
      <c r="F168" s="651" t="s">
        <v>188</v>
      </c>
      <c r="G168" s="651" t="s">
        <v>188</v>
      </c>
      <c r="H168" s="651" t="s">
        <v>22</v>
      </c>
    </row>
    <row r="169" spans="1:8" x14ac:dyDescent="0.25">
      <c r="A169" s="653" t="s">
        <v>196</v>
      </c>
      <c r="B169" s="654">
        <f t="shared" si="5"/>
        <v>1.5994999999999999</v>
      </c>
      <c r="C169" s="653" t="s">
        <v>215</v>
      </c>
      <c r="D169" s="653" t="s">
        <v>234</v>
      </c>
      <c r="E169" s="653" t="s">
        <v>188</v>
      </c>
      <c r="F169" s="653" t="s">
        <v>188</v>
      </c>
      <c r="G169" s="653" t="s">
        <v>188</v>
      </c>
      <c r="H169" s="653" t="s">
        <v>22</v>
      </c>
    </row>
    <row r="170" spans="1:8" x14ac:dyDescent="0.25">
      <c r="A170" s="651" t="s">
        <v>196</v>
      </c>
      <c r="B170" s="652">
        <f t="shared" si="5"/>
        <v>1.5994999999999999</v>
      </c>
      <c r="C170" s="651" t="s">
        <v>215</v>
      </c>
      <c r="D170" s="651" t="s">
        <v>243</v>
      </c>
      <c r="E170" s="651" t="s">
        <v>188</v>
      </c>
      <c r="F170" s="651" t="s">
        <v>188</v>
      </c>
      <c r="G170" s="651" t="s">
        <v>188</v>
      </c>
      <c r="H170" s="651" t="s">
        <v>22</v>
      </c>
    </row>
    <row r="171" spans="1:8" x14ac:dyDescent="0.25">
      <c r="A171" s="653" t="s">
        <v>196</v>
      </c>
      <c r="B171" s="654">
        <f t="shared" si="5"/>
        <v>1.5994999999999999</v>
      </c>
      <c r="C171" s="653" t="s">
        <v>215</v>
      </c>
      <c r="D171" s="653" t="s">
        <v>251</v>
      </c>
      <c r="E171" s="653" t="s">
        <v>188</v>
      </c>
      <c r="F171" s="653" t="s">
        <v>188</v>
      </c>
      <c r="G171" s="653" t="s">
        <v>188</v>
      </c>
      <c r="H171" s="653" t="s">
        <v>22</v>
      </c>
    </row>
    <row r="172" spans="1:8" x14ac:dyDescent="0.25">
      <c r="A172" s="651" t="s">
        <v>196</v>
      </c>
      <c r="B172" s="652">
        <f t="shared" si="5"/>
        <v>1.5994999999999999</v>
      </c>
      <c r="C172" s="651" t="s">
        <v>250</v>
      </c>
      <c r="D172" s="651" t="s">
        <v>187</v>
      </c>
      <c r="E172" s="651" t="s">
        <v>188</v>
      </c>
      <c r="F172" s="651" t="s">
        <v>188</v>
      </c>
      <c r="G172" s="651" t="s">
        <v>188</v>
      </c>
      <c r="H172" s="651" t="s">
        <v>22</v>
      </c>
    </row>
    <row r="173" spans="1:8" x14ac:dyDescent="0.25">
      <c r="A173" s="653" t="s">
        <v>196</v>
      </c>
      <c r="B173" s="654">
        <f t="shared" si="5"/>
        <v>1.5994999999999999</v>
      </c>
      <c r="C173" s="653" t="s">
        <v>250</v>
      </c>
      <c r="D173" s="653" t="s">
        <v>214</v>
      </c>
      <c r="E173" s="653" t="s">
        <v>188</v>
      </c>
      <c r="F173" s="653" t="s">
        <v>188</v>
      </c>
      <c r="G173" s="653" t="s">
        <v>188</v>
      </c>
      <c r="H173" s="653" t="s">
        <v>22</v>
      </c>
    </row>
    <row r="174" spans="1:8" x14ac:dyDescent="0.25">
      <c r="A174" s="651" t="s">
        <v>196</v>
      </c>
      <c r="B174" s="652">
        <f t="shared" si="5"/>
        <v>1.5994999999999999</v>
      </c>
      <c r="C174" s="651" t="s">
        <v>250</v>
      </c>
      <c r="D174" s="651" t="s">
        <v>234</v>
      </c>
      <c r="E174" s="651" t="s">
        <v>188</v>
      </c>
      <c r="F174" s="651" t="s">
        <v>188</v>
      </c>
      <c r="G174" s="651" t="s">
        <v>188</v>
      </c>
      <c r="H174" s="651" t="s">
        <v>22</v>
      </c>
    </row>
    <row r="175" spans="1:8" x14ac:dyDescent="0.25">
      <c r="A175" s="653" t="s">
        <v>196</v>
      </c>
      <c r="B175" s="654">
        <f t="shared" si="5"/>
        <v>1.5994999999999999</v>
      </c>
      <c r="C175" s="653" t="s">
        <v>250</v>
      </c>
      <c r="D175" s="653" t="s">
        <v>243</v>
      </c>
      <c r="E175" s="653" t="s">
        <v>188</v>
      </c>
      <c r="F175" s="653" t="s">
        <v>188</v>
      </c>
      <c r="G175" s="653" t="s">
        <v>188</v>
      </c>
      <c r="H175" s="653" t="s">
        <v>22</v>
      </c>
    </row>
    <row r="176" spans="1:8" x14ac:dyDescent="0.25">
      <c r="A176" s="651" t="s">
        <v>196</v>
      </c>
      <c r="B176" s="652">
        <f t="shared" si="5"/>
        <v>1.5994999999999999</v>
      </c>
      <c r="C176" s="651" t="s">
        <v>250</v>
      </c>
      <c r="D176" s="651" t="s">
        <v>251</v>
      </c>
      <c r="E176" s="651" t="s">
        <v>188</v>
      </c>
      <c r="F176" s="651" t="s">
        <v>188</v>
      </c>
      <c r="G176" s="651" t="s">
        <v>188</v>
      </c>
      <c r="H176" s="651" t="s">
        <v>22</v>
      </c>
    </row>
    <row r="177" spans="1:8" x14ac:dyDescent="0.25">
      <c r="A177" s="653" t="s">
        <v>196</v>
      </c>
      <c r="B177" s="654">
        <f t="shared" si="5"/>
        <v>1.5994999999999999</v>
      </c>
      <c r="C177" s="653" t="s">
        <v>258</v>
      </c>
      <c r="D177" s="653" t="s">
        <v>187</v>
      </c>
      <c r="E177" s="653" t="s">
        <v>188</v>
      </c>
      <c r="F177" s="653" t="s">
        <v>188</v>
      </c>
      <c r="G177" s="653" t="s">
        <v>188</v>
      </c>
      <c r="H177" s="653" t="s">
        <v>22</v>
      </c>
    </row>
    <row r="178" spans="1:8" x14ac:dyDescent="0.25">
      <c r="A178" s="651" t="s">
        <v>196</v>
      </c>
      <c r="B178" s="652">
        <f t="shared" si="5"/>
        <v>1.5994999999999999</v>
      </c>
      <c r="C178" s="651" t="s">
        <v>258</v>
      </c>
      <c r="D178" s="651" t="s">
        <v>214</v>
      </c>
      <c r="E178" s="651" t="s">
        <v>188</v>
      </c>
      <c r="F178" s="651" t="s">
        <v>188</v>
      </c>
      <c r="G178" s="651" t="s">
        <v>188</v>
      </c>
      <c r="H178" s="651" t="s">
        <v>22</v>
      </c>
    </row>
    <row r="179" spans="1:8" x14ac:dyDescent="0.25">
      <c r="A179" s="653" t="s">
        <v>196</v>
      </c>
      <c r="B179" s="654">
        <f t="shared" si="5"/>
        <v>1.5994999999999999</v>
      </c>
      <c r="C179" s="653" t="s">
        <v>258</v>
      </c>
      <c r="D179" s="653" t="s">
        <v>234</v>
      </c>
      <c r="E179" s="653" t="s">
        <v>188</v>
      </c>
      <c r="F179" s="653" t="s">
        <v>188</v>
      </c>
      <c r="G179" s="653" t="s">
        <v>188</v>
      </c>
      <c r="H179" s="653" t="s">
        <v>22</v>
      </c>
    </row>
    <row r="180" spans="1:8" x14ac:dyDescent="0.25">
      <c r="A180" s="651" t="s">
        <v>196</v>
      </c>
      <c r="B180" s="652">
        <f t="shared" si="5"/>
        <v>1.5994999999999999</v>
      </c>
      <c r="C180" s="651" t="s">
        <v>258</v>
      </c>
      <c r="D180" s="651" t="s">
        <v>243</v>
      </c>
      <c r="E180" s="651" t="s">
        <v>188</v>
      </c>
      <c r="F180" s="651" t="s">
        <v>188</v>
      </c>
      <c r="G180" s="651" t="s">
        <v>188</v>
      </c>
      <c r="H180" s="651" t="s">
        <v>22</v>
      </c>
    </row>
    <row r="181" spans="1:8" x14ac:dyDescent="0.25">
      <c r="A181" s="653" t="s">
        <v>196</v>
      </c>
      <c r="B181" s="654">
        <f t="shared" si="5"/>
        <v>1.5994999999999999</v>
      </c>
      <c r="C181" s="653" t="s">
        <v>258</v>
      </c>
      <c r="D181" s="653" t="s">
        <v>251</v>
      </c>
      <c r="E181" s="653" t="s">
        <v>188</v>
      </c>
      <c r="F181" s="653" t="s">
        <v>188</v>
      </c>
      <c r="G181" s="653" t="s">
        <v>188</v>
      </c>
      <c r="H181" s="653" t="s">
        <v>22</v>
      </c>
    </row>
    <row r="182" spans="1:8" x14ac:dyDescent="0.25">
      <c r="A182" s="651" t="s">
        <v>196</v>
      </c>
      <c r="B182" s="652">
        <f>AVERAGE(1.7,1.799)</f>
        <v>1.7494999999999998</v>
      </c>
      <c r="C182" s="651" t="s">
        <v>186</v>
      </c>
      <c r="D182" s="651" t="s">
        <v>187</v>
      </c>
      <c r="E182" s="651" t="s">
        <v>188</v>
      </c>
      <c r="F182" s="651" t="s">
        <v>188</v>
      </c>
      <c r="G182" s="651" t="s">
        <v>188</v>
      </c>
      <c r="H182" s="651" t="s">
        <v>22</v>
      </c>
    </row>
    <row r="183" spans="1:8" x14ac:dyDescent="0.25">
      <c r="A183" s="653" t="s">
        <v>196</v>
      </c>
      <c r="B183" s="654">
        <f t="shared" ref="B183:B211" si="6">AVERAGE(1.7,1.799)</f>
        <v>1.7494999999999998</v>
      </c>
      <c r="C183" s="653" t="s">
        <v>186</v>
      </c>
      <c r="D183" s="653" t="s">
        <v>214</v>
      </c>
      <c r="E183" s="653" t="s">
        <v>188</v>
      </c>
      <c r="F183" s="653" t="s">
        <v>188</v>
      </c>
      <c r="G183" s="653" t="s">
        <v>188</v>
      </c>
      <c r="H183" s="653" t="s">
        <v>22</v>
      </c>
    </row>
    <row r="184" spans="1:8" x14ac:dyDescent="0.25">
      <c r="A184" s="651" t="s">
        <v>196</v>
      </c>
      <c r="B184" s="652">
        <f t="shared" si="6"/>
        <v>1.7494999999999998</v>
      </c>
      <c r="C184" s="651" t="s">
        <v>186</v>
      </c>
      <c r="D184" s="651" t="s">
        <v>234</v>
      </c>
      <c r="E184" s="651" t="s">
        <v>188</v>
      </c>
      <c r="F184" s="651" t="s">
        <v>188</v>
      </c>
      <c r="G184" s="651" t="s">
        <v>188</v>
      </c>
      <c r="H184" s="651" t="s">
        <v>22</v>
      </c>
    </row>
    <row r="185" spans="1:8" x14ac:dyDescent="0.25">
      <c r="A185" s="653" t="s">
        <v>196</v>
      </c>
      <c r="B185" s="654">
        <f t="shared" si="6"/>
        <v>1.7494999999999998</v>
      </c>
      <c r="C185" s="653" t="s">
        <v>186</v>
      </c>
      <c r="D185" s="653" t="s">
        <v>243</v>
      </c>
      <c r="E185" s="653" t="s">
        <v>188</v>
      </c>
      <c r="F185" s="653" t="s">
        <v>188</v>
      </c>
      <c r="G185" s="653" t="s">
        <v>188</v>
      </c>
      <c r="H185" s="653" t="s">
        <v>22</v>
      </c>
    </row>
    <row r="186" spans="1:8" x14ac:dyDescent="0.25">
      <c r="A186" s="651" t="s">
        <v>196</v>
      </c>
      <c r="B186" s="652">
        <f t="shared" si="6"/>
        <v>1.7494999999999998</v>
      </c>
      <c r="C186" s="651" t="s">
        <v>186</v>
      </c>
      <c r="D186" s="651" t="s">
        <v>251</v>
      </c>
      <c r="E186" s="651" t="s">
        <v>188</v>
      </c>
      <c r="F186" s="651" t="s">
        <v>188</v>
      </c>
      <c r="G186" s="651" t="s">
        <v>188</v>
      </c>
      <c r="H186" s="651" t="s">
        <v>22</v>
      </c>
    </row>
    <row r="187" spans="1:8" x14ac:dyDescent="0.25">
      <c r="A187" s="653" t="s">
        <v>196</v>
      </c>
      <c r="B187" s="654">
        <f t="shared" si="6"/>
        <v>1.7494999999999998</v>
      </c>
      <c r="C187" s="653" t="s">
        <v>213</v>
      </c>
      <c r="D187" s="653" t="s">
        <v>187</v>
      </c>
      <c r="E187" s="653" t="s">
        <v>188</v>
      </c>
      <c r="F187" s="653" t="s">
        <v>188</v>
      </c>
      <c r="G187" s="653" t="s">
        <v>188</v>
      </c>
      <c r="H187" s="653" t="s">
        <v>22</v>
      </c>
    </row>
    <row r="188" spans="1:8" x14ac:dyDescent="0.25">
      <c r="A188" s="651" t="s">
        <v>196</v>
      </c>
      <c r="B188" s="652">
        <f t="shared" si="6"/>
        <v>1.7494999999999998</v>
      </c>
      <c r="C188" s="651" t="s">
        <v>213</v>
      </c>
      <c r="D188" s="651" t="s">
        <v>214</v>
      </c>
      <c r="E188" s="651" t="s">
        <v>188</v>
      </c>
      <c r="F188" s="651" t="s">
        <v>188</v>
      </c>
      <c r="G188" s="651" t="s">
        <v>188</v>
      </c>
      <c r="H188" s="651" t="s">
        <v>22</v>
      </c>
    </row>
    <row r="189" spans="1:8" x14ac:dyDescent="0.25">
      <c r="A189" s="653" t="s">
        <v>196</v>
      </c>
      <c r="B189" s="654">
        <f t="shared" si="6"/>
        <v>1.7494999999999998</v>
      </c>
      <c r="C189" s="653" t="s">
        <v>213</v>
      </c>
      <c r="D189" s="653" t="s">
        <v>234</v>
      </c>
      <c r="E189" s="653" t="s">
        <v>188</v>
      </c>
      <c r="F189" s="653" t="s">
        <v>188</v>
      </c>
      <c r="G189" s="653" t="s">
        <v>188</v>
      </c>
      <c r="H189" s="653" t="s">
        <v>22</v>
      </c>
    </row>
    <row r="190" spans="1:8" x14ac:dyDescent="0.25">
      <c r="A190" s="651" t="s">
        <v>196</v>
      </c>
      <c r="B190" s="652">
        <f t="shared" si="6"/>
        <v>1.7494999999999998</v>
      </c>
      <c r="C190" s="651" t="s">
        <v>213</v>
      </c>
      <c r="D190" s="651" t="s">
        <v>243</v>
      </c>
      <c r="E190" s="651" t="s">
        <v>188</v>
      </c>
      <c r="F190" s="651" t="s">
        <v>188</v>
      </c>
      <c r="G190" s="651" t="s">
        <v>188</v>
      </c>
      <c r="H190" s="651" t="s">
        <v>22</v>
      </c>
    </row>
    <row r="191" spans="1:8" x14ac:dyDescent="0.25">
      <c r="A191" s="653" t="s">
        <v>196</v>
      </c>
      <c r="B191" s="654">
        <f t="shared" si="6"/>
        <v>1.7494999999999998</v>
      </c>
      <c r="C191" s="653" t="s">
        <v>213</v>
      </c>
      <c r="D191" s="653" t="s">
        <v>251</v>
      </c>
      <c r="E191" s="653" t="s">
        <v>188</v>
      </c>
      <c r="F191" s="653" t="s">
        <v>188</v>
      </c>
      <c r="G191" s="653" t="s">
        <v>188</v>
      </c>
      <c r="H191" s="653" t="s">
        <v>22</v>
      </c>
    </row>
    <row r="192" spans="1:8" x14ac:dyDescent="0.25">
      <c r="A192" s="651" t="s">
        <v>196</v>
      </c>
      <c r="B192" s="652">
        <f t="shared" si="6"/>
        <v>1.7494999999999998</v>
      </c>
      <c r="C192" s="651" t="s">
        <v>233</v>
      </c>
      <c r="D192" s="651" t="s">
        <v>187</v>
      </c>
      <c r="E192" s="651" t="s">
        <v>188</v>
      </c>
      <c r="F192" s="651" t="s">
        <v>188</v>
      </c>
      <c r="G192" s="651" t="s">
        <v>188</v>
      </c>
      <c r="H192" s="651" t="s">
        <v>22</v>
      </c>
    </row>
    <row r="193" spans="1:8" x14ac:dyDescent="0.25">
      <c r="A193" s="653" t="s">
        <v>196</v>
      </c>
      <c r="B193" s="654">
        <f t="shared" si="6"/>
        <v>1.7494999999999998</v>
      </c>
      <c r="C193" s="653" t="s">
        <v>233</v>
      </c>
      <c r="D193" s="653" t="s">
        <v>214</v>
      </c>
      <c r="E193" s="653" t="s">
        <v>188</v>
      </c>
      <c r="F193" s="653" t="s">
        <v>188</v>
      </c>
      <c r="G193" s="653" t="s">
        <v>188</v>
      </c>
      <c r="H193" s="653" t="s">
        <v>22</v>
      </c>
    </row>
    <row r="194" spans="1:8" x14ac:dyDescent="0.25">
      <c r="A194" s="651" t="s">
        <v>196</v>
      </c>
      <c r="B194" s="652">
        <f t="shared" si="6"/>
        <v>1.7494999999999998</v>
      </c>
      <c r="C194" s="651" t="s">
        <v>233</v>
      </c>
      <c r="D194" s="651" t="s">
        <v>234</v>
      </c>
      <c r="E194" s="651" t="s">
        <v>188</v>
      </c>
      <c r="F194" s="651" t="s">
        <v>188</v>
      </c>
      <c r="G194" s="651" t="s">
        <v>188</v>
      </c>
      <c r="H194" s="651" t="s">
        <v>22</v>
      </c>
    </row>
    <row r="195" spans="1:8" x14ac:dyDescent="0.25">
      <c r="A195" s="653" t="s">
        <v>196</v>
      </c>
      <c r="B195" s="654">
        <f t="shared" si="6"/>
        <v>1.7494999999999998</v>
      </c>
      <c r="C195" s="653" t="s">
        <v>233</v>
      </c>
      <c r="D195" s="653" t="s">
        <v>243</v>
      </c>
      <c r="E195" s="653" t="s">
        <v>188</v>
      </c>
      <c r="F195" s="653" t="s">
        <v>188</v>
      </c>
      <c r="G195" s="653" t="s">
        <v>188</v>
      </c>
      <c r="H195" s="653" t="s">
        <v>22</v>
      </c>
    </row>
    <row r="196" spans="1:8" x14ac:dyDescent="0.25">
      <c r="A196" s="651" t="s">
        <v>196</v>
      </c>
      <c r="B196" s="652">
        <f t="shared" si="6"/>
        <v>1.7494999999999998</v>
      </c>
      <c r="C196" s="651" t="s">
        <v>233</v>
      </c>
      <c r="D196" s="651" t="s">
        <v>251</v>
      </c>
      <c r="E196" s="651" t="s">
        <v>188</v>
      </c>
      <c r="F196" s="651" t="s">
        <v>188</v>
      </c>
      <c r="G196" s="651" t="s">
        <v>188</v>
      </c>
      <c r="H196" s="651" t="s">
        <v>22</v>
      </c>
    </row>
    <row r="197" spans="1:8" x14ac:dyDescent="0.25">
      <c r="A197" s="653" t="s">
        <v>196</v>
      </c>
      <c r="B197" s="654">
        <f t="shared" si="6"/>
        <v>1.7494999999999998</v>
      </c>
      <c r="C197" s="653" t="s">
        <v>215</v>
      </c>
      <c r="D197" s="653" t="s">
        <v>187</v>
      </c>
      <c r="E197" s="653" t="s">
        <v>188</v>
      </c>
      <c r="F197" s="653" t="s">
        <v>188</v>
      </c>
      <c r="G197" s="653" t="s">
        <v>188</v>
      </c>
      <c r="H197" s="653" t="s">
        <v>22</v>
      </c>
    </row>
    <row r="198" spans="1:8" x14ac:dyDescent="0.25">
      <c r="A198" s="651" t="s">
        <v>196</v>
      </c>
      <c r="B198" s="652">
        <f t="shared" si="6"/>
        <v>1.7494999999999998</v>
      </c>
      <c r="C198" s="651" t="s">
        <v>215</v>
      </c>
      <c r="D198" s="651" t="s">
        <v>214</v>
      </c>
      <c r="E198" s="651" t="s">
        <v>188</v>
      </c>
      <c r="F198" s="651" t="s">
        <v>188</v>
      </c>
      <c r="G198" s="651" t="s">
        <v>188</v>
      </c>
      <c r="H198" s="651" t="s">
        <v>22</v>
      </c>
    </row>
    <row r="199" spans="1:8" x14ac:dyDescent="0.25">
      <c r="A199" s="653" t="s">
        <v>196</v>
      </c>
      <c r="B199" s="654">
        <f t="shared" si="6"/>
        <v>1.7494999999999998</v>
      </c>
      <c r="C199" s="653" t="s">
        <v>215</v>
      </c>
      <c r="D199" s="653" t="s">
        <v>234</v>
      </c>
      <c r="E199" s="653" t="s">
        <v>188</v>
      </c>
      <c r="F199" s="653" t="s">
        <v>188</v>
      </c>
      <c r="G199" s="653" t="s">
        <v>188</v>
      </c>
      <c r="H199" s="653" t="s">
        <v>22</v>
      </c>
    </row>
    <row r="200" spans="1:8" x14ac:dyDescent="0.25">
      <c r="A200" s="651" t="s">
        <v>196</v>
      </c>
      <c r="B200" s="652">
        <f t="shared" si="6"/>
        <v>1.7494999999999998</v>
      </c>
      <c r="C200" s="651" t="s">
        <v>215</v>
      </c>
      <c r="D200" s="651" t="s">
        <v>243</v>
      </c>
      <c r="E200" s="651" t="s">
        <v>188</v>
      </c>
      <c r="F200" s="651" t="s">
        <v>188</v>
      </c>
      <c r="G200" s="651" t="s">
        <v>188</v>
      </c>
      <c r="H200" s="651" t="s">
        <v>22</v>
      </c>
    </row>
    <row r="201" spans="1:8" x14ac:dyDescent="0.25">
      <c r="A201" s="653" t="s">
        <v>196</v>
      </c>
      <c r="B201" s="654">
        <f t="shared" si="6"/>
        <v>1.7494999999999998</v>
      </c>
      <c r="C201" s="653" t="s">
        <v>215</v>
      </c>
      <c r="D201" s="653" t="s">
        <v>251</v>
      </c>
      <c r="E201" s="653" t="s">
        <v>188</v>
      </c>
      <c r="F201" s="653" t="s">
        <v>188</v>
      </c>
      <c r="G201" s="653" t="s">
        <v>188</v>
      </c>
      <c r="H201" s="653" t="s">
        <v>22</v>
      </c>
    </row>
    <row r="202" spans="1:8" x14ac:dyDescent="0.25">
      <c r="A202" s="651" t="s">
        <v>196</v>
      </c>
      <c r="B202" s="652">
        <f t="shared" si="6"/>
        <v>1.7494999999999998</v>
      </c>
      <c r="C202" s="651" t="s">
        <v>250</v>
      </c>
      <c r="D202" s="651" t="s">
        <v>187</v>
      </c>
      <c r="E202" s="651" t="s">
        <v>188</v>
      </c>
      <c r="F202" s="651" t="s">
        <v>188</v>
      </c>
      <c r="G202" s="651" t="s">
        <v>188</v>
      </c>
      <c r="H202" s="651" t="s">
        <v>22</v>
      </c>
    </row>
    <row r="203" spans="1:8" x14ac:dyDescent="0.25">
      <c r="A203" s="653" t="s">
        <v>196</v>
      </c>
      <c r="B203" s="654">
        <f t="shared" si="6"/>
        <v>1.7494999999999998</v>
      </c>
      <c r="C203" s="653" t="s">
        <v>250</v>
      </c>
      <c r="D203" s="653" t="s">
        <v>214</v>
      </c>
      <c r="E203" s="653" t="s">
        <v>188</v>
      </c>
      <c r="F203" s="653" t="s">
        <v>188</v>
      </c>
      <c r="G203" s="653" t="s">
        <v>188</v>
      </c>
      <c r="H203" s="653" t="s">
        <v>22</v>
      </c>
    </row>
    <row r="204" spans="1:8" x14ac:dyDescent="0.25">
      <c r="A204" s="651" t="s">
        <v>196</v>
      </c>
      <c r="B204" s="652">
        <f t="shared" si="6"/>
        <v>1.7494999999999998</v>
      </c>
      <c r="C204" s="651" t="s">
        <v>250</v>
      </c>
      <c r="D204" s="651" t="s">
        <v>234</v>
      </c>
      <c r="E204" s="651" t="s">
        <v>188</v>
      </c>
      <c r="F204" s="651" t="s">
        <v>188</v>
      </c>
      <c r="G204" s="651" t="s">
        <v>188</v>
      </c>
      <c r="H204" s="651" t="s">
        <v>22</v>
      </c>
    </row>
    <row r="205" spans="1:8" x14ac:dyDescent="0.25">
      <c r="A205" s="653" t="s">
        <v>196</v>
      </c>
      <c r="B205" s="654">
        <f t="shared" si="6"/>
        <v>1.7494999999999998</v>
      </c>
      <c r="C205" s="653" t="s">
        <v>250</v>
      </c>
      <c r="D205" s="653" t="s">
        <v>243</v>
      </c>
      <c r="E205" s="653" t="s">
        <v>188</v>
      </c>
      <c r="F205" s="653" t="s">
        <v>188</v>
      </c>
      <c r="G205" s="653" t="s">
        <v>188</v>
      </c>
      <c r="H205" s="653" t="s">
        <v>22</v>
      </c>
    </row>
    <row r="206" spans="1:8" x14ac:dyDescent="0.25">
      <c r="A206" s="651" t="s">
        <v>196</v>
      </c>
      <c r="B206" s="652">
        <f t="shared" si="6"/>
        <v>1.7494999999999998</v>
      </c>
      <c r="C206" s="651" t="s">
        <v>250</v>
      </c>
      <c r="D206" s="651" t="s">
        <v>251</v>
      </c>
      <c r="E206" s="651" t="s">
        <v>188</v>
      </c>
      <c r="F206" s="651" t="s">
        <v>188</v>
      </c>
      <c r="G206" s="651" t="s">
        <v>188</v>
      </c>
      <c r="H206" s="651" t="s">
        <v>22</v>
      </c>
    </row>
    <row r="207" spans="1:8" x14ac:dyDescent="0.25">
      <c r="A207" s="653" t="s">
        <v>196</v>
      </c>
      <c r="B207" s="654">
        <f t="shared" si="6"/>
        <v>1.7494999999999998</v>
      </c>
      <c r="C207" s="653" t="s">
        <v>258</v>
      </c>
      <c r="D207" s="653" t="s">
        <v>187</v>
      </c>
      <c r="E207" s="653" t="s">
        <v>188</v>
      </c>
      <c r="F207" s="653" t="s">
        <v>188</v>
      </c>
      <c r="G207" s="653" t="s">
        <v>188</v>
      </c>
      <c r="H207" s="653" t="s">
        <v>22</v>
      </c>
    </row>
    <row r="208" spans="1:8" x14ac:dyDescent="0.25">
      <c r="A208" s="651" t="s">
        <v>196</v>
      </c>
      <c r="B208" s="652">
        <f t="shared" si="6"/>
        <v>1.7494999999999998</v>
      </c>
      <c r="C208" s="651" t="s">
        <v>258</v>
      </c>
      <c r="D208" s="651" t="s">
        <v>214</v>
      </c>
      <c r="E208" s="651" t="s">
        <v>188</v>
      </c>
      <c r="F208" s="651" t="s">
        <v>188</v>
      </c>
      <c r="G208" s="651" t="s">
        <v>188</v>
      </c>
      <c r="H208" s="651" t="s">
        <v>22</v>
      </c>
    </row>
    <row r="209" spans="1:8" x14ac:dyDescent="0.25">
      <c r="A209" s="653" t="s">
        <v>196</v>
      </c>
      <c r="B209" s="654">
        <f t="shared" si="6"/>
        <v>1.7494999999999998</v>
      </c>
      <c r="C209" s="653" t="s">
        <v>258</v>
      </c>
      <c r="D209" s="653" t="s">
        <v>234</v>
      </c>
      <c r="E209" s="653" t="s">
        <v>188</v>
      </c>
      <c r="F209" s="653" t="s">
        <v>188</v>
      </c>
      <c r="G209" s="653" t="s">
        <v>188</v>
      </c>
      <c r="H209" s="653" t="s">
        <v>22</v>
      </c>
    </row>
    <row r="210" spans="1:8" x14ac:dyDescent="0.25">
      <c r="A210" s="651" t="s">
        <v>196</v>
      </c>
      <c r="B210" s="652">
        <f t="shared" si="6"/>
        <v>1.7494999999999998</v>
      </c>
      <c r="C210" s="651" t="s">
        <v>258</v>
      </c>
      <c r="D210" s="651" t="s">
        <v>243</v>
      </c>
      <c r="E210" s="651" t="s">
        <v>188</v>
      </c>
      <c r="F210" s="651" t="s">
        <v>188</v>
      </c>
      <c r="G210" s="651" t="s">
        <v>188</v>
      </c>
      <c r="H210" s="651" t="s">
        <v>22</v>
      </c>
    </row>
    <row r="211" spans="1:8" x14ac:dyDescent="0.25">
      <c r="A211" s="653" t="s">
        <v>196</v>
      </c>
      <c r="B211" s="654">
        <f t="shared" si="6"/>
        <v>1.7494999999999998</v>
      </c>
      <c r="C211" s="653" t="s">
        <v>258</v>
      </c>
      <c r="D211" s="653" t="s">
        <v>251</v>
      </c>
      <c r="E211" s="653" t="s">
        <v>188</v>
      </c>
      <c r="F211" s="653" t="s">
        <v>188</v>
      </c>
      <c r="G211" s="653" t="s">
        <v>188</v>
      </c>
      <c r="H211" s="653" t="s">
        <v>22</v>
      </c>
    </row>
    <row r="212" spans="1:8" x14ac:dyDescent="0.25">
      <c r="A212" s="651" t="s">
        <v>196</v>
      </c>
      <c r="B212" s="652">
        <f>AVERAGE(1.8,1.899)</f>
        <v>1.8494999999999999</v>
      </c>
      <c r="C212" s="651" t="s">
        <v>186</v>
      </c>
      <c r="D212" s="651" t="s">
        <v>187</v>
      </c>
      <c r="E212" s="651" t="s">
        <v>188</v>
      </c>
      <c r="F212" s="651" t="s">
        <v>188</v>
      </c>
      <c r="G212" s="651" t="s">
        <v>188</v>
      </c>
      <c r="H212" s="651" t="s">
        <v>22</v>
      </c>
    </row>
    <row r="213" spans="1:8" x14ac:dyDescent="0.25">
      <c r="A213" s="653" t="s">
        <v>196</v>
      </c>
      <c r="B213" s="654">
        <f t="shared" ref="B213:B241" si="7">AVERAGE(1.8,1.899)</f>
        <v>1.8494999999999999</v>
      </c>
      <c r="C213" s="653" t="s">
        <v>186</v>
      </c>
      <c r="D213" s="653" t="s">
        <v>214</v>
      </c>
      <c r="E213" s="653" t="s">
        <v>188</v>
      </c>
      <c r="F213" s="653" t="s">
        <v>188</v>
      </c>
      <c r="G213" s="653" t="s">
        <v>188</v>
      </c>
      <c r="H213" s="653" t="s">
        <v>22</v>
      </c>
    </row>
    <row r="214" spans="1:8" x14ac:dyDescent="0.25">
      <c r="A214" s="651" t="s">
        <v>196</v>
      </c>
      <c r="B214" s="652">
        <f t="shared" si="7"/>
        <v>1.8494999999999999</v>
      </c>
      <c r="C214" s="651" t="s">
        <v>186</v>
      </c>
      <c r="D214" s="651" t="s">
        <v>234</v>
      </c>
      <c r="E214" s="651" t="s">
        <v>188</v>
      </c>
      <c r="F214" s="651" t="s">
        <v>188</v>
      </c>
      <c r="G214" s="651" t="s">
        <v>188</v>
      </c>
      <c r="H214" s="651" t="s">
        <v>22</v>
      </c>
    </row>
    <row r="215" spans="1:8" x14ac:dyDescent="0.25">
      <c r="A215" s="653" t="s">
        <v>196</v>
      </c>
      <c r="B215" s="654">
        <f t="shared" si="7"/>
        <v>1.8494999999999999</v>
      </c>
      <c r="C215" s="653" t="s">
        <v>186</v>
      </c>
      <c r="D215" s="653" t="s">
        <v>243</v>
      </c>
      <c r="E215" s="653" t="s">
        <v>188</v>
      </c>
      <c r="F215" s="653" t="s">
        <v>188</v>
      </c>
      <c r="G215" s="653" t="s">
        <v>188</v>
      </c>
      <c r="H215" s="653" t="s">
        <v>22</v>
      </c>
    </row>
    <row r="216" spans="1:8" x14ac:dyDescent="0.25">
      <c r="A216" s="651" t="s">
        <v>196</v>
      </c>
      <c r="B216" s="652">
        <f t="shared" si="7"/>
        <v>1.8494999999999999</v>
      </c>
      <c r="C216" s="651" t="s">
        <v>186</v>
      </c>
      <c r="D216" s="651" t="s">
        <v>251</v>
      </c>
      <c r="E216" s="651" t="s">
        <v>188</v>
      </c>
      <c r="F216" s="651" t="s">
        <v>188</v>
      </c>
      <c r="G216" s="651" t="s">
        <v>188</v>
      </c>
      <c r="H216" s="651" t="s">
        <v>22</v>
      </c>
    </row>
    <row r="217" spans="1:8" x14ac:dyDescent="0.25">
      <c r="A217" s="653" t="s">
        <v>196</v>
      </c>
      <c r="B217" s="654">
        <f t="shared" si="7"/>
        <v>1.8494999999999999</v>
      </c>
      <c r="C217" s="653" t="s">
        <v>213</v>
      </c>
      <c r="D217" s="653" t="s">
        <v>187</v>
      </c>
      <c r="E217" s="653" t="s">
        <v>188</v>
      </c>
      <c r="F217" s="653" t="s">
        <v>188</v>
      </c>
      <c r="G217" s="653" t="s">
        <v>188</v>
      </c>
      <c r="H217" s="653" t="s">
        <v>22</v>
      </c>
    </row>
    <row r="218" spans="1:8" x14ac:dyDescent="0.25">
      <c r="A218" s="651" t="s">
        <v>196</v>
      </c>
      <c r="B218" s="652">
        <f t="shared" si="7"/>
        <v>1.8494999999999999</v>
      </c>
      <c r="C218" s="651" t="s">
        <v>213</v>
      </c>
      <c r="D218" s="651" t="s">
        <v>214</v>
      </c>
      <c r="E218" s="651" t="s">
        <v>188</v>
      </c>
      <c r="F218" s="651" t="s">
        <v>188</v>
      </c>
      <c r="G218" s="651" t="s">
        <v>188</v>
      </c>
      <c r="H218" s="651" t="s">
        <v>22</v>
      </c>
    </row>
    <row r="219" spans="1:8" x14ac:dyDescent="0.25">
      <c r="A219" s="653" t="s">
        <v>196</v>
      </c>
      <c r="B219" s="654">
        <f t="shared" si="7"/>
        <v>1.8494999999999999</v>
      </c>
      <c r="C219" s="653" t="s">
        <v>213</v>
      </c>
      <c r="D219" s="653" t="s">
        <v>234</v>
      </c>
      <c r="E219" s="653" t="s">
        <v>188</v>
      </c>
      <c r="F219" s="653" t="s">
        <v>188</v>
      </c>
      <c r="G219" s="653" t="s">
        <v>188</v>
      </c>
      <c r="H219" s="653" t="s">
        <v>22</v>
      </c>
    </row>
    <row r="220" spans="1:8" x14ac:dyDescent="0.25">
      <c r="A220" s="651" t="s">
        <v>196</v>
      </c>
      <c r="B220" s="652">
        <f t="shared" si="7"/>
        <v>1.8494999999999999</v>
      </c>
      <c r="C220" s="651" t="s">
        <v>213</v>
      </c>
      <c r="D220" s="651" t="s">
        <v>243</v>
      </c>
      <c r="E220" s="651" t="s">
        <v>188</v>
      </c>
      <c r="F220" s="651" t="s">
        <v>188</v>
      </c>
      <c r="G220" s="651" t="s">
        <v>188</v>
      </c>
      <c r="H220" s="651" t="s">
        <v>22</v>
      </c>
    </row>
    <row r="221" spans="1:8" x14ac:dyDescent="0.25">
      <c r="A221" s="653" t="s">
        <v>196</v>
      </c>
      <c r="B221" s="654">
        <f t="shared" si="7"/>
        <v>1.8494999999999999</v>
      </c>
      <c r="C221" s="653" t="s">
        <v>213</v>
      </c>
      <c r="D221" s="653" t="s">
        <v>251</v>
      </c>
      <c r="E221" s="653" t="s">
        <v>188</v>
      </c>
      <c r="F221" s="653" t="s">
        <v>188</v>
      </c>
      <c r="G221" s="653" t="s">
        <v>188</v>
      </c>
      <c r="H221" s="653" t="s">
        <v>22</v>
      </c>
    </row>
    <row r="222" spans="1:8" x14ac:dyDescent="0.25">
      <c r="A222" s="651" t="s">
        <v>196</v>
      </c>
      <c r="B222" s="652">
        <f t="shared" si="7"/>
        <v>1.8494999999999999</v>
      </c>
      <c r="C222" s="651" t="s">
        <v>233</v>
      </c>
      <c r="D222" s="651" t="s">
        <v>187</v>
      </c>
      <c r="E222" s="651" t="s">
        <v>188</v>
      </c>
      <c r="F222" s="651" t="s">
        <v>188</v>
      </c>
      <c r="G222" s="651" t="s">
        <v>188</v>
      </c>
      <c r="H222" s="651" t="s">
        <v>22</v>
      </c>
    </row>
    <row r="223" spans="1:8" x14ac:dyDescent="0.25">
      <c r="A223" s="653" t="s">
        <v>196</v>
      </c>
      <c r="B223" s="654">
        <f t="shared" si="7"/>
        <v>1.8494999999999999</v>
      </c>
      <c r="C223" s="653" t="s">
        <v>233</v>
      </c>
      <c r="D223" s="653" t="s">
        <v>214</v>
      </c>
      <c r="E223" s="653" t="s">
        <v>188</v>
      </c>
      <c r="F223" s="653" t="s">
        <v>188</v>
      </c>
      <c r="G223" s="653" t="s">
        <v>188</v>
      </c>
      <c r="H223" s="653" t="s">
        <v>22</v>
      </c>
    </row>
    <row r="224" spans="1:8" x14ac:dyDescent="0.25">
      <c r="A224" s="651" t="s">
        <v>196</v>
      </c>
      <c r="B224" s="652">
        <f t="shared" si="7"/>
        <v>1.8494999999999999</v>
      </c>
      <c r="C224" s="651" t="s">
        <v>233</v>
      </c>
      <c r="D224" s="651" t="s">
        <v>234</v>
      </c>
      <c r="E224" s="651" t="s">
        <v>188</v>
      </c>
      <c r="F224" s="651" t="s">
        <v>188</v>
      </c>
      <c r="G224" s="651" t="s">
        <v>188</v>
      </c>
      <c r="H224" s="651" t="s">
        <v>22</v>
      </c>
    </row>
    <row r="225" spans="1:8" x14ac:dyDescent="0.25">
      <c r="A225" s="653" t="s">
        <v>196</v>
      </c>
      <c r="B225" s="654">
        <f t="shared" si="7"/>
        <v>1.8494999999999999</v>
      </c>
      <c r="C225" s="653" t="s">
        <v>233</v>
      </c>
      <c r="D225" s="653" t="s">
        <v>243</v>
      </c>
      <c r="E225" s="653" t="s">
        <v>188</v>
      </c>
      <c r="F225" s="653" t="s">
        <v>188</v>
      </c>
      <c r="G225" s="653" t="s">
        <v>188</v>
      </c>
      <c r="H225" s="653" t="s">
        <v>22</v>
      </c>
    </row>
    <row r="226" spans="1:8" x14ac:dyDescent="0.25">
      <c r="A226" s="651" t="s">
        <v>196</v>
      </c>
      <c r="B226" s="652">
        <f t="shared" si="7"/>
        <v>1.8494999999999999</v>
      </c>
      <c r="C226" s="651" t="s">
        <v>233</v>
      </c>
      <c r="D226" s="651" t="s">
        <v>251</v>
      </c>
      <c r="E226" s="651" t="s">
        <v>188</v>
      </c>
      <c r="F226" s="651" t="s">
        <v>188</v>
      </c>
      <c r="G226" s="651" t="s">
        <v>188</v>
      </c>
      <c r="H226" s="651" t="s">
        <v>22</v>
      </c>
    </row>
    <row r="227" spans="1:8" x14ac:dyDescent="0.25">
      <c r="A227" s="653" t="s">
        <v>196</v>
      </c>
      <c r="B227" s="654">
        <f t="shared" si="7"/>
        <v>1.8494999999999999</v>
      </c>
      <c r="C227" s="653" t="s">
        <v>215</v>
      </c>
      <c r="D227" s="653" t="s">
        <v>187</v>
      </c>
      <c r="E227" s="653" t="s">
        <v>188</v>
      </c>
      <c r="F227" s="653" t="s">
        <v>188</v>
      </c>
      <c r="G227" s="653" t="s">
        <v>188</v>
      </c>
      <c r="H227" s="653" t="s">
        <v>22</v>
      </c>
    </row>
    <row r="228" spans="1:8" x14ac:dyDescent="0.25">
      <c r="A228" s="651" t="s">
        <v>196</v>
      </c>
      <c r="B228" s="652">
        <f t="shared" si="7"/>
        <v>1.8494999999999999</v>
      </c>
      <c r="C228" s="651" t="s">
        <v>215</v>
      </c>
      <c r="D228" s="651" t="s">
        <v>214</v>
      </c>
      <c r="E228" s="651" t="s">
        <v>188</v>
      </c>
      <c r="F228" s="651" t="s">
        <v>188</v>
      </c>
      <c r="G228" s="651" t="s">
        <v>188</v>
      </c>
      <c r="H228" s="651" t="s">
        <v>22</v>
      </c>
    </row>
    <row r="229" spans="1:8" x14ac:dyDescent="0.25">
      <c r="A229" s="653" t="s">
        <v>196</v>
      </c>
      <c r="B229" s="654">
        <f t="shared" si="7"/>
        <v>1.8494999999999999</v>
      </c>
      <c r="C229" s="653" t="s">
        <v>215</v>
      </c>
      <c r="D229" s="653" t="s">
        <v>234</v>
      </c>
      <c r="E229" s="653" t="s">
        <v>188</v>
      </c>
      <c r="F229" s="653" t="s">
        <v>188</v>
      </c>
      <c r="G229" s="653" t="s">
        <v>188</v>
      </c>
      <c r="H229" s="653" t="s">
        <v>22</v>
      </c>
    </row>
    <row r="230" spans="1:8" x14ac:dyDescent="0.25">
      <c r="A230" s="651" t="s">
        <v>196</v>
      </c>
      <c r="B230" s="652">
        <f t="shared" si="7"/>
        <v>1.8494999999999999</v>
      </c>
      <c r="C230" s="651" t="s">
        <v>215</v>
      </c>
      <c r="D230" s="651" t="s">
        <v>243</v>
      </c>
      <c r="E230" s="651" t="s">
        <v>188</v>
      </c>
      <c r="F230" s="651" t="s">
        <v>188</v>
      </c>
      <c r="G230" s="651" t="s">
        <v>188</v>
      </c>
      <c r="H230" s="651" t="s">
        <v>22</v>
      </c>
    </row>
    <row r="231" spans="1:8" x14ac:dyDescent="0.25">
      <c r="A231" s="653" t="s">
        <v>196</v>
      </c>
      <c r="B231" s="654">
        <f t="shared" si="7"/>
        <v>1.8494999999999999</v>
      </c>
      <c r="C231" s="653" t="s">
        <v>215</v>
      </c>
      <c r="D231" s="653" t="s">
        <v>251</v>
      </c>
      <c r="E231" s="653" t="s">
        <v>188</v>
      </c>
      <c r="F231" s="653" t="s">
        <v>188</v>
      </c>
      <c r="G231" s="653" t="s">
        <v>188</v>
      </c>
      <c r="H231" s="653" t="s">
        <v>22</v>
      </c>
    </row>
    <row r="232" spans="1:8" x14ac:dyDescent="0.25">
      <c r="A232" s="651" t="s">
        <v>196</v>
      </c>
      <c r="B232" s="652">
        <f t="shared" si="7"/>
        <v>1.8494999999999999</v>
      </c>
      <c r="C232" s="651" t="s">
        <v>250</v>
      </c>
      <c r="D232" s="651" t="s">
        <v>187</v>
      </c>
      <c r="E232" s="651" t="s">
        <v>188</v>
      </c>
      <c r="F232" s="651" t="s">
        <v>188</v>
      </c>
      <c r="G232" s="651" t="s">
        <v>188</v>
      </c>
      <c r="H232" s="651" t="s">
        <v>22</v>
      </c>
    </row>
    <row r="233" spans="1:8" x14ac:dyDescent="0.25">
      <c r="A233" s="653" t="s">
        <v>196</v>
      </c>
      <c r="B233" s="654">
        <f t="shared" si="7"/>
        <v>1.8494999999999999</v>
      </c>
      <c r="C233" s="653" t="s">
        <v>250</v>
      </c>
      <c r="D233" s="653" t="s">
        <v>214</v>
      </c>
      <c r="E233" s="653" t="s">
        <v>188</v>
      </c>
      <c r="F233" s="653" t="s">
        <v>188</v>
      </c>
      <c r="G233" s="653" t="s">
        <v>188</v>
      </c>
      <c r="H233" s="653" t="s">
        <v>22</v>
      </c>
    </row>
    <row r="234" spans="1:8" x14ac:dyDescent="0.25">
      <c r="A234" s="651" t="s">
        <v>196</v>
      </c>
      <c r="B234" s="652">
        <f t="shared" si="7"/>
        <v>1.8494999999999999</v>
      </c>
      <c r="C234" s="651" t="s">
        <v>250</v>
      </c>
      <c r="D234" s="651" t="s">
        <v>234</v>
      </c>
      <c r="E234" s="651" t="s">
        <v>188</v>
      </c>
      <c r="F234" s="651" t="s">
        <v>188</v>
      </c>
      <c r="G234" s="651" t="s">
        <v>188</v>
      </c>
      <c r="H234" s="651" t="s">
        <v>22</v>
      </c>
    </row>
    <row r="235" spans="1:8" x14ac:dyDescent="0.25">
      <c r="A235" s="653" t="s">
        <v>196</v>
      </c>
      <c r="B235" s="654">
        <f t="shared" si="7"/>
        <v>1.8494999999999999</v>
      </c>
      <c r="C235" s="653" t="s">
        <v>250</v>
      </c>
      <c r="D235" s="653" t="s">
        <v>243</v>
      </c>
      <c r="E235" s="653" t="s">
        <v>188</v>
      </c>
      <c r="F235" s="653" t="s">
        <v>188</v>
      </c>
      <c r="G235" s="653" t="s">
        <v>188</v>
      </c>
      <c r="H235" s="653" t="s">
        <v>22</v>
      </c>
    </row>
    <row r="236" spans="1:8" x14ac:dyDescent="0.25">
      <c r="A236" s="651" t="s">
        <v>196</v>
      </c>
      <c r="B236" s="652">
        <f t="shared" si="7"/>
        <v>1.8494999999999999</v>
      </c>
      <c r="C236" s="651" t="s">
        <v>250</v>
      </c>
      <c r="D236" s="651" t="s">
        <v>251</v>
      </c>
      <c r="E236" s="651" t="s">
        <v>188</v>
      </c>
      <c r="F236" s="651" t="s">
        <v>188</v>
      </c>
      <c r="G236" s="651" t="s">
        <v>188</v>
      </c>
      <c r="H236" s="651" t="s">
        <v>22</v>
      </c>
    </row>
    <row r="237" spans="1:8" x14ac:dyDescent="0.25">
      <c r="A237" s="653" t="s">
        <v>196</v>
      </c>
      <c r="B237" s="654">
        <f t="shared" si="7"/>
        <v>1.8494999999999999</v>
      </c>
      <c r="C237" s="653" t="s">
        <v>258</v>
      </c>
      <c r="D237" s="653" t="s">
        <v>187</v>
      </c>
      <c r="E237" s="653" t="s">
        <v>188</v>
      </c>
      <c r="F237" s="653" t="s">
        <v>188</v>
      </c>
      <c r="G237" s="653" t="s">
        <v>188</v>
      </c>
      <c r="H237" s="653" t="s">
        <v>22</v>
      </c>
    </row>
    <row r="238" spans="1:8" x14ac:dyDescent="0.25">
      <c r="A238" s="651" t="s">
        <v>196</v>
      </c>
      <c r="B238" s="652">
        <f t="shared" si="7"/>
        <v>1.8494999999999999</v>
      </c>
      <c r="C238" s="651" t="s">
        <v>258</v>
      </c>
      <c r="D238" s="651" t="s">
        <v>214</v>
      </c>
      <c r="E238" s="651" t="s">
        <v>188</v>
      </c>
      <c r="F238" s="651" t="s">
        <v>188</v>
      </c>
      <c r="G238" s="651" t="s">
        <v>188</v>
      </c>
      <c r="H238" s="651" t="s">
        <v>22</v>
      </c>
    </row>
    <row r="239" spans="1:8" x14ac:dyDescent="0.25">
      <c r="A239" s="653" t="s">
        <v>196</v>
      </c>
      <c r="B239" s="654">
        <f t="shared" si="7"/>
        <v>1.8494999999999999</v>
      </c>
      <c r="C239" s="653" t="s">
        <v>258</v>
      </c>
      <c r="D239" s="653" t="s">
        <v>234</v>
      </c>
      <c r="E239" s="653" t="s">
        <v>188</v>
      </c>
      <c r="F239" s="653" t="s">
        <v>188</v>
      </c>
      <c r="G239" s="653" t="s">
        <v>188</v>
      </c>
      <c r="H239" s="653" t="s">
        <v>22</v>
      </c>
    </row>
    <row r="240" spans="1:8" x14ac:dyDescent="0.25">
      <c r="A240" s="651" t="s">
        <v>196</v>
      </c>
      <c r="B240" s="652">
        <f t="shared" si="7"/>
        <v>1.8494999999999999</v>
      </c>
      <c r="C240" s="651" t="s">
        <v>258</v>
      </c>
      <c r="D240" s="651" t="s">
        <v>243</v>
      </c>
      <c r="E240" s="651" t="s">
        <v>188</v>
      </c>
      <c r="F240" s="651" t="s">
        <v>188</v>
      </c>
      <c r="G240" s="651" t="s">
        <v>188</v>
      </c>
      <c r="H240" s="651" t="s">
        <v>22</v>
      </c>
    </row>
    <row r="241" spans="1:8" x14ac:dyDescent="0.25">
      <c r="A241" s="653" t="s">
        <v>196</v>
      </c>
      <c r="B241" s="654">
        <f t="shared" si="7"/>
        <v>1.8494999999999999</v>
      </c>
      <c r="C241" s="653" t="s">
        <v>258</v>
      </c>
      <c r="D241" s="653" t="s">
        <v>251</v>
      </c>
      <c r="E241" s="653" t="s">
        <v>188</v>
      </c>
      <c r="F241" s="653" t="s">
        <v>188</v>
      </c>
      <c r="G241" s="653" t="s">
        <v>188</v>
      </c>
      <c r="H241" s="653" t="s">
        <v>22</v>
      </c>
    </row>
    <row r="242" spans="1:8" x14ac:dyDescent="0.25">
      <c r="A242" s="651" t="s">
        <v>196</v>
      </c>
      <c r="B242" s="652">
        <f>AVERAGE(1.9,1.999)</f>
        <v>1.9495</v>
      </c>
      <c r="C242" s="651" t="s">
        <v>186</v>
      </c>
      <c r="D242" s="651" t="s">
        <v>187</v>
      </c>
      <c r="E242" s="651" t="s">
        <v>188</v>
      </c>
      <c r="F242" s="651" t="s">
        <v>188</v>
      </c>
      <c r="G242" s="651" t="s">
        <v>188</v>
      </c>
      <c r="H242" s="651" t="s">
        <v>22</v>
      </c>
    </row>
    <row r="243" spans="1:8" x14ac:dyDescent="0.25">
      <c r="A243" s="653" t="s">
        <v>196</v>
      </c>
      <c r="B243" s="654">
        <f t="shared" ref="B243:B271" si="8">AVERAGE(1.9,1.999)</f>
        <v>1.9495</v>
      </c>
      <c r="C243" s="653" t="s">
        <v>186</v>
      </c>
      <c r="D243" s="653" t="s">
        <v>214</v>
      </c>
      <c r="E243" s="653" t="s">
        <v>188</v>
      </c>
      <c r="F243" s="653" t="s">
        <v>188</v>
      </c>
      <c r="G243" s="653" t="s">
        <v>188</v>
      </c>
      <c r="H243" s="653" t="s">
        <v>22</v>
      </c>
    </row>
    <row r="244" spans="1:8" x14ac:dyDescent="0.25">
      <c r="A244" s="651" t="s">
        <v>196</v>
      </c>
      <c r="B244" s="652">
        <f t="shared" si="8"/>
        <v>1.9495</v>
      </c>
      <c r="C244" s="651" t="s">
        <v>186</v>
      </c>
      <c r="D244" s="651" t="s">
        <v>234</v>
      </c>
      <c r="E244" s="651" t="s">
        <v>188</v>
      </c>
      <c r="F244" s="651" t="s">
        <v>188</v>
      </c>
      <c r="G244" s="651" t="s">
        <v>188</v>
      </c>
      <c r="H244" s="651" t="s">
        <v>22</v>
      </c>
    </row>
    <row r="245" spans="1:8" x14ac:dyDescent="0.25">
      <c r="A245" s="653" t="s">
        <v>196</v>
      </c>
      <c r="B245" s="654">
        <f t="shared" si="8"/>
        <v>1.9495</v>
      </c>
      <c r="C245" s="653" t="s">
        <v>186</v>
      </c>
      <c r="D245" s="653" t="s">
        <v>243</v>
      </c>
      <c r="E245" s="653" t="s">
        <v>188</v>
      </c>
      <c r="F245" s="653" t="s">
        <v>188</v>
      </c>
      <c r="G245" s="653" t="s">
        <v>188</v>
      </c>
      <c r="H245" s="653" t="s">
        <v>22</v>
      </c>
    </row>
    <row r="246" spans="1:8" x14ac:dyDescent="0.25">
      <c r="A246" s="651" t="s">
        <v>196</v>
      </c>
      <c r="B246" s="652">
        <f t="shared" si="8"/>
        <v>1.9495</v>
      </c>
      <c r="C246" s="651" t="s">
        <v>186</v>
      </c>
      <c r="D246" s="651" t="s">
        <v>251</v>
      </c>
      <c r="E246" s="651" t="s">
        <v>188</v>
      </c>
      <c r="F246" s="651" t="s">
        <v>188</v>
      </c>
      <c r="G246" s="651" t="s">
        <v>188</v>
      </c>
      <c r="H246" s="651" t="s">
        <v>22</v>
      </c>
    </row>
    <row r="247" spans="1:8" x14ac:dyDescent="0.25">
      <c r="A247" s="653" t="s">
        <v>196</v>
      </c>
      <c r="B247" s="654">
        <f t="shared" si="8"/>
        <v>1.9495</v>
      </c>
      <c r="C247" s="653" t="s">
        <v>213</v>
      </c>
      <c r="D247" s="653" t="s">
        <v>187</v>
      </c>
      <c r="E247" s="653" t="s">
        <v>188</v>
      </c>
      <c r="F247" s="653" t="s">
        <v>188</v>
      </c>
      <c r="G247" s="653" t="s">
        <v>188</v>
      </c>
      <c r="H247" s="653" t="s">
        <v>22</v>
      </c>
    </row>
    <row r="248" spans="1:8" x14ac:dyDescent="0.25">
      <c r="A248" s="651" t="s">
        <v>196</v>
      </c>
      <c r="B248" s="652">
        <f t="shared" si="8"/>
        <v>1.9495</v>
      </c>
      <c r="C248" s="651" t="s">
        <v>213</v>
      </c>
      <c r="D248" s="651" t="s">
        <v>214</v>
      </c>
      <c r="E248" s="651" t="s">
        <v>188</v>
      </c>
      <c r="F248" s="651" t="s">
        <v>188</v>
      </c>
      <c r="G248" s="651" t="s">
        <v>188</v>
      </c>
      <c r="H248" s="651" t="s">
        <v>22</v>
      </c>
    </row>
    <row r="249" spans="1:8" x14ac:dyDescent="0.25">
      <c r="A249" s="653" t="s">
        <v>196</v>
      </c>
      <c r="B249" s="654">
        <f t="shared" si="8"/>
        <v>1.9495</v>
      </c>
      <c r="C249" s="653" t="s">
        <v>213</v>
      </c>
      <c r="D249" s="653" t="s">
        <v>234</v>
      </c>
      <c r="E249" s="653" t="s">
        <v>188</v>
      </c>
      <c r="F249" s="653" t="s">
        <v>188</v>
      </c>
      <c r="G249" s="653" t="s">
        <v>188</v>
      </c>
      <c r="H249" s="653" t="s">
        <v>22</v>
      </c>
    </row>
    <row r="250" spans="1:8" x14ac:dyDescent="0.25">
      <c r="A250" s="651" t="s">
        <v>196</v>
      </c>
      <c r="B250" s="652">
        <f t="shared" si="8"/>
        <v>1.9495</v>
      </c>
      <c r="C250" s="651" t="s">
        <v>213</v>
      </c>
      <c r="D250" s="651" t="s">
        <v>243</v>
      </c>
      <c r="E250" s="651" t="s">
        <v>188</v>
      </c>
      <c r="F250" s="651" t="s">
        <v>188</v>
      </c>
      <c r="G250" s="651" t="s">
        <v>188</v>
      </c>
      <c r="H250" s="651" t="s">
        <v>22</v>
      </c>
    </row>
    <row r="251" spans="1:8" x14ac:dyDescent="0.25">
      <c r="A251" s="653" t="s">
        <v>196</v>
      </c>
      <c r="B251" s="654">
        <f t="shared" si="8"/>
        <v>1.9495</v>
      </c>
      <c r="C251" s="653" t="s">
        <v>213</v>
      </c>
      <c r="D251" s="653" t="s">
        <v>251</v>
      </c>
      <c r="E251" s="653" t="s">
        <v>188</v>
      </c>
      <c r="F251" s="653" t="s">
        <v>188</v>
      </c>
      <c r="G251" s="653" t="s">
        <v>188</v>
      </c>
      <c r="H251" s="653" t="s">
        <v>22</v>
      </c>
    </row>
    <row r="252" spans="1:8" x14ac:dyDescent="0.25">
      <c r="A252" s="651" t="s">
        <v>196</v>
      </c>
      <c r="B252" s="652">
        <f t="shared" si="8"/>
        <v>1.9495</v>
      </c>
      <c r="C252" s="651" t="s">
        <v>233</v>
      </c>
      <c r="D252" s="651" t="s">
        <v>187</v>
      </c>
      <c r="E252" s="651" t="s">
        <v>188</v>
      </c>
      <c r="F252" s="651" t="s">
        <v>188</v>
      </c>
      <c r="G252" s="651" t="s">
        <v>188</v>
      </c>
      <c r="H252" s="651" t="s">
        <v>22</v>
      </c>
    </row>
    <row r="253" spans="1:8" x14ac:dyDescent="0.25">
      <c r="A253" s="653" t="s">
        <v>196</v>
      </c>
      <c r="B253" s="654">
        <f t="shared" si="8"/>
        <v>1.9495</v>
      </c>
      <c r="C253" s="653" t="s">
        <v>233</v>
      </c>
      <c r="D253" s="653" t="s">
        <v>214</v>
      </c>
      <c r="E253" s="653" t="s">
        <v>188</v>
      </c>
      <c r="F253" s="653" t="s">
        <v>188</v>
      </c>
      <c r="G253" s="653" t="s">
        <v>188</v>
      </c>
      <c r="H253" s="653" t="s">
        <v>22</v>
      </c>
    </row>
    <row r="254" spans="1:8" x14ac:dyDescent="0.25">
      <c r="A254" s="651" t="s">
        <v>196</v>
      </c>
      <c r="B254" s="652">
        <f t="shared" si="8"/>
        <v>1.9495</v>
      </c>
      <c r="C254" s="651" t="s">
        <v>233</v>
      </c>
      <c r="D254" s="651" t="s">
        <v>234</v>
      </c>
      <c r="E254" s="651" t="s">
        <v>188</v>
      </c>
      <c r="F254" s="651" t="s">
        <v>188</v>
      </c>
      <c r="G254" s="651" t="s">
        <v>188</v>
      </c>
      <c r="H254" s="651" t="s">
        <v>22</v>
      </c>
    </row>
    <row r="255" spans="1:8" x14ac:dyDescent="0.25">
      <c r="A255" s="653" t="s">
        <v>196</v>
      </c>
      <c r="B255" s="654">
        <f t="shared" si="8"/>
        <v>1.9495</v>
      </c>
      <c r="C255" s="653" t="s">
        <v>233</v>
      </c>
      <c r="D255" s="653" t="s">
        <v>243</v>
      </c>
      <c r="E255" s="653" t="s">
        <v>188</v>
      </c>
      <c r="F255" s="653" t="s">
        <v>188</v>
      </c>
      <c r="G255" s="653" t="s">
        <v>188</v>
      </c>
      <c r="H255" s="653" t="s">
        <v>22</v>
      </c>
    </row>
    <row r="256" spans="1:8" x14ac:dyDescent="0.25">
      <c r="A256" s="651" t="s">
        <v>196</v>
      </c>
      <c r="B256" s="652">
        <f t="shared" si="8"/>
        <v>1.9495</v>
      </c>
      <c r="C256" s="651" t="s">
        <v>233</v>
      </c>
      <c r="D256" s="651" t="s">
        <v>251</v>
      </c>
      <c r="E256" s="651" t="s">
        <v>188</v>
      </c>
      <c r="F256" s="651" t="s">
        <v>188</v>
      </c>
      <c r="G256" s="651" t="s">
        <v>188</v>
      </c>
      <c r="H256" s="651" t="s">
        <v>22</v>
      </c>
    </row>
    <row r="257" spans="1:8" x14ac:dyDescent="0.25">
      <c r="A257" s="653" t="s">
        <v>196</v>
      </c>
      <c r="B257" s="654">
        <f t="shared" si="8"/>
        <v>1.9495</v>
      </c>
      <c r="C257" s="653" t="s">
        <v>215</v>
      </c>
      <c r="D257" s="653" t="s">
        <v>187</v>
      </c>
      <c r="E257" s="653" t="s">
        <v>188</v>
      </c>
      <c r="F257" s="653" t="s">
        <v>188</v>
      </c>
      <c r="G257" s="653" t="s">
        <v>188</v>
      </c>
      <c r="H257" s="653" t="s">
        <v>22</v>
      </c>
    </row>
    <row r="258" spans="1:8" x14ac:dyDescent="0.25">
      <c r="A258" s="651" t="s">
        <v>196</v>
      </c>
      <c r="B258" s="652">
        <f t="shared" si="8"/>
        <v>1.9495</v>
      </c>
      <c r="C258" s="651" t="s">
        <v>215</v>
      </c>
      <c r="D258" s="651" t="s">
        <v>214</v>
      </c>
      <c r="E258" s="651" t="s">
        <v>188</v>
      </c>
      <c r="F258" s="651" t="s">
        <v>188</v>
      </c>
      <c r="G258" s="651" t="s">
        <v>188</v>
      </c>
      <c r="H258" s="651" t="s">
        <v>22</v>
      </c>
    </row>
    <row r="259" spans="1:8" x14ac:dyDescent="0.25">
      <c r="A259" s="653" t="s">
        <v>196</v>
      </c>
      <c r="B259" s="654">
        <f t="shared" si="8"/>
        <v>1.9495</v>
      </c>
      <c r="C259" s="653" t="s">
        <v>215</v>
      </c>
      <c r="D259" s="653" t="s">
        <v>234</v>
      </c>
      <c r="E259" s="653" t="s">
        <v>188</v>
      </c>
      <c r="F259" s="653" t="s">
        <v>188</v>
      </c>
      <c r="G259" s="653" t="s">
        <v>188</v>
      </c>
      <c r="H259" s="653" t="s">
        <v>22</v>
      </c>
    </row>
    <row r="260" spans="1:8" x14ac:dyDescent="0.25">
      <c r="A260" s="651" t="s">
        <v>196</v>
      </c>
      <c r="B260" s="652">
        <f t="shared" si="8"/>
        <v>1.9495</v>
      </c>
      <c r="C260" s="651" t="s">
        <v>215</v>
      </c>
      <c r="D260" s="651" t="s">
        <v>243</v>
      </c>
      <c r="E260" s="651" t="s">
        <v>188</v>
      </c>
      <c r="F260" s="651" t="s">
        <v>188</v>
      </c>
      <c r="G260" s="651" t="s">
        <v>188</v>
      </c>
      <c r="H260" s="651" t="s">
        <v>22</v>
      </c>
    </row>
    <row r="261" spans="1:8" x14ac:dyDescent="0.25">
      <c r="A261" s="653" t="s">
        <v>196</v>
      </c>
      <c r="B261" s="654">
        <f t="shared" si="8"/>
        <v>1.9495</v>
      </c>
      <c r="C261" s="653" t="s">
        <v>215</v>
      </c>
      <c r="D261" s="653" t="s">
        <v>251</v>
      </c>
      <c r="E261" s="653" t="s">
        <v>188</v>
      </c>
      <c r="F261" s="653" t="s">
        <v>188</v>
      </c>
      <c r="G261" s="653" t="s">
        <v>188</v>
      </c>
      <c r="H261" s="653" t="s">
        <v>22</v>
      </c>
    </row>
    <row r="262" spans="1:8" x14ac:dyDescent="0.25">
      <c r="A262" s="651" t="s">
        <v>196</v>
      </c>
      <c r="B262" s="652">
        <f t="shared" si="8"/>
        <v>1.9495</v>
      </c>
      <c r="C262" s="651" t="s">
        <v>250</v>
      </c>
      <c r="D262" s="651" t="s">
        <v>187</v>
      </c>
      <c r="E262" s="651" t="s">
        <v>188</v>
      </c>
      <c r="F262" s="651" t="s">
        <v>188</v>
      </c>
      <c r="G262" s="651" t="s">
        <v>188</v>
      </c>
      <c r="H262" s="651" t="s">
        <v>22</v>
      </c>
    </row>
    <row r="263" spans="1:8" x14ac:dyDescent="0.25">
      <c r="A263" s="653" t="s">
        <v>196</v>
      </c>
      <c r="B263" s="654">
        <f t="shared" si="8"/>
        <v>1.9495</v>
      </c>
      <c r="C263" s="653" t="s">
        <v>250</v>
      </c>
      <c r="D263" s="653" t="s">
        <v>214</v>
      </c>
      <c r="E263" s="653" t="s">
        <v>188</v>
      </c>
      <c r="F263" s="653" t="s">
        <v>188</v>
      </c>
      <c r="G263" s="653" t="s">
        <v>188</v>
      </c>
      <c r="H263" s="653" t="s">
        <v>22</v>
      </c>
    </row>
    <row r="264" spans="1:8" x14ac:dyDescent="0.25">
      <c r="A264" s="651" t="s">
        <v>196</v>
      </c>
      <c r="B264" s="652">
        <f t="shared" si="8"/>
        <v>1.9495</v>
      </c>
      <c r="C264" s="651" t="s">
        <v>250</v>
      </c>
      <c r="D264" s="651" t="s">
        <v>234</v>
      </c>
      <c r="E264" s="651" t="s">
        <v>188</v>
      </c>
      <c r="F264" s="651" t="s">
        <v>188</v>
      </c>
      <c r="G264" s="651" t="s">
        <v>188</v>
      </c>
      <c r="H264" s="651" t="s">
        <v>22</v>
      </c>
    </row>
    <row r="265" spans="1:8" x14ac:dyDescent="0.25">
      <c r="A265" s="653" t="s">
        <v>196</v>
      </c>
      <c r="B265" s="654">
        <f t="shared" si="8"/>
        <v>1.9495</v>
      </c>
      <c r="C265" s="653" t="s">
        <v>250</v>
      </c>
      <c r="D265" s="653" t="s">
        <v>243</v>
      </c>
      <c r="E265" s="653" t="s">
        <v>188</v>
      </c>
      <c r="F265" s="653" t="s">
        <v>188</v>
      </c>
      <c r="G265" s="653" t="s">
        <v>188</v>
      </c>
      <c r="H265" s="653" t="s">
        <v>22</v>
      </c>
    </row>
    <row r="266" spans="1:8" x14ac:dyDescent="0.25">
      <c r="A266" s="651" t="s">
        <v>196</v>
      </c>
      <c r="B266" s="652">
        <f t="shared" si="8"/>
        <v>1.9495</v>
      </c>
      <c r="C266" s="651" t="s">
        <v>250</v>
      </c>
      <c r="D266" s="651" t="s">
        <v>251</v>
      </c>
      <c r="E266" s="651" t="s">
        <v>188</v>
      </c>
      <c r="F266" s="651" t="s">
        <v>188</v>
      </c>
      <c r="G266" s="651" t="s">
        <v>188</v>
      </c>
      <c r="H266" s="651" t="s">
        <v>22</v>
      </c>
    </row>
    <row r="267" spans="1:8" x14ac:dyDescent="0.25">
      <c r="A267" s="653" t="s">
        <v>196</v>
      </c>
      <c r="B267" s="654">
        <f t="shared" si="8"/>
        <v>1.9495</v>
      </c>
      <c r="C267" s="653" t="s">
        <v>258</v>
      </c>
      <c r="D267" s="653" t="s">
        <v>187</v>
      </c>
      <c r="E267" s="653" t="s">
        <v>188</v>
      </c>
      <c r="F267" s="653" t="s">
        <v>188</v>
      </c>
      <c r="G267" s="653" t="s">
        <v>188</v>
      </c>
      <c r="H267" s="653" t="s">
        <v>22</v>
      </c>
    </row>
    <row r="268" spans="1:8" x14ac:dyDescent="0.25">
      <c r="A268" s="651" t="s">
        <v>196</v>
      </c>
      <c r="B268" s="652">
        <f t="shared" si="8"/>
        <v>1.9495</v>
      </c>
      <c r="C268" s="651" t="s">
        <v>258</v>
      </c>
      <c r="D268" s="651" t="s">
        <v>214</v>
      </c>
      <c r="E268" s="651" t="s">
        <v>188</v>
      </c>
      <c r="F268" s="651" t="s">
        <v>188</v>
      </c>
      <c r="G268" s="651" t="s">
        <v>188</v>
      </c>
      <c r="H268" s="651" t="s">
        <v>22</v>
      </c>
    </row>
    <row r="269" spans="1:8" x14ac:dyDescent="0.25">
      <c r="A269" s="653" t="s">
        <v>196</v>
      </c>
      <c r="B269" s="654">
        <f t="shared" si="8"/>
        <v>1.9495</v>
      </c>
      <c r="C269" s="653" t="s">
        <v>258</v>
      </c>
      <c r="D269" s="653" t="s">
        <v>234</v>
      </c>
      <c r="E269" s="653" t="s">
        <v>188</v>
      </c>
      <c r="F269" s="653" t="s">
        <v>188</v>
      </c>
      <c r="G269" s="653" t="s">
        <v>188</v>
      </c>
      <c r="H269" s="653" t="s">
        <v>22</v>
      </c>
    </row>
    <row r="270" spans="1:8" x14ac:dyDescent="0.25">
      <c r="A270" s="651" t="s">
        <v>196</v>
      </c>
      <c r="B270" s="652">
        <f t="shared" si="8"/>
        <v>1.9495</v>
      </c>
      <c r="C270" s="651" t="s">
        <v>258</v>
      </c>
      <c r="D270" s="651" t="s">
        <v>243</v>
      </c>
      <c r="E270" s="651" t="s">
        <v>188</v>
      </c>
      <c r="F270" s="651" t="s">
        <v>188</v>
      </c>
      <c r="G270" s="651" t="s">
        <v>188</v>
      </c>
      <c r="H270" s="651" t="s">
        <v>22</v>
      </c>
    </row>
    <row r="271" spans="1:8" x14ac:dyDescent="0.25">
      <c r="A271" s="653" t="s">
        <v>196</v>
      </c>
      <c r="B271" s="654">
        <f t="shared" si="8"/>
        <v>1.9495</v>
      </c>
      <c r="C271" s="653" t="s">
        <v>258</v>
      </c>
      <c r="D271" s="653" t="s">
        <v>251</v>
      </c>
      <c r="E271" s="653" t="s">
        <v>188</v>
      </c>
      <c r="F271" s="653" t="s">
        <v>188</v>
      </c>
      <c r="G271" s="653" t="s">
        <v>188</v>
      </c>
      <c r="H271" s="653" t="s">
        <v>22</v>
      </c>
    </row>
    <row r="272" spans="1:8" x14ac:dyDescent="0.25">
      <c r="A272" s="651" t="s">
        <v>196</v>
      </c>
      <c r="B272" s="652">
        <f>AVERAGE(2,2.49)</f>
        <v>2.2450000000000001</v>
      </c>
      <c r="C272" s="651" t="s">
        <v>186</v>
      </c>
      <c r="D272" s="651" t="s">
        <v>187</v>
      </c>
      <c r="E272" s="651" t="s">
        <v>188</v>
      </c>
      <c r="F272" s="651" t="s">
        <v>188</v>
      </c>
      <c r="G272" s="651" t="s">
        <v>188</v>
      </c>
      <c r="H272" s="651" t="s">
        <v>22</v>
      </c>
    </row>
    <row r="273" spans="1:8" x14ac:dyDescent="0.25">
      <c r="A273" s="653" t="s">
        <v>196</v>
      </c>
      <c r="B273" s="654">
        <f t="shared" ref="B273:B301" si="9">AVERAGE(2,2.49)</f>
        <v>2.2450000000000001</v>
      </c>
      <c r="C273" s="653" t="s">
        <v>186</v>
      </c>
      <c r="D273" s="653" t="s">
        <v>214</v>
      </c>
      <c r="E273" s="653" t="s">
        <v>188</v>
      </c>
      <c r="F273" s="653" t="s">
        <v>188</v>
      </c>
      <c r="G273" s="653" t="s">
        <v>188</v>
      </c>
      <c r="H273" s="653" t="s">
        <v>22</v>
      </c>
    </row>
    <row r="274" spans="1:8" x14ac:dyDescent="0.25">
      <c r="A274" s="651" t="s">
        <v>196</v>
      </c>
      <c r="B274" s="652">
        <f t="shared" si="9"/>
        <v>2.2450000000000001</v>
      </c>
      <c r="C274" s="651" t="s">
        <v>186</v>
      </c>
      <c r="D274" s="651" t="s">
        <v>234</v>
      </c>
      <c r="E274" s="651" t="s">
        <v>188</v>
      </c>
      <c r="F274" s="651" t="s">
        <v>188</v>
      </c>
      <c r="G274" s="651" t="s">
        <v>188</v>
      </c>
      <c r="H274" s="651" t="s">
        <v>22</v>
      </c>
    </row>
    <row r="275" spans="1:8" x14ac:dyDescent="0.25">
      <c r="A275" s="653" t="s">
        <v>196</v>
      </c>
      <c r="B275" s="654">
        <f t="shared" si="9"/>
        <v>2.2450000000000001</v>
      </c>
      <c r="C275" s="653" t="s">
        <v>186</v>
      </c>
      <c r="D275" s="653" t="s">
        <v>243</v>
      </c>
      <c r="E275" s="653" t="s">
        <v>188</v>
      </c>
      <c r="F275" s="653" t="s">
        <v>188</v>
      </c>
      <c r="G275" s="653" t="s">
        <v>188</v>
      </c>
      <c r="H275" s="653" t="s">
        <v>22</v>
      </c>
    </row>
    <row r="276" spans="1:8" x14ac:dyDescent="0.25">
      <c r="A276" s="651" t="s">
        <v>196</v>
      </c>
      <c r="B276" s="652">
        <f t="shared" si="9"/>
        <v>2.2450000000000001</v>
      </c>
      <c r="C276" s="651" t="s">
        <v>186</v>
      </c>
      <c r="D276" s="651" t="s">
        <v>251</v>
      </c>
      <c r="E276" s="651" t="s">
        <v>188</v>
      </c>
      <c r="F276" s="651" t="s">
        <v>188</v>
      </c>
      <c r="G276" s="651" t="s">
        <v>188</v>
      </c>
      <c r="H276" s="651" t="s">
        <v>22</v>
      </c>
    </row>
    <row r="277" spans="1:8" x14ac:dyDescent="0.25">
      <c r="A277" s="653" t="s">
        <v>196</v>
      </c>
      <c r="B277" s="654">
        <f t="shared" si="9"/>
        <v>2.2450000000000001</v>
      </c>
      <c r="C277" s="653" t="s">
        <v>213</v>
      </c>
      <c r="D277" s="653" t="s">
        <v>187</v>
      </c>
      <c r="E277" s="653" t="s">
        <v>188</v>
      </c>
      <c r="F277" s="653" t="s">
        <v>188</v>
      </c>
      <c r="G277" s="653" t="s">
        <v>188</v>
      </c>
      <c r="H277" s="653" t="s">
        <v>22</v>
      </c>
    </row>
    <row r="278" spans="1:8" x14ac:dyDescent="0.25">
      <c r="A278" s="651" t="s">
        <v>196</v>
      </c>
      <c r="B278" s="652">
        <f t="shared" si="9"/>
        <v>2.2450000000000001</v>
      </c>
      <c r="C278" s="651" t="s">
        <v>213</v>
      </c>
      <c r="D278" s="651" t="s">
        <v>214</v>
      </c>
      <c r="E278" s="651" t="s">
        <v>188</v>
      </c>
      <c r="F278" s="651" t="s">
        <v>188</v>
      </c>
      <c r="G278" s="651" t="s">
        <v>188</v>
      </c>
      <c r="H278" s="651" t="s">
        <v>22</v>
      </c>
    </row>
    <row r="279" spans="1:8" x14ac:dyDescent="0.25">
      <c r="A279" s="653" t="s">
        <v>196</v>
      </c>
      <c r="B279" s="654">
        <f t="shared" si="9"/>
        <v>2.2450000000000001</v>
      </c>
      <c r="C279" s="653" t="s">
        <v>213</v>
      </c>
      <c r="D279" s="653" t="s">
        <v>234</v>
      </c>
      <c r="E279" s="653" t="s">
        <v>188</v>
      </c>
      <c r="F279" s="653" t="s">
        <v>188</v>
      </c>
      <c r="G279" s="653" t="s">
        <v>188</v>
      </c>
      <c r="H279" s="653" t="s">
        <v>22</v>
      </c>
    </row>
    <row r="280" spans="1:8" x14ac:dyDescent="0.25">
      <c r="A280" s="651" t="s">
        <v>196</v>
      </c>
      <c r="B280" s="652">
        <f t="shared" si="9"/>
        <v>2.2450000000000001</v>
      </c>
      <c r="C280" s="651" t="s">
        <v>213</v>
      </c>
      <c r="D280" s="651" t="s">
        <v>243</v>
      </c>
      <c r="E280" s="651" t="s">
        <v>188</v>
      </c>
      <c r="F280" s="651" t="s">
        <v>188</v>
      </c>
      <c r="G280" s="651" t="s">
        <v>188</v>
      </c>
      <c r="H280" s="651" t="s">
        <v>22</v>
      </c>
    </row>
    <row r="281" spans="1:8" x14ac:dyDescent="0.25">
      <c r="A281" s="653" t="s">
        <v>196</v>
      </c>
      <c r="B281" s="654">
        <f t="shared" si="9"/>
        <v>2.2450000000000001</v>
      </c>
      <c r="C281" s="653" t="s">
        <v>213</v>
      </c>
      <c r="D281" s="653" t="s">
        <v>251</v>
      </c>
      <c r="E281" s="653" t="s">
        <v>188</v>
      </c>
      <c r="F281" s="653" t="s">
        <v>188</v>
      </c>
      <c r="G281" s="653" t="s">
        <v>188</v>
      </c>
      <c r="H281" s="653" t="s">
        <v>22</v>
      </c>
    </row>
    <row r="282" spans="1:8" x14ac:dyDescent="0.25">
      <c r="A282" s="651" t="s">
        <v>196</v>
      </c>
      <c r="B282" s="652">
        <f t="shared" si="9"/>
        <v>2.2450000000000001</v>
      </c>
      <c r="C282" s="651" t="s">
        <v>233</v>
      </c>
      <c r="D282" s="651" t="s">
        <v>187</v>
      </c>
      <c r="E282" s="651" t="s">
        <v>188</v>
      </c>
      <c r="F282" s="651" t="s">
        <v>188</v>
      </c>
      <c r="G282" s="651" t="s">
        <v>188</v>
      </c>
      <c r="H282" s="651" t="s">
        <v>22</v>
      </c>
    </row>
    <row r="283" spans="1:8" x14ac:dyDescent="0.25">
      <c r="A283" s="653" t="s">
        <v>196</v>
      </c>
      <c r="B283" s="654">
        <f t="shared" si="9"/>
        <v>2.2450000000000001</v>
      </c>
      <c r="C283" s="653" t="s">
        <v>233</v>
      </c>
      <c r="D283" s="653" t="s">
        <v>214</v>
      </c>
      <c r="E283" s="653" t="s">
        <v>188</v>
      </c>
      <c r="F283" s="653" t="s">
        <v>188</v>
      </c>
      <c r="G283" s="653" t="s">
        <v>188</v>
      </c>
      <c r="H283" s="653" t="s">
        <v>22</v>
      </c>
    </row>
    <row r="284" spans="1:8" x14ac:dyDescent="0.25">
      <c r="A284" s="651" t="s">
        <v>196</v>
      </c>
      <c r="B284" s="652">
        <f t="shared" si="9"/>
        <v>2.2450000000000001</v>
      </c>
      <c r="C284" s="651" t="s">
        <v>233</v>
      </c>
      <c r="D284" s="651" t="s">
        <v>234</v>
      </c>
      <c r="E284" s="651" t="s">
        <v>188</v>
      </c>
      <c r="F284" s="651" t="s">
        <v>188</v>
      </c>
      <c r="G284" s="651" t="s">
        <v>188</v>
      </c>
      <c r="H284" s="651" t="s">
        <v>22</v>
      </c>
    </row>
    <row r="285" spans="1:8" x14ac:dyDescent="0.25">
      <c r="A285" s="653" t="s">
        <v>196</v>
      </c>
      <c r="B285" s="654">
        <f t="shared" si="9"/>
        <v>2.2450000000000001</v>
      </c>
      <c r="C285" s="653" t="s">
        <v>233</v>
      </c>
      <c r="D285" s="653" t="s">
        <v>243</v>
      </c>
      <c r="E285" s="653" t="s">
        <v>188</v>
      </c>
      <c r="F285" s="653" t="s">
        <v>188</v>
      </c>
      <c r="G285" s="653" t="s">
        <v>188</v>
      </c>
      <c r="H285" s="653" t="s">
        <v>22</v>
      </c>
    </row>
    <row r="286" spans="1:8" x14ac:dyDescent="0.25">
      <c r="A286" s="651" t="s">
        <v>196</v>
      </c>
      <c r="B286" s="652">
        <f t="shared" si="9"/>
        <v>2.2450000000000001</v>
      </c>
      <c r="C286" s="651" t="s">
        <v>233</v>
      </c>
      <c r="D286" s="651" t="s">
        <v>251</v>
      </c>
      <c r="E286" s="651" t="s">
        <v>188</v>
      </c>
      <c r="F286" s="651" t="s">
        <v>188</v>
      </c>
      <c r="G286" s="651" t="s">
        <v>188</v>
      </c>
      <c r="H286" s="651" t="s">
        <v>22</v>
      </c>
    </row>
    <row r="287" spans="1:8" x14ac:dyDescent="0.25">
      <c r="A287" s="653" t="s">
        <v>196</v>
      </c>
      <c r="B287" s="654">
        <f t="shared" si="9"/>
        <v>2.2450000000000001</v>
      </c>
      <c r="C287" s="653" t="s">
        <v>215</v>
      </c>
      <c r="D287" s="653" t="s">
        <v>187</v>
      </c>
      <c r="E287" s="653" t="s">
        <v>188</v>
      </c>
      <c r="F287" s="653" t="s">
        <v>188</v>
      </c>
      <c r="G287" s="653" t="s">
        <v>188</v>
      </c>
      <c r="H287" s="653" t="s">
        <v>22</v>
      </c>
    </row>
    <row r="288" spans="1:8" x14ac:dyDescent="0.25">
      <c r="A288" s="651" t="s">
        <v>196</v>
      </c>
      <c r="B288" s="652">
        <f t="shared" si="9"/>
        <v>2.2450000000000001</v>
      </c>
      <c r="C288" s="651" t="s">
        <v>215</v>
      </c>
      <c r="D288" s="651" t="s">
        <v>214</v>
      </c>
      <c r="E288" s="651" t="s">
        <v>188</v>
      </c>
      <c r="F288" s="651" t="s">
        <v>188</v>
      </c>
      <c r="G288" s="651" t="s">
        <v>188</v>
      </c>
      <c r="H288" s="651" t="s">
        <v>22</v>
      </c>
    </row>
    <row r="289" spans="1:8" x14ac:dyDescent="0.25">
      <c r="A289" s="653" t="s">
        <v>196</v>
      </c>
      <c r="B289" s="654">
        <f t="shared" si="9"/>
        <v>2.2450000000000001</v>
      </c>
      <c r="C289" s="653" t="s">
        <v>215</v>
      </c>
      <c r="D289" s="653" t="s">
        <v>234</v>
      </c>
      <c r="E289" s="653" t="s">
        <v>188</v>
      </c>
      <c r="F289" s="653" t="s">
        <v>188</v>
      </c>
      <c r="G289" s="653" t="s">
        <v>188</v>
      </c>
      <c r="H289" s="653" t="s">
        <v>22</v>
      </c>
    </row>
    <row r="290" spans="1:8" x14ac:dyDescent="0.25">
      <c r="A290" s="651" t="s">
        <v>196</v>
      </c>
      <c r="B290" s="652">
        <f t="shared" si="9"/>
        <v>2.2450000000000001</v>
      </c>
      <c r="C290" s="651" t="s">
        <v>215</v>
      </c>
      <c r="D290" s="651" t="s">
        <v>243</v>
      </c>
      <c r="E290" s="651" t="s">
        <v>188</v>
      </c>
      <c r="F290" s="651" t="s">
        <v>188</v>
      </c>
      <c r="G290" s="651" t="s">
        <v>188</v>
      </c>
      <c r="H290" s="651" t="s">
        <v>22</v>
      </c>
    </row>
    <row r="291" spans="1:8" x14ac:dyDescent="0.25">
      <c r="A291" s="653" t="s">
        <v>196</v>
      </c>
      <c r="B291" s="654">
        <f t="shared" si="9"/>
        <v>2.2450000000000001</v>
      </c>
      <c r="C291" s="653" t="s">
        <v>215</v>
      </c>
      <c r="D291" s="653" t="s">
        <v>251</v>
      </c>
      <c r="E291" s="653" t="s">
        <v>188</v>
      </c>
      <c r="F291" s="653" t="s">
        <v>188</v>
      </c>
      <c r="G291" s="653" t="s">
        <v>188</v>
      </c>
      <c r="H291" s="653" t="s">
        <v>22</v>
      </c>
    </row>
    <row r="292" spans="1:8" x14ac:dyDescent="0.25">
      <c r="A292" s="651" t="s">
        <v>196</v>
      </c>
      <c r="B292" s="652">
        <f t="shared" si="9"/>
        <v>2.2450000000000001</v>
      </c>
      <c r="C292" s="651" t="s">
        <v>250</v>
      </c>
      <c r="D292" s="651" t="s">
        <v>187</v>
      </c>
      <c r="E292" s="651" t="s">
        <v>188</v>
      </c>
      <c r="F292" s="651" t="s">
        <v>188</v>
      </c>
      <c r="G292" s="651" t="s">
        <v>188</v>
      </c>
      <c r="H292" s="651" t="s">
        <v>22</v>
      </c>
    </row>
    <row r="293" spans="1:8" x14ac:dyDescent="0.25">
      <c r="A293" s="653" t="s">
        <v>196</v>
      </c>
      <c r="B293" s="654">
        <f t="shared" si="9"/>
        <v>2.2450000000000001</v>
      </c>
      <c r="C293" s="653" t="s">
        <v>250</v>
      </c>
      <c r="D293" s="653" t="s">
        <v>214</v>
      </c>
      <c r="E293" s="653" t="s">
        <v>188</v>
      </c>
      <c r="F293" s="653" t="s">
        <v>188</v>
      </c>
      <c r="G293" s="653" t="s">
        <v>188</v>
      </c>
      <c r="H293" s="653" t="s">
        <v>22</v>
      </c>
    </row>
    <row r="294" spans="1:8" x14ac:dyDescent="0.25">
      <c r="A294" s="651" t="s">
        <v>196</v>
      </c>
      <c r="B294" s="652">
        <f t="shared" si="9"/>
        <v>2.2450000000000001</v>
      </c>
      <c r="C294" s="651" t="s">
        <v>250</v>
      </c>
      <c r="D294" s="651" t="s">
        <v>234</v>
      </c>
      <c r="E294" s="651" t="s">
        <v>188</v>
      </c>
      <c r="F294" s="651" t="s">
        <v>188</v>
      </c>
      <c r="G294" s="651" t="s">
        <v>188</v>
      </c>
      <c r="H294" s="651" t="s">
        <v>22</v>
      </c>
    </row>
    <row r="295" spans="1:8" x14ac:dyDescent="0.25">
      <c r="A295" s="653" t="s">
        <v>196</v>
      </c>
      <c r="B295" s="654">
        <f t="shared" si="9"/>
        <v>2.2450000000000001</v>
      </c>
      <c r="C295" s="653" t="s">
        <v>250</v>
      </c>
      <c r="D295" s="653" t="s">
        <v>243</v>
      </c>
      <c r="E295" s="653" t="s">
        <v>188</v>
      </c>
      <c r="F295" s="653" t="s">
        <v>188</v>
      </c>
      <c r="G295" s="653" t="s">
        <v>188</v>
      </c>
      <c r="H295" s="653" t="s">
        <v>22</v>
      </c>
    </row>
    <row r="296" spans="1:8" x14ac:dyDescent="0.25">
      <c r="A296" s="651" t="s">
        <v>196</v>
      </c>
      <c r="B296" s="652">
        <f t="shared" si="9"/>
        <v>2.2450000000000001</v>
      </c>
      <c r="C296" s="651" t="s">
        <v>250</v>
      </c>
      <c r="D296" s="651" t="s">
        <v>251</v>
      </c>
      <c r="E296" s="651" t="s">
        <v>188</v>
      </c>
      <c r="F296" s="651" t="s">
        <v>188</v>
      </c>
      <c r="G296" s="651" t="s">
        <v>188</v>
      </c>
      <c r="H296" s="651" t="s">
        <v>22</v>
      </c>
    </row>
    <row r="297" spans="1:8" x14ac:dyDescent="0.25">
      <c r="A297" s="653" t="s">
        <v>196</v>
      </c>
      <c r="B297" s="654">
        <f t="shared" si="9"/>
        <v>2.2450000000000001</v>
      </c>
      <c r="C297" s="653" t="s">
        <v>258</v>
      </c>
      <c r="D297" s="653" t="s">
        <v>187</v>
      </c>
      <c r="E297" s="653" t="s">
        <v>188</v>
      </c>
      <c r="F297" s="653" t="s">
        <v>188</v>
      </c>
      <c r="G297" s="653" t="s">
        <v>188</v>
      </c>
      <c r="H297" s="653" t="s">
        <v>22</v>
      </c>
    </row>
    <row r="298" spans="1:8" x14ac:dyDescent="0.25">
      <c r="A298" s="651" t="s">
        <v>196</v>
      </c>
      <c r="B298" s="652">
        <f t="shared" si="9"/>
        <v>2.2450000000000001</v>
      </c>
      <c r="C298" s="651" t="s">
        <v>258</v>
      </c>
      <c r="D298" s="651" t="s">
        <v>214</v>
      </c>
      <c r="E298" s="651" t="s">
        <v>188</v>
      </c>
      <c r="F298" s="651" t="s">
        <v>188</v>
      </c>
      <c r="G298" s="651" t="s">
        <v>188</v>
      </c>
      <c r="H298" s="651" t="s">
        <v>22</v>
      </c>
    </row>
    <row r="299" spans="1:8" x14ac:dyDescent="0.25">
      <c r="A299" s="653" t="s">
        <v>196</v>
      </c>
      <c r="B299" s="654">
        <f t="shared" si="9"/>
        <v>2.2450000000000001</v>
      </c>
      <c r="C299" s="653" t="s">
        <v>258</v>
      </c>
      <c r="D299" s="653" t="s">
        <v>234</v>
      </c>
      <c r="E299" s="653" t="s">
        <v>188</v>
      </c>
      <c r="F299" s="653" t="s">
        <v>188</v>
      </c>
      <c r="G299" s="653" t="s">
        <v>188</v>
      </c>
      <c r="H299" s="653" t="s">
        <v>22</v>
      </c>
    </row>
    <row r="300" spans="1:8" x14ac:dyDescent="0.25">
      <c r="A300" s="651" t="s">
        <v>196</v>
      </c>
      <c r="B300" s="652">
        <f t="shared" si="9"/>
        <v>2.2450000000000001</v>
      </c>
      <c r="C300" s="651" t="s">
        <v>258</v>
      </c>
      <c r="D300" s="651" t="s">
        <v>243</v>
      </c>
      <c r="E300" s="651" t="s">
        <v>188</v>
      </c>
      <c r="F300" s="651" t="s">
        <v>188</v>
      </c>
      <c r="G300" s="651" t="s">
        <v>188</v>
      </c>
      <c r="H300" s="651" t="s">
        <v>22</v>
      </c>
    </row>
    <row r="301" spans="1:8" x14ac:dyDescent="0.25">
      <c r="A301" s="653" t="s">
        <v>196</v>
      </c>
      <c r="B301" s="654">
        <f t="shared" si="9"/>
        <v>2.2450000000000001</v>
      </c>
      <c r="C301" s="653" t="s">
        <v>258</v>
      </c>
      <c r="D301" s="653" t="s">
        <v>251</v>
      </c>
      <c r="E301" s="653" t="s">
        <v>188</v>
      </c>
      <c r="F301" s="653" t="s">
        <v>188</v>
      </c>
      <c r="G301" s="653" t="s">
        <v>188</v>
      </c>
      <c r="H301" s="653" t="s">
        <v>22</v>
      </c>
    </row>
    <row r="302" spans="1:8" x14ac:dyDescent="0.25">
      <c r="A302" s="651" t="s">
        <v>196</v>
      </c>
      <c r="B302" s="652">
        <f>AVERAGE(2.25,2.499)</f>
        <v>2.3745000000000003</v>
      </c>
      <c r="C302" s="651" t="s">
        <v>186</v>
      </c>
      <c r="D302" s="651" t="s">
        <v>187</v>
      </c>
      <c r="E302" s="651" t="s">
        <v>188</v>
      </c>
      <c r="F302" s="651" t="s">
        <v>188</v>
      </c>
      <c r="G302" s="651" t="s">
        <v>188</v>
      </c>
      <c r="H302" s="651" t="s">
        <v>22</v>
      </c>
    </row>
    <row r="303" spans="1:8" x14ac:dyDescent="0.25">
      <c r="A303" s="653" t="s">
        <v>196</v>
      </c>
      <c r="B303" s="654">
        <f t="shared" ref="B303:B331" si="10">AVERAGE(2.25,2.499)</f>
        <v>2.3745000000000003</v>
      </c>
      <c r="C303" s="653" t="s">
        <v>186</v>
      </c>
      <c r="D303" s="653" t="s">
        <v>214</v>
      </c>
      <c r="E303" s="653" t="s">
        <v>188</v>
      </c>
      <c r="F303" s="653" t="s">
        <v>188</v>
      </c>
      <c r="G303" s="653" t="s">
        <v>188</v>
      </c>
      <c r="H303" s="653" t="s">
        <v>22</v>
      </c>
    </row>
    <row r="304" spans="1:8" x14ac:dyDescent="0.25">
      <c r="A304" s="651" t="s">
        <v>196</v>
      </c>
      <c r="B304" s="652">
        <f t="shared" si="10"/>
        <v>2.3745000000000003</v>
      </c>
      <c r="C304" s="651" t="s">
        <v>186</v>
      </c>
      <c r="D304" s="651" t="s">
        <v>234</v>
      </c>
      <c r="E304" s="651" t="s">
        <v>188</v>
      </c>
      <c r="F304" s="651" t="s">
        <v>188</v>
      </c>
      <c r="G304" s="651" t="s">
        <v>188</v>
      </c>
      <c r="H304" s="651" t="s">
        <v>22</v>
      </c>
    </row>
    <row r="305" spans="1:8" x14ac:dyDescent="0.25">
      <c r="A305" s="653" t="s">
        <v>196</v>
      </c>
      <c r="B305" s="654">
        <f t="shared" si="10"/>
        <v>2.3745000000000003</v>
      </c>
      <c r="C305" s="653" t="s">
        <v>186</v>
      </c>
      <c r="D305" s="653" t="s">
        <v>243</v>
      </c>
      <c r="E305" s="653" t="s">
        <v>188</v>
      </c>
      <c r="F305" s="653" t="s">
        <v>188</v>
      </c>
      <c r="G305" s="653" t="s">
        <v>188</v>
      </c>
      <c r="H305" s="653" t="s">
        <v>22</v>
      </c>
    </row>
    <row r="306" spans="1:8" x14ac:dyDescent="0.25">
      <c r="A306" s="651" t="s">
        <v>196</v>
      </c>
      <c r="B306" s="652">
        <f t="shared" si="10"/>
        <v>2.3745000000000003</v>
      </c>
      <c r="C306" s="651" t="s">
        <v>186</v>
      </c>
      <c r="D306" s="651" t="s">
        <v>251</v>
      </c>
      <c r="E306" s="651" t="s">
        <v>188</v>
      </c>
      <c r="F306" s="651" t="s">
        <v>188</v>
      </c>
      <c r="G306" s="651" t="s">
        <v>188</v>
      </c>
      <c r="H306" s="651" t="s">
        <v>22</v>
      </c>
    </row>
    <row r="307" spans="1:8" x14ac:dyDescent="0.25">
      <c r="A307" s="653" t="s">
        <v>196</v>
      </c>
      <c r="B307" s="654">
        <f t="shared" si="10"/>
        <v>2.3745000000000003</v>
      </c>
      <c r="C307" s="653" t="s">
        <v>213</v>
      </c>
      <c r="D307" s="653" t="s">
        <v>187</v>
      </c>
      <c r="E307" s="653" t="s">
        <v>188</v>
      </c>
      <c r="F307" s="653" t="s">
        <v>188</v>
      </c>
      <c r="G307" s="653" t="s">
        <v>188</v>
      </c>
      <c r="H307" s="653" t="s">
        <v>22</v>
      </c>
    </row>
    <row r="308" spans="1:8" x14ac:dyDescent="0.25">
      <c r="A308" s="651" t="s">
        <v>196</v>
      </c>
      <c r="B308" s="652">
        <f t="shared" si="10"/>
        <v>2.3745000000000003</v>
      </c>
      <c r="C308" s="651" t="s">
        <v>213</v>
      </c>
      <c r="D308" s="651" t="s">
        <v>214</v>
      </c>
      <c r="E308" s="651" t="s">
        <v>188</v>
      </c>
      <c r="F308" s="651" t="s">
        <v>188</v>
      </c>
      <c r="G308" s="651" t="s">
        <v>188</v>
      </c>
      <c r="H308" s="651" t="s">
        <v>22</v>
      </c>
    </row>
    <row r="309" spans="1:8" x14ac:dyDescent="0.25">
      <c r="A309" s="653" t="s">
        <v>196</v>
      </c>
      <c r="B309" s="654">
        <f t="shared" si="10"/>
        <v>2.3745000000000003</v>
      </c>
      <c r="C309" s="653" t="s">
        <v>213</v>
      </c>
      <c r="D309" s="653" t="s">
        <v>234</v>
      </c>
      <c r="E309" s="653" t="s">
        <v>188</v>
      </c>
      <c r="F309" s="653" t="s">
        <v>188</v>
      </c>
      <c r="G309" s="653" t="s">
        <v>188</v>
      </c>
      <c r="H309" s="653" t="s">
        <v>22</v>
      </c>
    </row>
    <row r="310" spans="1:8" x14ac:dyDescent="0.25">
      <c r="A310" s="651" t="s">
        <v>196</v>
      </c>
      <c r="B310" s="652">
        <f t="shared" si="10"/>
        <v>2.3745000000000003</v>
      </c>
      <c r="C310" s="651" t="s">
        <v>213</v>
      </c>
      <c r="D310" s="651" t="s">
        <v>243</v>
      </c>
      <c r="E310" s="651" t="s">
        <v>188</v>
      </c>
      <c r="F310" s="651" t="s">
        <v>188</v>
      </c>
      <c r="G310" s="651" t="s">
        <v>188</v>
      </c>
      <c r="H310" s="651" t="s">
        <v>22</v>
      </c>
    </row>
    <row r="311" spans="1:8" x14ac:dyDescent="0.25">
      <c r="A311" s="653" t="s">
        <v>196</v>
      </c>
      <c r="B311" s="654">
        <f t="shared" si="10"/>
        <v>2.3745000000000003</v>
      </c>
      <c r="C311" s="653" t="s">
        <v>213</v>
      </c>
      <c r="D311" s="653" t="s">
        <v>251</v>
      </c>
      <c r="E311" s="653" t="s">
        <v>188</v>
      </c>
      <c r="F311" s="653" t="s">
        <v>188</v>
      </c>
      <c r="G311" s="653" t="s">
        <v>188</v>
      </c>
      <c r="H311" s="653" t="s">
        <v>22</v>
      </c>
    </row>
    <row r="312" spans="1:8" x14ac:dyDescent="0.25">
      <c r="A312" s="651" t="s">
        <v>196</v>
      </c>
      <c r="B312" s="652">
        <f t="shared" si="10"/>
        <v>2.3745000000000003</v>
      </c>
      <c r="C312" s="651" t="s">
        <v>233</v>
      </c>
      <c r="D312" s="651" t="s">
        <v>187</v>
      </c>
      <c r="E312" s="651" t="s">
        <v>188</v>
      </c>
      <c r="F312" s="651" t="s">
        <v>188</v>
      </c>
      <c r="G312" s="651" t="s">
        <v>188</v>
      </c>
      <c r="H312" s="651" t="s">
        <v>22</v>
      </c>
    </row>
    <row r="313" spans="1:8" x14ac:dyDescent="0.25">
      <c r="A313" s="653" t="s">
        <v>196</v>
      </c>
      <c r="B313" s="654">
        <f t="shared" si="10"/>
        <v>2.3745000000000003</v>
      </c>
      <c r="C313" s="653" t="s">
        <v>233</v>
      </c>
      <c r="D313" s="653" t="s">
        <v>214</v>
      </c>
      <c r="E313" s="653" t="s">
        <v>188</v>
      </c>
      <c r="F313" s="653" t="s">
        <v>188</v>
      </c>
      <c r="G313" s="653" t="s">
        <v>188</v>
      </c>
      <c r="H313" s="653" t="s">
        <v>22</v>
      </c>
    </row>
    <row r="314" spans="1:8" x14ac:dyDescent="0.25">
      <c r="A314" s="651" t="s">
        <v>196</v>
      </c>
      <c r="B314" s="652">
        <f t="shared" si="10"/>
        <v>2.3745000000000003</v>
      </c>
      <c r="C314" s="651" t="s">
        <v>233</v>
      </c>
      <c r="D314" s="651" t="s">
        <v>234</v>
      </c>
      <c r="E314" s="651" t="s">
        <v>188</v>
      </c>
      <c r="F314" s="651" t="s">
        <v>188</v>
      </c>
      <c r="G314" s="651" t="s">
        <v>188</v>
      </c>
      <c r="H314" s="651" t="s">
        <v>22</v>
      </c>
    </row>
    <row r="315" spans="1:8" x14ac:dyDescent="0.25">
      <c r="A315" s="653" t="s">
        <v>196</v>
      </c>
      <c r="B315" s="654">
        <f t="shared" si="10"/>
        <v>2.3745000000000003</v>
      </c>
      <c r="C315" s="653" t="s">
        <v>233</v>
      </c>
      <c r="D315" s="653" t="s">
        <v>243</v>
      </c>
      <c r="E315" s="653" t="s">
        <v>188</v>
      </c>
      <c r="F315" s="653" t="s">
        <v>188</v>
      </c>
      <c r="G315" s="653" t="s">
        <v>188</v>
      </c>
      <c r="H315" s="653" t="s">
        <v>22</v>
      </c>
    </row>
    <row r="316" spans="1:8" x14ac:dyDescent="0.25">
      <c r="A316" s="651" t="s">
        <v>196</v>
      </c>
      <c r="B316" s="652">
        <f t="shared" si="10"/>
        <v>2.3745000000000003</v>
      </c>
      <c r="C316" s="651" t="s">
        <v>233</v>
      </c>
      <c r="D316" s="651" t="s">
        <v>251</v>
      </c>
      <c r="E316" s="651" t="s">
        <v>188</v>
      </c>
      <c r="F316" s="651" t="s">
        <v>188</v>
      </c>
      <c r="G316" s="651" t="s">
        <v>188</v>
      </c>
      <c r="H316" s="651" t="s">
        <v>22</v>
      </c>
    </row>
    <row r="317" spans="1:8" x14ac:dyDescent="0.25">
      <c r="A317" s="653" t="s">
        <v>196</v>
      </c>
      <c r="B317" s="654">
        <f t="shared" si="10"/>
        <v>2.3745000000000003</v>
      </c>
      <c r="C317" s="653" t="s">
        <v>215</v>
      </c>
      <c r="D317" s="653" t="s">
        <v>187</v>
      </c>
      <c r="E317" s="653" t="s">
        <v>188</v>
      </c>
      <c r="F317" s="653" t="s">
        <v>188</v>
      </c>
      <c r="G317" s="653" t="s">
        <v>188</v>
      </c>
      <c r="H317" s="653" t="s">
        <v>22</v>
      </c>
    </row>
    <row r="318" spans="1:8" x14ac:dyDescent="0.25">
      <c r="A318" s="651" t="s">
        <v>196</v>
      </c>
      <c r="B318" s="652">
        <f t="shared" si="10"/>
        <v>2.3745000000000003</v>
      </c>
      <c r="C318" s="651" t="s">
        <v>215</v>
      </c>
      <c r="D318" s="651" t="s">
        <v>214</v>
      </c>
      <c r="E318" s="651" t="s">
        <v>188</v>
      </c>
      <c r="F318" s="651" t="s">
        <v>188</v>
      </c>
      <c r="G318" s="651" t="s">
        <v>188</v>
      </c>
      <c r="H318" s="651" t="s">
        <v>22</v>
      </c>
    </row>
    <row r="319" spans="1:8" x14ac:dyDescent="0.25">
      <c r="A319" s="653" t="s">
        <v>196</v>
      </c>
      <c r="B319" s="654">
        <f t="shared" si="10"/>
        <v>2.3745000000000003</v>
      </c>
      <c r="C319" s="653" t="s">
        <v>215</v>
      </c>
      <c r="D319" s="653" t="s">
        <v>234</v>
      </c>
      <c r="E319" s="653" t="s">
        <v>188</v>
      </c>
      <c r="F319" s="653" t="s">
        <v>188</v>
      </c>
      <c r="G319" s="653" t="s">
        <v>188</v>
      </c>
      <c r="H319" s="653" t="s">
        <v>22</v>
      </c>
    </row>
    <row r="320" spans="1:8" x14ac:dyDescent="0.25">
      <c r="A320" s="651" t="s">
        <v>196</v>
      </c>
      <c r="B320" s="652">
        <f t="shared" si="10"/>
        <v>2.3745000000000003</v>
      </c>
      <c r="C320" s="651" t="s">
        <v>215</v>
      </c>
      <c r="D320" s="651" t="s">
        <v>243</v>
      </c>
      <c r="E320" s="651" t="s">
        <v>188</v>
      </c>
      <c r="F320" s="651" t="s">
        <v>188</v>
      </c>
      <c r="G320" s="651" t="s">
        <v>188</v>
      </c>
      <c r="H320" s="651" t="s">
        <v>22</v>
      </c>
    </row>
    <row r="321" spans="1:8" x14ac:dyDescent="0.25">
      <c r="A321" s="653" t="s">
        <v>196</v>
      </c>
      <c r="B321" s="654">
        <f t="shared" si="10"/>
        <v>2.3745000000000003</v>
      </c>
      <c r="C321" s="653" t="s">
        <v>215</v>
      </c>
      <c r="D321" s="653" t="s">
        <v>251</v>
      </c>
      <c r="E321" s="653" t="s">
        <v>188</v>
      </c>
      <c r="F321" s="653" t="s">
        <v>188</v>
      </c>
      <c r="G321" s="653" t="s">
        <v>188</v>
      </c>
      <c r="H321" s="653" t="s">
        <v>22</v>
      </c>
    </row>
    <row r="322" spans="1:8" x14ac:dyDescent="0.25">
      <c r="A322" s="651" t="s">
        <v>196</v>
      </c>
      <c r="B322" s="652">
        <f t="shared" si="10"/>
        <v>2.3745000000000003</v>
      </c>
      <c r="C322" s="651" t="s">
        <v>250</v>
      </c>
      <c r="D322" s="651" t="s">
        <v>187</v>
      </c>
      <c r="E322" s="651" t="s">
        <v>188</v>
      </c>
      <c r="F322" s="651" t="s">
        <v>188</v>
      </c>
      <c r="G322" s="651" t="s">
        <v>188</v>
      </c>
      <c r="H322" s="651" t="s">
        <v>22</v>
      </c>
    </row>
    <row r="323" spans="1:8" x14ac:dyDescent="0.25">
      <c r="A323" s="653" t="s">
        <v>196</v>
      </c>
      <c r="B323" s="654">
        <f t="shared" si="10"/>
        <v>2.3745000000000003</v>
      </c>
      <c r="C323" s="653" t="s">
        <v>250</v>
      </c>
      <c r="D323" s="653" t="s">
        <v>214</v>
      </c>
      <c r="E323" s="653" t="s">
        <v>188</v>
      </c>
      <c r="F323" s="653" t="s">
        <v>188</v>
      </c>
      <c r="G323" s="653" t="s">
        <v>188</v>
      </c>
      <c r="H323" s="653" t="s">
        <v>22</v>
      </c>
    </row>
    <row r="324" spans="1:8" x14ac:dyDescent="0.25">
      <c r="A324" s="651" t="s">
        <v>196</v>
      </c>
      <c r="B324" s="652">
        <f t="shared" si="10"/>
        <v>2.3745000000000003</v>
      </c>
      <c r="C324" s="651" t="s">
        <v>250</v>
      </c>
      <c r="D324" s="651" t="s">
        <v>234</v>
      </c>
      <c r="E324" s="651" t="s">
        <v>188</v>
      </c>
      <c r="F324" s="651" t="s">
        <v>188</v>
      </c>
      <c r="G324" s="651" t="s">
        <v>188</v>
      </c>
      <c r="H324" s="651" t="s">
        <v>22</v>
      </c>
    </row>
    <row r="325" spans="1:8" x14ac:dyDescent="0.25">
      <c r="A325" s="653" t="s">
        <v>196</v>
      </c>
      <c r="B325" s="654">
        <f t="shared" si="10"/>
        <v>2.3745000000000003</v>
      </c>
      <c r="C325" s="653" t="s">
        <v>250</v>
      </c>
      <c r="D325" s="653" t="s">
        <v>243</v>
      </c>
      <c r="E325" s="653" t="s">
        <v>188</v>
      </c>
      <c r="F325" s="653" t="s">
        <v>188</v>
      </c>
      <c r="G325" s="653" t="s">
        <v>188</v>
      </c>
      <c r="H325" s="653" t="s">
        <v>22</v>
      </c>
    </row>
    <row r="326" spans="1:8" x14ac:dyDescent="0.25">
      <c r="A326" s="651" t="s">
        <v>196</v>
      </c>
      <c r="B326" s="652">
        <f t="shared" si="10"/>
        <v>2.3745000000000003</v>
      </c>
      <c r="C326" s="651" t="s">
        <v>250</v>
      </c>
      <c r="D326" s="651" t="s">
        <v>251</v>
      </c>
      <c r="E326" s="651" t="s">
        <v>188</v>
      </c>
      <c r="F326" s="651" t="s">
        <v>188</v>
      </c>
      <c r="G326" s="651" t="s">
        <v>188</v>
      </c>
      <c r="H326" s="651" t="s">
        <v>22</v>
      </c>
    </row>
    <row r="327" spans="1:8" x14ac:dyDescent="0.25">
      <c r="A327" s="653" t="s">
        <v>196</v>
      </c>
      <c r="B327" s="654">
        <f t="shared" si="10"/>
        <v>2.3745000000000003</v>
      </c>
      <c r="C327" s="653" t="s">
        <v>258</v>
      </c>
      <c r="D327" s="653" t="s">
        <v>187</v>
      </c>
      <c r="E327" s="653" t="s">
        <v>188</v>
      </c>
      <c r="F327" s="653" t="s">
        <v>188</v>
      </c>
      <c r="G327" s="653" t="s">
        <v>188</v>
      </c>
      <c r="H327" s="653" t="s">
        <v>22</v>
      </c>
    </row>
    <row r="328" spans="1:8" x14ac:dyDescent="0.25">
      <c r="A328" s="651" t="s">
        <v>196</v>
      </c>
      <c r="B328" s="652">
        <f t="shared" si="10"/>
        <v>2.3745000000000003</v>
      </c>
      <c r="C328" s="651" t="s">
        <v>258</v>
      </c>
      <c r="D328" s="651" t="s">
        <v>214</v>
      </c>
      <c r="E328" s="651" t="s">
        <v>188</v>
      </c>
      <c r="F328" s="651" t="s">
        <v>188</v>
      </c>
      <c r="G328" s="651" t="s">
        <v>188</v>
      </c>
      <c r="H328" s="651" t="s">
        <v>22</v>
      </c>
    </row>
    <row r="329" spans="1:8" x14ac:dyDescent="0.25">
      <c r="A329" s="653" t="s">
        <v>196</v>
      </c>
      <c r="B329" s="654">
        <f t="shared" si="10"/>
        <v>2.3745000000000003</v>
      </c>
      <c r="C329" s="653" t="s">
        <v>258</v>
      </c>
      <c r="D329" s="653" t="s">
        <v>234</v>
      </c>
      <c r="E329" s="653" t="s">
        <v>188</v>
      </c>
      <c r="F329" s="653" t="s">
        <v>188</v>
      </c>
      <c r="G329" s="653" t="s">
        <v>188</v>
      </c>
      <c r="H329" s="653" t="s">
        <v>22</v>
      </c>
    </row>
    <row r="330" spans="1:8" x14ac:dyDescent="0.25">
      <c r="A330" s="651" t="s">
        <v>196</v>
      </c>
      <c r="B330" s="652">
        <f t="shared" si="10"/>
        <v>2.3745000000000003</v>
      </c>
      <c r="C330" s="651" t="s">
        <v>258</v>
      </c>
      <c r="D330" s="651" t="s">
        <v>243</v>
      </c>
      <c r="E330" s="651" t="s">
        <v>188</v>
      </c>
      <c r="F330" s="651" t="s">
        <v>188</v>
      </c>
      <c r="G330" s="651" t="s">
        <v>188</v>
      </c>
      <c r="H330" s="651" t="s">
        <v>22</v>
      </c>
    </row>
    <row r="331" spans="1:8" x14ac:dyDescent="0.25">
      <c r="A331" s="653" t="s">
        <v>196</v>
      </c>
      <c r="B331" s="654">
        <f t="shared" si="10"/>
        <v>2.3745000000000003</v>
      </c>
      <c r="C331" s="653" t="s">
        <v>258</v>
      </c>
      <c r="D331" s="653" t="s">
        <v>251</v>
      </c>
      <c r="E331" s="653" t="s">
        <v>188</v>
      </c>
      <c r="F331" s="653" t="s">
        <v>188</v>
      </c>
      <c r="G331" s="653" t="s">
        <v>188</v>
      </c>
      <c r="H331" s="653" t="s">
        <v>22</v>
      </c>
    </row>
    <row r="332" spans="1:8" x14ac:dyDescent="0.25">
      <c r="A332" s="651" t="s">
        <v>196</v>
      </c>
      <c r="B332" s="652">
        <f>AVERAGE(2.5,2.699)</f>
        <v>2.5994999999999999</v>
      </c>
      <c r="C332" s="651" t="s">
        <v>186</v>
      </c>
      <c r="D332" s="651" t="s">
        <v>187</v>
      </c>
      <c r="E332" s="651" t="s">
        <v>188</v>
      </c>
      <c r="F332" s="651" t="s">
        <v>188</v>
      </c>
      <c r="G332" s="651" t="s">
        <v>188</v>
      </c>
      <c r="H332" s="651" t="s">
        <v>22</v>
      </c>
    </row>
    <row r="333" spans="1:8" x14ac:dyDescent="0.25">
      <c r="A333" s="653" t="s">
        <v>196</v>
      </c>
      <c r="B333" s="654">
        <f t="shared" ref="B333:B361" si="11">AVERAGE(2.5,2.699)</f>
        <v>2.5994999999999999</v>
      </c>
      <c r="C333" s="653" t="s">
        <v>186</v>
      </c>
      <c r="D333" s="653" t="s">
        <v>214</v>
      </c>
      <c r="E333" s="653" t="s">
        <v>188</v>
      </c>
      <c r="F333" s="653" t="s">
        <v>188</v>
      </c>
      <c r="G333" s="653" t="s">
        <v>188</v>
      </c>
      <c r="H333" s="653" t="s">
        <v>22</v>
      </c>
    </row>
    <row r="334" spans="1:8" x14ac:dyDescent="0.25">
      <c r="A334" s="651" t="s">
        <v>196</v>
      </c>
      <c r="B334" s="652">
        <f t="shared" si="11"/>
        <v>2.5994999999999999</v>
      </c>
      <c r="C334" s="651" t="s">
        <v>186</v>
      </c>
      <c r="D334" s="651" t="s">
        <v>234</v>
      </c>
      <c r="E334" s="651" t="s">
        <v>188</v>
      </c>
      <c r="F334" s="651" t="s">
        <v>188</v>
      </c>
      <c r="G334" s="651" t="s">
        <v>188</v>
      </c>
      <c r="H334" s="651" t="s">
        <v>22</v>
      </c>
    </row>
    <row r="335" spans="1:8" x14ac:dyDescent="0.25">
      <c r="A335" s="653" t="s">
        <v>196</v>
      </c>
      <c r="B335" s="654">
        <f t="shared" si="11"/>
        <v>2.5994999999999999</v>
      </c>
      <c r="C335" s="653" t="s">
        <v>186</v>
      </c>
      <c r="D335" s="653" t="s">
        <v>243</v>
      </c>
      <c r="E335" s="653" t="s">
        <v>188</v>
      </c>
      <c r="F335" s="653" t="s">
        <v>188</v>
      </c>
      <c r="G335" s="653" t="s">
        <v>188</v>
      </c>
      <c r="H335" s="653" t="s">
        <v>22</v>
      </c>
    </row>
    <row r="336" spans="1:8" x14ac:dyDescent="0.25">
      <c r="A336" s="651" t="s">
        <v>196</v>
      </c>
      <c r="B336" s="652">
        <f t="shared" si="11"/>
        <v>2.5994999999999999</v>
      </c>
      <c r="C336" s="651" t="s">
        <v>186</v>
      </c>
      <c r="D336" s="651" t="s">
        <v>251</v>
      </c>
      <c r="E336" s="651" t="s">
        <v>188</v>
      </c>
      <c r="F336" s="651" t="s">
        <v>188</v>
      </c>
      <c r="G336" s="651" t="s">
        <v>188</v>
      </c>
      <c r="H336" s="651" t="s">
        <v>22</v>
      </c>
    </row>
    <row r="337" spans="1:8" x14ac:dyDescent="0.25">
      <c r="A337" s="653" t="s">
        <v>196</v>
      </c>
      <c r="B337" s="654">
        <f t="shared" si="11"/>
        <v>2.5994999999999999</v>
      </c>
      <c r="C337" s="653" t="s">
        <v>213</v>
      </c>
      <c r="D337" s="653" t="s">
        <v>187</v>
      </c>
      <c r="E337" s="653" t="s">
        <v>188</v>
      </c>
      <c r="F337" s="653" t="s">
        <v>188</v>
      </c>
      <c r="G337" s="653" t="s">
        <v>188</v>
      </c>
      <c r="H337" s="653" t="s">
        <v>22</v>
      </c>
    </row>
    <row r="338" spans="1:8" x14ac:dyDescent="0.25">
      <c r="A338" s="651" t="s">
        <v>196</v>
      </c>
      <c r="B338" s="652">
        <f t="shared" si="11"/>
        <v>2.5994999999999999</v>
      </c>
      <c r="C338" s="651" t="s">
        <v>213</v>
      </c>
      <c r="D338" s="651" t="s">
        <v>214</v>
      </c>
      <c r="E338" s="651" t="s">
        <v>188</v>
      </c>
      <c r="F338" s="651" t="s">
        <v>188</v>
      </c>
      <c r="G338" s="651" t="s">
        <v>188</v>
      </c>
      <c r="H338" s="651" t="s">
        <v>22</v>
      </c>
    </row>
    <row r="339" spans="1:8" x14ac:dyDescent="0.25">
      <c r="A339" s="653" t="s">
        <v>196</v>
      </c>
      <c r="B339" s="654">
        <f t="shared" si="11"/>
        <v>2.5994999999999999</v>
      </c>
      <c r="C339" s="653" t="s">
        <v>213</v>
      </c>
      <c r="D339" s="653" t="s">
        <v>234</v>
      </c>
      <c r="E339" s="653" t="s">
        <v>188</v>
      </c>
      <c r="F339" s="653" t="s">
        <v>188</v>
      </c>
      <c r="G339" s="653" t="s">
        <v>188</v>
      </c>
      <c r="H339" s="653" t="s">
        <v>22</v>
      </c>
    </row>
    <row r="340" spans="1:8" x14ac:dyDescent="0.25">
      <c r="A340" s="651" t="s">
        <v>196</v>
      </c>
      <c r="B340" s="652">
        <f t="shared" si="11"/>
        <v>2.5994999999999999</v>
      </c>
      <c r="C340" s="651" t="s">
        <v>213</v>
      </c>
      <c r="D340" s="651" t="s">
        <v>243</v>
      </c>
      <c r="E340" s="651" t="s">
        <v>188</v>
      </c>
      <c r="F340" s="651" t="s">
        <v>188</v>
      </c>
      <c r="G340" s="651" t="s">
        <v>188</v>
      </c>
      <c r="H340" s="651" t="s">
        <v>22</v>
      </c>
    </row>
    <row r="341" spans="1:8" x14ac:dyDescent="0.25">
      <c r="A341" s="653" t="s">
        <v>196</v>
      </c>
      <c r="B341" s="654">
        <f t="shared" si="11"/>
        <v>2.5994999999999999</v>
      </c>
      <c r="C341" s="653" t="s">
        <v>213</v>
      </c>
      <c r="D341" s="653" t="s">
        <v>251</v>
      </c>
      <c r="E341" s="653" t="s">
        <v>188</v>
      </c>
      <c r="F341" s="653" t="s">
        <v>188</v>
      </c>
      <c r="G341" s="653" t="s">
        <v>188</v>
      </c>
      <c r="H341" s="653" t="s">
        <v>22</v>
      </c>
    </row>
    <row r="342" spans="1:8" x14ac:dyDescent="0.25">
      <c r="A342" s="651" t="s">
        <v>196</v>
      </c>
      <c r="B342" s="652">
        <f t="shared" si="11"/>
        <v>2.5994999999999999</v>
      </c>
      <c r="C342" s="651" t="s">
        <v>233</v>
      </c>
      <c r="D342" s="651" t="s">
        <v>187</v>
      </c>
      <c r="E342" s="651" t="s">
        <v>188</v>
      </c>
      <c r="F342" s="651" t="s">
        <v>188</v>
      </c>
      <c r="G342" s="651" t="s">
        <v>188</v>
      </c>
      <c r="H342" s="651" t="s">
        <v>22</v>
      </c>
    </row>
    <row r="343" spans="1:8" x14ac:dyDescent="0.25">
      <c r="A343" s="653" t="s">
        <v>196</v>
      </c>
      <c r="B343" s="654">
        <f t="shared" si="11"/>
        <v>2.5994999999999999</v>
      </c>
      <c r="C343" s="653" t="s">
        <v>233</v>
      </c>
      <c r="D343" s="653" t="s">
        <v>214</v>
      </c>
      <c r="E343" s="653" t="s">
        <v>188</v>
      </c>
      <c r="F343" s="653" t="s">
        <v>188</v>
      </c>
      <c r="G343" s="653" t="s">
        <v>188</v>
      </c>
      <c r="H343" s="653" t="s">
        <v>22</v>
      </c>
    </row>
    <row r="344" spans="1:8" x14ac:dyDescent="0.25">
      <c r="A344" s="651" t="s">
        <v>196</v>
      </c>
      <c r="B344" s="652">
        <f t="shared" si="11"/>
        <v>2.5994999999999999</v>
      </c>
      <c r="C344" s="651" t="s">
        <v>233</v>
      </c>
      <c r="D344" s="651" t="s">
        <v>234</v>
      </c>
      <c r="E344" s="651" t="s">
        <v>188</v>
      </c>
      <c r="F344" s="651" t="s">
        <v>188</v>
      </c>
      <c r="G344" s="651" t="s">
        <v>188</v>
      </c>
      <c r="H344" s="651" t="s">
        <v>22</v>
      </c>
    </row>
    <row r="345" spans="1:8" x14ac:dyDescent="0.25">
      <c r="A345" s="653" t="s">
        <v>196</v>
      </c>
      <c r="B345" s="654">
        <f t="shared" si="11"/>
        <v>2.5994999999999999</v>
      </c>
      <c r="C345" s="653" t="s">
        <v>233</v>
      </c>
      <c r="D345" s="653" t="s">
        <v>243</v>
      </c>
      <c r="E345" s="653" t="s">
        <v>188</v>
      </c>
      <c r="F345" s="653" t="s">
        <v>188</v>
      </c>
      <c r="G345" s="653" t="s">
        <v>188</v>
      </c>
      <c r="H345" s="653" t="s">
        <v>22</v>
      </c>
    </row>
    <row r="346" spans="1:8" x14ac:dyDescent="0.25">
      <c r="A346" s="651" t="s">
        <v>196</v>
      </c>
      <c r="B346" s="652">
        <f t="shared" si="11"/>
        <v>2.5994999999999999</v>
      </c>
      <c r="C346" s="651" t="s">
        <v>233</v>
      </c>
      <c r="D346" s="651" t="s">
        <v>251</v>
      </c>
      <c r="E346" s="651" t="s">
        <v>188</v>
      </c>
      <c r="F346" s="651" t="s">
        <v>188</v>
      </c>
      <c r="G346" s="651" t="s">
        <v>188</v>
      </c>
      <c r="H346" s="651" t="s">
        <v>22</v>
      </c>
    </row>
    <row r="347" spans="1:8" x14ac:dyDescent="0.25">
      <c r="A347" s="653" t="s">
        <v>196</v>
      </c>
      <c r="B347" s="654">
        <f t="shared" si="11"/>
        <v>2.5994999999999999</v>
      </c>
      <c r="C347" s="653" t="s">
        <v>215</v>
      </c>
      <c r="D347" s="653" t="s">
        <v>187</v>
      </c>
      <c r="E347" s="653" t="s">
        <v>188</v>
      </c>
      <c r="F347" s="653" t="s">
        <v>188</v>
      </c>
      <c r="G347" s="653" t="s">
        <v>188</v>
      </c>
      <c r="H347" s="653" t="s">
        <v>22</v>
      </c>
    </row>
    <row r="348" spans="1:8" x14ac:dyDescent="0.25">
      <c r="A348" s="651" t="s">
        <v>196</v>
      </c>
      <c r="B348" s="652">
        <f t="shared" si="11"/>
        <v>2.5994999999999999</v>
      </c>
      <c r="C348" s="651" t="s">
        <v>215</v>
      </c>
      <c r="D348" s="651" t="s">
        <v>214</v>
      </c>
      <c r="E348" s="651" t="s">
        <v>188</v>
      </c>
      <c r="F348" s="651" t="s">
        <v>188</v>
      </c>
      <c r="G348" s="651" t="s">
        <v>188</v>
      </c>
      <c r="H348" s="651" t="s">
        <v>22</v>
      </c>
    </row>
    <row r="349" spans="1:8" x14ac:dyDescent="0.25">
      <c r="A349" s="653" t="s">
        <v>196</v>
      </c>
      <c r="B349" s="654">
        <f t="shared" si="11"/>
        <v>2.5994999999999999</v>
      </c>
      <c r="C349" s="653" t="s">
        <v>215</v>
      </c>
      <c r="D349" s="653" t="s">
        <v>234</v>
      </c>
      <c r="E349" s="653" t="s">
        <v>188</v>
      </c>
      <c r="F349" s="653" t="s">
        <v>188</v>
      </c>
      <c r="G349" s="653" t="s">
        <v>188</v>
      </c>
      <c r="H349" s="653" t="s">
        <v>22</v>
      </c>
    </row>
    <row r="350" spans="1:8" x14ac:dyDescent="0.25">
      <c r="A350" s="651" t="s">
        <v>196</v>
      </c>
      <c r="B350" s="652">
        <f t="shared" si="11"/>
        <v>2.5994999999999999</v>
      </c>
      <c r="C350" s="651" t="s">
        <v>215</v>
      </c>
      <c r="D350" s="651" t="s">
        <v>243</v>
      </c>
      <c r="E350" s="651" t="s">
        <v>188</v>
      </c>
      <c r="F350" s="651" t="s">
        <v>188</v>
      </c>
      <c r="G350" s="651" t="s">
        <v>188</v>
      </c>
      <c r="H350" s="651" t="s">
        <v>22</v>
      </c>
    </row>
    <row r="351" spans="1:8" x14ac:dyDescent="0.25">
      <c r="A351" s="653" t="s">
        <v>196</v>
      </c>
      <c r="B351" s="654">
        <f t="shared" si="11"/>
        <v>2.5994999999999999</v>
      </c>
      <c r="C351" s="653" t="s">
        <v>215</v>
      </c>
      <c r="D351" s="653" t="s">
        <v>251</v>
      </c>
      <c r="E351" s="653" t="s">
        <v>188</v>
      </c>
      <c r="F351" s="653" t="s">
        <v>188</v>
      </c>
      <c r="G351" s="653" t="s">
        <v>188</v>
      </c>
      <c r="H351" s="653" t="s">
        <v>22</v>
      </c>
    </row>
    <row r="352" spans="1:8" x14ac:dyDescent="0.25">
      <c r="A352" s="651" t="s">
        <v>196</v>
      </c>
      <c r="B352" s="652">
        <f t="shared" si="11"/>
        <v>2.5994999999999999</v>
      </c>
      <c r="C352" s="651" t="s">
        <v>250</v>
      </c>
      <c r="D352" s="651" t="s">
        <v>187</v>
      </c>
      <c r="E352" s="651" t="s">
        <v>188</v>
      </c>
      <c r="F352" s="651" t="s">
        <v>188</v>
      </c>
      <c r="G352" s="651" t="s">
        <v>188</v>
      </c>
      <c r="H352" s="651" t="s">
        <v>22</v>
      </c>
    </row>
    <row r="353" spans="1:8" x14ac:dyDescent="0.25">
      <c r="A353" s="653" t="s">
        <v>196</v>
      </c>
      <c r="B353" s="654">
        <f t="shared" si="11"/>
        <v>2.5994999999999999</v>
      </c>
      <c r="C353" s="653" t="s">
        <v>250</v>
      </c>
      <c r="D353" s="653" t="s">
        <v>214</v>
      </c>
      <c r="E353" s="653" t="s">
        <v>188</v>
      </c>
      <c r="F353" s="653" t="s">
        <v>188</v>
      </c>
      <c r="G353" s="653" t="s">
        <v>188</v>
      </c>
      <c r="H353" s="653" t="s">
        <v>22</v>
      </c>
    </row>
    <row r="354" spans="1:8" x14ac:dyDescent="0.25">
      <c r="A354" s="651" t="s">
        <v>196</v>
      </c>
      <c r="B354" s="652">
        <f t="shared" si="11"/>
        <v>2.5994999999999999</v>
      </c>
      <c r="C354" s="651" t="s">
        <v>250</v>
      </c>
      <c r="D354" s="651" t="s">
        <v>234</v>
      </c>
      <c r="E354" s="651" t="s">
        <v>188</v>
      </c>
      <c r="F354" s="651" t="s">
        <v>188</v>
      </c>
      <c r="G354" s="651" t="s">
        <v>188</v>
      </c>
      <c r="H354" s="651" t="s">
        <v>22</v>
      </c>
    </row>
    <row r="355" spans="1:8" x14ac:dyDescent="0.25">
      <c r="A355" s="653" t="s">
        <v>196</v>
      </c>
      <c r="B355" s="654">
        <f t="shared" si="11"/>
        <v>2.5994999999999999</v>
      </c>
      <c r="C355" s="653" t="s">
        <v>250</v>
      </c>
      <c r="D355" s="653" t="s">
        <v>243</v>
      </c>
      <c r="E355" s="653" t="s">
        <v>188</v>
      </c>
      <c r="F355" s="653" t="s">
        <v>188</v>
      </c>
      <c r="G355" s="653" t="s">
        <v>188</v>
      </c>
      <c r="H355" s="653" t="s">
        <v>22</v>
      </c>
    </row>
    <row r="356" spans="1:8" x14ac:dyDescent="0.25">
      <c r="A356" s="651" t="s">
        <v>196</v>
      </c>
      <c r="B356" s="652">
        <f t="shared" si="11"/>
        <v>2.5994999999999999</v>
      </c>
      <c r="C356" s="651" t="s">
        <v>250</v>
      </c>
      <c r="D356" s="651" t="s">
        <v>251</v>
      </c>
      <c r="E356" s="651" t="s">
        <v>188</v>
      </c>
      <c r="F356" s="651" t="s">
        <v>188</v>
      </c>
      <c r="G356" s="651" t="s">
        <v>188</v>
      </c>
      <c r="H356" s="651" t="s">
        <v>22</v>
      </c>
    </row>
    <row r="357" spans="1:8" x14ac:dyDescent="0.25">
      <c r="A357" s="653" t="s">
        <v>196</v>
      </c>
      <c r="B357" s="654">
        <f t="shared" si="11"/>
        <v>2.5994999999999999</v>
      </c>
      <c r="C357" s="653" t="s">
        <v>258</v>
      </c>
      <c r="D357" s="653" t="s">
        <v>187</v>
      </c>
      <c r="E357" s="653" t="s">
        <v>188</v>
      </c>
      <c r="F357" s="653" t="s">
        <v>188</v>
      </c>
      <c r="G357" s="653" t="s">
        <v>188</v>
      </c>
      <c r="H357" s="653" t="s">
        <v>22</v>
      </c>
    </row>
    <row r="358" spans="1:8" x14ac:dyDescent="0.25">
      <c r="A358" s="651" t="s">
        <v>196</v>
      </c>
      <c r="B358" s="652">
        <f t="shared" si="11"/>
        <v>2.5994999999999999</v>
      </c>
      <c r="C358" s="651" t="s">
        <v>258</v>
      </c>
      <c r="D358" s="651" t="s">
        <v>214</v>
      </c>
      <c r="E358" s="651" t="s">
        <v>188</v>
      </c>
      <c r="F358" s="651" t="s">
        <v>188</v>
      </c>
      <c r="G358" s="651" t="s">
        <v>188</v>
      </c>
      <c r="H358" s="651" t="s">
        <v>22</v>
      </c>
    </row>
    <row r="359" spans="1:8" x14ac:dyDescent="0.25">
      <c r="A359" s="653" t="s">
        <v>196</v>
      </c>
      <c r="B359" s="654">
        <f t="shared" si="11"/>
        <v>2.5994999999999999</v>
      </c>
      <c r="C359" s="653" t="s">
        <v>258</v>
      </c>
      <c r="D359" s="653" t="s">
        <v>234</v>
      </c>
      <c r="E359" s="653" t="s">
        <v>188</v>
      </c>
      <c r="F359" s="653" t="s">
        <v>188</v>
      </c>
      <c r="G359" s="653" t="s">
        <v>188</v>
      </c>
      <c r="H359" s="653" t="s">
        <v>22</v>
      </c>
    </row>
    <row r="360" spans="1:8" x14ac:dyDescent="0.25">
      <c r="A360" s="651" t="s">
        <v>196</v>
      </c>
      <c r="B360" s="652">
        <f t="shared" si="11"/>
        <v>2.5994999999999999</v>
      </c>
      <c r="C360" s="651" t="s">
        <v>258</v>
      </c>
      <c r="D360" s="651" t="s">
        <v>243</v>
      </c>
      <c r="E360" s="651" t="s">
        <v>188</v>
      </c>
      <c r="F360" s="651" t="s">
        <v>188</v>
      </c>
      <c r="G360" s="651" t="s">
        <v>188</v>
      </c>
      <c r="H360" s="651" t="s">
        <v>22</v>
      </c>
    </row>
    <row r="361" spans="1:8" x14ac:dyDescent="0.25">
      <c r="A361" s="653" t="s">
        <v>196</v>
      </c>
      <c r="B361" s="654">
        <f t="shared" si="11"/>
        <v>2.5994999999999999</v>
      </c>
      <c r="C361" s="653" t="s">
        <v>258</v>
      </c>
      <c r="D361" s="653" t="s">
        <v>251</v>
      </c>
      <c r="E361" s="653" t="s">
        <v>188</v>
      </c>
      <c r="F361" s="653" t="s">
        <v>188</v>
      </c>
      <c r="G361" s="653" t="s">
        <v>188</v>
      </c>
      <c r="H361" s="653" t="s">
        <v>22</v>
      </c>
    </row>
    <row r="362" spans="1:8" x14ac:dyDescent="0.25">
      <c r="A362" s="651" t="s">
        <v>196</v>
      </c>
      <c r="B362" s="652">
        <f>AVERAGE(2.7,2.799)</f>
        <v>2.7495000000000003</v>
      </c>
      <c r="C362" s="651" t="s">
        <v>186</v>
      </c>
      <c r="D362" s="651" t="s">
        <v>187</v>
      </c>
      <c r="E362" s="651" t="s">
        <v>188</v>
      </c>
      <c r="F362" s="651" t="s">
        <v>188</v>
      </c>
      <c r="G362" s="651" t="s">
        <v>188</v>
      </c>
      <c r="H362" s="651" t="s">
        <v>22</v>
      </c>
    </row>
    <row r="363" spans="1:8" x14ac:dyDescent="0.25">
      <c r="A363" s="653" t="s">
        <v>196</v>
      </c>
      <c r="B363" s="654">
        <f t="shared" ref="B363:B391" si="12">AVERAGE(2.7,2.799)</f>
        <v>2.7495000000000003</v>
      </c>
      <c r="C363" s="653" t="s">
        <v>186</v>
      </c>
      <c r="D363" s="653" t="s">
        <v>214</v>
      </c>
      <c r="E363" s="653" t="s">
        <v>188</v>
      </c>
      <c r="F363" s="653" t="s">
        <v>188</v>
      </c>
      <c r="G363" s="653" t="s">
        <v>188</v>
      </c>
      <c r="H363" s="653" t="s">
        <v>22</v>
      </c>
    </row>
    <row r="364" spans="1:8" x14ac:dyDescent="0.25">
      <c r="A364" s="651" t="s">
        <v>196</v>
      </c>
      <c r="B364" s="652">
        <f t="shared" si="12"/>
        <v>2.7495000000000003</v>
      </c>
      <c r="C364" s="651" t="s">
        <v>186</v>
      </c>
      <c r="D364" s="651" t="s">
        <v>234</v>
      </c>
      <c r="E364" s="651" t="s">
        <v>188</v>
      </c>
      <c r="F364" s="651" t="s">
        <v>188</v>
      </c>
      <c r="G364" s="651" t="s">
        <v>188</v>
      </c>
      <c r="H364" s="651" t="s">
        <v>22</v>
      </c>
    </row>
    <row r="365" spans="1:8" x14ac:dyDescent="0.25">
      <c r="A365" s="653" t="s">
        <v>196</v>
      </c>
      <c r="B365" s="654">
        <f t="shared" si="12"/>
        <v>2.7495000000000003</v>
      </c>
      <c r="C365" s="653" t="s">
        <v>186</v>
      </c>
      <c r="D365" s="653" t="s">
        <v>243</v>
      </c>
      <c r="E365" s="653" t="s">
        <v>188</v>
      </c>
      <c r="F365" s="653" t="s">
        <v>188</v>
      </c>
      <c r="G365" s="653" t="s">
        <v>188</v>
      </c>
      <c r="H365" s="653" t="s">
        <v>22</v>
      </c>
    </row>
    <row r="366" spans="1:8" x14ac:dyDescent="0.25">
      <c r="A366" s="651" t="s">
        <v>196</v>
      </c>
      <c r="B366" s="652">
        <f t="shared" si="12"/>
        <v>2.7495000000000003</v>
      </c>
      <c r="C366" s="651" t="s">
        <v>186</v>
      </c>
      <c r="D366" s="651" t="s">
        <v>251</v>
      </c>
      <c r="E366" s="651" t="s">
        <v>188</v>
      </c>
      <c r="F366" s="651" t="s">
        <v>188</v>
      </c>
      <c r="G366" s="651" t="s">
        <v>188</v>
      </c>
      <c r="H366" s="651" t="s">
        <v>22</v>
      </c>
    </row>
    <row r="367" spans="1:8" x14ac:dyDescent="0.25">
      <c r="A367" s="653" t="s">
        <v>196</v>
      </c>
      <c r="B367" s="654">
        <f t="shared" si="12"/>
        <v>2.7495000000000003</v>
      </c>
      <c r="C367" s="653" t="s">
        <v>213</v>
      </c>
      <c r="D367" s="653" t="s">
        <v>187</v>
      </c>
      <c r="E367" s="653" t="s">
        <v>188</v>
      </c>
      <c r="F367" s="653" t="s">
        <v>188</v>
      </c>
      <c r="G367" s="653" t="s">
        <v>188</v>
      </c>
      <c r="H367" s="653" t="s">
        <v>22</v>
      </c>
    </row>
    <row r="368" spans="1:8" x14ac:dyDescent="0.25">
      <c r="A368" s="651" t="s">
        <v>196</v>
      </c>
      <c r="B368" s="652">
        <f t="shared" si="12"/>
        <v>2.7495000000000003</v>
      </c>
      <c r="C368" s="651" t="s">
        <v>213</v>
      </c>
      <c r="D368" s="651" t="s">
        <v>214</v>
      </c>
      <c r="E368" s="651" t="s">
        <v>188</v>
      </c>
      <c r="F368" s="651" t="s">
        <v>188</v>
      </c>
      <c r="G368" s="651" t="s">
        <v>188</v>
      </c>
      <c r="H368" s="651" t="s">
        <v>22</v>
      </c>
    </row>
    <row r="369" spans="1:8" x14ac:dyDescent="0.25">
      <c r="A369" s="653" t="s">
        <v>196</v>
      </c>
      <c r="B369" s="654">
        <f t="shared" si="12"/>
        <v>2.7495000000000003</v>
      </c>
      <c r="C369" s="653" t="s">
        <v>213</v>
      </c>
      <c r="D369" s="653" t="s">
        <v>234</v>
      </c>
      <c r="E369" s="653" t="s">
        <v>188</v>
      </c>
      <c r="F369" s="653" t="s">
        <v>188</v>
      </c>
      <c r="G369" s="653" t="s">
        <v>188</v>
      </c>
      <c r="H369" s="653" t="s">
        <v>22</v>
      </c>
    </row>
    <row r="370" spans="1:8" x14ac:dyDescent="0.25">
      <c r="A370" s="651" t="s">
        <v>196</v>
      </c>
      <c r="B370" s="652">
        <f t="shared" si="12"/>
        <v>2.7495000000000003</v>
      </c>
      <c r="C370" s="651" t="s">
        <v>213</v>
      </c>
      <c r="D370" s="651" t="s">
        <v>243</v>
      </c>
      <c r="E370" s="651" t="s">
        <v>188</v>
      </c>
      <c r="F370" s="651" t="s">
        <v>188</v>
      </c>
      <c r="G370" s="651" t="s">
        <v>188</v>
      </c>
      <c r="H370" s="651" t="s">
        <v>22</v>
      </c>
    </row>
    <row r="371" spans="1:8" x14ac:dyDescent="0.25">
      <c r="A371" s="653" t="s">
        <v>196</v>
      </c>
      <c r="B371" s="654">
        <f t="shared" si="12"/>
        <v>2.7495000000000003</v>
      </c>
      <c r="C371" s="653" t="s">
        <v>213</v>
      </c>
      <c r="D371" s="653" t="s">
        <v>251</v>
      </c>
      <c r="E371" s="653" t="s">
        <v>188</v>
      </c>
      <c r="F371" s="653" t="s">
        <v>188</v>
      </c>
      <c r="G371" s="653" t="s">
        <v>188</v>
      </c>
      <c r="H371" s="653" t="s">
        <v>22</v>
      </c>
    </row>
    <row r="372" spans="1:8" x14ac:dyDescent="0.25">
      <c r="A372" s="651" t="s">
        <v>196</v>
      </c>
      <c r="B372" s="652">
        <f t="shared" si="12"/>
        <v>2.7495000000000003</v>
      </c>
      <c r="C372" s="651" t="s">
        <v>233</v>
      </c>
      <c r="D372" s="651" t="s">
        <v>187</v>
      </c>
      <c r="E372" s="651" t="s">
        <v>188</v>
      </c>
      <c r="F372" s="651" t="s">
        <v>188</v>
      </c>
      <c r="G372" s="651" t="s">
        <v>188</v>
      </c>
      <c r="H372" s="651" t="s">
        <v>22</v>
      </c>
    </row>
    <row r="373" spans="1:8" x14ac:dyDescent="0.25">
      <c r="A373" s="653" t="s">
        <v>196</v>
      </c>
      <c r="B373" s="654">
        <f t="shared" si="12"/>
        <v>2.7495000000000003</v>
      </c>
      <c r="C373" s="653" t="s">
        <v>233</v>
      </c>
      <c r="D373" s="653" t="s">
        <v>214</v>
      </c>
      <c r="E373" s="653" t="s">
        <v>188</v>
      </c>
      <c r="F373" s="653" t="s">
        <v>188</v>
      </c>
      <c r="G373" s="653" t="s">
        <v>188</v>
      </c>
      <c r="H373" s="653" t="s">
        <v>22</v>
      </c>
    </row>
    <row r="374" spans="1:8" x14ac:dyDescent="0.25">
      <c r="A374" s="651" t="s">
        <v>196</v>
      </c>
      <c r="B374" s="652">
        <f t="shared" si="12"/>
        <v>2.7495000000000003</v>
      </c>
      <c r="C374" s="651" t="s">
        <v>233</v>
      </c>
      <c r="D374" s="651" t="s">
        <v>234</v>
      </c>
      <c r="E374" s="651" t="s">
        <v>188</v>
      </c>
      <c r="F374" s="651" t="s">
        <v>188</v>
      </c>
      <c r="G374" s="651" t="s">
        <v>188</v>
      </c>
      <c r="H374" s="651" t="s">
        <v>22</v>
      </c>
    </row>
    <row r="375" spans="1:8" x14ac:dyDescent="0.25">
      <c r="A375" s="653" t="s">
        <v>196</v>
      </c>
      <c r="B375" s="654">
        <f t="shared" si="12"/>
        <v>2.7495000000000003</v>
      </c>
      <c r="C375" s="653" t="s">
        <v>233</v>
      </c>
      <c r="D375" s="653" t="s">
        <v>243</v>
      </c>
      <c r="E375" s="653" t="s">
        <v>188</v>
      </c>
      <c r="F375" s="653" t="s">
        <v>188</v>
      </c>
      <c r="G375" s="653" t="s">
        <v>188</v>
      </c>
      <c r="H375" s="653" t="s">
        <v>22</v>
      </c>
    </row>
    <row r="376" spans="1:8" x14ac:dyDescent="0.25">
      <c r="A376" s="651" t="s">
        <v>196</v>
      </c>
      <c r="B376" s="652">
        <f t="shared" si="12"/>
        <v>2.7495000000000003</v>
      </c>
      <c r="C376" s="651" t="s">
        <v>233</v>
      </c>
      <c r="D376" s="651" t="s">
        <v>251</v>
      </c>
      <c r="E376" s="651" t="s">
        <v>188</v>
      </c>
      <c r="F376" s="651" t="s">
        <v>188</v>
      </c>
      <c r="G376" s="651" t="s">
        <v>188</v>
      </c>
      <c r="H376" s="651" t="s">
        <v>22</v>
      </c>
    </row>
    <row r="377" spans="1:8" x14ac:dyDescent="0.25">
      <c r="A377" s="653" t="s">
        <v>196</v>
      </c>
      <c r="B377" s="654">
        <f t="shared" si="12"/>
        <v>2.7495000000000003</v>
      </c>
      <c r="C377" s="653" t="s">
        <v>215</v>
      </c>
      <c r="D377" s="653" t="s">
        <v>187</v>
      </c>
      <c r="E377" s="653" t="s">
        <v>188</v>
      </c>
      <c r="F377" s="653" t="s">
        <v>188</v>
      </c>
      <c r="G377" s="653" t="s">
        <v>188</v>
      </c>
      <c r="H377" s="653" t="s">
        <v>22</v>
      </c>
    </row>
    <row r="378" spans="1:8" x14ac:dyDescent="0.25">
      <c r="A378" s="651" t="s">
        <v>196</v>
      </c>
      <c r="B378" s="652">
        <f t="shared" si="12"/>
        <v>2.7495000000000003</v>
      </c>
      <c r="C378" s="651" t="s">
        <v>215</v>
      </c>
      <c r="D378" s="651" t="s">
        <v>214</v>
      </c>
      <c r="E378" s="651" t="s">
        <v>188</v>
      </c>
      <c r="F378" s="651" t="s">
        <v>188</v>
      </c>
      <c r="G378" s="651" t="s">
        <v>188</v>
      </c>
      <c r="H378" s="651" t="s">
        <v>22</v>
      </c>
    </row>
    <row r="379" spans="1:8" x14ac:dyDescent="0.25">
      <c r="A379" s="653" t="s">
        <v>196</v>
      </c>
      <c r="B379" s="654">
        <f t="shared" si="12"/>
        <v>2.7495000000000003</v>
      </c>
      <c r="C379" s="653" t="s">
        <v>215</v>
      </c>
      <c r="D379" s="653" t="s">
        <v>234</v>
      </c>
      <c r="E379" s="653" t="s">
        <v>188</v>
      </c>
      <c r="F379" s="653" t="s">
        <v>188</v>
      </c>
      <c r="G379" s="653" t="s">
        <v>188</v>
      </c>
      <c r="H379" s="653" t="s">
        <v>22</v>
      </c>
    </row>
    <row r="380" spans="1:8" x14ac:dyDescent="0.25">
      <c r="A380" s="651" t="s">
        <v>196</v>
      </c>
      <c r="B380" s="652">
        <f t="shared" si="12"/>
        <v>2.7495000000000003</v>
      </c>
      <c r="C380" s="651" t="s">
        <v>215</v>
      </c>
      <c r="D380" s="651" t="s">
        <v>243</v>
      </c>
      <c r="E380" s="651" t="s">
        <v>188</v>
      </c>
      <c r="F380" s="651" t="s">
        <v>188</v>
      </c>
      <c r="G380" s="651" t="s">
        <v>188</v>
      </c>
      <c r="H380" s="651" t="s">
        <v>22</v>
      </c>
    </row>
    <row r="381" spans="1:8" x14ac:dyDescent="0.25">
      <c r="A381" s="653" t="s">
        <v>196</v>
      </c>
      <c r="B381" s="654">
        <f t="shared" si="12"/>
        <v>2.7495000000000003</v>
      </c>
      <c r="C381" s="653" t="s">
        <v>215</v>
      </c>
      <c r="D381" s="653" t="s">
        <v>251</v>
      </c>
      <c r="E381" s="653" t="s">
        <v>188</v>
      </c>
      <c r="F381" s="653" t="s">
        <v>188</v>
      </c>
      <c r="G381" s="653" t="s">
        <v>188</v>
      </c>
      <c r="H381" s="653" t="s">
        <v>22</v>
      </c>
    </row>
    <row r="382" spans="1:8" x14ac:dyDescent="0.25">
      <c r="A382" s="651" t="s">
        <v>196</v>
      </c>
      <c r="B382" s="652">
        <f t="shared" si="12"/>
        <v>2.7495000000000003</v>
      </c>
      <c r="C382" s="651" t="s">
        <v>250</v>
      </c>
      <c r="D382" s="651" t="s">
        <v>187</v>
      </c>
      <c r="E382" s="651" t="s">
        <v>188</v>
      </c>
      <c r="F382" s="651" t="s">
        <v>188</v>
      </c>
      <c r="G382" s="651" t="s">
        <v>188</v>
      </c>
      <c r="H382" s="651" t="s">
        <v>22</v>
      </c>
    </row>
    <row r="383" spans="1:8" x14ac:dyDescent="0.25">
      <c r="A383" s="653" t="s">
        <v>196</v>
      </c>
      <c r="B383" s="654">
        <f t="shared" si="12"/>
        <v>2.7495000000000003</v>
      </c>
      <c r="C383" s="653" t="s">
        <v>250</v>
      </c>
      <c r="D383" s="653" t="s">
        <v>214</v>
      </c>
      <c r="E383" s="653" t="s">
        <v>188</v>
      </c>
      <c r="F383" s="653" t="s">
        <v>188</v>
      </c>
      <c r="G383" s="653" t="s">
        <v>188</v>
      </c>
      <c r="H383" s="653" t="s">
        <v>22</v>
      </c>
    </row>
    <row r="384" spans="1:8" x14ac:dyDescent="0.25">
      <c r="A384" s="651" t="s">
        <v>196</v>
      </c>
      <c r="B384" s="652">
        <f t="shared" si="12"/>
        <v>2.7495000000000003</v>
      </c>
      <c r="C384" s="651" t="s">
        <v>250</v>
      </c>
      <c r="D384" s="651" t="s">
        <v>234</v>
      </c>
      <c r="E384" s="651" t="s">
        <v>188</v>
      </c>
      <c r="F384" s="651" t="s">
        <v>188</v>
      </c>
      <c r="G384" s="651" t="s">
        <v>188</v>
      </c>
      <c r="H384" s="651" t="s">
        <v>22</v>
      </c>
    </row>
    <row r="385" spans="1:8" x14ac:dyDescent="0.25">
      <c r="A385" s="653" t="s">
        <v>196</v>
      </c>
      <c r="B385" s="654">
        <f t="shared" si="12"/>
        <v>2.7495000000000003</v>
      </c>
      <c r="C385" s="653" t="s">
        <v>250</v>
      </c>
      <c r="D385" s="653" t="s">
        <v>243</v>
      </c>
      <c r="E385" s="653" t="s">
        <v>188</v>
      </c>
      <c r="F385" s="653" t="s">
        <v>188</v>
      </c>
      <c r="G385" s="653" t="s">
        <v>188</v>
      </c>
      <c r="H385" s="653" t="s">
        <v>22</v>
      </c>
    </row>
    <row r="386" spans="1:8" x14ac:dyDescent="0.25">
      <c r="A386" s="651" t="s">
        <v>196</v>
      </c>
      <c r="B386" s="652">
        <f t="shared" si="12"/>
        <v>2.7495000000000003</v>
      </c>
      <c r="C386" s="651" t="s">
        <v>250</v>
      </c>
      <c r="D386" s="651" t="s">
        <v>251</v>
      </c>
      <c r="E386" s="651" t="s">
        <v>188</v>
      </c>
      <c r="F386" s="651" t="s">
        <v>188</v>
      </c>
      <c r="G386" s="651" t="s">
        <v>188</v>
      </c>
      <c r="H386" s="651" t="s">
        <v>22</v>
      </c>
    </row>
    <row r="387" spans="1:8" x14ac:dyDescent="0.25">
      <c r="A387" s="653" t="s">
        <v>196</v>
      </c>
      <c r="B387" s="654">
        <f t="shared" si="12"/>
        <v>2.7495000000000003</v>
      </c>
      <c r="C387" s="653" t="s">
        <v>258</v>
      </c>
      <c r="D387" s="653" t="s">
        <v>187</v>
      </c>
      <c r="E387" s="653" t="s">
        <v>188</v>
      </c>
      <c r="F387" s="653" t="s">
        <v>188</v>
      </c>
      <c r="G387" s="653" t="s">
        <v>188</v>
      </c>
      <c r="H387" s="653" t="s">
        <v>22</v>
      </c>
    </row>
    <row r="388" spans="1:8" x14ac:dyDescent="0.25">
      <c r="A388" s="651" t="s">
        <v>196</v>
      </c>
      <c r="B388" s="652">
        <f t="shared" si="12"/>
        <v>2.7495000000000003</v>
      </c>
      <c r="C388" s="651" t="s">
        <v>258</v>
      </c>
      <c r="D388" s="651" t="s">
        <v>214</v>
      </c>
      <c r="E388" s="651" t="s">
        <v>188</v>
      </c>
      <c r="F388" s="651" t="s">
        <v>188</v>
      </c>
      <c r="G388" s="651" t="s">
        <v>188</v>
      </c>
      <c r="H388" s="651" t="s">
        <v>22</v>
      </c>
    </row>
    <row r="389" spans="1:8" x14ac:dyDescent="0.25">
      <c r="A389" s="653" t="s">
        <v>196</v>
      </c>
      <c r="B389" s="654">
        <f t="shared" si="12"/>
        <v>2.7495000000000003</v>
      </c>
      <c r="C389" s="653" t="s">
        <v>258</v>
      </c>
      <c r="D389" s="653" t="s">
        <v>234</v>
      </c>
      <c r="E389" s="653" t="s">
        <v>188</v>
      </c>
      <c r="F389" s="653" t="s">
        <v>188</v>
      </c>
      <c r="G389" s="653" t="s">
        <v>188</v>
      </c>
      <c r="H389" s="653" t="s">
        <v>22</v>
      </c>
    </row>
    <row r="390" spans="1:8" x14ac:dyDescent="0.25">
      <c r="A390" s="651" t="s">
        <v>196</v>
      </c>
      <c r="B390" s="652">
        <f t="shared" si="12"/>
        <v>2.7495000000000003</v>
      </c>
      <c r="C390" s="651" t="s">
        <v>258</v>
      </c>
      <c r="D390" s="651" t="s">
        <v>243</v>
      </c>
      <c r="E390" s="651" t="s">
        <v>188</v>
      </c>
      <c r="F390" s="651" t="s">
        <v>188</v>
      </c>
      <c r="G390" s="651" t="s">
        <v>188</v>
      </c>
      <c r="H390" s="651" t="s">
        <v>22</v>
      </c>
    </row>
    <row r="391" spans="1:8" x14ac:dyDescent="0.25">
      <c r="A391" s="653" t="s">
        <v>196</v>
      </c>
      <c r="B391" s="654">
        <f t="shared" si="12"/>
        <v>2.7495000000000003</v>
      </c>
      <c r="C391" s="653" t="s">
        <v>258</v>
      </c>
      <c r="D391" s="653" t="s">
        <v>251</v>
      </c>
      <c r="E391" s="653" t="s">
        <v>188</v>
      </c>
      <c r="F391" s="653" t="s">
        <v>188</v>
      </c>
      <c r="G391" s="653" t="s">
        <v>188</v>
      </c>
      <c r="H391" s="653" t="s">
        <v>22</v>
      </c>
    </row>
    <row r="392" spans="1:8" x14ac:dyDescent="0.25">
      <c r="A392" s="651" t="s">
        <v>196</v>
      </c>
      <c r="B392" s="652">
        <f>AVERAGE(2.8,2.899)</f>
        <v>2.8494999999999999</v>
      </c>
      <c r="C392" s="651" t="s">
        <v>186</v>
      </c>
      <c r="D392" s="651" t="s">
        <v>187</v>
      </c>
      <c r="E392" s="651" t="s">
        <v>188</v>
      </c>
      <c r="F392" s="651" t="s">
        <v>188</v>
      </c>
      <c r="G392" s="651" t="s">
        <v>188</v>
      </c>
      <c r="H392" s="651" t="s">
        <v>22</v>
      </c>
    </row>
    <row r="393" spans="1:8" x14ac:dyDescent="0.25">
      <c r="A393" s="653" t="s">
        <v>196</v>
      </c>
      <c r="B393" s="654">
        <f t="shared" ref="B393:B421" si="13">AVERAGE(2.8,2.899)</f>
        <v>2.8494999999999999</v>
      </c>
      <c r="C393" s="653" t="s">
        <v>186</v>
      </c>
      <c r="D393" s="653" t="s">
        <v>214</v>
      </c>
      <c r="E393" s="653" t="s">
        <v>188</v>
      </c>
      <c r="F393" s="653" t="s">
        <v>188</v>
      </c>
      <c r="G393" s="653" t="s">
        <v>188</v>
      </c>
      <c r="H393" s="653" t="s">
        <v>22</v>
      </c>
    </row>
    <row r="394" spans="1:8" x14ac:dyDescent="0.25">
      <c r="A394" s="651" t="s">
        <v>196</v>
      </c>
      <c r="B394" s="652">
        <f t="shared" si="13"/>
        <v>2.8494999999999999</v>
      </c>
      <c r="C394" s="651" t="s">
        <v>186</v>
      </c>
      <c r="D394" s="651" t="s">
        <v>234</v>
      </c>
      <c r="E394" s="651" t="s">
        <v>188</v>
      </c>
      <c r="F394" s="651" t="s">
        <v>188</v>
      </c>
      <c r="G394" s="651" t="s">
        <v>188</v>
      </c>
      <c r="H394" s="651" t="s">
        <v>22</v>
      </c>
    </row>
    <row r="395" spans="1:8" x14ac:dyDescent="0.25">
      <c r="A395" s="653" t="s">
        <v>196</v>
      </c>
      <c r="B395" s="654">
        <f t="shared" si="13"/>
        <v>2.8494999999999999</v>
      </c>
      <c r="C395" s="653" t="s">
        <v>186</v>
      </c>
      <c r="D395" s="653" t="s">
        <v>243</v>
      </c>
      <c r="E395" s="653" t="s">
        <v>188</v>
      </c>
      <c r="F395" s="653" t="s">
        <v>188</v>
      </c>
      <c r="G395" s="653" t="s">
        <v>188</v>
      </c>
      <c r="H395" s="653" t="s">
        <v>22</v>
      </c>
    </row>
    <row r="396" spans="1:8" x14ac:dyDescent="0.25">
      <c r="A396" s="651" t="s">
        <v>196</v>
      </c>
      <c r="B396" s="652">
        <f t="shared" si="13"/>
        <v>2.8494999999999999</v>
      </c>
      <c r="C396" s="651" t="s">
        <v>186</v>
      </c>
      <c r="D396" s="651" t="s">
        <v>251</v>
      </c>
      <c r="E396" s="651" t="s">
        <v>188</v>
      </c>
      <c r="F396" s="651" t="s">
        <v>188</v>
      </c>
      <c r="G396" s="651" t="s">
        <v>188</v>
      </c>
      <c r="H396" s="651" t="s">
        <v>22</v>
      </c>
    </row>
    <row r="397" spans="1:8" x14ac:dyDescent="0.25">
      <c r="A397" s="653" t="s">
        <v>196</v>
      </c>
      <c r="B397" s="654">
        <f t="shared" si="13"/>
        <v>2.8494999999999999</v>
      </c>
      <c r="C397" s="653" t="s">
        <v>213</v>
      </c>
      <c r="D397" s="653" t="s">
        <v>187</v>
      </c>
      <c r="E397" s="653" t="s">
        <v>188</v>
      </c>
      <c r="F397" s="653" t="s">
        <v>188</v>
      </c>
      <c r="G397" s="653" t="s">
        <v>188</v>
      </c>
      <c r="H397" s="653" t="s">
        <v>22</v>
      </c>
    </row>
    <row r="398" spans="1:8" x14ac:dyDescent="0.25">
      <c r="A398" s="651" t="s">
        <v>196</v>
      </c>
      <c r="B398" s="652">
        <f t="shared" si="13"/>
        <v>2.8494999999999999</v>
      </c>
      <c r="C398" s="651" t="s">
        <v>213</v>
      </c>
      <c r="D398" s="651" t="s">
        <v>214</v>
      </c>
      <c r="E398" s="651" t="s">
        <v>188</v>
      </c>
      <c r="F398" s="651" t="s">
        <v>188</v>
      </c>
      <c r="G398" s="651" t="s">
        <v>188</v>
      </c>
      <c r="H398" s="651" t="s">
        <v>22</v>
      </c>
    </row>
    <row r="399" spans="1:8" x14ac:dyDescent="0.25">
      <c r="A399" s="653" t="s">
        <v>196</v>
      </c>
      <c r="B399" s="654">
        <f t="shared" si="13"/>
        <v>2.8494999999999999</v>
      </c>
      <c r="C399" s="653" t="s">
        <v>213</v>
      </c>
      <c r="D399" s="653" t="s">
        <v>234</v>
      </c>
      <c r="E399" s="653" t="s">
        <v>188</v>
      </c>
      <c r="F399" s="653" t="s">
        <v>188</v>
      </c>
      <c r="G399" s="653" t="s">
        <v>188</v>
      </c>
      <c r="H399" s="653" t="s">
        <v>22</v>
      </c>
    </row>
    <row r="400" spans="1:8" x14ac:dyDescent="0.25">
      <c r="A400" s="651" t="s">
        <v>196</v>
      </c>
      <c r="B400" s="652">
        <f t="shared" si="13"/>
        <v>2.8494999999999999</v>
      </c>
      <c r="C400" s="651" t="s">
        <v>213</v>
      </c>
      <c r="D400" s="651" t="s">
        <v>243</v>
      </c>
      <c r="E400" s="651" t="s">
        <v>188</v>
      </c>
      <c r="F400" s="651" t="s">
        <v>188</v>
      </c>
      <c r="G400" s="651" t="s">
        <v>188</v>
      </c>
      <c r="H400" s="651" t="s">
        <v>22</v>
      </c>
    </row>
    <row r="401" spans="1:8" x14ac:dyDescent="0.25">
      <c r="A401" s="653" t="s">
        <v>196</v>
      </c>
      <c r="B401" s="654">
        <f t="shared" si="13"/>
        <v>2.8494999999999999</v>
      </c>
      <c r="C401" s="653" t="s">
        <v>213</v>
      </c>
      <c r="D401" s="653" t="s">
        <v>251</v>
      </c>
      <c r="E401" s="653" t="s">
        <v>188</v>
      </c>
      <c r="F401" s="653" t="s">
        <v>188</v>
      </c>
      <c r="G401" s="653" t="s">
        <v>188</v>
      </c>
      <c r="H401" s="653" t="s">
        <v>22</v>
      </c>
    </row>
    <row r="402" spans="1:8" x14ac:dyDescent="0.25">
      <c r="A402" s="651" t="s">
        <v>196</v>
      </c>
      <c r="B402" s="652">
        <f t="shared" si="13"/>
        <v>2.8494999999999999</v>
      </c>
      <c r="C402" s="651" t="s">
        <v>233</v>
      </c>
      <c r="D402" s="651" t="s">
        <v>187</v>
      </c>
      <c r="E402" s="651" t="s">
        <v>188</v>
      </c>
      <c r="F402" s="651" t="s">
        <v>188</v>
      </c>
      <c r="G402" s="651" t="s">
        <v>188</v>
      </c>
      <c r="H402" s="651" t="s">
        <v>22</v>
      </c>
    </row>
    <row r="403" spans="1:8" x14ac:dyDescent="0.25">
      <c r="A403" s="653" t="s">
        <v>196</v>
      </c>
      <c r="B403" s="654">
        <f t="shared" si="13"/>
        <v>2.8494999999999999</v>
      </c>
      <c r="C403" s="653" t="s">
        <v>233</v>
      </c>
      <c r="D403" s="653" t="s">
        <v>214</v>
      </c>
      <c r="E403" s="653" t="s">
        <v>188</v>
      </c>
      <c r="F403" s="653" t="s">
        <v>188</v>
      </c>
      <c r="G403" s="653" t="s">
        <v>188</v>
      </c>
      <c r="H403" s="653" t="s">
        <v>22</v>
      </c>
    </row>
    <row r="404" spans="1:8" x14ac:dyDescent="0.25">
      <c r="A404" s="651" t="s">
        <v>196</v>
      </c>
      <c r="B404" s="652">
        <f t="shared" si="13"/>
        <v>2.8494999999999999</v>
      </c>
      <c r="C404" s="651" t="s">
        <v>233</v>
      </c>
      <c r="D404" s="651" t="s">
        <v>234</v>
      </c>
      <c r="E404" s="651" t="s">
        <v>188</v>
      </c>
      <c r="F404" s="651" t="s">
        <v>188</v>
      </c>
      <c r="G404" s="651" t="s">
        <v>188</v>
      </c>
      <c r="H404" s="651" t="s">
        <v>22</v>
      </c>
    </row>
    <row r="405" spans="1:8" x14ac:dyDescent="0.25">
      <c r="A405" s="653" t="s">
        <v>196</v>
      </c>
      <c r="B405" s="654">
        <f t="shared" si="13"/>
        <v>2.8494999999999999</v>
      </c>
      <c r="C405" s="653" t="s">
        <v>233</v>
      </c>
      <c r="D405" s="653" t="s">
        <v>243</v>
      </c>
      <c r="E405" s="653" t="s">
        <v>188</v>
      </c>
      <c r="F405" s="653" t="s">
        <v>188</v>
      </c>
      <c r="G405" s="653" t="s">
        <v>188</v>
      </c>
      <c r="H405" s="653" t="s">
        <v>22</v>
      </c>
    </row>
    <row r="406" spans="1:8" x14ac:dyDescent="0.25">
      <c r="A406" s="651" t="s">
        <v>196</v>
      </c>
      <c r="B406" s="652">
        <f t="shared" si="13"/>
        <v>2.8494999999999999</v>
      </c>
      <c r="C406" s="651" t="s">
        <v>233</v>
      </c>
      <c r="D406" s="651" t="s">
        <v>251</v>
      </c>
      <c r="E406" s="651" t="s">
        <v>188</v>
      </c>
      <c r="F406" s="651" t="s">
        <v>188</v>
      </c>
      <c r="G406" s="651" t="s">
        <v>188</v>
      </c>
      <c r="H406" s="651" t="s">
        <v>22</v>
      </c>
    </row>
    <row r="407" spans="1:8" x14ac:dyDescent="0.25">
      <c r="A407" s="653" t="s">
        <v>196</v>
      </c>
      <c r="B407" s="654">
        <f t="shared" si="13"/>
        <v>2.8494999999999999</v>
      </c>
      <c r="C407" s="653" t="s">
        <v>215</v>
      </c>
      <c r="D407" s="653" t="s">
        <v>187</v>
      </c>
      <c r="E407" s="653" t="s">
        <v>188</v>
      </c>
      <c r="F407" s="653" t="s">
        <v>188</v>
      </c>
      <c r="G407" s="653" t="s">
        <v>188</v>
      </c>
      <c r="H407" s="653" t="s">
        <v>22</v>
      </c>
    </row>
    <row r="408" spans="1:8" x14ac:dyDescent="0.25">
      <c r="A408" s="651" t="s">
        <v>196</v>
      </c>
      <c r="B408" s="652">
        <f t="shared" si="13"/>
        <v>2.8494999999999999</v>
      </c>
      <c r="C408" s="651" t="s">
        <v>215</v>
      </c>
      <c r="D408" s="651" t="s">
        <v>214</v>
      </c>
      <c r="E408" s="651" t="s">
        <v>188</v>
      </c>
      <c r="F408" s="651" t="s">
        <v>188</v>
      </c>
      <c r="G408" s="651" t="s">
        <v>188</v>
      </c>
      <c r="H408" s="651" t="s">
        <v>22</v>
      </c>
    </row>
    <row r="409" spans="1:8" x14ac:dyDescent="0.25">
      <c r="A409" s="653" t="s">
        <v>196</v>
      </c>
      <c r="B409" s="654">
        <f t="shared" si="13"/>
        <v>2.8494999999999999</v>
      </c>
      <c r="C409" s="653" t="s">
        <v>215</v>
      </c>
      <c r="D409" s="653" t="s">
        <v>234</v>
      </c>
      <c r="E409" s="653" t="s">
        <v>188</v>
      </c>
      <c r="F409" s="653" t="s">
        <v>188</v>
      </c>
      <c r="G409" s="653" t="s">
        <v>188</v>
      </c>
      <c r="H409" s="653" t="s">
        <v>22</v>
      </c>
    </row>
    <row r="410" spans="1:8" x14ac:dyDescent="0.25">
      <c r="A410" s="651" t="s">
        <v>196</v>
      </c>
      <c r="B410" s="652">
        <f t="shared" si="13"/>
        <v>2.8494999999999999</v>
      </c>
      <c r="C410" s="651" t="s">
        <v>215</v>
      </c>
      <c r="D410" s="651" t="s">
        <v>243</v>
      </c>
      <c r="E410" s="651" t="s">
        <v>188</v>
      </c>
      <c r="F410" s="651" t="s">
        <v>188</v>
      </c>
      <c r="G410" s="651" t="s">
        <v>188</v>
      </c>
      <c r="H410" s="651" t="s">
        <v>22</v>
      </c>
    </row>
    <row r="411" spans="1:8" x14ac:dyDescent="0.25">
      <c r="A411" s="653" t="s">
        <v>196</v>
      </c>
      <c r="B411" s="654">
        <f t="shared" si="13"/>
        <v>2.8494999999999999</v>
      </c>
      <c r="C411" s="653" t="s">
        <v>215</v>
      </c>
      <c r="D411" s="653" t="s">
        <v>251</v>
      </c>
      <c r="E411" s="653" t="s">
        <v>188</v>
      </c>
      <c r="F411" s="653" t="s">
        <v>188</v>
      </c>
      <c r="G411" s="653" t="s">
        <v>188</v>
      </c>
      <c r="H411" s="653" t="s">
        <v>22</v>
      </c>
    </row>
    <row r="412" spans="1:8" x14ac:dyDescent="0.25">
      <c r="A412" s="651" t="s">
        <v>196</v>
      </c>
      <c r="B412" s="652">
        <f t="shared" si="13"/>
        <v>2.8494999999999999</v>
      </c>
      <c r="C412" s="651" t="s">
        <v>250</v>
      </c>
      <c r="D412" s="651" t="s">
        <v>187</v>
      </c>
      <c r="E412" s="651" t="s">
        <v>188</v>
      </c>
      <c r="F412" s="651" t="s">
        <v>188</v>
      </c>
      <c r="G412" s="651" t="s">
        <v>188</v>
      </c>
      <c r="H412" s="651" t="s">
        <v>22</v>
      </c>
    </row>
    <row r="413" spans="1:8" x14ac:dyDescent="0.25">
      <c r="A413" s="653" t="s">
        <v>196</v>
      </c>
      <c r="B413" s="654">
        <f t="shared" si="13"/>
        <v>2.8494999999999999</v>
      </c>
      <c r="C413" s="653" t="s">
        <v>250</v>
      </c>
      <c r="D413" s="653" t="s">
        <v>214</v>
      </c>
      <c r="E413" s="653" t="s">
        <v>188</v>
      </c>
      <c r="F413" s="653" t="s">
        <v>188</v>
      </c>
      <c r="G413" s="653" t="s">
        <v>188</v>
      </c>
      <c r="H413" s="653" t="s">
        <v>22</v>
      </c>
    </row>
    <row r="414" spans="1:8" x14ac:dyDescent="0.25">
      <c r="A414" s="651" t="s">
        <v>196</v>
      </c>
      <c r="B414" s="652">
        <f t="shared" si="13"/>
        <v>2.8494999999999999</v>
      </c>
      <c r="C414" s="651" t="s">
        <v>250</v>
      </c>
      <c r="D414" s="651" t="s">
        <v>234</v>
      </c>
      <c r="E414" s="651" t="s">
        <v>188</v>
      </c>
      <c r="F414" s="651" t="s">
        <v>188</v>
      </c>
      <c r="G414" s="651" t="s">
        <v>188</v>
      </c>
      <c r="H414" s="651" t="s">
        <v>22</v>
      </c>
    </row>
    <row r="415" spans="1:8" x14ac:dyDescent="0.25">
      <c r="A415" s="653" t="s">
        <v>196</v>
      </c>
      <c r="B415" s="654">
        <f t="shared" si="13"/>
        <v>2.8494999999999999</v>
      </c>
      <c r="C415" s="653" t="s">
        <v>250</v>
      </c>
      <c r="D415" s="653" t="s">
        <v>243</v>
      </c>
      <c r="E415" s="653" t="s">
        <v>188</v>
      </c>
      <c r="F415" s="653" t="s">
        <v>188</v>
      </c>
      <c r="G415" s="653" t="s">
        <v>188</v>
      </c>
      <c r="H415" s="653" t="s">
        <v>22</v>
      </c>
    </row>
    <row r="416" spans="1:8" x14ac:dyDescent="0.25">
      <c r="A416" s="651" t="s">
        <v>196</v>
      </c>
      <c r="B416" s="652">
        <f t="shared" si="13"/>
        <v>2.8494999999999999</v>
      </c>
      <c r="C416" s="651" t="s">
        <v>250</v>
      </c>
      <c r="D416" s="651" t="s">
        <v>251</v>
      </c>
      <c r="E416" s="651" t="s">
        <v>188</v>
      </c>
      <c r="F416" s="651" t="s">
        <v>188</v>
      </c>
      <c r="G416" s="651" t="s">
        <v>188</v>
      </c>
      <c r="H416" s="651" t="s">
        <v>22</v>
      </c>
    </row>
    <row r="417" spans="1:8" x14ac:dyDescent="0.25">
      <c r="A417" s="653" t="s">
        <v>196</v>
      </c>
      <c r="B417" s="654">
        <f t="shared" si="13"/>
        <v>2.8494999999999999</v>
      </c>
      <c r="C417" s="653" t="s">
        <v>258</v>
      </c>
      <c r="D417" s="653" t="s">
        <v>187</v>
      </c>
      <c r="E417" s="653" t="s">
        <v>188</v>
      </c>
      <c r="F417" s="653" t="s">
        <v>188</v>
      </c>
      <c r="G417" s="653" t="s">
        <v>188</v>
      </c>
      <c r="H417" s="653" t="s">
        <v>22</v>
      </c>
    </row>
    <row r="418" spans="1:8" x14ac:dyDescent="0.25">
      <c r="A418" s="651" t="s">
        <v>196</v>
      </c>
      <c r="B418" s="652">
        <f t="shared" si="13"/>
        <v>2.8494999999999999</v>
      </c>
      <c r="C418" s="651" t="s">
        <v>258</v>
      </c>
      <c r="D418" s="651" t="s">
        <v>214</v>
      </c>
      <c r="E418" s="651" t="s">
        <v>188</v>
      </c>
      <c r="F418" s="651" t="s">
        <v>188</v>
      </c>
      <c r="G418" s="651" t="s">
        <v>188</v>
      </c>
      <c r="H418" s="651" t="s">
        <v>22</v>
      </c>
    </row>
    <row r="419" spans="1:8" x14ac:dyDescent="0.25">
      <c r="A419" s="653" t="s">
        <v>196</v>
      </c>
      <c r="B419" s="654">
        <f t="shared" si="13"/>
        <v>2.8494999999999999</v>
      </c>
      <c r="C419" s="653" t="s">
        <v>258</v>
      </c>
      <c r="D419" s="653" t="s">
        <v>234</v>
      </c>
      <c r="E419" s="653" t="s">
        <v>188</v>
      </c>
      <c r="F419" s="653" t="s">
        <v>188</v>
      </c>
      <c r="G419" s="653" t="s">
        <v>188</v>
      </c>
      <c r="H419" s="653" t="s">
        <v>22</v>
      </c>
    </row>
    <row r="420" spans="1:8" x14ac:dyDescent="0.25">
      <c r="A420" s="651" t="s">
        <v>196</v>
      </c>
      <c r="B420" s="652">
        <f t="shared" si="13"/>
        <v>2.8494999999999999</v>
      </c>
      <c r="C420" s="651" t="s">
        <v>258</v>
      </c>
      <c r="D420" s="651" t="s">
        <v>243</v>
      </c>
      <c r="E420" s="651" t="s">
        <v>188</v>
      </c>
      <c r="F420" s="651" t="s">
        <v>188</v>
      </c>
      <c r="G420" s="651" t="s">
        <v>188</v>
      </c>
      <c r="H420" s="651" t="s">
        <v>22</v>
      </c>
    </row>
    <row r="421" spans="1:8" x14ac:dyDescent="0.25">
      <c r="A421" s="653" t="s">
        <v>196</v>
      </c>
      <c r="B421" s="654">
        <f t="shared" si="13"/>
        <v>2.8494999999999999</v>
      </c>
      <c r="C421" s="653" t="s">
        <v>258</v>
      </c>
      <c r="D421" s="653" t="s">
        <v>251</v>
      </c>
      <c r="E421" s="653" t="s">
        <v>188</v>
      </c>
      <c r="F421" s="653" t="s">
        <v>188</v>
      </c>
      <c r="G421" s="653" t="s">
        <v>188</v>
      </c>
      <c r="H421" s="653" t="s">
        <v>22</v>
      </c>
    </row>
    <row r="422" spans="1:8" x14ac:dyDescent="0.25">
      <c r="A422" s="651" t="s">
        <v>196</v>
      </c>
      <c r="B422" s="652">
        <f>AVERAGE(2.9,2.999)</f>
        <v>2.9495</v>
      </c>
      <c r="C422" s="651" t="s">
        <v>186</v>
      </c>
      <c r="D422" s="651" t="s">
        <v>187</v>
      </c>
      <c r="E422" s="651" t="s">
        <v>188</v>
      </c>
      <c r="F422" s="651" t="s">
        <v>188</v>
      </c>
      <c r="G422" s="651" t="s">
        <v>188</v>
      </c>
      <c r="H422" s="651" t="s">
        <v>22</v>
      </c>
    </row>
    <row r="423" spans="1:8" x14ac:dyDescent="0.25">
      <c r="A423" s="653" t="s">
        <v>196</v>
      </c>
      <c r="B423" s="654">
        <f t="shared" ref="B423:B451" si="14">AVERAGE(2.9,2.999)</f>
        <v>2.9495</v>
      </c>
      <c r="C423" s="653" t="s">
        <v>186</v>
      </c>
      <c r="D423" s="653" t="s">
        <v>214</v>
      </c>
      <c r="E423" s="653" t="s">
        <v>188</v>
      </c>
      <c r="F423" s="653" t="s">
        <v>188</v>
      </c>
      <c r="G423" s="653" t="s">
        <v>188</v>
      </c>
      <c r="H423" s="653" t="s">
        <v>22</v>
      </c>
    </row>
    <row r="424" spans="1:8" x14ac:dyDescent="0.25">
      <c r="A424" s="651" t="s">
        <v>196</v>
      </c>
      <c r="B424" s="652">
        <f t="shared" si="14"/>
        <v>2.9495</v>
      </c>
      <c r="C424" s="651" t="s">
        <v>186</v>
      </c>
      <c r="D424" s="651" t="s">
        <v>234</v>
      </c>
      <c r="E424" s="651" t="s">
        <v>188</v>
      </c>
      <c r="F424" s="651" t="s">
        <v>188</v>
      </c>
      <c r="G424" s="651" t="s">
        <v>188</v>
      </c>
      <c r="H424" s="651" t="s">
        <v>22</v>
      </c>
    </row>
    <row r="425" spans="1:8" x14ac:dyDescent="0.25">
      <c r="A425" s="653" t="s">
        <v>196</v>
      </c>
      <c r="B425" s="654">
        <f t="shared" si="14"/>
        <v>2.9495</v>
      </c>
      <c r="C425" s="653" t="s">
        <v>186</v>
      </c>
      <c r="D425" s="653" t="s">
        <v>243</v>
      </c>
      <c r="E425" s="653" t="s">
        <v>188</v>
      </c>
      <c r="F425" s="653" t="s">
        <v>188</v>
      </c>
      <c r="G425" s="653" t="s">
        <v>188</v>
      </c>
      <c r="H425" s="653" t="s">
        <v>22</v>
      </c>
    </row>
    <row r="426" spans="1:8" x14ac:dyDescent="0.25">
      <c r="A426" s="651" t="s">
        <v>196</v>
      </c>
      <c r="B426" s="652">
        <f t="shared" si="14"/>
        <v>2.9495</v>
      </c>
      <c r="C426" s="651" t="s">
        <v>186</v>
      </c>
      <c r="D426" s="651" t="s">
        <v>251</v>
      </c>
      <c r="E426" s="651" t="s">
        <v>188</v>
      </c>
      <c r="F426" s="651" t="s">
        <v>188</v>
      </c>
      <c r="G426" s="651" t="s">
        <v>188</v>
      </c>
      <c r="H426" s="651" t="s">
        <v>22</v>
      </c>
    </row>
    <row r="427" spans="1:8" x14ac:dyDescent="0.25">
      <c r="A427" s="653" t="s">
        <v>196</v>
      </c>
      <c r="B427" s="654">
        <f t="shared" si="14"/>
        <v>2.9495</v>
      </c>
      <c r="C427" s="653" t="s">
        <v>213</v>
      </c>
      <c r="D427" s="653" t="s">
        <v>187</v>
      </c>
      <c r="E427" s="653" t="s">
        <v>188</v>
      </c>
      <c r="F427" s="653" t="s">
        <v>188</v>
      </c>
      <c r="G427" s="653" t="s">
        <v>188</v>
      </c>
      <c r="H427" s="653" t="s">
        <v>22</v>
      </c>
    </row>
    <row r="428" spans="1:8" x14ac:dyDescent="0.25">
      <c r="A428" s="651" t="s">
        <v>196</v>
      </c>
      <c r="B428" s="652">
        <f t="shared" si="14"/>
        <v>2.9495</v>
      </c>
      <c r="C428" s="651" t="s">
        <v>213</v>
      </c>
      <c r="D428" s="651" t="s">
        <v>214</v>
      </c>
      <c r="E428" s="651" t="s">
        <v>188</v>
      </c>
      <c r="F428" s="651" t="s">
        <v>188</v>
      </c>
      <c r="G428" s="651" t="s">
        <v>188</v>
      </c>
      <c r="H428" s="651" t="s">
        <v>22</v>
      </c>
    </row>
    <row r="429" spans="1:8" x14ac:dyDescent="0.25">
      <c r="A429" s="653" t="s">
        <v>196</v>
      </c>
      <c r="B429" s="654">
        <f t="shared" si="14"/>
        <v>2.9495</v>
      </c>
      <c r="C429" s="653" t="s">
        <v>213</v>
      </c>
      <c r="D429" s="653" t="s">
        <v>234</v>
      </c>
      <c r="E429" s="653" t="s">
        <v>188</v>
      </c>
      <c r="F429" s="653" t="s">
        <v>188</v>
      </c>
      <c r="G429" s="653" t="s">
        <v>188</v>
      </c>
      <c r="H429" s="653" t="s">
        <v>22</v>
      </c>
    </row>
    <row r="430" spans="1:8" x14ac:dyDescent="0.25">
      <c r="A430" s="651" t="s">
        <v>196</v>
      </c>
      <c r="B430" s="652">
        <f t="shared" si="14"/>
        <v>2.9495</v>
      </c>
      <c r="C430" s="651" t="s">
        <v>213</v>
      </c>
      <c r="D430" s="651" t="s">
        <v>243</v>
      </c>
      <c r="E430" s="651" t="s">
        <v>188</v>
      </c>
      <c r="F430" s="651" t="s">
        <v>188</v>
      </c>
      <c r="G430" s="651" t="s">
        <v>188</v>
      </c>
      <c r="H430" s="651" t="s">
        <v>22</v>
      </c>
    </row>
    <row r="431" spans="1:8" x14ac:dyDescent="0.25">
      <c r="A431" s="653" t="s">
        <v>196</v>
      </c>
      <c r="B431" s="654">
        <f t="shared" si="14"/>
        <v>2.9495</v>
      </c>
      <c r="C431" s="653" t="s">
        <v>213</v>
      </c>
      <c r="D431" s="653" t="s">
        <v>251</v>
      </c>
      <c r="E431" s="653" t="s">
        <v>188</v>
      </c>
      <c r="F431" s="653" t="s">
        <v>188</v>
      </c>
      <c r="G431" s="653" t="s">
        <v>188</v>
      </c>
      <c r="H431" s="653" t="s">
        <v>22</v>
      </c>
    </row>
    <row r="432" spans="1:8" x14ac:dyDescent="0.25">
      <c r="A432" s="651" t="s">
        <v>196</v>
      </c>
      <c r="B432" s="652">
        <f t="shared" si="14"/>
        <v>2.9495</v>
      </c>
      <c r="C432" s="651" t="s">
        <v>233</v>
      </c>
      <c r="D432" s="651" t="s">
        <v>187</v>
      </c>
      <c r="E432" s="651" t="s">
        <v>188</v>
      </c>
      <c r="F432" s="651" t="s">
        <v>188</v>
      </c>
      <c r="G432" s="651" t="s">
        <v>188</v>
      </c>
      <c r="H432" s="651" t="s">
        <v>22</v>
      </c>
    </row>
    <row r="433" spans="1:8" x14ac:dyDescent="0.25">
      <c r="A433" s="653" t="s">
        <v>196</v>
      </c>
      <c r="B433" s="654">
        <f t="shared" si="14"/>
        <v>2.9495</v>
      </c>
      <c r="C433" s="653" t="s">
        <v>233</v>
      </c>
      <c r="D433" s="653" t="s">
        <v>214</v>
      </c>
      <c r="E433" s="653" t="s">
        <v>188</v>
      </c>
      <c r="F433" s="653" t="s">
        <v>188</v>
      </c>
      <c r="G433" s="653" t="s">
        <v>188</v>
      </c>
      <c r="H433" s="653" t="s">
        <v>22</v>
      </c>
    </row>
    <row r="434" spans="1:8" x14ac:dyDescent="0.25">
      <c r="A434" s="651" t="s">
        <v>196</v>
      </c>
      <c r="B434" s="652">
        <f t="shared" si="14"/>
        <v>2.9495</v>
      </c>
      <c r="C434" s="651" t="s">
        <v>233</v>
      </c>
      <c r="D434" s="651" t="s">
        <v>234</v>
      </c>
      <c r="E434" s="651" t="s">
        <v>188</v>
      </c>
      <c r="F434" s="651" t="s">
        <v>188</v>
      </c>
      <c r="G434" s="651" t="s">
        <v>188</v>
      </c>
      <c r="H434" s="651" t="s">
        <v>22</v>
      </c>
    </row>
    <row r="435" spans="1:8" x14ac:dyDescent="0.25">
      <c r="A435" s="653" t="s">
        <v>196</v>
      </c>
      <c r="B435" s="654">
        <f t="shared" si="14"/>
        <v>2.9495</v>
      </c>
      <c r="C435" s="653" t="s">
        <v>233</v>
      </c>
      <c r="D435" s="653" t="s">
        <v>243</v>
      </c>
      <c r="E435" s="653" t="s">
        <v>188</v>
      </c>
      <c r="F435" s="653" t="s">
        <v>188</v>
      </c>
      <c r="G435" s="653" t="s">
        <v>188</v>
      </c>
      <c r="H435" s="653" t="s">
        <v>22</v>
      </c>
    </row>
    <row r="436" spans="1:8" x14ac:dyDescent="0.25">
      <c r="A436" s="651" t="s">
        <v>196</v>
      </c>
      <c r="B436" s="652">
        <f t="shared" si="14"/>
        <v>2.9495</v>
      </c>
      <c r="C436" s="651" t="s">
        <v>233</v>
      </c>
      <c r="D436" s="651" t="s">
        <v>251</v>
      </c>
      <c r="E436" s="651" t="s">
        <v>188</v>
      </c>
      <c r="F436" s="651" t="s">
        <v>188</v>
      </c>
      <c r="G436" s="651" t="s">
        <v>188</v>
      </c>
      <c r="H436" s="651" t="s">
        <v>22</v>
      </c>
    </row>
    <row r="437" spans="1:8" x14ac:dyDescent="0.25">
      <c r="A437" s="653" t="s">
        <v>196</v>
      </c>
      <c r="B437" s="654">
        <f t="shared" si="14"/>
        <v>2.9495</v>
      </c>
      <c r="C437" s="653" t="s">
        <v>215</v>
      </c>
      <c r="D437" s="653" t="s">
        <v>187</v>
      </c>
      <c r="E437" s="653" t="s">
        <v>188</v>
      </c>
      <c r="F437" s="653" t="s">
        <v>188</v>
      </c>
      <c r="G437" s="653" t="s">
        <v>188</v>
      </c>
      <c r="H437" s="653" t="s">
        <v>22</v>
      </c>
    </row>
    <row r="438" spans="1:8" x14ac:dyDescent="0.25">
      <c r="A438" s="651" t="s">
        <v>196</v>
      </c>
      <c r="B438" s="652">
        <f t="shared" si="14"/>
        <v>2.9495</v>
      </c>
      <c r="C438" s="651" t="s">
        <v>215</v>
      </c>
      <c r="D438" s="651" t="s">
        <v>214</v>
      </c>
      <c r="E438" s="651" t="s">
        <v>188</v>
      </c>
      <c r="F438" s="651" t="s">
        <v>188</v>
      </c>
      <c r="G438" s="651" t="s">
        <v>188</v>
      </c>
      <c r="H438" s="651" t="s">
        <v>22</v>
      </c>
    </row>
    <row r="439" spans="1:8" x14ac:dyDescent="0.25">
      <c r="A439" s="653" t="s">
        <v>196</v>
      </c>
      <c r="B439" s="654">
        <f t="shared" si="14"/>
        <v>2.9495</v>
      </c>
      <c r="C439" s="653" t="s">
        <v>215</v>
      </c>
      <c r="D439" s="653" t="s">
        <v>234</v>
      </c>
      <c r="E439" s="653" t="s">
        <v>188</v>
      </c>
      <c r="F439" s="653" t="s">
        <v>188</v>
      </c>
      <c r="G439" s="653" t="s">
        <v>188</v>
      </c>
      <c r="H439" s="653" t="s">
        <v>22</v>
      </c>
    </row>
    <row r="440" spans="1:8" x14ac:dyDescent="0.25">
      <c r="A440" s="651" t="s">
        <v>196</v>
      </c>
      <c r="B440" s="652">
        <f t="shared" si="14"/>
        <v>2.9495</v>
      </c>
      <c r="C440" s="651" t="s">
        <v>215</v>
      </c>
      <c r="D440" s="651" t="s">
        <v>243</v>
      </c>
      <c r="E440" s="651" t="s">
        <v>188</v>
      </c>
      <c r="F440" s="651" t="s">
        <v>188</v>
      </c>
      <c r="G440" s="651" t="s">
        <v>188</v>
      </c>
      <c r="H440" s="651" t="s">
        <v>22</v>
      </c>
    </row>
    <row r="441" spans="1:8" x14ac:dyDescent="0.25">
      <c r="A441" s="653" t="s">
        <v>196</v>
      </c>
      <c r="B441" s="654">
        <f t="shared" si="14"/>
        <v>2.9495</v>
      </c>
      <c r="C441" s="653" t="s">
        <v>215</v>
      </c>
      <c r="D441" s="653" t="s">
        <v>251</v>
      </c>
      <c r="E441" s="653" t="s">
        <v>188</v>
      </c>
      <c r="F441" s="653" t="s">
        <v>188</v>
      </c>
      <c r="G441" s="653" t="s">
        <v>188</v>
      </c>
      <c r="H441" s="653" t="s">
        <v>22</v>
      </c>
    </row>
    <row r="442" spans="1:8" x14ac:dyDescent="0.25">
      <c r="A442" s="651" t="s">
        <v>196</v>
      </c>
      <c r="B442" s="652">
        <f t="shared" si="14"/>
        <v>2.9495</v>
      </c>
      <c r="C442" s="651" t="s">
        <v>250</v>
      </c>
      <c r="D442" s="651" t="s">
        <v>187</v>
      </c>
      <c r="E442" s="651" t="s">
        <v>188</v>
      </c>
      <c r="F442" s="651" t="s">
        <v>188</v>
      </c>
      <c r="G442" s="651" t="s">
        <v>188</v>
      </c>
      <c r="H442" s="651" t="s">
        <v>22</v>
      </c>
    </row>
    <row r="443" spans="1:8" x14ac:dyDescent="0.25">
      <c r="A443" s="653" t="s">
        <v>196</v>
      </c>
      <c r="B443" s="654">
        <f t="shared" si="14"/>
        <v>2.9495</v>
      </c>
      <c r="C443" s="653" t="s">
        <v>250</v>
      </c>
      <c r="D443" s="653" t="s">
        <v>214</v>
      </c>
      <c r="E443" s="653" t="s">
        <v>188</v>
      </c>
      <c r="F443" s="653" t="s">
        <v>188</v>
      </c>
      <c r="G443" s="653" t="s">
        <v>188</v>
      </c>
      <c r="H443" s="653" t="s">
        <v>22</v>
      </c>
    </row>
    <row r="444" spans="1:8" x14ac:dyDescent="0.25">
      <c r="A444" s="651" t="s">
        <v>196</v>
      </c>
      <c r="B444" s="652">
        <f t="shared" si="14"/>
        <v>2.9495</v>
      </c>
      <c r="C444" s="651" t="s">
        <v>250</v>
      </c>
      <c r="D444" s="651" t="s">
        <v>234</v>
      </c>
      <c r="E444" s="651" t="s">
        <v>188</v>
      </c>
      <c r="F444" s="651" t="s">
        <v>188</v>
      </c>
      <c r="G444" s="651" t="s">
        <v>188</v>
      </c>
      <c r="H444" s="651" t="s">
        <v>22</v>
      </c>
    </row>
    <row r="445" spans="1:8" x14ac:dyDescent="0.25">
      <c r="A445" s="653" t="s">
        <v>196</v>
      </c>
      <c r="B445" s="654">
        <f t="shared" si="14"/>
        <v>2.9495</v>
      </c>
      <c r="C445" s="653" t="s">
        <v>250</v>
      </c>
      <c r="D445" s="653" t="s">
        <v>243</v>
      </c>
      <c r="E445" s="653" t="s">
        <v>188</v>
      </c>
      <c r="F445" s="653" t="s">
        <v>188</v>
      </c>
      <c r="G445" s="653" t="s">
        <v>188</v>
      </c>
      <c r="H445" s="653" t="s">
        <v>22</v>
      </c>
    </row>
    <row r="446" spans="1:8" x14ac:dyDescent="0.25">
      <c r="A446" s="651" t="s">
        <v>196</v>
      </c>
      <c r="B446" s="652">
        <f t="shared" si="14"/>
        <v>2.9495</v>
      </c>
      <c r="C446" s="651" t="s">
        <v>250</v>
      </c>
      <c r="D446" s="651" t="s">
        <v>251</v>
      </c>
      <c r="E446" s="651" t="s">
        <v>188</v>
      </c>
      <c r="F446" s="651" t="s">
        <v>188</v>
      </c>
      <c r="G446" s="651" t="s">
        <v>188</v>
      </c>
      <c r="H446" s="651" t="s">
        <v>22</v>
      </c>
    </row>
    <row r="447" spans="1:8" x14ac:dyDescent="0.25">
      <c r="A447" s="653" t="s">
        <v>196</v>
      </c>
      <c r="B447" s="654">
        <f t="shared" si="14"/>
        <v>2.9495</v>
      </c>
      <c r="C447" s="653" t="s">
        <v>258</v>
      </c>
      <c r="D447" s="653" t="s">
        <v>187</v>
      </c>
      <c r="E447" s="653" t="s">
        <v>188</v>
      </c>
      <c r="F447" s="653" t="s">
        <v>188</v>
      </c>
      <c r="G447" s="653" t="s">
        <v>188</v>
      </c>
      <c r="H447" s="653" t="s">
        <v>22</v>
      </c>
    </row>
    <row r="448" spans="1:8" x14ac:dyDescent="0.25">
      <c r="A448" s="651" t="s">
        <v>196</v>
      </c>
      <c r="B448" s="652">
        <f t="shared" si="14"/>
        <v>2.9495</v>
      </c>
      <c r="C448" s="651" t="s">
        <v>258</v>
      </c>
      <c r="D448" s="651" t="s">
        <v>214</v>
      </c>
      <c r="E448" s="651" t="s">
        <v>188</v>
      </c>
      <c r="F448" s="651" t="s">
        <v>188</v>
      </c>
      <c r="G448" s="651" t="s">
        <v>188</v>
      </c>
      <c r="H448" s="651" t="s">
        <v>22</v>
      </c>
    </row>
    <row r="449" spans="1:8" x14ac:dyDescent="0.25">
      <c r="A449" s="653" t="s">
        <v>196</v>
      </c>
      <c r="B449" s="654">
        <f t="shared" si="14"/>
        <v>2.9495</v>
      </c>
      <c r="C449" s="653" t="s">
        <v>258</v>
      </c>
      <c r="D449" s="653" t="s">
        <v>234</v>
      </c>
      <c r="E449" s="653" t="s">
        <v>188</v>
      </c>
      <c r="F449" s="653" t="s">
        <v>188</v>
      </c>
      <c r="G449" s="653" t="s">
        <v>188</v>
      </c>
      <c r="H449" s="653" t="s">
        <v>22</v>
      </c>
    </row>
    <row r="450" spans="1:8" x14ac:dyDescent="0.25">
      <c r="A450" s="651" t="s">
        <v>196</v>
      </c>
      <c r="B450" s="652">
        <f t="shared" si="14"/>
        <v>2.9495</v>
      </c>
      <c r="C450" s="651" t="s">
        <v>258</v>
      </c>
      <c r="D450" s="651" t="s">
        <v>243</v>
      </c>
      <c r="E450" s="651" t="s">
        <v>188</v>
      </c>
      <c r="F450" s="651" t="s">
        <v>188</v>
      </c>
      <c r="G450" s="651" t="s">
        <v>188</v>
      </c>
      <c r="H450" s="651" t="s">
        <v>22</v>
      </c>
    </row>
    <row r="451" spans="1:8" x14ac:dyDescent="0.25">
      <c r="A451" s="653" t="s">
        <v>196</v>
      </c>
      <c r="B451" s="654">
        <f t="shared" si="14"/>
        <v>2.9495</v>
      </c>
      <c r="C451" s="653" t="s">
        <v>258</v>
      </c>
      <c r="D451" s="653" t="s">
        <v>251</v>
      </c>
      <c r="E451" s="653" t="s">
        <v>188</v>
      </c>
      <c r="F451" s="653" t="s">
        <v>188</v>
      </c>
      <c r="G451" s="653" t="s">
        <v>188</v>
      </c>
      <c r="H451" s="653" t="s">
        <v>22</v>
      </c>
    </row>
  </sheetData>
  <sheetProtection algorithmName="SHA-512" hashValue="dhKd0+u2Uk43N0N9mOj9VZeOZTkpzSWeu7e9nkz3k0jfYBa2tSwqttQB6PYdK87L3TlWIw1nDN710UlKk+mvxQ==" saltValue="yOc3yfbfg452hisU7Snxtg==" spinCount="100000" sheet="1" objects="1" scenarios="1" autoFilter="0"/>
  <dataValidations count="2">
    <dataValidation type="list" allowBlank="1" showInputMessage="1" showErrorMessage="1" sqref="H2:H451">
      <formula1>"NON,FNT,MED,STR,VST"</formula1>
    </dataValidation>
    <dataValidation type="list" allowBlank="1" showInputMessage="1" showErrorMessage="1" sqref="E2:G451">
      <formula1>"IDEAL,EX,VG,G"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'Field Validations'!$D$3:$D$23</xm:f>
          </x14:formula1>
          <xm:sqref>C2:C451</xm:sqref>
        </x14:dataValidation>
        <x14:dataValidation type="list" allowBlank="1" showInputMessage="1" showErrorMessage="1">
          <x14:formula1>
            <xm:f>'Field Validations'!$E$3:$E$25</xm:f>
          </x14:formula1>
          <xm:sqref>D2:D451</xm:sqref>
        </x14:dataValidation>
        <x14:dataValidation type="list" allowBlank="1" showInputMessage="1" showErrorMessage="1">
          <x14:formula1>
            <xm:f>'Field Validations'!$AA$3:$AA$11</xm:f>
          </x14:formula1>
          <xm:sqref>A2:A451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1"/>
  <dimension ref="A1:AE37"/>
  <sheetViews>
    <sheetView workbookViewId="0">
      <selection activeCell="A12" sqref="A12"/>
    </sheetView>
  </sheetViews>
  <sheetFormatPr defaultRowHeight="15" x14ac:dyDescent="0.25"/>
  <cols>
    <col min="1" max="1" width="11.42578125" customWidth="1"/>
    <col min="2" max="2" width="16.28515625" customWidth="1"/>
    <col min="3" max="3" width="4.7109375" customWidth="1"/>
    <col min="4" max="4" width="19.28515625" customWidth="1"/>
    <col min="5" max="5" width="9.28515625" customWidth="1"/>
    <col min="6" max="6" width="4" hidden="1" customWidth="1"/>
    <col min="7" max="7" width="20.28515625" hidden="1" customWidth="1"/>
    <col min="8" max="8" width="9.28515625" hidden="1" customWidth="1"/>
    <col min="9" max="9" width="4.7109375" customWidth="1"/>
    <col min="10" max="10" width="13.28515625" customWidth="1"/>
    <col min="11" max="11" width="9.28515625" customWidth="1"/>
    <col min="12" max="12" width="5.7109375" customWidth="1"/>
    <col min="13" max="13" width="18.42578125" customWidth="1"/>
    <col min="14" max="14" width="11.28515625" customWidth="1"/>
    <col min="15" max="15" width="9.28515625" customWidth="1"/>
    <col min="16" max="18" width="9.28515625" hidden="1" customWidth="1"/>
    <col min="19" max="19" width="10.42578125" hidden="1" customWidth="1"/>
    <col min="20" max="20" width="9.28515625" hidden="1" customWidth="1"/>
    <col min="21" max="21" width="23" hidden="1" customWidth="1"/>
    <col min="22" max="22" width="9.28515625" hidden="1" customWidth="1"/>
    <col min="23" max="23" width="12.7109375" hidden="1" customWidth="1"/>
    <col min="24" max="24" width="20" hidden="1" customWidth="1"/>
    <col min="25" max="25" width="9.28515625" hidden="1" customWidth="1"/>
    <col min="26" max="29" width="9.28515625" customWidth="1"/>
    <col min="30" max="30" width="12.42578125" customWidth="1"/>
  </cols>
  <sheetData>
    <row r="1" spans="1:31" s="1" customFormat="1" ht="14.45" x14ac:dyDescent="0.3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2" t="s">
        <v>5</v>
      </c>
      <c r="Q1" s="2"/>
      <c r="R1" s="3"/>
      <c r="S1" s="3"/>
      <c r="T1" s="3"/>
      <c r="U1" s="3"/>
      <c r="W1" s="858" t="s">
        <v>6</v>
      </c>
      <c r="X1" s="858"/>
      <c r="Z1" s="1" t="s">
        <v>7</v>
      </c>
      <c r="AD1" s="1" t="s">
        <v>2</v>
      </c>
    </row>
    <row r="2" spans="1:31" ht="14.45" x14ac:dyDescent="0.3">
      <c r="P2" s="4"/>
      <c r="Q2" s="4"/>
      <c r="R2" s="4" t="s">
        <v>8</v>
      </c>
      <c r="S2" s="4"/>
      <c r="T2" s="4"/>
      <c r="U2" s="4"/>
      <c r="W2" s="4"/>
      <c r="X2" s="4"/>
    </row>
    <row r="3" spans="1:31" ht="14.45" x14ac:dyDescent="0.3">
      <c r="A3" s="5" t="s">
        <v>9</v>
      </c>
      <c r="B3" s="5" t="s">
        <v>0</v>
      </c>
      <c r="D3" s="5" t="s">
        <v>10</v>
      </c>
      <c r="E3" s="5" t="s">
        <v>9</v>
      </c>
      <c r="G3" s="5" t="s">
        <v>2</v>
      </c>
      <c r="H3" s="5" t="s">
        <v>9</v>
      </c>
      <c r="J3" s="5" t="s">
        <v>11</v>
      </c>
      <c r="K3" s="5" t="s">
        <v>9</v>
      </c>
      <c r="M3" s="5" t="s">
        <v>11</v>
      </c>
      <c r="N3" s="5" t="s">
        <v>9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9</v>
      </c>
      <c r="U3" s="6" t="s">
        <v>11</v>
      </c>
      <c r="W3" s="6" t="s">
        <v>9</v>
      </c>
      <c r="X3" s="6" t="s">
        <v>11</v>
      </c>
      <c r="Z3" s="6" t="s">
        <v>14</v>
      </c>
      <c r="AA3" s="6" t="s">
        <v>15</v>
      </c>
      <c r="AB3" s="6" t="s">
        <v>16</v>
      </c>
      <c r="AD3" s="5" t="s">
        <v>11</v>
      </c>
      <c r="AE3" s="5" t="s">
        <v>9</v>
      </c>
    </row>
    <row r="4" spans="1:31" ht="14.45" x14ac:dyDescent="0.3">
      <c r="A4" s="7" t="s">
        <v>17</v>
      </c>
      <c r="B4" s="8" t="s">
        <v>17</v>
      </c>
      <c r="D4" s="7" t="s">
        <v>18</v>
      </c>
      <c r="E4" s="8" t="s">
        <v>19</v>
      </c>
      <c r="G4" s="7" t="s">
        <v>20</v>
      </c>
      <c r="H4" s="8" t="s">
        <v>21</v>
      </c>
      <c r="J4" s="7" t="s">
        <v>20</v>
      </c>
      <c r="K4" s="8" t="s">
        <v>22</v>
      </c>
      <c r="M4" s="7" t="s">
        <v>23</v>
      </c>
      <c r="N4" s="8" t="s">
        <v>196</v>
      </c>
      <c r="P4" s="9" t="s">
        <v>24</v>
      </c>
      <c r="Q4" s="9" t="s">
        <v>25</v>
      </c>
      <c r="R4" s="10">
        <v>0</v>
      </c>
      <c r="S4" s="9">
        <v>0.998</v>
      </c>
      <c r="T4" s="9" t="s">
        <v>26</v>
      </c>
      <c r="U4" s="9" t="s">
        <v>27</v>
      </c>
      <c r="W4" s="8" t="s">
        <v>28</v>
      </c>
      <c r="X4" s="8" t="s">
        <v>29</v>
      </c>
      <c r="Z4" s="11">
        <v>0.17899999999999999</v>
      </c>
      <c r="AA4" s="11">
        <v>0.22800000000000001</v>
      </c>
      <c r="AB4" s="12">
        <v>20</v>
      </c>
      <c r="AD4" s="7" t="s">
        <v>223</v>
      </c>
      <c r="AE4" s="8" t="s">
        <v>22</v>
      </c>
    </row>
    <row r="5" spans="1:31" ht="14.45" x14ac:dyDescent="0.3">
      <c r="A5" s="7" t="s">
        <v>30</v>
      </c>
      <c r="B5" s="8" t="s">
        <v>17</v>
      </c>
      <c r="D5" s="7" t="s">
        <v>31</v>
      </c>
      <c r="E5" s="8" t="s">
        <v>32</v>
      </c>
      <c r="G5" s="7" t="s">
        <v>33</v>
      </c>
      <c r="H5" s="8" t="s">
        <v>34</v>
      </c>
      <c r="J5" s="7" t="s">
        <v>35</v>
      </c>
      <c r="K5" s="8" t="s">
        <v>36</v>
      </c>
      <c r="M5" s="7" t="s">
        <v>37</v>
      </c>
      <c r="N5" s="8" t="s">
        <v>971</v>
      </c>
      <c r="P5" s="9" t="s">
        <v>24</v>
      </c>
      <c r="Q5" s="9" t="s">
        <v>25</v>
      </c>
      <c r="R5" s="10">
        <v>0.999</v>
      </c>
      <c r="S5" s="9">
        <v>2.9980000000000002</v>
      </c>
      <c r="T5" s="9" t="s">
        <v>38</v>
      </c>
      <c r="U5" s="9" t="s">
        <v>39</v>
      </c>
      <c r="W5" s="8" t="s">
        <v>40</v>
      </c>
      <c r="X5" s="8" t="s">
        <v>41</v>
      </c>
      <c r="Z5" s="11">
        <v>0.22900000000000001</v>
      </c>
      <c r="AA5" s="11">
        <v>0.29799999999999999</v>
      </c>
      <c r="AB5" s="12">
        <v>25</v>
      </c>
      <c r="AD5" s="7" t="s">
        <v>207</v>
      </c>
      <c r="AE5" s="8" t="s">
        <v>1356</v>
      </c>
    </row>
    <row r="6" spans="1:31" ht="14.45" x14ac:dyDescent="0.3">
      <c r="A6" s="7" t="s">
        <v>42</v>
      </c>
      <c r="B6" s="8" t="s">
        <v>43</v>
      </c>
      <c r="D6" s="7" t="s">
        <v>44</v>
      </c>
      <c r="E6" s="8" t="s">
        <v>45</v>
      </c>
      <c r="G6" s="7" t="s">
        <v>46</v>
      </c>
      <c r="H6" s="8" t="s">
        <v>47</v>
      </c>
      <c r="J6" s="7" t="s">
        <v>48</v>
      </c>
      <c r="K6" s="8" t="s">
        <v>49</v>
      </c>
      <c r="M6" s="7" t="s">
        <v>50</v>
      </c>
      <c r="N6" s="8" t="s">
        <v>920</v>
      </c>
      <c r="P6" s="9" t="s">
        <v>24</v>
      </c>
      <c r="Q6" s="9" t="s">
        <v>25</v>
      </c>
      <c r="R6" s="10">
        <v>2.9990000000000001</v>
      </c>
      <c r="S6" s="9">
        <v>4.9980000000000002</v>
      </c>
      <c r="T6" s="9" t="s">
        <v>51</v>
      </c>
      <c r="U6" s="9" t="s">
        <v>52</v>
      </c>
      <c r="W6" s="8" t="s">
        <v>53</v>
      </c>
      <c r="X6" s="8" t="s">
        <v>54</v>
      </c>
      <c r="Z6" s="11">
        <v>0.29899999999999999</v>
      </c>
      <c r="AA6" s="11">
        <v>0.34799999999999998</v>
      </c>
      <c r="AB6" s="12">
        <v>30</v>
      </c>
    </row>
    <row r="7" spans="1:31" ht="14.45" x14ac:dyDescent="0.3">
      <c r="A7" s="7" t="s">
        <v>55</v>
      </c>
      <c r="B7" s="8" t="s">
        <v>56</v>
      </c>
      <c r="D7" s="7" t="s">
        <v>57</v>
      </c>
      <c r="E7" s="8" t="s">
        <v>58</v>
      </c>
      <c r="G7" s="7" t="s">
        <v>59</v>
      </c>
      <c r="H7" s="8" t="s">
        <v>58</v>
      </c>
      <c r="J7" s="7" t="s">
        <v>59</v>
      </c>
      <c r="K7" s="8" t="s">
        <v>58</v>
      </c>
      <c r="M7" s="7" t="s">
        <v>60</v>
      </c>
      <c r="N7" s="8" t="s">
        <v>968</v>
      </c>
      <c r="P7" s="9" t="s">
        <v>24</v>
      </c>
      <c r="Q7" s="9" t="s">
        <v>25</v>
      </c>
      <c r="R7" s="10">
        <v>4.9989999999999997</v>
      </c>
      <c r="S7" s="9">
        <v>100</v>
      </c>
      <c r="T7" s="9" t="s">
        <v>61</v>
      </c>
      <c r="U7" s="9" t="s">
        <v>62</v>
      </c>
      <c r="W7" s="8" t="s">
        <v>63</v>
      </c>
      <c r="X7" s="8" t="s">
        <v>64</v>
      </c>
      <c r="Z7" s="11">
        <v>0.34899999999999998</v>
      </c>
      <c r="AA7" s="11">
        <v>0.39800000000000002</v>
      </c>
      <c r="AB7" s="12">
        <v>35</v>
      </c>
    </row>
    <row r="8" spans="1:31" ht="14.45" x14ac:dyDescent="0.3">
      <c r="D8" s="7" t="s">
        <v>65</v>
      </c>
      <c r="E8" s="8" t="s">
        <v>66</v>
      </c>
      <c r="G8" s="7" t="s">
        <v>67</v>
      </c>
      <c r="H8" s="8" t="s">
        <v>66</v>
      </c>
      <c r="J8" s="7" t="s">
        <v>68</v>
      </c>
      <c r="K8" s="8" t="s">
        <v>69</v>
      </c>
      <c r="M8" s="7" t="s">
        <v>70</v>
      </c>
      <c r="N8" s="8" t="s">
        <v>236</v>
      </c>
      <c r="P8" s="9" t="s">
        <v>24</v>
      </c>
      <c r="Q8" s="9" t="s">
        <v>71</v>
      </c>
      <c r="R8" s="10">
        <v>0</v>
      </c>
      <c r="S8" s="9">
        <v>0.998</v>
      </c>
      <c r="T8" s="9" t="s">
        <v>72</v>
      </c>
      <c r="U8" s="9" t="s">
        <v>73</v>
      </c>
      <c r="W8" s="8" t="s">
        <v>74</v>
      </c>
      <c r="X8" s="8" t="s">
        <v>75</v>
      </c>
      <c r="Z8" s="11">
        <v>0.39900000000000002</v>
      </c>
      <c r="AA8" s="11">
        <v>0.44800000000000001</v>
      </c>
      <c r="AB8" s="12">
        <v>40</v>
      </c>
    </row>
    <row r="9" spans="1:31" ht="14.45" x14ac:dyDescent="0.3">
      <c r="D9" s="7" t="s">
        <v>76</v>
      </c>
      <c r="E9" s="8" t="s">
        <v>77</v>
      </c>
      <c r="G9" s="7" t="s">
        <v>78</v>
      </c>
      <c r="H9" s="8" t="s">
        <v>79</v>
      </c>
      <c r="J9" s="7" t="s">
        <v>80</v>
      </c>
      <c r="K9" s="8" t="s">
        <v>81</v>
      </c>
      <c r="M9" s="7" t="s">
        <v>82</v>
      </c>
      <c r="N9" s="8" t="s">
        <v>241</v>
      </c>
      <c r="P9" s="9" t="s">
        <v>24</v>
      </c>
      <c r="Q9" s="9" t="s">
        <v>71</v>
      </c>
      <c r="R9" s="10">
        <v>0.999</v>
      </c>
      <c r="S9" s="9">
        <v>2.9980000000000002</v>
      </c>
      <c r="T9" s="9" t="s">
        <v>83</v>
      </c>
      <c r="U9" s="9" t="s">
        <v>84</v>
      </c>
      <c r="Z9" s="11">
        <v>0.44900000000000001</v>
      </c>
      <c r="AA9" s="11">
        <v>0.498</v>
      </c>
      <c r="AB9" s="12">
        <v>45</v>
      </c>
    </row>
    <row r="10" spans="1:31" ht="14.45" x14ac:dyDescent="0.3">
      <c r="D10" s="7" t="s">
        <v>85</v>
      </c>
      <c r="E10" s="8" t="s">
        <v>86</v>
      </c>
      <c r="G10" s="7" t="s">
        <v>87</v>
      </c>
      <c r="H10" s="8" t="s">
        <v>88</v>
      </c>
      <c r="J10" s="7" t="s">
        <v>89</v>
      </c>
      <c r="K10" s="8" t="s">
        <v>90</v>
      </c>
      <c r="M10" s="7" t="s">
        <v>91</v>
      </c>
      <c r="N10" s="8" t="s">
        <v>970</v>
      </c>
      <c r="P10" s="9" t="s">
        <v>24</v>
      </c>
      <c r="Q10" s="9" t="s">
        <v>71</v>
      </c>
      <c r="R10" s="10">
        <v>2.9990000000000001</v>
      </c>
      <c r="S10" s="9">
        <v>4.9980000000000002</v>
      </c>
      <c r="T10" s="9" t="s">
        <v>92</v>
      </c>
      <c r="U10" s="9" t="s">
        <v>93</v>
      </c>
      <c r="Z10" s="11">
        <v>0.499</v>
      </c>
      <c r="AA10" s="11">
        <v>0.59799999999999998</v>
      </c>
      <c r="AB10" s="12">
        <v>50</v>
      </c>
    </row>
    <row r="11" spans="1:31" ht="14.45" x14ac:dyDescent="0.3">
      <c r="D11" s="7" t="s">
        <v>94</v>
      </c>
      <c r="E11" s="8" t="s">
        <v>95</v>
      </c>
      <c r="G11" s="7" t="s">
        <v>96</v>
      </c>
      <c r="H11" s="8" t="s">
        <v>97</v>
      </c>
      <c r="M11" s="7" t="s">
        <v>98</v>
      </c>
      <c r="N11" s="8" t="s">
        <v>210</v>
      </c>
      <c r="P11" s="9" t="s">
        <v>24</v>
      </c>
      <c r="Q11" s="9" t="s">
        <v>71</v>
      </c>
      <c r="R11" s="10">
        <v>4.9989999999999997</v>
      </c>
      <c r="S11" s="9">
        <v>100</v>
      </c>
      <c r="T11" s="9" t="s">
        <v>99</v>
      </c>
      <c r="U11" s="9" t="s">
        <v>100</v>
      </c>
      <c r="Z11" s="11">
        <v>0.59899999999999998</v>
      </c>
      <c r="AA11" s="11">
        <v>0.69799999999999995</v>
      </c>
      <c r="AB11" s="12">
        <v>60</v>
      </c>
    </row>
    <row r="12" spans="1:31" ht="14.45" x14ac:dyDescent="0.3">
      <c r="G12" s="7" t="s">
        <v>101</v>
      </c>
      <c r="H12" s="8" t="s">
        <v>102</v>
      </c>
      <c r="M12" s="7" t="s">
        <v>103</v>
      </c>
      <c r="N12" s="8" t="s">
        <v>1005</v>
      </c>
      <c r="P12" s="9" t="s">
        <v>104</v>
      </c>
      <c r="Q12" s="9" t="s">
        <v>25</v>
      </c>
      <c r="R12" s="10">
        <v>0</v>
      </c>
      <c r="S12" s="9">
        <v>0.998</v>
      </c>
      <c r="T12" s="9" t="s">
        <v>105</v>
      </c>
      <c r="U12" s="9" t="s">
        <v>106</v>
      </c>
      <c r="Z12" s="11">
        <v>0.69899999999999995</v>
      </c>
      <c r="AA12" s="11">
        <v>0.79800000000000004</v>
      </c>
      <c r="AB12" s="12">
        <v>70</v>
      </c>
    </row>
    <row r="13" spans="1:31" ht="14.45" x14ac:dyDescent="0.3">
      <c r="M13" s="7" t="s">
        <v>107</v>
      </c>
      <c r="N13" s="8" t="s">
        <v>108</v>
      </c>
      <c r="P13" s="9" t="s">
        <v>104</v>
      </c>
      <c r="Q13" s="9" t="s">
        <v>25</v>
      </c>
      <c r="R13" s="10">
        <v>0.99</v>
      </c>
      <c r="S13" s="9">
        <v>2.9980000000000002</v>
      </c>
      <c r="T13" s="9" t="s">
        <v>109</v>
      </c>
      <c r="U13" s="9" t="s">
        <v>110</v>
      </c>
      <c r="Z13" s="11">
        <v>0.79900000000000004</v>
      </c>
      <c r="AA13" s="11">
        <v>0.89800000000000002</v>
      </c>
      <c r="AB13" s="12">
        <v>80</v>
      </c>
    </row>
    <row r="14" spans="1:31" ht="14.45" x14ac:dyDescent="0.3">
      <c r="M14" s="7"/>
      <c r="N14" s="8"/>
      <c r="P14" s="9" t="s">
        <v>104</v>
      </c>
      <c r="Q14" s="9" t="s">
        <v>25</v>
      </c>
      <c r="R14" s="10">
        <v>2.9990000000000001</v>
      </c>
      <c r="S14" s="9">
        <v>4.9980000000000002</v>
      </c>
      <c r="T14" s="9" t="s">
        <v>111</v>
      </c>
      <c r="U14" s="9" t="s">
        <v>112</v>
      </c>
      <c r="Z14" s="11">
        <v>0.89900000000000002</v>
      </c>
      <c r="AA14" s="11">
        <v>0.998</v>
      </c>
      <c r="AB14" s="12">
        <v>90</v>
      </c>
    </row>
    <row r="15" spans="1:31" ht="14.45" x14ac:dyDescent="0.3">
      <c r="M15" s="7"/>
      <c r="N15" s="8"/>
      <c r="P15" s="9" t="s">
        <v>104</v>
      </c>
      <c r="Q15" s="9" t="s">
        <v>25</v>
      </c>
      <c r="R15" s="10">
        <v>4.9989999999999997</v>
      </c>
      <c r="S15" s="9">
        <v>100</v>
      </c>
      <c r="T15" s="9" t="s">
        <v>113</v>
      </c>
      <c r="U15" s="9" t="s">
        <v>114</v>
      </c>
      <c r="Z15" s="11">
        <v>0.999</v>
      </c>
      <c r="AA15" s="11">
        <v>1.198</v>
      </c>
      <c r="AB15" s="12">
        <v>100</v>
      </c>
    </row>
    <row r="16" spans="1:31" ht="14.45" x14ac:dyDescent="0.3">
      <c r="M16" s="7"/>
      <c r="N16" s="8"/>
      <c r="P16" s="9" t="s">
        <v>104</v>
      </c>
      <c r="Q16" s="9" t="s">
        <v>71</v>
      </c>
      <c r="R16" s="10">
        <v>0</v>
      </c>
      <c r="S16" s="9">
        <v>0.998</v>
      </c>
      <c r="T16" s="9" t="s">
        <v>115</v>
      </c>
      <c r="U16" s="9" t="s">
        <v>116</v>
      </c>
      <c r="Z16" s="11">
        <v>1.1990000000000001</v>
      </c>
      <c r="AA16" s="11">
        <v>1.498</v>
      </c>
      <c r="AB16" s="12">
        <v>125</v>
      </c>
    </row>
    <row r="17" spans="13:28" ht="14.45" x14ac:dyDescent="0.3">
      <c r="M17" s="7"/>
      <c r="N17" s="8"/>
      <c r="P17" s="9" t="s">
        <v>104</v>
      </c>
      <c r="Q17" s="9" t="s">
        <v>71</v>
      </c>
      <c r="R17" s="10">
        <v>0.999</v>
      </c>
      <c r="S17" s="9">
        <v>2.9980000000000002</v>
      </c>
      <c r="T17" s="9" t="s">
        <v>117</v>
      </c>
      <c r="U17" s="9" t="s">
        <v>118</v>
      </c>
      <c r="Z17" s="11">
        <v>1.4990000000000001</v>
      </c>
      <c r="AA17" s="11">
        <v>1.698</v>
      </c>
      <c r="AB17" s="12">
        <v>150</v>
      </c>
    </row>
    <row r="18" spans="13:28" ht="14.45" x14ac:dyDescent="0.3">
      <c r="M18" s="7"/>
      <c r="N18" s="8"/>
      <c r="P18" s="9" t="s">
        <v>104</v>
      </c>
      <c r="Q18" s="9" t="s">
        <v>71</v>
      </c>
      <c r="R18" s="10">
        <v>2.9990000000000001</v>
      </c>
      <c r="S18" s="9">
        <v>4.9980000000000002</v>
      </c>
      <c r="T18" s="9" t="s">
        <v>119</v>
      </c>
      <c r="U18" s="9" t="s">
        <v>120</v>
      </c>
      <c r="Z18" s="11">
        <v>1.6990000000000001</v>
      </c>
      <c r="AA18" s="11">
        <v>1.998</v>
      </c>
      <c r="AB18" s="12">
        <v>175</v>
      </c>
    </row>
    <row r="19" spans="13:28" ht="14.45" x14ac:dyDescent="0.3">
      <c r="M19" s="7"/>
      <c r="N19" s="8"/>
      <c r="P19" s="9" t="s">
        <v>104</v>
      </c>
      <c r="Q19" s="9" t="s">
        <v>71</v>
      </c>
      <c r="R19" s="10">
        <v>4.9989999999999997</v>
      </c>
      <c r="S19" s="9">
        <v>100</v>
      </c>
      <c r="T19" s="9" t="s">
        <v>121</v>
      </c>
      <c r="U19" s="9" t="s">
        <v>122</v>
      </c>
      <c r="Z19" s="11">
        <v>1.9990000000000001</v>
      </c>
      <c r="AA19" s="11">
        <v>2.4980000000000002</v>
      </c>
      <c r="AB19" s="12">
        <v>200</v>
      </c>
    </row>
    <row r="20" spans="13:28" ht="14.45" x14ac:dyDescent="0.3">
      <c r="M20" s="7"/>
      <c r="N20" s="8"/>
      <c r="P20" s="9" t="s">
        <v>123</v>
      </c>
      <c r="Q20" s="9" t="s">
        <v>25</v>
      </c>
      <c r="R20" s="10">
        <v>0</v>
      </c>
      <c r="S20" s="9">
        <v>0.998</v>
      </c>
      <c r="T20" s="9" t="s">
        <v>124</v>
      </c>
      <c r="U20" s="9" t="s">
        <v>125</v>
      </c>
      <c r="Z20" s="11">
        <v>2.4990000000000001</v>
      </c>
      <c r="AA20" s="11">
        <v>2.9980000000000002</v>
      </c>
      <c r="AB20" s="12">
        <v>250</v>
      </c>
    </row>
    <row r="21" spans="13:28" ht="14.45" x14ac:dyDescent="0.3">
      <c r="M21" s="7"/>
      <c r="N21" s="8"/>
      <c r="P21" s="9" t="s">
        <v>123</v>
      </c>
      <c r="Q21" s="9" t="s">
        <v>25</v>
      </c>
      <c r="R21" s="10">
        <v>0.99</v>
      </c>
      <c r="S21" s="9">
        <v>2.9980000000000002</v>
      </c>
      <c r="T21" s="9" t="s">
        <v>126</v>
      </c>
      <c r="U21" s="9" t="s">
        <v>127</v>
      </c>
      <c r="Z21" s="11">
        <v>2.9990000000000001</v>
      </c>
      <c r="AA21" s="11">
        <v>3.9980000000000002</v>
      </c>
      <c r="AB21" s="12">
        <v>300</v>
      </c>
    </row>
    <row r="22" spans="13:28" ht="14.45" x14ac:dyDescent="0.3">
      <c r="M22" s="7"/>
      <c r="N22" s="8"/>
      <c r="P22" s="9" t="s">
        <v>123</v>
      </c>
      <c r="Q22" s="9" t="s">
        <v>25</v>
      </c>
      <c r="R22" s="10">
        <v>2.9990000000000001</v>
      </c>
      <c r="S22" s="9">
        <v>4.9980000000000002</v>
      </c>
      <c r="T22" s="9" t="s">
        <v>128</v>
      </c>
      <c r="U22" s="9" t="s">
        <v>129</v>
      </c>
      <c r="Z22" s="11">
        <v>3.9990000000000001</v>
      </c>
      <c r="AA22" s="11">
        <v>4.9980000000000002</v>
      </c>
      <c r="AB22" s="12">
        <v>400</v>
      </c>
    </row>
    <row r="23" spans="13:28" ht="14.45" x14ac:dyDescent="0.3">
      <c r="P23" s="9" t="s">
        <v>123</v>
      </c>
      <c r="Q23" s="9" t="s">
        <v>25</v>
      </c>
      <c r="R23" s="10">
        <v>4.9989999999999997</v>
      </c>
      <c r="S23" s="9">
        <v>100</v>
      </c>
      <c r="T23" s="9" t="s">
        <v>130</v>
      </c>
      <c r="U23" s="9" t="s">
        <v>131</v>
      </c>
      <c r="Z23" s="11">
        <v>4.9989999999999997</v>
      </c>
      <c r="AA23" s="11">
        <v>5.9980000000000002</v>
      </c>
      <c r="AB23" s="12">
        <v>500</v>
      </c>
    </row>
    <row r="24" spans="13:28" ht="14.45" x14ac:dyDescent="0.3">
      <c r="P24" s="9" t="s">
        <v>123</v>
      </c>
      <c r="Q24" s="9" t="s">
        <v>71</v>
      </c>
      <c r="R24" s="10">
        <v>0</v>
      </c>
      <c r="S24" s="9">
        <v>0.998</v>
      </c>
      <c r="T24" s="9" t="s">
        <v>132</v>
      </c>
      <c r="U24" s="9" t="s">
        <v>133</v>
      </c>
      <c r="Z24" s="11">
        <v>5.9989999999999997</v>
      </c>
      <c r="AA24" s="11">
        <v>6.9980000000000002</v>
      </c>
      <c r="AB24" s="12">
        <v>600</v>
      </c>
    </row>
    <row r="25" spans="13:28" ht="14.45" x14ac:dyDescent="0.3">
      <c r="P25" s="9" t="s">
        <v>123</v>
      </c>
      <c r="Q25" s="9" t="s">
        <v>71</v>
      </c>
      <c r="R25" s="10">
        <v>0.999</v>
      </c>
      <c r="S25" s="9">
        <v>2.9980000000000002</v>
      </c>
      <c r="T25" s="9" t="s">
        <v>134</v>
      </c>
      <c r="U25" s="9" t="s">
        <v>135</v>
      </c>
      <c r="Z25" s="11">
        <v>6.9989999999999997</v>
      </c>
      <c r="AA25" s="11">
        <v>7.9980000000000002</v>
      </c>
      <c r="AB25" s="12">
        <v>700</v>
      </c>
    </row>
    <row r="26" spans="13:28" ht="14.45" x14ac:dyDescent="0.3">
      <c r="P26" s="9" t="s">
        <v>123</v>
      </c>
      <c r="Q26" s="9" t="s">
        <v>71</v>
      </c>
      <c r="R26" s="10">
        <v>2.9990000000000001</v>
      </c>
      <c r="S26" s="9">
        <v>4.9980000000000002</v>
      </c>
      <c r="T26" s="9" t="s">
        <v>136</v>
      </c>
      <c r="U26" s="9" t="s">
        <v>137</v>
      </c>
      <c r="Z26" s="11">
        <v>7.9989999999999997</v>
      </c>
      <c r="AA26" s="11">
        <v>8.9979999999999993</v>
      </c>
      <c r="AB26" s="12">
        <v>800</v>
      </c>
    </row>
    <row r="27" spans="13:28" x14ac:dyDescent="0.25">
      <c r="P27" s="9" t="s">
        <v>123</v>
      </c>
      <c r="Q27" s="9" t="s">
        <v>71</v>
      </c>
      <c r="R27" s="10">
        <v>4.9989999999999997</v>
      </c>
      <c r="S27" s="9">
        <v>100</v>
      </c>
      <c r="T27" s="9" t="s">
        <v>138</v>
      </c>
      <c r="U27" s="9" t="s">
        <v>139</v>
      </c>
      <c r="Z27" s="11">
        <v>8.9990000000000006</v>
      </c>
      <c r="AA27" s="12">
        <v>9.9979999999999993</v>
      </c>
      <c r="AB27" s="12">
        <v>900</v>
      </c>
    </row>
    <row r="28" spans="13:28" x14ac:dyDescent="0.25">
      <c r="P28" s="9" t="s">
        <v>140</v>
      </c>
      <c r="Q28" s="9" t="s">
        <v>25</v>
      </c>
      <c r="R28" s="10">
        <v>0</v>
      </c>
      <c r="S28" s="9">
        <v>0.998</v>
      </c>
      <c r="T28" s="9" t="s">
        <v>141</v>
      </c>
      <c r="U28" s="9" t="s">
        <v>142</v>
      </c>
      <c r="Z28" s="12">
        <v>9.9990000000000006</v>
      </c>
      <c r="AA28" s="12">
        <v>1000</v>
      </c>
      <c r="AB28" s="12">
        <v>999</v>
      </c>
    </row>
    <row r="29" spans="13:28" x14ac:dyDescent="0.25">
      <c r="P29" s="9" t="s">
        <v>140</v>
      </c>
      <c r="Q29" s="9" t="s">
        <v>25</v>
      </c>
      <c r="R29" s="10">
        <v>0.99</v>
      </c>
      <c r="S29" s="9">
        <v>2.9980000000000002</v>
      </c>
      <c r="T29" s="9" t="s">
        <v>143</v>
      </c>
      <c r="U29" s="9" t="s">
        <v>144</v>
      </c>
      <c r="Z29" s="12"/>
      <c r="AA29" s="12"/>
      <c r="AB29" s="12"/>
    </row>
    <row r="30" spans="13:28" x14ac:dyDescent="0.25">
      <c r="P30" s="9" t="s">
        <v>145</v>
      </c>
      <c r="Q30" s="9" t="s">
        <v>25</v>
      </c>
      <c r="R30" s="10">
        <v>0</v>
      </c>
      <c r="S30" s="9">
        <v>0.998</v>
      </c>
      <c r="T30" s="9" t="s">
        <v>146</v>
      </c>
      <c r="U30" s="9" t="s">
        <v>147</v>
      </c>
      <c r="Z30" s="12"/>
      <c r="AA30" s="12"/>
      <c r="AB30" s="12"/>
    </row>
    <row r="31" spans="13:28" x14ac:dyDescent="0.25">
      <c r="P31" s="9" t="s">
        <v>145</v>
      </c>
      <c r="Q31" s="9" t="s">
        <v>25</v>
      </c>
      <c r="R31" s="10">
        <v>0.999</v>
      </c>
      <c r="S31" s="9">
        <v>2.9980000000000002</v>
      </c>
      <c r="T31" s="9" t="s">
        <v>148</v>
      </c>
      <c r="U31" s="9" t="s">
        <v>149</v>
      </c>
      <c r="Z31" s="12"/>
      <c r="AA31" s="12"/>
      <c r="AB31" s="12"/>
    </row>
    <row r="32" spans="13:28" x14ac:dyDescent="0.25">
      <c r="P32" s="9" t="s">
        <v>145</v>
      </c>
      <c r="Q32" s="9" t="s">
        <v>25</v>
      </c>
      <c r="R32" s="10">
        <v>2.9990000000000001</v>
      </c>
      <c r="S32" s="9">
        <v>4.9980000000000002</v>
      </c>
      <c r="T32" s="9" t="s">
        <v>150</v>
      </c>
      <c r="U32" s="9" t="s">
        <v>151</v>
      </c>
      <c r="Z32" s="12"/>
      <c r="AA32" s="12"/>
      <c r="AB32" s="12"/>
    </row>
    <row r="33" spans="16:28" x14ac:dyDescent="0.25">
      <c r="P33" s="9" t="s">
        <v>145</v>
      </c>
      <c r="Q33" s="9" t="s">
        <v>25</v>
      </c>
      <c r="R33" s="10">
        <v>4.9989999999999997</v>
      </c>
      <c r="S33" s="9">
        <v>100</v>
      </c>
      <c r="T33" s="9" t="s">
        <v>152</v>
      </c>
      <c r="U33" s="9" t="s">
        <v>153</v>
      </c>
      <c r="Z33" s="12"/>
      <c r="AA33" s="12"/>
      <c r="AB33" s="12"/>
    </row>
    <row r="34" spans="16:28" x14ac:dyDescent="0.25">
      <c r="P34" s="9" t="s">
        <v>145</v>
      </c>
      <c r="Q34" s="9" t="s">
        <v>71</v>
      </c>
      <c r="R34" s="10">
        <v>0</v>
      </c>
      <c r="S34" s="9">
        <v>0.998</v>
      </c>
      <c r="T34" s="9" t="s">
        <v>154</v>
      </c>
      <c r="U34" s="9" t="s">
        <v>155</v>
      </c>
      <c r="Z34" s="12"/>
      <c r="AA34" s="12"/>
      <c r="AB34" s="12"/>
    </row>
    <row r="35" spans="16:28" x14ac:dyDescent="0.25">
      <c r="P35" s="9" t="s">
        <v>145</v>
      </c>
      <c r="Q35" s="9" t="s">
        <v>71</v>
      </c>
      <c r="R35" s="10">
        <v>0.999</v>
      </c>
      <c r="S35" s="9">
        <v>2.9980000000000002</v>
      </c>
      <c r="T35" s="9" t="s">
        <v>156</v>
      </c>
      <c r="U35" s="9" t="s">
        <v>157</v>
      </c>
      <c r="Z35" s="12"/>
      <c r="AA35" s="12"/>
      <c r="AB35" s="12"/>
    </row>
    <row r="36" spans="16:28" x14ac:dyDescent="0.25">
      <c r="P36" s="9" t="s">
        <v>145</v>
      </c>
      <c r="Q36" s="9" t="s">
        <v>71</v>
      </c>
      <c r="R36" s="10">
        <v>2.9990000000000001</v>
      </c>
      <c r="S36" s="9">
        <v>4.9980000000000002</v>
      </c>
      <c r="T36" s="9" t="s">
        <v>158</v>
      </c>
      <c r="U36" s="9" t="s">
        <v>159</v>
      </c>
      <c r="Z36" s="12"/>
      <c r="AA36" s="12"/>
      <c r="AB36" s="12"/>
    </row>
    <row r="37" spans="16:28" x14ac:dyDescent="0.25">
      <c r="P37" s="9"/>
      <c r="Q37" s="9"/>
      <c r="R37" s="10"/>
      <c r="S37" s="9"/>
      <c r="T37" s="9" t="s">
        <v>160</v>
      </c>
      <c r="U37" s="9" t="s">
        <v>161</v>
      </c>
      <c r="Z37" s="12"/>
      <c r="AA37" s="12"/>
      <c r="AB37" s="12"/>
    </row>
  </sheetData>
  <sheetProtection algorithmName="SHA-512" hashValue="C7fuGVzZjJ9Jfi5d9TDcBcK9DYyAyjYYGq6dAaVamX24+w5vi9keCreW88svsFNGBbGpGBVH28v1z1Bi+eRLdA==" saltValue="7GhMlX8jOHdoIEkq7DeUaw==" spinCount="100000" sheet="1" objects="1" scenarios="1" autoFilter="0"/>
  <mergeCells count="1">
    <mergeCell ref="W1:X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AD42"/>
  <sheetViews>
    <sheetView workbookViewId="0">
      <selection activeCell="F21" sqref="F21"/>
    </sheetView>
  </sheetViews>
  <sheetFormatPr defaultRowHeight="15" x14ac:dyDescent="0.25"/>
  <cols>
    <col min="4" max="4" width="15.7109375" bestFit="1" customWidth="1"/>
    <col min="5" max="5" width="15.7109375" customWidth="1"/>
    <col min="6" max="6" width="11.7109375" customWidth="1"/>
    <col min="8" max="8" width="16.5703125" bestFit="1" customWidth="1"/>
    <col min="9" max="10" width="20.7109375" customWidth="1"/>
    <col min="11" max="11" width="11.28515625" customWidth="1"/>
    <col min="15" max="16" width="12.28515625" customWidth="1"/>
    <col min="17" max="17" width="10.7109375" customWidth="1"/>
    <col min="18" max="18" width="10.5703125" customWidth="1"/>
    <col min="20" max="21" width="16" customWidth="1"/>
    <col min="23" max="23" width="11.28515625" bestFit="1" customWidth="1"/>
    <col min="24" max="26" width="12.28515625" customWidth="1"/>
    <col min="27" max="30" width="13" customWidth="1"/>
  </cols>
  <sheetData>
    <row r="1" spans="2:30" thickBot="1" x14ac:dyDescent="0.35"/>
    <row r="2" spans="2:30" thickBot="1" x14ac:dyDescent="0.35">
      <c r="B2" s="14" t="s">
        <v>162</v>
      </c>
      <c r="C2" s="15" t="s">
        <v>163</v>
      </c>
      <c r="D2" s="15" t="s">
        <v>164</v>
      </c>
      <c r="E2" s="15" t="s">
        <v>165</v>
      </c>
      <c r="F2" s="16" t="s">
        <v>3</v>
      </c>
      <c r="G2" s="16" t="s">
        <v>167</v>
      </c>
      <c r="H2" s="15" t="s">
        <v>168</v>
      </c>
      <c r="I2" s="15" t="s">
        <v>169</v>
      </c>
      <c r="J2" s="15" t="s">
        <v>1178</v>
      </c>
      <c r="K2" s="15" t="s">
        <v>805</v>
      </c>
      <c r="L2" s="15" t="s">
        <v>170</v>
      </c>
      <c r="M2" s="15" t="s">
        <v>171</v>
      </c>
      <c r="N2" s="15" t="s">
        <v>906</v>
      </c>
      <c r="O2" s="15" t="s">
        <v>1315</v>
      </c>
      <c r="P2" s="15" t="s">
        <v>1316</v>
      </c>
      <c r="Q2" s="15" t="s">
        <v>1320</v>
      </c>
      <c r="R2" s="15" t="s">
        <v>174</v>
      </c>
      <c r="S2" s="15" t="s">
        <v>175</v>
      </c>
      <c r="T2" s="15" t="s">
        <v>177</v>
      </c>
      <c r="U2" s="15" t="s">
        <v>178</v>
      </c>
      <c r="V2" s="15" t="s">
        <v>179</v>
      </c>
      <c r="W2" s="15" t="s">
        <v>180</v>
      </c>
      <c r="X2" s="15" t="s">
        <v>905</v>
      </c>
      <c r="Y2" s="16" t="s">
        <v>181</v>
      </c>
      <c r="Z2" s="16" t="s">
        <v>182</v>
      </c>
      <c r="AA2" s="16" t="s">
        <v>13</v>
      </c>
      <c r="AB2" s="16" t="s">
        <v>211</v>
      </c>
      <c r="AC2" s="16" t="s">
        <v>225</v>
      </c>
      <c r="AD2" s="16" t="s">
        <v>197</v>
      </c>
    </row>
    <row r="3" spans="2:30" ht="14.45" x14ac:dyDescent="0.3">
      <c r="B3" t="s">
        <v>184</v>
      </c>
      <c r="C3" t="s">
        <v>185</v>
      </c>
      <c r="D3" t="s">
        <v>186</v>
      </c>
      <c r="E3" t="s">
        <v>187</v>
      </c>
      <c r="F3" t="s">
        <v>22</v>
      </c>
      <c r="G3" t="s">
        <v>344</v>
      </c>
      <c r="H3" t="s">
        <v>189</v>
      </c>
      <c r="I3" t="s">
        <v>1183</v>
      </c>
      <c r="J3" t="s">
        <v>1183</v>
      </c>
      <c r="K3" t="s">
        <v>1183</v>
      </c>
      <c r="L3" t="s">
        <v>194</v>
      </c>
      <c r="M3" t="s">
        <v>1183</v>
      </c>
      <c r="N3" t="s">
        <v>224</v>
      </c>
      <c r="O3" t="s">
        <v>1183</v>
      </c>
      <c r="P3" t="s">
        <v>1183</v>
      </c>
      <c r="Q3" s="18" t="s">
        <v>1183</v>
      </c>
      <c r="R3" s="17" t="s">
        <v>861</v>
      </c>
      <c r="S3" t="s">
        <v>1183</v>
      </c>
      <c r="T3" t="s">
        <v>1183</v>
      </c>
      <c r="U3" t="s">
        <v>1183</v>
      </c>
      <c r="V3" s="679" t="s">
        <v>861</v>
      </c>
      <c r="W3" s="679" t="s">
        <v>861</v>
      </c>
      <c r="X3" s="679" t="s">
        <v>861</v>
      </c>
      <c r="AA3" t="s">
        <v>196</v>
      </c>
      <c r="AB3" t="s">
        <v>1183</v>
      </c>
      <c r="AC3" t="s">
        <v>1183</v>
      </c>
      <c r="AD3" t="s">
        <v>1183</v>
      </c>
    </row>
    <row r="4" spans="2:30" ht="14.45" x14ac:dyDescent="0.3">
      <c r="B4" t="s">
        <v>198</v>
      </c>
      <c r="C4" t="s">
        <v>199</v>
      </c>
      <c r="D4" t="s">
        <v>200</v>
      </c>
      <c r="E4" t="s">
        <v>201</v>
      </c>
      <c r="F4" t="s">
        <v>36</v>
      </c>
      <c r="G4" t="s">
        <v>188</v>
      </c>
      <c r="H4" t="s">
        <v>203</v>
      </c>
      <c r="I4" t="s">
        <v>1439</v>
      </c>
      <c r="J4" t="s">
        <v>1179</v>
      </c>
      <c r="K4" t="s">
        <v>192</v>
      </c>
      <c r="L4" t="s">
        <v>208</v>
      </c>
      <c r="M4" t="s">
        <v>1160</v>
      </c>
      <c r="N4" t="s">
        <v>221</v>
      </c>
      <c r="O4" t="s">
        <v>1283</v>
      </c>
      <c r="P4" t="s">
        <v>1292</v>
      </c>
      <c r="Q4" s="678" t="s">
        <v>1321</v>
      </c>
      <c r="R4" s="17" t="s">
        <v>749</v>
      </c>
      <c r="S4" t="s">
        <v>1196</v>
      </c>
      <c r="T4" t="s">
        <v>194</v>
      </c>
      <c r="U4" t="s">
        <v>195</v>
      </c>
      <c r="V4" s="33" t="s">
        <v>749</v>
      </c>
      <c r="W4" s="33" t="s">
        <v>749</v>
      </c>
      <c r="X4" s="33" t="s">
        <v>749</v>
      </c>
      <c r="AA4" t="s">
        <v>210</v>
      </c>
      <c r="AB4" t="s">
        <v>1231</v>
      </c>
      <c r="AC4" t="s">
        <v>1232</v>
      </c>
      <c r="AD4" t="s">
        <v>1233</v>
      </c>
    </row>
    <row r="5" spans="2:30" ht="14.45" x14ac:dyDescent="0.3">
      <c r="B5" t="s">
        <v>212</v>
      </c>
      <c r="C5" t="s">
        <v>204</v>
      </c>
      <c r="D5" t="s">
        <v>213</v>
      </c>
      <c r="E5" t="s">
        <v>214</v>
      </c>
      <c r="F5" t="s">
        <v>58</v>
      </c>
      <c r="G5" t="s">
        <v>202</v>
      </c>
      <c r="H5" t="s">
        <v>216</v>
      </c>
      <c r="I5" t="s">
        <v>1440</v>
      </c>
      <c r="J5" t="s">
        <v>1180</v>
      </c>
      <c r="K5" t="s">
        <v>205</v>
      </c>
      <c r="L5" t="s">
        <v>222</v>
      </c>
      <c r="M5" t="s">
        <v>193</v>
      </c>
      <c r="O5" t="s">
        <v>1284</v>
      </c>
      <c r="P5" t="s">
        <v>1293</v>
      </c>
      <c r="Q5" s="18" t="s">
        <v>1322</v>
      </c>
      <c r="R5" s="18"/>
      <c r="S5" t="s">
        <v>1197</v>
      </c>
      <c r="T5" t="s">
        <v>208</v>
      </c>
      <c r="U5" t="s">
        <v>209</v>
      </c>
      <c r="V5" s="17"/>
      <c r="W5" s="18"/>
      <c r="AA5" t="s">
        <v>236</v>
      </c>
      <c r="AB5" t="s">
        <v>1234</v>
      </c>
      <c r="AC5" t="s">
        <v>1235</v>
      </c>
      <c r="AD5" t="s">
        <v>1236</v>
      </c>
    </row>
    <row r="6" spans="2:30" ht="14.45" x14ac:dyDescent="0.3">
      <c r="B6" t="s">
        <v>226</v>
      </c>
      <c r="C6" t="s">
        <v>220</v>
      </c>
      <c r="D6" t="s">
        <v>227</v>
      </c>
      <c r="E6" t="s">
        <v>228</v>
      </c>
      <c r="F6" t="s">
        <v>69</v>
      </c>
      <c r="G6" t="s">
        <v>215</v>
      </c>
      <c r="H6" t="s">
        <v>229</v>
      </c>
      <c r="I6" t="s">
        <v>1440</v>
      </c>
      <c r="J6" t="s">
        <v>1181</v>
      </c>
      <c r="K6" t="s">
        <v>218</v>
      </c>
      <c r="L6" t="s">
        <v>252</v>
      </c>
      <c r="M6" t="s">
        <v>206</v>
      </c>
      <c r="O6" t="s">
        <v>1285</v>
      </c>
      <c r="P6" t="s">
        <v>1294</v>
      </c>
      <c r="Q6" s="18" t="s">
        <v>1323</v>
      </c>
      <c r="R6" s="18"/>
      <c r="S6" t="s">
        <v>1198</v>
      </c>
      <c r="T6" t="s">
        <v>222</v>
      </c>
      <c r="U6" t="s">
        <v>1161</v>
      </c>
      <c r="V6" s="18"/>
      <c r="AA6" t="s">
        <v>241</v>
      </c>
      <c r="AB6" t="s">
        <v>1237</v>
      </c>
      <c r="AC6" t="s">
        <v>1238</v>
      </c>
      <c r="AD6" t="s">
        <v>1239</v>
      </c>
    </row>
    <row r="7" spans="2:30" ht="14.45" x14ac:dyDescent="0.3">
      <c r="B7" t="s">
        <v>232</v>
      </c>
      <c r="C7" t="s">
        <v>223</v>
      </c>
      <c r="D7" t="s">
        <v>233</v>
      </c>
      <c r="E7" t="s">
        <v>234</v>
      </c>
      <c r="F7" t="s">
        <v>90</v>
      </c>
      <c r="H7" t="s">
        <v>235</v>
      </c>
      <c r="I7" t="s">
        <v>1441</v>
      </c>
      <c r="J7" t="s">
        <v>1182</v>
      </c>
      <c r="K7" t="s">
        <v>252</v>
      </c>
      <c r="L7" t="s">
        <v>256</v>
      </c>
      <c r="M7" t="s">
        <v>219</v>
      </c>
      <c r="O7" t="s">
        <v>1314</v>
      </c>
      <c r="P7" t="s">
        <v>1286</v>
      </c>
      <c r="Q7" s="18" t="s">
        <v>1324</v>
      </c>
      <c r="S7" t="s">
        <v>267</v>
      </c>
      <c r="AA7" t="s">
        <v>920</v>
      </c>
      <c r="AB7" t="s">
        <v>1240</v>
      </c>
      <c r="AC7" t="s">
        <v>1241</v>
      </c>
      <c r="AD7" t="s">
        <v>1242</v>
      </c>
    </row>
    <row r="8" spans="2:30" ht="14.45" x14ac:dyDescent="0.3">
      <c r="B8" t="s">
        <v>237</v>
      </c>
      <c r="D8" t="s">
        <v>238</v>
      </c>
      <c r="E8" t="s">
        <v>239</v>
      </c>
      <c r="H8" t="s">
        <v>240</v>
      </c>
      <c r="I8" t="s">
        <v>1442</v>
      </c>
      <c r="K8" t="s">
        <v>256</v>
      </c>
      <c r="L8" t="s">
        <v>260</v>
      </c>
      <c r="Q8" s="18" t="s">
        <v>1325</v>
      </c>
      <c r="S8" t="s">
        <v>271</v>
      </c>
      <c r="AA8" t="s">
        <v>968</v>
      </c>
    </row>
    <row r="9" spans="2:30" ht="14.45" x14ac:dyDescent="0.3">
      <c r="B9" t="s">
        <v>242</v>
      </c>
      <c r="D9" t="s">
        <v>215</v>
      </c>
      <c r="E9" t="s">
        <v>243</v>
      </c>
      <c r="H9" t="s">
        <v>919</v>
      </c>
      <c r="I9" t="s">
        <v>1443</v>
      </c>
      <c r="K9" t="s">
        <v>260</v>
      </c>
      <c r="L9" t="s">
        <v>1183</v>
      </c>
      <c r="Q9" s="18" t="s">
        <v>1326</v>
      </c>
      <c r="S9" t="s">
        <v>1199</v>
      </c>
      <c r="AA9" t="s">
        <v>969</v>
      </c>
    </row>
    <row r="10" spans="2:30" ht="14.45" x14ac:dyDescent="0.3">
      <c r="B10" t="s">
        <v>245</v>
      </c>
      <c r="D10" t="s">
        <v>246</v>
      </c>
      <c r="E10" t="s">
        <v>247</v>
      </c>
      <c r="H10" t="s">
        <v>188</v>
      </c>
      <c r="K10" t="s">
        <v>1279</v>
      </c>
      <c r="Q10" s="18" t="s">
        <v>1327</v>
      </c>
      <c r="S10" t="s">
        <v>1432</v>
      </c>
      <c r="AA10" t="s">
        <v>970</v>
      </c>
    </row>
    <row r="11" spans="2:30" ht="14.45" x14ac:dyDescent="0.3">
      <c r="B11" t="s">
        <v>249</v>
      </c>
      <c r="D11" t="s">
        <v>250</v>
      </c>
      <c r="E11" t="s">
        <v>251</v>
      </c>
      <c r="H11" t="s">
        <v>202</v>
      </c>
      <c r="K11" t="s">
        <v>1280</v>
      </c>
      <c r="Q11" s="18" t="s">
        <v>1328</v>
      </c>
      <c r="S11" t="s">
        <v>1433</v>
      </c>
      <c r="AA11" t="s">
        <v>971</v>
      </c>
    </row>
    <row r="12" spans="2:30" ht="14.45" x14ac:dyDescent="0.3">
      <c r="B12" t="s">
        <v>253</v>
      </c>
      <c r="D12" t="s">
        <v>254</v>
      </c>
      <c r="E12" t="s">
        <v>255</v>
      </c>
      <c r="K12" t="s">
        <v>1281</v>
      </c>
      <c r="Q12" s="18" t="s">
        <v>1444</v>
      </c>
      <c r="S12" t="s">
        <v>1434</v>
      </c>
    </row>
    <row r="13" spans="2:30" ht="14.45" x14ac:dyDescent="0.3">
      <c r="B13" t="s">
        <v>257</v>
      </c>
      <c r="D13" t="s">
        <v>258</v>
      </c>
      <c r="E13" t="s">
        <v>259</v>
      </c>
      <c r="Q13" s="18" t="s">
        <v>1445</v>
      </c>
      <c r="S13" t="s">
        <v>1200</v>
      </c>
    </row>
    <row r="14" spans="2:30" ht="14.45" x14ac:dyDescent="0.3">
      <c r="B14" t="s">
        <v>261</v>
      </c>
      <c r="D14" t="s">
        <v>262</v>
      </c>
      <c r="E14" t="s">
        <v>263</v>
      </c>
      <c r="Q14" s="18" t="s">
        <v>1446</v>
      </c>
      <c r="S14" t="s">
        <v>1201</v>
      </c>
    </row>
    <row r="15" spans="2:30" ht="14.45" x14ac:dyDescent="0.3">
      <c r="B15" t="s">
        <v>264</v>
      </c>
      <c r="D15" t="s">
        <v>265</v>
      </c>
      <c r="E15" t="s">
        <v>266</v>
      </c>
      <c r="S15" t="s">
        <v>1202</v>
      </c>
    </row>
    <row r="16" spans="2:30" ht="14.45" x14ac:dyDescent="0.3">
      <c r="B16" t="s">
        <v>268</v>
      </c>
      <c r="D16" t="s">
        <v>269</v>
      </c>
      <c r="E16" t="s">
        <v>270</v>
      </c>
      <c r="S16" t="s">
        <v>1435</v>
      </c>
    </row>
    <row r="17" spans="2:19" ht="14.45" x14ac:dyDescent="0.3">
      <c r="B17" t="s">
        <v>272</v>
      </c>
      <c r="D17" t="s">
        <v>273</v>
      </c>
      <c r="E17" t="s">
        <v>274</v>
      </c>
      <c r="S17" t="s">
        <v>1436</v>
      </c>
    </row>
    <row r="18" spans="2:19" ht="14.45" x14ac:dyDescent="0.3">
      <c r="B18" t="s">
        <v>275</v>
      </c>
      <c r="D18" t="s">
        <v>276</v>
      </c>
      <c r="E18" t="s">
        <v>277</v>
      </c>
      <c r="S18" t="s">
        <v>1437</v>
      </c>
    </row>
    <row r="19" spans="2:19" ht="14.45" x14ac:dyDescent="0.3">
      <c r="B19" t="s">
        <v>278</v>
      </c>
      <c r="D19" t="s">
        <v>279</v>
      </c>
      <c r="E19" t="s">
        <v>280</v>
      </c>
      <c r="S19" t="s">
        <v>1438</v>
      </c>
    </row>
    <row r="20" spans="2:19" ht="14.45" x14ac:dyDescent="0.3">
      <c r="B20" t="s">
        <v>281</v>
      </c>
      <c r="D20" t="s">
        <v>282</v>
      </c>
      <c r="E20" t="s">
        <v>283</v>
      </c>
    </row>
    <row r="21" spans="2:19" ht="14.45" x14ac:dyDescent="0.3">
      <c r="B21" t="s">
        <v>284</v>
      </c>
      <c r="D21" t="s">
        <v>285</v>
      </c>
      <c r="E21" t="s">
        <v>286</v>
      </c>
    </row>
    <row r="22" spans="2:19" ht="14.45" x14ac:dyDescent="0.3">
      <c r="B22" t="s">
        <v>287</v>
      </c>
      <c r="D22" t="s">
        <v>762</v>
      </c>
      <c r="E22" t="s">
        <v>288</v>
      </c>
    </row>
    <row r="23" spans="2:19" ht="14.45" x14ac:dyDescent="0.3">
      <c r="B23" t="s">
        <v>289</v>
      </c>
      <c r="D23" t="s">
        <v>749</v>
      </c>
      <c r="E23" t="s">
        <v>290</v>
      </c>
    </row>
    <row r="24" spans="2:19" ht="14.45" x14ac:dyDescent="0.3">
      <c r="B24" t="s">
        <v>291</v>
      </c>
      <c r="D24" t="s">
        <v>750</v>
      </c>
      <c r="E24" t="s">
        <v>292</v>
      </c>
    </row>
    <row r="25" spans="2:19" ht="14.45" x14ac:dyDescent="0.3">
      <c r="B25" t="s">
        <v>223</v>
      </c>
      <c r="D25" t="s">
        <v>1162</v>
      </c>
      <c r="E25" t="s">
        <v>293</v>
      </c>
    </row>
    <row r="26" spans="2:19" ht="14.45" x14ac:dyDescent="0.3">
      <c r="D26" t="s">
        <v>1163</v>
      </c>
    </row>
    <row r="27" spans="2:19" ht="14.45" x14ac:dyDescent="0.3">
      <c r="D27" t="s">
        <v>1164</v>
      </c>
    </row>
    <row r="28" spans="2:19" x14ac:dyDescent="0.25">
      <c r="D28" t="s">
        <v>1165</v>
      </c>
    </row>
    <row r="29" spans="2:19" x14ac:dyDescent="0.25">
      <c r="D29" t="s">
        <v>1166</v>
      </c>
    </row>
    <row r="30" spans="2:19" x14ac:dyDescent="0.25">
      <c r="D30" t="s">
        <v>1167</v>
      </c>
    </row>
    <row r="31" spans="2:19" x14ac:dyDescent="0.25">
      <c r="D31" t="s">
        <v>1168</v>
      </c>
    </row>
    <row r="32" spans="2:19" x14ac:dyDescent="0.25">
      <c r="D32" t="s">
        <v>1169</v>
      </c>
    </row>
    <row r="33" spans="4:4" x14ac:dyDescent="0.25">
      <c r="D33" t="s">
        <v>1170</v>
      </c>
    </row>
    <row r="34" spans="4:4" x14ac:dyDescent="0.25">
      <c r="D34" t="s">
        <v>1171</v>
      </c>
    </row>
    <row r="35" spans="4:4" x14ac:dyDescent="0.25">
      <c r="D35" t="s">
        <v>861</v>
      </c>
    </row>
    <row r="36" spans="4:4" x14ac:dyDescent="0.25">
      <c r="D36" t="s">
        <v>1171</v>
      </c>
    </row>
    <row r="37" spans="4:4" x14ac:dyDescent="0.25">
      <c r="D37" t="s">
        <v>1172</v>
      </c>
    </row>
    <row r="38" spans="4:4" x14ac:dyDescent="0.25">
      <c r="D38" t="s">
        <v>1173</v>
      </c>
    </row>
    <row r="39" spans="4:4" x14ac:dyDescent="0.25">
      <c r="D39" t="s">
        <v>1174</v>
      </c>
    </row>
    <row r="40" spans="4:4" x14ac:dyDescent="0.25">
      <c r="D40" t="s">
        <v>1175</v>
      </c>
    </row>
    <row r="41" spans="4:4" x14ac:dyDescent="0.25">
      <c r="D41" t="s">
        <v>1176</v>
      </c>
    </row>
    <row r="42" spans="4:4" x14ac:dyDescent="0.25">
      <c r="D42" t="s">
        <v>1177</v>
      </c>
    </row>
  </sheetData>
  <sheetProtection algorithmName="SHA-512" hashValue="JNLKyCy2P4vIPvV/MH+2N9hnGmXbKvRzr+7y3nt9g5H06S7ufAQ3VdU8zpcH5/JYZyO7ASjLEfP2VUG4I8Id1g==" saltValue="kDAmmri+gfvZRjIBLTVgLA==" spinCount="100000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J624"/>
  <sheetViews>
    <sheetView workbookViewId="0">
      <pane ySplit="2" topLeftCell="A3" activePane="bottomLeft" state="frozen"/>
      <selection pane="bottomLeft" sqref="A1:E1"/>
    </sheetView>
  </sheetViews>
  <sheetFormatPr defaultColWidth="9.28515625" defaultRowHeight="15" x14ac:dyDescent="0.25"/>
  <cols>
    <col min="1" max="1" width="9.28515625" style="503"/>
    <col min="2" max="2" width="16.42578125" style="503" customWidth="1"/>
    <col min="3" max="3" width="18" style="503" customWidth="1"/>
    <col min="4" max="6" width="11.42578125" style="503" customWidth="1"/>
    <col min="7" max="7" width="15.7109375" style="503" customWidth="1"/>
    <col min="8" max="8" width="9.5703125" style="503" bestFit="1" customWidth="1"/>
    <col min="9" max="9" width="9.28515625" style="503" customWidth="1"/>
    <col min="10" max="10" width="8" style="503" customWidth="1"/>
    <col min="11" max="11" width="8.5703125" style="503" customWidth="1"/>
    <col min="12" max="12" width="8.7109375" style="503" customWidth="1"/>
    <col min="13" max="13" width="10.42578125" style="516" customWidth="1"/>
    <col min="14" max="14" width="12.42578125" style="503" customWidth="1"/>
    <col min="15" max="15" width="12" style="509" customWidth="1"/>
    <col min="16" max="16" width="10.7109375" style="503" customWidth="1"/>
    <col min="17" max="17" width="10.28515625" style="516" customWidth="1"/>
    <col min="18" max="18" width="8.7109375" style="516" customWidth="1"/>
    <col min="19" max="19" width="7.5703125" style="516" customWidth="1"/>
    <col min="20" max="20" width="7.42578125" style="516" customWidth="1"/>
    <col min="21" max="21" width="7" style="509" customWidth="1"/>
    <col min="22" max="22" width="6.42578125" style="509" customWidth="1"/>
    <col min="23" max="23" width="6.28515625" style="509" customWidth="1"/>
    <col min="24" max="28" width="7" style="503" customWidth="1"/>
    <col min="29" max="29" width="9.28515625" style="503" customWidth="1"/>
    <col min="30" max="33" width="9.28515625" style="516" customWidth="1"/>
    <col min="34" max="34" width="11.42578125" style="516" customWidth="1"/>
    <col min="35" max="35" width="17.28515625" customWidth="1"/>
    <col min="36" max="36" width="28" customWidth="1"/>
    <col min="37" max="37" width="16.28515625" style="503" hidden="1" customWidth="1"/>
    <col min="38" max="38" width="16.140625" style="503" customWidth="1"/>
    <col min="39" max="39" width="14.5703125" style="517" customWidth="1"/>
    <col min="40" max="40" width="23.28515625" style="503" bestFit="1" customWidth="1"/>
    <col min="41" max="41" width="8.85546875" style="503" bestFit="1" customWidth="1"/>
    <col min="42" max="42" width="10.85546875" style="503" customWidth="1"/>
    <col min="43" max="43" width="9.7109375" style="508" bestFit="1" customWidth="1"/>
    <col min="44" max="44" width="10.7109375" style="503" customWidth="1"/>
    <col min="45" max="45" width="8.42578125" style="508" customWidth="1"/>
    <col min="46" max="46" width="10.7109375" style="504" customWidth="1"/>
    <col min="47" max="48" width="11.140625" style="503" customWidth="1"/>
    <col min="49" max="49" width="12.42578125" style="509" customWidth="1"/>
    <col min="50" max="50" width="12.7109375" style="509" customWidth="1"/>
    <col min="51" max="51" width="10" style="503" customWidth="1"/>
    <col min="52" max="52" width="9.28515625" style="503" customWidth="1"/>
    <col min="53" max="53" width="10.7109375" style="503" customWidth="1"/>
    <col min="54" max="54" width="10.28515625" style="503" customWidth="1"/>
    <col min="55" max="55" width="11.28515625" style="503" customWidth="1"/>
    <col min="56" max="56" width="8.5703125" style="503" bestFit="1" customWidth="1"/>
    <col min="57" max="57" width="8.28515625" style="503" customWidth="1"/>
    <col min="58" max="58" width="7.85546875" style="503" customWidth="1"/>
    <col min="59" max="59" width="8.28515625" style="503" customWidth="1"/>
    <col min="60" max="60" width="9.28515625" style="503" customWidth="1"/>
    <col min="61" max="61" width="11.42578125" style="507" customWidth="1"/>
    <col min="62" max="62" width="13" style="503" bestFit="1" customWidth="1"/>
    <col min="63" max="63" width="12" style="503" bestFit="1" customWidth="1"/>
    <col min="64" max="64" width="8.7109375" style="503" bestFit="1" customWidth="1"/>
    <col min="65" max="67" width="9.28515625" style="503" customWidth="1"/>
    <col min="68" max="68" width="10.7109375" style="509" customWidth="1"/>
    <col min="69" max="69" width="10.7109375" style="503" customWidth="1"/>
    <col min="70" max="70" width="8.140625" style="503" customWidth="1"/>
    <col min="71" max="71" width="8" style="503" customWidth="1"/>
    <col min="72" max="72" width="9.28515625" style="509" bestFit="1" customWidth="1"/>
    <col min="73" max="73" width="13" style="509" hidden="1" customWidth="1"/>
    <col min="74" max="74" width="9.7109375" style="503" hidden="1" customWidth="1"/>
    <col min="75" max="75" width="8.7109375" style="509" hidden="1" customWidth="1"/>
    <col min="76" max="76" width="9.28515625" style="503" customWidth="1"/>
    <col min="77" max="77" width="12.7109375" style="507" customWidth="1"/>
    <col min="78" max="78" width="8.42578125" style="509" customWidth="1"/>
    <col min="79" max="79" width="9.28515625" style="507"/>
    <col min="80" max="80" width="8.28515625" style="509" customWidth="1"/>
    <col min="81" max="87" width="9.28515625" style="503" hidden="1" customWidth="1"/>
    <col min="88" max="92" width="9.28515625" style="503" customWidth="1"/>
    <col min="101" max="102" width="12.7109375" customWidth="1"/>
    <col min="108" max="108" width="38" customWidth="1"/>
    <col min="109" max="109" width="10.28515625" customWidth="1"/>
    <col min="110" max="110" width="14.28515625" customWidth="1"/>
    <col min="127" max="127" width="9.7109375" style="503" customWidth="1"/>
    <col min="128" max="130" width="10.28515625" style="503" customWidth="1"/>
    <col min="131" max="132" width="10.5703125" style="503" customWidth="1"/>
    <col min="133" max="133" width="11.7109375" style="503" customWidth="1"/>
    <col min="134" max="134" width="12.28515625" style="503" customWidth="1"/>
    <col min="135" max="135" width="8.42578125" style="503" customWidth="1"/>
    <col min="136" max="136" width="10.28515625" style="503" bestFit="1" customWidth="1"/>
    <col min="137" max="137" width="12" style="503" customWidth="1"/>
    <col min="138" max="140" width="12" style="717" customWidth="1"/>
    <col min="141" max="141" width="9.5703125" style="503" customWidth="1"/>
    <col min="142" max="142" width="10.7109375" style="503" customWidth="1"/>
    <col min="143" max="143" width="10.28515625" style="503" bestFit="1" customWidth="1"/>
    <col min="144" max="144" width="37.7109375" style="503" customWidth="1"/>
    <col min="145" max="16384" width="9.28515625" style="503"/>
  </cols>
  <sheetData>
    <row r="1" spans="1:140" customFormat="1" ht="15.75" thickBot="1" x14ac:dyDescent="0.3">
      <c r="A1" s="860" t="s">
        <v>824</v>
      </c>
      <c r="B1" s="860"/>
      <c r="C1" s="860"/>
      <c r="D1" s="860"/>
      <c r="E1" s="861"/>
      <c r="F1" s="707"/>
      <c r="G1" s="28" t="s">
        <v>1389</v>
      </c>
      <c r="AO1" s="862" t="s">
        <v>1372</v>
      </c>
      <c r="AP1" s="863"/>
      <c r="AQ1" s="863"/>
      <c r="AR1" s="864"/>
      <c r="AS1" s="510" t="s">
        <v>1004</v>
      </c>
      <c r="AT1" s="511"/>
      <c r="AU1" s="511"/>
      <c r="AV1" s="511"/>
      <c r="AW1" s="511"/>
      <c r="AX1" s="511"/>
      <c r="AY1" s="511"/>
      <c r="AZ1" s="511"/>
      <c r="BA1" s="511"/>
      <c r="BB1" s="511"/>
      <c r="BC1" s="511"/>
      <c r="BD1" s="511"/>
      <c r="BE1" s="511"/>
      <c r="BF1" s="511"/>
      <c r="BG1" s="511"/>
      <c r="BH1" s="511"/>
      <c r="BI1" s="511"/>
      <c r="BJ1" s="511"/>
      <c r="BK1" s="511"/>
      <c r="BL1" s="511"/>
      <c r="BM1" s="511"/>
      <c r="BN1" s="511"/>
      <c r="BO1" s="511"/>
      <c r="BP1" s="511"/>
      <c r="BQ1" s="511"/>
      <c r="BR1" s="511"/>
      <c r="BS1" s="511"/>
      <c r="BT1" s="511"/>
      <c r="BU1" s="511"/>
      <c r="BV1" s="511"/>
      <c r="BW1" s="511"/>
      <c r="BX1" s="511"/>
      <c r="BY1" s="511"/>
      <c r="BZ1" s="511"/>
      <c r="CA1" s="511"/>
      <c r="CB1" s="511"/>
      <c r="CC1" s="511"/>
      <c r="CD1" s="511"/>
      <c r="CE1" s="511"/>
      <c r="CF1" s="511"/>
      <c r="CG1" s="511"/>
      <c r="CH1" s="511"/>
      <c r="CI1" s="511"/>
      <c r="CJ1" s="511"/>
      <c r="CK1" s="521"/>
      <c r="CL1" s="865" t="s">
        <v>1370</v>
      </c>
      <c r="CM1" s="866"/>
      <c r="CN1" s="866"/>
      <c r="CO1" s="866"/>
      <c r="CP1" s="866"/>
      <c r="CQ1" s="866"/>
      <c r="CR1" s="866"/>
      <c r="CS1" s="866"/>
      <c r="CT1" s="866"/>
      <c r="CU1" s="866"/>
      <c r="CV1" s="866"/>
      <c r="CW1" s="859" t="s">
        <v>1103</v>
      </c>
      <c r="CX1" s="859"/>
      <c r="CY1" s="859"/>
      <c r="CZ1" s="859"/>
      <c r="DA1" s="859"/>
      <c r="DB1" s="859"/>
      <c r="DC1" s="859"/>
    </row>
    <row r="2" spans="1:140" s="22" customFormat="1" ht="39.75" customHeight="1" thickBot="1" x14ac:dyDescent="0.3">
      <c r="A2" s="816" t="s">
        <v>825</v>
      </c>
      <c r="B2" s="817" t="s">
        <v>163</v>
      </c>
      <c r="C2" s="817" t="s">
        <v>826</v>
      </c>
      <c r="D2" s="817" t="s">
        <v>966</v>
      </c>
      <c r="E2" s="817" t="s">
        <v>967</v>
      </c>
      <c r="F2" s="817" t="s">
        <v>12</v>
      </c>
      <c r="G2" s="818" t="s">
        <v>1371</v>
      </c>
      <c r="H2" s="818" t="s">
        <v>869</v>
      </c>
      <c r="I2" s="819" t="s">
        <v>870</v>
      </c>
      <c r="J2" s="819" t="s">
        <v>871</v>
      </c>
      <c r="K2" s="819" t="s">
        <v>872</v>
      </c>
      <c r="L2" s="819" t="s">
        <v>346</v>
      </c>
      <c r="M2" s="820" t="s">
        <v>891</v>
      </c>
      <c r="N2" s="820" t="s">
        <v>892</v>
      </c>
      <c r="O2" s="820" t="s">
        <v>166</v>
      </c>
      <c r="P2" s="820" t="s">
        <v>873</v>
      </c>
      <c r="Q2" s="821" t="s">
        <v>874</v>
      </c>
      <c r="R2" s="821" t="s">
        <v>875</v>
      </c>
      <c r="S2" s="821" t="s">
        <v>876</v>
      </c>
      <c r="T2" s="821" t="s">
        <v>973</v>
      </c>
      <c r="U2" s="821" t="s">
        <v>877</v>
      </c>
      <c r="V2" s="821" t="s">
        <v>878</v>
      </c>
      <c r="W2" s="821" t="s">
        <v>879</v>
      </c>
      <c r="X2" s="821" t="s">
        <v>880</v>
      </c>
      <c r="Y2" s="821" t="s">
        <v>881</v>
      </c>
      <c r="Z2" s="821" t="s">
        <v>882</v>
      </c>
      <c r="AA2" s="821" t="s">
        <v>883</v>
      </c>
      <c r="AB2" s="822" t="s">
        <v>884</v>
      </c>
      <c r="AC2" s="822" t="s">
        <v>885</v>
      </c>
      <c r="AD2" s="822" t="s">
        <v>886</v>
      </c>
      <c r="AE2" s="820" t="s">
        <v>887</v>
      </c>
      <c r="AF2" s="820" t="s">
        <v>888</v>
      </c>
      <c r="AG2" s="820" t="s">
        <v>889</v>
      </c>
      <c r="AH2" s="820" t="s">
        <v>890</v>
      </c>
      <c r="AI2" s="819" t="s">
        <v>893</v>
      </c>
      <c r="AJ2" s="819" t="s">
        <v>894</v>
      </c>
      <c r="AK2" s="819" t="s">
        <v>895</v>
      </c>
      <c r="AL2" s="819" t="s">
        <v>896</v>
      </c>
      <c r="AM2" s="819" t="s">
        <v>897</v>
      </c>
      <c r="AN2" s="819" t="s">
        <v>898</v>
      </c>
      <c r="AO2" s="823" t="s">
        <v>836</v>
      </c>
      <c r="AP2" s="824" t="s">
        <v>837</v>
      </c>
      <c r="AQ2" s="825" t="s">
        <v>838</v>
      </c>
      <c r="AR2" s="826" t="s">
        <v>839</v>
      </c>
      <c r="AS2" s="827" t="s">
        <v>162</v>
      </c>
      <c r="AT2" s="827" t="s">
        <v>1361</v>
      </c>
      <c r="AU2" s="827" t="s">
        <v>1347</v>
      </c>
      <c r="AV2" s="827" t="s">
        <v>1348</v>
      </c>
      <c r="AW2" s="827" t="s">
        <v>841</v>
      </c>
      <c r="AX2" s="827" t="s">
        <v>169</v>
      </c>
      <c r="AY2" s="827" t="s">
        <v>1178</v>
      </c>
      <c r="AZ2" s="827" t="s">
        <v>175</v>
      </c>
      <c r="BA2" s="827" t="s">
        <v>178</v>
      </c>
      <c r="BB2" s="827" t="s">
        <v>177</v>
      </c>
      <c r="BC2" s="827" t="s">
        <v>197</v>
      </c>
      <c r="BD2" s="827" t="s">
        <v>211</v>
      </c>
      <c r="BE2" s="827" t="s">
        <v>225</v>
      </c>
      <c r="BF2" s="828" t="s">
        <v>844</v>
      </c>
      <c r="BG2" s="829" t="s">
        <v>170</v>
      </c>
      <c r="BH2" s="829" t="s">
        <v>171</v>
      </c>
      <c r="BI2" s="828" t="s">
        <v>845</v>
      </c>
      <c r="BJ2" s="840" t="s">
        <v>1315</v>
      </c>
      <c r="BK2" s="840" t="s">
        <v>1316</v>
      </c>
      <c r="BL2" s="840" t="s">
        <v>1320</v>
      </c>
      <c r="BM2" s="828" t="s">
        <v>847</v>
      </c>
      <c r="BN2" s="830" t="s">
        <v>174</v>
      </c>
      <c r="BO2" s="830" t="s">
        <v>180</v>
      </c>
      <c r="BP2" s="830" t="s">
        <v>179</v>
      </c>
      <c r="BQ2" s="828" t="s">
        <v>848</v>
      </c>
      <c r="BR2" s="831" t="s">
        <v>849</v>
      </c>
      <c r="BS2" s="831" t="s">
        <v>850</v>
      </c>
      <c r="BT2" s="831" t="s">
        <v>851</v>
      </c>
      <c r="BU2" s="831" t="s">
        <v>852</v>
      </c>
      <c r="BV2" s="831" t="s">
        <v>853</v>
      </c>
      <c r="BW2" s="831" t="s">
        <v>854</v>
      </c>
      <c r="BX2" s="832" t="s">
        <v>855</v>
      </c>
      <c r="BY2" s="832" t="s">
        <v>856</v>
      </c>
      <c r="BZ2" s="832" t="s">
        <v>857</v>
      </c>
      <c r="CA2" s="832" t="s">
        <v>858</v>
      </c>
      <c r="CB2" s="832" t="s">
        <v>268</v>
      </c>
      <c r="CC2" s="832" t="s">
        <v>859</v>
      </c>
      <c r="CD2" s="832" t="s">
        <v>860</v>
      </c>
      <c r="CE2" s="832" t="s">
        <v>862</v>
      </c>
      <c r="CF2" s="832" t="s">
        <v>863</v>
      </c>
      <c r="CG2" s="832" t="s">
        <v>864</v>
      </c>
      <c r="CH2" s="832" t="s">
        <v>865</v>
      </c>
      <c r="CI2" s="832" t="s">
        <v>866</v>
      </c>
      <c r="CJ2" s="832" t="s">
        <v>867</v>
      </c>
      <c r="CK2" s="833" t="s">
        <v>868</v>
      </c>
      <c r="CL2" s="834" t="s">
        <v>316</v>
      </c>
      <c r="CM2" s="834" t="s">
        <v>899</v>
      </c>
      <c r="CN2" s="834" t="s">
        <v>1104</v>
      </c>
      <c r="CO2" s="834" t="s">
        <v>1147</v>
      </c>
      <c r="CP2" s="834" t="s">
        <v>1349</v>
      </c>
      <c r="CQ2" s="834" t="s">
        <v>1101</v>
      </c>
      <c r="CR2" s="834" t="s">
        <v>1099</v>
      </c>
      <c r="CS2" s="834" t="s">
        <v>1100</v>
      </c>
      <c r="CT2" s="835" t="s">
        <v>1102</v>
      </c>
      <c r="CU2" s="834" t="s">
        <v>900</v>
      </c>
      <c r="CV2" s="836" t="s">
        <v>901</v>
      </c>
      <c r="CW2" s="837" t="s">
        <v>902</v>
      </c>
      <c r="CX2" s="837" t="s">
        <v>1004</v>
      </c>
      <c r="CY2" s="837" t="s">
        <v>1368</v>
      </c>
      <c r="CZ2" s="837" t="s">
        <v>1367</v>
      </c>
      <c r="DA2" s="838" t="s">
        <v>1369</v>
      </c>
      <c r="DB2" s="838" t="s">
        <v>903</v>
      </c>
      <c r="DC2" s="838" t="s">
        <v>904</v>
      </c>
      <c r="DD2" s="819" t="s">
        <v>1155</v>
      </c>
      <c r="DE2" s="819" t="s">
        <v>295</v>
      </c>
      <c r="DF2" s="819" t="s">
        <v>1373</v>
      </c>
      <c r="DG2" s="819" t="s">
        <v>1388</v>
      </c>
      <c r="DH2" s="839" t="s">
        <v>305</v>
      </c>
    </row>
    <row r="3" spans="1:140" s="841" customFormat="1" ht="16.5" customHeight="1" x14ac:dyDescent="0.25">
      <c r="C3" s="842">
        <v>1</v>
      </c>
      <c r="D3" s="843"/>
      <c r="E3" s="843"/>
      <c r="F3" s="844" t="s">
        <v>24</v>
      </c>
      <c r="G3" s="845">
        <v>7411916251</v>
      </c>
      <c r="H3" s="846">
        <v>1</v>
      </c>
      <c r="I3" s="847" t="s">
        <v>196</v>
      </c>
      <c r="J3" s="847" t="s">
        <v>215</v>
      </c>
      <c r="K3" s="848" t="s">
        <v>243</v>
      </c>
      <c r="L3" s="847" t="s">
        <v>188</v>
      </c>
      <c r="M3" s="849" t="s">
        <v>188</v>
      </c>
      <c r="N3" s="841" t="s">
        <v>188</v>
      </c>
      <c r="O3" s="847" t="s">
        <v>22</v>
      </c>
      <c r="P3" s="850">
        <v>44651</v>
      </c>
      <c r="Q3" s="849">
        <v>6.39</v>
      </c>
      <c r="R3" s="849">
        <v>6.31</v>
      </c>
      <c r="S3" s="849">
        <v>3.98</v>
      </c>
      <c r="T3" s="849">
        <v>6.35</v>
      </c>
      <c r="U3" s="849">
        <v>1.01</v>
      </c>
      <c r="V3" s="849">
        <v>36</v>
      </c>
      <c r="W3" s="849">
        <v>16</v>
      </c>
      <c r="X3" s="849">
        <v>40.6</v>
      </c>
      <c r="Y3" s="849">
        <v>43</v>
      </c>
      <c r="Z3" s="849">
        <v>62.6</v>
      </c>
      <c r="AA3" s="841">
        <v>57</v>
      </c>
      <c r="AB3" s="841">
        <v>50</v>
      </c>
      <c r="AC3" s="841">
        <v>80</v>
      </c>
      <c r="AD3" s="851">
        <v>4</v>
      </c>
      <c r="AE3" s="849" t="s">
        <v>58</v>
      </c>
      <c r="AF3" s="849" t="s">
        <v>66</v>
      </c>
      <c r="AG3" s="849" t="s">
        <v>22</v>
      </c>
      <c r="AH3" s="849" t="s">
        <v>17</v>
      </c>
      <c r="AI3" s="841" t="s">
        <v>1158</v>
      </c>
      <c r="AJ3" s="841" t="s">
        <v>1390</v>
      </c>
      <c r="AK3" s="851"/>
      <c r="AL3" s="841" t="s">
        <v>1355</v>
      </c>
      <c r="AM3" s="841" t="s">
        <v>1391</v>
      </c>
      <c r="AN3" s="841" t="s">
        <v>24</v>
      </c>
      <c r="AO3" s="852" cm="1">
        <f t="array" ref="AO3">IF(AQ3="N/A","",GetRapPrice(I3,H3,J3,K3))</f>
        <v>10500</v>
      </c>
      <c r="AP3" s="847">
        <f t="shared" ref="AP3:AP66" si="0">IF(AQ3="N/A","",IF(AO3=0,0,-1+AQ3/AO3))</f>
        <v>-0.33000000000000007</v>
      </c>
      <c r="AQ3" s="853" cm="1">
        <f t="array" ref="AQ3">GetFMP(I3,H3,J3,K3,L3,M3,N3,O3,(Q3+R3)/2,Z3,AJ3,"Y")</f>
        <v>7034.9999999999991</v>
      </c>
      <c r="AR3" s="846">
        <f t="shared" ref="AR3:AR66" si="1">IF(AQ3="N/A","",AQ3*H3)</f>
        <v>7034.9999999999991</v>
      </c>
      <c r="AS3" s="841" t="s">
        <v>184</v>
      </c>
      <c r="AT3" s="841" t="s">
        <v>185</v>
      </c>
      <c r="AU3" s="841" t="s">
        <v>215</v>
      </c>
      <c r="AV3" s="841" t="s">
        <v>243</v>
      </c>
      <c r="AW3" s="841" t="s">
        <v>203</v>
      </c>
      <c r="AX3" s="841" t="s">
        <v>1183</v>
      </c>
      <c r="AY3" s="841" t="s">
        <v>1181</v>
      </c>
      <c r="AZ3" s="841" t="s">
        <v>1198</v>
      </c>
      <c r="BA3" s="841" t="s">
        <v>1161</v>
      </c>
      <c r="BB3" s="841" t="s">
        <v>208</v>
      </c>
      <c r="BC3" s="841" t="s">
        <v>1233</v>
      </c>
      <c r="BD3" s="841" t="s">
        <v>1237</v>
      </c>
      <c r="BE3" s="841" t="s">
        <v>1183</v>
      </c>
      <c r="BF3" s="847">
        <f>NaturalRelatedDisc(I3,H3,J3,K3,AX3,"Y",L3,M3,N3,O3)+NaturalRelatedDisc(I3,H3,J3,K3,AY3,"Y",L3,M3,N3,O3)+OpenRelatedDisc(I3,H3,J3,K3,AZ3,"Y",L3,M3,N3,O3)+GrainingRelatedDisc(I3,H3,J3,K3,BA3,"Surface","Y",L3,M3,N3,O3)+GrainingRelatedDisc(I3,H3,J3,K3,BB3,"Internal","Y",L3,M3,N3,O3)+OthersRelatedDisc(I3,H3,J3,K3,BC3,"Y",L3,M3,N3,O3)+OthersRelatedDisc(I3,H3,J3,K3,BD3,"Y",L3,M3,N3,O3)+OthersRelatedDisc(I3,H3,J3,K3,BE3,"Y",L3,M3,N3,O3)+cutrelatedDisc(I3,H3,J3,K3,L3,M3,N3,AW3,"Y",O3)+GetColClarupgDwg(I3,H3,J3,K3,AU3,AV3,"Y",L3)</f>
        <v>-0.16999999999999998</v>
      </c>
      <c r="BG3" s="854" t="s">
        <v>192</v>
      </c>
      <c r="BH3" s="841" t="s">
        <v>193</v>
      </c>
      <c r="BI3" s="847">
        <f t="shared" ref="BI3:BI66" si="2">BGMRelatedDisc(I3,H3,J3,K3,BG3,BH3,"Y",L3,M3,N3,O3)</f>
        <v>-0.16999999999999998</v>
      </c>
      <c r="BJ3" s="841" t="s">
        <v>1284</v>
      </c>
      <c r="BK3" s="841" t="s">
        <v>1292</v>
      </c>
      <c r="BL3" s="841" t="s">
        <v>1325</v>
      </c>
      <c r="BM3" s="847">
        <f t="shared" ref="BM3:BM66" si="3">MIN(BlackRelatedDisc(I3,H3,J3,K3,BJ3,"Y",L3,M3,N3,O3),BlackRelatedDisc(I3,H3,J3,K3,BK3,"Y",L3,M3,N3,O3))</f>
        <v>-0.02</v>
      </c>
      <c r="BN3" s="855" t="s">
        <v>861</v>
      </c>
      <c r="BO3" s="855" t="s">
        <v>861</v>
      </c>
      <c r="BP3" s="855" t="s">
        <v>861</v>
      </c>
      <c r="BQ3" s="847">
        <f>cleanrelateddisc(I3, H3, J3, K3, BN3, BO3, "Y", L3, M3, N3)+HARelatedDisc(I3, H3, J3, K3,BP3, "Y", L3)</f>
        <v>1.4999999999999999E-2</v>
      </c>
      <c r="BR3" s="847" t="s">
        <v>749</v>
      </c>
      <c r="BS3" s="847" t="s">
        <v>749</v>
      </c>
      <c r="BT3" s="841" t="s">
        <v>749</v>
      </c>
      <c r="BU3" s="847" t="s">
        <v>749</v>
      </c>
      <c r="BW3" s="854"/>
      <c r="BX3" s="847"/>
      <c r="BY3" s="854" t="s">
        <v>749</v>
      </c>
      <c r="BZ3" s="847"/>
      <c r="CB3" s="841" t="s">
        <v>749</v>
      </c>
      <c r="CH3" s="841" t="s">
        <v>749</v>
      </c>
      <c r="CK3" s="856"/>
      <c r="CL3" s="841" cm="1">
        <f t="array" ref="CL3">getSection(I3,J3,K3)</f>
        <v>5</v>
      </c>
      <c r="CM3" s="853" cm="1">
        <f t="array" ref="CM3">IF(AQ3="N/A","",IF(CU3="N/A",0,GetRapPrice(I3,H3,J3,K3)))</f>
        <v>10500</v>
      </c>
      <c r="CN3" s="847">
        <f t="shared" ref="CN3:CN66" si="4">IF(AQ3="N/A","",IF(CU3="N/A",0,AP3-SUM(CO3+CQ3+CR3+CS3+CP3)))</f>
        <v>-0.32000000000000006</v>
      </c>
      <c r="CO3" s="847" cm="1">
        <f t="array" ref="CO3">IF(AQ3="N/A","",IF(CU3="N/A",0,IF(ISBLANK(G3),0,GetPolSymmDiscount(I3,H3,J3,K3,L3,M3,N3,O3))))</f>
        <v>0</v>
      </c>
      <c r="CP3" s="847" cm="1">
        <f t="array" ref="CP3">IF(AQ3="N/A","",Depthdisc(I3,H3,L3,J3,K3,Z3,"Y"))</f>
        <v>0</v>
      </c>
      <c r="CQ3" s="847" cm="1">
        <f t="array" ref="CQ3">IF(AQ3="N/A","",IF(CU3="N/A",0,GetSizePremiums(I3,H3,J3,K3,L3,M3,N3,O3,getSection(G3,J3,K3))))</f>
        <v>-0.01</v>
      </c>
      <c r="CR3" s="847" cm="1">
        <f t="array" ref="CR3">IF(AQ3="N/A","",IF(CU3="N/A",0,IF(ISBLANK(G3),0,GetDiameterPremiums(I3,H3,L3,M3,N3,O3,J3,K3,T3))))</f>
        <v>0</v>
      </c>
      <c r="CS3" s="847" cm="1">
        <f t="array" ref="CS3">IF(AQ3="N/A","",IF(CU3="N/A",0,IF(ISBLANK(G3),0,GetKtoSPremiums(I3,H3,J3,K3,AJ3))))</f>
        <v>0</v>
      </c>
      <c r="CT3" s="847">
        <f t="shared" ref="CT3:CT66" si="5">IF(AQ3="N/A","",IF(CU3="N/A",0,IF(OR(CM3=0,CU3=0,CM3=""),"",-1+CU3/CM3)))</f>
        <v>-0.33000000000000007</v>
      </c>
      <c r="CU3" s="853" cm="1">
        <f t="array" ref="CU3">IF(AQ3="N/A","",GetFMP(I3, H3, J3, K3, L3, M3, N3, O3, (Q3+R3)/2,Z3,AJ3,"Y"))</f>
        <v>7034.9999999999991</v>
      </c>
      <c r="CV3" s="846">
        <f t="shared" ref="CV3:CV66" si="6">IF(AQ3="N/A","",IF(CU3="N/A",0,CU3*H3))</f>
        <v>7034.9999999999991</v>
      </c>
      <c r="CW3" s="853">
        <f t="shared" ref="CW3:CW66" si="7">CM3</f>
        <v>10500</v>
      </c>
      <c r="CX3" s="857">
        <f t="shared" ref="CX3:CX66" si="8">IF(OR(AQ3="N/A",BM3="N/A",BI3="N/A"),"",BF3+BI3+BM3+BQ3)</f>
        <v>-0.34499999999999997</v>
      </c>
      <c r="CY3" s="857">
        <f>IF(OR(AQ3="N/A",BM3="N/A",BI3="N/A"),"",IF(AND(H3&lt;1,H3&gt;=0.3,I2="ROUND"),IF(CT3&gt;=-0.4,-0.2,-0.15),MAX(CX3,IF(OR(AQ3="N/A",BM3="N/A",BI3="N/A"),"",GetFinalDiscount("Y", I3, H3, J3, K3, L3, M3, N3, O3, AS3, AT3,AU3,AV3, AW3, AX3,AY3, AZ3, BA3, BB3,BC3,BD3, BE3,BG3, BH3, BJ3, BK3, BN3, BO3, BP3)))))</f>
        <v>-0.20500000000000002</v>
      </c>
      <c r="CZ3" s="857">
        <f t="shared" ref="CZ3:CZ66" si="9">CT3</f>
        <v>-0.33000000000000007</v>
      </c>
      <c r="DA3" s="847">
        <f t="shared" ref="DA3:DA66" si="10">IF(OR(AQ3="N/A",BM3="N/A",BI3="N/A"),"",CZ3+MAX(CX3,CY3))</f>
        <v>-0.53500000000000014</v>
      </c>
      <c r="DB3" s="846">
        <f t="shared" ref="DB3:DB66" si="11">IF(OR(AQ3="N/A",BM3="N/A",BI3="N/A"),"",CW3*(1+DA3))</f>
        <v>4882.4999999999982</v>
      </c>
      <c r="DC3" s="846">
        <f t="shared" ref="DC3:DC66" si="12">IF(OR(AQ3="N/A",BM3="N/A",BI3="N/A"),"",DB3*H3)</f>
        <v>4882.4999999999982</v>
      </c>
      <c r="DD3" s="846" t="str">
        <f t="shared" ref="DD3:DD66" si="13">IF(BM3="N/A","Black not allowed in Fancy nor 3Cts+",IF(BI3="N/A","BGM Not Allowed in Fancy nor 3Cts+",IF(AQ3="N/A","No Price Available in Pricelist","")))</f>
        <v/>
      </c>
      <c r="DE3" s="846" cm="1">
        <f t="array" ref="DE3">IF(OR(AQ3="N/A",BM3="N/A",BI3="N/A"),"",GetCertCharge(H3,"Y",AL3))</f>
        <v>125</v>
      </c>
      <c r="DF3" s="846">
        <f>IF(OR(AQ3="N/A",BM3="N/A",BI3="N/A"),"",DC3*Parameters!$L$3)</f>
        <v>195.29999999999993</v>
      </c>
      <c r="DG3" s="846">
        <f t="shared" ref="DG3:DG66" si="14">IF(OR(AQ3="N/A",BM3="N/A",BI3="N/A"),"",DC3-DE3-DF3)</f>
        <v>4562.199999999998</v>
      </c>
      <c r="DH3" s="846">
        <f t="shared" ref="DH3:DH66" si="15">IF(OR(AQ3="N/A",BM3="N/A",BI3="N/A"),"",DG3/H3)</f>
        <v>4562.199999999998</v>
      </c>
    </row>
    <row r="4" spans="1:140" x14ac:dyDescent="0.25">
      <c r="B4" s="798"/>
      <c r="C4" s="799" t="s">
        <v>1479</v>
      </c>
      <c r="D4" s="512"/>
      <c r="E4" s="512"/>
      <c r="F4" s="722" t="s">
        <v>24</v>
      </c>
      <c r="G4" s="800"/>
      <c r="H4" s="801">
        <v>0.3</v>
      </c>
      <c r="I4" s="509" t="s">
        <v>196</v>
      </c>
      <c r="J4" s="802" t="s">
        <v>250</v>
      </c>
      <c r="K4" s="803" t="s">
        <v>266</v>
      </c>
      <c r="L4" s="804" t="s">
        <v>188</v>
      </c>
      <c r="M4" s="805" t="s">
        <v>188</v>
      </c>
      <c r="N4" s="804" t="s">
        <v>202</v>
      </c>
      <c r="O4" s="804" t="s">
        <v>58</v>
      </c>
      <c r="P4" s="806"/>
      <c r="Q4" s="805"/>
      <c r="R4" s="805"/>
      <c r="S4" s="805"/>
      <c r="T4" s="805"/>
      <c r="U4" s="805">
        <v>1.01</v>
      </c>
      <c r="V4" s="805"/>
      <c r="W4" s="805"/>
      <c r="X4" s="805"/>
      <c r="Y4" s="805"/>
      <c r="Z4" s="805">
        <v>62.7</v>
      </c>
      <c r="AA4" s="512">
        <v>55</v>
      </c>
      <c r="AB4" s="512"/>
      <c r="AC4" s="512"/>
      <c r="AD4" s="807"/>
      <c r="AE4" s="805"/>
      <c r="AF4" s="805"/>
      <c r="AG4" s="805"/>
      <c r="AH4" s="805"/>
      <c r="AI4" s="512"/>
      <c r="AJ4" s="512" t="s">
        <v>1889</v>
      </c>
      <c r="AK4" s="807"/>
      <c r="AL4" s="512"/>
      <c r="AM4" s="807"/>
      <c r="AN4" s="512"/>
      <c r="AO4" s="559">
        <f t="array" ref="AO4">IF(AQ4="N/A","",GetRapPrice(I4,H4,J4,K4))</f>
        <v>1400</v>
      </c>
      <c r="AP4" s="509">
        <f t="shared" si="0"/>
        <v>-0.43999999999999995</v>
      </c>
      <c r="AQ4" s="508">
        <f t="array" ref="AQ4">GetFMP(I4,H4,J4,K4,L4,M4,N4,O4,(Q4+R4)/2,Z4,AJ4,"Y")</f>
        <v>784.00000000000011</v>
      </c>
      <c r="AR4" s="504">
        <f t="shared" si="1"/>
        <v>235.20000000000002</v>
      </c>
      <c r="AS4" s="808"/>
      <c r="AT4" s="809"/>
      <c r="AU4" s="810"/>
      <c r="AV4" s="810"/>
      <c r="AW4" s="811"/>
      <c r="AX4" s="811" t="s">
        <v>1183</v>
      </c>
      <c r="AY4" s="810" t="s">
        <v>1183</v>
      </c>
      <c r="AZ4" s="810" t="s">
        <v>267</v>
      </c>
      <c r="BA4" s="810" t="s">
        <v>1183</v>
      </c>
      <c r="BB4" s="810" t="s">
        <v>1183</v>
      </c>
      <c r="BC4" s="810" t="s">
        <v>1183</v>
      </c>
      <c r="BD4" s="810" t="s">
        <v>1183</v>
      </c>
      <c r="BE4" s="810" t="s">
        <v>1183</v>
      </c>
      <c r="BF4" s="811">
        <f>NaturalRelatedDisc(I4,H4,J4,K4,AX4,"Y",L4,M4,N4,O4)+NaturalRelatedDisc(I4,H4,J4,K4,AY4,"Y",L4,M4,N4,O4)+OpenRelatedDisc(I4,H4,J4,K4,AZ4,"Y",L4,M4,N4,O4)+GrainingRelatedDisc(I4,H4,J4,K4,BA4,"Surface","Y",L4,M4,N4,O4)+GrainingRelatedDisc(I4,H4,J4,K4,BB4,"Internal","Y",L4,M4,N4,O4)+OthersRelatedDisc(I4,H4,J4,K4,BC4,"Y",L4,M4,N4,O4)+OthersRelatedDisc(I4,H4,J4,K4,BD4,"Y",L4,M4,N4,O4)+OthersRelatedDisc(I4,H4,J4,K4,BE4,"Y",L4,M4,N4,O4)+cutrelatedDisc(I4,H4,J4,K4,L4,M4,N4,AW4,"Y",O4)+GetColClarupgDwg(I4,H4,J4,K4,AU4,AV4,"Y",L4)</f>
        <v>-0.02</v>
      </c>
      <c r="BG4" s="810" t="s">
        <v>1183</v>
      </c>
      <c r="BH4" s="810" t="s">
        <v>1183</v>
      </c>
      <c r="BI4" s="811">
        <f t="shared" si="2"/>
        <v>0</v>
      </c>
      <c r="BJ4" s="810" t="s">
        <v>1183</v>
      </c>
      <c r="BK4" s="810" t="s">
        <v>1294</v>
      </c>
      <c r="BL4" s="810" t="s">
        <v>1183</v>
      </c>
      <c r="BM4" s="811">
        <f t="shared" si="3"/>
        <v>-0.01</v>
      </c>
      <c r="BN4" s="812"/>
      <c r="BO4" s="812"/>
      <c r="BP4" s="812" t="s">
        <v>749</v>
      </c>
      <c r="BQ4" s="811">
        <f>cleanrelateddisc(I4, H4, J4, K4, BN4, BO4, "Y", L4, M4, N4)+HARelatedDisc(I4, H4, J4, K4,BP4, "Y", L4)</f>
        <v>0</v>
      </c>
      <c r="BR4" s="810"/>
      <c r="BS4" s="810"/>
      <c r="BT4" s="811"/>
      <c r="BU4" s="811"/>
      <c r="BV4" s="810"/>
      <c r="BW4" s="811"/>
      <c r="BX4" s="810"/>
      <c r="BY4" s="813"/>
      <c r="BZ4" s="811"/>
      <c r="CA4" s="813"/>
      <c r="CB4" s="811"/>
      <c r="CC4" s="810"/>
      <c r="CD4" s="810"/>
      <c r="CE4" s="810"/>
      <c r="CF4" s="810"/>
      <c r="CG4" s="810"/>
      <c r="CH4" s="810"/>
      <c r="CI4" s="810"/>
      <c r="CJ4" s="810"/>
      <c r="CK4" s="814"/>
      <c r="CL4" s="815">
        <f t="array" ref="CL4">getSection(I4,J4,K4)</f>
        <v>8</v>
      </c>
      <c r="CM4" s="508">
        <f t="array" ref="CM4">IF(AQ4="N/A","",IF(CU4="N/A",0,GetRapPrice(I4,H4,J4,K4)))</f>
        <v>1400</v>
      </c>
      <c r="CN4" s="509">
        <f t="shared" si="4"/>
        <v>-0.43999999999999995</v>
      </c>
      <c r="CO4" s="509">
        <f t="array" ref="CO4">IF(AQ4="N/A","",IF(CU4="N/A",0,IF(ISBLANK(G4),0,GetPolSymmDiscount(I4,H4,J4,K4,L4,M4,N4,O4))))</f>
        <v>0</v>
      </c>
      <c r="CP4" s="509">
        <f t="array" ref="CP4">IF(AQ4="N/A","",Depthdisc(I4,H4,L4,J4,K4,Z4,"Y"))</f>
        <v>0</v>
      </c>
      <c r="CQ4" s="509">
        <f t="array" ref="CQ4">IF(AQ4="N/A","",IF(CU4="N/A",0,GetSizePremiums(I4,H4,J4,K4,L4,M4,N4,O4,getSection(G4,J4,K4))))</f>
        <v>0</v>
      </c>
      <c r="CR4" s="509">
        <f t="array" ref="CR4">IF(AQ4="N/A","",IF(CU4="N/A",0,IF(ISBLANK(G4),0,GetDiameterPremiums(I4,H4,L4,M4,N4,O4,J4,K4,T4))))</f>
        <v>0</v>
      </c>
      <c r="CS4" s="509">
        <f t="array" ref="CS4">IF(AQ4="N/A","",IF(CU4="N/A",0,IF(ISBLANK(G4),0,GetKtoSPremiums(I4,H4,J4,K4,AJ4))))</f>
        <v>0</v>
      </c>
      <c r="CT4" s="509">
        <f t="shared" si="5"/>
        <v>-0.43999999999999995</v>
      </c>
      <c r="CU4" s="508">
        <f t="array" ref="CU4">IF(AQ4="N/A","",GetFMP(I4, H4, J4, K4, L4, M4, N4, O4, (Q4+R4)/2,Z4,AJ4,"Y"))</f>
        <v>784.00000000000011</v>
      </c>
      <c r="CV4" s="504">
        <f t="shared" si="6"/>
        <v>235.20000000000002</v>
      </c>
      <c r="CW4" s="508">
        <f t="shared" si="7"/>
        <v>1400</v>
      </c>
      <c r="CX4" s="717">
        <f t="shared" si="8"/>
        <v>-0.03</v>
      </c>
      <c r="CY4" s="717">
        <f>IF(OR(AQ4="N/A",BM4="N/A",BI4="N/A"),"",IF(AND(H4&lt;1,H4&gt;=0.3,I3="ROUND"),IF(CT4&gt;=-0.4,-0.2,-0.15),MAX(CX4,IF(OR(AQ4="N/A",BM4="N/A",BI4="N/A"),"",GetFinalDiscount("Y", I4, H4, J4, K4, L4, M4, N4, O4, AS4, AT4,AU4,AV4, AW4, AX4,AY4, AZ4, BA4, BB4,BC4,BD4, BE4,BG4, BH4, BJ4, BK4, BN4, BO4, BP4)))))</f>
        <v>-0.15</v>
      </c>
      <c r="CZ4" s="717">
        <f t="shared" si="9"/>
        <v>-0.43999999999999995</v>
      </c>
      <c r="DA4" s="509">
        <f t="shared" si="10"/>
        <v>-0.47</v>
      </c>
      <c r="DB4" s="504">
        <f t="shared" si="11"/>
        <v>742</v>
      </c>
      <c r="DC4" s="504">
        <f t="shared" si="12"/>
        <v>222.6</v>
      </c>
      <c r="DD4" s="504" t="str">
        <f t="shared" si="13"/>
        <v/>
      </c>
      <c r="DE4" s="504">
        <f t="array" ref="DE4">IF(OR(AQ4="N/A",BM4="N/A",BI4="N/A"),"",GetCertCharge(H4,"Y",AL4))</f>
        <v>51</v>
      </c>
      <c r="DF4" s="504">
        <f>IF(OR(AQ4="N/A",BM4="N/A",BI4="N/A"),"",DC4*Parameters!$L$3)</f>
        <v>8.9039999999999999</v>
      </c>
      <c r="DG4" s="504">
        <f t="shared" si="14"/>
        <v>162.696</v>
      </c>
      <c r="DH4" s="504">
        <f t="shared" si="15"/>
        <v>542.32000000000005</v>
      </c>
      <c r="DI4" s="503"/>
      <c r="DJ4" s="503"/>
      <c r="DK4" s="503"/>
      <c r="DL4" s="503"/>
      <c r="DM4" s="503"/>
      <c r="DN4" s="503"/>
      <c r="DO4" s="503"/>
      <c r="DP4" s="503"/>
      <c r="DQ4" s="503"/>
      <c r="DR4" s="503"/>
      <c r="DS4" s="503"/>
      <c r="DT4" s="503"/>
      <c r="DU4" s="503"/>
      <c r="DV4" s="503"/>
      <c r="EH4" s="503"/>
      <c r="EI4" s="503"/>
      <c r="EJ4" s="503"/>
    </row>
    <row r="5" spans="1:140" x14ac:dyDescent="0.25">
      <c r="B5" s="798"/>
      <c r="C5" s="799" t="s">
        <v>1480</v>
      </c>
      <c r="D5" s="512"/>
      <c r="E5" s="512"/>
      <c r="F5" s="722" t="s">
        <v>24</v>
      </c>
      <c r="G5" s="800"/>
      <c r="H5" s="801">
        <v>0.3</v>
      </c>
      <c r="I5" s="509" t="s">
        <v>196</v>
      </c>
      <c r="J5" s="802" t="s">
        <v>258</v>
      </c>
      <c r="K5" s="803" t="s">
        <v>259</v>
      </c>
      <c r="L5" s="804" t="s">
        <v>188</v>
      </c>
      <c r="M5" s="805" t="s">
        <v>188</v>
      </c>
      <c r="N5" s="804" t="s">
        <v>188</v>
      </c>
      <c r="O5" s="804" t="s">
        <v>36</v>
      </c>
      <c r="P5" s="806"/>
      <c r="Q5" s="805"/>
      <c r="R5" s="805"/>
      <c r="S5" s="805"/>
      <c r="T5" s="805"/>
      <c r="U5" s="805">
        <v>1.01</v>
      </c>
      <c r="V5" s="805"/>
      <c r="W5" s="805"/>
      <c r="X5" s="805"/>
      <c r="Y5" s="805"/>
      <c r="Z5" s="805">
        <v>62.3</v>
      </c>
      <c r="AA5" s="512">
        <v>56</v>
      </c>
      <c r="AB5" s="512"/>
      <c r="AC5" s="512"/>
      <c r="AD5" s="807"/>
      <c r="AE5" s="805"/>
      <c r="AF5" s="805"/>
      <c r="AG5" s="805"/>
      <c r="AH5" s="805"/>
      <c r="AI5" s="512"/>
      <c r="AJ5" s="512" t="s">
        <v>1889</v>
      </c>
      <c r="AK5" s="807"/>
      <c r="AL5" s="512"/>
      <c r="AM5" s="807"/>
      <c r="AN5" s="512"/>
      <c r="AO5" s="559">
        <f t="array" ref="AO5">IF(AQ5="N/A","",GetRapPrice(I5,H5,J5,K5))</f>
        <v>1500</v>
      </c>
      <c r="AP5" s="509">
        <f t="shared" si="0"/>
        <v>-0.43000000000000005</v>
      </c>
      <c r="AQ5" s="508">
        <f t="array" ref="AQ5">GetFMP(I5,H5,J5,K5,L5,M5,N5,O5,(Q5+R5)/2,Z5,AJ5,"Y")</f>
        <v>854.99999999999989</v>
      </c>
      <c r="AR5" s="504">
        <f t="shared" si="1"/>
        <v>256.49999999999994</v>
      </c>
      <c r="AS5" s="808"/>
      <c r="AT5" s="809"/>
      <c r="AU5" s="810"/>
      <c r="AV5" s="810"/>
      <c r="AW5" s="811"/>
      <c r="AX5" s="811" t="s">
        <v>1183</v>
      </c>
      <c r="AY5" s="810" t="s">
        <v>1183</v>
      </c>
      <c r="AZ5" s="810" t="s">
        <v>1183</v>
      </c>
      <c r="BA5" s="810" t="s">
        <v>1183</v>
      </c>
      <c r="BB5" s="810" t="s">
        <v>1183</v>
      </c>
      <c r="BC5" s="810" t="s">
        <v>1183</v>
      </c>
      <c r="BD5" s="810" t="s">
        <v>1183</v>
      </c>
      <c r="BE5" s="810" t="s">
        <v>1183</v>
      </c>
      <c r="BF5" s="811">
        <f>NaturalRelatedDisc(I5,H5,J5,K5,AX5,"Y",L5,M5,N5,O5)+NaturalRelatedDisc(I5,H5,J5,K5,AY5,"Y",L5,M5,N5,O5)+OpenRelatedDisc(I5,H5,J5,K5,AZ5,"Y",L5,M5,N5,O5)+GrainingRelatedDisc(I5,H5,J5,K5,BA5,"Surface","Y",L5,M5,N5,O5)+GrainingRelatedDisc(I5,H5,J5,K5,BB5,"Internal","Y",L5,M5,N5,O5)+OthersRelatedDisc(I5,H5,J5,K5,BC5,"Y",L5,M5,N5,O5)+OthersRelatedDisc(I5,H5,J5,K5,BD5,"Y",L5,M5,N5,O5)+OthersRelatedDisc(I5,H5,J5,K5,BE5,"Y",L5,M5,N5,O5)+cutrelatedDisc(I5,H5,J5,K5,L5,M5,N5,AW5,"Y",O5)+GetColClarupgDwg(I5,H5,J5,K5,AU5,AV5,"Y",L5)</f>
        <v>0</v>
      </c>
      <c r="BG5" s="810" t="s">
        <v>1183</v>
      </c>
      <c r="BH5" s="810" t="s">
        <v>1183</v>
      </c>
      <c r="BI5" s="811">
        <f t="shared" si="2"/>
        <v>0</v>
      </c>
      <c r="BJ5" s="810" t="s">
        <v>1183</v>
      </c>
      <c r="BK5" s="810" t="s">
        <v>1293</v>
      </c>
      <c r="BL5" s="810" t="s">
        <v>1183</v>
      </c>
      <c r="BM5" s="811">
        <f t="shared" si="3"/>
        <v>0</v>
      </c>
      <c r="BN5" s="812"/>
      <c r="BO5" s="812"/>
      <c r="BP5" s="812" t="s">
        <v>749</v>
      </c>
      <c r="BQ5" s="811">
        <f>cleanrelateddisc(I5, H5, J5, K5, BN5, BO5, "Y", L5, M5, N5)+HARelatedDisc(I5, H5, J5, K5,BP5, "Y", L5)</f>
        <v>0</v>
      </c>
      <c r="BR5" s="810"/>
      <c r="BS5" s="810"/>
      <c r="BT5" s="811"/>
      <c r="BU5" s="811"/>
      <c r="BV5" s="810"/>
      <c r="BW5" s="811"/>
      <c r="BX5" s="810"/>
      <c r="BY5" s="813"/>
      <c r="BZ5" s="811"/>
      <c r="CA5" s="813"/>
      <c r="CB5" s="811"/>
      <c r="CC5" s="810"/>
      <c r="CD5" s="810"/>
      <c r="CE5" s="810"/>
      <c r="CF5" s="810"/>
      <c r="CG5" s="810"/>
      <c r="CH5" s="810"/>
      <c r="CI5" s="810"/>
      <c r="CJ5" s="810"/>
      <c r="CK5" s="814"/>
      <c r="CL5" s="815">
        <f t="array" ref="CL5">getSection(I5,J5,K5)</f>
        <v>8</v>
      </c>
      <c r="CM5" s="508">
        <f t="array" ref="CM5">IF(AQ5="N/A","",IF(CU5="N/A",0,GetRapPrice(I5,H5,J5,K5)))</f>
        <v>1500</v>
      </c>
      <c r="CN5" s="509">
        <f t="shared" si="4"/>
        <v>-0.43000000000000005</v>
      </c>
      <c r="CO5" s="509">
        <f t="array" ref="CO5">IF(AQ5="N/A","",IF(CU5="N/A",0,IF(ISBLANK(G5),0,GetPolSymmDiscount(I5,H5,J5,K5,L5,M5,N5,O5))))</f>
        <v>0</v>
      </c>
      <c r="CP5" s="509">
        <f t="array" ref="CP5">IF(AQ5="N/A","",Depthdisc(I5,H5,L5,J5,K5,Z5,"Y"))</f>
        <v>0</v>
      </c>
      <c r="CQ5" s="509">
        <f t="array" ref="CQ5">IF(AQ5="N/A","",IF(CU5="N/A",0,GetSizePremiums(I5,H5,J5,K5,L5,M5,N5,O5,getSection(G5,J5,K5))))</f>
        <v>0</v>
      </c>
      <c r="CR5" s="509">
        <f t="array" ref="CR5">IF(AQ5="N/A","",IF(CU5="N/A",0,IF(ISBLANK(G5),0,GetDiameterPremiums(I5,H5,L5,M5,N5,O5,J5,K5,T5))))</f>
        <v>0</v>
      </c>
      <c r="CS5" s="509">
        <f t="array" ref="CS5">IF(AQ5="N/A","",IF(CU5="N/A",0,IF(ISBLANK(G5),0,GetKtoSPremiums(I5,H5,J5,K5,AJ5))))</f>
        <v>0</v>
      </c>
      <c r="CT5" s="509">
        <f t="shared" si="5"/>
        <v>-0.43000000000000005</v>
      </c>
      <c r="CU5" s="508">
        <f t="array" ref="CU5">IF(AQ5="N/A","",GetFMP(I5, H5, J5, K5, L5, M5, N5, O5, (Q5+R5)/2,Z5,AJ5,"Y"))</f>
        <v>854.99999999999989</v>
      </c>
      <c r="CV5" s="504">
        <f t="shared" si="6"/>
        <v>256.49999999999994</v>
      </c>
      <c r="CW5" s="508">
        <f t="shared" si="7"/>
        <v>1500</v>
      </c>
      <c r="CX5" s="717">
        <f t="shared" si="8"/>
        <v>0</v>
      </c>
      <c r="CY5" s="717">
        <f>IF(OR(AQ5="N/A",BM5="N/A",BI5="N/A"),"",IF(AND(H5&lt;1,H5&gt;=0.3,I4="ROUND"),IF(CT5&gt;=-0.4,-0.2,-0.15),MAX(CX5,IF(OR(AQ5="N/A",BM5="N/A",BI5="N/A"),"",GetFinalDiscount("Y", I5, H5, J5, K5, L5, M5, N5, O5, AS5, AT5,AU5,AV5, AW5, AX5,AY5, AZ5, BA5, BB5,BC5,BD5, BE5,BG5, BH5, BJ5, BK5, BN5, BO5, BP5)))))</f>
        <v>-0.15</v>
      </c>
      <c r="CZ5" s="717">
        <f t="shared" si="9"/>
        <v>-0.43000000000000005</v>
      </c>
      <c r="DA5" s="509">
        <f t="shared" si="10"/>
        <v>-0.43000000000000005</v>
      </c>
      <c r="DB5" s="504">
        <f t="shared" si="11"/>
        <v>854.99999999999989</v>
      </c>
      <c r="DC5" s="504">
        <f t="shared" si="12"/>
        <v>256.49999999999994</v>
      </c>
      <c r="DD5" s="504" t="str">
        <f t="shared" si="13"/>
        <v/>
      </c>
      <c r="DE5" s="504">
        <f t="array" ref="DE5">IF(OR(AQ5="N/A",BM5="N/A",BI5="N/A"),"",GetCertCharge(H5,"Y",AL5))</f>
        <v>51</v>
      </c>
      <c r="DF5" s="504">
        <f>IF(OR(AQ5="N/A",BM5="N/A",BI5="N/A"),"",DC5*Parameters!$L$3)</f>
        <v>10.259999999999998</v>
      </c>
      <c r="DG5" s="504">
        <f t="shared" si="14"/>
        <v>195.23999999999995</v>
      </c>
      <c r="DH5" s="504">
        <f t="shared" si="15"/>
        <v>650.79999999999984</v>
      </c>
    </row>
    <row r="6" spans="1:140" x14ac:dyDescent="0.25">
      <c r="B6" s="798"/>
      <c r="C6" s="799" t="s">
        <v>1481</v>
      </c>
      <c r="D6" s="512"/>
      <c r="E6" s="512"/>
      <c r="F6" s="722" t="s">
        <v>24</v>
      </c>
      <c r="G6" s="800"/>
      <c r="H6" s="801">
        <v>0.3</v>
      </c>
      <c r="I6" s="509" t="s">
        <v>196</v>
      </c>
      <c r="J6" s="802" t="s">
        <v>273</v>
      </c>
      <c r="K6" s="803" t="s">
        <v>259</v>
      </c>
      <c r="L6" s="804" t="s">
        <v>202</v>
      </c>
      <c r="M6" s="805" t="s">
        <v>202</v>
      </c>
      <c r="N6" s="804" t="s">
        <v>202</v>
      </c>
      <c r="O6" s="804" t="s">
        <v>36</v>
      </c>
      <c r="P6" s="806"/>
      <c r="Q6" s="805"/>
      <c r="R6" s="805"/>
      <c r="S6" s="805"/>
      <c r="T6" s="805"/>
      <c r="U6" s="805">
        <v>1.01</v>
      </c>
      <c r="V6" s="805"/>
      <c r="W6" s="805"/>
      <c r="X6" s="805"/>
      <c r="Y6" s="805"/>
      <c r="Z6" s="805">
        <v>61.8</v>
      </c>
      <c r="AA6" s="512">
        <v>60</v>
      </c>
      <c r="AB6" s="512"/>
      <c r="AC6" s="512"/>
      <c r="AD6" s="807"/>
      <c r="AE6" s="805"/>
      <c r="AF6" s="805"/>
      <c r="AG6" s="805"/>
      <c r="AH6" s="805"/>
      <c r="AI6" s="512"/>
      <c r="AJ6" s="512" t="s">
        <v>1890</v>
      </c>
      <c r="AK6" s="807"/>
      <c r="AL6" s="512"/>
      <c r="AM6" s="807"/>
      <c r="AN6" s="512"/>
      <c r="AO6" s="559">
        <f t="array" ref="AO6">IF(AQ6="N/A","",GetRapPrice(I6,H6,J6,K6))</f>
        <v>1100</v>
      </c>
      <c r="AP6" s="509">
        <f t="shared" si="0"/>
        <v>-0.47</v>
      </c>
      <c r="AQ6" s="508">
        <f t="array" ref="AQ6">GetFMP(I6,H6,J6,K6,L6,M6,N6,O6,(Q6+R6)/2,Z6,AJ6,"Y")</f>
        <v>583</v>
      </c>
      <c r="AR6" s="504">
        <f t="shared" si="1"/>
        <v>174.9</v>
      </c>
      <c r="AS6" s="808"/>
      <c r="AT6" s="809"/>
      <c r="AU6" s="810"/>
      <c r="AV6" s="810"/>
      <c r="AW6" s="811"/>
      <c r="AX6" s="811" t="s">
        <v>1183</v>
      </c>
      <c r="AY6" s="810" t="s">
        <v>1183</v>
      </c>
      <c r="AZ6" s="810" t="s">
        <v>1196</v>
      </c>
      <c r="BA6" s="810" t="s">
        <v>1183</v>
      </c>
      <c r="BB6" s="810" t="s">
        <v>1183</v>
      </c>
      <c r="BC6" s="810" t="s">
        <v>1183</v>
      </c>
      <c r="BD6" s="810" t="s">
        <v>1183</v>
      </c>
      <c r="BE6" s="810" t="s">
        <v>1183</v>
      </c>
      <c r="BF6" s="811">
        <f>NaturalRelatedDisc(I6,H6,J6,K6,AX6,"Y",L6,M6,N6,O6)+NaturalRelatedDisc(I6,H6,J6,K6,AY6,"Y",L6,M6,N6,O6)+OpenRelatedDisc(I6,H6,J6,K6,AZ6,"Y",L6,M6,N6,O6)+GrainingRelatedDisc(I6,H6,J6,K6,BA6,"Surface","Y",L6,M6,N6,O6)+GrainingRelatedDisc(I6,H6,J6,K6,BB6,"Internal","Y",L6,M6,N6,O6)+OthersRelatedDisc(I6,H6,J6,K6,BC6,"Y",L6,M6,N6,O6)+OthersRelatedDisc(I6,H6,J6,K6,BD6,"Y",L6,M6,N6,O6)+OthersRelatedDisc(I6,H6,J6,K6,BE6,"Y",L6,M6,N6,O6)+cutrelatedDisc(I6,H6,J6,K6,L6,M6,N6,AW6,"Y",O6)+GetColClarupgDwg(I6,H6,J6,K6,AU6,AV6,"Y",L6)</f>
        <v>-0.02</v>
      </c>
      <c r="BG6" s="810" t="s">
        <v>1183</v>
      </c>
      <c r="BH6" s="810" t="s">
        <v>1183</v>
      </c>
      <c r="BI6" s="811">
        <f t="shared" si="2"/>
        <v>0</v>
      </c>
      <c r="BJ6" s="810" t="s">
        <v>1285</v>
      </c>
      <c r="BK6" s="810" t="s">
        <v>1183</v>
      </c>
      <c r="BL6" s="810" t="s">
        <v>1183</v>
      </c>
      <c r="BM6" s="811">
        <f t="shared" si="3"/>
        <v>0</v>
      </c>
      <c r="BN6" s="812"/>
      <c r="BO6" s="812"/>
      <c r="BP6" s="812" t="s">
        <v>749</v>
      </c>
      <c r="BQ6" s="811">
        <f>cleanrelateddisc(I6, H6, J6, K6, BN6, BO6, "Y", L6, M6, N6)+HARelatedDisc(I6, H6, J6, K6,BP6, "Y", L6)</f>
        <v>0</v>
      </c>
      <c r="BR6" s="810"/>
      <c r="BS6" s="810"/>
      <c r="BT6" s="811"/>
      <c r="BU6" s="811"/>
      <c r="BV6" s="810"/>
      <c r="BW6" s="811"/>
      <c r="BX6" s="810"/>
      <c r="BY6" s="813"/>
      <c r="BZ6" s="811"/>
      <c r="CA6" s="813"/>
      <c r="CB6" s="811"/>
      <c r="CC6" s="810"/>
      <c r="CD6" s="810"/>
      <c r="CE6" s="810"/>
      <c r="CF6" s="810"/>
      <c r="CG6" s="810"/>
      <c r="CH6" s="810"/>
      <c r="CI6" s="810"/>
      <c r="CJ6" s="810"/>
      <c r="CK6" s="814"/>
      <c r="CL6" s="815">
        <f t="array" ref="CL6">getSection(I6,J6,K6)</f>
        <v>9</v>
      </c>
      <c r="CM6" s="508">
        <f t="array" ref="CM6">IF(AQ6="N/A","",IF(CU6="N/A",0,GetRapPrice(I6,H6,J6,K6)))</f>
        <v>1100</v>
      </c>
      <c r="CN6" s="509">
        <f t="shared" si="4"/>
        <v>-0.47</v>
      </c>
      <c r="CO6" s="509">
        <f t="array" ref="CO6">IF(AQ6="N/A","",IF(CU6="N/A",0,IF(ISBLANK(G6),0,GetPolSymmDiscount(I6,H6,J6,K6,L6,M6,N6,O6))))</f>
        <v>0</v>
      </c>
      <c r="CP6" s="509">
        <f t="array" ref="CP6">IF(AQ6="N/A","",Depthdisc(I6,H6,L6,J6,K6,Z6,"Y"))</f>
        <v>0</v>
      </c>
      <c r="CQ6" s="509">
        <f t="array" ref="CQ6">IF(AQ6="N/A","",IF(CU6="N/A",0,GetSizePremiums(I6,H6,J6,K6,L6,M6,N6,O6,getSection(G6,J6,K6))))</f>
        <v>0</v>
      </c>
      <c r="CR6" s="509">
        <f t="array" ref="CR6">IF(AQ6="N/A","",IF(CU6="N/A",0,IF(ISBLANK(G6),0,GetDiameterPremiums(I6,H6,L6,M6,N6,O6,J6,K6,T6))))</f>
        <v>0</v>
      </c>
      <c r="CS6" s="509">
        <f t="array" ref="CS6">IF(AQ6="N/A","",IF(CU6="N/A",0,IF(ISBLANK(G6),0,GetKtoSPremiums(I6,H6,J6,K6,AJ6))))</f>
        <v>0</v>
      </c>
      <c r="CT6" s="509">
        <f t="shared" si="5"/>
        <v>-0.47</v>
      </c>
      <c r="CU6" s="508">
        <f t="array" ref="CU6">IF(AQ6="N/A","",GetFMP(I6, H6, J6, K6, L6, M6, N6, O6, (Q6+R6)/2,Z6,AJ6,"Y"))</f>
        <v>583</v>
      </c>
      <c r="CV6" s="504">
        <f t="shared" si="6"/>
        <v>174.9</v>
      </c>
      <c r="CW6" s="508">
        <f t="shared" si="7"/>
        <v>1100</v>
      </c>
      <c r="CX6" s="717">
        <f t="shared" si="8"/>
        <v>-0.02</v>
      </c>
      <c r="CY6" s="717">
        <f>IF(OR(AQ6="N/A",BM6="N/A",BI6="N/A"),"",IF(AND(H6&lt;1,H6&gt;=0.3,I5="ROUND"),IF(CT6&gt;=-0.4,-0.2,-0.15),MAX(CX6,IF(OR(AQ6="N/A",BM6="N/A",BI6="N/A"),"",GetFinalDiscount("Y", I6, H6, J6, K6, L6, M6, N6, O6, AS6, AT6,AU6,AV6, AW6, AX6,AY6, AZ6, BA6, BB6,BC6,BD6, BE6,BG6, BH6, BJ6, BK6, BN6, BO6, BP6)))))</f>
        <v>-0.15</v>
      </c>
      <c r="CZ6" s="717">
        <f t="shared" si="9"/>
        <v>-0.47</v>
      </c>
      <c r="DA6" s="509">
        <f t="shared" si="10"/>
        <v>-0.49</v>
      </c>
      <c r="DB6" s="504">
        <f t="shared" si="11"/>
        <v>561</v>
      </c>
      <c r="DC6" s="504">
        <f t="shared" si="12"/>
        <v>168.29999999999998</v>
      </c>
      <c r="DD6" s="504" t="str">
        <f t="shared" si="13"/>
        <v/>
      </c>
      <c r="DE6" s="504">
        <f t="array" ref="DE6">IF(OR(AQ6="N/A",BM6="N/A",BI6="N/A"),"",GetCertCharge(H6,"Y",AL6))</f>
        <v>51</v>
      </c>
      <c r="DF6" s="504">
        <f>IF(OR(AQ6="N/A",BM6="N/A",BI6="N/A"),"",DC6*Parameters!$L$3)</f>
        <v>6.7319999999999993</v>
      </c>
      <c r="DG6" s="504">
        <f t="shared" si="14"/>
        <v>110.56799999999998</v>
      </c>
      <c r="DH6" s="504">
        <f t="shared" si="15"/>
        <v>368.55999999999995</v>
      </c>
    </row>
    <row r="7" spans="1:140" x14ac:dyDescent="0.25">
      <c r="B7" s="798"/>
      <c r="C7" s="799" t="s">
        <v>1482</v>
      </c>
      <c r="D7" s="512"/>
      <c r="E7" s="512"/>
      <c r="F7" s="722" t="s">
        <v>24</v>
      </c>
      <c r="G7" s="800"/>
      <c r="H7" s="801">
        <v>0.3</v>
      </c>
      <c r="I7" s="509" t="s">
        <v>196</v>
      </c>
      <c r="J7" s="802" t="s">
        <v>215</v>
      </c>
      <c r="K7" s="803" t="s">
        <v>234</v>
      </c>
      <c r="L7" s="804" t="s">
        <v>188</v>
      </c>
      <c r="M7" s="805" t="s">
        <v>188</v>
      </c>
      <c r="N7" s="804" t="s">
        <v>188</v>
      </c>
      <c r="O7" s="804" t="s">
        <v>58</v>
      </c>
      <c r="P7" s="806"/>
      <c r="Q7" s="805"/>
      <c r="R7" s="805"/>
      <c r="S7" s="805"/>
      <c r="T7" s="805"/>
      <c r="U7" s="805">
        <v>1</v>
      </c>
      <c r="V7" s="805"/>
      <c r="W7" s="805"/>
      <c r="X7" s="805"/>
      <c r="Y7" s="805"/>
      <c r="Z7" s="805">
        <v>61.6</v>
      </c>
      <c r="AA7" s="512">
        <v>57</v>
      </c>
      <c r="AB7" s="512"/>
      <c r="AC7" s="512"/>
      <c r="AD7" s="807"/>
      <c r="AE7" s="805"/>
      <c r="AF7" s="805"/>
      <c r="AG7" s="805"/>
      <c r="AH7" s="805"/>
      <c r="AI7" s="512"/>
      <c r="AJ7" s="512" t="s">
        <v>1891</v>
      </c>
      <c r="AK7" s="807"/>
      <c r="AL7" s="512"/>
      <c r="AM7" s="807"/>
      <c r="AN7" s="512"/>
      <c r="AO7" s="559">
        <f t="array" ref="AO7">IF(AQ7="N/A","",GetRapPrice(I7,H7,J7,K7))</f>
        <v>2300</v>
      </c>
      <c r="AP7" s="509">
        <f t="shared" si="0"/>
        <v>-0.45999999999999996</v>
      </c>
      <c r="AQ7" s="508">
        <f t="array" ref="AQ7">GetFMP(I7,H7,J7,K7,L7,M7,N7,O7,(Q7+R7)/2,Z7,AJ7,"Y")</f>
        <v>1242</v>
      </c>
      <c r="AR7" s="504">
        <f t="shared" si="1"/>
        <v>372.59999999999997</v>
      </c>
      <c r="AS7" s="808"/>
      <c r="AT7" s="809"/>
      <c r="AU7" s="810"/>
      <c r="AV7" s="810"/>
      <c r="AW7" s="811"/>
      <c r="AX7" s="811" t="s">
        <v>1183</v>
      </c>
      <c r="AY7" s="810" t="s">
        <v>1183</v>
      </c>
      <c r="AZ7" s="810" t="s">
        <v>1183</v>
      </c>
      <c r="BA7" s="810" t="s">
        <v>1183</v>
      </c>
      <c r="BB7" s="810" t="s">
        <v>1183</v>
      </c>
      <c r="BC7" s="810" t="s">
        <v>1183</v>
      </c>
      <c r="BD7" s="810" t="s">
        <v>1183</v>
      </c>
      <c r="BE7" s="810" t="s">
        <v>1183</v>
      </c>
      <c r="BF7" s="811">
        <f>NaturalRelatedDisc(I7,H7,J7,K7,AX7,"Y",L7,M7,N7,O7)+NaturalRelatedDisc(I7,H7,J7,K7,AY7,"Y",L7,M7,N7,O7)+OpenRelatedDisc(I7,H7,J7,K7,AZ7,"Y",L7,M7,N7,O7)+GrainingRelatedDisc(I7,H7,J7,K7,BA7,"Surface","Y",L7,M7,N7,O7)+GrainingRelatedDisc(I7,H7,J7,K7,BB7,"Internal","Y",L7,M7,N7,O7)+OthersRelatedDisc(I7,H7,J7,K7,BC7,"Y",L7,M7,N7,O7)+OthersRelatedDisc(I7,H7,J7,K7,BD7,"Y",L7,M7,N7,O7)+OthersRelatedDisc(I7,H7,J7,K7,BE7,"Y",L7,M7,N7,O7)+cutrelatedDisc(I7,H7,J7,K7,L7,M7,N7,AW7,"Y",O7)+GetColClarupgDwg(I7,H7,J7,K7,AU7,AV7,"Y",L7)</f>
        <v>0</v>
      </c>
      <c r="BG7" s="810" t="s">
        <v>1183</v>
      </c>
      <c r="BH7" s="810" t="s">
        <v>1183</v>
      </c>
      <c r="BI7" s="811">
        <f t="shared" si="2"/>
        <v>0</v>
      </c>
      <c r="BJ7" s="810" t="s">
        <v>1183</v>
      </c>
      <c r="BK7" s="810" t="s">
        <v>1183</v>
      </c>
      <c r="BL7" s="810" t="s">
        <v>1183</v>
      </c>
      <c r="BM7" s="811">
        <f t="shared" si="3"/>
        <v>0</v>
      </c>
      <c r="BN7" s="812"/>
      <c r="BO7" s="812"/>
      <c r="BP7" s="812" t="s">
        <v>749</v>
      </c>
      <c r="BQ7" s="811">
        <f>cleanrelateddisc(I7, H7, J7, K7, BN7, BO7, "Y", L7, M7, N7)+HARelatedDisc(I7, H7, J7, K7,BP7, "Y", L7)</f>
        <v>0</v>
      </c>
      <c r="BR7" s="810"/>
      <c r="BS7" s="810"/>
      <c r="BT7" s="811"/>
      <c r="BU7" s="811"/>
      <c r="BV7" s="810"/>
      <c r="BW7" s="811"/>
      <c r="BX7" s="810"/>
      <c r="BY7" s="813"/>
      <c r="BZ7" s="811"/>
      <c r="CA7" s="813"/>
      <c r="CB7" s="811"/>
      <c r="CC7" s="810"/>
      <c r="CD7" s="810"/>
      <c r="CE7" s="810"/>
      <c r="CF7" s="810"/>
      <c r="CG7" s="810"/>
      <c r="CH7" s="810"/>
      <c r="CI7" s="810"/>
      <c r="CJ7" s="810"/>
      <c r="CK7" s="814"/>
      <c r="CL7" s="815">
        <f t="array" ref="CL7">getSection(I7,J7,K7)</f>
        <v>2</v>
      </c>
      <c r="CM7" s="508">
        <f t="array" ref="CM7">IF(AQ7="N/A","",IF(CU7="N/A",0,GetRapPrice(I7,H7,J7,K7)))</f>
        <v>2300</v>
      </c>
      <c r="CN7" s="509">
        <f t="shared" si="4"/>
        <v>-0.45999999999999996</v>
      </c>
      <c r="CO7" s="509">
        <f t="array" ref="CO7">IF(AQ7="N/A","",IF(CU7="N/A",0,IF(ISBLANK(G7),0,GetPolSymmDiscount(I7,H7,J7,K7,L7,M7,N7,O7))))</f>
        <v>0</v>
      </c>
      <c r="CP7" s="509">
        <f t="array" ref="CP7">IF(AQ7="N/A","",Depthdisc(I7,H7,L7,J7,K7,Z7,"Y"))</f>
        <v>0</v>
      </c>
      <c r="CQ7" s="509">
        <f t="array" ref="CQ7">IF(AQ7="N/A","",IF(CU7="N/A",0,GetSizePremiums(I7,H7,J7,K7,L7,M7,N7,O7,getSection(G7,J7,K7))))</f>
        <v>0</v>
      </c>
      <c r="CR7" s="509">
        <f t="array" ref="CR7">IF(AQ7="N/A","",IF(CU7="N/A",0,IF(ISBLANK(G7),0,GetDiameterPremiums(I7,H7,L7,M7,N7,O7,J7,K7,T7))))</f>
        <v>0</v>
      </c>
      <c r="CS7" s="509">
        <f t="array" ref="CS7">IF(AQ7="N/A","",IF(CU7="N/A",0,IF(ISBLANK(G7),0,GetKtoSPremiums(I7,H7,J7,K7,AJ7))))</f>
        <v>0</v>
      </c>
      <c r="CT7" s="509">
        <f t="shared" si="5"/>
        <v>-0.45999999999999996</v>
      </c>
      <c r="CU7" s="508">
        <f t="array" ref="CU7">IF(AQ7="N/A","",GetFMP(I7, H7, J7, K7, L7, M7, N7, O7, (Q7+R7)/2,Z7,AJ7,"Y"))</f>
        <v>1242</v>
      </c>
      <c r="CV7" s="504">
        <f t="shared" si="6"/>
        <v>372.59999999999997</v>
      </c>
      <c r="CW7" s="508">
        <f t="shared" si="7"/>
        <v>2300</v>
      </c>
      <c r="CX7" s="717">
        <f t="shared" si="8"/>
        <v>0</v>
      </c>
      <c r="CY7" s="717">
        <f>IF(OR(AQ7="N/A",BM7="N/A",BI7="N/A"),"",IF(AND(H7&lt;1,H7&gt;=0.3,I6="ROUND"),IF(CT7&gt;=-0.4,-0.2,-0.15),MAX(CX7,IF(OR(AQ7="N/A",BM7="N/A",BI7="N/A"),"",GetFinalDiscount("Y", I7, H7, J7, K7, L7, M7, N7, O7, AS7, AT7,AU7,AV7, AW7, AX7,AY7, AZ7, BA7, BB7,BC7,BD7, BE7,BG7, BH7, BJ7, BK7, BN7, BO7, BP7)))))</f>
        <v>-0.15</v>
      </c>
      <c r="CZ7" s="717">
        <f t="shared" si="9"/>
        <v>-0.45999999999999996</v>
      </c>
      <c r="DA7" s="509">
        <f t="shared" si="10"/>
        <v>-0.45999999999999996</v>
      </c>
      <c r="DB7" s="504">
        <f t="shared" si="11"/>
        <v>1242</v>
      </c>
      <c r="DC7" s="504">
        <f t="shared" si="12"/>
        <v>372.59999999999997</v>
      </c>
      <c r="DD7" s="504" t="str">
        <f t="shared" si="13"/>
        <v/>
      </c>
      <c r="DE7" s="504">
        <f t="array" ref="DE7">IF(OR(AQ7="N/A",BM7="N/A",BI7="N/A"),"",GetCertCharge(H7,"Y",AL7))</f>
        <v>51</v>
      </c>
      <c r="DF7" s="504">
        <f>IF(OR(AQ7="N/A",BM7="N/A",BI7="N/A"),"",DC7*Parameters!$L$3)</f>
        <v>14.903999999999998</v>
      </c>
      <c r="DG7" s="504">
        <f t="shared" si="14"/>
        <v>306.69599999999997</v>
      </c>
      <c r="DH7" s="504">
        <f t="shared" si="15"/>
        <v>1022.3199999999999</v>
      </c>
    </row>
    <row r="8" spans="1:140" x14ac:dyDescent="0.25">
      <c r="B8" s="798"/>
      <c r="C8" s="799" t="s">
        <v>1483</v>
      </c>
      <c r="D8" s="512"/>
      <c r="E8" s="512"/>
      <c r="F8" s="722" t="s">
        <v>24</v>
      </c>
      <c r="G8" s="800"/>
      <c r="H8" s="801">
        <v>0.3</v>
      </c>
      <c r="I8" s="509" t="s">
        <v>196</v>
      </c>
      <c r="J8" s="802" t="s">
        <v>213</v>
      </c>
      <c r="K8" s="803" t="s">
        <v>251</v>
      </c>
      <c r="L8" s="804" t="s">
        <v>188</v>
      </c>
      <c r="M8" s="805" t="s">
        <v>188</v>
      </c>
      <c r="N8" s="804" t="s">
        <v>188</v>
      </c>
      <c r="O8" s="804" t="s">
        <v>36</v>
      </c>
      <c r="P8" s="806"/>
      <c r="Q8" s="805"/>
      <c r="R8" s="805"/>
      <c r="S8" s="805"/>
      <c r="T8" s="805"/>
      <c r="U8" s="805">
        <v>1.01</v>
      </c>
      <c r="V8" s="805"/>
      <c r="W8" s="805"/>
      <c r="X8" s="805"/>
      <c r="Y8" s="805"/>
      <c r="Z8" s="805">
        <v>59.7</v>
      </c>
      <c r="AA8" s="512">
        <v>59</v>
      </c>
      <c r="AB8" s="512"/>
      <c r="AC8" s="512"/>
      <c r="AD8" s="807"/>
      <c r="AE8" s="805"/>
      <c r="AF8" s="805"/>
      <c r="AG8" s="805"/>
      <c r="AH8" s="805"/>
      <c r="AI8" s="512"/>
      <c r="AJ8" s="512" t="s">
        <v>1892</v>
      </c>
      <c r="AK8" s="807"/>
      <c r="AL8" s="512"/>
      <c r="AM8" s="807"/>
      <c r="AN8" s="512"/>
      <c r="AO8" s="559">
        <f t="array" ref="AO8">IF(AQ8="N/A","",GetRapPrice(I8,H8,J8,K8))</f>
        <v>2200</v>
      </c>
      <c r="AP8" s="509">
        <f t="shared" si="0"/>
        <v>-0.45999999999999996</v>
      </c>
      <c r="AQ8" s="508">
        <f t="array" ref="AQ8">GetFMP(I8,H8,J8,K8,L8,M8,N8,O8,(Q8+R8)/2,Z8,AJ8,"Y")</f>
        <v>1188</v>
      </c>
      <c r="AR8" s="504">
        <f t="shared" si="1"/>
        <v>356.4</v>
      </c>
      <c r="AS8" s="808"/>
      <c r="AT8" s="809"/>
      <c r="AU8" s="810"/>
      <c r="AV8" s="810"/>
      <c r="AW8" s="811"/>
      <c r="AX8" s="811" t="s">
        <v>1183</v>
      </c>
      <c r="AY8" s="810" t="s">
        <v>1183</v>
      </c>
      <c r="AZ8" s="810" t="s">
        <v>1183</v>
      </c>
      <c r="BA8" s="810" t="s">
        <v>1183</v>
      </c>
      <c r="BB8" s="810" t="s">
        <v>1183</v>
      </c>
      <c r="BC8" s="810" t="s">
        <v>1183</v>
      </c>
      <c r="BD8" s="810" t="s">
        <v>1183</v>
      </c>
      <c r="BE8" s="810" t="s">
        <v>1183</v>
      </c>
      <c r="BF8" s="811">
        <f>NaturalRelatedDisc(I8,H8,J8,K8,AX8,"Y",L8,M8,N8,O8)+NaturalRelatedDisc(I8,H8,J8,K8,AY8,"Y",L8,M8,N8,O8)+OpenRelatedDisc(I8,H8,J8,K8,AZ8,"Y",L8,M8,N8,O8)+GrainingRelatedDisc(I8,H8,J8,K8,BA8,"Surface","Y",L8,M8,N8,O8)+GrainingRelatedDisc(I8,H8,J8,K8,BB8,"Internal","Y",L8,M8,N8,O8)+OthersRelatedDisc(I8,H8,J8,K8,BC8,"Y",L8,M8,N8,O8)+OthersRelatedDisc(I8,H8,J8,K8,BD8,"Y",L8,M8,N8,O8)+OthersRelatedDisc(I8,H8,J8,K8,BE8,"Y",L8,M8,N8,O8)+cutrelatedDisc(I8,H8,J8,K8,L8,M8,N8,AW8,"Y",O8)+GetColClarupgDwg(I8,H8,J8,K8,AU8,AV8,"Y",L8)</f>
        <v>0</v>
      </c>
      <c r="BG8" s="810" t="s">
        <v>1183</v>
      </c>
      <c r="BH8" s="810" t="s">
        <v>1183</v>
      </c>
      <c r="BI8" s="811">
        <f t="shared" si="2"/>
        <v>0</v>
      </c>
      <c r="BJ8" s="810" t="s">
        <v>1284</v>
      </c>
      <c r="BK8" s="810" t="s">
        <v>1183</v>
      </c>
      <c r="BL8" s="810" t="s">
        <v>1183</v>
      </c>
      <c r="BM8" s="811">
        <f t="shared" si="3"/>
        <v>-0.02</v>
      </c>
      <c r="BN8" s="812"/>
      <c r="BO8" s="812"/>
      <c r="BP8" s="812" t="s">
        <v>749</v>
      </c>
      <c r="BQ8" s="811">
        <f>cleanrelateddisc(I8, H8, J8, K8, BN8, BO8, "Y", L8, M8, N8)+HARelatedDisc(I8, H8, J8, K8,BP8, "Y", L8)</f>
        <v>0</v>
      </c>
      <c r="BR8" s="810"/>
      <c r="BS8" s="810"/>
      <c r="BT8" s="811"/>
      <c r="BU8" s="811"/>
      <c r="BV8" s="810"/>
      <c r="BW8" s="811"/>
      <c r="BX8" s="810"/>
      <c r="BY8" s="813"/>
      <c r="BZ8" s="811"/>
      <c r="CA8" s="813"/>
      <c r="CB8" s="811"/>
      <c r="CC8" s="810"/>
      <c r="CD8" s="810"/>
      <c r="CE8" s="810"/>
      <c r="CF8" s="810"/>
      <c r="CG8" s="810"/>
      <c r="CH8" s="810"/>
      <c r="CI8" s="810"/>
      <c r="CJ8" s="810"/>
      <c r="CK8" s="814"/>
      <c r="CL8" s="815">
        <f t="array" ref="CL8">getSection(I8,J8,K8)</f>
        <v>4</v>
      </c>
      <c r="CM8" s="508">
        <f t="array" ref="CM8">IF(AQ8="N/A","",IF(CU8="N/A",0,GetRapPrice(I8,H8,J8,K8)))</f>
        <v>2200</v>
      </c>
      <c r="CN8" s="509">
        <f t="shared" si="4"/>
        <v>-0.45999999999999996</v>
      </c>
      <c r="CO8" s="509">
        <f t="array" ref="CO8">IF(AQ8="N/A","",IF(CU8="N/A",0,IF(ISBLANK(G8),0,GetPolSymmDiscount(I8,H8,J8,K8,L8,M8,N8,O8))))</f>
        <v>0</v>
      </c>
      <c r="CP8" s="509">
        <f t="array" ref="CP8">IF(AQ8="N/A","",Depthdisc(I8,H8,L8,J8,K8,Z8,"Y"))</f>
        <v>0</v>
      </c>
      <c r="CQ8" s="509">
        <f t="array" ref="CQ8">IF(AQ8="N/A","",IF(CU8="N/A",0,GetSizePremiums(I8,H8,J8,K8,L8,M8,N8,O8,getSection(G8,J8,K8))))</f>
        <v>0</v>
      </c>
      <c r="CR8" s="509">
        <f t="array" ref="CR8">IF(AQ8="N/A","",IF(CU8="N/A",0,IF(ISBLANK(G8),0,GetDiameterPremiums(I8,H8,L8,M8,N8,O8,J8,K8,T8))))</f>
        <v>0</v>
      </c>
      <c r="CS8" s="509">
        <f t="array" ref="CS8">IF(AQ8="N/A","",IF(CU8="N/A",0,IF(ISBLANK(G8),0,GetKtoSPremiums(I8,H8,J8,K8,AJ8))))</f>
        <v>0</v>
      </c>
      <c r="CT8" s="509">
        <f t="shared" si="5"/>
        <v>-0.45999999999999996</v>
      </c>
      <c r="CU8" s="508">
        <f t="array" ref="CU8">IF(AQ8="N/A","",GetFMP(I8, H8, J8, K8, L8, M8, N8, O8, (Q8+R8)/2,Z8,AJ8,"Y"))</f>
        <v>1188</v>
      </c>
      <c r="CV8" s="504">
        <f t="shared" si="6"/>
        <v>356.4</v>
      </c>
      <c r="CW8" s="508">
        <f t="shared" si="7"/>
        <v>2200</v>
      </c>
      <c r="CX8" s="717">
        <f t="shared" si="8"/>
        <v>-0.02</v>
      </c>
      <c r="CY8" s="717">
        <f>IF(OR(AQ8="N/A",BM8="N/A",BI8="N/A"),"",IF(AND(H8&lt;1,H8&gt;=0.3,I7="ROUND"),IF(CT8&gt;=-0.4,-0.2,-0.15),MAX(CX8,IF(OR(AQ8="N/A",BM8="N/A",BI8="N/A"),"",GetFinalDiscount("Y", I8, H8, J8, K8, L8, M8, N8, O8, AS8, AT8,AU8,AV8, AW8, AX8,AY8, AZ8, BA8, BB8,BC8,BD8, BE8,BG8, BH8, BJ8, BK8, BN8, BO8, BP8)))))</f>
        <v>-0.15</v>
      </c>
      <c r="CZ8" s="717">
        <f t="shared" si="9"/>
        <v>-0.45999999999999996</v>
      </c>
      <c r="DA8" s="509">
        <f t="shared" si="10"/>
        <v>-0.48</v>
      </c>
      <c r="DB8" s="504">
        <f t="shared" si="11"/>
        <v>1144</v>
      </c>
      <c r="DC8" s="504">
        <f t="shared" si="12"/>
        <v>343.2</v>
      </c>
      <c r="DD8" s="504" t="str">
        <f t="shared" si="13"/>
        <v/>
      </c>
      <c r="DE8" s="504">
        <f t="array" ref="DE8">IF(OR(AQ8="N/A",BM8="N/A",BI8="N/A"),"",GetCertCharge(H8,"Y",AL8))</f>
        <v>51</v>
      </c>
      <c r="DF8" s="504">
        <f>IF(OR(AQ8="N/A",BM8="N/A",BI8="N/A"),"",DC8*Parameters!$L$3)</f>
        <v>13.728</v>
      </c>
      <c r="DG8" s="504">
        <f t="shared" si="14"/>
        <v>278.47199999999998</v>
      </c>
      <c r="DH8" s="504">
        <f t="shared" si="15"/>
        <v>928.24</v>
      </c>
    </row>
    <row r="9" spans="1:140" x14ac:dyDescent="0.25">
      <c r="B9" s="798"/>
      <c r="C9" s="799" t="s">
        <v>1484</v>
      </c>
      <c r="D9" s="512"/>
      <c r="E9" s="512"/>
      <c r="F9" s="722" t="s">
        <v>24</v>
      </c>
      <c r="G9" s="800"/>
      <c r="H9" s="801">
        <v>0.3</v>
      </c>
      <c r="I9" s="509" t="s">
        <v>196</v>
      </c>
      <c r="J9" s="802" t="s">
        <v>258</v>
      </c>
      <c r="K9" s="803" t="s">
        <v>266</v>
      </c>
      <c r="L9" s="804" t="s">
        <v>188</v>
      </c>
      <c r="M9" s="805" t="s">
        <v>188</v>
      </c>
      <c r="N9" s="804" t="s">
        <v>188</v>
      </c>
      <c r="O9" s="804" t="s">
        <v>36</v>
      </c>
      <c r="P9" s="806"/>
      <c r="Q9" s="805"/>
      <c r="R9" s="805"/>
      <c r="S9" s="805"/>
      <c r="T9" s="805"/>
      <c r="U9" s="805">
        <v>1</v>
      </c>
      <c r="V9" s="805"/>
      <c r="W9" s="805"/>
      <c r="X9" s="805"/>
      <c r="Y9" s="805"/>
      <c r="Z9" s="805">
        <v>62.2</v>
      </c>
      <c r="AA9" s="512">
        <v>57</v>
      </c>
      <c r="AB9" s="512"/>
      <c r="AC9" s="512"/>
      <c r="AD9" s="807"/>
      <c r="AE9" s="805"/>
      <c r="AF9" s="805"/>
      <c r="AG9" s="805"/>
      <c r="AH9" s="805"/>
      <c r="AI9" s="512"/>
      <c r="AJ9" s="512" t="s">
        <v>1893</v>
      </c>
      <c r="AK9" s="807"/>
      <c r="AL9" s="512"/>
      <c r="AM9" s="807"/>
      <c r="AN9" s="512"/>
      <c r="AO9" s="559">
        <f t="array" ref="AO9">IF(AQ9="N/A","",GetRapPrice(I9,H9,J9,K9))</f>
        <v>1300</v>
      </c>
      <c r="AP9" s="509">
        <f t="shared" si="0"/>
        <v>-0.41000000000000003</v>
      </c>
      <c r="AQ9" s="508">
        <f t="array" ref="AQ9">GetFMP(I9,H9,J9,K9,L9,M9,N9,O9,(Q9+R9)/2,Z9,AJ9,"Y")</f>
        <v>767</v>
      </c>
      <c r="AR9" s="504">
        <f t="shared" si="1"/>
        <v>230.1</v>
      </c>
      <c r="AS9" s="808"/>
      <c r="AT9" s="809"/>
      <c r="AU9" s="810"/>
      <c r="AV9" s="810"/>
      <c r="AW9" s="811"/>
      <c r="AX9" s="811" t="s">
        <v>1183</v>
      </c>
      <c r="AY9" s="810" t="s">
        <v>1183</v>
      </c>
      <c r="AZ9" s="810" t="s">
        <v>1196</v>
      </c>
      <c r="BA9" s="810" t="s">
        <v>1183</v>
      </c>
      <c r="BB9" s="810" t="s">
        <v>1183</v>
      </c>
      <c r="BC9" s="810" t="s">
        <v>1183</v>
      </c>
      <c r="BD9" s="810" t="s">
        <v>1183</v>
      </c>
      <c r="BE9" s="810" t="s">
        <v>1183</v>
      </c>
      <c r="BF9" s="811">
        <f>NaturalRelatedDisc(I9,H9,J9,K9,AX9,"Y",L9,M9,N9,O9)+NaturalRelatedDisc(I9,H9,J9,K9,AY9,"Y",L9,M9,N9,O9)+OpenRelatedDisc(I9,H9,J9,K9,AZ9,"Y",L9,M9,N9,O9)+GrainingRelatedDisc(I9,H9,J9,K9,BA9,"Surface","Y",L9,M9,N9,O9)+GrainingRelatedDisc(I9,H9,J9,K9,BB9,"Internal","Y",L9,M9,N9,O9)+OthersRelatedDisc(I9,H9,J9,K9,BC9,"Y",L9,M9,N9,O9)+OthersRelatedDisc(I9,H9,J9,K9,BD9,"Y",L9,M9,N9,O9)+OthersRelatedDisc(I9,H9,J9,K9,BE9,"Y",L9,M9,N9,O9)+cutrelatedDisc(I9,H9,J9,K9,L9,M9,N9,AW9,"Y",O9)+GetColClarupgDwg(I9,H9,J9,K9,AU9,AV9,"Y",L9)</f>
        <v>-0.02</v>
      </c>
      <c r="BG9" s="810" t="s">
        <v>1183</v>
      </c>
      <c r="BH9" s="810" t="s">
        <v>1183</v>
      </c>
      <c r="BI9" s="811">
        <f t="shared" si="2"/>
        <v>0</v>
      </c>
      <c r="BJ9" s="810" t="s">
        <v>1284</v>
      </c>
      <c r="BK9" s="810" t="s">
        <v>1183</v>
      </c>
      <c r="BL9" s="810" t="s">
        <v>1183</v>
      </c>
      <c r="BM9" s="811">
        <f t="shared" si="3"/>
        <v>-0.01</v>
      </c>
      <c r="BN9" s="812"/>
      <c r="BO9" s="812"/>
      <c r="BP9" s="812" t="s">
        <v>749</v>
      </c>
      <c r="BQ9" s="811">
        <f>cleanrelateddisc(I9, H9, J9, K9, BN9, BO9, "Y", L9, M9, N9)+HARelatedDisc(I9, H9, J9, K9,BP9, "Y", L9)</f>
        <v>0</v>
      </c>
      <c r="BR9" s="810"/>
      <c r="BS9" s="810"/>
      <c r="BT9" s="811"/>
      <c r="BU9" s="811"/>
      <c r="BV9" s="810"/>
      <c r="BW9" s="811"/>
      <c r="BX9" s="810"/>
      <c r="BY9" s="813"/>
      <c r="BZ9" s="811"/>
      <c r="CA9" s="813"/>
      <c r="CB9" s="811"/>
      <c r="CC9" s="810"/>
      <c r="CD9" s="810"/>
      <c r="CE9" s="810"/>
      <c r="CF9" s="810"/>
      <c r="CG9" s="810"/>
      <c r="CH9" s="810"/>
      <c r="CI9" s="810"/>
      <c r="CJ9" s="810"/>
      <c r="CK9" s="814"/>
      <c r="CL9" s="815">
        <f t="array" ref="CL9">getSection(I9,J9,K9)</f>
        <v>8</v>
      </c>
      <c r="CM9" s="508">
        <f t="array" ref="CM9">IF(AQ9="N/A","",IF(CU9="N/A",0,GetRapPrice(I9,H9,J9,K9)))</f>
        <v>1300</v>
      </c>
      <c r="CN9" s="509">
        <f t="shared" si="4"/>
        <v>-0.41000000000000003</v>
      </c>
      <c r="CO9" s="509">
        <f t="array" ref="CO9">IF(AQ9="N/A","",IF(CU9="N/A",0,IF(ISBLANK(G9),0,GetPolSymmDiscount(I9,H9,J9,K9,L9,M9,N9,O9))))</f>
        <v>0</v>
      </c>
      <c r="CP9" s="509">
        <f t="array" ref="CP9">IF(AQ9="N/A","",Depthdisc(I9,H9,L9,J9,K9,Z9,"Y"))</f>
        <v>0</v>
      </c>
      <c r="CQ9" s="509">
        <f t="array" ref="CQ9">IF(AQ9="N/A","",IF(CU9="N/A",0,GetSizePremiums(I9,H9,J9,K9,L9,M9,N9,O9,getSection(G9,J9,K9))))</f>
        <v>0</v>
      </c>
      <c r="CR9" s="509">
        <f t="array" ref="CR9">IF(AQ9="N/A","",IF(CU9="N/A",0,IF(ISBLANK(G9),0,GetDiameterPremiums(I9,H9,L9,M9,N9,O9,J9,K9,T9))))</f>
        <v>0</v>
      </c>
      <c r="CS9" s="509">
        <f t="array" ref="CS9">IF(AQ9="N/A","",IF(CU9="N/A",0,IF(ISBLANK(G9),0,GetKtoSPremiums(I9,H9,J9,K9,AJ9))))</f>
        <v>0</v>
      </c>
      <c r="CT9" s="509">
        <f t="shared" si="5"/>
        <v>-0.41000000000000003</v>
      </c>
      <c r="CU9" s="508">
        <f t="array" ref="CU9">IF(AQ9="N/A","",GetFMP(I9, H9, J9, K9, L9, M9, N9, O9, (Q9+R9)/2,Z9,AJ9,"Y"))</f>
        <v>767</v>
      </c>
      <c r="CV9" s="504">
        <f t="shared" si="6"/>
        <v>230.1</v>
      </c>
      <c r="CW9" s="508">
        <f t="shared" si="7"/>
        <v>1300</v>
      </c>
      <c r="CX9" s="717">
        <f t="shared" si="8"/>
        <v>-0.03</v>
      </c>
      <c r="CY9" s="717">
        <f>IF(OR(AQ9="N/A",BM9="N/A",BI9="N/A"),"",IF(AND(H9&lt;1,H9&gt;=0.3,I8="ROUND"),IF(CT9&gt;=-0.4,-0.2,-0.15),MAX(CX9,IF(OR(AQ9="N/A",BM9="N/A",BI9="N/A"),"",GetFinalDiscount("Y", I9, H9, J9, K9, L9, M9, N9, O9, AS9, AT9,AU9,AV9, AW9, AX9,AY9, AZ9, BA9, BB9,BC9,BD9, BE9,BG9, BH9, BJ9, BK9, BN9, BO9, BP9)))))</f>
        <v>-0.15</v>
      </c>
      <c r="CZ9" s="717">
        <f t="shared" si="9"/>
        <v>-0.41000000000000003</v>
      </c>
      <c r="DA9" s="509">
        <f t="shared" si="10"/>
        <v>-0.44000000000000006</v>
      </c>
      <c r="DB9" s="504">
        <f t="shared" si="11"/>
        <v>727.99999999999989</v>
      </c>
      <c r="DC9" s="504">
        <f t="shared" si="12"/>
        <v>218.39999999999995</v>
      </c>
      <c r="DD9" s="504" t="str">
        <f t="shared" si="13"/>
        <v/>
      </c>
      <c r="DE9" s="504">
        <f t="array" ref="DE9">IF(OR(AQ9="N/A",BM9="N/A",BI9="N/A"),"",GetCertCharge(H9,"Y",AL9))</f>
        <v>51</v>
      </c>
      <c r="DF9" s="504">
        <f>IF(OR(AQ9="N/A",BM9="N/A",BI9="N/A"),"",DC9*Parameters!$L$3)</f>
        <v>8.7359999999999989</v>
      </c>
      <c r="DG9" s="504">
        <f t="shared" si="14"/>
        <v>158.66399999999996</v>
      </c>
      <c r="DH9" s="504">
        <f t="shared" si="15"/>
        <v>528.87999999999988</v>
      </c>
    </row>
    <row r="10" spans="1:140" x14ac:dyDescent="0.25">
      <c r="B10" s="798"/>
      <c r="C10" s="799" t="s">
        <v>1491</v>
      </c>
      <c r="D10" s="512"/>
      <c r="E10" s="512"/>
      <c r="F10" s="722" t="s">
        <v>24</v>
      </c>
      <c r="G10" s="800"/>
      <c r="H10" s="801">
        <v>0.3</v>
      </c>
      <c r="I10" s="509" t="s">
        <v>196</v>
      </c>
      <c r="J10" s="802" t="s">
        <v>273</v>
      </c>
      <c r="K10" s="803" t="s">
        <v>214</v>
      </c>
      <c r="L10" s="804" t="s">
        <v>188</v>
      </c>
      <c r="M10" s="805" t="s">
        <v>188</v>
      </c>
      <c r="N10" s="804" t="s">
        <v>202</v>
      </c>
      <c r="O10" s="804" t="s">
        <v>22</v>
      </c>
      <c r="P10" s="806"/>
      <c r="Q10" s="805"/>
      <c r="R10" s="805"/>
      <c r="S10" s="805"/>
      <c r="T10" s="805"/>
      <c r="U10" s="805">
        <v>1.01</v>
      </c>
      <c r="V10" s="805"/>
      <c r="W10" s="805"/>
      <c r="X10" s="805"/>
      <c r="Y10" s="805"/>
      <c r="Z10" s="805">
        <v>62.4</v>
      </c>
      <c r="AA10" s="512">
        <v>57</v>
      </c>
      <c r="AB10" s="512"/>
      <c r="AC10" s="512"/>
      <c r="AD10" s="807"/>
      <c r="AE10" s="805"/>
      <c r="AF10" s="805"/>
      <c r="AG10" s="805"/>
      <c r="AH10" s="805"/>
      <c r="AI10" s="512"/>
      <c r="AJ10" s="512" t="s">
        <v>1894</v>
      </c>
      <c r="AK10" s="807"/>
      <c r="AL10" s="512"/>
      <c r="AM10" s="807"/>
      <c r="AN10" s="512"/>
      <c r="AO10" s="559">
        <f t="array" ref="AO10">IF(AQ10="N/A","",GetRapPrice(I10,H10,J10,K10))</f>
        <v>1600</v>
      </c>
      <c r="AP10" s="509">
        <f t="shared" si="0"/>
        <v>-0.43999999999999995</v>
      </c>
      <c r="AQ10" s="508">
        <f t="array" ref="AQ10">GetFMP(I10,H10,J10,K10,L10,M10,N10,O10,(Q10+R10)/2,Z10,AJ10,"Y")</f>
        <v>896.00000000000011</v>
      </c>
      <c r="AR10" s="504">
        <f t="shared" si="1"/>
        <v>268.8</v>
      </c>
      <c r="AS10" s="808"/>
      <c r="AT10" s="809"/>
      <c r="AU10" s="810"/>
      <c r="AV10" s="810"/>
      <c r="AW10" s="811" t="s">
        <v>189</v>
      </c>
      <c r="AX10" s="811" t="s">
        <v>1440</v>
      </c>
      <c r="AY10" s="810" t="s">
        <v>1180</v>
      </c>
      <c r="AZ10" s="810" t="s">
        <v>1183</v>
      </c>
      <c r="BA10" s="810" t="s">
        <v>195</v>
      </c>
      <c r="BB10" s="810" t="s">
        <v>1183</v>
      </c>
      <c r="BC10" s="810" t="s">
        <v>1242</v>
      </c>
      <c r="BD10" s="810" t="s">
        <v>1183</v>
      </c>
      <c r="BE10" s="810" t="s">
        <v>1183</v>
      </c>
      <c r="BF10" s="811">
        <f>NaturalRelatedDisc(I10,H10,J10,K10,AX10,"Y",L10,M10,N10,O10)+NaturalRelatedDisc(I10,H10,J10,K10,AY10,"Y",L10,M10,N10,O10)+OpenRelatedDisc(I10,H10,J10,K10,AZ10,"Y",L10,M10,N10,O10)+GrainingRelatedDisc(I10,H10,J10,K10,BA10,"Surface","Y",L10,M10,N10,O10)+GrainingRelatedDisc(I10,H10,J10,K10,BB10,"Internal","Y",L10,M10,N10,O10)+OthersRelatedDisc(I10,H10,J10,K10,BC10,"Y",L10,M10,N10,O10)+OthersRelatedDisc(I10,H10,J10,K10,BD10,"Y",L10,M10,N10,O10)+OthersRelatedDisc(I10,H10,J10,K10,BE10,"Y",L10,M10,N10,O10)+cutrelatedDisc(I10,H10,J10,K10,L10,M10,N10,AW10,"Y",O10)+GetColClarupgDwg(I10,H10,J10,K10,AU10,AV10,"Y",L10)</f>
        <v>-0.04</v>
      </c>
      <c r="BG10" s="810" t="s">
        <v>1183</v>
      </c>
      <c r="BH10" s="810" t="s">
        <v>1183</v>
      </c>
      <c r="BI10" s="811">
        <f t="shared" si="2"/>
        <v>0</v>
      </c>
      <c r="BJ10" s="810" t="s">
        <v>1183</v>
      </c>
      <c r="BK10" s="810" t="s">
        <v>1183</v>
      </c>
      <c r="BL10" s="810" t="s">
        <v>1322</v>
      </c>
      <c r="BM10" s="811">
        <f t="shared" si="3"/>
        <v>0</v>
      </c>
      <c r="BN10" s="812" t="s">
        <v>861</v>
      </c>
      <c r="BO10" s="812" t="s">
        <v>861</v>
      </c>
      <c r="BP10" s="812" t="s">
        <v>861</v>
      </c>
      <c r="BQ10" s="811">
        <f>cleanrelateddisc(I10, H10, J10, K10, BN10, BO10, "Y", L10, M10, N10)+HARelatedDisc(I10, H10, J10, K10,BP10, "Y", L10)</f>
        <v>0</v>
      </c>
      <c r="BR10" s="810"/>
      <c r="BS10" s="810"/>
      <c r="BT10" s="811"/>
      <c r="BU10" s="811"/>
      <c r="BV10" s="810"/>
      <c r="BW10" s="811"/>
      <c r="BX10" s="810"/>
      <c r="BY10" s="813"/>
      <c r="BZ10" s="811"/>
      <c r="CA10" s="813"/>
      <c r="CB10" s="811"/>
      <c r="CC10" s="810"/>
      <c r="CD10" s="810"/>
      <c r="CE10" s="810"/>
      <c r="CF10" s="810"/>
      <c r="CG10" s="810"/>
      <c r="CH10" s="810"/>
      <c r="CI10" s="810"/>
      <c r="CJ10" s="810"/>
      <c r="CK10" s="814"/>
      <c r="CL10" s="815">
        <f t="array" ref="CL10">getSection(I10,J10,K10)</f>
        <v>3</v>
      </c>
      <c r="CM10" s="508">
        <f t="array" ref="CM10">IF(AQ10="N/A","",IF(CU10="N/A",0,GetRapPrice(I10,H10,J10,K10)))</f>
        <v>1600</v>
      </c>
      <c r="CN10" s="509">
        <f t="shared" si="4"/>
        <v>-0.43999999999999995</v>
      </c>
      <c r="CO10" s="509">
        <f t="array" ref="CO10">IF(AQ10="N/A","",IF(CU10="N/A",0,IF(ISBLANK(G10),0,GetPolSymmDiscount(I10,H10,J10,K10,L10,M10,N10,O10))))</f>
        <v>0</v>
      </c>
      <c r="CP10" s="509">
        <f t="array" ref="CP10">IF(AQ10="N/A","",Depthdisc(I10,H10,L10,J10,K10,Z10,"Y"))</f>
        <v>0</v>
      </c>
      <c r="CQ10" s="509">
        <f t="array" ref="CQ10">IF(AQ10="N/A","",IF(CU10="N/A",0,GetSizePremiums(I10,H10,J10,K10,L10,M10,N10,O10,getSection(G10,J10,K10))))</f>
        <v>0</v>
      </c>
      <c r="CR10" s="509">
        <f t="array" ref="CR10">IF(AQ10="N/A","",IF(CU10="N/A",0,IF(ISBLANK(G10),0,GetDiameterPremiums(I10,H10,L10,M10,N10,O10,J10,K10,T10))))</f>
        <v>0</v>
      </c>
      <c r="CS10" s="509">
        <f t="array" ref="CS10">IF(AQ10="N/A","",IF(CU10="N/A",0,IF(ISBLANK(G10),0,GetKtoSPremiums(I10,H10,J10,K10,AJ10))))</f>
        <v>0</v>
      </c>
      <c r="CT10" s="509">
        <f t="shared" si="5"/>
        <v>-0.43999999999999995</v>
      </c>
      <c r="CU10" s="508">
        <f t="array" ref="CU10">IF(AQ10="N/A","",GetFMP(I10, H10, J10, K10, L10, M10, N10, O10, (Q10+R10)/2,Z10,AJ10,"Y"))</f>
        <v>896.00000000000011</v>
      </c>
      <c r="CV10" s="504">
        <f t="shared" si="6"/>
        <v>268.8</v>
      </c>
      <c r="CW10" s="508">
        <f t="shared" si="7"/>
        <v>1600</v>
      </c>
      <c r="CX10" s="717">
        <f t="shared" si="8"/>
        <v>-0.04</v>
      </c>
      <c r="CY10" s="717">
        <f>IF(OR(AQ10="N/A",BM10="N/A",BI10="N/A"),"",IF(AND(H10&lt;1,H10&gt;=0.3,I9="ROUND"),IF(CT10&gt;=-0.4,-0.2,-0.15),MAX(CX10,IF(OR(AQ10="N/A",BM10="N/A",BI10="N/A"),"",GetFinalDiscount("Y", I10, H10, J10, K10, L10, M10, N10, O10, AS10, AT10,AU10,AV10, AW10, AX10,AY10, AZ10, BA10, BB10,BC10,BD10, BE10,BG10, BH10, BJ10, BK10, BN10, BO10, BP10)))))</f>
        <v>-0.15</v>
      </c>
      <c r="CZ10" s="717">
        <f t="shared" si="9"/>
        <v>-0.43999999999999995</v>
      </c>
      <c r="DA10" s="509">
        <f t="shared" si="10"/>
        <v>-0.47999999999999993</v>
      </c>
      <c r="DB10" s="504">
        <f t="shared" si="11"/>
        <v>832</v>
      </c>
      <c r="DC10" s="504">
        <f t="shared" si="12"/>
        <v>249.6</v>
      </c>
      <c r="DD10" s="504" t="str">
        <f t="shared" si="13"/>
        <v/>
      </c>
      <c r="DE10" s="504">
        <f t="array" ref="DE10">IF(OR(AQ10="N/A",BM10="N/A",BI10="N/A"),"",GetCertCharge(H10,"Y",AL10))</f>
        <v>51</v>
      </c>
      <c r="DF10" s="504">
        <f>IF(OR(AQ10="N/A",BM10="N/A",BI10="N/A"),"",DC10*Parameters!$L$3)</f>
        <v>9.984</v>
      </c>
      <c r="DG10" s="504">
        <f t="shared" si="14"/>
        <v>188.61599999999999</v>
      </c>
      <c r="DH10" s="504">
        <f t="shared" si="15"/>
        <v>628.72</v>
      </c>
    </row>
    <row r="11" spans="1:140" x14ac:dyDescent="0.25">
      <c r="B11" s="798"/>
      <c r="C11" s="799" t="s">
        <v>1500</v>
      </c>
      <c r="D11" s="512"/>
      <c r="E11" s="512"/>
      <c r="F11" s="722" t="s">
        <v>24</v>
      </c>
      <c r="G11" s="800"/>
      <c r="H11" s="801">
        <v>0.3</v>
      </c>
      <c r="I11" s="509" t="s">
        <v>196</v>
      </c>
      <c r="J11" s="802" t="s">
        <v>213</v>
      </c>
      <c r="K11" s="803" t="s">
        <v>243</v>
      </c>
      <c r="L11" s="804" t="s">
        <v>188</v>
      </c>
      <c r="M11" s="805" t="s">
        <v>188</v>
      </c>
      <c r="N11" s="804" t="s">
        <v>188</v>
      </c>
      <c r="O11" s="804" t="s">
        <v>22</v>
      </c>
      <c r="P11" s="806"/>
      <c r="Q11" s="805"/>
      <c r="R11" s="805"/>
      <c r="S11" s="805"/>
      <c r="T11" s="805"/>
      <c r="U11" s="805">
        <v>1.01</v>
      </c>
      <c r="V11" s="805"/>
      <c r="W11" s="805"/>
      <c r="X11" s="805"/>
      <c r="Y11" s="805"/>
      <c r="Z11" s="805">
        <v>62</v>
      </c>
      <c r="AA11" s="512">
        <v>58</v>
      </c>
      <c r="AB11" s="512"/>
      <c r="AC11" s="512"/>
      <c r="AD11" s="807"/>
      <c r="AE11" s="805"/>
      <c r="AF11" s="805"/>
      <c r="AG11" s="805"/>
      <c r="AH11" s="805"/>
      <c r="AI11" s="512"/>
      <c r="AJ11" s="512" t="s">
        <v>1895</v>
      </c>
      <c r="AK11" s="807"/>
      <c r="AL11" s="512"/>
      <c r="AM11" s="807"/>
      <c r="AN11" s="512"/>
      <c r="AO11" s="559">
        <f t="array" ref="AO11">IF(AQ11="N/A","",GetRapPrice(I11,H11,J11,K11))</f>
        <v>2400</v>
      </c>
      <c r="AP11" s="509">
        <f t="shared" si="0"/>
        <v>-0.4</v>
      </c>
      <c r="AQ11" s="508">
        <f t="array" ref="AQ11">GetFMP(I11,H11,J11,K11,L11,M11,N11,O11,(Q11+R11)/2,Z11,AJ11,"Y")</f>
        <v>1440</v>
      </c>
      <c r="AR11" s="504">
        <f t="shared" si="1"/>
        <v>432</v>
      </c>
      <c r="AS11" s="808"/>
      <c r="AT11" s="809"/>
      <c r="AU11" s="810"/>
      <c r="AV11" s="810"/>
      <c r="AW11" s="811"/>
      <c r="AX11" s="811" t="s">
        <v>253</v>
      </c>
      <c r="AY11" s="810" t="s">
        <v>1183</v>
      </c>
      <c r="AZ11" s="810" t="s">
        <v>1183</v>
      </c>
      <c r="BA11" s="810" t="s">
        <v>1183</v>
      </c>
      <c r="BB11" s="810" t="s">
        <v>194</v>
      </c>
      <c r="BC11" s="810" t="s">
        <v>1183</v>
      </c>
      <c r="BD11" s="810" t="s">
        <v>1183</v>
      </c>
      <c r="BE11" s="810" t="s">
        <v>1241</v>
      </c>
      <c r="BF11" s="811">
        <f>NaturalRelatedDisc(I11,H11,J11,K11,AX11,"Y",L11,M11,N11,O11)+NaturalRelatedDisc(I11,H11,J11,K11,AY11,"Y",L11,M11,N11,O11)+OpenRelatedDisc(I11,H11,J11,K11,AZ11,"Y",L11,M11,N11,O11)+GrainingRelatedDisc(I11,H11,J11,K11,BA11,"Surface","Y",L11,M11,N11,O11)+GrainingRelatedDisc(I11,H11,J11,K11,BB11,"Internal","Y",L11,M11,N11,O11)+OthersRelatedDisc(I11,H11,J11,K11,BC11,"Y",L11,M11,N11,O11)+OthersRelatedDisc(I11,H11,J11,K11,BD11,"Y",L11,M11,N11,O11)+OthersRelatedDisc(I11,H11,J11,K11,BE11,"Y",L11,M11,N11,O11)+cutrelatedDisc(I11,H11,J11,K11,L11,M11,N11,AW11,"Y",O11)+GetColClarupgDwg(I11,H11,J11,K11,AU11,AV11,"Y",L11)</f>
        <v>0</v>
      </c>
      <c r="BG11" s="810" t="s">
        <v>1183</v>
      </c>
      <c r="BH11" s="810" t="s">
        <v>1183</v>
      </c>
      <c r="BI11" s="811">
        <f t="shared" si="2"/>
        <v>0</v>
      </c>
      <c r="BJ11" s="810" t="s">
        <v>1183</v>
      </c>
      <c r="BK11" s="810" t="s">
        <v>1183</v>
      </c>
      <c r="BL11" s="810" t="s">
        <v>1322</v>
      </c>
      <c r="BM11" s="811">
        <f t="shared" si="3"/>
        <v>0</v>
      </c>
      <c r="BN11" s="812" t="s">
        <v>861</v>
      </c>
      <c r="BO11" s="812" t="s">
        <v>749</v>
      </c>
      <c r="BP11" s="812" t="s">
        <v>749</v>
      </c>
      <c r="BQ11" s="811">
        <f>cleanrelateddisc(I11, H11, J11, K11, BN11, BO11, "Y", L11, M11, N11)+HARelatedDisc(I11, H11, J11, K11,BP11, "Y", L11)</f>
        <v>0</v>
      </c>
      <c r="BR11" s="810"/>
      <c r="BS11" s="810"/>
      <c r="BT11" s="811"/>
      <c r="BU11" s="811"/>
      <c r="BV11" s="810"/>
      <c r="BW11" s="811"/>
      <c r="BX11" s="810"/>
      <c r="BY11" s="813"/>
      <c r="BZ11" s="811"/>
      <c r="CA11" s="813"/>
      <c r="CB11" s="811"/>
      <c r="CC11" s="810"/>
      <c r="CD11" s="810"/>
      <c r="CE11" s="810"/>
      <c r="CF11" s="810"/>
      <c r="CG11" s="810"/>
      <c r="CH11" s="810"/>
      <c r="CI11" s="810"/>
      <c r="CJ11" s="810"/>
      <c r="CK11" s="814"/>
      <c r="CL11" s="815">
        <f t="array" ref="CL11">getSection(I11,J11,K11)</f>
        <v>4</v>
      </c>
      <c r="CM11" s="508">
        <f t="array" ref="CM11">IF(AQ11="N/A","",IF(CU11="N/A",0,GetRapPrice(I11,H11,J11,K11)))</f>
        <v>2400</v>
      </c>
      <c r="CN11" s="509">
        <f t="shared" si="4"/>
        <v>-0.4</v>
      </c>
      <c r="CO11" s="509">
        <f t="array" ref="CO11">IF(AQ11="N/A","",IF(CU11="N/A",0,IF(ISBLANK(G11),0,GetPolSymmDiscount(I11,H11,J11,K11,L11,M11,N11,O11))))</f>
        <v>0</v>
      </c>
      <c r="CP11" s="509">
        <f t="array" ref="CP11">IF(AQ11="N/A","",Depthdisc(I11,H11,L11,J11,K11,Z11,"Y"))</f>
        <v>0</v>
      </c>
      <c r="CQ11" s="509">
        <f t="array" ref="CQ11">IF(AQ11="N/A","",IF(CU11="N/A",0,GetSizePremiums(I11,H11,J11,K11,L11,M11,N11,O11,getSection(G11,J11,K11))))</f>
        <v>0</v>
      </c>
      <c r="CR11" s="509">
        <f t="array" ref="CR11">IF(AQ11="N/A","",IF(CU11="N/A",0,IF(ISBLANK(G11),0,GetDiameterPremiums(I11,H11,L11,M11,N11,O11,J11,K11,T11))))</f>
        <v>0</v>
      </c>
      <c r="CS11" s="509">
        <f t="array" ref="CS11">IF(AQ11="N/A","",IF(CU11="N/A",0,IF(ISBLANK(G11),0,GetKtoSPremiums(I11,H11,J11,K11,AJ11))))</f>
        <v>0</v>
      </c>
      <c r="CT11" s="509">
        <f t="shared" si="5"/>
        <v>-0.4</v>
      </c>
      <c r="CU11" s="508">
        <f t="array" ref="CU11">IF(AQ11="N/A","",GetFMP(I11, H11, J11, K11, L11, M11, N11, O11, (Q11+R11)/2,Z11,AJ11,"Y"))</f>
        <v>1440</v>
      </c>
      <c r="CV11" s="504">
        <f t="shared" si="6"/>
        <v>432</v>
      </c>
      <c r="CW11" s="508">
        <f t="shared" si="7"/>
        <v>2400</v>
      </c>
      <c r="CX11" s="717">
        <f t="shared" si="8"/>
        <v>0</v>
      </c>
      <c r="CY11" s="717">
        <f>IF(OR(AQ11="N/A",BM11="N/A",BI11="N/A"),"",IF(AND(H11&lt;1,H11&gt;=0.3,I10="ROUND"),IF(CT11&gt;=-0.4,-0.2,-0.15),MAX(CX11,IF(OR(AQ11="N/A",BM11="N/A",BI11="N/A"),"",GetFinalDiscount("Y", I11, H11, J11, K11, L11, M11, N11, O11, AS11, AT11,AU11,AV11, AW11, AX11,AY11, AZ11, BA11, BB11,BC11,BD11, BE11,BG11, BH11, BJ11, BK11, BN11, BO11, BP11)))))</f>
        <v>-0.2</v>
      </c>
      <c r="CZ11" s="717">
        <f t="shared" si="9"/>
        <v>-0.4</v>
      </c>
      <c r="DA11" s="509">
        <f t="shared" si="10"/>
        <v>-0.4</v>
      </c>
      <c r="DB11" s="504">
        <f t="shared" si="11"/>
        <v>1440</v>
      </c>
      <c r="DC11" s="504">
        <f t="shared" si="12"/>
        <v>432</v>
      </c>
      <c r="DD11" s="504" t="str">
        <f t="shared" si="13"/>
        <v/>
      </c>
      <c r="DE11" s="504">
        <f t="array" ref="DE11">IF(OR(AQ11="N/A",BM11="N/A",BI11="N/A"),"",GetCertCharge(H11,"Y",AL11))</f>
        <v>51</v>
      </c>
      <c r="DF11" s="504">
        <f>IF(OR(AQ11="N/A",BM11="N/A",BI11="N/A"),"",DC11*Parameters!$L$3)</f>
        <v>17.28</v>
      </c>
      <c r="DG11" s="504">
        <f t="shared" si="14"/>
        <v>363.72</v>
      </c>
      <c r="DH11" s="504">
        <f t="shared" si="15"/>
        <v>1212.4000000000001</v>
      </c>
    </row>
    <row r="12" spans="1:140" x14ac:dyDescent="0.25">
      <c r="B12" s="798"/>
      <c r="C12" s="799" t="s">
        <v>1501</v>
      </c>
      <c r="D12" s="512"/>
      <c r="E12" s="512"/>
      <c r="F12" s="722" t="s">
        <v>24</v>
      </c>
      <c r="G12" s="800"/>
      <c r="H12" s="801">
        <v>0.3</v>
      </c>
      <c r="I12" s="509" t="s">
        <v>196</v>
      </c>
      <c r="J12" s="802" t="s">
        <v>265</v>
      </c>
      <c r="K12" s="803" t="s">
        <v>251</v>
      </c>
      <c r="L12" s="804" t="s">
        <v>202</v>
      </c>
      <c r="M12" s="805" t="s">
        <v>188</v>
      </c>
      <c r="N12" s="804" t="s">
        <v>188</v>
      </c>
      <c r="O12" s="804" t="s">
        <v>22</v>
      </c>
      <c r="P12" s="806"/>
      <c r="Q12" s="805"/>
      <c r="R12" s="805"/>
      <c r="S12" s="805"/>
      <c r="T12" s="805"/>
      <c r="U12" s="805">
        <v>1.01</v>
      </c>
      <c r="V12" s="805"/>
      <c r="W12" s="805"/>
      <c r="X12" s="805"/>
      <c r="Y12" s="805"/>
      <c r="Z12" s="805">
        <v>62.2</v>
      </c>
      <c r="AA12" s="512">
        <v>59</v>
      </c>
      <c r="AB12" s="512"/>
      <c r="AC12" s="512"/>
      <c r="AD12" s="807"/>
      <c r="AE12" s="805"/>
      <c r="AF12" s="805"/>
      <c r="AG12" s="805"/>
      <c r="AH12" s="805"/>
      <c r="AI12" s="512"/>
      <c r="AJ12" s="512" t="s">
        <v>1896</v>
      </c>
      <c r="AK12" s="807"/>
      <c r="AL12" s="512"/>
      <c r="AM12" s="807"/>
      <c r="AN12" s="512"/>
      <c r="AO12" s="559">
        <f t="array" ref="AO12">IF(AQ12="N/A","",GetRapPrice(I12,H12,J12,K12))</f>
        <v>1500</v>
      </c>
      <c r="AP12" s="509">
        <f t="shared" si="0"/>
        <v>-0.47</v>
      </c>
      <c r="AQ12" s="508">
        <f t="array" ref="AQ12">GetFMP(I12,H12,J12,K12,L12,M12,N12,O12,(Q12+R12)/2,Z12,AJ12,"Y")</f>
        <v>795</v>
      </c>
      <c r="AR12" s="504">
        <f t="shared" si="1"/>
        <v>238.5</v>
      </c>
      <c r="AS12" s="808"/>
      <c r="AT12" s="809"/>
      <c r="AU12" s="810"/>
      <c r="AV12" s="810"/>
      <c r="AW12" s="811" t="s">
        <v>189</v>
      </c>
      <c r="AX12" s="811" t="s">
        <v>1183</v>
      </c>
      <c r="AY12" s="810" t="s">
        <v>1183</v>
      </c>
      <c r="AZ12" s="810" t="s">
        <v>1183</v>
      </c>
      <c r="BA12" s="810" t="s">
        <v>1183</v>
      </c>
      <c r="BB12" s="810" t="s">
        <v>1183</v>
      </c>
      <c r="BC12" s="810" t="s">
        <v>1183</v>
      </c>
      <c r="BD12" s="810" t="s">
        <v>1183</v>
      </c>
      <c r="BE12" s="810" t="s">
        <v>1241</v>
      </c>
      <c r="BF12" s="811">
        <f>NaturalRelatedDisc(I12,H12,J12,K12,AX12,"Y",L12,M12,N12,O12)+NaturalRelatedDisc(I12,H12,J12,K12,AY12,"Y",L12,M12,N12,O12)+OpenRelatedDisc(I12,H12,J12,K12,AZ12,"Y",L12,M12,N12,O12)+GrainingRelatedDisc(I12,H12,J12,K12,BA12,"Surface","Y",L12,M12,N12,O12)+GrainingRelatedDisc(I12,H12,J12,K12,BB12,"Internal","Y",L12,M12,N12,O12)+OthersRelatedDisc(I12,H12,J12,K12,BC12,"Y",L12,M12,N12,O12)+OthersRelatedDisc(I12,H12,J12,K12,BD12,"Y",L12,M12,N12,O12)+OthersRelatedDisc(I12,H12,J12,K12,BE12,"Y",L12,M12,N12,O12)+cutrelatedDisc(I12,H12,J12,K12,L12,M12,N12,AW12,"Y",O12)+GetColClarupgDwg(I12,H12,J12,K12,AU12,AV12,"Y",L12)</f>
        <v>0</v>
      </c>
      <c r="BG12" s="810" t="s">
        <v>1183</v>
      </c>
      <c r="BH12" s="810" t="s">
        <v>1183</v>
      </c>
      <c r="BI12" s="811">
        <f t="shared" si="2"/>
        <v>0</v>
      </c>
      <c r="BJ12" s="810" t="s">
        <v>1183</v>
      </c>
      <c r="BK12" s="810" t="s">
        <v>1183</v>
      </c>
      <c r="BL12" s="810" t="s">
        <v>1326</v>
      </c>
      <c r="BM12" s="811">
        <f t="shared" si="3"/>
        <v>0</v>
      </c>
      <c r="BN12" s="812" t="s">
        <v>861</v>
      </c>
      <c r="BO12" s="812" t="s">
        <v>861</v>
      </c>
      <c r="BP12" s="812" t="s">
        <v>749</v>
      </c>
      <c r="BQ12" s="811">
        <f>cleanrelateddisc(I12, H12, J12, K12, BN12, BO12, "Y", L12, M12, N12)+HARelatedDisc(I12, H12, J12, K12,BP12, "Y", L12)</f>
        <v>0</v>
      </c>
      <c r="BR12" s="810"/>
      <c r="BS12" s="810"/>
      <c r="BT12" s="811"/>
      <c r="BU12" s="811"/>
      <c r="BV12" s="810"/>
      <c r="BW12" s="811"/>
      <c r="BX12" s="810"/>
      <c r="BY12" s="813"/>
      <c r="BZ12" s="811"/>
      <c r="CA12" s="813"/>
      <c r="CB12" s="811"/>
      <c r="CC12" s="810"/>
      <c r="CD12" s="810"/>
      <c r="CE12" s="810"/>
      <c r="CF12" s="810"/>
      <c r="CG12" s="810"/>
      <c r="CH12" s="810"/>
      <c r="CI12" s="810"/>
      <c r="CJ12" s="810"/>
      <c r="CK12" s="814"/>
      <c r="CL12" s="815">
        <f t="array" ref="CL12">getSection(I12,J12,K12)</f>
        <v>6</v>
      </c>
      <c r="CM12" s="508">
        <f t="array" ref="CM12">IF(AQ12="N/A","",IF(CU12="N/A",0,GetRapPrice(I12,H12,J12,K12)))</f>
        <v>1500</v>
      </c>
      <c r="CN12" s="509">
        <f t="shared" si="4"/>
        <v>-0.47</v>
      </c>
      <c r="CO12" s="509">
        <f t="array" ref="CO12">IF(AQ12="N/A","",IF(CU12="N/A",0,IF(ISBLANK(G12),0,GetPolSymmDiscount(I12,H12,J12,K12,L12,M12,N12,O12))))</f>
        <v>0</v>
      </c>
      <c r="CP12" s="509">
        <f t="array" ref="CP12">IF(AQ12="N/A","",Depthdisc(I12,H12,L12,J12,K12,Z12,"Y"))</f>
        <v>0</v>
      </c>
      <c r="CQ12" s="509">
        <f t="array" ref="CQ12">IF(AQ12="N/A","",IF(CU12="N/A",0,GetSizePremiums(I12,H12,J12,K12,L12,M12,N12,O12,getSection(G12,J12,K12))))</f>
        <v>0</v>
      </c>
      <c r="CR12" s="509">
        <f t="array" ref="CR12">IF(AQ12="N/A","",IF(CU12="N/A",0,IF(ISBLANK(G12),0,GetDiameterPremiums(I12,H12,L12,M12,N12,O12,J12,K12,T12))))</f>
        <v>0</v>
      </c>
      <c r="CS12" s="509">
        <f t="array" ref="CS12">IF(AQ12="N/A","",IF(CU12="N/A",0,IF(ISBLANK(G12),0,GetKtoSPremiums(I12,H12,J12,K12,AJ12))))</f>
        <v>0</v>
      </c>
      <c r="CT12" s="509">
        <f t="shared" si="5"/>
        <v>-0.47</v>
      </c>
      <c r="CU12" s="508">
        <f t="array" ref="CU12">IF(AQ12="N/A","",GetFMP(I12, H12, J12, K12, L12, M12, N12, O12, (Q12+R12)/2,Z12,AJ12,"Y"))</f>
        <v>795</v>
      </c>
      <c r="CV12" s="504">
        <f t="shared" si="6"/>
        <v>238.5</v>
      </c>
      <c r="CW12" s="508">
        <f t="shared" si="7"/>
        <v>1500</v>
      </c>
      <c r="CX12" s="717">
        <f t="shared" si="8"/>
        <v>0</v>
      </c>
      <c r="CY12" s="717">
        <f>IF(OR(AQ12="N/A",BM12="N/A",BI12="N/A"),"",IF(AND(H12&lt;1,H12&gt;=0.3,I11="ROUND"),IF(CT12&gt;=-0.4,-0.2,-0.15),MAX(CX12,IF(OR(AQ12="N/A",BM12="N/A",BI12="N/A"),"",GetFinalDiscount("Y", I12, H12, J12, K12, L12, M12, N12, O12, AS12, AT12,AU12,AV12, AW12, AX12,AY12, AZ12, BA12, BB12,BC12,BD12, BE12,BG12, BH12, BJ12, BK12, BN12, BO12, BP12)))))</f>
        <v>-0.15</v>
      </c>
      <c r="CZ12" s="717">
        <f t="shared" si="9"/>
        <v>-0.47</v>
      </c>
      <c r="DA12" s="509">
        <f t="shared" si="10"/>
        <v>-0.47</v>
      </c>
      <c r="DB12" s="504">
        <f t="shared" si="11"/>
        <v>795</v>
      </c>
      <c r="DC12" s="504">
        <f t="shared" si="12"/>
        <v>238.5</v>
      </c>
      <c r="DD12" s="504" t="str">
        <f t="shared" si="13"/>
        <v/>
      </c>
      <c r="DE12" s="504">
        <f t="array" ref="DE12">IF(OR(AQ12="N/A",BM12="N/A",BI12="N/A"),"",GetCertCharge(H12,"Y",AL12))</f>
        <v>51</v>
      </c>
      <c r="DF12" s="504">
        <f>IF(OR(AQ12="N/A",BM12="N/A",BI12="N/A"),"",DC12*Parameters!$L$3)</f>
        <v>9.5400000000000009</v>
      </c>
      <c r="DG12" s="504">
        <f t="shared" si="14"/>
        <v>177.96</v>
      </c>
      <c r="DH12" s="504">
        <f t="shared" si="15"/>
        <v>593.20000000000005</v>
      </c>
    </row>
    <row r="13" spans="1:140" x14ac:dyDescent="0.25">
      <c r="B13" s="798"/>
      <c r="C13" s="799" t="s">
        <v>1502</v>
      </c>
      <c r="D13" s="512"/>
      <c r="E13" s="512"/>
      <c r="F13" s="722" t="s">
        <v>24</v>
      </c>
      <c r="G13" s="800"/>
      <c r="H13" s="801">
        <v>0.3</v>
      </c>
      <c r="I13" s="509" t="s">
        <v>196</v>
      </c>
      <c r="J13" s="802" t="s">
        <v>186</v>
      </c>
      <c r="K13" s="803" t="s">
        <v>234</v>
      </c>
      <c r="L13" s="804" t="s">
        <v>188</v>
      </c>
      <c r="M13" s="805" t="s">
        <v>188</v>
      </c>
      <c r="N13" s="804" t="s">
        <v>188</v>
      </c>
      <c r="O13" s="804" t="s">
        <v>22</v>
      </c>
      <c r="P13" s="806"/>
      <c r="Q13" s="805"/>
      <c r="R13" s="805"/>
      <c r="S13" s="805"/>
      <c r="T13" s="805"/>
      <c r="U13" s="805">
        <v>1.01</v>
      </c>
      <c r="V13" s="805"/>
      <c r="W13" s="805"/>
      <c r="X13" s="805"/>
      <c r="Y13" s="805"/>
      <c r="Z13" s="805">
        <v>62.5</v>
      </c>
      <c r="AA13" s="512">
        <v>58</v>
      </c>
      <c r="AB13" s="512"/>
      <c r="AC13" s="512"/>
      <c r="AD13" s="807"/>
      <c r="AE13" s="805"/>
      <c r="AF13" s="805"/>
      <c r="AG13" s="805"/>
      <c r="AH13" s="805"/>
      <c r="AI13" s="512"/>
      <c r="AJ13" s="512" t="s">
        <v>1897</v>
      </c>
      <c r="AK13" s="807"/>
      <c r="AL13" s="512"/>
      <c r="AM13" s="807"/>
      <c r="AN13" s="512"/>
      <c r="AO13" s="559">
        <f t="array" ref="AO13">IF(AQ13="N/A","",GetRapPrice(I13,H13,J13,K13))</f>
        <v>2800</v>
      </c>
      <c r="AP13" s="509">
        <f t="shared" si="0"/>
        <v>-0.35</v>
      </c>
      <c r="AQ13" s="508">
        <f t="array" ref="AQ13">GetFMP(I13,H13,J13,K13,L13,M13,N13,O13,(Q13+R13)/2,Z13,AJ13,"Y")</f>
        <v>1820</v>
      </c>
      <c r="AR13" s="504">
        <f t="shared" si="1"/>
        <v>546</v>
      </c>
      <c r="AS13" s="808"/>
      <c r="AT13" s="809"/>
      <c r="AU13" s="810"/>
      <c r="AV13" s="810"/>
      <c r="AW13" s="811" t="s">
        <v>189</v>
      </c>
      <c r="AX13" s="811" t="s">
        <v>1183</v>
      </c>
      <c r="AY13" s="810" t="s">
        <v>1183</v>
      </c>
      <c r="AZ13" s="810" t="s">
        <v>1183</v>
      </c>
      <c r="BA13" s="810" t="s">
        <v>1183</v>
      </c>
      <c r="BB13" s="810" t="s">
        <v>1183</v>
      </c>
      <c r="BC13" s="810" t="s">
        <v>1183</v>
      </c>
      <c r="BD13" s="810" t="s">
        <v>1183</v>
      </c>
      <c r="BE13" s="810" t="s">
        <v>1241</v>
      </c>
      <c r="BF13" s="811">
        <f>NaturalRelatedDisc(I13,H13,J13,K13,AX13,"Y",L13,M13,N13,O13)+NaturalRelatedDisc(I13,H13,J13,K13,AY13,"Y",L13,M13,N13,O13)+OpenRelatedDisc(I13,H13,J13,K13,AZ13,"Y",L13,M13,N13,O13)+GrainingRelatedDisc(I13,H13,J13,K13,BA13,"Surface","Y",L13,M13,N13,O13)+GrainingRelatedDisc(I13,H13,J13,K13,BB13,"Internal","Y",L13,M13,N13,O13)+OthersRelatedDisc(I13,H13,J13,K13,BC13,"Y",L13,M13,N13,O13)+OthersRelatedDisc(I13,H13,J13,K13,BD13,"Y",L13,M13,N13,O13)+OthersRelatedDisc(I13,H13,J13,K13,BE13,"Y",L13,M13,N13,O13)+cutrelatedDisc(I13,H13,J13,K13,L13,M13,N13,AW13,"Y",O13)+GetColClarupgDwg(I13,H13,J13,K13,AU13,AV13,"Y",L13)</f>
        <v>0</v>
      </c>
      <c r="BG13" s="810" t="s">
        <v>1183</v>
      </c>
      <c r="BH13" s="810" t="s">
        <v>1183</v>
      </c>
      <c r="BI13" s="811">
        <f t="shared" si="2"/>
        <v>0</v>
      </c>
      <c r="BJ13" s="810" t="s">
        <v>1183</v>
      </c>
      <c r="BK13" s="810" t="s">
        <v>1183</v>
      </c>
      <c r="BL13" s="810" t="s">
        <v>1326</v>
      </c>
      <c r="BM13" s="811">
        <f t="shared" si="3"/>
        <v>0</v>
      </c>
      <c r="BN13" s="812" t="s">
        <v>861</v>
      </c>
      <c r="BO13" s="812" t="s">
        <v>861</v>
      </c>
      <c r="BP13" s="812" t="s">
        <v>749</v>
      </c>
      <c r="BQ13" s="811">
        <f>cleanrelateddisc(I13, H13, J13, K13, BN13, BO13, "Y", L13, M13, N13)+HARelatedDisc(I13, H13, J13, K13,BP13, "Y", L13)</f>
        <v>0</v>
      </c>
      <c r="BR13" s="810"/>
      <c r="BS13" s="810"/>
      <c r="BT13" s="811"/>
      <c r="BU13" s="811"/>
      <c r="BV13" s="810"/>
      <c r="BW13" s="811"/>
      <c r="BX13" s="810"/>
      <c r="BY13" s="813"/>
      <c r="BZ13" s="811"/>
      <c r="CA13" s="813"/>
      <c r="CB13" s="811"/>
      <c r="CC13" s="810"/>
      <c r="CD13" s="810"/>
      <c r="CE13" s="810"/>
      <c r="CF13" s="810"/>
      <c r="CG13" s="810"/>
      <c r="CH13" s="810"/>
      <c r="CI13" s="810"/>
      <c r="CJ13" s="810"/>
      <c r="CK13" s="814"/>
      <c r="CL13" s="815">
        <f t="array" ref="CL13">getSection(I13,J13,K13)</f>
        <v>1</v>
      </c>
      <c r="CM13" s="508">
        <f t="array" ref="CM13">IF(AQ13="N/A","",IF(CU13="N/A",0,GetRapPrice(I13,H13,J13,K13)))</f>
        <v>2800</v>
      </c>
      <c r="CN13" s="509">
        <f t="shared" si="4"/>
        <v>-0.35</v>
      </c>
      <c r="CO13" s="509">
        <f t="array" ref="CO13">IF(AQ13="N/A","",IF(CU13="N/A",0,IF(ISBLANK(G13),0,GetPolSymmDiscount(I13,H13,J13,K13,L13,M13,N13,O13))))</f>
        <v>0</v>
      </c>
      <c r="CP13" s="509">
        <f t="array" ref="CP13">IF(AQ13="N/A","",Depthdisc(I13,H13,L13,J13,K13,Z13,"Y"))</f>
        <v>0</v>
      </c>
      <c r="CQ13" s="509">
        <f t="array" ref="CQ13">IF(AQ13="N/A","",IF(CU13="N/A",0,GetSizePremiums(I13,H13,J13,K13,L13,M13,N13,O13,getSection(G13,J13,K13))))</f>
        <v>0</v>
      </c>
      <c r="CR13" s="509">
        <f t="array" ref="CR13">IF(AQ13="N/A","",IF(CU13="N/A",0,IF(ISBLANK(G13),0,GetDiameterPremiums(I13,H13,L13,M13,N13,O13,J13,K13,T13))))</f>
        <v>0</v>
      </c>
      <c r="CS13" s="509">
        <f t="array" ref="CS13">IF(AQ13="N/A","",IF(CU13="N/A",0,IF(ISBLANK(G13),0,GetKtoSPremiums(I13,H13,J13,K13,AJ13))))</f>
        <v>0</v>
      </c>
      <c r="CT13" s="509">
        <f t="shared" si="5"/>
        <v>-0.35</v>
      </c>
      <c r="CU13" s="508">
        <f t="array" ref="CU13">IF(AQ13="N/A","",GetFMP(I13, H13, J13, K13, L13, M13, N13, O13, (Q13+R13)/2,Z13,AJ13,"Y"))</f>
        <v>1820</v>
      </c>
      <c r="CV13" s="504">
        <f t="shared" si="6"/>
        <v>546</v>
      </c>
      <c r="CW13" s="508">
        <f t="shared" si="7"/>
        <v>2800</v>
      </c>
      <c r="CX13" s="717">
        <f t="shared" si="8"/>
        <v>0</v>
      </c>
      <c r="CY13" s="717">
        <f>IF(OR(AQ13="N/A",BM13="N/A",BI13="N/A"),"",IF(AND(H13&lt;1,H13&gt;=0.3,I12="ROUND"),IF(CT13&gt;=-0.4,-0.2,-0.15),MAX(CX13,IF(OR(AQ13="N/A",BM13="N/A",BI13="N/A"),"",GetFinalDiscount("Y", I13, H13, J13, K13, L13, M13, N13, O13, AS13, AT13,AU13,AV13, AW13, AX13,AY13, AZ13, BA13, BB13,BC13,BD13, BE13,BG13, BH13, BJ13, BK13, BN13, BO13, BP13)))))</f>
        <v>-0.2</v>
      </c>
      <c r="CZ13" s="717">
        <f t="shared" si="9"/>
        <v>-0.35</v>
      </c>
      <c r="DA13" s="509">
        <f t="shared" si="10"/>
        <v>-0.35</v>
      </c>
      <c r="DB13" s="504">
        <f t="shared" si="11"/>
        <v>1820</v>
      </c>
      <c r="DC13" s="504">
        <f t="shared" si="12"/>
        <v>546</v>
      </c>
      <c r="DD13" s="504" t="str">
        <f t="shared" si="13"/>
        <v/>
      </c>
      <c r="DE13" s="504">
        <f t="array" ref="DE13">IF(OR(AQ13="N/A",BM13="N/A",BI13="N/A"),"",GetCertCharge(H13,"Y",AL13))</f>
        <v>51</v>
      </c>
      <c r="DF13" s="504">
        <f>IF(OR(AQ13="N/A",BM13="N/A",BI13="N/A"),"",DC13*Parameters!$L$3)</f>
        <v>21.84</v>
      </c>
      <c r="DG13" s="504">
        <f t="shared" si="14"/>
        <v>473.16</v>
      </c>
      <c r="DH13" s="504">
        <f t="shared" si="15"/>
        <v>1577.2</v>
      </c>
    </row>
    <row r="14" spans="1:140" x14ac:dyDescent="0.25">
      <c r="B14" s="798"/>
      <c r="C14" s="799" t="s">
        <v>1530</v>
      </c>
      <c r="D14" s="512"/>
      <c r="E14" s="512"/>
      <c r="F14" s="722" t="s">
        <v>24</v>
      </c>
      <c r="G14" s="800"/>
      <c r="H14" s="801">
        <v>0.3</v>
      </c>
      <c r="I14" s="509" t="s">
        <v>196</v>
      </c>
      <c r="J14" s="802" t="s">
        <v>186</v>
      </c>
      <c r="K14" s="803" t="s">
        <v>266</v>
      </c>
      <c r="L14" s="804" t="s">
        <v>188</v>
      </c>
      <c r="M14" s="805" t="s">
        <v>188</v>
      </c>
      <c r="N14" s="804" t="s">
        <v>188</v>
      </c>
      <c r="O14" s="804" t="s">
        <v>22</v>
      </c>
      <c r="P14" s="806"/>
      <c r="Q14" s="805"/>
      <c r="R14" s="805"/>
      <c r="S14" s="805"/>
      <c r="T14" s="805"/>
      <c r="U14" s="805">
        <v>1.0089999999999999</v>
      </c>
      <c r="V14" s="805"/>
      <c r="W14" s="805"/>
      <c r="X14" s="805"/>
      <c r="Y14" s="805"/>
      <c r="Z14" s="805">
        <v>61.2</v>
      </c>
      <c r="AA14" s="512">
        <v>57</v>
      </c>
      <c r="AB14" s="512"/>
      <c r="AC14" s="512"/>
      <c r="AD14" s="807"/>
      <c r="AE14" s="805"/>
      <c r="AF14" s="805"/>
      <c r="AG14" s="805"/>
      <c r="AH14" s="805"/>
      <c r="AI14" s="512"/>
      <c r="AJ14" s="512" t="s">
        <v>1896</v>
      </c>
      <c r="AK14" s="807"/>
      <c r="AL14" s="512"/>
      <c r="AM14" s="807"/>
      <c r="AN14" s="512"/>
      <c r="AO14" s="559">
        <f t="array" ref="AO14">IF(AQ14="N/A","",GetRapPrice(I14,H14,J14,K14))</f>
        <v>1800</v>
      </c>
      <c r="AP14" s="509">
        <f t="shared" si="0"/>
        <v>-0.39</v>
      </c>
      <c r="AQ14" s="508">
        <f t="array" ref="AQ14">GetFMP(I14,H14,J14,K14,L14,M14,N14,O14,(Q14+R14)/2,Z14,AJ14,"Y")</f>
        <v>1098</v>
      </c>
      <c r="AR14" s="504">
        <f t="shared" si="1"/>
        <v>329.4</v>
      </c>
      <c r="AS14" s="808"/>
      <c r="AT14" s="809"/>
      <c r="AU14" s="810"/>
      <c r="AV14" s="810"/>
      <c r="AW14" s="811"/>
      <c r="AX14" s="811" t="s">
        <v>1183</v>
      </c>
      <c r="AY14" s="810" t="s">
        <v>1183</v>
      </c>
      <c r="AZ14" s="810" t="s">
        <v>1183</v>
      </c>
      <c r="BA14" s="810" t="s">
        <v>1183</v>
      </c>
      <c r="BB14" s="810" t="s">
        <v>1183</v>
      </c>
      <c r="BC14" s="810" t="s">
        <v>1183</v>
      </c>
      <c r="BD14" s="810" t="s">
        <v>1183</v>
      </c>
      <c r="BE14" s="810" t="s">
        <v>1183</v>
      </c>
      <c r="BF14" s="811">
        <f>NaturalRelatedDisc(I14,H14,J14,K14,AX14,"Y",L14,M14,N14,O14)+NaturalRelatedDisc(I14,H14,J14,K14,AY14,"Y",L14,M14,N14,O14)+OpenRelatedDisc(I14,H14,J14,K14,AZ14,"Y",L14,M14,N14,O14)+GrainingRelatedDisc(I14,H14,J14,K14,BA14,"Surface","Y",L14,M14,N14,O14)+GrainingRelatedDisc(I14,H14,J14,K14,BB14,"Internal","Y",L14,M14,N14,O14)+OthersRelatedDisc(I14,H14,J14,K14,BC14,"Y",L14,M14,N14,O14)+OthersRelatedDisc(I14,H14,J14,K14,BD14,"Y",L14,M14,N14,O14)+OthersRelatedDisc(I14,H14,J14,K14,BE14,"Y",L14,M14,N14,O14)+cutrelatedDisc(I14,H14,J14,K14,L14,M14,N14,AW14,"Y",O14)+GetColClarupgDwg(I14,H14,J14,K14,AU14,AV14,"Y",L14)</f>
        <v>0</v>
      </c>
      <c r="BG14" s="810" t="s">
        <v>1183</v>
      </c>
      <c r="BH14" s="810" t="s">
        <v>1183</v>
      </c>
      <c r="BI14" s="811">
        <f t="shared" si="2"/>
        <v>0</v>
      </c>
      <c r="BJ14" s="810" t="s">
        <v>1285</v>
      </c>
      <c r="BK14" s="810" t="s">
        <v>1183</v>
      </c>
      <c r="BL14" s="810" t="s">
        <v>1183</v>
      </c>
      <c r="BM14" s="811">
        <f t="shared" si="3"/>
        <v>-0.02</v>
      </c>
      <c r="BN14" s="812"/>
      <c r="BO14" s="812"/>
      <c r="BP14" s="812" t="s">
        <v>749</v>
      </c>
      <c r="BQ14" s="811">
        <f>cleanrelateddisc(I14, H14, J14, K14, BN14, BO14, "Y", L14, M14, N14)+HARelatedDisc(I14, H14, J14, K14,BP14, "Y", L14)</f>
        <v>0</v>
      </c>
      <c r="BR14" s="810"/>
      <c r="BS14" s="810"/>
      <c r="BT14" s="811"/>
      <c r="BU14" s="811"/>
      <c r="BV14" s="810"/>
      <c r="BW14" s="811"/>
      <c r="BX14" s="810"/>
      <c r="BY14" s="813"/>
      <c r="BZ14" s="811"/>
      <c r="CA14" s="813"/>
      <c r="CB14" s="811"/>
      <c r="CC14" s="810"/>
      <c r="CD14" s="810"/>
      <c r="CE14" s="810"/>
      <c r="CF14" s="810"/>
      <c r="CG14" s="810"/>
      <c r="CH14" s="810"/>
      <c r="CI14" s="810"/>
      <c r="CJ14" s="810"/>
      <c r="CK14" s="814"/>
      <c r="CL14" s="815">
        <f t="array" ref="CL14">getSection(I14,J14,K14)</f>
        <v>7</v>
      </c>
      <c r="CM14" s="508">
        <f t="array" ref="CM14">IF(AQ14="N/A","",IF(CU14="N/A",0,GetRapPrice(I14,H14,J14,K14)))</f>
        <v>1800</v>
      </c>
      <c r="CN14" s="509">
        <f t="shared" si="4"/>
        <v>-0.39</v>
      </c>
      <c r="CO14" s="509">
        <f t="array" ref="CO14">IF(AQ14="N/A","",IF(CU14="N/A",0,IF(ISBLANK(G14),0,GetPolSymmDiscount(I14,H14,J14,K14,L14,M14,N14,O14))))</f>
        <v>0</v>
      </c>
      <c r="CP14" s="509">
        <f t="array" ref="CP14">IF(AQ14="N/A","",Depthdisc(I14,H14,L14,J14,K14,Z14,"Y"))</f>
        <v>0</v>
      </c>
      <c r="CQ14" s="509">
        <f t="array" ref="CQ14">IF(AQ14="N/A","",IF(CU14="N/A",0,GetSizePremiums(I14,H14,J14,K14,L14,M14,N14,O14,getSection(G14,J14,K14))))</f>
        <v>0</v>
      </c>
      <c r="CR14" s="509">
        <f t="array" ref="CR14">IF(AQ14="N/A","",IF(CU14="N/A",0,IF(ISBLANK(G14),0,GetDiameterPremiums(I14,H14,L14,M14,N14,O14,J14,K14,T14))))</f>
        <v>0</v>
      </c>
      <c r="CS14" s="509">
        <f t="array" ref="CS14">IF(AQ14="N/A","",IF(CU14="N/A",0,IF(ISBLANK(G14),0,GetKtoSPremiums(I14,H14,J14,K14,AJ14))))</f>
        <v>0</v>
      </c>
      <c r="CT14" s="509">
        <f t="shared" si="5"/>
        <v>-0.39</v>
      </c>
      <c r="CU14" s="508">
        <f t="array" ref="CU14">IF(AQ14="N/A","",GetFMP(I14, H14, J14, K14, L14, M14, N14, O14, (Q14+R14)/2,Z14,AJ14,"Y"))</f>
        <v>1098</v>
      </c>
      <c r="CV14" s="504">
        <f t="shared" si="6"/>
        <v>329.4</v>
      </c>
      <c r="CW14" s="508">
        <f t="shared" si="7"/>
        <v>1800</v>
      </c>
      <c r="CX14" s="717">
        <f t="shared" si="8"/>
        <v>-0.02</v>
      </c>
      <c r="CY14" s="717">
        <f>IF(OR(AQ14="N/A",BM14="N/A",BI14="N/A"),"",IF(AND(H14&lt;1,H14&gt;=0.3,I13="ROUND"),IF(CT14&gt;=-0.4,-0.2,-0.15),MAX(CX14,IF(OR(AQ14="N/A",BM14="N/A",BI14="N/A"),"",GetFinalDiscount("Y", I14, H14, J14, K14, L14, M14, N14, O14, AS14, AT14,AU14,AV14, AW14, AX14,AY14, AZ14, BA14, BB14,BC14,BD14, BE14,BG14, BH14, BJ14, BK14, BN14, BO14, BP14)))))</f>
        <v>-0.2</v>
      </c>
      <c r="CZ14" s="717">
        <f t="shared" si="9"/>
        <v>-0.39</v>
      </c>
      <c r="DA14" s="509">
        <f t="shared" si="10"/>
        <v>-0.41000000000000003</v>
      </c>
      <c r="DB14" s="504">
        <f t="shared" si="11"/>
        <v>1062</v>
      </c>
      <c r="DC14" s="504">
        <f t="shared" si="12"/>
        <v>318.59999999999997</v>
      </c>
      <c r="DD14" s="504" t="str">
        <f t="shared" si="13"/>
        <v/>
      </c>
      <c r="DE14" s="504">
        <f t="array" ref="DE14">IF(OR(AQ14="N/A",BM14="N/A",BI14="N/A"),"",GetCertCharge(H14,"Y",AL14))</f>
        <v>51</v>
      </c>
      <c r="DF14" s="504">
        <f>IF(OR(AQ14="N/A",BM14="N/A",BI14="N/A"),"",DC14*Parameters!$L$3)</f>
        <v>12.744</v>
      </c>
      <c r="DG14" s="504">
        <f t="shared" si="14"/>
        <v>254.85599999999997</v>
      </c>
      <c r="DH14" s="504">
        <f t="shared" si="15"/>
        <v>849.51999999999987</v>
      </c>
    </row>
    <row r="15" spans="1:140" x14ac:dyDescent="0.25">
      <c r="B15" s="798"/>
      <c r="C15" s="799" t="s">
        <v>1531</v>
      </c>
      <c r="D15" s="512"/>
      <c r="E15" s="512"/>
      <c r="F15" s="722" t="s">
        <v>24</v>
      </c>
      <c r="G15" s="800"/>
      <c r="H15" s="801">
        <v>0.3</v>
      </c>
      <c r="I15" s="509" t="s">
        <v>196</v>
      </c>
      <c r="J15" s="802" t="s">
        <v>213</v>
      </c>
      <c r="K15" s="803" t="s">
        <v>234</v>
      </c>
      <c r="L15" s="804" t="s">
        <v>188</v>
      </c>
      <c r="M15" s="805" t="s">
        <v>188</v>
      </c>
      <c r="N15" s="804" t="s">
        <v>188</v>
      </c>
      <c r="O15" s="804" t="s">
        <v>22</v>
      </c>
      <c r="P15" s="806"/>
      <c r="Q15" s="805"/>
      <c r="R15" s="805"/>
      <c r="S15" s="805"/>
      <c r="T15" s="805"/>
      <c r="U15" s="805">
        <v>1.0089999999999999</v>
      </c>
      <c r="V15" s="805"/>
      <c r="W15" s="805"/>
      <c r="X15" s="805"/>
      <c r="Y15" s="805"/>
      <c r="Z15" s="805">
        <v>62.1</v>
      </c>
      <c r="AA15" s="512">
        <v>57</v>
      </c>
      <c r="AB15" s="512"/>
      <c r="AC15" s="512"/>
      <c r="AD15" s="807"/>
      <c r="AE15" s="805"/>
      <c r="AF15" s="805"/>
      <c r="AG15" s="805"/>
      <c r="AH15" s="805"/>
      <c r="AI15" s="512"/>
      <c r="AJ15" s="512" t="s">
        <v>1898</v>
      </c>
      <c r="AK15" s="807"/>
      <c r="AL15" s="512"/>
      <c r="AM15" s="807"/>
      <c r="AN15" s="512"/>
      <c r="AO15" s="559">
        <f t="array" ref="AO15">IF(AQ15="N/A","",GetRapPrice(I15,H15,J15,K15))</f>
        <v>2600</v>
      </c>
      <c r="AP15" s="509">
        <f t="shared" si="0"/>
        <v>-0.36</v>
      </c>
      <c r="AQ15" s="508">
        <f t="array" ref="AQ15">GetFMP(I15,H15,J15,K15,L15,M15,N15,O15,(Q15+R15)/2,Z15,AJ15,"Y")</f>
        <v>1664</v>
      </c>
      <c r="AR15" s="504">
        <f t="shared" si="1"/>
        <v>499.2</v>
      </c>
      <c r="AS15" s="808"/>
      <c r="AT15" s="809"/>
      <c r="AU15" s="810"/>
      <c r="AV15" s="810"/>
      <c r="AW15" s="811" t="s">
        <v>189</v>
      </c>
      <c r="AX15" s="811" t="s">
        <v>1183</v>
      </c>
      <c r="AY15" s="810" t="s">
        <v>1183</v>
      </c>
      <c r="AZ15" s="810" t="s">
        <v>1183</v>
      </c>
      <c r="BA15" s="810" t="s">
        <v>1183</v>
      </c>
      <c r="BB15" s="810" t="s">
        <v>1183</v>
      </c>
      <c r="BC15" s="810" t="s">
        <v>1183</v>
      </c>
      <c r="BD15" s="810" t="s">
        <v>1183</v>
      </c>
      <c r="BE15" s="810" t="s">
        <v>1183</v>
      </c>
      <c r="BF15" s="811">
        <f>NaturalRelatedDisc(I15,H15,J15,K15,AX15,"Y",L15,M15,N15,O15)+NaturalRelatedDisc(I15,H15,J15,K15,AY15,"Y",L15,M15,N15,O15)+OpenRelatedDisc(I15,H15,J15,K15,AZ15,"Y",L15,M15,N15,O15)+GrainingRelatedDisc(I15,H15,J15,K15,BA15,"Surface","Y",L15,M15,N15,O15)+GrainingRelatedDisc(I15,H15,J15,K15,BB15,"Internal","Y",L15,M15,N15,O15)+OthersRelatedDisc(I15,H15,J15,K15,BC15,"Y",L15,M15,N15,O15)+OthersRelatedDisc(I15,H15,J15,K15,BD15,"Y",L15,M15,N15,O15)+OthersRelatedDisc(I15,H15,J15,K15,BE15,"Y",L15,M15,N15,O15)+cutrelatedDisc(I15,H15,J15,K15,L15,M15,N15,AW15,"Y",O15)+GetColClarupgDwg(I15,H15,J15,K15,AU15,AV15,"Y",L15)</f>
        <v>0</v>
      </c>
      <c r="BG15" s="810" t="s">
        <v>1183</v>
      </c>
      <c r="BH15" s="810" t="s">
        <v>1183</v>
      </c>
      <c r="BI15" s="811">
        <f t="shared" si="2"/>
        <v>0</v>
      </c>
      <c r="BJ15" s="810" t="s">
        <v>1183</v>
      </c>
      <c r="BK15" s="810" t="s">
        <v>1183</v>
      </c>
      <c r="BL15" s="810" t="s">
        <v>1326</v>
      </c>
      <c r="BM15" s="811">
        <f t="shared" si="3"/>
        <v>0</v>
      </c>
      <c r="BN15" s="812" t="s">
        <v>861</v>
      </c>
      <c r="BO15" s="812" t="s">
        <v>861</v>
      </c>
      <c r="BP15" s="812" t="s">
        <v>861</v>
      </c>
      <c r="BQ15" s="811">
        <f>cleanrelateddisc(I15, H15, J15, K15, BN15, BO15, "Y", L15, M15, N15)+HARelatedDisc(I15, H15, J15, K15,BP15, "Y", L15)</f>
        <v>0</v>
      </c>
      <c r="BR15" s="810"/>
      <c r="BS15" s="810"/>
      <c r="BT15" s="811"/>
      <c r="BU15" s="811"/>
      <c r="BV15" s="810"/>
      <c r="BW15" s="811"/>
      <c r="BX15" s="810"/>
      <c r="BY15" s="813"/>
      <c r="BZ15" s="811"/>
      <c r="CA15" s="813"/>
      <c r="CB15" s="811"/>
      <c r="CC15" s="810"/>
      <c r="CD15" s="810"/>
      <c r="CE15" s="810"/>
      <c r="CF15" s="810"/>
      <c r="CG15" s="810"/>
      <c r="CH15" s="810"/>
      <c r="CI15" s="810"/>
      <c r="CJ15" s="810"/>
      <c r="CK15" s="814"/>
      <c r="CL15" s="815">
        <f t="array" ref="CL15">getSection(I15,J15,K15)</f>
        <v>1</v>
      </c>
      <c r="CM15" s="508">
        <f t="array" ref="CM15">IF(AQ15="N/A","",IF(CU15="N/A",0,GetRapPrice(I15,H15,J15,K15)))</f>
        <v>2600</v>
      </c>
      <c r="CN15" s="509">
        <f t="shared" si="4"/>
        <v>-0.36</v>
      </c>
      <c r="CO15" s="509">
        <f t="array" ref="CO15">IF(AQ15="N/A","",IF(CU15="N/A",0,IF(ISBLANK(G15),0,GetPolSymmDiscount(I15,H15,J15,K15,L15,M15,N15,O15))))</f>
        <v>0</v>
      </c>
      <c r="CP15" s="509">
        <f t="array" ref="CP15">IF(AQ15="N/A","",Depthdisc(I15,H15,L15,J15,K15,Z15,"Y"))</f>
        <v>0</v>
      </c>
      <c r="CQ15" s="509">
        <f t="array" ref="CQ15">IF(AQ15="N/A","",IF(CU15="N/A",0,GetSizePremiums(I15,H15,J15,K15,L15,M15,N15,O15,getSection(G15,J15,K15))))</f>
        <v>0</v>
      </c>
      <c r="CR15" s="509">
        <f t="array" ref="CR15">IF(AQ15="N/A","",IF(CU15="N/A",0,IF(ISBLANK(G15),0,GetDiameterPremiums(I15,H15,L15,M15,N15,O15,J15,K15,T15))))</f>
        <v>0</v>
      </c>
      <c r="CS15" s="509">
        <f t="array" ref="CS15">IF(AQ15="N/A","",IF(CU15="N/A",0,IF(ISBLANK(G15),0,GetKtoSPremiums(I15,H15,J15,K15,AJ15))))</f>
        <v>0</v>
      </c>
      <c r="CT15" s="509">
        <f t="shared" si="5"/>
        <v>-0.36</v>
      </c>
      <c r="CU15" s="508">
        <f t="array" ref="CU15">IF(AQ15="N/A","",GetFMP(I15, H15, J15, K15, L15, M15, N15, O15, (Q15+R15)/2,Z15,AJ15,"Y"))</f>
        <v>1664</v>
      </c>
      <c r="CV15" s="504">
        <f t="shared" si="6"/>
        <v>499.2</v>
      </c>
      <c r="CW15" s="508">
        <f t="shared" si="7"/>
        <v>2600</v>
      </c>
      <c r="CX15" s="717">
        <f t="shared" si="8"/>
        <v>0</v>
      </c>
      <c r="CY15" s="717">
        <f>IF(OR(AQ15="N/A",BM15="N/A",BI15="N/A"),"",IF(AND(H15&lt;1,H15&gt;=0.3,I14="ROUND"),IF(CT15&gt;=-0.4,-0.2,-0.15),MAX(CX15,IF(OR(AQ15="N/A",BM15="N/A",BI15="N/A"),"",GetFinalDiscount("Y", I15, H15, J15, K15, L15, M15, N15, O15, AS15, AT15,AU15,AV15, AW15, AX15,AY15, AZ15, BA15, BB15,BC15,BD15, BE15,BG15, BH15, BJ15, BK15, BN15, BO15, BP15)))))</f>
        <v>-0.2</v>
      </c>
      <c r="CZ15" s="717">
        <f t="shared" si="9"/>
        <v>-0.36</v>
      </c>
      <c r="DA15" s="509">
        <f t="shared" si="10"/>
        <v>-0.36</v>
      </c>
      <c r="DB15" s="504">
        <f t="shared" si="11"/>
        <v>1664</v>
      </c>
      <c r="DC15" s="504">
        <f t="shared" si="12"/>
        <v>499.2</v>
      </c>
      <c r="DD15" s="504" t="str">
        <f t="shared" si="13"/>
        <v/>
      </c>
      <c r="DE15" s="504">
        <f t="array" ref="DE15">IF(OR(AQ15="N/A",BM15="N/A",BI15="N/A"),"",GetCertCharge(H15,"Y",AL15))</f>
        <v>51</v>
      </c>
      <c r="DF15" s="504">
        <f>IF(OR(AQ15="N/A",BM15="N/A",BI15="N/A"),"",DC15*Parameters!$L$3)</f>
        <v>19.968</v>
      </c>
      <c r="DG15" s="504">
        <f t="shared" si="14"/>
        <v>428.23199999999997</v>
      </c>
      <c r="DH15" s="504">
        <f t="shared" si="15"/>
        <v>1427.44</v>
      </c>
    </row>
    <row r="16" spans="1:140" x14ac:dyDescent="0.25">
      <c r="B16" s="798"/>
      <c r="C16" s="799" t="s">
        <v>1532</v>
      </c>
      <c r="D16" s="512"/>
      <c r="E16" s="512"/>
      <c r="F16" s="722" t="s">
        <v>24</v>
      </c>
      <c r="G16" s="800"/>
      <c r="H16" s="801">
        <v>0.3</v>
      </c>
      <c r="I16" s="509" t="s">
        <v>196</v>
      </c>
      <c r="J16" s="802" t="s">
        <v>233</v>
      </c>
      <c r="K16" s="803" t="s">
        <v>251</v>
      </c>
      <c r="L16" s="804" t="s">
        <v>188</v>
      </c>
      <c r="M16" s="805" t="s">
        <v>188</v>
      </c>
      <c r="N16" s="804" t="s">
        <v>188</v>
      </c>
      <c r="O16" s="804" t="s">
        <v>22</v>
      </c>
      <c r="P16" s="806"/>
      <c r="Q16" s="805"/>
      <c r="R16" s="805"/>
      <c r="S16" s="805"/>
      <c r="T16" s="805"/>
      <c r="U16" s="805">
        <v>1.0049999999999999</v>
      </c>
      <c r="V16" s="805"/>
      <c r="W16" s="805"/>
      <c r="X16" s="805"/>
      <c r="Y16" s="805"/>
      <c r="Z16" s="805">
        <v>60.3</v>
      </c>
      <c r="AA16" s="512">
        <v>59</v>
      </c>
      <c r="AB16" s="512"/>
      <c r="AC16" s="512"/>
      <c r="AD16" s="807"/>
      <c r="AE16" s="805"/>
      <c r="AF16" s="805"/>
      <c r="AG16" s="805"/>
      <c r="AH16" s="805"/>
      <c r="AI16" s="512"/>
      <c r="AJ16" s="512" t="s">
        <v>1893</v>
      </c>
      <c r="AK16" s="807"/>
      <c r="AL16" s="512"/>
      <c r="AM16" s="807"/>
      <c r="AN16" s="512"/>
      <c r="AO16" s="559">
        <f t="array" ref="AO16">IF(AQ16="N/A","",GetRapPrice(I16,H16,J16,K16))</f>
        <v>2100</v>
      </c>
      <c r="AP16" s="509">
        <f t="shared" si="0"/>
        <v>-0.39</v>
      </c>
      <c r="AQ16" s="508">
        <f t="array" ref="AQ16">GetFMP(I16,H16,J16,K16,L16,M16,N16,O16,(Q16+R16)/2,Z16,AJ16,"Y")</f>
        <v>1281</v>
      </c>
      <c r="AR16" s="504">
        <f t="shared" si="1"/>
        <v>384.3</v>
      </c>
      <c r="AS16" s="808"/>
      <c r="AT16" s="809"/>
      <c r="AU16" s="810"/>
      <c r="AV16" s="810"/>
      <c r="AW16" s="811"/>
      <c r="AX16" s="811" t="s">
        <v>1183</v>
      </c>
      <c r="AY16" s="810" t="s">
        <v>1183</v>
      </c>
      <c r="AZ16" s="810" t="s">
        <v>1196</v>
      </c>
      <c r="BA16" s="810" t="s">
        <v>1183</v>
      </c>
      <c r="BB16" s="810" t="s">
        <v>1183</v>
      </c>
      <c r="BC16" s="810" t="s">
        <v>1183</v>
      </c>
      <c r="BD16" s="810" t="s">
        <v>1183</v>
      </c>
      <c r="BE16" s="810" t="s">
        <v>1183</v>
      </c>
      <c r="BF16" s="811">
        <f>NaturalRelatedDisc(I16,H16,J16,K16,AX16,"Y",L16,M16,N16,O16)+NaturalRelatedDisc(I16,H16,J16,K16,AY16,"Y",L16,M16,N16,O16)+OpenRelatedDisc(I16,H16,J16,K16,AZ16,"Y",L16,M16,N16,O16)+GrainingRelatedDisc(I16,H16,J16,K16,BA16,"Surface","Y",L16,M16,N16,O16)+GrainingRelatedDisc(I16,H16,J16,K16,BB16,"Internal","Y",L16,M16,N16,O16)+OthersRelatedDisc(I16,H16,J16,K16,BC16,"Y",L16,M16,N16,O16)+OthersRelatedDisc(I16,H16,J16,K16,BD16,"Y",L16,M16,N16,O16)+OthersRelatedDisc(I16,H16,J16,K16,BE16,"Y",L16,M16,N16,O16)+cutrelatedDisc(I16,H16,J16,K16,L16,M16,N16,AW16,"Y",O16)+GetColClarupgDwg(I16,H16,J16,K16,AU16,AV16,"Y",L16)</f>
        <v>-0.03</v>
      </c>
      <c r="BG16" s="810" t="s">
        <v>1183</v>
      </c>
      <c r="BH16" s="810" t="s">
        <v>1183</v>
      </c>
      <c r="BI16" s="811">
        <f t="shared" si="2"/>
        <v>0</v>
      </c>
      <c r="BJ16" s="810" t="s">
        <v>1283</v>
      </c>
      <c r="BK16" s="810" t="s">
        <v>1183</v>
      </c>
      <c r="BL16" s="810" t="s">
        <v>1183</v>
      </c>
      <c r="BM16" s="811">
        <f t="shared" si="3"/>
        <v>0</v>
      </c>
      <c r="BN16" s="812"/>
      <c r="BO16" s="812"/>
      <c r="BP16" s="812" t="s">
        <v>749</v>
      </c>
      <c r="BQ16" s="811">
        <f>cleanrelateddisc(I16, H16, J16, K16, BN16, BO16, "Y", L16, M16, N16)+HARelatedDisc(I16, H16, J16, K16,BP16, "Y", L16)</f>
        <v>0</v>
      </c>
      <c r="BR16" s="810"/>
      <c r="BS16" s="810"/>
      <c r="BT16" s="811"/>
      <c r="BU16" s="811"/>
      <c r="BV16" s="810"/>
      <c r="BW16" s="811"/>
      <c r="BX16" s="810"/>
      <c r="BY16" s="813"/>
      <c r="BZ16" s="811"/>
      <c r="CA16" s="813"/>
      <c r="CB16" s="811"/>
      <c r="CC16" s="810"/>
      <c r="CD16" s="810"/>
      <c r="CE16" s="810"/>
      <c r="CF16" s="810"/>
      <c r="CG16" s="810"/>
      <c r="CH16" s="810"/>
      <c r="CI16" s="810"/>
      <c r="CJ16" s="810"/>
      <c r="CK16" s="814"/>
      <c r="CL16" s="815">
        <f t="array" ref="CL16">getSection(I16,J16,K16)</f>
        <v>4</v>
      </c>
      <c r="CM16" s="508">
        <f t="array" ref="CM16">IF(AQ16="N/A","",IF(CU16="N/A",0,GetRapPrice(I16,H16,J16,K16)))</f>
        <v>2100</v>
      </c>
      <c r="CN16" s="509">
        <f t="shared" si="4"/>
        <v>-0.39</v>
      </c>
      <c r="CO16" s="509">
        <f t="array" ref="CO16">IF(AQ16="N/A","",IF(CU16="N/A",0,IF(ISBLANK(G16),0,GetPolSymmDiscount(I16,H16,J16,K16,L16,M16,N16,O16))))</f>
        <v>0</v>
      </c>
      <c r="CP16" s="509">
        <f t="array" ref="CP16">IF(AQ16="N/A","",Depthdisc(I16,H16,L16,J16,K16,Z16,"Y"))</f>
        <v>0</v>
      </c>
      <c r="CQ16" s="509">
        <f t="array" ref="CQ16">IF(AQ16="N/A","",IF(CU16="N/A",0,GetSizePremiums(I16,H16,J16,K16,L16,M16,N16,O16,getSection(G16,J16,K16))))</f>
        <v>0</v>
      </c>
      <c r="CR16" s="509">
        <f t="array" ref="CR16">IF(AQ16="N/A","",IF(CU16="N/A",0,IF(ISBLANK(G16),0,GetDiameterPremiums(I16,H16,L16,M16,N16,O16,J16,K16,T16))))</f>
        <v>0</v>
      </c>
      <c r="CS16" s="509">
        <f t="array" ref="CS16">IF(AQ16="N/A","",IF(CU16="N/A",0,IF(ISBLANK(G16),0,GetKtoSPremiums(I16,H16,J16,K16,AJ16))))</f>
        <v>0</v>
      </c>
      <c r="CT16" s="509">
        <f t="shared" si="5"/>
        <v>-0.39</v>
      </c>
      <c r="CU16" s="508">
        <f t="array" ref="CU16">IF(AQ16="N/A","",GetFMP(I16, H16, J16, K16, L16, M16, N16, O16, (Q16+R16)/2,Z16,AJ16,"Y"))</f>
        <v>1281</v>
      </c>
      <c r="CV16" s="504">
        <f t="shared" si="6"/>
        <v>384.3</v>
      </c>
      <c r="CW16" s="508">
        <f t="shared" si="7"/>
        <v>2100</v>
      </c>
      <c r="CX16" s="717">
        <f t="shared" si="8"/>
        <v>-0.03</v>
      </c>
      <c r="CY16" s="717">
        <f>IF(OR(AQ16="N/A",BM16="N/A",BI16="N/A"),"",IF(AND(H16&lt;1,H16&gt;=0.3,I15="ROUND"),IF(CT16&gt;=-0.4,-0.2,-0.15),MAX(CX16,IF(OR(AQ16="N/A",BM16="N/A",BI16="N/A"),"",GetFinalDiscount("Y", I16, H16, J16, K16, L16, M16, N16, O16, AS16, AT16,AU16,AV16, AW16, AX16,AY16, AZ16, BA16, BB16,BC16,BD16, BE16,BG16, BH16, BJ16, BK16, BN16, BO16, BP16)))))</f>
        <v>-0.2</v>
      </c>
      <c r="CZ16" s="717">
        <f t="shared" si="9"/>
        <v>-0.39</v>
      </c>
      <c r="DA16" s="509">
        <f t="shared" si="10"/>
        <v>-0.42000000000000004</v>
      </c>
      <c r="DB16" s="504">
        <f t="shared" si="11"/>
        <v>1218</v>
      </c>
      <c r="DC16" s="504">
        <f t="shared" si="12"/>
        <v>365.4</v>
      </c>
      <c r="DD16" s="504" t="str">
        <f t="shared" si="13"/>
        <v/>
      </c>
      <c r="DE16" s="504">
        <f t="array" ref="DE16">IF(OR(AQ16="N/A",BM16="N/A",BI16="N/A"),"",GetCertCharge(H16,"Y",AL16))</f>
        <v>51</v>
      </c>
      <c r="DF16" s="504">
        <f>IF(OR(AQ16="N/A",BM16="N/A",BI16="N/A"),"",DC16*Parameters!$L$3)</f>
        <v>14.616</v>
      </c>
      <c r="DG16" s="504">
        <f t="shared" si="14"/>
        <v>299.78399999999999</v>
      </c>
      <c r="DH16" s="504">
        <f t="shared" si="15"/>
        <v>999.28</v>
      </c>
    </row>
    <row r="17" spans="2:112" x14ac:dyDescent="0.25">
      <c r="B17" s="798"/>
      <c r="C17" s="799" t="s">
        <v>1533</v>
      </c>
      <c r="D17" s="512"/>
      <c r="E17" s="512"/>
      <c r="F17" s="722" t="s">
        <v>24</v>
      </c>
      <c r="G17" s="800"/>
      <c r="H17" s="801">
        <v>0.3</v>
      </c>
      <c r="I17" s="509" t="s">
        <v>196</v>
      </c>
      <c r="J17" s="802" t="s">
        <v>215</v>
      </c>
      <c r="K17" s="803" t="s">
        <v>266</v>
      </c>
      <c r="L17" s="804" t="s">
        <v>202</v>
      </c>
      <c r="M17" s="805" t="s">
        <v>188</v>
      </c>
      <c r="N17" s="804" t="s">
        <v>188</v>
      </c>
      <c r="O17" s="804" t="s">
        <v>22</v>
      </c>
      <c r="P17" s="806"/>
      <c r="Q17" s="805"/>
      <c r="R17" s="805"/>
      <c r="S17" s="805"/>
      <c r="T17" s="805"/>
      <c r="U17" s="805">
        <v>1.01</v>
      </c>
      <c r="V17" s="805"/>
      <c r="W17" s="805"/>
      <c r="X17" s="805"/>
      <c r="Y17" s="805"/>
      <c r="Z17" s="805">
        <v>63.5</v>
      </c>
      <c r="AA17" s="512">
        <v>56.2</v>
      </c>
      <c r="AB17" s="512"/>
      <c r="AC17" s="512"/>
      <c r="AD17" s="807"/>
      <c r="AE17" s="805"/>
      <c r="AF17" s="805"/>
      <c r="AG17" s="805"/>
      <c r="AH17" s="805"/>
      <c r="AI17" s="512"/>
      <c r="AJ17" s="512" t="s">
        <v>1899</v>
      </c>
      <c r="AK17" s="807"/>
      <c r="AL17" s="512"/>
      <c r="AM17" s="807"/>
      <c r="AN17" s="512"/>
      <c r="AO17" s="559">
        <f t="array" ref="AO17">IF(AQ17="N/A","",GetRapPrice(I17,H17,J17,K17))</f>
        <v>1500</v>
      </c>
      <c r="AP17" s="509">
        <f t="shared" si="0"/>
        <v>-0.44999999999999996</v>
      </c>
      <c r="AQ17" s="508">
        <f t="array" ref="AQ17">GetFMP(I17,H17,J17,K17,L17,M17,N17,O17,(Q17+R17)/2,Z17,AJ17,"Y")</f>
        <v>825.00000000000011</v>
      </c>
      <c r="AR17" s="504">
        <f t="shared" si="1"/>
        <v>247.50000000000003</v>
      </c>
      <c r="AS17" s="808"/>
      <c r="AT17" s="809"/>
      <c r="AU17" s="810"/>
      <c r="AV17" s="810"/>
      <c r="AW17" s="811"/>
      <c r="AX17" s="811" t="s">
        <v>1183</v>
      </c>
      <c r="AY17" s="810" t="s">
        <v>1183</v>
      </c>
      <c r="AZ17" s="810" t="s">
        <v>1183</v>
      </c>
      <c r="BA17" s="810" t="s">
        <v>1183</v>
      </c>
      <c r="BB17" s="810" t="s">
        <v>1183</v>
      </c>
      <c r="BC17" s="810" t="s">
        <v>1183</v>
      </c>
      <c r="BD17" s="810" t="s">
        <v>1183</v>
      </c>
      <c r="BE17" s="810" t="s">
        <v>1183</v>
      </c>
      <c r="BF17" s="811">
        <f>NaturalRelatedDisc(I17,H17,J17,K17,AX17,"Y",L17,M17,N17,O17)+NaturalRelatedDisc(I17,H17,J17,K17,AY17,"Y",L17,M17,N17,O17)+OpenRelatedDisc(I17,H17,J17,K17,AZ17,"Y",L17,M17,N17,O17)+GrainingRelatedDisc(I17,H17,J17,K17,BA17,"Surface","Y",L17,M17,N17,O17)+GrainingRelatedDisc(I17,H17,J17,K17,BB17,"Internal","Y",L17,M17,N17,O17)+OthersRelatedDisc(I17,H17,J17,K17,BC17,"Y",L17,M17,N17,O17)+OthersRelatedDisc(I17,H17,J17,K17,BD17,"Y",L17,M17,N17,O17)+OthersRelatedDisc(I17,H17,J17,K17,BE17,"Y",L17,M17,N17,O17)+cutrelatedDisc(I17,H17,J17,K17,L17,M17,N17,AW17,"Y",O17)+GetColClarupgDwg(I17,H17,J17,K17,AU17,AV17,"Y",L17)</f>
        <v>0</v>
      </c>
      <c r="BG17" s="810" t="s">
        <v>1183</v>
      </c>
      <c r="BH17" s="810" t="s">
        <v>1183</v>
      </c>
      <c r="BI17" s="811">
        <f t="shared" si="2"/>
        <v>0</v>
      </c>
      <c r="BJ17" s="810" t="s">
        <v>1183</v>
      </c>
      <c r="BK17" s="810" t="s">
        <v>1183</v>
      </c>
      <c r="BL17" s="810" t="s">
        <v>1183</v>
      </c>
      <c r="BM17" s="811">
        <f t="shared" si="3"/>
        <v>0</v>
      </c>
      <c r="BN17" s="812"/>
      <c r="BO17" s="812"/>
      <c r="BP17" s="812" t="s">
        <v>749</v>
      </c>
      <c r="BQ17" s="811">
        <f>cleanrelateddisc(I17, H17, J17, K17, BN17, BO17, "Y", L17, M17, N17)+HARelatedDisc(I17, H17, J17, K17,BP17, "Y", L17)</f>
        <v>0</v>
      </c>
      <c r="BR17" s="810"/>
      <c r="BS17" s="810"/>
      <c r="BT17" s="811"/>
      <c r="BU17" s="811"/>
      <c r="BV17" s="810"/>
      <c r="BW17" s="811"/>
      <c r="BX17" s="810"/>
      <c r="BY17" s="813"/>
      <c r="BZ17" s="811"/>
      <c r="CA17" s="813"/>
      <c r="CB17" s="811"/>
      <c r="CC17" s="810"/>
      <c r="CD17" s="810"/>
      <c r="CE17" s="810"/>
      <c r="CF17" s="810"/>
      <c r="CG17" s="810"/>
      <c r="CH17" s="810"/>
      <c r="CI17" s="810"/>
      <c r="CJ17" s="810"/>
      <c r="CK17" s="814"/>
      <c r="CL17" s="815">
        <f t="array" ref="CL17">getSection(I17,J17,K17)</f>
        <v>8</v>
      </c>
      <c r="CM17" s="508">
        <f t="array" ref="CM17">IF(AQ17="N/A","",IF(CU17="N/A",0,GetRapPrice(I17,H17,J17,K17)))</f>
        <v>1500</v>
      </c>
      <c r="CN17" s="509">
        <f t="shared" si="4"/>
        <v>-0.44999999999999996</v>
      </c>
      <c r="CO17" s="509">
        <f t="array" ref="CO17">IF(AQ17="N/A","",IF(CU17="N/A",0,IF(ISBLANK(G17),0,GetPolSymmDiscount(I17,H17,J17,K17,L17,M17,N17,O17))))</f>
        <v>0</v>
      </c>
      <c r="CP17" s="509">
        <f t="array" ref="CP17">IF(AQ17="N/A","",Depthdisc(I17,H17,L17,J17,K17,Z17,"Y"))</f>
        <v>0</v>
      </c>
      <c r="CQ17" s="509">
        <f t="array" ref="CQ17">IF(AQ17="N/A","",IF(CU17="N/A",0,GetSizePremiums(I17,H17,J17,K17,L17,M17,N17,O17,getSection(G17,J17,K17))))</f>
        <v>0</v>
      </c>
      <c r="CR17" s="509">
        <f t="array" ref="CR17">IF(AQ17="N/A","",IF(CU17="N/A",0,IF(ISBLANK(G17),0,GetDiameterPremiums(I17,H17,L17,M17,N17,O17,J17,K17,T17))))</f>
        <v>0</v>
      </c>
      <c r="CS17" s="509">
        <f t="array" ref="CS17">IF(AQ17="N/A","",IF(CU17="N/A",0,IF(ISBLANK(G17),0,GetKtoSPremiums(I17,H17,J17,K17,AJ17))))</f>
        <v>0</v>
      </c>
      <c r="CT17" s="509">
        <f t="shared" si="5"/>
        <v>-0.44999999999999996</v>
      </c>
      <c r="CU17" s="508">
        <f t="array" ref="CU17">IF(AQ17="N/A","",GetFMP(I17, H17, J17, K17, L17, M17, N17, O17, (Q17+R17)/2,Z17,AJ17,"Y"))</f>
        <v>825.00000000000011</v>
      </c>
      <c r="CV17" s="504">
        <f t="shared" si="6"/>
        <v>247.50000000000003</v>
      </c>
      <c r="CW17" s="508">
        <f t="shared" si="7"/>
        <v>1500</v>
      </c>
      <c r="CX17" s="717">
        <f t="shared" si="8"/>
        <v>0</v>
      </c>
      <c r="CY17" s="717">
        <f>IF(OR(AQ17="N/A",BM17="N/A",BI17="N/A"),"",IF(AND(H17&lt;1,H17&gt;=0.3,I16="ROUND"),IF(CT17&gt;=-0.4,-0.2,-0.15),MAX(CX17,IF(OR(AQ17="N/A",BM17="N/A",BI17="N/A"),"",GetFinalDiscount("Y", I17, H17, J17, K17, L17, M17, N17, O17, AS17, AT17,AU17,AV17, AW17, AX17,AY17, AZ17, BA17, BB17,BC17,BD17, BE17,BG17, BH17, BJ17, BK17, BN17, BO17, BP17)))))</f>
        <v>-0.15</v>
      </c>
      <c r="CZ17" s="717">
        <f t="shared" si="9"/>
        <v>-0.44999999999999996</v>
      </c>
      <c r="DA17" s="509">
        <f t="shared" si="10"/>
        <v>-0.44999999999999996</v>
      </c>
      <c r="DB17" s="504">
        <f t="shared" si="11"/>
        <v>825.00000000000011</v>
      </c>
      <c r="DC17" s="504">
        <f t="shared" si="12"/>
        <v>247.50000000000003</v>
      </c>
      <c r="DD17" s="504" t="str">
        <f t="shared" si="13"/>
        <v/>
      </c>
      <c r="DE17" s="504">
        <f t="array" ref="DE17">IF(OR(AQ17="N/A",BM17="N/A",BI17="N/A"),"",GetCertCharge(H17,"Y",AL17))</f>
        <v>51</v>
      </c>
      <c r="DF17" s="504">
        <f>IF(OR(AQ17="N/A",BM17="N/A",BI17="N/A"),"",DC17*Parameters!$L$3)</f>
        <v>9.9000000000000021</v>
      </c>
      <c r="DG17" s="504">
        <f t="shared" si="14"/>
        <v>186.60000000000002</v>
      </c>
      <c r="DH17" s="504">
        <f t="shared" si="15"/>
        <v>622.00000000000011</v>
      </c>
    </row>
    <row r="18" spans="2:112" x14ac:dyDescent="0.25">
      <c r="B18" s="798"/>
      <c r="C18" s="799" t="s">
        <v>1534</v>
      </c>
      <c r="D18" s="512"/>
      <c r="E18" s="512"/>
      <c r="F18" s="722" t="s">
        <v>24</v>
      </c>
      <c r="G18" s="800"/>
      <c r="H18" s="801">
        <v>0.3</v>
      </c>
      <c r="I18" s="509" t="s">
        <v>196</v>
      </c>
      <c r="J18" s="802" t="s">
        <v>213</v>
      </c>
      <c r="K18" s="803" t="s">
        <v>243</v>
      </c>
      <c r="L18" s="804" t="s">
        <v>188</v>
      </c>
      <c r="M18" s="805" t="s">
        <v>188</v>
      </c>
      <c r="N18" s="804" t="s">
        <v>188</v>
      </c>
      <c r="O18" s="804" t="s">
        <v>22</v>
      </c>
      <c r="P18" s="806"/>
      <c r="Q18" s="805"/>
      <c r="R18" s="805"/>
      <c r="S18" s="805"/>
      <c r="T18" s="805"/>
      <c r="U18" s="805">
        <v>1.0069999999999999</v>
      </c>
      <c r="V18" s="805"/>
      <c r="W18" s="805"/>
      <c r="X18" s="805"/>
      <c r="Y18" s="805"/>
      <c r="Z18" s="805">
        <v>63.1</v>
      </c>
      <c r="AA18" s="512">
        <v>55</v>
      </c>
      <c r="AB18" s="512"/>
      <c r="AC18" s="512"/>
      <c r="AD18" s="807"/>
      <c r="AE18" s="805"/>
      <c r="AF18" s="805"/>
      <c r="AG18" s="805"/>
      <c r="AH18" s="805"/>
      <c r="AI18" s="512"/>
      <c r="AJ18" s="512" t="s">
        <v>1900</v>
      </c>
      <c r="AK18" s="807"/>
      <c r="AL18" s="512"/>
      <c r="AM18" s="807"/>
      <c r="AN18" s="512"/>
      <c r="AO18" s="559">
        <f t="array" ref="AO18">IF(AQ18="N/A","",GetRapPrice(I18,H18,J18,K18))</f>
        <v>2400</v>
      </c>
      <c r="AP18" s="509">
        <f t="shared" si="0"/>
        <v>-0.4</v>
      </c>
      <c r="AQ18" s="508">
        <f t="array" ref="AQ18">GetFMP(I18,H18,J18,K18,L18,M18,N18,O18,(Q18+R18)/2,Z18,AJ18,"Y")</f>
        <v>1440</v>
      </c>
      <c r="AR18" s="504">
        <f t="shared" si="1"/>
        <v>432</v>
      </c>
      <c r="AS18" s="808"/>
      <c r="AT18" s="809"/>
      <c r="AU18" s="810"/>
      <c r="AV18" s="810"/>
      <c r="AW18" s="811"/>
      <c r="AX18" s="811" t="s">
        <v>1183</v>
      </c>
      <c r="AY18" s="810" t="s">
        <v>1183</v>
      </c>
      <c r="AZ18" s="810" t="s">
        <v>1183</v>
      </c>
      <c r="BA18" s="810" t="s">
        <v>1183</v>
      </c>
      <c r="BB18" s="810" t="s">
        <v>1183</v>
      </c>
      <c r="BC18" s="810" t="s">
        <v>1183</v>
      </c>
      <c r="BD18" s="810" t="s">
        <v>1183</v>
      </c>
      <c r="BE18" s="810" t="s">
        <v>1183</v>
      </c>
      <c r="BF18" s="811">
        <f>NaturalRelatedDisc(I18,H18,J18,K18,AX18,"Y",L18,M18,N18,O18)+NaturalRelatedDisc(I18,H18,J18,K18,AY18,"Y",L18,M18,N18,O18)+OpenRelatedDisc(I18,H18,J18,K18,AZ18,"Y",L18,M18,N18,O18)+GrainingRelatedDisc(I18,H18,J18,K18,BA18,"Surface","Y",L18,M18,N18,O18)+GrainingRelatedDisc(I18,H18,J18,K18,BB18,"Internal","Y",L18,M18,N18,O18)+OthersRelatedDisc(I18,H18,J18,K18,BC18,"Y",L18,M18,N18,O18)+OthersRelatedDisc(I18,H18,J18,K18,BD18,"Y",L18,M18,N18,O18)+OthersRelatedDisc(I18,H18,J18,K18,BE18,"Y",L18,M18,N18,O18)+cutrelatedDisc(I18,H18,J18,K18,L18,M18,N18,AW18,"Y",O18)+GetColClarupgDwg(I18,H18,J18,K18,AU18,AV18,"Y",L18)</f>
        <v>0</v>
      </c>
      <c r="BG18" s="810" t="s">
        <v>1183</v>
      </c>
      <c r="BH18" s="810" t="s">
        <v>1183</v>
      </c>
      <c r="BI18" s="811">
        <f t="shared" si="2"/>
        <v>0</v>
      </c>
      <c r="BJ18" s="810" t="s">
        <v>1183</v>
      </c>
      <c r="BK18" s="810" t="s">
        <v>1183</v>
      </c>
      <c r="BL18" s="810" t="s">
        <v>1183</v>
      </c>
      <c r="BM18" s="811">
        <f t="shared" si="3"/>
        <v>0</v>
      </c>
      <c r="BN18" s="812" t="s">
        <v>749</v>
      </c>
      <c r="BO18" s="812" t="s">
        <v>749</v>
      </c>
      <c r="BP18" s="812" t="s">
        <v>749</v>
      </c>
      <c r="BQ18" s="811">
        <f>cleanrelateddisc(I18, H18, J18, K18, BN18, BO18, "Y", L18, M18, N18)+HARelatedDisc(I18, H18, J18, K18,BP18, "Y", L18)</f>
        <v>0</v>
      </c>
      <c r="BR18" s="810"/>
      <c r="BS18" s="810"/>
      <c r="BT18" s="811"/>
      <c r="BU18" s="811"/>
      <c r="BV18" s="810"/>
      <c r="BW18" s="811"/>
      <c r="BX18" s="810"/>
      <c r="BY18" s="813"/>
      <c r="BZ18" s="811"/>
      <c r="CA18" s="813"/>
      <c r="CB18" s="811"/>
      <c r="CC18" s="810"/>
      <c r="CD18" s="810"/>
      <c r="CE18" s="810"/>
      <c r="CF18" s="810"/>
      <c r="CG18" s="810"/>
      <c r="CH18" s="810"/>
      <c r="CI18" s="810"/>
      <c r="CJ18" s="810"/>
      <c r="CK18" s="814"/>
      <c r="CL18" s="815">
        <f t="array" ref="CL18">getSection(I18,J18,K18)</f>
        <v>4</v>
      </c>
      <c r="CM18" s="508">
        <f t="array" ref="CM18">IF(AQ18="N/A","",IF(CU18="N/A",0,GetRapPrice(I18,H18,J18,K18)))</f>
        <v>2400</v>
      </c>
      <c r="CN18" s="509">
        <f t="shared" si="4"/>
        <v>-0.4</v>
      </c>
      <c r="CO18" s="509">
        <f t="array" ref="CO18">IF(AQ18="N/A","",IF(CU18="N/A",0,IF(ISBLANK(G18),0,GetPolSymmDiscount(I18,H18,J18,K18,L18,M18,N18,O18))))</f>
        <v>0</v>
      </c>
      <c r="CP18" s="509">
        <f t="array" ref="CP18">IF(AQ18="N/A","",Depthdisc(I18,H18,L18,J18,K18,Z18,"Y"))</f>
        <v>0</v>
      </c>
      <c r="CQ18" s="509">
        <f t="array" ref="CQ18">IF(AQ18="N/A","",IF(CU18="N/A",0,GetSizePremiums(I18,H18,J18,K18,L18,M18,N18,O18,getSection(G18,J18,K18))))</f>
        <v>0</v>
      </c>
      <c r="CR18" s="509">
        <f t="array" ref="CR18">IF(AQ18="N/A","",IF(CU18="N/A",0,IF(ISBLANK(G18),0,GetDiameterPremiums(I18,H18,L18,M18,N18,O18,J18,K18,T18))))</f>
        <v>0</v>
      </c>
      <c r="CS18" s="509">
        <f t="array" ref="CS18">IF(AQ18="N/A","",IF(CU18="N/A",0,IF(ISBLANK(G18),0,GetKtoSPremiums(I18,H18,J18,K18,AJ18))))</f>
        <v>0</v>
      </c>
      <c r="CT18" s="509">
        <f t="shared" si="5"/>
        <v>-0.4</v>
      </c>
      <c r="CU18" s="508">
        <f t="array" ref="CU18">IF(AQ18="N/A","",GetFMP(I18, H18, J18, K18, L18, M18, N18, O18, (Q18+R18)/2,Z18,AJ18,"Y"))</f>
        <v>1440</v>
      </c>
      <c r="CV18" s="504">
        <f t="shared" si="6"/>
        <v>432</v>
      </c>
      <c r="CW18" s="508">
        <f t="shared" si="7"/>
        <v>2400</v>
      </c>
      <c r="CX18" s="717">
        <f t="shared" si="8"/>
        <v>0</v>
      </c>
      <c r="CY18" s="717">
        <f>IF(OR(AQ18="N/A",BM18="N/A",BI18="N/A"),"",IF(AND(H18&lt;1,H18&gt;=0.3,I17="ROUND"),IF(CT18&gt;=-0.4,-0.2,-0.15),MAX(CX18,IF(OR(AQ18="N/A",BM18="N/A",BI18="N/A"),"",GetFinalDiscount("Y", I18, H18, J18, K18, L18, M18, N18, O18, AS18, AT18,AU18,AV18, AW18, AX18,AY18, AZ18, BA18, BB18,BC18,BD18, BE18,BG18, BH18, BJ18, BK18, BN18, BO18, BP18)))))</f>
        <v>-0.2</v>
      </c>
      <c r="CZ18" s="717">
        <f t="shared" si="9"/>
        <v>-0.4</v>
      </c>
      <c r="DA18" s="509">
        <f t="shared" si="10"/>
        <v>-0.4</v>
      </c>
      <c r="DB18" s="504">
        <f t="shared" si="11"/>
        <v>1440</v>
      </c>
      <c r="DC18" s="504">
        <f t="shared" si="12"/>
        <v>432</v>
      </c>
      <c r="DD18" s="504" t="str">
        <f t="shared" si="13"/>
        <v/>
      </c>
      <c r="DE18" s="504">
        <f t="array" ref="DE18">IF(OR(AQ18="N/A",BM18="N/A",BI18="N/A"),"",GetCertCharge(H18,"Y",AL18))</f>
        <v>51</v>
      </c>
      <c r="DF18" s="504">
        <f>IF(OR(AQ18="N/A",BM18="N/A",BI18="N/A"),"",DC18*Parameters!$L$3)</f>
        <v>17.28</v>
      </c>
      <c r="DG18" s="504">
        <f t="shared" si="14"/>
        <v>363.72</v>
      </c>
      <c r="DH18" s="504">
        <f t="shared" si="15"/>
        <v>1212.4000000000001</v>
      </c>
    </row>
    <row r="19" spans="2:112" x14ac:dyDescent="0.25">
      <c r="B19" s="798"/>
      <c r="C19" s="799" t="s">
        <v>1535</v>
      </c>
      <c r="D19" s="512"/>
      <c r="E19" s="512"/>
      <c r="F19" s="722" t="s">
        <v>24</v>
      </c>
      <c r="G19" s="800"/>
      <c r="H19" s="801">
        <v>0.3</v>
      </c>
      <c r="I19" s="509" t="s">
        <v>196</v>
      </c>
      <c r="J19" s="802" t="s">
        <v>233</v>
      </c>
      <c r="K19" s="803" t="s">
        <v>259</v>
      </c>
      <c r="L19" s="804" t="s">
        <v>188</v>
      </c>
      <c r="M19" s="805" t="s">
        <v>188</v>
      </c>
      <c r="N19" s="804" t="s">
        <v>188</v>
      </c>
      <c r="O19" s="804" t="s">
        <v>22</v>
      </c>
      <c r="P19" s="806"/>
      <c r="Q19" s="805"/>
      <c r="R19" s="805"/>
      <c r="S19" s="805"/>
      <c r="T19" s="805"/>
      <c r="U19" s="805">
        <v>1.0049999999999999</v>
      </c>
      <c r="V19" s="805"/>
      <c r="W19" s="805"/>
      <c r="X19" s="805"/>
      <c r="Y19" s="805"/>
      <c r="Z19" s="805">
        <v>62.4</v>
      </c>
      <c r="AA19" s="512">
        <v>58</v>
      </c>
      <c r="AB19" s="512"/>
      <c r="AC19" s="512"/>
      <c r="AD19" s="807"/>
      <c r="AE19" s="805"/>
      <c r="AF19" s="805"/>
      <c r="AG19" s="805"/>
      <c r="AH19" s="805"/>
      <c r="AI19" s="512"/>
      <c r="AJ19" s="512" t="s">
        <v>1901</v>
      </c>
      <c r="AK19" s="807"/>
      <c r="AL19" s="512"/>
      <c r="AM19" s="807"/>
      <c r="AN19" s="512"/>
      <c r="AO19" s="559">
        <f t="array" ref="AO19">IF(AQ19="N/A","",GetRapPrice(I19,H19,J19,K19))</f>
        <v>1900</v>
      </c>
      <c r="AP19" s="509">
        <f t="shared" si="0"/>
        <v>-0.41000000000000003</v>
      </c>
      <c r="AQ19" s="508">
        <f t="array" ref="AQ19">GetFMP(I19,H19,J19,K19,L19,M19,N19,O19,(Q19+R19)/2,Z19,AJ19,"Y")</f>
        <v>1121</v>
      </c>
      <c r="AR19" s="504">
        <f t="shared" si="1"/>
        <v>336.3</v>
      </c>
      <c r="AS19" s="808"/>
      <c r="AT19" s="809"/>
      <c r="AU19" s="810"/>
      <c r="AV19" s="810"/>
      <c r="AW19" s="811"/>
      <c r="AX19" s="811" t="s">
        <v>1183</v>
      </c>
      <c r="AY19" s="810" t="s">
        <v>1183</v>
      </c>
      <c r="AZ19" s="810" t="s">
        <v>1183</v>
      </c>
      <c r="BA19" s="810" t="s">
        <v>1183</v>
      </c>
      <c r="BB19" s="810" t="s">
        <v>1183</v>
      </c>
      <c r="BC19" s="810" t="s">
        <v>1183</v>
      </c>
      <c r="BD19" s="810" t="s">
        <v>1183</v>
      </c>
      <c r="BE19" s="810" t="s">
        <v>1183</v>
      </c>
      <c r="BF19" s="811">
        <f>NaturalRelatedDisc(I19,H19,J19,K19,AX19,"Y",L19,M19,N19,O19)+NaturalRelatedDisc(I19,H19,J19,K19,AY19,"Y",L19,M19,N19,O19)+OpenRelatedDisc(I19,H19,J19,K19,AZ19,"Y",L19,M19,N19,O19)+GrainingRelatedDisc(I19,H19,J19,K19,BA19,"Surface","Y",L19,M19,N19,O19)+GrainingRelatedDisc(I19,H19,J19,K19,BB19,"Internal","Y",L19,M19,N19,O19)+OthersRelatedDisc(I19,H19,J19,K19,BC19,"Y",L19,M19,N19,O19)+OthersRelatedDisc(I19,H19,J19,K19,BD19,"Y",L19,M19,N19,O19)+OthersRelatedDisc(I19,H19,J19,K19,BE19,"Y",L19,M19,N19,O19)+cutrelatedDisc(I19,H19,J19,K19,L19,M19,N19,AW19,"Y",O19)+GetColClarupgDwg(I19,H19,J19,K19,AU19,AV19,"Y",L19)</f>
        <v>0</v>
      </c>
      <c r="BG19" s="810" t="s">
        <v>1183</v>
      </c>
      <c r="BH19" s="810" t="s">
        <v>1183</v>
      </c>
      <c r="BI19" s="811">
        <f t="shared" si="2"/>
        <v>0</v>
      </c>
      <c r="BJ19" s="810" t="s">
        <v>1183</v>
      </c>
      <c r="BK19" s="810" t="s">
        <v>1183</v>
      </c>
      <c r="BL19" s="810" t="s">
        <v>1183</v>
      </c>
      <c r="BM19" s="811">
        <f t="shared" si="3"/>
        <v>0</v>
      </c>
      <c r="BN19" s="812"/>
      <c r="BO19" s="812"/>
      <c r="BP19" s="812" t="s">
        <v>749</v>
      </c>
      <c r="BQ19" s="811">
        <f>cleanrelateddisc(I19, H19, J19, K19, BN19, BO19, "Y", L19, M19, N19)+HARelatedDisc(I19, H19, J19, K19,BP19, "Y", L19)</f>
        <v>0</v>
      </c>
      <c r="BR19" s="810"/>
      <c r="BS19" s="810"/>
      <c r="BT19" s="811"/>
      <c r="BU19" s="811"/>
      <c r="BV19" s="810"/>
      <c r="BW19" s="811"/>
      <c r="BX19" s="810"/>
      <c r="BY19" s="813"/>
      <c r="BZ19" s="811"/>
      <c r="CA19" s="813"/>
      <c r="CB19" s="811"/>
      <c r="CC19" s="810"/>
      <c r="CD19" s="810"/>
      <c r="CE19" s="810"/>
      <c r="CF19" s="810"/>
      <c r="CG19" s="810"/>
      <c r="CH19" s="810"/>
      <c r="CI19" s="810"/>
      <c r="CJ19" s="810"/>
      <c r="CK19" s="814"/>
      <c r="CL19" s="815">
        <f t="array" ref="CL19">getSection(I19,J19,K19)</f>
        <v>7</v>
      </c>
      <c r="CM19" s="508">
        <f t="array" ref="CM19">IF(AQ19="N/A","",IF(CU19="N/A",0,GetRapPrice(I19,H19,J19,K19)))</f>
        <v>1900</v>
      </c>
      <c r="CN19" s="509">
        <f t="shared" si="4"/>
        <v>-0.41000000000000003</v>
      </c>
      <c r="CO19" s="509">
        <f t="array" ref="CO19">IF(AQ19="N/A","",IF(CU19="N/A",0,IF(ISBLANK(G19),0,GetPolSymmDiscount(I19,H19,J19,K19,L19,M19,N19,O19))))</f>
        <v>0</v>
      </c>
      <c r="CP19" s="509">
        <f t="array" ref="CP19">IF(AQ19="N/A","",Depthdisc(I19,H19,L19,J19,K19,Z19,"Y"))</f>
        <v>0</v>
      </c>
      <c r="CQ19" s="509">
        <f t="array" ref="CQ19">IF(AQ19="N/A","",IF(CU19="N/A",0,GetSizePremiums(I19,H19,J19,K19,L19,M19,N19,O19,getSection(G19,J19,K19))))</f>
        <v>0</v>
      </c>
      <c r="CR19" s="509">
        <f t="array" ref="CR19">IF(AQ19="N/A","",IF(CU19="N/A",0,IF(ISBLANK(G19),0,GetDiameterPremiums(I19,H19,L19,M19,N19,O19,J19,K19,T19))))</f>
        <v>0</v>
      </c>
      <c r="CS19" s="509">
        <f t="array" ref="CS19">IF(AQ19="N/A","",IF(CU19="N/A",0,IF(ISBLANK(G19),0,GetKtoSPremiums(I19,H19,J19,K19,AJ19))))</f>
        <v>0</v>
      </c>
      <c r="CT19" s="509">
        <f t="shared" si="5"/>
        <v>-0.41000000000000003</v>
      </c>
      <c r="CU19" s="508">
        <f t="array" ref="CU19">IF(AQ19="N/A","",GetFMP(I19, H19, J19, K19, L19, M19, N19, O19, (Q19+R19)/2,Z19,AJ19,"Y"))</f>
        <v>1121</v>
      </c>
      <c r="CV19" s="504">
        <f t="shared" si="6"/>
        <v>336.3</v>
      </c>
      <c r="CW19" s="508">
        <f t="shared" si="7"/>
        <v>1900</v>
      </c>
      <c r="CX19" s="717">
        <f t="shared" si="8"/>
        <v>0</v>
      </c>
      <c r="CY19" s="717">
        <f>IF(OR(AQ19="N/A",BM19="N/A",BI19="N/A"),"",IF(AND(H19&lt;1,H19&gt;=0.3,I18="ROUND"),IF(CT19&gt;=-0.4,-0.2,-0.15),MAX(CX19,IF(OR(AQ19="N/A",BM19="N/A",BI19="N/A"),"",GetFinalDiscount("Y", I19, H19, J19, K19, L19, M19, N19, O19, AS19, AT19,AU19,AV19, AW19, AX19,AY19, AZ19, BA19, BB19,BC19,BD19, BE19,BG19, BH19, BJ19, BK19, BN19, BO19, BP19)))))</f>
        <v>-0.15</v>
      </c>
      <c r="CZ19" s="717">
        <f t="shared" si="9"/>
        <v>-0.41000000000000003</v>
      </c>
      <c r="DA19" s="509">
        <f t="shared" si="10"/>
        <v>-0.41000000000000003</v>
      </c>
      <c r="DB19" s="504">
        <f t="shared" si="11"/>
        <v>1121</v>
      </c>
      <c r="DC19" s="504">
        <f t="shared" si="12"/>
        <v>336.3</v>
      </c>
      <c r="DD19" s="504" t="str">
        <f t="shared" si="13"/>
        <v/>
      </c>
      <c r="DE19" s="504">
        <f t="array" ref="DE19">IF(OR(AQ19="N/A",BM19="N/A",BI19="N/A"),"",GetCertCharge(H19,"Y",AL19))</f>
        <v>51</v>
      </c>
      <c r="DF19" s="504">
        <f>IF(OR(AQ19="N/A",BM19="N/A",BI19="N/A"),"",DC19*Parameters!$L$3)</f>
        <v>13.452</v>
      </c>
      <c r="DG19" s="504">
        <f t="shared" si="14"/>
        <v>271.84800000000001</v>
      </c>
      <c r="DH19" s="504">
        <f t="shared" si="15"/>
        <v>906.16000000000008</v>
      </c>
    </row>
    <row r="20" spans="2:112" x14ac:dyDescent="0.25">
      <c r="B20" s="798"/>
      <c r="C20" s="799" t="s">
        <v>1536</v>
      </c>
      <c r="D20" s="512"/>
      <c r="E20" s="512"/>
      <c r="F20" s="722" t="s">
        <v>24</v>
      </c>
      <c r="G20" s="800"/>
      <c r="H20" s="801">
        <v>0.3</v>
      </c>
      <c r="I20" s="509" t="s">
        <v>196</v>
      </c>
      <c r="J20" s="802" t="s">
        <v>213</v>
      </c>
      <c r="K20" s="803" t="s">
        <v>259</v>
      </c>
      <c r="L20" s="804" t="s">
        <v>188</v>
      </c>
      <c r="M20" s="805" t="s">
        <v>188</v>
      </c>
      <c r="N20" s="804" t="s">
        <v>188</v>
      </c>
      <c r="O20" s="804" t="s">
        <v>36</v>
      </c>
      <c r="P20" s="806"/>
      <c r="Q20" s="805"/>
      <c r="R20" s="805"/>
      <c r="S20" s="805"/>
      <c r="T20" s="805"/>
      <c r="U20" s="805">
        <v>1.0069999999999999</v>
      </c>
      <c r="V20" s="805"/>
      <c r="W20" s="805"/>
      <c r="X20" s="805"/>
      <c r="Y20" s="805"/>
      <c r="Z20" s="805">
        <v>61</v>
      </c>
      <c r="AA20" s="512">
        <v>59</v>
      </c>
      <c r="AB20" s="512"/>
      <c r="AC20" s="512"/>
      <c r="AD20" s="807"/>
      <c r="AE20" s="805"/>
      <c r="AF20" s="805"/>
      <c r="AG20" s="805"/>
      <c r="AH20" s="805"/>
      <c r="AI20" s="512"/>
      <c r="AJ20" s="512" t="s">
        <v>1902</v>
      </c>
      <c r="AK20" s="807"/>
      <c r="AL20" s="512"/>
      <c r="AM20" s="807"/>
      <c r="AN20" s="512"/>
      <c r="AO20" s="559">
        <f t="array" ref="AO20">IF(AQ20="N/A","",GetRapPrice(I20,H20,J20,K20))</f>
        <v>2000</v>
      </c>
      <c r="AP20" s="509">
        <f t="shared" si="0"/>
        <v>-0.45999999999999996</v>
      </c>
      <c r="AQ20" s="508">
        <f t="array" ref="AQ20">GetFMP(I20,H20,J20,K20,L20,M20,N20,O20,(Q20+R20)/2,Z20,AJ20,"Y")</f>
        <v>1080</v>
      </c>
      <c r="AR20" s="504">
        <f t="shared" si="1"/>
        <v>324</v>
      </c>
      <c r="AS20" s="808"/>
      <c r="AT20" s="809"/>
      <c r="AU20" s="810"/>
      <c r="AV20" s="810"/>
      <c r="AW20" s="811"/>
      <c r="AX20" s="811" t="s">
        <v>1183</v>
      </c>
      <c r="AY20" s="810" t="s">
        <v>1183</v>
      </c>
      <c r="AZ20" s="810" t="s">
        <v>1200</v>
      </c>
      <c r="BA20" s="810" t="s">
        <v>1183</v>
      </c>
      <c r="BB20" s="810" t="s">
        <v>1183</v>
      </c>
      <c r="BC20" s="810" t="s">
        <v>1183</v>
      </c>
      <c r="BD20" s="810" t="s">
        <v>1183</v>
      </c>
      <c r="BE20" s="810" t="s">
        <v>1183</v>
      </c>
      <c r="BF20" s="811">
        <f>NaturalRelatedDisc(I20,H20,J20,K20,AX20,"Y",L20,M20,N20,O20)+NaturalRelatedDisc(I20,H20,J20,K20,AY20,"Y",L20,M20,N20,O20)+OpenRelatedDisc(I20,H20,J20,K20,AZ20,"Y",L20,M20,N20,O20)+GrainingRelatedDisc(I20,H20,J20,K20,BA20,"Surface","Y",L20,M20,N20,O20)+GrainingRelatedDisc(I20,H20,J20,K20,BB20,"Internal","Y",L20,M20,N20,O20)+OthersRelatedDisc(I20,H20,J20,K20,BC20,"Y",L20,M20,N20,O20)+OthersRelatedDisc(I20,H20,J20,K20,BD20,"Y",L20,M20,N20,O20)+OthersRelatedDisc(I20,H20,J20,K20,BE20,"Y",L20,M20,N20,O20)+cutrelatedDisc(I20,H20,J20,K20,L20,M20,N20,AW20,"Y",O20)+GetColClarupgDwg(I20,H20,J20,K20,AU20,AV20,"Y",L20)</f>
        <v>-0.02</v>
      </c>
      <c r="BG20" s="810" t="s">
        <v>1183</v>
      </c>
      <c r="BH20" s="810" t="s">
        <v>1183</v>
      </c>
      <c r="BI20" s="811">
        <f t="shared" si="2"/>
        <v>0</v>
      </c>
      <c r="BJ20" s="810" t="s">
        <v>1183</v>
      </c>
      <c r="BK20" s="810" t="s">
        <v>1183</v>
      </c>
      <c r="BL20" s="810" t="s">
        <v>1183</v>
      </c>
      <c r="BM20" s="811">
        <f t="shared" si="3"/>
        <v>0</v>
      </c>
      <c r="BN20" s="812"/>
      <c r="BO20" s="812"/>
      <c r="BP20" s="812" t="s">
        <v>749</v>
      </c>
      <c r="BQ20" s="811">
        <f>cleanrelateddisc(I20, H20, J20, K20, BN20, BO20, "Y", L20, M20, N20)+HARelatedDisc(I20, H20, J20, K20,BP20, "Y", L20)</f>
        <v>0</v>
      </c>
      <c r="BR20" s="810"/>
      <c r="BS20" s="810"/>
      <c r="BT20" s="811"/>
      <c r="BU20" s="811"/>
      <c r="BV20" s="810"/>
      <c r="BW20" s="811"/>
      <c r="BX20" s="810"/>
      <c r="BY20" s="813"/>
      <c r="BZ20" s="811"/>
      <c r="CA20" s="813"/>
      <c r="CB20" s="811"/>
      <c r="CC20" s="810"/>
      <c r="CD20" s="810"/>
      <c r="CE20" s="810"/>
      <c r="CF20" s="810"/>
      <c r="CG20" s="810"/>
      <c r="CH20" s="810"/>
      <c r="CI20" s="810"/>
      <c r="CJ20" s="810"/>
      <c r="CK20" s="814"/>
      <c r="CL20" s="815">
        <f t="array" ref="CL20">getSection(I20,J20,K20)</f>
        <v>7</v>
      </c>
      <c r="CM20" s="508">
        <f t="array" ref="CM20">IF(AQ20="N/A","",IF(CU20="N/A",0,GetRapPrice(I20,H20,J20,K20)))</f>
        <v>2000</v>
      </c>
      <c r="CN20" s="509">
        <f t="shared" si="4"/>
        <v>-0.45999999999999996</v>
      </c>
      <c r="CO20" s="509">
        <f t="array" ref="CO20">IF(AQ20="N/A","",IF(CU20="N/A",0,IF(ISBLANK(G20),0,GetPolSymmDiscount(I20,H20,J20,K20,L20,M20,N20,O20))))</f>
        <v>0</v>
      </c>
      <c r="CP20" s="509">
        <f t="array" ref="CP20">IF(AQ20="N/A","",Depthdisc(I20,H20,L20,J20,K20,Z20,"Y"))</f>
        <v>0</v>
      </c>
      <c r="CQ20" s="509">
        <f t="array" ref="CQ20">IF(AQ20="N/A","",IF(CU20="N/A",0,GetSizePremiums(I20,H20,J20,K20,L20,M20,N20,O20,getSection(G20,J20,K20))))</f>
        <v>0</v>
      </c>
      <c r="CR20" s="509">
        <f t="array" ref="CR20">IF(AQ20="N/A","",IF(CU20="N/A",0,IF(ISBLANK(G20),0,GetDiameterPremiums(I20,H20,L20,M20,N20,O20,J20,K20,T20))))</f>
        <v>0</v>
      </c>
      <c r="CS20" s="509">
        <f t="array" ref="CS20">IF(AQ20="N/A","",IF(CU20="N/A",0,IF(ISBLANK(G20),0,GetKtoSPremiums(I20,H20,J20,K20,AJ20))))</f>
        <v>0</v>
      </c>
      <c r="CT20" s="509">
        <f t="shared" si="5"/>
        <v>-0.45999999999999996</v>
      </c>
      <c r="CU20" s="508">
        <f t="array" ref="CU20">IF(AQ20="N/A","",GetFMP(I20, H20, J20, K20, L20, M20, N20, O20, (Q20+R20)/2,Z20,AJ20,"Y"))</f>
        <v>1080</v>
      </c>
      <c r="CV20" s="504">
        <f t="shared" si="6"/>
        <v>324</v>
      </c>
      <c r="CW20" s="508">
        <f t="shared" si="7"/>
        <v>2000</v>
      </c>
      <c r="CX20" s="717">
        <f t="shared" si="8"/>
        <v>-0.02</v>
      </c>
      <c r="CY20" s="717">
        <f>IF(OR(AQ20="N/A",BM20="N/A",BI20="N/A"),"",IF(AND(H20&lt;1,H20&gt;=0.3,I19="ROUND"),IF(CT20&gt;=-0.4,-0.2,-0.15),MAX(CX20,IF(OR(AQ20="N/A",BM20="N/A",BI20="N/A"),"",GetFinalDiscount("Y", I20, H20, J20, K20, L20, M20, N20, O20, AS20, AT20,AU20,AV20, AW20, AX20,AY20, AZ20, BA20, BB20,BC20,BD20, BE20,BG20, BH20, BJ20, BK20, BN20, BO20, BP20)))))</f>
        <v>-0.15</v>
      </c>
      <c r="CZ20" s="717">
        <f t="shared" si="9"/>
        <v>-0.45999999999999996</v>
      </c>
      <c r="DA20" s="509">
        <f t="shared" si="10"/>
        <v>-0.48</v>
      </c>
      <c r="DB20" s="504">
        <f t="shared" si="11"/>
        <v>1040</v>
      </c>
      <c r="DC20" s="504">
        <f t="shared" si="12"/>
        <v>312</v>
      </c>
      <c r="DD20" s="504" t="str">
        <f t="shared" si="13"/>
        <v/>
      </c>
      <c r="DE20" s="504">
        <f t="array" ref="DE20">IF(OR(AQ20="N/A",BM20="N/A",BI20="N/A"),"",GetCertCharge(H20,"Y",AL20))</f>
        <v>51</v>
      </c>
      <c r="DF20" s="504">
        <f>IF(OR(AQ20="N/A",BM20="N/A",BI20="N/A"),"",DC20*Parameters!$L$3)</f>
        <v>12.48</v>
      </c>
      <c r="DG20" s="504">
        <f t="shared" si="14"/>
        <v>248.52</v>
      </c>
      <c r="DH20" s="504">
        <f t="shared" si="15"/>
        <v>828.40000000000009</v>
      </c>
    </row>
    <row r="21" spans="2:112" x14ac:dyDescent="0.25">
      <c r="B21" s="798"/>
      <c r="C21" s="799" t="s">
        <v>1537</v>
      </c>
      <c r="D21" s="512"/>
      <c r="E21" s="512"/>
      <c r="F21" s="722" t="s">
        <v>24</v>
      </c>
      <c r="G21" s="800"/>
      <c r="H21" s="801">
        <v>0.3</v>
      </c>
      <c r="I21" s="509" t="s">
        <v>196</v>
      </c>
      <c r="J21" s="802" t="s">
        <v>215</v>
      </c>
      <c r="K21" s="803" t="s">
        <v>259</v>
      </c>
      <c r="L21" s="804" t="s">
        <v>202</v>
      </c>
      <c r="M21" s="805" t="s">
        <v>202</v>
      </c>
      <c r="N21" s="804" t="s">
        <v>202</v>
      </c>
      <c r="O21" s="804" t="s">
        <v>22</v>
      </c>
      <c r="P21" s="806"/>
      <c r="Q21" s="805"/>
      <c r="R21" s="805"/>
      <c r="S21" s="805"/>
      <c r="T21" s="805"/>
      <c r="U21" s="805">
        <v>1.01</v>
      </c>
      <c r="V21" s="805"/>
      <c r="W21" s="805"/>
      <c r="X21" s="805"/>
      <c r="Y21" s="805"/>
      <c r="Z21" s="805">
        <v>63.8</v>
      </c>
      <c r="AA21" s="512">
        <v>56</v>
      </c>
      <c r="AB21" s="512"/>
      <c r="AC21" s="512"/>
      <c r="AD21" s="807"/>
      <c r="AE21" s="805"/>
      <c r="AF21" s="805"/>
      <c r="AG21" s="805"/>
      <c r="AH21" s="805"/>
      <c r="AI21" s="512"/>
      <c r="AJ21" s="512"/>
      <c r="AK21" s="807"/>
      <c r="AL21" s="512"/>
      <c r="AM21" s="807"/>
      <c r="AN21" s="512"/>
      <c r="AO21" s="559">
        <f t="array" ref="AO21">IF(AQ21="N/A","",GetRapPrice(I21,H21,J21,K21))</f>
        <v>1800</v>
      </c>
      <c r="AP21" s="509">
        <f t="shared" si="0"/>
        <v>-0.47</v>
      </c>
      <c r="AQ21" s="508">
        <f t="array" ref="AQ21">GetFMP(I21,H21,J21,K21,L21,M21,N21,O21,(Q21+R21)/2,Z21,AJ21,"Y")</f>
        <v>954</v>
      </c>
      <c r="AR21" s="504">
        <f t="shared" si="1"/>
        <v>286.2</v>
      </c>
      <c r="AS21" s="808"/>
      <c r="AT21" s="809"/>
      <c r="AU21" s="810"/>
      <c r="AV21" s="810"/>
      <c r="AW21" s="811"/>
      <c r="AX21" s="811" t="s">
        <v>1183</v>
      </c>
      <c r="AY21" s="810" t="s">
        <v>1183</v>
      </c>
      <c r="AZ21" s="810" t="s">
        <v>1183</v>
      </c>
      <c r="BA21" s="810" t="s">
        <v>1183</v>
      </c>
      <c r="BB21" s="810" t="s">
        <v>1183</v>
      </c>
      <c r="BC21" s="810" t="s">
        <v>1183</v>
      </c>
      <c r="BD21" s="810" t="s">
        <v>1183</v>
      </c>
      <c r="BE21" s="810" t="s">
        <v>1183</v>
      </c>
      <c r="BF21" s="811">
        <f>NaturalRelatedDisc(I21,H21,J21,K21,AX21,"Y",L21,M21,N21,O21)+NaturalRelatedDisc(I21,H21,J21,K21,AY21,"Y",L21,M21,N21,O21)+OpenRelatedDisc(I21,H21,J21,K21,AZ21,"Y",L21,M21,N21,O21)+GrainingRelatedDisc(I21,H21,J21,K21,BA21,"Surface","Y",L21,M21,N21,O21)+GrainingRelatedDisc(I21,H21,J21,K21,BB21,"Internal","Y",L21,M21,N21,O21)+OthersRelatedDisc(I21,H21,J21,K21,BC21,"Y",L21,M21,N21,O21)+OthersRelatedDisc(I21,H21,J21,K21,BD21,"Y",L21,M21,N21,O21)+OthersRelatedDisc(I21,H21,J21,K21,BE21,"Y",L21,M21,N21,O21)+cutrelatedDisc(I21,H21,J21,K21,L21,M21,N21,AW21,"Y",O21)+GetColClarupgDwg(I21,H21,J21,K21,AU21,AV21,"Y",L21)</f>
        <v>0</v>
      </c>
      <c r="BG21" s="810" t="s">
        <v>1183</v>
      </c>
      <c r="BH21" s="810" t="s">
        <v>1183</v>
      </c>
      <c r="BI21" s="811">
        <f t="shared" si="2"/>
        <v>0</v>
      </c>
      <c r="BJ21" s="810" t="s">
        <v>1183</v>
      </c>
      <c r="BK21" s="810" t="s">
        <v>1183</v>
      </c>
      <c r="BL21" s="810" t="s">
        <v>1183</v>
      </c>
      <c r="BM21" s="811">
        <f t="shared" si="3"/>
        <v>0</v>
      </c>
      <c r="BN21" s="812" t="s">
        <v>861</v>
      </c>
      <c r="BO21" s="812" t="s">
        <v>861</v>
      </c>
      <c r="BP21" s="812" t="s">
        <v>861</v>
      </c>
      <c r="BQ21" s="811">
        <f>cleanrelateddisc(I21, H21, J21, K21, BN21, BO21, "Y", L21, M21, N21)+HARelatedDisc(I21, H21, J21, K21,BP21, "Y", L21)</f>
        <v>0</v>
      </c>
      <c r="BR21" s="810"/>
      <c r="BS21" s="810"/>
      <c r="BT21" s="811"/>
      <c r="BU21" s="811"/>
      <c r="BV21" s="810"/>
      <c r="BW21" s="811"/>
      <c r="BX21" s="810"/>
      <c r="BY21" s="813"/>
      <c r="BZ21" s="811"/>
      <c r="CA21" s="813"/>
      <c r="CB21" s="811"/>
      <c r="CC21" s="810"/>
      <c r="CD21" s="810"/>
      <c r="CE21" s="810"/>
      <c r="CF21" s="810"/>
      <c r="CG21" s="810"/>
      <c r="CH21" s="810"/>
      <c r="CI21" s="810"/>
      <c r="CJ21" s="810"/>
      <c r="CK21" s="814"/>
      <c r="CL21" s="815">
        <f t="array" ref="CL21">getSection(I21,J21,K21)</f>
        <v>8</v>
      </c>
      <c r="CM21" s="508">
        <f t="array" ref="CM21">IF(AQ21="N/A","",IF(CU21="N/A",0,GetRapPrice(I21,H21,J21,K21)))</f>
        <v>1800</v>
      </c>
      <c r="CN21" s="509">
        <f t="shared" si="4"/>
        <v>-0.47</v>
      </c>
      <c r="CO21" s="509">
        <f t="array" ref="CO21">IF(AQ21="N/A","",IF(CU21="N/A",0,IF(ISBLANK(G21),0,GetPolSymmDiscount(I21,H21,J21,K21,L21,M21,N21,O21))))</f>
        <v>0</v>
      </c>
      <c r="CP21" s="509">
        <f t="array" ref="CP21">IF(AQ21="N/A","",Depthdisc(I21,H21,L21,J21,K21,Z21,"Y"))</f>
        <v>0</v>
      </c>
      <c r="CQ21" s="509">
        <f t="array" ref="CQ21">IF(AQ21="N/A","",IF(CU21="N/A",0,GetSizePremiums(I21,H21,J21,K21,L21,M21,N21,O21,getSection(G21,J21,K21))))</f>
        <v>0</v>
      </c>
      <c r="CR21" s="509">
        <f t="array" ref="CR21">IF(AQ21="N/A","",IF(CU21="N/A",0,IF(ISBLANK(G21),0,GetDiameterPremiums(I21,H21,L21,M21,N21,O21,J21,K21,T21))))</f>
        <v>0</v>
      </c>
      <c r="CS21" s="509">
        <f t="array" ref="CS21">IF(AQ21="N/A","",IF(CU21="N/A",0,IF(ISBLANK(G21),0,GetKtoSPremiums(I21,H21,J21,K21,AJ21))))</f>
        <v>0</v>
      </c>
      <c r="CT21" s="509">
        <f t="shared" si="5"/>
        <v>-0.47</v>
      </c>
      <c r="CU21" s="508">
        <f t="array" ref="CU21">IF(AQ21="N/A","",GetFMP(I21, H21, J21, K21, L21, M21, N21, O21, (Q21+R21)/2,Z21,AJ21,"Y"))</f>
        <v>954</v>
      </c>
      <c r="CV21" s="504">
        <f t="shared" si="6"/>
        <v>286.2</v>
      </c>
      <c r="CW21" s="508">
        <f t="shared" si="7"/>
        <v>1800</v>
      </c>
      <c r="CX21" s="717">
        <f t="shared" si="8"/>
        <v>0</v>
      </c>
      <c r="CY21" s="717">
        <f>IF(OR(AQ21="N/A",BM21="N/A",BI21="N/A"),"",IF(AND(H21&lt;1,H21&gt;=0.3,I20="ROUND"),IF(CT21&gt;=-0.4,-0.2,-0.15),MAX(CX21,IF(OR(AQ21="N/A",BM21="N/A",BI21="N/A"),"",GetFinalDiscount("Y", I21, H21, J21, K21, L21, M21, N21, O21, AS21, AT21,AU21,AV21, AW21, AX21,AY21, AZ21, BA21, BB21,BC21,BD21, BE21,BG21, BH21, BJ21, BK21, BN21, BO21, BP21)))))</f>
        <v>-0.15</v>
      </c>
      <c r="CZ21" s="717">
        <f t="shared" si="9"/>
        <v>-0.47</v>
      </c>
      <c r="DA21" s="509">
        <f t="shared" si="10"/>
        <v>-0.47</v>
      </c>
      <c r="DB21" s="504">
        <f t="shared" si="11"/>
        <v>954</v>
      </c>
      <c r="DC21" s="504">
        <f t="shared" si="12"/>
        <v>286.2</v>
      </c>
      <c r="DD21" s="504" t="str">
        <f t="shared" si="13"/>
        <v/>
      </c>
      <c r="DE21" s="504">
        <f t="array" ref="DE21">IF(OR(AQ21="N/A",BM21="N/A",BI21="N/A"),"",GetCertCharge(H21,"Y",AL21))</f>
        <v>51</v>
      </c>
      <c r="DF21" s="504">
        <f>IF(OR(AQ21="N/A",BM21="N/A",BI21="N/A"),"",DC21*Parameters!$L$3)</f>
        <v>11.448</v>
      </c>
      <c r="DG21" s="504">
        <f t="shared" si="14"/>
        <v>223.75199999999998</v>
      </c>
      <c r="DH21" s="504">
        <f t="shared" si="15"/>
        <v>745.83999999999992</v>
      </c>
    </row>
    <row r="22" spans="2:112" x14ac:dyDescent="0.25">
      <c r="B22" s="798"/>
      <c r="C22" s="799" t="s">
        <v>1538</v>
      </c>
      <c r="D22" s="512"/>
      <c r="E22" s="512"/>
      <c r="F22" s="722" t="s">
        <v>24</v>
      </c>
      <c r="G22" s="800"/>
      <c r="H22" s="801">
        <v>0.3</v>
      </c>
      <c r="I22" s="509" t="s">
        <v>196</v>
      </c>
      <c r="J22" s="802" t="s">
        <v>250</v>
      </c>
      <c r="K22" s="803" t="s">
        <v>259</v>
      </c>
      <c r="L22" s="804" t="s">
        <v>188</v>
      </c>
      <c r="M22" s="805" t="s">
        <v>188</v>
      </c>
      <c r="N22" s="804" t="s">
        <v>188</v>
      </c>
      <c r="O22" s="804" t="s">
        <v>36</v>
      </c>
      <c r="P22" s="806"/>
      <c r="Q22" s="805"/>
      <c r="R22" s="805"/>
      <c r="S22" s="805"/>
      <c r="T22" s="805"/>
      <c r="U22" s="805">
        <v>1.0089999999999999</v>
      </c>
      <c r="V22" s="805"/>
      <c r="W22" s="805"/>
      <c r="X22" s="805"/>
      <c r="Y22" s="805"/>
      <c r="Z22" s="805">
        <v>61.3</v>
      </c>
      <c r="AA22" s="512">
        <v>58</v>
      </c>
      <c r="AB22" s="512"/>
      <c r="AC22" s="512"/>
      <c r="AD22" s="807"/>
      <c r="AE22" s="805"/>
      <c r="AF22" s="805"/>
      <c r="AG22" s="805"/>
      <c r="AH22" s="805"/>
      <c r="AI22" s="512"/>
      <c r="AJ22" s="512" t="s">
        <v>1892</v>
      </c>
      <c r="AK22" s="807"/>
      <c r="AL22" s="512"/>
      <c r="AM22" s="807"/>
      <c r="AN22" s="512"/>
      <c r="AO22" s="559">
        <f t="array" ref="AO22">IF(AQ22="N/A","",GetRapPrice(I22,H22,J22,K22))</f>
        <v>1700</v>
      </c>
      <c r="AP22" s="509">
        <f t="shared" si="0"/>
        <v>-0.42000000000000004</v>
      </c>
      <c r="AQ22" s="508">
        <f t="array" ref="AQ22">GetFMP(I22,H22,J22,K22,L22,M22,N22,O22,(Q22+R22)/2,Z22,AJ22,"Y")</f>
        <v>985.99999999999989</v>
      </c>
      <c r="AR22" s="504">
        <f t="shared" si="1"/>
        <v>295.79999999999995</v>
      </c>
      <c r="AS22" s="808"/>
      <c r="AT22" s="809"/>
      <c r="AU22" s="810"/>
      <c r="AV22" s="810"/>
      <c r="AW22" s="811"/>
      <c r="AX22" s="811" t="s">
        <v>1183</v>
      </c>
      <c r="AY22" s="810" t="s">
        <v>1183</v>
      </c>
      <c r="AZ22" s="810" t="s">
        <v>1183</v>
      </c>
      <c r="BA22" s="810" t="s">
        <v>1183</v>
      </c>
      <c r="BB22" s="810" t="s">
        <v>1183</v>
      </c>
      <c r="BC22" s="810" t="s">
        <v>1183</v>
      </c>
      <c r="BD22" s="810" t="s">
        <v>1183</v>
      </c>
      <c r="BE22" s="810" t="s">
        <v>1183</v>
      </c>
      <c r="BF22" s="811">
        <f>NaturalRelatedDisc(I22,H22,J22,K22,AX22,"Y",L22,M22,N22,O22)+NaturalRelatedDisc(I22,H22,J22,K22,AY22,"Y",L22,M22,N22,O22)+OpenRelatedDisc(I22,H22,J22,K22,AZ22,"Y",L22,M22,N22,O22)+GrainingRelatedDisc(I22,H22,J22,K22,BA22,"Surface","Y",L22,M22,N22,O22)+GrainingRelatedDisc(I22,H22,J22,K22,BB22,"Internal","Y",L22,M22,N22,O22)+OthersRelatedDisc(I22,H22,J22,K22,BC22,"Y",L22,M22,N22,O22)+OthersRelatedDisc(I22,H22,J22,K22,BD22,"Y",L22,M22,N22,O22)+OthersRelatedDisc(I22,H22,J22,K22,BE22,"Y",L22,M22,N22,O22)+cutrelatedDisc(I22,H22,J22,K22,L22,M22,N22,AW22,"Y",O22)+GetColClarupgDwg(I22,H22,J22,K22,AU22,AV22,"Y",L22)</f>
        <v>0</v>
      </c>
      <c r="BG22" s="810" t="s">
        <v>1183</v>
      </c>
      <c r="BH22" s="810" t="s">
        <v>1183</v>
      </c>
      <c r="BI22" s="811">
        <f t="shared" si="2"/>
        <v>0</v>
      </c>
      <c r="BJ22" s="810" t="s">
        <v>1284</v>
      </c>
      <c r="BK22" s="810" t="s">
        <v>1183</v>
      </c>
      <c r="BL22" s="810" t="s">
        <v>1183</v>
      </c>
      <c r="BM22" s="811">
        <f t="shared" si="3"/>
        <v>-0.01</v>
      </c>
      <c r="BN22" s="812"/>
      <c r="BO22" s="812"/>
      <c r="BP22" s="812" t="s">
        <v>749</v>
      </c>
      <c r="BQ22" s="811">
        <f>cleanrelateddisc(I22, H22, J22, K22, BN22, BO22, "Y", L22, M22, N22)+HARelatedDisc(I22, H22, J22, K22,BP22, "Y", L22)</f>
        <v>0</v>
      </c>
      <c r="BR22" s="810"/>
      <c r="BS22" s="810"/>
      <c r="BT22" s="811"/>
      <c r="BU22" s="811"/>
      <c r="BV22" s="810"/>
      <c r="BW22" s="811"/>
      <c r="BX22" s="810"/>
      <c r="BY22" s="813"/>
      <c r="BZ22" s="811"/>
      <c r="CA22" s="813"/>
      <c r="CB22" s="811"/>
      <c r="CC22" s="810"/>
      <c r="CD22" s="810"/>
      <c r="CE22" s="810"/>
      <c r="CF22" s="810"/>
      <c r="CG22" s="810"/>
      <c r="CH22" s="810"/>
      <c r="CI22" s="810"/>
      <c r="CJ22" s="810"/>
      <c r="CK22" s="814"/>
      <c r="CL22" s="815">
        <f t="array" ref="CL22">getSection(I22,J22,K22)</f>
        <v>8</v>
      </c>
      <c r="CM22" s="508">
        <f t="array" ref="CM22">IF(AQ22="N/A","",IF(CU22="N/A",0,GetRapPrice(I22,H22,J22,K22)))</f>
        <v>1700</v>
      </c>
      <c r="CN22" s="509">
        <f t="shared" si="4"/>
        <v>-0.42000000000000004</v>
      </c>
      <c r="CO22" s="509">
        <f t="array" ref="CO22">IF(AQ22="N/A","",IF(CU22="N/A",0,IF(ISBLANK(G22),0,GetPolSymmDiscount(I22,H22,J22,K22,L22,M22,N22,O22))))</f>
        <v>0</v>
      </c>
      <c r="CP22" s="509">
        <f t="array" ref="CP22">IF(AQ22="N/A","",Depthdisc(I22,H22,L22,J22,K22,Z22,"Y"))</f>
        <v>0</v>
      </c>
      <c r="CQ22" s="509">
        <f t="array" ref="CQ22">IF(AQ22="N/A","",IF(CU22="N/A",0,GetSizePremiums(I22,H22,J22,K22,L22,M22,N22,O22,getSection(G22,J22,K22))))</f>
        <v>0</v>
      </c>
      <c r="CR22" s="509">
        <f t="array" ref="CR22">IF(AQ22="N/A","",IF(CU22="N/A",0,IF(ISBLANK(G22),0,GetDiameterPremiums(I22,H22,L22,M22,N22,O22,J22,K22,T22))))</f>
        <v>0</v>
      </c>
      <c r="CS22" s="509">
        <f t="array" ref="CS22">IF(AQ22="N/A","",IF(CU22="N/A",0,IF(ISBLANK(G22),0,GetKtoSPremiums(I22,H22,J22,K22,AJ22))))</f>
        <v>0</v>
      </c>
      <c r="CT22" s="509">
        <f t="shared" si="5"/>
        <v>-0.42000000000000004</v>
      </c>
      <c r="CU22" s="508">
        <f t="array" ref="CU22">IF(AQ22="N/A","",GetFMP(I22, H22, J22, K22, L22, M22, N22, O22, (Q22+R22)/2,Z22,AJ22,"Y"))</f>
        <v>985.99999999999989</v>
      </c>
      <c r="CV22" s="504">
        <f t="shared" si="6"/>
        <v>295.79999999999995</v>
      </c>
      <c r="CW22" s="508">
        <f t="shared" si="7"/>
        <v>1700</v>
      </c>
      <c r="CX22" s="717">
        <f t="shared" si="8"/>
        <v>-0.01</v>
      </c>
      <c r="CY22" s="717">
        <f>IF(OR(AQ22="N/A",BM22="N/A",BI22="N/A"),"",IF(AND(H22&lt;1,H22&gt;=0.3,I21="ROUND"),IF(CT22&gt;=-0.4,-0.2,-0.15),MAX(CX22,IF(OR(AQ22="N/A",BM22="N/A",BI22="N/A"),"",GetFinalDiscount("Y", I22, H22, J22, K22, L22, M22, N22, O22, AS22, AT22,AU22,AV22, AW22, AX22,AY22, AZ22, BA22, BB22,BC22,BD22, BE22,BG22, BH22, BJ22, BK22, BN22, BO22, BP22)))))</f>
        <v>-0.15</v>
      </c>
      <c r="CZ22" s="717">
        <f t="shared" si="9"/>
        <v>-0.42000000000000004</v>
      </c>
      <c r="DA22" s="509">
        <f t="shared" si="10"/>
        <v>-0.43000000000000005</v>
      </c>
      <c r="DB22" s="504">
        <f t="shared" si="11"/>
        <v>968.99999999999989</v>
      </c>
      <c r="DC22" s="504">
        <f t="shared" si="12"/>
        <v>290.69999999999993</v>
      </c>
      <c r="DD22" s="504" t="str">
        <f t="shared" si="13"/>
        <v/>
      </c>
      <c r="DE22" s="504">
        <f t="array" ref="DE22">IF(OR(AQ22="N/A",BM22="N/A",BI22="N/A"),"",GetCertCharge(H22,"Y",AL22))</f>
        <v>51</v>
      </c>
      <c r="DF22" s="504">
        <f>IF(OR(AQ22="N/A",BM22="N/A",BI22="N/A"),"",DC22*Parameters!$L$3)</f>
        <v>11.627999999999998</v>
      </c>
      <c r="DG22" s="504">
        <f t="shared" si="14"/>
        <v>228.07199999999995</v>
      </c>
      <c r="DH22" s="504">
        <f t="shared" si="15"/>
        <v>760.2399999999999</v>
      </c>
    </row>
    <row r="23" spans="2:112" x14ac:dyDescent="0.25">
      <c r="B23" s="798"/>
      <c r="C23" s="799" t="s">
        <v>1539</v>
      </c>
      <c r="D23" s="512"/>
      <c r="E23" s="512"/>
      <c r="F23" s="722" t="s">
        <v>24</v>
      </c>
      <c r="G23" s="800"/>
      <c r="H23" s="801">
        <v>0.3</v>
      </c>
      <c r="I23" s="509" t="s">
        <v>196</v>
      </c>
      <c r="J23" s="802" t="s">
        <v>258</v>
      </c>
      <c r="K23" s="803" t="s">
        <v>234</v>
      </c>
      <c r="L23" s="804" t="s">
        <v>188</v>
      </c>
      <c r="M23" s="805" t="s">
        <v>188</v>
      </c>
      <c r="N23" s="804" t="s">
        <v>188</v>
      </c>
      <c r="O23" s="804" t="s">
        <v>36</v>
      </c>
      <c r="P23" s="806"/>
      <c r="Q23" s="805"/>
      <c r="R23" s="805"/>
      <c r="S23" s="805"/>
      <c r="T23" s="805"/>
      <c r="U23" s="805">
        <v>1.0049999999999999</v>
      </c>
      <c r="V23" s="805"/>
      <c r="W23" s="805"/>
      <c r="X23" s="805"/>
      <c r="Y23" s="805"/>
      <c r="Z23" s="805">
        <v>61.2</v>
      </c>
      <c r="AA23" s="512">
        <v>58</v>
      </c>
      <c r="AB23" s="512"/>
      <c r="AC23" s="512"/>
      <c r="AD23" s="807"/>
      <c r="AE23" s="805"/>
      <c r="AF23" s="805"/>
      <c r="AG23" s="805"/>
      <c r="AH23" s="805"/>
      <c r="AI23" s="512"/>
      <c r="AJ23" s="512" t="s">
        <v>1903</v>
      </c>
      <c r="AK23" s="807"/>
      <c r="AL23" s="512"/>
      <c r="AM23" s="807"/>
      <c r="AN23" s="512"/>
      <c r="AO23" s="559">
        <f t="array" ref="AO23">IF(AQ23="N/A","",GetRapPrice(I23,H23,J23,K23))</f>
        <v>2000</v>
      </c>
      <c r="AP23" s="509">
        <f t="shared" si="0"/>
        <v>-0.43999999999999995</v>
      </c>
      <c r="AQ23" s="508">
        <f t="array" ref="AQ23">GetFMP(I23,H23,J23,K23,L23,M23,N23,O23,(Q23+R23)/2,Z23,AJ23,"Y")</f>
        <v>1120</v>
      </c>
      <c r="AR23" s="504">
        <f t="shared" si="1"/>
        <v>336</v>
      </c>
      <c r="AS23" s="808"/>
      <c r="AT23" s="809"/>
      <c r="AU23" s="810"/>
      <c r="AV23" s="810"/>
      <c r="AW23" s="811"/>
      <c r="AX23" s="811" t="s">
        <v>1183</v>
      </c>
      <c r="AY23" s="810" t="s">
        <v>1183</v>
      </c>
      <c r="AZ23" s="810" t="s">
        <v>1183</v>
      </c>
      <c r="BA23" s="810" t="s">
        <v>1183</v>
      </c>
      <c r="BB23" s="810" t="s">
        <v>1183</v>
      </c>
      <c r="BC23" s="810" t="s">
        <v>1183</v>
      </c>
      <c r="BD23" s="810" t="s">
        <v>1183</v>
      </c>
      <c r="BE23" s="810" t="s">
        <v>1183</v>
      </c>
      <c r="BF23" s="811">
        <f>NaturalRelatedDisc(I23,H23,J23,K23,AX23,"Y",L23,M23,N23,O23)+NaturalRelatedDisc(I23,H23,J23,K23,AY23,"Y",L23,M23,N23,O23)+OpenRelatedDisc(I23,H23,J23,K23,AZ23,"Y",L23,M23,N23,O23)+GrainingRelatedDisc(I23,H23,J23,K23,BA23,"Surface","Y",L23,M23,N23,O23)+GrainingRelatedDisc(I23,H23,J23,K23,BB23,"Internal","Y",L23,M23,N23,O23)+OthersRelatedDisc(I23,H23,J23,K23,BC23,"Y",L23,M23,N23,O23)+OthersRelatedDisc(I23,H23,J23,K23,BD23,"Y",L23,M23,N23,O23)+OthersRelatedDisc(I23,H23,J23,K23,BE23,"Y",L23,M23,N23,O23)+cutrelatedDisc(I23,H23,J23,K23,L23,M23,N23,AW23,"Y",O23)+GetColClarupgDwg(I23,H23,J23,K23,AU23,AV23,"Y",L23)</f>
        <v>0</v>
      </c>
      <c r="BG23" s="810" t="s">
        <v>1183</v>
      </c>
      <c r="BH23" s="810" t="s">
        <v>1183</v>
      </c>
      <c r="BI23" s="811">
        <f t="shared" si="2"/>
        <v>0</v>
      </c>
      <c r="BJ23" s="810" t="s">
        <v>1183</v>
      </c>
      <c r="BK23" s="810" t="s">
        <v>1183</v>
      </c>
      <c r="BL23" s="810" t="s">
        <v>1183</v>
      </c>
      <c r="BM23" s="811">
        <f t="shared" si="3"/>
        <v>0</v>
      </c>
      <c r="BN23" s="812"/>
      <c r="BO23" s="812"/>
      <c r="BP23" s="812" t="s">
        <v>749</v>
      </c>
      <c r="BQ23" s="811">
        <f>cleanrelateddisc(I23, H23, J23, K23, BN23, BO23, "Y", L23, M23, N23)+HARelatedDisc(I23, H23, J23, K23,BP23, "Y", L23)</f>
        <v>0</v>
      </c>
      <c r="BR23" s="810"/>
      <c r="BS23" s="810"/>
      <c r="BT23" s="811"/>
      <c r="BU23" s="811"/>
      <c r="BV23" s="810"/>
      <c r="BW23" s="811"/>
      <c r="BX23" s="810"/>
      <c r="BY23" s="813"/>
      <c r="BZ23" s="811"/>
      <c r="CA23" s="813"/>
      <c r="CB23" s="811"/>
      <c r="CC23" s="810"/>
      <c r="CD23" s="810"/>
      <c r="CE23" s="810"/>
      <c r="CF23" s="810"/>
      <c r="CG23" s="810"/>
      <c r="CH23" s="810"/>
      <c r="CI23" s="810"/>
      <c r="CJ23" s="810"/>
      <c r="CK23" s="814"/>
      <c r="CL23" s="815">
        <f t="array" ref="CL23">getSection(I23,J23,K23)</f>
        <v>2</v>
      </c>
      <c r="CM23" s="508">
        <f t="array" ref="CM23">IF(AQ23="N/A","",IF(CU23="N/A",0,GetRapPrice(I23,H23,J23,K23)))</f>
        <v>2000</v>
      </c>
      <c r="CN23" s="509">
        <f t="shared" si="4"/>
        <v>-0.43999999999999995</v>
      </c>
      <c r="CO23" s="509">
        <f t="array" ref="CO23">IF(AQ23="N/A","",IF(CU23="N/A",0,IF(ISBLANK(G23),0,GetPolSymmDiscount(I23,H23,J23,K23,L23,M23,N23,O23))))</f>
        <v>0</v>
      </c>
      <c r="CP23" s="509">
        <f t="array" ref="CP23">IF(AQ23="N/A","",Depthdisc(I23,H23,L23,J23,K23,Z23,"Y"))</f>
        <v>0</v>
      </c>
      <c r="CQ23" s="509">
        <f t="array" ref="CQ23">IF(AQ23="N/A","",IF(CU23="N/A",0,GetSizePremiums(I23,H23,J23,K23,L23,M23,N23,O23,getSection(G23,J23,K23))))</f>
        <v>0</v>
      </c>
      <c r="CR23" s="509">
        <f t="array" ref="CR23">IF(AQ23="N/A","",IF(CU23="N/A",0,IF(ISBLANK(G23),0,GetDiameterPremiums(I23,H23,L23,M23,N23,O23,J23,K23,T23))))</f>
        <v>0</v>
      </c>
      <c r="CS23" s="509">
        <f t="array" ref="CS23">IF(AQ23="N/A","",IF(CU23="N/A",0,IF(ISBLANK(G23),0,GetKtoSPremiums(I23,H23,J23,K23,AJ23))))</f>
        <v>0</v>
      </c>
      <c r="CT23" s="509">
        <f t="shared" si="5"/>
        <v>-0.43999999999999995</v>
      </c>
      <c r="CU23" s="508">
        <f t="array" ref="CU23">IF(AQ23="N/A","",GetFMP(I23, H23, J23, K23, L23, M23, N23, O23, (Q23+R23)/2,Z23,AJ23,"Y"))</f>
        <v>1120</v>
      </c>
      <c r="CV23" s="504">
        <f t="shared" si="6"/>
        <v>336</v>
      </c>
      <c r="CW23" s="508">
        <f t="shared" si="7"/>
        <v>2000</v>
      </c>
      <c r="CX23" s="717">
        <f t="shared" si="8"/>
        <v>0</v>
      </c>
      <c r="CY23" s="717">
        <f>IF(OR(AQ23="N/A",BM23="N/A",BI23="N/A"),"",IF(AND(H23&lt;1,H23&gt;=0.3,I22="ROUND"),IF(CT23&gt;=-0.4,-0.2,-0.15),MAX(CX23,IF(OR(AQ23="N/A",BM23="N/A",BI23="N/A"),"",GetFinalDiscount("Y", I23, H23, J23, K23, L23, M23, N23, O23, AS23, AT23,AU23,AV23, AW23, AX23,AY23, AZ23, BA23, BB23,BC23,BD23, BE23,BG23, BH23, BJ23, BK23, BN23, BO23, BP23)))))</f>
        <v>-0.15</v>
      </c>
      <c r="CZ23" s="717">
        <f t="shared" si="9"/>
        <v>-0.43999999999999995</v>
      </c>
      <c r="DA23" s="509">
        <f t="shared" si="10"/>
        <v>-0.43999999999999995</v>
      </c>
      <c r="DB23" s="504">
        <f t="shared" si="11"/>
        <v>1120</v>
      </c>
      <c r="DC23" s="504">
        <f t="shared" si="12"/>
        <v>336</v>
      </c>
      <c r="DD23" s="504" t="str">
        <f t="shared" si="13"/>
        <v/>
      </c>
      <c r="DE23" s="504">
        <f t="array" ref="DE23">IF(OR(AQ23="N/A",BM23="N/A",BI23="N/A"),"",GetCertCharge(H23,"Y",AL23))</f>
        <v>51</v>
      </c>
      <c r="DF23" s="504">
        <f>IF(OR(AQ23="N/A",BM23="N/A",BI23="N/A"),"",DC23*Parameters!$L$3)</f>
        <v>13.44</v>
      </c>
      <c r="DG23" s="504">
        <f t="shared" si="14"/>
        <v>271.56</v>
      </c>
      <c r="DH23" s="504">
        <f t="shared" si="15"/>
        <v>905.2</v>
      </c>
    </row>
    <row r="24" spans="2:112" x14ac:dyDescent="0.25">
      <c r="B24" s="798"/>
      <c r="C24" s="799" t="s">
        <v>1540</v>
      </c>
      <c r="D24" s="512"/>
      <c r="E24" s="512"/>
      <c r="F24" s="722" t="s">
        <v>24</v>
      </c>
      <c r="G24" s="800"/>
      <c r="H24" s="801">
        <v>0.3</v>
      </c>
      <c r="I24" s="509" t="s">
        <v>196</v>
      </c>
      <c r="J24" s="802" t="s">
        <v>215</v>
      </c>
      <c r="K24" s="803" t="s">
        <v>243</v>
      </c>
      <c r="L24" s="804" t="s">
        <v>202</v>
      </c>
      <c r="M24" s="805" t="s">
        <v>202</v>
      </c>
      <c r="N24" s="804" t="s">
        <v>202</v>
      </c>
      <c r="O24" s="804" t="s">
        <v>22</v>
      </c>
      <c r="P24" s="806"/>
      <c r="Q24" s="805"/>
      <c r="R24" s="805"/>
      <c r="S24" s="805"/>
      <c r="T24" s="805"/>
      <c r="U24" s="805">
        <v>1.0069999999999999</v>
      </c>
      <c r="V24" s="805"/>
      <c r="W24" s="805"/>
      <c r="X24" s="805"/>
      <c r="Y24" s="805"/>
      <c r="Z24" s="805">
        <v>64.2</v>
      </c>
      <c r="AA24" s="512">
        <v>58</v>
      </c>
      <c r="AB24" s="512"/>
      <c r="AC24" s="512"/>
      <c r="AD24" s="807"/>
      <c r="AE24" s="805"/>
      <c r="AF24" s="805"/>
      <c r="AG24" s="805"/>
      <c r="AH24" s="805"/>
      <c r="AI24" s="512"/>
      <c r="AJ24" s="512"/>
      <c r="AK24" s="807"/>
      <c r="AL24" s="512"/>
      <c r="AM24" s="807"/>
      <c r="AN24" s="512"/>
      <c r="AO24" s="559">
        <f t="array" ref="AO24">IF(AQ24="N/A","",GetRapPrice(I24,H24,J24,K24))</f>
        <v>2200</v>
      </c>
      <c r="AP24" s="509">
        <f t="shared" si="0"/>
        <v>-0.47</v>
      </c>
      <c r="AQ24" s="508">
        <f t="array" ref="AQ24">GetFMP(I24,H24,J24,K24,L24,M24,N24,O24,(Q24+R24)/2,Z24,AJ24,"Y")</f>
        <v>1166</v>
      </c>
      <c r="AR24" s="504">
        <f t="shared" si="1"/>
        <v>349.8</v>
      </c>
      <c r="AS24" s="808"/>
      <c r="AT24" s="809"/>
      <c r="AU24" s="810"/>
      <c r="AV24" s="810"/>
      <c r="AW24" s="811"/>
      <c r="AX24" s="811" t="s">
        <v>1183</v>
      </c>
      <c r="AY24" s="810" t="s">
        <v>1183</v>
      </c>
      <c r="AZ24" s="810" t="s">
        <v>1183</v>
      </c>
      <c r="BA24" s="810" t="s">
        <v>1183</v>
      </c>
      <c r="BB24" s="810" t="s">
        <v>1183</v>
      </c>
      <c r="BC24" s="810" t="s">
        <v>1183</v>
      </c>
      <c r="BD24" s="810" t="s">
        <v>1183</v>
      </c>
      <c r="BE24" s="810" t="s">
        <v>1183</v>
      </c>
      <c r="BF24" s="811">
        <f>NaturalRelatedDisc(I24,H24,J24,K24,AX24,"Y",L24,M24,N24,O24)+NaturalRelatedDisc(I24,H24,J24,K24,AY24,"Y",L24,M24,N24,O24)+OpenRelatedDisc(I24,H24,J24,K24,AZ24,"Y",L24,M24,N24,O24)+GrainingRelatedDisc(I24,H24,J24,K24,BA24,"Surface","Y",L24,M24,N24,O24)+GrainingRelatedDisc(I24,H24,J24,K24,BB24,"Internal","Y",L24,M24,N24,O24)+OthersRelatedDisc(I24,H24,J24,K24,BC24,"Y",L24,M24,N24,O24)+OthersRelatedDisc(I24,H24,J24,K24,BD24,"Y",L24,M24,N24,O24)+OthersRelatedDisc(I24,H24,J24,K24,BE24,"Y",L24,M24,N24,O24)+cutrelatedDisc(I24,H24,J24,K24,L24,M24,N24,AW24,"Y",O24)+GetColClarupgDwg(I24,H24,J24,K24,AU24,AV24,"Y",L24)</f>
        <v>0</v>
      </c>
      <c r="BG24" s="810" t="s">
        <v>1183</v>
      </c>
      <c r="BH24" s="810" t="s">
        <v>1183</v>
      </c>
      <c r="BI24" s="811">
        <f t="shared" si="2"/>
        <v>0</v>
      </c>
      <c r="BJ24" s="810" t="s">
        <v>1183</v>
      </c>
      <c r="BK24" s="810" t="s">
        <v>1183</v>
      </c>
      <c r="BL24" s="810" t="s">
        <v>1183</v>
      </c>
      <c r="BM24" s="811">
        <f t="shared" si="3"/>
        <v>0</v>
      </c>
      <c r="BN24" s="812" t="s">
        <v>861</v>
      </c>
      <c r="BO24" s="812" t="s">
        <v>861</v>
      </c>
      <c r="BP24" s="812" t="s">
        <v>861</v>
      </c>
      <c r="BQ24" s="811">
        <f>cleanrelateddisc(I24, H24, J24, K24, BN24, BO24, "Y", L24, M24, N24)+HARelatedDisc(I24, H24, J24, K24,BP24, "Y", L24)</f>
        <v>0</v>
      </c>
      <c r="BR24" s="810"/>
      <c r="BS24" s="810"/>
      <c r="BT24" s="811"/>
      <c r="BU24" s="811"/>
      <c r="BV24" s="810"/>
      <c r="BW24" s="811"/>
      <c r="BX24" s="810"/>
      <c r="BY24" s="813"/>
      <c r="BZ24" s="811"/>
      <c r="CA24" s="813"/>
      <c r="CB24" s="811"/>
      <c r="CC24" s="810"/>
      <c r="CD24" s="810"/>
      <c r="CE24" s="810"/>
      <c r="CF24" s="810"/>
      <c r="CG24" s="810"/>
      <c r="CH24" s="810"/>
      <c r="CI24" s="810"/>
      <c r="CJ24" s="810"/>
      <c r="CK24" s="814"/>
      <c r="CL24" s="815">
        <f t="array" ref="CL24">getSection(I24,J24,K24)</f>
        <v>5</v>
      </c>
      <c r="CM24" s="508">
        <f t="array" ref="CM24">IF(AQ24="N/A","",IF(CU24="N/A",0,GetRapPrice(I24,H24,J24,K24)))</f>
        <v>2200</v>
      </c>
      <c r="CN24" s="509">
        <f t="shared" si="4"/>
        <v>-0.47</v>
      </c>
      <c r="CO24" s="509">
        <f t="array" ref="CO24">IF(AQ24="N/A","",IF(CU24="N/A",0,IF(ISBLANK(G24),0,GetPolSymmDiscount(I24,H24,J24,K24,L24,M24,N24,O24))))</f>
        <v>0</v>
      </c>
      <c r="CP24" s="509">
        <f t="array" ref="CP24">IF(AQ24="N/A","",Depthdisc(I24,H24,L24,J24,K24,Z24,"Y"))</f>
        <v>0</v>
      </c>
      <c r="CQ24" s="509">
        <f t="array" ref="CQ24">IF(AQ24="N/A","",IF(CU24="N/A",0,GetSizePremiums(I24,H24,J24,K24,L24,M24,N24,O24,getSection(G24,J24,K24))))</f>
        <v>0</v>
      </c>
      <c r="CR24" s="509">
        <f t="array" ref="CR24">IF(AQ24="N/A","",IF(CU24="N/A",0,IF(ISBLANK(G24),0,GetDiameterPremiums(I24,H24,L24,M24,N24,O24,J24,K24,T24))))</f>
        <v>0</v>
      </c>
      <c r="CS24" s="509">
        <f t="array" ref="CS24">IF(AQ24="N/A","",IF(CU24="N/A",0,IF(ISBLANK(G24),0,GetKtoSPremiums(I24,H24,J24,K24,AJ24))))</f>
        <v>0</v>
      </c>
      <c r="CT24" s="509">
        <f t="shared" si="5"/>
        <v>-0.47</v>
      </c>
      <c r="CU24" s="508">
        <f t="array" ref="CU24">IF(AQ24="N/A","",GetFMP(I24, H24, J24, K24, L24, M24, N24, O24, (Q24+R24)/2,Z24,AJ24,"Y"))</f>
        <v>1166</v>
      </c>
      <c r="CV24" s="504">
        <f t="shared" si="6"/>
        <v>349.8</v>
      </c>
      <c r="CW24" s="508">
        <f t="shared" si="7"/>
        <v>2200</v>
      </c>
      <c r="CX24" s="717">
        <f t="shared" si="8"/>
        <v>0</v>
      </c>
      <c r="CY24" s="717">
        <f>IF(OR(AQ24="N/A",BM24="N/A",BI24="N/A"),"",IF(AND(H24&lt;1,H24&gt;=0.3,I23="ROUND"),IF(CT24&gt;=-0.4,-0.2,-0.15),MAX(CX24,IF(OR(AQ24="N/A",BM24="N/A",BI24="N/A"),"",GetFinalDiscount("Y", I24, H24, J24, K24, L24, M24, N24, O24, AS24, AT24,AU24,AV24, AW24, AX24,AY24, AZ24, BA24, BB24,BC24,BD24, BE24,BG24, BH24, BJ24, BK24, BN24, BO24, BP24)))))</f>
        <v>-0.15</v>
      </c>
      <c r="CZ24" s="717">
        <f t="shared" si="9"/>
        <v>-0.47</v>
      </c>
      <c r="DA24" s="509">
        <f t="shared" si="10"/>
        <v>-0.47</v>
      </c>
      <c r="DB24" s="504">
        <f t="shared" si="11"/>
        <v>1166</v>
      </c>
      <c r="DC24" s="504">
        <f t="shared" si="12"/>
        <v>349.8</v>
      </c>
      <c r="DD24" s="504" t="str">
        <f t="shared" si="13"/>
        <v/>
      </c>
      <c r="DE24" s="504">
        <f t="array" ref="DE24">IF(OR(AQ24="N/A",BM24="N/A",BI24="N/A"),"",GetCertCharge(H24,"Y",AL24))</f>
        <v>51</v>
      </c>
      <c r="DF24" s="504">
        <f>IF(OR(AQ24="N/A",BM24="N/A",BI24="N/A"),"",DC24*Parameters!$L$3)</f>
        <v>13.992000000000001</v>
      </c>
      <c r="DG24" s="504">
        <f t="shared" si="14"/>
        <v>284.80799999999999</v>
      </c>
      <c r="DH24" s="504">
        <f t="shared" si="15"/>
        <v>949.36</v>
      </c>
    </row>
    <row r="25" spans="2:112" x14ac:dyDescent="0.25">
      <c r="B25" s="798"/>
      <c r="C25" s="799" t="s">
        <v>1541</v>
      </c>
      <c r="D25" s="512"/>
      <c r="E25" s="512"/>
      <c r="F25" s="722" t="s">
        <v>24</v>
      </c>
      <c r="G25" s="800"/>
      <c r="H25" s="801">
        <v>0.3</v>
      </c>
      <c r="I25" s="509" t="s">
        <v>196</v>
      </c>
      <c r="J25" s="802" t="s">
        <v>250</v>
      </c>
      <c r="K25" s="803" t="s">
        <v>251</v>
      </c>
      <c r="L25" s="804" t="s">
        <v>188</v>
      </c>
      <c r="M25" s="805" t="s">
        <v>188</v>
      </c>
      <c r="N25" s="804" t="s">
        <v>188</v>
      </c>
      <c r="O25" s="804" t="s">
        <v>36</v>
      </c>
      <c r="P25" s="806"/>
      <c r="Q25" s="805"/>
      <c r="R25" s="805"/>
      <c r="S25" s="805"/>
      <c r="T25" s="805"/>
      <c r="U25" s="805">
        <v>1.0069999999999999</v>
      </c>
      <c r="V25" s="805"/>
      <c r="W25" s="805"/>
      <c r="X25" s="805"/>
      <c r="Y25" s="805"/>
      <c r="Z25" s="805">
        <v>61.6</v>
      </c>
      <c r="AA25" s="512">
        <v>58</v>
      </c>
      <c r="AB25" s="512"/>
      <c r="AC25" s="512"/>
      <c r="AD25" s="807"/>
      <c r="AE25" s="805"/>
      <c r="AF25" s="805"/>
      <c r="AG25" s="805"/>
      <c r="AH25" s="805"/>
      <c r="AI25" s="512"/>
      <c r="AJ25" s="512"/>
      <c r="AK25" s="807"/>
      <c r="AL25" s="512"/>
      <c r="AM25" s="807"/>
      <c r="AN25" s="512"/>
      <c r="AO25" s="559">
        <f t="array" ref="AO25">IF(AQ25="N/A","",GetRapPrice(I25,H25,J25,K25))</f>
        <v>1900</v>
      </c>
      <c r="AP25" s="509">
        <f t="shared" si="0"/>
        <v>-0.41000000000000003</v>
      </c>
      <c r="AQ25" s="508">
        <f t="array" ref="AQ25">GetFMP(I25,H25,J25,K25,L25,M25,N25,O25,(Q25+R25)/2,Z25,AJ25,"Y")</f>
        <v>1121</v>
      </c>
      <c r="AR25" s="504">
        <f t="shared" si="1"/>
        <v>336.3</v>
      </c>
      <c r="AS25" s="808"/>
      <c r="AT25" s="809"/>
      <c r="AU25" s="810"/>
      <c r="AV25" s="810"/>
      <c r="AW25" s="811"/>
      <c r="AX25" s="811" t="s">
        <v>1183</v>
      </c>
      <c r="AY25" s="810" t="s">
        <v>1183</v>
      </c>
      <c r="AZ25" s="810" t="s">
        <v>1183</v>
      </c>
      <c r="BA25" s="810" t="s">
        <v>1183</v>
      </c>
      <c r="BB25" s="810" t="s">
        <v>1183</v>
      </c>
      <c r="BC25" s="810" t="s">
        <v>1183</v>
      </c>
      <c r="BD25" s="810" t="s">
        <v>1183</v>
      </c>
      <c r="BE25" s="810" t="s">
        <v>1183</v>
      </c>
      <c r="BF25" s="811">
        <f>NaturalRelatedDisc(I25,H25,J25,K25,AX25,"Y",L25,M25,N25,O25)+NaturalRelatedDisc(I25,H25,J25,K25,AY25,"Y",L25,M25,N25,O25)+OpenRelatedDisc(I25,H25,J25,K25,AZ25,"Y",L25,M25,N25,O25)+GrainingRelatedDisc(I25,H25,J25,K25,BA25,"Surface","Y",L25,M25,N25,O25)+GrainingRelatedDisc(I25,H25,J25,K25,BB25,"Internal","Y",L25,M25,N25,O25)+OthersRelatedDisc(I25,H25,J25,K25,BC25,"Y",L25,M25,N25,O25)+OthersRelatedDisc(I25,H25,J25,K25,BD25,"Y",L25,M25,N25,O25)+OthersRelatedDisc(I25,H25,J25,K25,BE25,"Y",L25,M25,N25,O25)+cutrelatedDisc(I25,H25,J25,K25,L25,M25,N25,AW25,"Y",O25)+GetColClarupgDwg(I25,H25,J25,K25,AU25,AV25,"Y",L25)</f>
        <v>0</v>
      </c>
      <c r="BG25" s="810" t="s">
        <v>1183</v>
      </c>
      <c r="BH25" s="810" t="s">
        <v>1183</v>
      </c>
      <c r="BI25" s="811">
        <f t="shared" si="2"/>
        <v>0</v>
      </c>
      <c r="BJ25" s="810" t="s">
        <v>1183</v>
      </c>
      <c r="BK25" s="810" t="s">
        <v>1183</v>
      </c>
      <c r="BL25" s="810" t="s">
        <v>1183</v>
      </c>
      <c r="BM25" s="811">
        <f t="shared" si="3"/>
        <v>0</v>
      </c>
      <c r="BN25" s="812" t="s">
        <v>861</v>
      </c>
      <c r="BO25" s="812" t="s">
        <v>861</v>
      </c>
      <c r="BP25" s="812" t="s">
        <v>861</v>
      </c>
      <c r="BQ25" s="811">
        <f>cleanrelateddisc(I25, H25, J25, K25, BN25, BO25, "Y", L25, M25, N25)+HARelatedDisc(I25, H25, J25, K25,BP25, "Y", L25)</f>
        <v>0</v>
      </c>
      <c r="BR25" s="810"/>
      <c r="BS25" s="810"/>
      <c r="BT25" s="811"/>
      <c r="BU25" s="811"/>
      <c r="BV25" s="810"/>
      <c r="BW25" s="811"/>
      <c r="BX25" s="810"/>
      <c r="BY25" s="813"/>
      <c r="BZ25" s="811"/>
      <c r="CA25" s="813"/>
      <c r="CB25" s="811"/>
      <c r="CC25" s="810"/>
      <c r="CD25" s="810"/>
      <c r="CE25" s="810"/>
      <c r="CF25" s="810"/>
      <c r="CG25" s="810"/>
      <c r="CH25" s="810"/>
      <c r="CI25" s="810"/>
      <c r="CJ25" s="810"/>
      <c r="CK25" s="814"/>
      <c r="CL25" s="815">
        <f t="array" ref="CL25">getSection(I25,J25,K25)</f>
        <v>5</v>
      </c>
      <c r="CM25" s="508">
        <f t="array" ref="CM25">IF(AQ25="N/A","",IF(CU25="N/A",0,GetRapPrice(I25,H25,J25,K25)))</f>
        <v>1900</v>
      </c>
      <c r="CN25" s="509">
        <f t="shared" si="4"/>
        <v>-0.41000000000000003</v>
      </c>
      <c r="CO25" s="509">
        <f t="array" ref="CO25">IF(AQ25="N/A","",IF(CU25="N/A",0,IF(ISBLANK(G25),0,GetPolSymmDiscount(I25,H25,J25,K25,L25,M25,N25,O25))))</f>
        <v>0</v>
      </c>
      <c r="CP25" s="509">
        <f t="array" ref="CP25">IF(AQ25="N/A","",Depthdisc(I25,H25,L25,J25,K25,Z25,"Y"))</f>
        <v>0</v>
      </c>
      <c r="CQ25" s="509">
        <f t="array" ref="CQ25">IF(AQ25="N/A","",IF(CU25="N/A",0,GetSizePremiums(I25,H25,J25,K25,L25,M25,N25,O25,getSection(G25,J25,K25))))</f>
        <v>0</v>
      </c>
      <c r="CR25" s="509">
        <f t="array" ref="CR25">IF(AQ25="N/A","",IF(CU25="N/A",0,IF(ISBLANK(G25),0,GetDiameterPremiums(I25,H25,L25,M25,N25,O25,J25,K25,T25))))</f>
        <v>0</v>
      </c>
      <c r="CS25" s="509">
        <f t="array" ref="CS25">IF(AQ25="N/A","",IF(CU25="N/A",0,IF(ISBLANK(G25),0,GetKtoSPremiums(I25,H25,J25,K25,AJ25))))</f>
        <v>0</v>
      </c>
      <c r="CT25" s="509">
        <f t="shared" si="5"/>
        <v>-0.41000000000000003</v>
      </c>
      <c r="CU25" s="508">
        <f t="array" ref="CU25">IF(AQ25="N/A","",GetFMP(I25, H25, J25, K25, L25, M25, N25, O25, (Q25+R25)/2,Z25,AJ25,"Y"))</f>
        <v>1121</v>
      </c>
      <c r="CV25" s="504">
        <f t="shared" si="6"/>
        <v>336.3</v>
      </c>
      <c r="CW25" s="508">
        <f t="shared" si="7"/>
        <v>1900</v>
      </c>
      <c r="CX25" s="717">
        <f t="shared" si="8"/>
        <v>0</v>
      </c>
      <c r="CY25" s="717">
        <f>IF(OR(AQ25="N/A",BM25="N/A",BI25="N/A"),"",IF(AND(H25&lt;1,H25&gt;=0.3,I24="ROUND"),IF(CT25&gt;=-0.4,-0.2,-0.15),MAX(CX25,IF(OR(AQ25="N/A",BM25="N/A",BI25="N/A"),"",GetFinalDiscount("Y", I25, H25, J25, K25, L25, M25, N25, O25, AS25, AT25,AU25,AV25, AW25, AX25,AY25, AZ25, BA25, BB25,BC25,BD25, BE25,BG25, BH25, BJ25, BK25, BN25, BO25, BP25)))))</f>
        <v>-0.15</v>
      </c>
      <c r="CZ25" s="717">
        <f t="shared" si="9"/>
        <v>-0.41000000000000003</v>
      </c>
      <c r="DA25" s="509">
        <f t="shared" si="10"/>
        <v>-0.41000000000000003</v>
      </c>
      <c r="DB25" s="504">
        <f t="shared" si="11"/>
        <v>1121</v>
      </c>
      <c r="DC25" s="504">
        <f t="shared" si="12"/>
        <v>336.3</v>
      </c>
      <c r="DD25" s="504" t="str">
        <f t="shared" si="13"/>
        <v/>
      </c>
      <c r="DE25" s="504">
        <f t="array" ref="DE25">IF(OR(AQ25="N/A",BM25="N/A",BI25="N/A"),"",GetCertCharge(H25,"Y",AL25))</f>
        <v>51</v>
      </c>
      <c r="DF25" s="504">
        <f>IF(OR(AQ25="N/A",BM25="N/A",BI25="N/A"),"",DC25*Parameters!$L$3)</f>
        <v>13.452</v>
      </c>
      <c r="DG25" s="504">
        <f t="shared" si="14"/>
        <v>271.84800000000001</v>
      </c>
      <c r="DH25" s="504">
        <f t="shared" si="15"/>
        <v>906.16000000000008</v>
      </c>
    </row>
    <row r="26" spans="2:112" x14ac:dyDescent="0.25">
      <c r="B26" s="798"/>
      <c r="C26" s="799" t="s">
        <v>1542</v>
      </c>
      <c r="D26" s="512"/>
      <c r="E26" s="512"/>
      <c r="F26" s="722" t="s">
        <v>24</v>
      </c>
      <c r="G26" s="800"/>
      <c r="H26" s="801">
        <v>0.3</v>
      </c>
      <c r="I26" s="509" t="s">
        <v>196</v>
      </c>
      <c r="J26" s="802" t="s">
        <v>215</v>
      </c>
      <c r="K26" s="803" t="s">
        <v>266</v>
      </c>
      <c r="L26" s="804" t="s">
        <v>202</v>
      </c>
      <c r="M26" s="805" t="s">
        <v>202</v>
      </c>
      <c r="N26" s="804" t="s">
        <v>202</v>
      </c>
      <c r="O26" s="804" t="s">
        <v>22</v>
      </c>
      <c r="P26" s="806"/>
      <c r="Q26" s="805"/>
      <c r="R26" s="805"/>
      <c r="S26" s="805"/>
      <c r="T26" s="805"/>
      <c r="U26" s="805">
        <v>1.0169999999999999</v>
      </c>
      <c r="V26" s="805"/>
      <c r="W26" s="805"/>
      <c r="X26" s="805"/>
      <c r="Y26" s="805"/>
      <c r="Z26" s="805">
        <v>63.8</v>
      </c>
      <c r="AA26" s="512">
        <v>56</v>
      </c>
      <c r="AB26" s="512"/>
      <c r="AC26" s="512"/>
      <c r="AD26" s="807"/>
      <c r="AE26" s="805"/>
      <c r="AF26" s="805"/>
      <c r="AG26" s="805"/>
      <c r="AH26" s="805"/>
      <c r="AI26" s="512"/>
      <c r="AJ26" s="512"/>
      <c r="AK26" s="807"/>
      <c r="AL26" s="512"/>
      <c r="AM26" s="807"/>
      <c r="AN26" s="512"/>
      <c r="AO26" s="559">
        <f t="array" ref="AO26">IF(AQ26="N/A","",GetRapPrice(I26,H26,J26,K26))</f>
        <v>1500</v>
      </c>
      <c r="AP26" s="509">
        <f t="shared" si="0"/>
        <v>-0.44999999999999996</v>
      </c>
      <c r="AQ26" s="508">
        <f t="array" ref="AQ26">GetFMP(I26,H26,J26,K26,L26,M26,N26,O26,(Q26+R26)/2,Z26,AJ26,"Y")</f>
        <v>825.00000000000011</v>
      </c>
      <c r="AR26" s="504">
        <f t="shared" si="1"/>
        <v>247.50000000000003</v>
      </c>
      <c r="AS26" s="808"/>
      <c r="AT26" s="809"/>
      <c r="AU26" s="810"/>
      <c r="AV26" s="810"/>
      <c r="AW26" s="811"/>
      <c r="AX26" s="811" t="s">
        <v>1183</v>
      </c>
      <c r="AY26" s="810" t="s">
        <v>1183</v>
      </c>
      <c r="AZ26" s="810" t="s">
        <v>1183</v>
      </c>
      <c r="BA26" s="810" t="s">
        <v>1183</v>
      </c>
      <c r="BB26" s="810" t="s">
        <v>1183</v>
      </c>
      <c r="BC26" s="810" t="s">
        <v>1183</v>
      </c>
      <c r="BD26" s="810" t="s">
        <v>1183</v>
      </c>
      <c r="BE26" s="810" t="s">
        <v>1183</v>
      </c>
      <c r="BF26" s="811">
        <f>NaturalRelatedDisc(I26,H26,J26,K26,AX26,"Y",L26,M26,N26,O26)+NaturalRelatedDisc(I26,H26,J26,K26,AY26,"Y",L26,M26,N26,O26)+OpenRelatedDisc(I26,H26,J26,K26,AZ26,"Y",L26,M26,N26,O26)+GrainingRelatedDisc(I26,H26,J26,K26,BA26,"Surface","Y",L26,M26,N26,O26)+GrainingRelatedDisc(I26,H26,J26,K26,BB26,"Internal","Y",L26,M26,N26,O26)+OthersRelatedDisc(I26,H26,J26,K26,BC26,"Y",L26,M26,N26,O26)+OthersRelatedDisc(I26,H26,J26,K26,BD26,"Y",L26,M26,N26,O26)+OthersRelatedDisc(I26,H26,J26,K26,BE26,"Y",L26,M26,N26,O26)+cutrelatedDisc(I26,H26,J26,K26,L26,M26,N26,AW26,"Y",O26)+GetColClarupgDwg(I26,H26,J26,K26,AU26,AV26,"Y",L26)</f>
        <v>0</v>
      </c>
      <c r="BG26" s="810" t="s">
        <v>1183</v>
      </c>
      <c r="BH26" s="810" t="s">
        <v>1183</v>
      </c>
      <c r="BI26" s="811">
        <f t="shared" si="2"/>
        <v>0</v>
      </c>
      <c r="BJ26" s="810" t="s">
        <v>1183</v>
      </c>
      <c r="BK26" s="810" t="s">
        <v>1183</v>
      </c>
      <c r="BL26" s="810" t="s">
        <v>1183</v>
      </c>
      <c r="BM26" s="811">
        <f t="shared" si="3"/>
        <v>0</v>
      </c>
      <c r="BN26" s="812" t="s">
        <v>861</v>
      </c>
      <c r="BO26" s="812" t="s">
        <v>861</v>
      </c>
      <c r="BP26" s="812" t="s">
        <v>861</v>
      </c>
      <c r="BQ26" s="811">
        <f>cleanrelateddisc(I26, H26, J26, K26, BN26, BO26, "Y", L26, M26, N26)+HARelatedDisc(I26, H26, J26, K26,BP26, "Y", L26)</f>
        <v>0</v>
      </c>
      <c r="BR26" s="810"/>
      <c r="BS26" s="810"/>
      <c r="BT26" s="811"/>
      <c r="BU26" s="811"/>
      <c r="BV26" s="810"/>
      <c r="BW26" s="811"/>
      <c r="BX26" s="810"/>
      <c r="BY26" s="813"/>
      <c r="BZ26" s="811"/>
      <c r="CA26" s="813"/>
      <c r="CB26" s="811"/>
      <c r="CC26" s="810"/>
      <c r="CD26" s="810"/>
      <c r="CE26" s="810"/>
      <c r="CF26" s="810"/>
      <c r="CG26" s="810"/>
      <c r="CH26" s="810"/>
      <c r="CI26" s="810"/>
      <c r="CJ26" s="810"/>
      <c r="CK26" s="814"/>
      <c r="CL26" s="815">
        <f t="array" ref="CL26">getSection(I26,J26,K26)</f>
        <v>8</v>
      </c>
      <c r="CM26" s="508">
        <f t="array" ref="CM26">IF(AQ26="N/A","",IF(CU26="N/A",0,GetRapPrice(I26,H26,J26,K26)))</f>
        <v>1500</v>
      </c>
      <c r="CN26" s="509">
        <f t="shared" si="4"/>
        <v>-0.44999999999999996</v>
      </c>
      <c r="CO26" s="509">
        <f t="array" ref="CO26">IF(AQ26="N/A","",IF(CU26="N/A",0,IF(ISBLANK(G26),0,GetPolSymmDiscount(I26,H26,J26,K26,L26,M26,N26,O26))))</f>
        <v>0</v>
      </c>
      <c r="CP26" s="509">
        <f t="array" ref="CP26">IF(AQ26="N/A","",Depthdisc(I26,H26,L26,J26,K26,Z26,"Y"))</f>
        <v>0</v>
      </c>
      <c r="CQ26" s="509">
        <f t="array" ref="CQ26">IF(AQ26="N/A","",IF(CU26="N/A",0,GetSizePremiums(I26,H26,J26,K26,L26,M26,N26,O26,getSection(G26,J26,K26))))</f>
        <v>0</v>
      </c>
      <c r="CR26" s="509">
        <f t="array" ref="CR26">IF(AQ26="N/A","",IF(CU26="N/A",0,IF(ISBLANK(G26),0,GetDiameterPremiums(I26,H26,L26,M26,N26,O26,J26,K26,T26))))</f>
        <v>0</v>
      </c>
      <c r="CS26" s="509">
        <f t="array" ref="CS26">IF(AQ26="N/A","",IF(CU26="N/A",0,IF(ISBLANK(G26),0,GetKtoSPremiums(I26,H26,J26,K26,AJ26))))</f>
        <v>0</v>
      </c>
      <c r="CT26" s="509">
        <f t="shared" si="5"/>
        <v>-0.44999999999999996</v>
      </c>
      <c r="CU26" s="508">
        <f t="array" ref="CU26">IF(AQ26="N/A","",GetFMP(I26, H26, J26, K26, L26, M26, N26, O26, (Q26+R26)/2,Z26,AJ26,"Y"))</f>
        <v>825.00000000000011</v>
      </c>
      <c r="CV26" s="504">
        <f t="shared" si="6"/>
        <v>247.50000000000003</v>
      </c>
      <c r="CW26" s="508">
        <f t="shared" si="7"/>
        <v>1500</v>
      </c>
      <c r="CX26" s="717">
        <f t="shared" si="8"/>
        <v>0</v>
      </c>
      <c r="CY26" s="717">
        <f>IF(OR(AQ26="N/A",BM26="N/A",BI26="N/A"),"",IF(AND(H26&lt;1,H26&gt;=0.3,I25="ROUND"),IF(CT26&gt;=-0.4,-0.2,-0.15),MAX(CX26,IF(OR(AQ26="N/A",BM26="N/A",BI26="N/A"),"",GetFinalDiscount("Y", I26, H26, J26, K26, L26, M26, N26, O26, AS26, AT26,AU26,AV26, AW26, AX26,AY26, AZ26, BA26, BB26,BC26,BD26, BE26,BG26, BH26, BJ26, BK26, BN26, BO26, BP26)))))</f>
        <v>-0.15</v>
      </c>
      <c r="CZ26" s="717">
        <f t="shared" si="9"/>
        <v>-0.44999999999999996</v>
      </c>
      <c r="DA26" s="509">
        <f t="shared" si="10"/>
        <v>-0.44999999999999996</v>
      </c>
      <c r="DB26" s="504">
        <f t="shared" si="11"/>
        <v>825.00000000000011</v>
      </c>
      <c r="DC26" s="504">
        <f t="shared" si="12"/>
        <v>247.50000000000003</v>
      </c>
      <c r="DD26" s="504" t="str">
        <f t="shared" si="13"/>
        <v/>
      </c>
      <c r="DE26" s="504">
        <f t="array" ref="DE26">IF(OR(AQ26="N/A",BM26="N/A",BI26="N/A"),"",GetCertCharge(H26,"Y",AL26))</f>
        <v>51</v>
      </c>
      <c r="DF26" s="504">
        <f>IF(OR(AQ26="N/A",BM26="N/A",BI26="N/A"),"",DC26*Parameters!$L$3)</f>
        <v>9.9000000000000021</v>
      </c>
      <c r="DG26" s="504">
        <f t="shared" si="14"/>
        <v>186.60000000000002</v>
      </c>
      <c r="DH26" s="504">
        <f t="shared" si="15"/>
        <v>622.00000000000011</v>
      </c>
    </row>
    <row r="27" spans="2:112" x14ac:dyDescent="0.25">
      <c r="B27" s="798"/>
      <c r="C27" s="799" t="s">
        <v>1543</v>
      </c>
      <c r="D27" s="512"/>
      <c r="E27" s="512"/>
      <c r="F27" s="722" t="s">
        <v>24</v>
      </c>
      <c r="G27" s="800"/>
      <c r="H27" s="801">
        <v>0.3</v>
      </c>
      <c r="I27" s="509" t="s">
        <v>196</v>
      </c>
      <c r="J27" s="802" t="s">
        <v>250</v>
      </c>
      <c r="K27" s="803" t="s">
        <v>266</v>
      </c>
      <c r="L27" s="804" t="s">
        <v>188</v>
      </c>
      <c r="M27" s="805" t="s">
        <v>188</v>
      </c>
      <c r="N27" s="804" t="s">
        <v>188</v>
      </c>
      <c r="O27" s="804" t="s">
        <v>22</v>
      </c>
      <c r="P27" s="806"/>
      <c r="Q27" s="805"/>
      <c r="R27" s="805"/>
      <c r="S27" s="805"/>
      <c r="T27" s="805"/>
      <c r="U27" s="805">
        <v>1.0049999999999999</v>
      </c>
      <c r="V27" s="805"/>
      <c r="W27" s="805"/>
      <c r="X27" s="805"/>
      <c r="Y27" s="805"/>
      <c r="Z27" s="805">
        <v>61.4</v>
      </c>
      <c r="AA27" s="512">
        <v>57</v>
      </c>
      <c r="AB27" s="512"/>
      <c r="AC27" s="512"/>
      <c r="AD27" s="807"/>
      <c r="AE27" s="805"/>
      <c r="AF27" s="805"/>
      <c r="AG27" s="805"/>
      <c r="AH27" s="805"/>
      <c r="AI27" s="512"/>
      <c r="AJ27" s="512"/>
      <c r="AK27" s="807"/>
      <c r="AL27" s="512"/>
      <c r="AM27" s="807"/>
      <c r="AN27" s="512"/>
      <c r="AO27" s="559">
        <f t="array" ref="AO27">IF(AQ27="N/A","",GetRapPrice(I27,H27,J27,K27))</f>
        <v>1400</v>
      </c>
      <c r="AP27" s="509">
        <f t="shared" si="0"/>
        <v>-0.38</v>
      </c>
      <c r="AQ27" s="508">
        <f t="array" ref="AQ27">GetFMP(I27,H27,J27,K27,L27,M27,N27,O27,(Q27+R27)/2,Z27,AJ27,"Y")</f>
        <v>868</v>
      </c>
      <c r="AR27" s="504">
        <f t="shared" si="1"/>
        <v>260.39999999999998</v>
      </c>
      <c r="AS27" s="808"/>
      <c r="AT27" s="809"/>
      <c r="AU27" s="810"/>
      <c r="AV27" s="810"/>
      <c r="AW27" s="811"/>
      <c r="AX27" s="811" t="s">
        <v>1183</v>
      </c>
      <c r="AY27" s="810" t="s">
        <v>1183</v>
      </c>
      <c r="AZ27" s="810" t="s">
        <v>1183</v>
      </c>
      <c r="BA27" s="810" t="s">
        <v>1183</v>
      </c>
      <c r="BB27" s="810" t="s">
        <v>1183</v>
      </c>
      <c r="BC27" s="810" t="s">
        <v>1183</v>
      </c>
      <c r="BD27" s="810" t="s">
        <v>1183</v>
      </c>
      <c r="BE27" s="810" t="s">
        <v>1183</v>
      </c>
      <c r="BF27" s="811">
        <f>NaturalRelatedDisc(I27,H27,J27,K27,AX27,"Y",L27,M27,N27,O27)+NaturalRelatedDisc(I27,H27,J27,K27,AY27,"Y",L27,M27,N27,O27)+OpenRelatedDisc(I27,H27,J27,K27,AZ27,"Y",L27,M27,N27,O27)+GrainingRelatedDisc(I27,H27,J27,K27,BA27,"Surface","Y",L27,M27,N27,O27)+GrainingRelatedDisc(I27,H27,J27,K27,BB27,"Internal","Y",L27,M27,N27,O27)+OthersRelatedDisc(I27,H27,J27,K27,BC27,"Y",L27,M27,N27,O27)+OthersRelatedDisc(I27,H27,J27,K27,BD27,"Y",L27,M27,N27,O27)+OthersRelatedDisc(I27,H27,J27,K27,BE27,"Y",L27,M27,N27,O27)+cutrelatedDisc(I27,H27,J27,K27,L27,M27,N27,AW27,"Y",O27)+GetColClarupgDwg(I27,H27,J27,K27,AU27,AV27,"Y",L27)</f>
        <v>0</v>
      </c>
      <c r="BG27" s="810" t="s">
        <v>1183</v>
      </c>
      <c r="BH27" s="810" t="s">
        <v>1183</v>
      </c>
      <c r="BI27" s="811">
        <f t="shared" si="2"/>
        <v>0</v>
      </c>
      <c r="BJ27" s="810" t="s">
        <v>1183</v>
      </c>
      <c r="BK27" s="810" t="s">
        <v>1183</v>
      </c>
      <c r="BL27" s="810" t="s">
        <v>1183</v>
      </c>
      <c r="BM27" s="811">
        <f t="shared" si="3"/>
        <v>0</v>
      </c>
      <c r="BN27" s="812" t="s">
        <v>749</v>
      </c>
      <c r="BO27" s="812" t="s">
        <v>749</v>
      </c>
      <c r="BP27" s="812" t="s">
        <v>749</v>
      </c>
      <c r="BQ27" s="811">
        <f>cleanrelateddisc(I27, H27, J27, K27, BN27, BO27, "Y", L27, M27, N27)+HARelatedDisc(I27, H27, J27, K27,BP27, "Y", L27)</f>
        <v>0</v>
      </c>
      <c r="BR27" s="810"/>
      <c r="BS27" s="810"/>
      <c r="BT27" s="811"/>
      <c r="BU27" s="811"/>
      <c r="BV27" s="810"/>
      <c r="BW27" s="811"/>
      <c r="BX27" s="810"/>
      <c r="BY27" s="813"/>
      <c r="BZ27" s="811"/>
      <c r="CA27" s="813"/>
      <c r="CB27" s="811"/>
      <c r="CC27" s="810"/>
      <c r="CD27" s="810"/>
      <c r="CE27" s="810"/>
      <c r="CF27" s="810"/>
      <c r="CG27" s="810"/>
      <c r="CH27" s="810"/>
      <c r="CI27" s="810"/>
      <c r="CJ27" s="810"/>
      <c r="CK27" s="814"/>
      <c r="CL27" s="815">
        <f t="array" ref="CL27">getSection(I27,J27,K27)</f>
        <v>8</v>
      </c>
      <c r="CM27" s="508">
        <f t="array" ref="CM27">IF(AQ27="N/A","",IF(CU27="N/A",0,GetRapPrice(I27,H27,J27,K27)))</f>
        <v>1400</v>
      </c>
      <c r="CN27" s="509">
        <f t="shared" si="4"/>
        <v>-0.38</v>
      </c>
      <c r="CO27" s="509">
        <f t="array" ref="CO27">IF(AQ27="N/A","",IF(CU27="N/A",0,IF(ISBLANK(G27),0,GetPolSymmDiscount(I27,H27,J27,K27,L27,M27,N27,O27))))</f>
        <v>0</v>
      </c>
      <c r="CP27" s="509">
        <f t="array" ref="CP27">IF(AQ27="N/A","",Depthdisc(I27,H27,L27,J27,K27,Z27,"Y"))</f>
        <v>0</v>
      </c>
      <c r="CQ27" s="509">
        <f t="array" ref="CQ27">IF(AQ27="N/A","",IF(CU27="N/A",0,GetSizePremiums(I27,H27,J27,K27,L27,M27,N27,O27,getSection(G27,J27,K27))))</f>
        <v>0</v>
      </c>
      <c r="CR27" s="509">
        <f t="array" ref="CR27">IF(AQ27="N/A","",IF(CU27="N/A",0,IF(ISBLANK(G27),0,GetDiameterPremiums(I27,H27,L27,M27,N27,O27,J27,K27,T27))))</f>
        <v>0</v>
      </c>
      <c r="CS27" s="509">
        <f t="array" ref="CS27">IF(AQ27="N/A","",IF(CU27="N/A",0,IF(ISBLANK(G27),0,GetKtoSPremiums(I27,H27,J27,K27,AJ27))))</f>
        <v>0</v>
      </c>
      <c r="CT27" s="509">
        <f t="shared" si="5"/>
        <v>-0.38</v>
      </c>
      <c r="CU27" s="508">
        <f t="array" ref="CU27">IF(AQ27="N/A","",GetFMP(I27, H27, J27, K27, L27, M27, N27, O27, (Q27+R27)/2,Z27,AJ27,"Y"))</f>
        <v>868</v>
      </c>
      <c r="CV27" s="504">
        <f t="shared" si="6"/>
        <v>260.39999999999998</v>
      </c>
      <c r="CW27" s="508">
        <f t="shared" si="7"/>
        <v>1400</v>
      </c>
      <c r="CX27" s="717">
        <f t="shared" si="8"/>
        <v>0</v>
      </c>
      <c r="CY27" s="717">
        <f>IF(OR(AQ27="N/A",BM27="N/A",BI27="N/A"),"",IF(AND(H27&lt;1,H27&gt;=0.3,I26="ROUND"),IF(CT27&gt;=-0.4,-0.2,-0.15),MAX(CX27,IF(OR(AQ27="N/A",BM27="N/A",BI27="N/A"),"",GetFinalDiscount("Y", I27, H27, J27, K27, L27, M27, N27, O27, AS27, AT27,AU27,AV27, AW27, AX27,AY27, AZ27, BA27, BB27,BC27,BD27, BE27,BG27, BH27, BJ27, BK27, BN27, BO27, BP27)))))</f>
        <v>-0.2</v>
      </c>
      <c r="CZ27" s="717">
        <f t="shared" si="9"/>
        <v>-0.38</v>
      </c>
      <c r="DA27" s="509">
        <f t="shared" si="10"/>
        <v>-0.38</v>
      </c>
      <c r="DB27" s="504">
        <f t="shared" si="11"/>
        <v>868</v>
      </c>
      <c r="DC27" s="504">
        <f t="shared" si="12"/>
        <v>260.39999999999998</v>
      </c>
      <c r="DD27" s="504" t="str">
        <f t="shared" si="13"/>
        <v/>
      </c>
      <c r="DE27" s="504">
        <f t="array" ref="DE27">IF(OR(AQ27="N/A",BM27="N/A",BI27="N/A"),"",GetCertCharge(H27,"Y",AL27))</f>
        <v>51</v>
      </c>
      <c r="DF27" s="504">
        <f>IF(OR(AQ27="N/A",BM27="N/A",BI27="N/A"),"",DC27*Parameters!$L$3)</f>
        <v>10.415999999999999</v>
      </c>
      <c r="DG27" s="504">
        <f t="shared" si="14"/>
        <v>198.98399999999998</v>
      </c>
      <c r="DH27" s="504">
        <f t="shared" si="15"/>
        <v>663.28</v>
      </c>
    </row>
    <row r="28" spans="2:112" x14ac:dyDescent="0.25">
      <c r="B28" s="798"/>
      <c r="C28" s="799" t="s">
        <v>1544</v>
      </c>
      <c r="D28" s="512"/>
      <c r="E28" s="512"/>
      <c r="F28" s="722" t="s">
        <v>24</v>
      </c>
      <c r="G28" s="800"/>
      <c r="H28" s="801">
        <v>0.3</v>
      </c>
      <c r="I28" s="509" t="s">
        <v>196</v>
      </c>
      <c r="J28" s="802" t="s">
        <v>215</v>
      </c>
      <c r="K28" s="803" t="s">
        <v>243</v>
      </c>
      <c r="L28" s="804" t="s">
        <v>202</v>
      </c>
      <c r="M28" s="805" t="s">
        <v>202</v>
      </c>
      <c r="N28" s="804" t="s">
        <v>202</v>
      </c>
      <c r="O28" s="804" t="s">
        <v>22</v>
      </c>
      <c r="P28" s="806"/>
      <c r="Q28" s="805"/>
      <c r="R28" s="805"/>
      <c r="S28" s="805"/>
      <c r="T28" s="805"/>
      <c r="U28" s="805">
        <v>1.0069999999999999</v>
      </c>
      <c r="V28" s="805"/>
      <c r="W28" s="805"/>
      <c r="X28" s="805"/>
      <c r="Y28" s="805"/>
      <c r="Z28" s="805">
        <v>63.9</v>
      </c>
      <c r="AA28" s="512">
        <v>57</v>
      </c>
      <c r="AB28" s="512"/>
      <c r="AC28" s="512"/>
      <c r="AD28" s="807"/>
      <c r="AE28" s="805"/>
      <c r="AF28" s="805"/>
      <c r="AG28" s="805"/>
      <c r="AH28" s="805"/>
      <c r="AI28" s="512"/>
      <c r="AJ28" s="512"/>
      <c r="AK28" s="807"/>
      <c r="AL28" s="512"/>
      <c r="AM28" s="807"/>
      <c r="AN28" s="512"/>
      <c r="AO28" s="559">
        <f t="array" ref="AO28">IF(AQ28="N/A","",GetRapPrice(I28,H28,J28,K28))</f>
        <v>2200</v>
      </c>
      <c r="AP28" s="509">
        <f t="shared" si="0"/>
        <v>-0.47</v>
      </c>
      <c r="AQ28" s="508">
        <f t="array" ref="AQ28">GetFMP(I28,H28,J28,K28,L28,M28,N28,O28,(Q28+R28)/2,Z28,AJ28,"Y")</f>
        <v>1166</v>
      </c>
      <c r="AR28" s="504">
        <f t="shared" si="1"/>
        <v>349.8</v>
      </c>
      <c r="AS28" s="808"/>
      <c r="AT28" s="809"/>
      <c r="AU28" s="810"/>
      <c r="AV28" s="810"/>
      <c r="AW28" s="811"/>
      <c r="AX28" s="811" t="s">
        <v>1183</v>
      </c>
      <c r="AY28" s="810" t="s">
        <v>1183</v>
      </c>
      <c r="AZ28" s="810" t="s">
        <v>1183</v>
      </c>
      <c r="BA28" s="810" t="s">
        <v>1183</v>
      </c>
      <c r="BB28" s="810" t="s">
        <v>1183</v>
      </c>
      <c r="BC28" s="810" t="s">
        <v>1183</v>
      </c>
      <c r="BD28" s="810" t="s">
        <v>1183</v>
      </c>
      <c r="BE28" s="810" t="s">
        <v>1183</v>
      </c>
      <c r="BF28" s="811">
        <f>NaturalRelatedDisc(I28,H28,J28,K28,AX28,"Y",L28,M28,N28,O28)+NaturalRelatedDisc(I28,H28,J28,K28,AY28,"Y",L28,M28,N28,O28)+OpenRelatedDisc(I28,H28,J28,K28,AZ28,"Y",L28,M28,N28,O28)+GrainingRelatedDisc(I28,H28,J28,K28,BA28,"Surface","Y",L28,M28,N28,O28)+GrainingRelatedDisc(I28,H28,J28,K28,BB28,"Internal","Y",L28,M28,N28,O28)+OthersRelatedDisc(I28,H28,J28,K28,BC28,"Y",L28,M28,N28,O28)+OthersRelatedDisc(I28,H28,J28,K28,BD28,"Y",L28,M28,N28,O28)+OthersRelatedDisc(I28,H28,J28,K28,BE28,"Y",L28,M28,N28,O28)+cutrelatedDisc(I28,H28,J28,K28,L28,M28,N28,AW28,"Y",O28)+GetColClarupgDwg(I28,H28,J28,K28,AU28,AV28,"Y",L28)</f>
        <v>0</v>
      </c>
      <c r="BG28" s="810" t="s">
        <v>1183</v>
      </c>
      <c r="BH28" s="810" t="s">
        <v>1183</v>
      </c>
      <c r="BI28" s="811">
        <f t="shared" si="2"/>
        <v>0</v>
      </c>
      <c r="BJ28" s="810" t="s">
        <v>1183</v>
      </c>
      <c r="BK28" s="810" t="s">
        <v>1183</v>
      </c>
      <c r="BL28" s="810" t="s">
        <v>1183</v>
      </c>
      <c r="BM28" s="811">
        <f t="shared" si="3"/>
        <v>0</v>
      </c>
      <c r="BN28" s="812" t="s">
        <v>861</v>
      </c>
      <c r="BO28" s="812" t="s">
        <v>861</v>
      </c>
      <c r="BP28" s="812" t="s">
        <v>861</v>
      </c>
      <c r="BQ28" s="811">
        <f>cleanrelateddisc(I28, H28, J28, K28, BN28, BO28, "Y", L28, M28, N28)+HARelatedDisc(I28, H28, J28, K28,BP28, "Y", L28)</f>
        <v>0</v>
      </c>
      <c r="BR28" s="810"/>
      <c r="BS28" s="810"/>
      <c r="BT28" s="811"/>
      <c r="BU28" s="811"/>
      <c r="BV28" s="810"/>
      <c r="BW28" s="811"/>
      <c r="BX28" s="810"/>
      <c r="BY28" s="813"/>
      <c r="BZ28" s="811"/>
      <c r="CA28" s="813"/>
      <c r="CB28" s="811"/>
      <c r="CC28" s="810"/>
      <c r="CD28" s="810"/>
      <c r="CE28" s="810"/>
      <c r="CF28" s="810"/>
      <c r="CG28" s="810"/>
      <c r="CH28" s="810"/>
      <c r="CI28" s="810"/>
      <c r="CJ28" s="810"/>
      <c r="CK28" s="814"/>
      <c r="CL28" s="815">
        <f t="array" ref="CL28">getSection(I28,J28,K28)</f>
        <v>5</v>
      </c>
      <c r="CM28" s="508">
        <f t="array" ref="CM28">IF(AQ28="N/A","",IF(CU28="N/A",0,GetRapPrice(I28,H28,J28,K28)))</f>
        <v>2200</v>
      </c>
      <c r="CN28" s="509">
        <f t="shared" si="4"/>
        <v>-0.47</v>
      </c>
      <c r="CO28" s="509">
        <f t="array" ref="CO28">IF(AQ28="N/A","",IF(CU28="N/A",0,IF(ISBLANK(G28),0,GetPolSymmDiscount(I28,H28,J28,K28,L28,M28,N28,O28))))</f>
        <v>0</v>
      </c>
      <c r="CP28" s="509">
        <f t="array" ref="CP28">IF(AQ28="N/A","",Depthdisc(I28,H28,L28,J28,K28,Z28,"Y"))</f>
        <v>0</v>
      </c>
      <c r="CQ28" s="509">
        <f t="array" ref="CQ28">IF(AQ28="N/A","",IF(CU28="N/A",0,GetSizePremiums(I28,H28,J28,K28,L28,M28,N28,O28,getSection(G28,J28,K28))))</f>
        <v>0</v>
      </c>
      <c r="CR28" s="509">
        <f t="array" ref="CR28">IF(AQ28="N/A","",IF(CU28="N/A",0,IF(ISBLANK(G28),0,GetDiameterPremiums(I28,H28,L28,M28,N28,O28,J28,K28,T28))))</f>
        <v>0</v>
      </c>
      <c r="CS28" s="509">
        <f t="array" ref="CS28">IF(AQ28="N/A","",IF(CU28="N/A",0,IF(ISBLANK(G28),0,GetKtoSPremiums(I28,H28,J28,K28,AJ28))))</f>
        <v>0</v>
      </c>
      <c r="CT28" s="509">
        <f t="shared" si="5"/>
        <v>-0.47</v>
      </c>
      <c r="CU28" s="508">
        <f t="array" ref="CU28">IF(AQ28="N/A","",GetFMP(I28, H28, J28, K28, L28, M28, N28, O28, (Q28+R28)/2,Z28,AJ28,"Y"))</f>
        <v>1166</v>
      </c>
      <c r="CV28" s="504">
        <f t="shared" si="6"/>
        <v>349.8</v>
      </c>
      <c r="CW28" s="508">
        <f t="shared" si="7"/>
        <v>2200</v>
      </c>
      <c r="CX28" s="717">
        <f t="shared" si="8"/>
        <v>0</v>
      </c>
      <c r="CY28" s="717">
        <f>IF(OR(AQ28="N/A",BM28="N/A",BI28="N/A"),"",IF(AND(H28&lt;1,H28&gt;=0.3,I27="ROUND"),IF(CT28&gt;=-0.4,-0.2,-0.15),MAX(CX28,IF(OR(AQ28="N/A",BM28="N/A",BI28="N/A"),"",GetFinalDiscount("Y", I28, H28, J28, K28, L28, M28, N28, O28, AS28, AT28,AU28,AV28, AW28, AX28,AY28, AZ28, BA28, BB28,BC28,BD28, BE28,BG28, BH28, BJ28, BK28, BN28, BO28, BP28)))))</f>
        <v>-0.15</v>
      </c>
      <c r="CZ28" s="717">
        <f t="shared" si="9"/>
        <v>-0.47</v>
      </c>
      <c r="DA28" s="509">
        <f t="shared" si="10"/>
        <v>-0.47</v>
      </c>
      <c r="DB28" s="504">
        <f t="shared" si="11"/>
        <v>1166</v>
      </c>
      <c r="DC28" s="504">
        <f t="shared" si="12"/>
        <v>349.8</v>
      </c>
      <c r="DD28" s="504" t="str">
        <f t="shared" si="13"/>
        <v/>
      </c>
      <c r="DE28" s="504">
        <f t="array" ref="DE28">IF(OR(AQ28="N/A",BM28="N/A",BI28="N/A"),"",GetCertCharge(H28,"Y",AL28))</f>
        <v>51</v>
      </c>
      <c r="DF28" s="504">
        <f>IF(OR(AQ28="N/A",BM28="N/A",BI28="N/A"),"",DC28*Parameters!$L$3)</f>
        <v>13.992000000000001</v>
      </c>
      <c r="DG28" s="504">
        <f t="shared" si="14"/>
        <v>284.80799999999999</v>
      </c>
      <c r="DH28" s="504">
        <f t="shared" si="15"/>
        <v>949.36</v>
      </c>
    </row>
    <row r="29" spans="2:112" x14ac:dyDescent="0.25">
      <c r="B29" s="798"/>
      <c r="C29" s="799" t="s">
        <v>1545</v>
      </c>
      <c r="D29" s="512"/>
      <c r="E29" s="512"/>
      <c r="F29" s="722" t="s">
        <v>24</v>
      </c>
      <c r="G29" s="800"/>
      <c r="H29" s="801">
        <v>0.3</v>
      </c>
      <c r="I29" s="509" t="s">
        <v>196</v>
      </c>
      <c r="J29" s="802" t="s">
        <v>265</v>
      </c>
      <c r="K29" s="803" t="s">
        <v>243</v>
      </c>
      <c r="L29" s="804" t="s">
        <v>188</v>
      </c>
      <c r="M29" s="805" t="s">
        <v>188</v>
      </c>
      <c r="N29" s="804" t="s">
        <v>188</v>
      </c>
      <c r="O29" s="804" t="s">
        <v>22</v>
      </c>
      <c r="P29" s="806"/>
      <c r="Q29" s="805"/>
      <c r="R29" s="805"/>
      <c r="S29" s="805"/>
      <c r="T29" s="805"/>
      <c r="U29" s="805">
        <v>1.0069999999999999</v>
      </c>
      <c r="V29" s="805"/>
      <c r="W29" s="805"/>
      <c r="X29" s="805"/>
      <c r="Y29" s="805"/>
      <c r="Z29" s="805">
        <v>61.2</v>
      </c>
      <c r="AA29" s="512">
        <v>59</v>
      </c>
      <c r="AB29" s="512"/>
      <c r="AC29" s="512"/>
      <c r="AD29" s="807"/>
      <c r="AE29" s="805"/>
      <c r="AF29" s="805"/>
      <c r="AG29" s="805"/>
      <c r="AH29" s="805"/>
      <c r="AI29" s="512"/>
      <c r="AJ29" s="512"/>
      <c r="AK29" s="807"/>
      <c r="AL29" s="512"/>
      <c r="AM29" s="807"/>
      <c r="AN29" s="512"/>
      <c r="AO29" s="559">
        <f t="array" ref="AO29">IF(AQ29="N/A","",GetRapPrice(I29,H29,J29,K29))</f>
        <v>1600</v>
      </c>
      <c r="AP29" s="509">
        <f t="shared" si="0"/>
        <v>-0.39</v>
      </c>
      <c r="AQ29" s="508">
        <f t="array" ref="AQ29">GetFMP(I29,H29,J29,K29,L29,M29,N29,O29,(Q29+R29)/2,Z29,AJ29,"Y")</f>
        <v>976</v>
      </c>
      <c r="AR29" s="504">
        <f t="shared" si="1"/>
        <v>292.8</v>
      </c>
      <c r="AS29" s="808"/>
      <c r="AT29" s="809"/>
      <c r="AU29" s="810"/>
      <c r="AV29" s="810"/>
      <c r="AW29" s="811"/>
      <c r="AX29" s="811" t="s">
        <v>1183</v>
      </c>
      <c r="AY29" s="810" t="s">
        <v>1183</v>
      </c>
      <c r="AZ29" s="810" t="s">
        <v>1183</v>
      </c>
      <c r="BA29" s="810" t="s">
        <v>1183</v>
      </c>
      <c r="BB29" s="810" t="s">
        <v>1183</v>
      </c>
      <c r="BC29" s="810" t="s">
        <v>1183</v>
      </c>
      <c r="BD29" s="810" t="s">
        <v>1183</v>
      </c>
      <c r="BE29" s="810" t="s">
        <v>1183</v>
      </c>
      <c r="BF29" s="811">
        <f>NaturalRelatedDisc(I29,H29,J29,K29,AX29,"Y",L29,M29,N29,O29)+NaturalRelatedDisc(I29,H29,J29,K29,AY29,"Y",L29,M29,N29,O29)+OpenRelatedDisc(I29,H29,J29,K29,AZ29,"Y",L29,M29,N29,O29)+GrainingRelatedDisc(I29,H29,J29,K29,BA29,"Surface","Y",L29,M29,N29,O29)+GrainingRelatedDisc(I29,H29,J29,K29,BB29,"Internal","Y",L29,M29,N29,O29)+OthersRelatedDisc(I29,H29,J29,K29,BC29,"Y",L29,M29,N29,O29)+OthersRelatedDisc(I29,H29,J29,K29,BD29,"Y",L29,M29,N29,O29)+OthersRelatedDisc(I29,H29,J29,K29,BE29,"Y",L29,M29,N29,O29)+cutrelatedDisc(I29,H29,J29,K29,L29,M29,N29,AW29,"Y",O29)+GetColClarupgDwg(I29,H29,J29,K29,AU29,AV29,"Y",L29)</f>
        <v>0</v>
      </c>
      <c r="BG29" s="810" t="s">
        <v>1183</v>
      </c>
      <c r="BH29" s="810" t="s">
        <v>1183</v>
      </c>
      <c r="BI29" s="811">
        <f t="shared" si="2"/>
        <v>0</v>
      </c>
      <c r="BJ29" s="810" t="s">
        <v>1183</v>
      </c>
      <c r="BK29" s="810" t="s">
        <v>1183</v>
      </c>
      <c r="BL29" s="810" t="s">
        <v>1183</v>
      </c>
      <c r="BM29" s="811">
        <f t="shared" si="3"/>
        <v>0</v>
      </c>
      <c r="BN29" s="812"/>
      <c r="BO29" s="812"/>
      <c r="BP29" s="812"/>
      <c r="BQ29" s="811">
        <f>cleanrelateddisc(I29, H29, J29, K29, BN29, BO29, "Y", L29, M29, N29)+HARelatedDisc(I29, H29, J29, K29,BP29, "Y", L29)</f>
        <v>0</v>
      </c>
      <c r="BR29" s="810"/>
      <c r="BS29" s="810"/>
      <c r="BT29" s="811"/>
      <c r="BU29" s="811"/>
      <c r="BV29" s="810"/>
      <c r="BW29" s="811"/>
      <c r="BX29" s="810"/>
      <c r="BY29" s="813"/>
      <c r="BZ29" s="811"/>
      <c r="CA29" s="813"/>
      <c r="CB29" s="811"/>
      <c r="CC29" s="810"/>
      <c r="CD29" s="810"/>
      <c r="CE29" s="810"/>
      <c r="CF29" s="810"/>
      <c r="CG29" s="810"/>
      <c r="CH29" s="810"/>
      <c r="CI29" s="810"/>
      <c r="CJ29" s="810"/>
      <c r="CK29" s="814"/>
      <c r="CL29" s="815">
        <f t="array" ref="CL29">getSection(I29,J29,K29)</f>
        <v>6</v>
      </c>
      <c r="CM29" s="508">
        <f t="array" ref="CM29">IF(AQ29="N/A","",IF(CU29="N/A",0,GetRapPrice(I29,H29,J29,K29)))</f>
        <v>1600</v>
      </c>
      <c r="CN29" s="509">
        <f t="shared" si="4"/>
        <v>-0.39</v>
      </c>
      <c r="CO29" s="509">
        <f t="array" ref="CO29">IF(AQ29="N/A","",IF(CU29="N/A",0,IF(ISBLANK(G29),0,GetPolSymmDiscount(I29,H29,J29,K29,L29,M29,N29,O29))))</f>
        <v>0</v>
      </c>
      <c r="CP29" s="509">
        <f t="array" ref="CP29">IF(AQ29="N/A","",Depthdisc(I29,H29,L29,J29,K29,Z29,"Y"))</f>
        <v>0</v>
      </c>
      <c r="CQ29" s="509">
        <f t="array" ref="CQ29">IF(AQ29="N/A","",IF(CU29="N/A",0,GetSizePremiums(I29,H29,J29,K29,L29,M29,N29,O29,getSection(G29,J29,K29))))</f>
        <v>0</v>
      </c>
      <c r="CR29" s="509">
        <f t="array" ref="CR29">IF(AQ29="N/A","",IF(CU29="N/A",0,IF(ISBLANK(G29),0,GetDiameterPremiums(I29,H29,L29,M29,N29,O29,J29,K29,T29))))</f>
        <v>0</v>
      </c>
      <c r="CS29" s="509">
        <f t="array" ref="CS29">IF(AQ29="N/A","",IF(CU29="N/A",0,IF(ISBLANK(G29),0,GetKtoSPremiums(I29,H29,J29,K29,AJ29))))</f>
        <v>0</v>
      </c>
      <c r="CT29" s="509">
        <f t="shared" si="5"/>
        <v>-0.39</v>
      </c>
      <c r="CU29" s="508">
        <f t="array" ref="CU29">IF(AQ29="N/A","",GetFMP(I29, H29, J29, K29, L29, M29, N29, O29, (Q29+R29)/2,Z29,AJ29,"Y"))</f>
        <v>976</v>
      </c>
      <c r="CV29" s="504">
        <f t="shared" si="6"/>
        <v>292.8</v>
      </c>
      <c r="CW29" s="508">
        <f t="shared" si="7"/>
        <v>1600</v>
      </c>
      <c r="CX29" s="717">
        <f t="shared" si="8"/>
        <v>0</v>
      </c>
      <c r="CY29" s="717">
        <f>IF(OR(AQ29="N/A",BM29="N/A",BI29="N/A"),"",IF(AND(H29&lt;1,H29&gt;=0.3,I28="ROUND"),IF(CT29&gt;=-0.4,-0.2,-0.15),MAX(CX29,IF(OR(AQ29="N/A",BM29="N/A",BI29="N/A"),"",GetFinalDiscount("Y", I29, H29, J29, K29, L29, M29, N29, O29, AS29, AT29,AU29,AV29, AW29, AX29,AY29, AZ29, BA29, BB29,BC29,BD29, BE29,BG29, BH29, BJ29, BK29, BN29, BO29, BP29)))))</f>
        <v>-0.2</v>
      </c>
      <c r="CZ29" s="717">
        <f t="shared" si="9"/>
        <v>-0.39</v>
      </c>
      <c r="DA29" s="509">
        <f t="shared" si="10"/>
        <v>-0.39</v>
      </c>
      <c r="DB29" s="504">
        <f t="shared" si="11"/>
        <v>976</v>
      </c>
      <c r="DC29" s="504">
        <f t="shared" si="12"/>
        <v>292.8</v>
      </c>
      <c r="DD29" s="504" t="str">
        <f t="shared" si="13"/>
        <v/>
      </c>
      <c r="DE29" s="504">
        <f t="array" ref="DE29">IF(OR(AQ29="N/A",BM29="N/A",BI29="N/A"),"",GetCertCharge(H29,"Y",AL29))</f>
        <v>51</v>
      </c>
      <c r="DF29" s="504">
        <f>IF(OR(AQ29="N/A",BM29="N/A",BI29="N/A"),"",DC29*Parameters!$L$3)</f>
        <v>11.712000000000002</v>
      </c>
      <c r="DG29" s="504">
        <f t="shared" si="14"/>
        <v>230.08800000000002</v>
      </c>
      <c r="DH29" s="504">
        <f t="shared" si="15"/>
        <v>766.96000000000015</v>
      </c>
    </row>
    <row r="30" spans="2:112" x14ac:dyDescent="0.25">
      <c r="B30" s="798"/>
      <c r="C30" s="799" t="s">
        <v>1546</v>
      </c>
      <c r="D30" s="512"/>
      <c r="E30" s="512"/>
      <c r="F30" s="722" t="s">
        <v>24</v>
      </c>
      <c r="G30" s="800"/>
      <c r="H30" s="801">
        <v>0.3</v>
      </c>
      <c r="I30" s="509" t="s">
        <v>196</v>
      </c>
      <c r="J30" s="802" t="s">
        <v>215</v>
      </c>
      <c r="K30" s="803" t="s">
        <v>259</v>
      </c>
      <c r="L30" s="804" t="s">
        <v>202</v>
      </c>
      <c r="M30" s="805" t="s">
        <v>188</v>
      </c>
      <c r="N30" s="804" t="s">
        <v>202</v>
      </c>
      <c r="O30" s="804" t="s">
        <v>22</v>
      </c>
      <c r="P30" s="806"/>
      <c r="Q30" s="805"/>
      <c r="R30" s="805"/>
      <c r="S30" s="805"/>
      <c r="T30" s="805"/>
      <c r="U30" s="805">
        <v>1.01</v>
      </c>
      <c r="V30" s="805"/>
      <c r="W30" s="805"/>
      <c r="X30" s="805"/>
      <c r="Y30" s="805"/>
      <c r="Z30" s="805">
        <v>64.7</v>
      </c>
      <c r="AA30" s="512">
        <v>56</v>
      </c>
      <c r="AB30" s="512"/>
      <c r="AC30" s="512"/>
      <c r="AD30" s="807"/>
      <c r="AE30" s="805"/>
      <c r="AF30" s="805"/>
      <c r="AG30" s="805"/>
      <c r="AH30" s="805"/>
      <c r="AI30" s="512"/>
      <c r="AJ30" s="512" t="s">
        <v>1904</v>
      </c>
      <c r="AK30" s="807"/>
      <c r="AL30" s="512"/>
      <c r="AM30" s="807"/>
      <c r="AN30" s="512"/>
      <c r="AO30" s="559">
        <f t="array" ref="AO30">IF(AQ30="N/A","",GetRapPrice(I30,H30,J30,K30))</f>
        <v>1800</v>
      </c>
      <c r="AP30" s="509">
        <f t="shared" si="0"/>
        <v>-0.47</v>
      </c>
      <c r="AQ30" s="508">
        <f t="array" ref="AQ30">GetFMP(I30,H30,J30,K30,L30,M30,N30,O30,(Q30+R30)/2,Z30,AJ30,"Y")</f>
        <v>954</v>
      </c>
      <c r="AR30" s="504">
        <f t="shared" si="1"/>
        <v>286.2</v>
      </c>
      <c r="AS30" s="808"/>
      <c r="AT30" s="809"/>
      <c r="AU30" s="810"/>
      <c r="AV30" s="810"/>
      <c r="AW30" s="811" t="s">
        <v>189</v>
      </c>
      <c r="AX30" s="811" t="s">
        <v>253</v>
      </c>
      <c r="AY30" s="810" t="s">
        <v>1183</v>
      </c>
      <c r="AZ30" s="810" t="s">
        <v>1183</v>
      </c>
      <c r="BA30" s="810" t="s">
        <v>1183</v>
      </c>
      <c r="BB30" s="810" t="s">
        <v>1183</v>
      </c>
      <c r="BC30" s="810" t="s">
        <v>1183</v>
      </c>
      <c r="BD30" s="810" t="s">
        <v>1183</v>
      </c>
      <c r="BE30" s="810" t="s">
        <v>1183</v>
      </c>
      <c r="BF30" s="811">
        <f>NaturalRelatedDisc(I30,H30,J30,K30,AX30,"Y",L30,M30,N30,O30)+NaturalRelatedDisc(I30,H30,J30,K30,AY30,"Y",L30,M30,N30,O30)+OpenRelatedDisc(I30,H30,J30,K30,AZ30,"Y",L30,M30,N30,O30)+GrainingRelatedDisc(I30,H30,J30,K30,BA30,"Surface","Y",L30,M30,N30,O30)+GrainingRelatedDisc(I30,H30,J30,K30,BB30,"Internal","Y",L30,M30,N30,O30)+OthersRelatedDisc(I30,H30,J30,K30,BC30,"Y",L30,M30,N30,O30)+OthersRelatedDisc(I30,H30,J30,K30,BD30,"Y",L30,M30,N30,O30)+OthersRelatedDisc(I30,H30,J30,K30,BE30,"Y",L30,M30,N30,O30)+cutrelatedDisc(I30,H30,J30,K30,L30,M30,N30,AW30,"Y",O30)+GetColClarupgDwg(I30,H30,J30,K30,AU30,AV30,"Y",L30)</f>
        <v>0</v>
      </c>
      <c r="BG30" s="810" t="s">
        <v>1183</v>
      </c>
      <c r="BH30" s="810" t="s">
        <v>193</v>
      </c>
      <c r="BI30" s="811">
        <f t="shared" si="2"/>
        <v>-0.13</v>
      </c>
      <c r="BJ30" s="810" t="s">
        <v>1284</v>
      </c>
      <c r="BK30" s="810" t="s">
        <v>1183</v>
      </c>
      <c r="BL30" s="810" t="s">
        <v>1324</v>
      </c>
      <c r="BM30" s="811">
        <f t="shared" si="3"/>
        <v>0</v>
      </c>
      <c r="BN30" s="812" t="s">
        <v>749</v>
      </c>
      <c r="BO30" s="812" t="s">
        <v>749</v>
      </c>
      <c r="BP30" s="812" t="s">
        <v>749</v>
      </c>
      <c r="BQ30" s="811">
        <f>cleanrelateddisc(I30, H30, J30, K30, BN30, BO30, "Y", L30, M30, N30)+HARelatedDisc(I30, H30, J30, K30,BP30, "Y", L30)</f>
        <v>0</v>
      </c>
      <c r="BR30" s="810"/>
      <c r="BS30" s="810"/>
      <c r="BT30" s="811"/>
      <c r="BU30" s="811"/>
      <c r="BV30" s="810"/>
      <c r="BW30" s="811"/>
      <c r="BX30" s="810"/>
      <c r="BY30" s="813"/>
      <c r="BZ30" s="811"/>
      <c r="CA30" s="813"/>
      <c r="CB30" s="811"/>
      <c r="CC30" s="810"/>
      <c r="CD30" s="810"/>
      <c r="CE30" s="810"/>
      <c r="CF30" s="810"/>
      <c r="CG30" s="810"/>
      <c r="CH30" s="810"/>
      <c r="CI30" s="810"/>
      <c r="CJ30" s="810"/>
      <c r="CK30" s="814"/>
      <c r="CL30" s="815">
        <f t="array" ref="CL30">getSection(I30,J30,K30)</f>
        <v>8</v>
      </c>
      <c r="CM30" s="508">
        <f t="array" ref="CM30">IF(AQ30="N/A","",IF(CU30="N/A",0,GetRapPrice(I30,H30,J30,K30)))</f>
        <v>1800</v>
      </c>
      <c r="CN30" s="509">
        <f t="shared" si="4"/>
        <v>-0.47</v>
      </c>
      <c r="CO30" s="509">
        <f t="array" ref="CO30">IF(AQ30="N/A","",IF(CU30="N/A",0,IF(ISBLANK(G30),0,GetPolSymmDiscount(I30,H30,J30,K30,L30,M30,N30,O30))))</f>
        <v>0</v>
      </c>
      <c r="CP30" s="509">
        <f t="array" ref="CP30">IF(AQ30="N/A","",Depthdisc(I30,H30,L30,J30,K30,Z30,"Y"))</f>
        <v>0</v>
      </c>
      <c r="CQ30" s="509">
        <f t="array" ref="CQ30">IF(AQ30="N/A","",IF(CU30="N/A",0,GetSizePremiums(I30,H30,J30,K30,L30,M30,N30,O30,getSection(G30,J30,K30))))</f>
        <v>0</v>
      </c>
      <c r="CR30" s="509">
        <f t="array" ref="CR30">IF(AQ30="N/A","",IF(CU30="N/A",0,IF(ISBLANK(G30),0,GetDiameterPremiums(I30,H30,L30,M30,N30,O30,J30,K30,T30))))</f>
        <v>0</v>
      </c>
      <c r="CS30" s="509">
        <f t="array" ref="CS30">IF(AQ30="N/A","",IF(CU30="N/A",0,IF(ISBLANK(G30),0,GetKtoSPremiums(I30,H30,J30,K30,AJ30))))</f>
        <v>0</v>
      </c>
      <c r="CT30" s="509">
        <f t="shared" si="5"/>
        <v>-0.47</v>
      </c>
      <c r="CU30" s="508">
        <f t="array" ref="CU30">IF(AQ30="N/A","",GetFMP(I30, H30, J30, K30, L30, M30, N30, O30, (Q30+R30)/2,Z30,AJ30,"Y"))</f>
        <v>954</v>
      </c>
      <c r="CV30" s="504">
        <f t="shared" si="6"/>
        <v>286.2</v>
      </c>
      <c r="CW30" s="508">
        <f t="shared" si="7"/>
        <v>1800</v>
      </c>
      <c r="CX30" s="717">
        <f t="shared" si="8"/>
        <v>-0.13</v>
      </c>
      <c r="CY30" s="717">
        <f>IF(OR(AQ30="N/A",BM30="N/A",BI30="N/A"),"",IF(AND(H30&lt;1,H30&gt;=0.3,I29="ROUND"),IF(CT30&gt;=-0.4,-0.2,-0.15),MAX(CX30,IF(OR(AQ30="N/A",BM30="N/A",BI30="N/A"),"",GetFinalDiscount("Y", I30, H30, J30, K30, L30, M30, N30, O30, AS30, AT30,AU30,AV30, AW30, AX30,AY30, AZ30, BA30, BB30,BC30,BD30, BE30,BG30, BH30, BJ30, BK30, BN30, BO30, BP30)))))</f>
        <v>-0.15</v>
      </c>
      <c r="CZ30" s="717">
        <f t="shared" si="9"/>
        <v>-0.47</v>
      </c>
      <c r="DA30" s="509">
        <f t="shared" si="10"/>
        <v>-0.6</v>
      </c>
      <c r="DB30" s="504">
        <f t="shared" si="11"/>
        <v>720</v>
      </c>
      <c r="DC30" s="504">
        <f t="shared" si="12"/>
        <v>216</v>
      </c>
      <c r="DD30" s="504" t="str">
        <f t="shared" si="13"/>
        <v/>
      </c>
      <c r="DE30" s="504">
        <f t="array" ref="DE30">IF(OR(AQ30="N/A",BM30="N/A",BI30="N/A"),"",GetCertCharge(H30,"Y",AL30))</f>
        <v>51</v>
      </c>
      <c r="DF30" s="504">
        <f>IF(OR(AQ30="N/A",BM30="N/A",BI30="N/A"),"",DC30*Parameters!$L$3)</f>
        <v>8.64</v>
      </c>
      <c r="DG30" s="504">
        <f t="shared" si="14"/>
        <v>156.36000000000001</v>
      </c>
      <c r="DH30" s="504">
        <f t="shared" si="15"/>
        <v>521.20000000000005</v>
      </c>
    </row>
    <row r="31" spans="2:112" x14ac:dyDescent="0.25">
      <c r="B31" s="798"/>
      <c r="C31" s="799" t="s">
        <v>1547</v>
      </c>
      <c r="D31" s="512"/>
      <c r="E31" s="512"/>
      <c r="F31" s="722" t="s">
        <v>24</v>
      </c>
      <c r="G31" s="800"/>
      <c r="H31" s="801">
        <v>0.3</v>
      </c>
      <c r="I31" s="509" t="s">
        <v>196</v>
      </c>
      <c r="J31" s="802" t="s">
        <v>213</v>
      </c>
      <c r="K31" s="803" t="s">
        <v>251</v>
      </c>
      <c r="L31" s="804" t="s">
        <v>188</v>
      </c>
      <c r="M31" s="805" t="s">
        <v>188</v>
      </c>
      <c r="N31" s="804" t="s">
        <v>202</v>
      </c>
      <c r="O31" s="804" t="s">
        <v>22</v>
      </c>
      <c r="P31" s="806"/>
      <c r="Q31" s="805"/>
      <c r="R31" s="805"/>
      <c r="S31" s="805"/>
      <c r="T31" s="805"/>
      <c r="U31" s="805">
        <v>1.0069999999999999</v>
      </c>
      <c r="V31" s="805"/>
      <c r="W31" s="805"/>
      <c r="X31" s="805"/>
      <c r="Y31" s="805"/>
      <c r="Z31" s="805">
        <v>62.6</v>
      </c>
      <c r="AA31" s="512">
        <v>55</v>
      </c>
      <c r="AB31" s="512"/>
      <c r="AC31" s="512"/>
      <c r="AD31" s="807"/>
      <c r="AE31" s="805"/>
      <c r="AF31" s="805"/>
      <c r="AG31" s="805"/>
      <c r="AH31" s="805"/>
      <c r="AI31" s="512"/>
      <c r="AJ31" s="512" t="s">
        <v>1905</v>
      </c>
      <c r="AK31" s="807"/>
      <c r="AL31" s="512"/>
      <c r="AM31" s="807"/>
      <c r="AN31" s="512"/>
      <c r="AO31" s="559">
        <f t="array" ref="AO31">IF(AQ31="N/A","",GetRapPrice(I31,H31,J31,K31))</f>
        <v>2200</v>
      </c>
      <c r="AP31" s="509">
        <f t="shared" si="0"/>
        <v>-0.45999999999999996</v>
      </c>
      <c r="AQ31" s="508">
        <f t="array" ref="AQ31">GetFMP(I31,H31,J31,K31,L31,M31,N31,O31,(Q31+R31)/2,Z31,AJ31,"Y")</f>
        <v>1188</v>
      </c>
      <c r="AR31" s="504">
        <f t="shared" si="1"/>
        <v>356.4</v>
      </c>
      <c r="AS31" s="808"/>
      <c r="AT31" s="809"/>
      <c r="AU31" s="810"/>
      <c r="AV31" s="810"/>
      <c r="AW31" s="811"/>
      <c r="AX31" s="811" t="s">
        <v>1183</v>
      </c>
      <c r="AY31" s="810" t="s">
        <v>1181</v>
      </c>
      <c r="AZ31" s="810" t="s">
        <v>1183</v>
      </c>
      <c r="BA31" s="810" t="s">
        <v>1183</v>
      </c>
      <c r="BB31" s="810" t="s">
        <v>1183</v>
      </c>
      <c r="BC31" s="810" t="s">
        <v>1183</v>
      </c>
      <c r="BD31" s="810" t="s">
        <v>1183</v>
      </c>
      <c r="BE31" s="810" t="s">
        <v>1183</v>
      </c>
      <c r="BF31" s="811">
        <f>NaturalRelatedDisc(I31,H31,J31,K31,AX31,"Y",L31,M31,N31,O31)+NaturalRelatedDisc(I31,H31,J31,K31,AY31,"Y",L31,M31,N31,O31)+OpenRelatedDisc(I31,H31,J31,K31,AZ31,"Y",L31,M31,N31,O31)+GrainingRelatedDisc(I31,H31,J31,K31,BA31,"Surface","Y",L31,M31,N31,O31)+GrainingRelatedDisc(I31,H31,J31,K31,BB31,"Internal","Y",L31,M31,N31,O31)+OthersRelatedDisc(I31,H31,J31,K31,BC31,"Y",L31,M31,N31,O31)+OthersRelatedDisc(I31,H31,J31,K31,BD31,"Y",L31,M31,N31,O31)+OthersRelatedDisc(I31,H31,J31,K31,BE31,"Y",L31,M31,N31,O31)+cutrelatedDisc(I31,H31,J31,K31,L31,M31,N31,AW31,"Y",O31)+GetColClarupgDwg(I31,H31,J31,K31,AU31,AV31,"Y",L31)</f>
        <v>0</v>
      </c>
      <c r="BG31" s="810" t="s">
        <v>192</v>
      </c>
      <c r="BH31" s="810" t="s">
        <v>1183</v>
      </c>
      <c r="BI31" s="811">
        <f t="shared" si="2"/>
        <v>-0.04</v>
      </c>
      <c r="BJ31" s="810" t="s">
        <v>1283</v>
      </c>
      <c r="BK31" s="810" t="s">
        <v>1183</v>
      </c>
      <c r="BL31" s="810" t="s">
        <v>1445</v>
      </c>
      <c r="BM31" s="811">
        <f t="shared" si="3"/>
        <v>0</v>
      </c>
      <c r="BN31" s="812" t="s">
        <v>749</v>
      </c>
      <c r="BO31" s="812" t="s">
        <v>749</v>
      </c>
      <c r="BP31" s="812" t="s">
        <v>749</v>
      </c>
      <c r="BQ31" s="811">
        <f>cleanrelateddisc(I31, H31, J31, K31, BN31, BO31, "Y", L31, M31, N31)+HARelatedDisc(I31, H31, J31, K31,BP31, "Y", L31)</f>
        <v>0</v>
      </c>
      <c r="BR31" s="810"/>
      <c r="BS31" s="810"/>
      <c r="BT31" s="811"/>
      <c r="BU31" s="811"/>
      <c r="BV31" s="810"/>
      <c r="BW31" s="811"/>
      <c r="BX31" s="810"/>
      <c r="BY31" s="813"/>
      <c r="BZ31" s="811"/>
      <c r="CA31" s="813"/>
      <c r="CB31" s="811"/>
      <c r="CC31" s="810"/>
      <c r="CD31" s="810"/>
      <c r="CE31" s="810"/>
      <c r="CF31" s="810"/>
      <c r="CG31" s="810"/>
      <c r="CH31" s="810"/>
      <c r="CI31" s="810"/>
      <c r="CJ31" s="810"/>
      <c r="CK31" s="814"/>
      <c r="CL31" s="815">
        <f t="array" ref="CL31">getSection(I31,J31,K31)</f>
        <v>4</v>
      </c>
      <c r="CM31" s="508">
        <f t="array" ref="CM31">IF(AQ31="N/A","",IF(CU31="N/A",0,GetRapPrice(I31,H31,J31,K31)))</f>
        <v>2200</v>
      </c>
      <c r="CN31" s="509">
        <f t="shared" si="4"/>
        <v>-0.45999999999999996</v>
      </c>
      <c r="CO31" s="509">
        <f t="array" ref="CO31">IF(AQ31="N/A","",IF(CU31="N/A",0,IF(ISBLANK(G31),0,GetPolSymmDiscount(I31,H31,J31,K31,L31,M31,N31,O31))))</f>
        <v>0</v>
      </c>
      <c r="CP31" s="509">
        <f t="array" ref="CP31">IF(AQ31="N/A","",Depthdisc(I31,H31,L31,J31,K31,Z31,"Y"))</f>
        <v>0</v>
      </c>
      <c r="CQ31" s="509">
        <f t="array" ref="CQ31">IF(AQ31="N/A","",IF(CU31="N/A",0,GetSizePremiums(I31,H31,J31,K31,L31,M31,N31,O31,getSection(G31,J31,K31))))</f>
        <v>0</v>
      </c>
      <c r="CR31" s="509">
        <f t="array" ref="CR31">IF(AQ31="N/A","",IF(CU31="N/A",0,IF(ISBLANK(G31),0,GetDiameterPremiums(I31,H31,L31,M31,N31,O31,J31,K31,T31))))</f>
        <v>0</v>
      </c>
      <c r="CS31" s="509">
        <f t="array" ref="CS31">IF(AQ31="N/A","",IF(CU31="N/A",0,IF(ISBLANK(G31),0,GetKtoSPremiums(I31,H31,J31,K31,AJ31))))</f>
        <v>0</v>
      </c>
      <c r="CT31" s="509">
        <f t="shared" si="5"/>
        <v>-0.45999999999999996</v>
      </c>
      <c r="CU31" s="508">
        <f t="array" ref="CU31">IF(AQ31="N/A","",GetFMP(I31, H31, J31, K31, L31, M31, N31, O31, (Q31+R31)/2,Z31,AJ31,"Y"))</f>
        <v>1188</v>
      </c>
      <c r="CV31" s="504">
        <f t="shared" si="6"/>
        <v>356.4</v>
      </c>
      <c r="CW31" s="508">
        <f t="shared" si="7"/>
        <v>2200</v>
      </c>
      <c r="CX31" s="717">
        <f t="shared" si="8"/>
        <v>-0.04</v>
      </c>
      <c r="CY31" s="717">
        <f>IF(OR(AQ31="N/A",BM31="N/A",BI31="N/A"),"",IF(AND(H31&lt;1,H31&gt;=0.3,I30="ROUND"),IF(CT31&gt;=-0.4,-0.2,-0.15),MAX(CX31,IF(OR(AQ31="N/A",BM31="N/A",BI31="N/A"),"",GetFinalDiscount("Y", I31, H31, J31, K31, L31, M31, N31, O31, AS31, AT31,AU31,AV31, AW31, AX31,AY31, AZ31, BA31, BB31,BC31,BD31, BE31,BG31, BH31, BJ31, BK31, BN31, BO31, BP31)))))</f>
        <v>-0.15</v>
      </c>
      <c r="CZ31" s="717">
        <f t="shared" si="9"/>
        <v>-0.45999999999999996</v>
      </c>
      <c r="DA31" s="509">
        <f t="shared" si="10"/>
        <v>-0.49999999999999994</v>
      </c>
      <c r="DB31" s="504">
        <f t="shared" si="11"/>
        <v>1100</v>
      </c>
      <c r="DC31" s="504">
        <f t="shared" si="12"/>
        <v>330</v>
      </c>
      <c r="DD31" s="504" t="str">
        <f t="shared" si="13"/>
        <v/>
      </c>
      <c r="DE31" s="504">
        <f t="array" ref="DE31">IF(OR(AQ31="N/A",BM31="N/A",BI31="N/A"),"",GetCertCharge(H31,"Y",AL31))</f>
        <v>51</v>
      </c>
      <c r="DF31" s="504">
        <f>IF(OR(AQ31="N/A",BM31="N/A",BI31="N/A"),"",DC31*Parameters!$L$3)</f>
        <v>13.200000000000001</v>
      </c>
      <c r="DG31" s="504">
        <f t="shared" si="14"/>
        <v>265.8</v>
      </c>
      <c r="DH31" s="504">
        <f t="shared" si="15"/>
        <v>886.00000000000011</v>
      </c>
    </row>
    <row r="32" spans="2:112" x14ac:dyDescent="0.25">
      <c r="B32" s="798"/>
      <c r="C32" s="799" t="s">
        <v>1548</v>
      </c>
      <c r="D32" s="512"/>
      <c r="E32" s="512"/>
      <c r="F32" s="722" t="s">
        <v>24</v>
      </c>
      <c r="G32" s="800"/>
      <c r="H32" s="801">
        <v>0.3</v>
      </c>
      <c r="I32" s="509" t="s">
        <v>196</v>
      </c>
      <c r="J32" s="802" t="s">
        <v>250</v>
      </c>
      <c r="K32" s="803" t="s">
        <v>259</v>
      </c>
      <c r="L32" s="804" t="s">
        <v>202</v>
      </c>
      <c r="M32" s="805" t="s">
        <v>202</v>
      </c>
      <c r="N32" s="804" t="s">
        <v>202</v>
      </c>
      <c r="O32" s="804" t="s">
        <v>22</v>
      </c>
      <c r="P32" s="806"/>
      <c r="Q32" s="805"/>
      <c r="R32" s="805"/>
      <c r="S32" s="805"/>
      <c r="T32" s="805"/>
      <c r="U32" s="805">
        <v>1.014</v>
      </c>
      <c r="V32" s="805"/>
      <c r="W32" s="805"/>
      <c r="X32" s="805"/>
      <c r="Y32" s="805"/>
      <c r="Z32" s="805">
        <v>60.3</v>
      </c>
      <c r="AA32" s="512">
        <v>61</v>
      </c>
      <c r="AB32" s="512"/>
      <c r="AC32" s="512"/>
      <c r="AD32" s="807"/>
      <c r="AE32" s="805"/>
      <c r="AF32" s="805"/>
      <c r="AG32" s="805"/>
      <c r="AH32" s="805"/>
      <c r="AI32" s="512"/>
      <c r="AJ32" s="512"/>
      <c r="AK32" s="807"/>
      <c r="AL32" s="512"/>
      <c r="AM32" s="807"/>
      <c r="AN32" s="512"/>
      <c r="AO32" s="559">
        <f t="array" ref="AO32">IF(AQ32="N/A","",GetRapPrice(I32,H32,J32,K32))</f>
        <v>1700</v>
      </c>
      <c r="AP32" s="509">
        <f t="shared" si="0"/>
        <v>-0.47</v>
      </c>
      <c r="AQ32" s="508">
        <f t="array" ref="AQ32">GetFMP(I32,H32,J32,K32,L32,M32,N32,O32,(Q32+R32)/2,Z32,AJ32,"Y")</f>
        <v>901</v>
      </c>
      <c r="AR32" s="504">
        <f t="shared" si="1"/>
        <v>270.3</v>
      </c>
      <c r="AS32" s="808"/>
      <c r="AT32" s="809"/>
      <c r="AU32" s="810"/>
      <c r="AV32" s="810"/>
      <c r="AW32" s="811"/>
      <c r="AX32" s="811" t="s">
        <v>1183</v>
      </c>
      <c r="AY32" s="810" t="s">
        <v>1183</v>
      </c>
      <c r="AZ32" s="810" t="s">
        <v>1183</v>
      </c>
      <c r="BA32" s="810" t="s">
        <v>1183</v>
      </c>
      <c r="BB32" s="810" t="s">
        <v>1183</v>
      </c>
      <c r="BC32" s="810" t="s">
        <v>1183</v>
      </c>
      <c r="BD32" s="810" t="s">
        <v>1183</v>
      </c>
      <c r="BE32" s="810" t="s">
        <v>1183</v>
      </c>
      <c r="BF32" s="811">
        <f>NaturalRelatedDisc(I32,H32,J32,K32,AX32,"Y",L32,M32,N32,O32)+NaturalRelatedDisc(I32,H32,J32,K32,AY32,"Y",L32,M32,N32,O32)+OpenRelatedDisc(I32,H32,J32,K32,AZ32,"Y",L32,M32,N32,O32)+GrainingRelatedDisc(I32,H32,J32,K32,BA32,"Surface","Y",L32,M32,N32,O32)+GrainingRelatedDisc(I32,H32,J32,K32,BB32,"Internal","Y",L32,M32,N32,O32)+OthersRelatedDisc(I32,H32,J32,K32,BC32,"Y",L32,M32,N32,O32)+OthersRelatedDisc(I32,H32,J32,K32,BD32,"Y",L32,M32,N32,O32)+OthersRelatedDisc(I32,H32,J32,K32,BE32,"Y",L32,M32,N32,O32)+cutrelatedDisc(I32,H32,J32,K32,L32,M32,N32,AW32,"Y",O32)+GetColClarupgDwg(I32,H32,J32,K32,AU32,AV32,"Y",L32)</f>
        <v>0</v>
      </c>
      <c r="BG32" s="810" t="s">
        <v>1183</v>
      </c>
      <c r="BH32" s="810" t="s">
        <v>1183</v>
      </c>
      <c r="BI32" s="811">
        <f t="shared" si="2"/>
        <v>0</v>
      </c>
      <c r="BJ32" s="810" t="s">
        <v>1183</v>
      </c>
      <c r="BK32" s="810" t="s">
        <v>1183</v>
      </c>
      <c r="BL32" s="810" t="s">
        <v>1183</v>
      </c>
      <c r="BM32" s="811">
        <f t="shared" si="3"/>
        <v>0</v>
      </c>
      <c r="BN32" s="812" t="s">
        <v>861</v>
      </c>
      <c r="BO32" s="812" t="s">
        <v>861</v>
      </c>
      <c r="BP32" s="812" t="s">
        <v>861</v>
      </c>
      <c r="BQ32" s="811">
        <f>cleanrelateddisc(I32, H32, J32, K32, BN32, BO32, "Y", L32, M32, N32)+HARelatedDisc(I32, H32, J32, K32,BP32, "Y", L32)</f>
        <v>0</v>
      </c>
      <c r="BR32" s="810"/>
      <c r="BS32" s="810"/>
      <c r="BT32" s="811"/>
      <c r="BU32" s="811"/>
      <c r="BV32" s="810"/>
      <c r="BW32" s="811"/>
      <c r="BX32" s="810"/>
      <c r="BY32" s="813"/>
      <c r="BZ32" s="811"/>
      <c r="CA32" s="813"/>
      <c r="CB32" s="811"/>
      <c r="CC32" s="810"/>
      <c r="CD32" s="810"/>
      <c r="CE32" s="810"/>
      <c r="CF32" s="810"/>
      <c r="CG32" s="810"/>
      <c r="CH32" s="810"/>
      <c r="CI32" s="810"/>
      <c r="CJ32" s="810"/>
      <c r="CK32" s="814"/>
      <c r="CL32" s="815">
        <f t="array" ref="CL32">getSection(I32,J32,K32)</f>
        <v>8</v>
      </c>
      <c r="CM32" s="508">
        <f t="array" ref="CM32">IF(AQ32="N/A","",IF(CU32="N/A",0,GetRapPrice(I32,H32,J32,K32)))</f>
        <v>1700</v>
      </c>
      <c r="CN32" s="509">
        <f t="shared" si="4"/>
        <v>-0.47</v>
      </c>
      <c r="CO32" s="509">
        <f t="array" ref="CO32">IF(AQ32="N/A","",IF(CU32="N/A",0,IF(ISBLANK(G32),0,GetPolSymmDiscount(I32,H32,J32,K32,L32,M32,N32,O32))))</f>
        <v>0</v>
      </c>
      <c r="CP32" s="509">
        <f t="array" ref="CP32">IF(AQ32="N/A","",Depthdisc(I32,H32,L32,J32,K32,Z32,"Y"))</f>
        <v>0</v>
      </c>
      <c r="CQ32" s="509">
        <f t="array" ref="CQ32">IF(AQ32="N/A","",IF(CU32="N/A",0,GetSizePremiums(I32,H32,J32,K32,L32,M32,N32,O32,getSection(G32,J32,K32))))</f>
        <v>0</v>
      </c>
      <c r="CR32" s="509">
        <f t="array" ref="CR32">IF(AQ32="N/A","",IF(CU32="N/A",0,IF(ISBLANK(G32),0,GetDiameterPremiums(I32,H32,L32,M32,N32,O32,J32,K32,T32))))</f>
        <v>0</v>
      </c>
      <c r="CS32" s="509">
        <f t="array" ref="CS32">IF(AQ32="N/A","",IF(CU32="N/A",0,IF(ISBLANK(G32),0,GetKtoSPremiums(I32,H32,J32,K32,AJ32))))</f>
        <v>0</v>
      </c>
      <c r="CT32" s="509">
        <f t="shared" si="5"/>
        <v>-0.47</v>
      </c>
      <c r="CU32" s="508">
        <f t="array" ref="CU32">IF(AQ32="N/A","",GetFMP(I32, H32, J32, K32, L32, M32, N32, O32, (Q32+R32)/2,Z32,AJ32,"Y"))</f>
        <v>901</v>
      </c>
      <c r="CV32" s="504">
        <f t="shared" si="6"/>
        <v>270.3</v>
      </c>
      <c r="CW32" s="508">
        <f t="shared" si="7"/>
        <v>1700</v>
      </c>
      <c r="CX32" s="717">
        <f t="shared" si="8"/>
        <v>0</v>
      </c>
      <c r="CY32" s="717">
        <f>IF(OR(AQ32="N/A",BM32="N/A",BI32="N/A"),"",IF(AND(H32&lt;1,H32&gt;=0.3,I31="ROUND"),IF(CT32&gt;=-0.4,-0.2,-0.15),MAX(CX32,IF(OR(AQ32="N/A",BM32="N/A",BI32="N/A"),"",GetFinalDiscount("Y", I32, H32, J32, K32, L32, M32, N32, O32, AS32, AT32,AU32,AV32, AW32, AX32,AY32, AZ32, BA32, BB32,BC32,BD32, BE32,BG32, BH32, BJ32, BK32, BN32, BO32, BP32)))))</f>
        <v>-0.15</v>
      </c>
      <c r="CZ32" s="717">
        <f t="shared" si="9"/>
        <v>-0.47</v>
      </c>
      <c r="DA32" s="509">
        <f t="shared" si="10"/>
        <v>-0.47</v>
      </c>
      <c r="DB32" s="504">
        <f t="shared" si="11"/>
        <v>901</v>
      </c>
      <c r="DC32" s="504">
        <f t="shared" si="12"/>
        <v>270.3</v>
      </c>
      <c r="DD32" s="504" t="str">
        <f t="shared" si="13"/>
        <v/>
      </c>
      <c r="DE32" s="504">
        <f t="array" ref="DE32">IF(OR(AQ32="N/A",BM32="N/A",BI32="N/A"),"",GetCertCharge(H32,"Y",AL32))</f>
        <v>51</v>
      </c>
      <c r="DF32" s="504">
        <f>IF(OR(AQ32="N/A",BM32="N/A",BI32="N/A"),"",DC32*Parameters!$L$3)</f>
        <v>10.812000000000001</v>
      </c>
      <c r="DG32" s="504">
        <f t="shared" si="14"/>
        <v>208.488</v>
      </c>
      <c r="DH32" s="504">
        <f t="shared" si="15"/>
        <v>694.96</v>
      </c>
    </row>
    <row r="33" spans="2:112" x14ac:dyDescent="0.25">
      <c r="B33" s="798"/>
      <c r="C33" s="799" t="s">
        <v>1549</v>
      </c>
      <c r="D33" s="512"/>
      <c r="E33" s="512"/>
      <c r="F33" s="722" t="s">
        <v>24</v>
      </c>
      <c r="G33" s="800"/>
      <c r="H33" s="801">
        <v>0.3</v>
      </c>
      <c r="I33" s="509" t="s">
        <v>196</v>
      </c>
      <c r="J33" s="802" t="s">
        <v>273</v>
      </c>
      <c r="K33" s="803" t="s">
        <v>251</v>
      </c>
      <c r="L33" s="804" t="s">
        <v>202</v>
      </c>
      <c r="M33" s="805" t="s">
        <v>202</v>
      </c>
      <c r="N33" s="804" t="s">
        <v>202</v>
      </c>
      <c r="O33" s="804" t="s">
        <v>22</v>
      </c>
      <c r="P33" s="806"/>
      <c r="Q33" s="805"/>
      <c r="R33" s="805"/>
      <c r="S33" s="805"/>
      <c r="T33" s="805"/>
      <c r="U33" s="805">
        <v>1.0169999999999999</v>
      </c>
      <c r="V33" s="805"/>
      <c r="W33" s="805"/>
      <c r="X33" s="805"/>
      <c r="Y33" s="805"/>
      <c r="Z33" s="805">
        <v>64.3</v>
      </c>
      <c r="AA33" s="512">
        <v>56</v>
      </c>
      <c r="AB33" s="512"/>
      <c r="AC33" s="512"/>
      <c r="AD33" s="807"/>
      <c r="AE33" s="805"/>
      <c r="AF33" s="805"/>
      <c r="AG33" s="805"/>
      <c r="AH33" s="805"/>
      <c r="AI33" s="512"/>
      <c r="AJ33" s="512"/>
      <c r="AK33" s="807"/>
      <c r="AL33" s="512"/>
      <c r="AM33" s="807"/>
      <c r="AN33" s="512"/>
      <c r="AO33" s="559">
        <f t="array" ref="AO33">IF(AQ33="N/A","",GetRapPrice(I33,H33,J33,K33))</f>
        <v>1300</v>
      </c>
      <c r="AP33" s="509">
        <f t="shared" si="0"/>
        <v>-0.43999999999999995</v>
      </c>
      <c r="AQ33" s="508">
        <f t="array" ref="AQ33">GetFMP(I33,H33,J33,K33,L33,M33,N33,O33,(Q33+R33)/2,Z33,AJ33,"Y")</f>
        <v>728.00000000000011</v>
      </c>
      <c r="AR33" s="504">
        <f t="shared" si="1"/>
        <v>218.40000000000003</v>
      </c>
      <c r="AS33" s="808"/>
      <c r="AT33" s="809"/>
      <c r="AU33" s="810"/>
      <c r="AV33" s="810"/>
      <c r="AW33" s="811"/>
      <c r="AX33" s="811" t="s">
        <v>1183</v>
      </c>
      <c r="AY33" s="810" t="s">
        <v>1183</v>
      </c>
      <c r="AZ33" s="810" t="s">
        <v>1183</v>
      </c>
      <c r="BA33" s="810" t="s">
        <v>1183</v>
      </c>
      <c r="BB33" s="810" t="s">
        <v>1183</v>
      </c>
      <c r="BC33" s="810" t="s">
        <v>1183</v>
      </c>
      <c r="BD33" s="810" t="s">
        <v>1183</v>
      </c>
      <c r="BE33" s="810" t="s">
        <v>1183</v>
      </c>
      <c r="BF33" s="811">
        <f>NaturalRelatedDisc(I33,H33,J33,K33,AX33,"Y",L33,M33,N33,O33)+NaturalRelatedDisc(I33,H33,J33,K33,AY33,"Y",L33,M33,N33,O33)+OpenRelatedDisc(I33,H33,J33,K33,AZ33,"Y",L33,M33,N33,O33)+GrainingRelatedDisc(I33,H33,J33,K33,BA33,"Surface","Y",L33,M33,N33,O33)+GrainingRelatedDisc(I33,H33,J33,K33,BB33,"Internal","Y",L33,M33,N33,O33)+OthersRelatedDisc(I33,H33,J33,K33,BC33,"Y",L33,M33,N33,O33)+OthersRelatedDisc(I33,H33,J33,K33,BD33,"Y",L33,M33,N33,O33)+OthersRelatedDisc(I33,H33,J33,K33,BE33,"Y",L33,M33,N33,O33)+cutrelatedDisc(I33,H33,J33,K33,L33,M33,N33,AW33,"Y",O33)+GetColClarupgDwg(I33,H33,J33,K33,AU33,AV33,"Y",L33)</f>
        <v>0</v>
      </c>
      <c r="BG33" s="810" t="s">
        <v>1183</v>
      </c>
      <c r="BH33" s="810" t="s">
        <v>1183</v>
      </c>
      <c r="BI33" s="811">
        <f t="shared" si="2"/>
        <v>0</v>
      </c>
      <c r="BJ33" s="810" t="s">
        <v>1183</v>
      </c>
      <c r="BK33" s="810" t="s">
        <v>1183</v>
      </c>
      <c r="BL33" s="810" t="s">
        <v>1183</v>
      </c>
      <c r="BM33" s="811">
        <f t="shared" si="3"/>
        <v>0</v>
      </c>
      <c r="BN33" s="812"/>
      <c r="BO33" s="812"/>
      <c r="BP33" s="812"/>
      <c r="BQ33" s="811">
        <f>cleanrelateddisc(I33, H33, J33, K33, BN33, BO33, "Y", L33, M33, N33)+HARelatedDisc(I33, H33, J33, K33,BP33, "Y", L33)</f>
        <v>0</v>
      </c>
      <c r="BR33" s="810"/>
      <c r="BS33" s="810"/>
      <c r="BT33" s="811"/>
      <c r="BU33" s="811"/>
      <c r="BV33" s="810"/>
      <c r="BW33" s="811"/>
      <c r="BX33" s="810"/>
      <c r="BY33" s="813"/>
      <c r="BZ33" s="811"/>
      <c r="CA33" s="813"/>
      <c r="CB33" s="811"/>
      <c r="CC33" s="810"/>
      <c r="CD33" s="810"/>
      <c r="CE33" s="810"/>
      <c r="CF33" s="810"/>
      <c r="CG33" s="810"/>
      <c r="CH33" s="810"/>
      <c r="CI33" s="810"/>
      <c r="CJ33" s="810"/>
      <c r="CK33" s="814"/>
      <c r="CL33" s="815">
        <f t="array" ref="CL33">getSection(I33,J33,K33)</f>
        <v>6</v>
      </c>
      <c r="CM33" s="508">
        <f t="array" ref="CM33">IF(AQ33="N/A","",IF(CU33="N/A",0,GetRapPrice(I33,H33,J33,K33)))</f>
        <v>1300</v>
      </c>
      <c r="CN33" s="509">
        <f t="shared" si="4"/>
        <v>-0.43999999999999995</v>
      </c>
      <c r="CO33" s="509">
        <f t="array" ref="CO33">IF(AQ33="N/A","",IF(CU33="N/A",0,IF(ISBLANK(G33),0,GetPolSymmDiscount(I33,H33,J33,K33,L33,M33,N33,O33))))</f>
        <v>0</v>
      </c>
      <c r="CP33" s="509">
        <f t="array" ref="CP33">IF(AQ33="N/A","",Depthdisc(I33,H33,L33,J33,K33,Z33,"Y"))</f>
        <v>0</v>
      </c>
      <c r="CQ33" s="509">
        <f t="array" ref="CQ33">IF(AQ33="N/A","",IF(CU33="N/A",0,GetSizePremiums(I33,H33,J33,K33,L33,M33,N33,O33,getSection(G33,J33,K33))))</f>
        <v>0</v>
      </c>
      <c r="CR33" s="509">
        <f t="array" ref="CR33">IF(AQ33="N/A","",IF(CU33="N/A",0,IF(ISBLANK(G33),0,GetDiameterPremiums(I33,H33,L33,M33,N33,O33,J33,K33,T33))))</f>
        <v>0</v>
      </c>
      <c r="CS33" s="509">
        <f t="array" ref="CS33">IF(AQ33="N/A","",IF(CU33="N/A",0,IF(ISBLANK(G33),0,GetKtoSPremiums(I33,H33,J33,K33,AJ33))))</f>
        <v>0</v>
      </c>
      <c r="CT33" s="509">
        <f t="shared" si="5"/>
        <v>-0.43999999999999995</v>
      </c>
      <c r="CU33" s="508">
        <f t="array" ref="CU33">IF(AQ33="N/A","",GetFMP(I33, H33, J33, K33, L33, M33, N33, O33, (Q33+R33)/2,Z33,AJ33,"Y"))</f>
        <v>728.00000000000011</v>
      </c>
      <c r="CV33" s="504">
        <f t="shared" si="6"/>
        <v>218.40000000000003</v>
      </c>
      <c r="CW33" s="508">
        <f t="shared" si="7"/>
        <v>1300</v>
      </c>
      <c r="CX33" s="717">
        <f t="shared" si="8"/>
        <v>0</v>
      </c>
      <c r="CY33" s="717">
        <f>IF(OR(AQ33="N/A",BM33="N/A",BI33="N/A"),"",IF(AND(H33&lt;1,H33&gt;=0.3,I32="ROUND"),IF(CT33&gt;=-0.4,-0.2,-0.15),MAX(CX33,IF(OR(AQ33="N/A",BM33="N/A",BI33="N/A"),"",GetFinalDiscount("Y", I33, H33, J33, K33, L33, M33, N33, O33, AS33, AT33,AU33,AV33, AW33, AX33,AY33, AZ33, BA33, BB33,BC33,BD33, BE33,BG33, BH33, BJ33, BK33, BN33, BO33, BP33)))))</f>
        <v>-0.15</v>
      </c>
      <c r="CZ33" s="717">
        <f t="shared" si="9"/>
        <v>-0.43999999999999995</v>
      </c>
      <c r="DA33" s="509">
        <f t="shared" si="10"/>
        <v>-0.43999999999999995</v>
      </c>
      <c r="DB33" s="504">
        <f t="shared" si="11"/>
        <v>728.00000000000011</v>
      </c>
      <c r="DC33" s="504">
        <f t="shared" si="12"/>
        <v>218.40000000000003</v>
      </c>
      <c r="DD33" s="504" t="str">
        <f t="shared" si="13"/>
        <v/>
      </c>
      <c r="DE33" s="504">
        <f t="array" ref="DE33">IF(OR(AQ33="N/A",BM33="N/A",BI33="N/A"),"",GetCertCharge(H33,"Y",AL33))</f>
        <v>51</v>
      </c>
      <c r="DF33" s="504">
        <f>IF(OR(AQ33="N/A",BM33="N/A",BI33="N/A"),"",DC33*Parameters!$L$3)</f>
        <v>8.7360000000000024</v>
      </c>
      <c r="DG33" s="504">
        <f t="shared" si="14"/>
        <v>158.66400000000004</v>
      </c>
      <c r="DH33" s="504">
        <f t="shared" si="15"/>
        <v>528.88000000000022</v>
      </c>
    </row>
    <row r="34" spans="2:112" x14ac:dyDescent="0.25">
      <c r="B34" s="798"/>
      <c r="C34" s="799" t="s">
        <v>1550</v>
      </c>
      <c r="D34" s="512"/>
      <c r="E34" s="512"/>
      <c r="F34" s="722" t="s">
        <v>24</v>
      </c>
      <c r="G34" s="800"/>
      <c r="H34" s="801">
        <v>0.3</v>
      </c>
      <c r="I34" s="509" t="s">
        <v>196</v>
      </c>
      <c r="J34" s="802" t="s">
        <v>213</v>
      </c>
      <c r="K34" s="803" t="s">
        <v>266</v>
      </c>
      <c r="L34" s="804" t="s">
        <v>188</v>
      </c>
      <c r="M34" s="805" t="s">
        <v>188</v>
      </c>
      <c r="N34" s="804" t="s">
        <v>188</v>
      </c>
      <c r="O34" s="804" t="s">
        <v>36</v>
      </c>
      <c r="P34" s="806"/>
      <c r="Q34" s="805"/>
      <c r="R34" s="805"/>
      <c r="S34" s="805"/>
      <c r="T34" s="805"/>
      <c r="U34" s="805">
        <v>1.0069999999999999</v>
      </c>
      <c r="V34" s="805"/>
      <c r="W34" s="805"/>
      <c r="X34" s="805"/>
      <c r="Y34" s="805"/>
      <c r="Z34" s="805">
        <v>60.9</v>
      </c>
      <c r="AA34" s="512">
        <v>58</v>
      </c>
      <c r="AB34" s="512"/>
      <c r="AC34" s="512"/>
      <c r="AD34" s="807"/>
      <c r="AE34" s="805"/>
      <c r="AF34" s="805"/>
      <c r="AG34" s="805"/>
      <c r="AH34" s="805"/>
      <c r="AI34" s="512"/>
      <c r="AJ34" s="512"/>
      <c r="AK34" s="807"/>
      <c r="AL34" s="512"/>
      <c r="AM34" s="807"/>
      <c r="AN34" s="512"/>
      <c r="AO34" s="559">
        <f t="array" ref="AO34">IF(AQ34="N/A","",GetRapPrice(I34,H34,J34,K34))</f>
        <v>1700</v>
      </c>
      <c r="AP34" s="509">
        <f t="shared" si="0"/>
        <v>-0.47</v>
      </c>
      <c r="AQ34" s="508">
        <f t="array" ref="AQ34">GetFMP(I34,H34,J34,K34,L34,M34,N34,O34,(Q34+R34)/2,Z34,AJ34,"Y")</f>
        <v>901</v>
      </c>
      <c r="AR34" s="504">
        <f t="shared" si="1"/>
        <v>270.3</v>
      </c>
      <c r="AS34" s="808"/>
      <c r="AT34" s="809"/>
      <c r="AU34" s="810"/>
      <c r="AV34" s="810"/>
      <c r="AW34" s="811"/>
      <c r="AX34" s="811" t="s">
        <v>1183</v>
      </c>
      <c r="AY34" s="810" t="s">
        <v>1183</v>
      </c>
      <c r="AZ34" s="810" t="s">
        <v>1183</v>
      </c>
      <c r="BA34" s="810" t="s">
        <v>1183</v>
      </c>
      <c r="BB34" s="810" t="s">
        <v>1183</v>
      </c>
      <c r="BC34" s="810" t="s">
        <v>1183</v>
      </c>
      <c r="BD34" s="810" t="s">
        <v>1183</v>
      </c>
      <c r="BE34" s="810" t="s">
        <v>1183</v>
      </c>
      <c r="BF34" s="811">
        <f>NaturalRelatedDisc(I34,H34,J34,K34,AX34,"Y",L34,M34,N34,O34)+NaturalRelatedDisc(I34,H34,J34,K34,AY34,"Y",L34,M34,N34,O34)+OpenRelatedDisc(I34,H34,J34,K34,AZ34,"Y",L34,M34,N34,O34)+GrainingRelatedDisc(I34,H34,J34,K34,BA34,"Surface","Y",L34,M34,N34,O34)+GrainingRelatedDisc(I34,H34,J34,K34,BB34,"Internal","Y",L34,M34,N34,O34)+OthersRelatedDisc(I34,H34,J34,K34,BC34,"Y",L34,M34,N34,O34)+OthersRelatedDisc(I34,H34,J34,K34,BD34,"Y",L34,M34,N34,O34)+OthersRelatedDisc(I34,H34,J34,K34,BE34,"Y",L34,M34,N34,O34)+cutrelatedDisc(I34,H34,J34,K34,L34,M34,N34,AW34,"Y",O34)+GetColClarupgDwg(I34,H34,J34,K34,AU34,AV34,"Y",L34)</f>
        <v>0</v>
      </c>
      <c r="BG34" s="810" t="s">
        <v>1183</v>
      </c>
      <c r="BH34" s="810" t="s">
        <v>1183</v>
      </c>
      <c r="BI34" s="811">
        <f t="shared" si="2"/>
        <v>0</v>
      </c>
      <c r="BJ34" s="810" t="s">
        <v>1183</v>
      </c>
      <c r="BK34" s="810" t="s">
        <v>1183</v>
      </c>
      <c r="BL34" s="810" t="s">
        <v>1183</v>
      </c>
      <c r="BM34" s="811">
        <f t="shared" si="3"/>
        <v>0</v>
      </c>
      <c r="BN34" s="812"/>
      <c r="BO34" s="812"/>
      <c r="BP34" s="812"/>
      <c r="BQ34" s="811">
        <f>cleanrelateddisc(I34, H34, J34, K34, BN34, BO34, "Y", L34, M34, N34)+HARelatedDisc(I34, H34, J34, K34,BP34, "Y", L34)</f>
        <v>0</v>
      </c>
      <c r="BR34" s="810"/>
      <c r="BS34" s="810"/>
      <c r="BT34" s="811"/>
      <c r="BU34" s="811"/>
      <c r="BV34" s="810"/>
      <c r="BW34" s="811"/>
      <c r="BX34" s="810"/>
      <c r="BY34" s="813"/>
      <c r="BZ34" s="811"/>
      <c r="CA34" s="813"/>
      <c r="CB34" s="811"/>
      <c r="CC34" s="810"/>
      <c r="CD34" s="810"/>
      <c r="CE34" s="810"/>
      <c r="CF34" s="810"/>
      <c r="CG34" s="810"/>
      <c r="CH34" s="810"/>
      <c r="CI34" s="810"/>
      <c r="CJ34" s="810"/>
      <c r="CK34" s="814"/>
      <c r="CL34" s="815">
        <f t="array" ref="CL34">getSection(I34,J34,K34)</f>
        <v>7</v>
      </c>
      <c r="CM34" s="508">
        <f t="array" ref="CM34">IF(AQ34="N/A","",IF(CU34="N/A",0,GetRapPrice(I34,H34,J34,K34)))</f>
        <v>1700</v>
      </c>
      <c r="CN34" s="509">
        <f t="shared" si="4"/>
        <v>-0.47</v>
      </c>
      <c r="CO34" s="509">
        <f t="array" ref="CO34">IF(AQ34="N/A","",IF(CU34="N/A",0,IF(ISBLANK(G34),0,GetPolSymmDiscount(I34,H34,J34,K34,L34,M34,N34,O34))))</f>
        <v>0</v>
      </c>
      <c r="CP34" s="509">
        <f t="array" ref="CP34">IF(AQ34="N/A","",Depthdisc(I34,H34,L34,J34,K34,Z34,"Y"))</f>
        <v>0</v>
      </c>
      <c r="CQ34" s="509">
        <f t="array" ref="CQ34">IF(AQ34="N/A","",IF(CU34="N/A",0,GetSizePremiums(I34,H34,J34,K34,L34,M34,N34,O34,getSection(G34,J34,K34))))</f>
        <v>0</v>
      </c>
      <c r="CR34" s="509">
        <f t="array" ref="CR34">IF(AQ34="N/A","",IF(CU34="N/A",0,IF(ISBLANK(G34),0,GetDiameterPremiums(I34,H34,L34,M34,N34,O34,J34,K34,T34))))</f>
        <v>0</v>
      </c>
      <c r="CS34" s="509">
        <f t="array" ref="CS34">IF(AQ34="N/A","",IF(CU34="N/A",0,IF(ISBLANK(G34),0,GetKtoSPremiums(I34,H34,J34,K34,AJ34))))</f>
        <v>0</v>
      </c>
      <c r="CT34" s="509">
        <f t="shared" si="5"/>
        <v>-0.47</v>
      </c>
      <c r="CU34" s="508">
        <f t="array" ref="CU34">IF(AQ34="N/A","",GetFMP(I34, H34, J34, K34, L34, M34, N34, O34, (Q34+R34)/2,Z34,AJ34,"Y"))</f>
        <v>901</v>
      </c>
      <c r="CV34" s="504">
        <f t="shared" si="6"/>
        <v>270.3</v>
      </c>
      <c r="CW34" s="508">
        <f t="shared" si="7"/>
        <v>1700</v>
      </c>
      <c r="CX34" s="717">
        <f t="shared" si="8"/>
        <v>0</v>
      </c>
      <c r="CY34" s="717">
        <f>IF(OR(AQ34="N/A",BM34="N/A",BI34="N/A"),"",IF(AND(H34&lt;1,H34&gt;=0.3,I33="ROUND"),IF(CT34&gt;=-0.4,-0.2,-0.15),MAX(CX34,IF(OR(AQ34="N/A",BM34="N/A",BI34="N/A"),"",GetFinalDiscount("Y", I34, H34, J34, K34, L34, M34, N34, O34, AS34, AT34,AU34,AV34, AW34, AX34,AY34, AZ34, BA34, BB34,BC34,BD34, BE34,BG34, BH34, BJ34, BK34, BN34, BO34, BP34)))))</f>
        <v>-0.15</v>
      </c>
      <c r="CZ34" s="717">
        <f t="shared" si="9"/>
        <v>-0.47</v>
      </c>
      <c r="DA34" s="509">
        <f t="shared" si="10"/>
        <v>-0.47</v>
      </c>
      <c r="DB34" s="504">
        <f t="shared" si="11"/>
        <v>901</v>
      </c>
      <c r="DC34" s="504">
        <f t="shared" si="12"/>
        <v>270.3</v>
      </c>
      <c r="DD34" s="504" t="str">
        <f t="shared" si="13"/>
        <v/>
      </c>
      <c r="DE34" s="504">
        <f t="array" ref="DE34">IF(OR(AQ34="N/A",BM34="N/A",BI34="N/A"),"",GetCertCharge(H34,"Y",AL34))</f>
        <v>51</v>
      </c>
      <c r="DF34" s="504">
        <f>IF(OR(AQ34="N/A",BM34="N/A",BI34="N/A"),"",DC34*Parameters!$L$3)</f>
        <v>10.812000000000001</v>
      </c>
      <c r="DG34" s="504">
        <f t="shared" si="14"/>
        <v>208.488</v>
      </c>
      <c r="DH34" s="504">
        <f t="shared" si="15"/>
        <v>694.96</v>
      </c>
    </row>
    <row r="35" spans="2:112" x14ac:dyDescent="0.25">
      <c r="B35" s="798"/>
      <c r="C35" s="799" t="s">
        <v>1551</v>
      </c>
      <c r="D35" s="512"/>
      <c r="E35" s="512"/>
      <c r="F35" s="722" t="s">
        <v>24</v>
      </c>
      <c r="G35" s="800"/>
      <c r="H35" s="801">
        <v>0.3</v>
      </c>
      <c r="I35" s="509" t="s">
        <v>196</v>
      </c>
      <c r="J35" s="802" t="s">
        <v>250</v>
      </c>
      <c r="K35" s="803" t="s">
        <v>259</v>
      </c>
      <c r="L35" s="804" t="s">
        <v>188</v>
      </c>
      <c r="M35" s="805" t="s">
        <v>188</v>
      </c>
      <c r="N35" s="804" t="s">
        <v>188</v>
      </c>
      <c r="O35" s="804" t="s">
        <v>22</v>
      </c>
      <c r="P35" s="806"/>
      <c r="Q35" s="805"/>
      <c r="R35" s="805"/>
      <c r="S35" s="805"/>
      <c r="T35" s="805"/>
      <c r="U35" s="805">
        <v>1.0089999999999999</v>
      </c>
      <c r="V35" s="805"/>
      <c r="W35" s="805"/>
      <c r="X35" s="805"/>
      <c r="Y35" s="805"/>
      <c r="Z35" s="805">
        <v>62.8</v>
      </c>
      <c r="AA35" s="512">
        <v>57</v>
      </c>
      <c r="AB35" s="512"/>
      <c r="AC35" s="512"/>
      <c r="AD35" s="807"/>
      <c r="AE35" s="805"/>
      <c r="AF35" s="805"/>
      <c r="AG35" s="805"/>
      <c r="AH35" s="805"/>
      <c r="AI35" s="512"/>
      <c r="AJ35" s="512" t="s">
        <v>1906</v>
      </c>
      <c r="AK35" s="807"/>
      <c r="AL35" s="512"/>
      <c r="AM35" s="807"/>
      <c r="AN35" s="512"/>
      <c r="AO35" s="559">
        <f t="array" ref="AO35">IF(AQ35="N/A","",GetRapPrice(I35,H35,J35,K35))</f>
        <v>1700</v>
      </c>
      <c r="AP35" s="509">
        <f t="shared" si="0"/>
        <v>-0.39</v>
      </c>
      <c r="AQ35" s="508">
        <f t="array" ref="AQ35">GetFMP(I35,H35,J35,K35,L35,M35,N35,O35,(Q35+R35)/2,Z35,AJ35,"Y")</f>
        <v>1037</v>
      </c>
      <c r="AR35" s="504">
        <f t="shared" si="1"/>
        <v>311.09999999999997</v>
      </c>
      <c r="AS35" s="808"/>
      <c r="AT35" s="809"/>
      <c r="AU35" s="810"/>
      <c r="AV35" s="810"/>
      <c r="AW35" s="811" t="s">
        <v>189</v>
      </c>
      <c r="AX35" s="811" t="s">
        <v>1183</v>
      </c>
      <c r="AY35" s="810" t="s">
        <v>1183</v>
      </c>
      <c r="AZ35" s="810" t="s">
        <v>1183</v>
      </c>
      <c r="BA35" s="810" t="s">
        <v>1183</v>
      </c>
      <c r="BB35" s="810" t="s">
        <v>1183</v>
      </c>
      <c r="BC35" s="810" t="s">
        <v>1183</v>
      </c>
      <c r="BD35" s="810" t="s">
        <v>1183</v>
      </c>
      <c r="BE35" s="810" t="s">
        <v>1183</v>
      </c>
      <c r="BF35" s="811">
        <f>NaturalRelatedDisc(I35,H35,J35,K35,AX35,"Y",L35,M35,N35,O35)+NaturalRelatedDisc(I35,H35,J35,K35,AY35,"Y",L35,M35,N35,O35)+OpenRelatedDisc(I35,H35,J35,K35,AZ35,"Y",L35,M35,N35,O35)+GrainingRelatedDisc(I35,H35,J35,K35,BA35,"Surface","Y",L35,M35,N35,O35)+GrainingRelatedDisc(I35,H35,J35,K35,BB35,"Internal","Y",L35,M35,N35,O35)+OthersRelatedDisc(I35,H35,J35,K35,BC35,"Y",L35,M35,N35,O35)+OthersRelatedDisc(I35,H35,J35,K35,BD35,"Y",L35,M35,N35,O35)+OthersRelatedDisc(I35,H35,J35,K35,BE35,"Y",L35,M35,N35,O35)+cutrelatedDisc(I35,H35,J35,K35,L35,M35,N35,AW35,"Y",O35)+GetColClarupgDwg(I35,H35,J35,K35,AU35,AV35,"Y",L35)</f>
        <v>0</v>
      </c>
      <c r="BG35" s="810" t="s">
        <v>1183</v>
      </c>
      <c r="BH35" s="810" t="s">
        <v>1183</v>
      </c>
      <c r="BI35" s="811">
        <f t="shared" si="2"/>
        <v>0</v>
      </c>
      <c r="BJ35" s="810" t="s">
        <v>1285</v>
      </c>
      <c r="BK35" s="810" t="s">
        <v>1183</v>
      </c>
      <c r="BL35" s="810" t="s">
        <v>1183</v>
      </c>
      <c r="BM35" s="811">
        <f t="shared" si="3"/>
        <v>-0.02</v>
      </c>
      <c r="BN35" s="812" t="s">
        <v>749</v>
      </c>
      <c r="BO35" s="812" t="s">
        <v>749</v>
      </c>
      <c r="BP35" s="812" t="s">
        <v>749</v>
      </c>
      <c r="BQ35" s="811">
        <f>cleanrelateddisc(I35, H35, J35, K35, BN35, BO35, "Y", L35, M35, N35)+HARelatedDisc(I35, H35, J35, K35,BP35, "Y", L35)</f>
        <v>0</v>
      </c>
      <c r="BR35" s="810"/>
      <c r="BS35" s="810"/>
      <c r="BT35" s="811"/>
      <c r="BU35" s="811"/>
      <c r="BV35" s="810"/>
      <c r="BW35" s="811"/>
      <c r="BX35" s="810"/>
      <c r="BY35" s="813"/>
      <c r="BZ35" s="811"/>
      <c r="CA35" s="813"/>
      <c r="CB35" s="811"/>
      <c r="CC35" s="810"/>
      <c r="CD35" s="810"/>
      <c r="CE35" s="810"/>
      <c r="CF35" s="810"/>
      <c r="CG35" s="810"/>
      <c r="CH35" s="810"/>
      <c r="CI35" s="810"/>
      <c r="CJ35" s="810"/>
      <c r="CK35" s="814"/>
      <c r="CL35" s="815">
        <f t="array" ref="CL35">getSection(I35,J35,K35)</f>
        <v>8</v>
      </c>
      <c r="CM35" s="508">
        <f t="array" ref="CM35">IF(AQ35="N/A","",IF(CU35="N/A",0,GetRapPrice(I35,H35,J35,K35)))</f>
        <v>1700</v>
      </c>
      <c r="CN35" s="509">
        <f t="shared" si="4"/>
        <v>-0.39</v>
      </c>
      <c r="CO35" s="509">
        <f t="array" ref="CO35">IF(AQ35="N/A","",IF(CU35="N/A",0,IF(ISBLANK(G35),0,GetPolSymmDiscount(I35,H35,J35,K35,L35,M35,N35,O35))))</f>
        <v>0</v>
      </c>
      <c r="CP35" s="509">
        <f t="array" ref="CP35">IF(AQ35="N/A","",Depthdisc(I35,H35,L35,J35,K35,Z35,"Y"))</f>
        <v>0</v>
      </c>
      <c r="CQ35" s="509">
        <f t="array" ref="CQ35">IF(AQ35="N/A","",IF(CU35="N/A",0,GetSizePremiums(I35,H35,J35,K35,L35,M35,N35,O35,getSection(G35,J35,K35))))</f>
        <v>0</v>
      </c>
      <c r="CR35" s="509">
        <f t="array" ref="CR35">IF(AQ35="N/A","",IF(CU35="N/A",0,IF(ISBLANK(G35),0,GetDiameterPremiums(I35,H35,L35,M35,N35,O35,J35,K35,T35))))</f>
        <v>0</v>
      </c>
      <c r="CS35" s="509">
        <f t="array" ref="CS35">IF(AQ35="N/A","",IF(CU35="N/A",0,IF(ISBLANK(G35),0,GetKtoSPremiums(I35,H35,J35,K35,AJ35))))</f>
        <v>0</v>
      </c>
      <c r="CT35" s="509">
        <f t="shared" si="5"/>
        <v>-0.39</v>
      </c>
      <c r="CU35" s="508">
        <f t="array" ref="CU35">IF(AQ35="N/A","",GetFMP(I35, H35, J35, K35, L35, M35, N35, O35, (Q35+R35)/2,Z35,AJ35,"Y"))</f>
        <v>1037</v>
      </c>
      <c r="CV35" s="504">
        <f t="shared" si="6"/>
        <v>311.09999999999997</v>
      </c>
      <c r="CW35" s="508">
        <f t="shared" si="7"/>
        <v>1700</v>
      </c>
      <c r="CX35" s="717">
        <f t="shared" si="8"/>
        <v>-0.02</v>
      </c>
      <c r="CY35" s="717">
        <f>IF(OR(AQ35="N/A",BM35="N/A",BI35="N/A"),"",IF(AND(H35&lt;1,H35&gt;=0.3,I34="ROUND"),IF(CT35&gt;=-0.4,-0.2,-0.15),MAX(CX35,IF(OR(AQ35="N/A",BM35="N/A",BI35="N/A"),"",GetFinalDiscount("Y", I35, H35, J35, K35, L35, M35, N35, O35, AS35, AT35,AU35,AV35, AW35, AX35,AY35, AZ35, BA35, BB35,BC35,BD35, BE35,BG35, BH35, BJ35, BK35, BN35, BO35, BP35)))))</f>
        <v>-0.2</v>
      </c>
      <c r="CZ35" s="717">
        <f t="shared" si="9"/>
        <v>-0.39</v>
      </c>
      <c r="DA35" s="509">
        <f t="shared" si="10"/>
        <v>-0.41000000000000003</v>
      </c>
      <c r="DB35" s="504">
        <f t="shared" si="11"/>
        <v>1003</v>
      </c>
      <c r="DC35" s="504">
        <f t="shared" si="12"/>
        <v>300.89999999999998</v>
      </c>
      <c r="DD35" s="504" t="str">
        <f t="shared" si="13"/>
        <v/>
      </c>
      <c r="DE35" s="504">
        <f t="array" ref="DE35">IF(OR(AQ35="N/A",BM35="N/A",BI35="N/A"),"",GetCertCharge(H35,"Y",AL35))</f>
        <v>51</v>
      </c>
      <c r="DF35" s="504">
        <f>IF(OR(AQ35="N/A",BM35="N/A",BI35="N/A"),"",DC35*Parameters!$L$3)</f>
        <v>12.036</v>
      </c>
      <c r="DG35" s="504">
        <f t="shared" si="14"/>
        <v>237.86399999999998</v>
      </c>
      <c r="DH35" s="504">
        <f t="shared" si="15"/>
        <v>792.88</v>
      </c>
    </row>
    <row r="36" spans="2:112" x14ac:dyDescent="0.25">
      <c r="B36" s="798"/>
      <c r="C36" s="799" t="s">
        <v>1543</v>
      </c>
      <c r="D36" s="512"/>
      <c r="E36" s="512"/>
      <c r="F36" s="722" t="s">
        <v>24</v>
      </c>
      <c r="G36" s="800"/>
      <c r="H36" s="801">
        <v>0.3</v>
      </c>
      <c r="I36" s="509" t="s">
        <v>196</v>
      </c>
      <c r="J36" s="802" t="s">
        <v>273</v>
      </c>
      <c r="K36" s="803" t="s">
        <v>259</v>
      </c>
      <c r="L36" s="804" t="s">
        <v>202</v>
      </c>
      <c r="M36" s="805" t="s">
        <v>202</v>
      </c>
      <c r="N36" s="804" t="s">
        <v>202</v>
      </c>
      <c r="O36" s="804" t="s">
        <v>36</v>
      </c>
      <c r="P36" s="806"/>
      <c r="Q36" s="805"/>
      <c r="R36" s="805"/>
      <c r="S36" s="805"/>
      <c r="T36" s="805"/>
      <c r="U36" s="805">
        <v>1.01</v>
      </c>
      <c r="V36" s="805"/>
      <c r="W36" s="805"/>
      <c r="X36" s="805"/>
      <c r="Y36" s="805"/>
      <c r="Z36" s="805">
        <v>61.8</v>
      </c>
      <c r="AA36" s="512">
        <v>60</v>
      </c>
      <c r="AB36" s="512"/>
      <c r="AC36" s="512"/>
      <c r="AD36" s="807"/>
      <c r="AE36" s="805"/>
      <c r="AF36" s="805"/>
      <c r="AG36" s="805"/>
      <c r="AH36" s="805"/>
      <c r="AI36" s="512"/>
      <c r="AJ36" s="512" t="s">
        <v>1890</v>
      </c>
      <c r="AK36" s="807"/>
      <c r="AL36" s="512"/>
      <c r="AM36" s="807"/>
      <c r="AN36" s="512"/>
      <c r="AO36" s="559">
        <f t="array" ref="AO36">IF(AQ36="N/A","",GetRapPrice(I36,H36,J36,K36))</f>
        <v>1100</v>
      </c>
      <c r="AP36" s="509">
        <f t="shared" si="0"/>
        <v>-0.47</v>
      </c>
      <c r="AQ36" s="508">
        <f t="array" ref="AQ36">GetFMP(I36,H36,J36,K36,L36,M36,N36,O36,(Q36+R36)/2,Z36,AJ36,"Y")</f>
        <v>583</v>
      </c>
      <c r="AR36" s="504">
        <f t="shared" si="1"/>
        <v>174.9</v>
      </c>
      <c r="AS36" s="808"/>
      <c r="AT36" s="809"/>
      <c r="AU36" s="810"/>
      <c r="AV36" s="810"/>
      <c r="AW36" s="811"/>
      <c r="AX36" s="811" t="s">
        <v>1183</v>
      </c>
      <c r="AY36" s="810" t="s">
        <v>1183</v>
      </c>
      <c r="AZ36" s="810" t="s">
        <v>1196</v>
      </c>
      <c r="BA36" s="810" t="s">
        <v>1183</v>
      </c>
      <c r="BB36" s="810" t="s">
        <v>1183</v>
      </c>
      <c r="BC36" s="810" t="s">
        <v>1183</v>
      </c>
      <c r="BD36" s="810" t="s">
        <v>1183</v>
      </c>
      <c r="BE36" s="810" t="s">
        <v>1183</v>
      </c>
      <c r="BF36" s="811">
        <f>NaturalRelatedDisc(I36,H36,J36,K36,AX36,"Y",L36,M36,N36,O36)+NaturalRelatedDisc(I36,H36,J36,K36,AY36,"Y",L36,M36,N36,O36)+OpenRelatedDisc(I36,H36,J36,K36,AZ36,"Y",L36,M36,N36,O36)+GrainingRelatedDisc(I36,H36,J36,K36,BA36,"Surface","Y",L36,M36,N36,O36)+GrainingRelatedDisc(I36,H36,J36,K36,BB36,"Internal","Y",L36,M36,N36,O36)+OthersRelatedDisc(I36,H36,J36,K36,BC36,"Y",L36,M36,N36,O36)+OthersRelatedDisc(I36,H36,J36,K36,BD36,"Y",L36,M36,N36,O36)+OthersRelatedDisc(I36,H36,J36,K36,BE36,"Y",L36,M36,N36,O36)+cutrelatedDisc(I36,H36,J36,K36,L36,M36,N36,AW36,"Y",O36)+GetColClarupgDwg(I36,H36,J36,K36,AU36,AV36,"Y",L36)</f>
        <v>-0.02</v>
      </c>
      <c r="BG36" s="810" t="s">
        <v>1183</v>
      </c>
      <c r="BH36" s="810" t="s">
        <v>1183</v>
      </c>
      <c r="BI36" s="811">
        <f t="shared" si="2"/>
        <v>0</v>
      </c>
      <c r="BJ36" s="810" t="s">
        <v>1285</v>
      </c>
      <c r="BK36" s="810" t="s">
        <v>1183</v>
      </c>
      <c r="BL36" s="810" t="s">
        <v>1183</v>
      </c>
      <c r="BM36" s="811">
        <f t="shared" si="3"/>
        <v>0</v>
      </c>
      <c r="BN36" s="812"/>
      <c r="BO36" s="812"/>
      <c r="BP36" s="812" t="s">
        <v>749</v>
      </c>
      <c r="BQ36" s="811">
        <f>cleanrelateddisc(I36, H36, J36, K36, BN36, BO36, "Y", L36, M36, N36)+HARelatedDisc(I36, H36, J36, K36,BP36, "Y", L36)</f>
        <v>0</v>
      </c>
      <c r="BR36" s="810"/>
      <c r="BS36" s="810"/>
      <c r="BT36" s="811"/>
      <c r="BU36" s="811"/>
      <c r="BV36" s="810"/>
      <c r="BW36" s="811"/>
      <c r="BX36" s="810"/>
      <c r="BY36" s="813"/>
      <c r="BZ36" s="811"/>
      <c r="CA36" s="813"/>
      <c r="CB36" s="811"/>
      <c r="CC36" s="810"/>
      <c r="CD36" s="810"/>
      <c r="CE36" s="810"/>
      <c r="CF36" s="810"/>
      <c r="CG36" s="810"/>
      <c r="CH36" s="810"/>
      <c r="CI36" s="810"/>
      <c r="CJ36" s="810"/>
      <c r="CK36" s="814"/>
      <c r="CL36" s="815">
        <f t="array" ref="CL36">getSection(I36,J36,K36)</f>
        <v>9</v>
      </c>
      <c r="CM36" s="508">
        <f t="array" ref="CM36">IF(AQ36="N/A","",IF(CU36="N/A",0,GetRapPrice(I36,H36,J36,K36)))</f>
        <v>1100</v>
      </c>
      <c r="CN36" s="509">
        <f t="shared" si="4"/>
        <v>-0.47</v>
      </c>
      <c r="CO36" s="509">
        <f t="array" ref="CO36">IF(AQ36="N/A","",IF(CU36="N/A",0,IF(ISBLANK(G36),0,GetPolSymmDiscount(I36,H36,J36,K36,L36,M36,N36,O36))))</f>
        <v>0</v>
      </c>
      <c r="CP36" s="509">
        <f t="array" ref="CP36">IF(AQ36="N/A","",Depthdisc(I36,H36,L36,J36,K36,Z36,"Y"))</f>
        <v>0</v>
      </c>
      <c r="CQ36" s="509">
        <f t="array" ref="CQ36">IF(AQ36="N/A","",IF(CU36="N/A",0,GetSizePremiums(I36,H36,J36,K36,L36,M36,N36,O36,getSection(G36,J36,K36))))</f>
        <v>0</v>
      </c>
      <c r="CR36" s="509">
        <f t="array" ref="CR36">IF(AQ36="N/A","",IF(CU36="N/A",0,IF(ISBLANK(G36),0,GetDiameterPremiums(I36,H36,L36,M36,N36,O36,J36,K36,T36))))</f>
        <v>0</v>
      </c>
      <c r="CS36" s="509">
        <f t="array" ref="CS36">IF(AQ36="N/A","",IF(CU36="N/A",0,IF(ISBLANK(G36),0,GetKtoSPremiums(I36,H36,J36,K36,AJ36))))</f>
        <v>0</v>
      </c>
      <c r="CT36" s="509">
        <f t="shared" si="5"/>
        <v>-0.47</v>
      </c>
      <c r="CU36" s="508">
        <f t="array" ref="CU36">IF(AQ36="N/A","",GetFMP(I36, H36, J36, K36, L36, M36, N36, O36, (Q36+R36)/2,Z36,AJ36,"Y"))</f>
        <v>583</v>
      </c>
      <c r="CV36" s="504">
        <f t="shared" si="6"/>
        <v>174.9</v>
      </c>
      <c r="CW36" s="508">
        <f t="shared" si="7"/>
        <v>1100</v>
      </c>
      <c r="CX36" s="717">
        <f t="shared" si="8"/>
        <v>-0.02</v>
      </c>
      <c r="CY36" s="717">
        <f>IF(OR(AQ36="N/A",BM36="N/A",BI36="N/A"),"",IF(AND(H36&lt;1,H36&gt;=0.3,I35="ROUND"),IF(CT36&gt;=-0.4,-0.2,-0.15),MAX(CX36,IF(OR(AQ36="N/A",BM36="N/A",BI36="N/A"),"",GetFinalDiscount("Y", I36, H36, J36, K36, L36, M36, N36, O36, AS36, AT36,AU36,AV36, AW36, AX36,AY36, AZ36, BA36, BB36,BC36,BD36, BE36,BG36, BH36, BJ36, BK36, BN36, BO36, BP36)))))</f>
        <v>-0.15</v>
      </c>
      <c r="CZ36" s="717">
        <f t="shared" si="9"/>
        <v>-0.47</v>
      </c>
      <c r="DA36" s="509">
        <f t="shared" si="10"/>
        <v>-0.49</v>
      </c>
      <c r="DB36" s="504">
        <f t="shared" si="11"/>
        <v>561</v>
      </c>
      <c r="DC36" s="504">
        <f t="shared" si="12"/>
        <v>168.29999999999998</v>
      </c>
      <c r="DD36" s="504" t="str">
        <f t="shared" si="13"/>
        <v/>
      </c>
      <c r="DE36" s="504">
        <f t="array" ref="DE36">IF(OR(AQ36="N/A",BM36="N/A",BI36="N/A"),"",GetCertCharge(H36,"Y",AL36))</f>
        <v>51</v>
      </c>
      <c r="DF36" s="504">
        <f>IF(OR(AQ36="N/A",BM36="N/A",BI36="N/A"),"",DC36*Parameters!$L$3)</f>
        <v>6.7319999999999993</v>
      </c>
      <c r="DG36" s="504">
        <f t="shared" si="14"/>
        <v>110.56799999999998</v>
      </c>
      <c r="DH36" s="504">
        <f t="shared" si="15"/>
        <v>368.55999999999995</v>
      </c>
    </row>
    <row r="37" spans="2:112" x14ac:dyDescent="0.25">
      <c r="B37" s="798"/>
      <c r="C37" s="799" t="s">
        <v>1544</v>
      </c>
      <c r="D37" s="512"/>
      <c r="E37" s="512"/>
      <c r="F37" s="722" t="s">
        <v>24</v>
      </c>
      <c r="G37" s="800"/>
      <c r="H37" s="801">
        <v>0.3</v>
      </c>
      <c r="I37" s="509" t="s">
        <v>196</v>
      </c>
      <c r="J37" s="802" t="s">
        <v>215</v>
      </c>
      <c r="K37" s="803" t="s">
        <v>234</v>
      </c>
      <c r="L37" s="804" t="s">
        <v>188</v>
      </c>
      <c r="M37" s="805" t="s">
        <v>188</v>
      </c>
      <c r="N37" s="804" t="s">
        <v>188</v>
      </c>
      <c r="O37" s="804" t="s">
        <v>58</v>
      </c>
      <c r="P37" s="806"/>
      <c r="Q37" s="805"/>
      <c r="R37" s="805"/>
      <c r="S37" s="805"/>
      <c r="T37" s="805"/>
      <c r="U37" s="805">
        <v>1</v>
      </c>
      <c r="V37" s="805"/>
      <c r="W37" s="805"/>
      <c r="X37" s="805"/>
      <c r="Y37" s="805"/>
      <c r="Z37" s="805">
        <v>61.6</v>
      </c>
      <c r="AA37" s="512">
        <v>57</v>
      </c>
      <c r="AB37" s="512"/>
      <c r="AC37" s="512"/>
      <c r="AD37" s="807"/>
      <c r="AE37" s="805"/>
      <c r="AF37" s="805"/>
      <c r="AG37" s="805"/>
      <c r="AH37" s="805"/>
      <c r="AI37" s="512"/>
      <c r="AJ37" s="512" t="s">
        <v>1891</v>
      </c>
      <c r="AK37" s="807"/>
      <c r="AL37" s="512"/>
      <c r="AM37" s="807"/>
      <c r="AN37" s="512"/>
      <c r="AO37" s="559">
        <f t="array" ref="AO37">IF(AQ37="N/A","",GetRapPrice(I37,H37,J37,K37))</f>
        <v>2300</v>
      </c>
      <c r="AP37" s="509">
        <f t="shared" si="0"/>
        <v>-0.45999999999999996</v>
      </c>
      <c r="AQ37" s="508">
        <f t="array" ref="AQ37">GetFMP(I37,H37,J37,K37,L37,M37,N37,O37,(Q37+R37)/2,Z37,AJ37,"Y")</f>
        <v>1242</v>
      </c>
      <c r="AR37" s="504">
        <f t="shared" si="1"/>
        <v>372.59999999999997</v>
      </c>
      <c r="AS37" s="808"/>
      <c r="AT37" s="809"/>
      <c r="AU37" s="810"/>
      <c r="AV37" s="810"/>
      <c r="AW37" s="811"/>
      <c r="AX37" s="811" t="s">
        <v>1183</v>
      </c>
      <c r="AY37" s="810" t="s">
        <v>1183</v>
      </c>
      <c r="AZ37" s="810" t="s">
        <v>1183</v>
      </c>
      <c r="BA37" s="810" t="s">
        <v>1183</v>
      </c>
      <c r="BB37" s="810" t="s">
        <v>1183</v>
      </c>
      <c r="BC37" s="810" t="s">
        <v>1183</v>
      </c>
      <c r="BD37" s="810" t="s">
        <v>1183</v>
      </c>
      <c r="BE37" s="810" t="s">
        <v>1183</v>
      </c>
      <c r="BF37" s="811">
        <f>NaturalRelatedDisc(I37,H37,J37,K37,AX37,"Y",L37,M37,N37,O37)+NaturalRelatedDisc(I37,H37,J37,K37,AY37,"Y",L37,M37,N37,O37)+OpenRelatedDisc(I37,H37,J37,K37,AZ37,"Y",L37,M37,N37,O37)+GrainingRelatedDisc(I37,H37,J37,K37,BA37,"Surface","Y",L37,M37,N37,O37)+GrainingRelatedDisc(I37,H37,J37,K37,BB37,"Internal","Y",L37,M37,N37,O37)+OthersRelatedDisc(I37,H37,J37,K37,BC37,"Y",L37,M37,N37,O37)+OthersRelatedDisc(I37,H37,J37,K37,BD37,"Y",L37,M37,N37,O37)+OthersRelatedDisc(I37,H37,J37,K37,BE37,"Y",L37,M37,N37,O37)+cutrelatedDisc(I37,H37,J37,K37,L37,M37,N37,AW37,"Y",O37)+GetColClarupgDwg(I37,H37,J37,K37,AU37,AV37,"Y",L37)</f>
        <v>0</v>
      </c>
      <c r="BG37" s="810" t="s">
        <v>1183</v>
      </c>
      <c r="BH37" s="810" t="s">
        <v>1183</v>
      </c>
      <c r="BI37" s="811">
        <f t="shared" si="2"/>
        <v>0</v>
      </c>
      <c r="BJ37" s="810" t="s">
        <v>1183</v>
      </c>
      <c r="BK37" s="810" t="s">
        <v>1183</v>
      </c>
      <c r="BL37" s="810" t="s">
        <v>1183</v>
      </c>
      <c r="BM37" s="811">
        <f t="shared" si="3"/>
        <v>0</v>
      </c>
      <c r="BN37" s="812"/>
      <c r="BO37" s="812"/>
      <c r="BP37" s="812" t="s">
        <v>749</v>
      </c>
      <c r="BQ37" s="811">
        <f>cleanrelateddisc(I37, H37, J37, K37, BN37, BO37, "Y", L37, M37, N37)+HARelatedDisc(I37, H37, J37, K37,BP37, "Y", L37)</f>
        <v>0</v>
      </c>
      <c r="BR37" s="810"/>
      <c r="BS37" s="810"/>
      <c r="BT37" s="811"/>
      <c r="BU37" s="811"/>
      <c r="BV37" s="810"/>
      <c r="BW37" s="811"/>
      <c r="BX37" s="810"/>
      <c r="BY37" s="813"/>
      <c r="BZ37" s="811"/>
      <c r="CA37" s="813"/>
      <c r="CB37" s="811"/>
      <c r="CC37" s="810"/>
      <c r="CD37" s="810"/>
      <c r="CE37" s="810"/>
      <c r="CF37" s="810"/>
      <c r="CG37" s="810"/>
      <c r="CH37" s="810"/>
      <c r="CI37" s="810"/>
      <c r="CJ37" s="810"/>
      <c r="CK37" s="814"/>
      <c r="CL37" s="815">
        <f t="array" ref="CL37">getSection(I37,J37,K37)</f>
        <v>2</v>
      </c>
      <c r="CM37" s="508">
        <f t="array" ref="CM37">IF(AQ37="N/A","",IF(CU37="N/A",0,GetRapPrice(I37,H37,J37,K37)))</f>
        <v>2300</v>
      </c>
      <c r="CN37" s="509">
        <f t="shared" si="4"/>
        <v>-0.45999999999999996</v>
      </c>
      <c r="CO37" s="509">
        <f t="array" ref="CO37">IF(AQ37="N/A","",IF(CU37="N/A",0,IF(ISBLANK(G37),0,GetPolSymmDiscount(I37,H37,J37,K37,L37,M37,N37,O37))))</f>
        <v>0</v>
      </c>
      <c r="CP37" s="509">
        <f t="array" ref="CP37">IF(AQ37="N/A","",Depthdisc(I37,H37,L37,J37,K37,Z37,"Y"))</f>
        <v>0</v>
      </c>
      <c r="CQ37" s="509">
        <f t="array" ref="CQ37">IF(AQ37="N/A","",IF(CU37="N/A",0,GetSizePremiums(I37,H37,J37,K37,L37,M37,N37,O37,getSection(G37,J37,K37))))</f>
        <v>0</v>
      </c>
      <c r="CR37" s="509">
        <f t="array" ref="CR37">IF(AQ37="N/A","",IF(CU37="N/A",0,IF(ISBLANK(G37),0,GetDiameterPremiums(I37,H37,L37,M37,N37,O37,J37,K37,T37))))</f>
        <v>0</v>
      </c>
      <c r="CS37" s="509">
        <f t="array" ref="CS37">IF(AQ37="N/A","",IF(CU37="N/A",0,IF(ISBLANK(G37),0,GetKtoSPremiums(I37,H37,J37,K37,AJ37))))</f>
        <v>0</v>
      </c>
      <c r="CT37" s="509">
        <f t="shared" si="5"/>
        <v>-0.45999999999999996</v>
      </c>
      <c r="CU37" s="508">
        <f t="array" ref="CU37">IF(AQ37="N/A","",GetFMP(I37, H37, J37, K37, L37, M37, N37, O37, (Q37+R37)/2,Z37,AJ37,"Y"))</f>
        <v>1242</v>
      </c>
      <c r="CV37" s="504">
        <f t="shared" si="6"/>
        <v>372.59999999999997</v>
      </c>
      <c r="CW37" s="508">
        <f t="shared" si="7"/>
        <v>2300</v>
      </c>
      <c r="CX37" s="717">
        <f t="shared" si="8"/>
        <v>0</v>
      </c>
      <c r="CY37" s="717">
        <f>IF(OR(AQ37="N/A",BM37="N/A",BI37="N/A"),"",IF(AND(H37&lt;1,H37&gt;=0.3,I36="ROUND"),IF(CT37&gt;=-0.4,-0.2,-0.15),MAX(CX37,IF(OR(AQ37="N/A",BM37="N/A",BI37="N/A"),"",GetFinalDiscount("Y", I37, H37, J37, K37, L37, M37, N37, O37, AS37, AT37,AU37,AV37, AW37, AX37,AY37, AZ37, BA37, BB37,BC37,BD37, BE37,BG37, BH37, BJ37, BK37, BN37, BO37, BP37)))))</f>
        <v>-0.15</v>
      </c>
      <c r="CZ37" s="717">
        <f t="shared" si="9"/>
        <v>-0.45999999999999996</v>
      </c>
      <c r="DA37" s="509">
        <f t="shared" si="10"/>
        <v>-0.45999999999999996</v>
      </c>
      <c r="DB37" s="504">
        <f t="shared" si="11"/>
        <v>1242</v>
      </c>
      <c r="DC37" s="504">
        <f t="shared" si="12"/>
        <v>372.59999999999997</v>
      </c>
      <c r="DD37" s="504" t="str">
        <f t="shared" si="13"/>
        <v/>
      </c>
      <c r="DE37" s="504">
        <f t="array" ref="DE37">IF(OR(AQ37="N/A",BM37="N/A",BI37="N/A"),"",GetCertCharge(H37,"Y",AL37))</f>
        <v>51</v>
      </c>
      <c r="DF37" s="504">
        <f>IF(OR(AQ37="N/A",BM37="N/A",BI37="N/A"),"",DC37*Parameters!$L$3)</f>
        <v>14.903999999999998</v>
      </c>
      <c r="DG37" s="504">
        <f t="shared" si="14"/>
        <v>306.69599999999997</v>
      </c>
      <c r="DH37" s="504">
        <f t="shared" si="15"/>
        <v>1022.3199999999999</v>
      </c>
    </row>
    <row r="38" spans="2:112" x14ac:dyDescent="0.25">
      <c r="B38" s="798"/>
      <c r="C38" s="799" t="s">
        <v>1543</v>
      </c>
      <c r="D38" s="512"/>
      <c r="E38" s="512"/>
      <c r="F38" s="722" t="s">
        <v>24</v>
      </c>
      <c r="G38" s="800"/>
      <c r="H38" s="801">
        <v>0.3</v>
      </c>
      <c r="I38" s="509" t="s">
        <v>196</v>
      </c>
      <c r="J38" s="802" t="s">
        <v>213</v>
      </c>
      <c r="K38" s="803" t="s">
        <v>251</v>
      </c>
      <c r="L38" s="804" t="s">
        <v>188</v>
      </c>
      <c r="M38" s="805" t="s">
        <v>188</v>
      </c>
      <c r="N38" s="804" t="s">
        <v>188</v>
      </c>
      <c r="O38" s="804" t="s">
        <v>36</v>
      </c>
      <c r="P38" s="806"/>
      <c r="Q38" s="805"/>
      <c r="R38" s="805"/>
      <c r="S38" s="805"/>
      <c r="T38" s="805"/>
      <c r="U38" s="805">
        <v>1.01</v>
      </c>
      <c r="V38" s="805"/>
      <c r="W38" s="805"/>
      <c r="X38" s="805"/>
      <c r="Y38" s="805"/>
      <c r="Z38" s="805">
        <v>59.7</v>
      </c>
      <c r="AA38" s="512">
        <v>59</v>
      </c>
      <c r="AB38" s="512"/>
      <c r="AC38" s="512"/>
      <c r="AD38" s="807"/>
      <c r="AE38" s="805"/>
      <c r="AF38" s="805"/>
      <c r="AG38" s="805"/>
      <c r="AH38" s="805"/>
      <c r="AI38" s="512"/>
      <c r="AJ38" s="512" t="s">
        <v>1892</v>
      </c>
      <c r="AK38" s="807"/>
      <c r="AL38" s="512"/>
      <c r="AM38" s="807"/>
      <c r="AN38" s="512"/>
      <c r="AO38" s="559">
        <f t="array" ref="AO38">IF(AQ38="N/A","",GetRapPrice(I38,H38,J38,K38))</f>
        <v>2200</v>
      </c>
      <c r="AP38" s="509">
        <f t="shared" si="0"/>
        <v>-0.45999999999999996</v>
      </c>
      <c r="AQ38" s="508">
        <f t="array" ref="AQ38">GetFMP(I38,H38,J38,K38,L38,M38,N38,O38,(Q38+R38)/2,Z38,AJ38,"Y")</f>
        <v>1188</v>
      </c>
      <c r="AR38" s="504">
        <f t="shared" si="1"/>
        <v>356.4</v>
      </c>
      <c r="AS38" s="808"/>
      <c r="AT38" s="809"/>
      <c r="AU38" s="810"/>
      <c r="AV38" s="810"/>
      <c r="AW38" s="811"/>
      <c r="AX38" s="811" t="s">
        <v>1183</v>
      </c>
      <c r="AY38" s="810" t="s">
        <v>1183</v>
      </c>
      <c r="AZ38" s="810" t="s">
        <v>1183</v>
      </c>
      <c r="BA38" s="810" t="s">
        <v>1183</v>
      </c>
      <c r="BB38" s="810" t="s">
        <v>1183</v>
      </c>
      <c r="BC38" s="810" t="s">
        <v>1183</v>
      </c>
      <c r="BD38" s="810" t="s">
        <v>1183</v>
      </c>
      <c r="BE38" s="810" t="s">
        <v>1183</v>
      </c>
      <c r="BF38" s="811">
        <f>NaturalRelatedDisc(I38,H38,J38,K38,AX38,"Y",L38,M38,N38,O38)+NaturalRelatedDisc(I38,H38,J38,K38,AY38,"Y",L38,M38,N38,O38)+OpenRelatedDisc(I38,H38,J38,K38,AZ38,"Y",L38,M38,N38,O38)+GrainingRelatedDisc(I38,H38,J38,K38,BA38,"Surface","Y",L38,M38,N38,O38)+GrainingRelatedDisc(I38,H38,J38,K38,BB38,"Internal","Y",L38,M38,N38,O38)+OthersRelatedDisc(I38,H38,J38,K38,BC38,"Y",L38,M38,N38,O38)+OthersRelatedDisc(I38,H38,J38,K38,BD38,"Y",L38,M38,N38,O38)+OthersRelatedDisc(I38,H38,J38,K38,BE38,"Y",L38,M38,N38,O38)+cutrelatedDisc(I38,H38,J38,K38,L38,M38,N38,AW38,"Y",O38)+GetColClarupgDwg(I38,H38,J38,K38,AU38,AV38,"Y",L38)</f>
        <v>0</v>
      </c>
      <c r="BG38" s="810" t="s">
        <v>1183</v>
      </c>
      <c r="BH38" s="810" t="s">
        <v>1183</v>
      </c>
      <c r="BI38" s="811">
        <f t="shared" si="2"/>
        <v>0</v>
      </c>
      <c r="BJ38" s="810" t="s">
        <v>1284</v>
      </c>
      <c r="BK38" s="810" t="s">
        <v>1183</v>
      </c>
      <c r="BL38" s="810" t="s">
        <v>1183</v>
      </c>
      <c r="BM38" s="811">
        <f t="shared" si="3"/>
        <v>-0.02</v>
      </c>
      <c r="BN38" s="812"/>
      <c r="BO38" s="812"/>
      <c r="BP38" s="812" t="s">
        <v>749</v>
      </c>
      <c r="BQ38" s="811">
        <f>cleanrelateddisc(I38, H38, J38, K38, BN38, BO38, "Y", L38, M38, N38)+HARelatedDisc(I38, H38, J38, K38,BP38, "Y", L38)</f>
        <v>0</v>
      </c>
      <c r="BR38" s="810"/>
      <c r="BS38" s="810"/>
      <c r="BT38" s="811"/>
      <c r="BU38" s="811"/>
      <c r="BV38" s="810"/>
      <c r="BW38" s="811"/>
      <c r="BX38" s="810"/>
      <c r="BY38" s="813"/>
      <c r="BZ38" s="811"/>
      <c r="CA38" s="813"/>
      <c r="CB38" s="811"/>
      <c r="CC38" s="810"/>
      <c r="CD38" s="810"/>
      <c r="CE38" s="810"/>
      <c r="CF38" s="810"/>
      <c r="CG38" s="810"/>
      <c r="CH38" s="810"/>
      <c r="CI38" s="810"/>
      <c r="CJ38" s="810"/>
      <c r="CK38" s="814"/>
      <c r="CL38" s="815">
        <f t="array" ref="CL38">getSection(I38,J38,K38)</f>
        <v>4</v>
      </c>
      <c r="CM38" s="508">
        <f t="array" ref="CM38">IF(AQ38="N/A","",IF(CU38="N/A",0,GetRapPrice(I38,H38,J38,K38)))</f>
        <v>2200</v>
      </c>
      <c r="CN38" s="509">
        <f t="shared" si="4"/>
        <v>-0.45999999999999996</v>
      </c>
      <c r="CO38" s="509">
        <f t="array" ref="CO38">IF(AQ38="N/A","",IF(CU38="N/A",0,IF(ISBLANK(G38),0,GetPolSymmDiscount(I38,H38,J38,K38,L38,M38,N38,O38))))</f>
        <v>0</v>
      </c>
      <c r="CP38" s="509">
        <f t="array" ref="CP38">IF(AQ38="N/A","",Depthdisc(I38,H38,L38,J38,K38,Z38,"Y"))</f>
        <v>0</v>
      </c>
      <c r="CQ38" s="509">
        <f t="array" ref="CQ38">IF(AQ38="N/A","",IF(CU38="N/A",0,GetSizePremiums(I38,H38,J38,K38,L38,M38,N38,O38,getSection(G38,J38,K38))))</f>
        <v>0</v>
      </c>
      <c r="CR38" s="509">
        <f t="array" ref="CR38">IF(AQ38="N/A","",IF(CU38="N/A",0,IF(ISBLANK(G38),0,GetDiameterPremiums(I38,H38,L38,M38,N38,O38,J38,K38,T38))))</f>
        <v>0</v>
      </c>
      <c r="CS38" s="509">
        <f t="array" ref="CS38">IF(AQ38="N/A","",IF(CU38="N/A",0,IF(ISBLANK(G38),0,GetKtoSPremiums(I38,H38,J38,K38,AJ38))))</f>
        <v>0</v>
      </c>
      <c r="CT38" s="509">
        <f t="shared" si="5"/>
        <v>-0.45999999999999996</v>
      </c>
      <c r="CU38" s="508">
        <f t="array" ref="CU38">IF(AQ38="N/A","",GetFMP(I38, H38, J38, K38, L38, M38, N38, O38, (Q38+R38)/2,Z38,AJ38,"Y"))</f>
        <v>1188</v>
      </c>
      <c r="CV38" s="504">
        <f t="shared" si="6"/>
        <v>356.4</v>
      </c>
      <c r="CW38" s="508">
        <f t="shared" si="7"/>
        <v>2200</v>
      </c>
      <c r="CX38" s="717">
        <f t="shared" si="8"/>
        <v>-0.02</v>
      </c>
      <c r="CY38" s="717">
        <f>IF(OR(AQ38="N/A",BM38="N/A",BI38="N/A"),"",IF(AND(H38&lt;1,H38&gt;=0.3,I37="ROUND"),IF(CT38&gt;=-0.4,-0.2,-0.15),MAX(CX38,IF(OR(AQ38="N/A",BM38="N/A",BI38="N/A"),"",GetFinalDiscount("Y", I38, H38, J38, K38, L38, M38, N38, O38, AS38, AT38,AU38,AV38, AW38, AX38,AY38, AZ38, BA38, BB38,BC38,BD38, BE38,BG38, BH38, BJ38, BK38, BN38, BO38, BP38)))))</f>
        <v>-0.15</v>
      </c>
      <c r="CZ38" s="717">
        <f t="shared" si="9"/>
        <v>-0.45999999999999996</v>
      </c>
      <c r="DA38" s="509">
        <f t="shared" si="10"/>
        <v>-0.48</v>
      </c>
      <c r="DB38" s="504">
        <f t="shared" si="11"/>
        <v>1144</v>
      </c>
      <c r="DC38" s="504">
        <f t="shared" si="12"/>
        <v>343.2</v>
      </c>
      <c r="DD38" s="504" t="str">
        <f t="shared" si="13"/>
        <v/>
      </c>
      <c r="DE38" s="504">
        <f t="array" ref="DE38">IF(OR(AQ38="N/A",BM38="N/A",BI38="N/A"),"",GetCertCharge(H38,"Y",AL38))</f>
        <v>51</v>
      </c>
      <c r="DF38" s="504">
        <f>IF(OR(AQ38="N/A",BM38="N/A",BI38="N/A"),"",DC38*Parameters!$L$3)</f>
        <v>13.728</v>
      </c>
      <c r="DG38" s="504">
        <f t="shared" si="14"/>
        <v>278.47199999999998</v>
      </c>
      <c r="DH38" s="504">
        <f t="shared" si="15"/>
        <v>928.24</v>
      </c>
    </row>
    <row r="39" spans="2:112" x14ac:dyDescent="0.25">
      <c r="B39" s="798"/>
      <c r="C39" s="799" t="s">
        <v>1544</v>
      </c>
      <c r="D39" s="512"/>
      <c r="E39" s="512"/>
      <c r="F39" s="722" t="s">
        <v>24</v>
      </c>
      <c r="G39" s="800"/>
      <c r="H39" s="801">
        <v>0.3</v>
      </c>
      <c r="I39" s="509" t="s">
        <v>196</v>
      </c>
      <c r="J39" s="802" t="s">
        <v>258</v>
      </c>
      <c r="K39" s="803" t="s">
        <v>266</v>
      </c>
      <c r="L39" s="804" t="s">
        <v>188</v>
      </c>
      <c r="M39" s="805" t="s">
        <v>188</v>
      </c>
      <c r="N39" s="804" t="s">
        <v>188</v>
      </c>
      <c r="O39" s="804" t="s">
        <v>36</v>
      </c>
      <c r="P39" s="806"/>
      <c r="Q39" s="805"/>
      <c r="R39" s="805"/>
      <c r="S39" s="805"/>
      <c r="T39" s="805"/>
      <c r="U39" s="805">
        <v>1</v>
      </c>
      <c r="V39" s="805"/>
      <c r="W39" s="805"/>
      <c r="X39" s="805"/>
      <c r="Y39" s="805"/>
      <c r="Z39" s="805">
        <v>62.2</v>
      </c>
      <c r="AA39" s="512">
        <v>57</v>
      </c>
      <c r="AB39" s="512"/>
      <c r="AC39" s="512"/>
      <c r="AD39" s="807"/>
      <c r="AE39" s="805"/>
      <c r="AF39" s="805"/>
      <c r="AG39" s="805"/>
      <c r="AH39" s="805"/>
      <c r="AI39" s="512"/>
      <c r="AJ39" s="512" t="s">
        <v>1893</v>
      </c>
      <c r="AK39" s="807"/>
      <c r="AL39" s="512"/>
      <c r="AM39" s="807"/>
      <c r="AN39" s="512"/>
      <c r="AO39" s="559">
        <f t="array" ref="AO39">IF(AQ39="N/A","",GetRapPrice(I39,H39,J39,K39))</f>
        <v>1300</v>
      </c>
      <c r="AP39" s="509">
        <f t="shared" si="0"/>
        <v>-0.41000000000000003</v>
      </c>
      <c r="AQ39" s="508">
        <f t="array" ref="AQ39">GetFMP(I39,H39,J39,K39,L39,M39,N39,O39,(Q39+R39)/2,Z39,AJ39,"Y")</f>
        <v>767</v>
      </c>
      <c r="AR39" s="504">
        <f t="shared" si="1"/>
        <v>230.1</v>
      </c>
      <c r="AS39" s="808"/>
      <c r="AT39" s="809"/>
      <c r="AU39" s="810"/>
      <c r="AV39" s="810"/>
      <c r="AW39" s="811"/>
      <c r="AX39" s="811" t="s">
        <v>1183</v>
      </c>
      <c r="AY39" s="810" t="s">
        <v>1183</v>
      </c>
      <c r="AZ39" s="810" t="s">
        <v>1196</v>
      </c>
      <c r="BA39" s="810" t="s">
        <v>1183</v>
      </c>
      <c r="BB39" s="810" t="s">
        <v>1183</v>
      </c>
      <c r="BC39" s="810" t="s">
        <v>1183</v>
      </c>
      <c r="BD39" s="810" t="s">
        <v>1183</v>
      </c>
      <c r="BE39" s="810" t="s">
        <v>1183</v>
      </c>
      <c r="BF39" s="811">
        <f>NaturalRelatedDisc(I39,H39,J39,K39,AX39,"Y",L39,M39,N39,O39)+NaturalRelatedDisc(I39,H39,J39,K39,AY39,"Y",L39,M39,N39,O39)+OpenRelatedDisc(I39,H39,J39,K39,AZ39,"Y",L39,M39,N39,O39)+GrainingRelatedDisc(I39,H39,J39,K39,BA39,"Surface","Y",L39,M39,N39,O39)+GrainingRelatedDisc(I39,H39,J39,K39,BB39,"Internal","Y",L39,M39,N39,O39)+OthersRelatedDisc(I39,H39,J39,K39,BC39,"Y",L39,M39,N39,O39)+OthersRelatedDisc(I39,H39,J39,K39,BD39,"Y",L39,M39,N39,O39)+OthersRelatedDisc(I39,H39,J39,K39,BE39,"Y",L39,M39,N39,O39)+cutrelatedDisc(I39,H39,J39,K39,L39,M39,N39,AW39,"Y",O39)+GetColClarupgDwg(I39,H39,J39,K39,AU39,AV39,"Y",L39)</f>
        <v>-0.02</v>
      </c>
      <c r="BG39" s="810" t="s">
        <v>1183</v>
      </c>
      <c r="BH39" s="810" t="s">
        <v>1183</v>
      </c>
      <c r="BI39" s="811">
        <f t="shared" si="2"/>
        <v>0</v>
      </c>
      <c r="BJ39" s="810" t="s">
        <v>1284</v>
      </c>
      <c r="BK39" s="810" t="s">
        <v>1183</v>
      </c>
      <c r="BL39" s="810" t="s">
        <v>1183</v>
      </c>
      <c r="BM39" s="811">
        <f t="shared" si="3"/>
        <v>-0.01</v>
      </c>
      <c r="BN39" s="812"/>
      <c r="BO39" s="812"/>
      <c r="BP39" s="812" t="s">
        <v>749</v>
      </c>
      <c r="BQ39" s="811">
        <f>cleanrelateddisc(I39, H39, J39, K39, BN39, BO39, "Y", L39, M39, N39)+HARelatedDisc(I39, H39, J39, K39,BP39, "Y", L39)</f>
        <v>0</v>
      </c>
      <c r="BR39" s="810"/>
      <c r="BS39" s="810"/>
      <c r="BT39" s="811"/>
      <c r="BU39" s="811"/>
      <c r="BV39" s="810"/>
      <c r="BW39" s="811"/>
      <c r="BX39" s="810"/>
      <c r="BY39" s="813"/>
      <c r="BZ39" s="811"/>
      <c r="CA39" s="813"/>
      <c r="CB39" s="811"/>
      <c r="CC39" s="810"/>
      <c r="CD39" s="810"/>
      <c r="CE39" s="810"/>
      <c r="CF39" s="810"/>
      <c r="CG39" s="810"/>
      <c r="CH39" s="810"/>
      <c r="CI39" s="810"/>
      <c r="CJ39" s="810"/>
      <c r="CK39" s="814"/>
      <c r="CL39" s="815">
        <f t="array" ref="CL39">getSection(I39,J39,K39)</f>
        <v>8</v>
      </c>
      <c r="CM39" s="508">
        <f t="array" ref="CM39">IF(AQ39="N/A","",IF(CU39="N/A",0,GetRapPrice(I39,H39,J39,K39)))</f>
        <v>1300</v>
      </c>
      <c r="CN39" s="509">
        <f t="shared" si="4"/>
        <v>-0.41000000000000003</v>
      </c>
      <c r="CO39" s="509">
        <f t="array" ref="CO39">IF(AQ39="N/A","",IF(CU39="N/A",0,IF(ISBLANK(G39),0,GetPolSymmDiscount(I39,H39,J39,K39,L39,M39,N39,O39))))</f>
        <v>0</v>
      </c>
      <c r="CP39" s="509">
        <f t="array" ref="CP39">IF(AQ39="N/A","",Depthdisc(I39,H39,L39,J39,K39,Z39,"Y"))</f>
        <v>0</v>
      </c>
      <c r="CQ39" s="509">
        <f t="array" ref="CQ39">IF(AQ39="N/A","",IF(CU39="N/A",0,GetSizePremiums(I39,H39,J39,K39,L39,M39,N39,O39,getSection(G39,J39,K39))))</f>
        <v>0</v>
      </c>
      <c r="CR39" s="509">
        <f t="array" ref="CR39">IF(AQ39="N/A","",IF(CU39="N/A",0,IF(ISBLANK(G39),0,GetDiameterPremiums(I39,H39,L39,M39,N39,O39,J39,K39,T39))))</f>
        <v>0</v>
      </c>
      <c r="CS39" s="509">
        <f t="array" ref="CS39">IF(AQ39="N/A","",IF(CU39="N/A",0,IF(ISBLANK(G39),0,GetKtoSPremiums(I39,H39,J39,K39,AJ39))))</f>
        <v>0</v>
      </c>
      <c r="CT39" s="509">
        <f t="shared" si="5"/>
        <v>-0.41000000000000003</v>
      </c>
      <c r="CU39" s="508">
        <f t="array" ref="CU39">IF(AQ39="N/A","",GetFMP(I39, H39, J39, K39, L39, M39, N39, O39, (Q39+R39)/2,Z39,AJ39,"Y"))</f>
        <v>767</v>
      </c>
      <c r="CV39" s="504">
        <f t="shared" si="6"/>
        <v>230.1</v>
      </c>
      <c r="CW39" s="508">
        <f t="shared" si="7"/>
        <v>1300</v>
      </c>
      <c r="CX39" s="717">
        <f t="shared" si="8"/>
        <v>-0.03</v>
      </c>
      <c r="CY39" s="717">
        <f>IF(OR(AQ39="N/A",BM39="N/A",BI39="N/A"),"",IF(AND(H39&lt;1,H39&gt;=0.3,I38="ROUND"),IF(CT39&gt;=-0.4,-0.2,-0.15),MAX(CX39,IF(OR(AQ39="N/A",BM39="N/A",BI39="N/A"),"",GetFinalDiscount("Y", I39, H39, J39, K39, L39, M39, N39, O39, AS39, AT39,AU39,AV39, AW39, AX39,AY39, AZ39, BA39, BB39,BC39,BD39, BE39,BG39, BH39, BJ39, BK39, BN39, BO39, BP39)))))</f>
        <v>-0.15</v>
      </c>
      <c r="CZ39" s="717">
        <f t="shared" si="9"/>
        <v>-0.41000000000000003</v>
      </c>
      <c r="DA39" s="509">
        <f t="shared" si="10"/>
        <v>-0.44000000000000006</v>
      </c>
      <c r="DB39" s="504">
        <f t="shared" si="11"/>
        <v>727.99999999999989</v>
      </c>
      <c r="DC39" s="504">
        <f t="shared" si="12"/>
        <v>218.39999999999995</v>
      </c>
      <c r="DD39" s="504" t="str">
        <f t="shared" si="13"/>
        <v/>
      </c>
      <c r="DE39" s="504">
        <f t="array" ref="DE39">IF(OR(AQ39="N/A",BM39="N/A",BI39="N/A"),"",GetCertCharge(H39,"Y",AL39))</f>
        <v>51</v>
      </c>
      <c r="DF39" s="504">
        <f>IF(OR(AQ39="N/A",BM39="N/A",BI39="N/A"),"",DC39*Parameters!$L$3)</f>
        <v>8.7359999999999989</v>
      </c>
      <c r="DG39" s="504">
        <f t="shared" si="14"/>
        <v>158.66399999999996</v>
      </c>
      <c r="DH39" s="504">
        <f t="shared" si="15"/>
        <v>528.87999999999988</v>
      </c>
    </row>
    <row r="40" spans="2:112" x14ac:dyDescent="0.25">
      <c r="B40" s="798"/>
      <c r="C40" s="799" t="s">
        <v>1552</v>
      </c>
      <c r="D40" s="512"/>
      <c r="E40" s="512"/>
      <c r="F40" s="722" t="s">
        <v>24</v>
      </c>
      <c r="G40" s="800"/>
      <c r="H40" s="801">
        <v>0.3</v>
      </c>
      <c r="I40" s="509" t="s">
        <v>196</v>
      </c>
      <c r="J40" s="802" t="s">
        <v>233</v>
      </c>
      <c r="K40" s="803" t="s">
        <v>243</v>
      </c>
      <c r="L40" s="804" t="s">
        <v>188</v>
      </c>
      <c r="M40" s="805" t="s">
        <v>188</v>
      </c>
      <c r="N40" s="804" t="s">
        <v>188</v>
      </c>
      <c r="O40" s="804" t="s">
        <v>22</v>
      </c>
      <c r="P40" s="806"/>
      <c r="Q40" s="805"/>
      <c r="R40" s="805"/>
      <c r="S40" s="805"/>
      <c r="T40" s="805"/>
      <c r="U40" s="805">
        <v>1.0049999999999999</v>
      </c>
      <c r="V40" s="805"/>
      <c r="W40" s="805"/>
      <c r="X40" s="805"/>
      <c r="Y40" s="805"/>
      <c r="Z40" s="805">
        <v>61.9</v>
      </c>
      <c r="AA40" s="512">
        <v>56.7</v>
      </c>
      <c r="AB40" s="512"/>
      <c r="AC40" s="512"/>
      <c r="AD40" s="807"/>
      <c r="AE40" s="805"/>
      <c r="AF40" s="805"/>
      <c r="AG40" s="805"/>
      <c r="AH40" s="805"/>
      <c r="AI40" s="512"/>
      <c r="AJ40" s="512" t="s">
        <v>1183</v>
      </c>
      <c r="AK40" s="807"/>
      <c r="AL40" s="512"/>
      <c r="AM40" s="807"/>
      <c r="AN40" s="512"/>
      <c r="AO40" s="559">
        <f t="array" ref="AO40">IF(AQ40="N/A","",GetRapPrice(I40,H40,J40,K40))</f>
        <v>2300</v>
      </c>
      <c r="AP40" s="509">
        <f t="shared" si="0"/>
        <v>-0.38</v>
      </c>
      <c r="AQ40" s="508">
        <f t="array" ref="AQ40">GetFMP(I40,H40,J40,K40,L40,M40,N40,O40,(Q40+R40)/2,Z40,AJ40,"Y")</f>
        <v>1426</v>
      </c>
      <c r="AR40" s="504">
        <f t="shared" si="1"/>
        <v>427.8</v>
      </c>
      <c r="AS40" s="808"/>
      <c r="AT40" s="809"/>
      <c r="AU40" s="810"/>
      <c r="AV40" s="810"/>
      <c r="AW40" s="811"/>
      <c r="AX40" s="811" t="s">
        <v>1183</v>
      </c>
      <c r="AY40" s="810" t="s">
        <v>1183</v>
      </c>
      <c r="AZ40" s="810" t="s">
        <v>1183</v>
      </c>
      <c r="BA40" s="810" t="s">
        <v>1183</v>
      </c>
      <c r="BB40" s="810" t="s">
        <v>1183</v>
      </c>
      <c r="BC40" s="810" t="s">
        <v>1183</v>
      </c>
      <c r="BD40" s="810" t="s">
        <v>1183</v>
      </c>
      <c r="BE40" s="810" t="s">
        <v>1183</v>
      </c>
      <c r="BF40" s="811">
        <f>NaturalRelatedDisc(I40,H40,J40,K40,AX40,"Y",L40,M40,N40,O40)+NaturalRelatedDisc(I40,H40,J40,K40,AY40,"Y",L40,M40,N40,O40)+OpenRelatedDisc(I40,H40,J40,K40,AZ40,"Y",L40,M40,N40,O40)+GrainingRelatedDisc(I40,H40,J40,K40,BA40,"Surface","Y",L40,M40,N40,O40)+GrainingRelatedDisc(I40,H40,J40,K40,BB40,"Internal","Y",L40,M40,N40,O40)+OthersRelatedDisc(I40,H40,J40,K40,BC40,"Y",L40,M40,N40,O40)+OthersRelatedDisc(I40,H40,J40,K40,BD40,"Y",L40,M40,N40,O40)+OthersRelatedDisc(I40,H40,J40,K40,BE40,"Y",L40,M40,N40,O40)+cutrelatedDisc(I40,H40,J40,K40,L40,M40,N40,AW40,"Y",O40)+GetColClarupgDwg(I40,H40,J40,K40,AU40,AV40,"Y",L40)</f>
        <v>0</v>
      </c>
      <c r="BG40" s="810" t="s">
        <v>1183</v>
      </c>
      <c r="BH40" s="810" t="s">
        <v>1183</v>
      </c>
      <c r="BI40" s="811">
        <f t="shared" si="2"/>
        <v>0</v>
      </c>
      <c r="BJ40" s="810" t="s">
        <v>1183</v>
      </c>
      <c r="BK40" s="810" t="s">
        <v>1183</v>
      </c>
      <c r="BL40" s="810" t="s">
        <v>1183</v>
      </c>
      <c r="BM40" s="811">
        <f t="shared" si="3"/>
        <v>0</v>
      </c>
      <c r="BN40" s="812" t="s">
        <v>861</v>
      </c>
      <c r="BO40" s="812" t="s">
        <v>861</v>
      </c>
      <c r="BP40" s="812" t="s">
        <v>861</v>
      </c>
      <c r="BQ40" s="811">
        <f>cleanrelateddisc(I40, H40, J40, K40, BN40, BO40, "Y", L40, M40, N40)+HARelatedDisc(I40, H40, J40, K40,BP40, "Y", L40)</f>
        <v>0</v>
      </c>
      <c r="BR40" s="810"/>
      <c r="BS40" s="810"/>
      <c r="BT40" s="811"/>
      <c r="BU40" s="811"/>
      <c r="BV40" s="810"/>
      <c r="BW40" s="811"/>
      <c r="BX40" s="810"/>
      <c r="BY40" s="813"/>
      <c r="BZ40" s="811"/>
      <c r="CA40" s="813"/>
      <c r="CB40" s="811"/>
      <c r="CC40" s="810"/>
      <c r="CD40" s="810"/>
      <c r="CE40" s="810"/>
      <c r="CF40" s="810"/>
      <c r="CG40" s="810"/>
      <c r="CH40" s="810"/>
      <c r="CI40" s="810"/>
      <c r="CJ40" s="810"/>
      <c r="CK40" s="814"/>
      <c r="CL40" s="815">
        <f t="array" ref="CL40">getSection(I40,J40,K40)</f>
        <v>4</v>
      </c>
      <c r="CM40" s="508">
        <f t="array" ref="CM40">IF(AQ40="N/A","",IF(CU40="N/A",0,GetRapPrice(I40,H40,J40,K40)))</f>
        <v>2300</v>
      </c>
      <c r="CN40" s="509">
        <f t="shared" si="4"/>
        <v>-0.38</v>
      </c>
      <c r="CO40" s="509">
        <f t="array" ref="CO40">IF(AQ40="N/A","",IF(CU40="N/A",0,IF(ISBLANK(G40),0,GetPolSymmDiscount(I40,H40,J40,K40,L40,M40,N40,O40))))</f>
        <v>0</v>
      </c>
      <c r="CP40" s="509">
        <f t="array" ref="CP40">IF(AQ40="N/A","",Depthdisc(I40,H40,L40,J40,K40,Z40,"Y"))</f>
        <v>0</v>
      </c>
      <c r="CQ40" s="509">
        <f t="array" ref="CQ40">IF(AQ40="N/A","",IF(CU40="N/A",0,GetSizePremiums(I40,H40,J40,K40,L40,M40,N40,O40,getSection(G40,J40,K40))))</f>
        <v>0</v>
      </c>
      <c r="CR40" s="509">
        <f t="array" ref="CR40">IF(AQ40="N/A","",IF(CU40="N/A",0,IF(ISBLANK(G40),0,GetDiameterPremiums(I40,H40,L40,M40,N40,O40,J40,K40,T40))))</f>
        <v>0</v>
      </c>
      <c r="CS40" s="509">
        <f t="array" ref="CS40">IF(AQ40="N/A","",IF(CU40="N/A",0,IF(ISBLANK(G40),0,GetKtoSPremiums(I40,H40,J40,K40,AJ40))))</f>
        <v>0</v>
      </c>
      <c r="CT40" s="509">
        <f t="shared" si="5"/>
        <v>-0.38</v>
      </c>
      <c r="CU40" s="508">
        <f t="array" ref="CU40">IF(AQ40="N/A","",GetFMP(I40, H40, J40, K40, L40, M40, N40, O40, (Q40+R40)/2,Z40,AJ40,"Y"))</f>
        <v>1426</v>
      </c>
      <c r="CV40" s="504">
        <f t="shared" si="6"/>
        <v>427.8</v>
      </c>
      <c r="CW40" s="508">
        <f t="shared" si="7"/>
        <v>2300</v>
      </c>
      <c r="CX40" s="717">
        <f t="shared" si="8"/>
        <v>0</v>
      </c>
      <c r="CY40" s="717">
        <f>IF(OR(AQ40="N/A",BM40="N/A",BI40="N/A"),"",IF(AND(H40&lt;1,H40&gt;=0.3,I39="ROUND"),IF(CT40&gt;=-0.4,-0.2,-0.15),MAX(CX40,IF(OR(AQ40="N/A",BM40="N/A",BI40="N/A"),"",GetFinalDiscount("Y", I40, H40, J40, K40, L40, M40, N40, O40, AS40, AT40,AU40,AV40, AW40, AX40,AY40, AZ40, BA40, BB40,BC40,BD40, BE40,BG40, BH40, BJ40, BK40, BN40, BO40, BP40)))))</f>
        <v>-0.2</v>
      </c>
      <c r="CZ40" s="717">
        <f t="shared" si="9"/>
        <v>-0.38</v>
      </c>
      <c r="DA40" s="509">
        <f t="shared" si="10"/>
        <v>-0.38</v>
      </c>
      <c r="DB40" s="504">
        <f t="shared" si="11"/>
        <v>1426</v>
      </c>
      <c r="DC40" s="504">
        <f t="shared" si="12"/>
        <v>427.8</v>
      </c>
      <c r="DD40" s="504" t="str">
        <f t="shared" si="13"/>
        <v/>
      </c>
      <c r="DE40" s="504">
        <f t="array" ref="DE40">IF(OR(AQ40="N/A",BM40="N/A",BI40="N/A"),"",GetCertCharge(H40,"Y",AL40))</f>
        <v>51</v>
      </c>
      <c r="DF40" s="504">
        <f>IF(OR(AQ40="N/A",BM40="N/A",BI40="N/A"),"",DC40*Parameters!$L$3)</f>
        <v>17.112000000000002</v>
      </c>
      <c r="DG40" s="504">
        <f t="shared" si="14"/>
        <v>359.68799999999999</v>
      </c>
      <c r="DH40" s="504">
        <f t="shared" si="15"/>
        <v>1198.96</v>
      </c>
    </row>
    <row r="41" spans="2:112" x14ac:dyDescent="0.25">
      <c r="B41" s="798"/>
      <c r="C41" s="799" t="s">
        <v>1553</v>
      </c>
      <c r="D41" s="512"/>
      <c r="E41" s="512"/>
      <c r="F41" s="722" t="s">
        <v>24</v>
      </c>
      <c r="G41" s="800"/>
      <c r="H41" s="801">
        <v>0.3</v>
      </c>
      <c r="I41" s="509" t="s">
        <v>196</v>
      </c>
      <c r="J41" s="802" t="s">
        <v>265</v>
      </c>
      <c r="K41" s="803" t="s">
        <v>259</v>
      </c>
      <c r="L41" s="804" t="s">
        <v>188</v>
      </c>
      <c r="M41" s="805" t="s">
        <v>188</v>
      </c>
      <c r="N41" s="804" t="s">
        <v>188</v>
      </c>
      <c r="O41" s="804" t="s">
        <v>22</v>
      </c>
      <c r="P41" s="806"/>
      <c r="Q41" s="805"/>
      <c r="R41" s="805"/>
      <c r="S41" s="805"/>
      <c r="T41" s="805"/>
      <c r="U41" s="805">
        <v>1.0049999999999999</v>
      </c>
      <c r="V41" s="805"/>
      <c r="W41" s="805"/>
      <c r="X41" s="805"/>
      <c r="Y41" s="805"/>
      <c r="Z41" s="805">
        <v>62.2</v>
      </c>
      <c r="AA41" s="512">
        <v>55.9</v>
      </c>
      <c r="AB41" s="512"/>
      <c r="AC41" s="512"/>
      <c r="AD41" s="807"/>
      <c r="AE41" s="805"/>
      <c r="AF41" s="805"/>
      <c r="AG41" s="805"/>
      <c r="AH41" s="805"/>
      <c r="AI41" s="512"/>
      <c r="AJ41" s="512" t="s">
        <v>1183</v>
      </c>
      <c r="AK41" s="807"/>
      <c r="AL41" s="512"/>
      <c r="AM41" s="807"/>
      <c r="AN41" s="512"/>
      <c r="AO41" s="559">
        <f t="array" ref="AO41">IF(AQ41="N/A","",GetRapPrice(I41,H41,J41,K41))</f>
        <v>1300</v>
      </c>
      <c r="AP41" s="509">
        <f t="shared" si="0"/>
        <v>-0.38</v>
      </c>
      <c r="AQ41" s="508">
        <f t="array" ref="AQ41">GetFMP(I41,H41,J41,K41,L41,M41,N41,O41,(Q41+R41)/2,Z41,AJ41,"Y")</f>
        <v>806</v>
      </c>
      <c r="AR41" s="504">
        <f t="shared" si="1"/>
        <v>241.79999999999998</v>
      </c>
      <c r="AS41" s="808"/>
      <c r="AT41" s="809"/>
      <c r="AU41" s="810"/>
      <c r="AV41" s="810"/>
      <c r="AW41" s="811"/>
      <c r="AX41" s="811" t="s">
        <v>1183</v>
      </c>
      <c r="AY41" s="810" t="s">
        <v>1183</v>
      </c>
      <c r="AZ41" s="810" t="s">
        <v>1183</v>
      </c>
      <c r="BA41" s="810" t="s">
        <v>1183</v>
      </c>
      <c r="BB41" s="810" t="s">
        <v>1183</v>
      </c>
      <c r="BC41" s="810" t="s">
        <v>1183</v>
      </c>
      <c r="BD41" s="810" t="s">
        <v>1183</v>
      </c>
      <c r="BE41" s="810" t="s">
        <v>1183</v>
      </c>
      <c r="BF41" s="811">
        <f>NaturalRelatedDisc(I41,H41,J41,K41,AX41,"Y",L41,M41,N41,O41)+NaturalRelatedDisc(I41,H41,J41,K41,AY41,"Y",L41,M41,N41,O41)+OpenRelatedDisc(I41,H41,J41,K41,AZ41,"Y",L41,M41,N41,O41)+GrainingRelatedDisc(I41,H41,J41,K41,BA41,"Surface","Y",L41,M41,N41,O41)+GrainingRelatedDisc(I41,H41,J41,K41,BB41,"Internal","Y",L41,M41,N41,O41)+OthersRelatedDisc(I41,H41,J41,K41,BC41,"Y",L41,M41,N41,O41)+OthersRelatedDisc(I41,H41,J41,K41,BD41,"Y",L41,M41,N41,O41)+OthersRelatedDisc(I41,H41,J41,K41,BE41,"Y",L41,M41,N41,O41)+cutrelatedDisc(I41,H41,J41,K41,L41,M41,N41,AW41,"Y",O41)+GetColClarupgDwg(I41,H41,J41,K41,AU41,AV41,"Y",L41)</f>
        <v>0</v>
      </c>
      <c r="BG41" s="810" t="s">
        <v>1183</v>
      </c>
      <c r="BH41" s="810" t="s">
        <v>1183</v>
      </c>
      <c r="BI41" s="811">
        <f t="shared" si="2"/>
        <v>0</v>
      </c>
      <c r="BJ41" s="810" t="s">
        <v>1183</v>
      </c>
      <c r="BK41" s="810" t="s">
        <v>1183</v>
      </c>
      <c r="BL41" s="810" t="s">
        <v>1183</v>
      </c>
      <c r="BM41" s="811">
        <f t="shared" si="3"/>
        <v>0</v>
      </c>
      <c r="BN41" s="812" t="s">
        <v>861</v>
      </c>
      <c r="BO41" s="812" t="s">
        <v>861</v>
      </c>
      <c r="BP41" s="812" t="s">
        <v>749</v>
      </c>
      <c r="BQ41" s="811">
        <f>cleanrelateddisc(I41, H41, J41, K41, BN41, BO41, "Y", L41, M41, N41)+HARelatedDisc(I41, H41, J41, K41,BP41, "Y", L41)</f>
        <v>0</v>
      </c>
      <c r="BR41" s="810"/>
      <c r="BS41" s="810"/>
      <c r="BT41" s="811"/>
      <c r="BU41" s="811"/>
      <c r="BV41" s="810"/>
      <c r="BW41" s="811"/>
      <c r="BX41" s="810"/>
      <c r="BY41" s="813"/>
      <c r="BZ41" s="811"/>
      <c r="CA41" s="813"/>
      <c r="CB41" s="811"/>
      <c r="CC41" s="810"/>
      <c r="CD41" s="810"/>
      <c r="CE41" s="810"/>
      <c r="CF41" s="810"/>
      <c r="CG41" s="810"/>
      <c r="CH41" s="810"/>
      <c r="CI41" s="810"/>
      <c r="CJ41" s="810"/>
      <c r="CK41" s="814"/>
      <c r="CL41" s="815">
        <f t="array" ref="CL41">getSection(I41,J41,K41)</f>
        <v>9</v>
      </c>
      <c r="CM41" s="508">
        <f t="array" ref="CM41">IF(AQ41="N/A","",IF(CU41="N/A",0,GetRapPrice(I41,H41,J41,K41)))</f>
        <v>1300</v>
      </c>
      <c r="CN41" s="509">
        <f t="shared" si="4"/>
        <v>-0.38</v>
      </c>
      <c r="CO41" s="509">
        <f t="array" ref="CO41">IF(AQ41="N/A","",IF(CU41="N/A",0,IF(ISBLANK(G41),0,GetPolSymmDiscount(I41,H41,J41,K41,L41,M41,N41,O41))))</f>
        <v>0</v>
      </c>
      <c r="CP41" s="509">
        <f t="array" ref="CP41">IF(AQ41="N/A","",Depthdisc(I41,H41,L41,J41,K41,Z41,"Y"))</f>
        <v>0</v>
      </c>
      <c r="CQ41" s="509">
        <f t="array" ref="CQ41">IF(AQ41="N/A","",IF(CU41="N/A",0,GetSizePremiums(I41,H41,J41,K41,L41,M41,N41,O41,getSection(G41,J41,K41))))</f>
        <v>0</v>
      </c>
      <c r="CR41" s="509">
        <f t="array" ref="CR41">IF(AQ41="N/A","",IF(CU41="N/A",0,IF(ISBLANK(G41),0,GetDiameterPremiums(I41,H41,L41,M41,N41,O41,J41,K41,T41))))</f>
        <v>0</v>
      </c>
      <c r="CS41" s="509">
        <f t="array" ref="CS41">IF(AQ41="N/A","",IF(CU41="N/A",0,IF(ISBLANK(G41),0,GetKtoSPremiums(I41,H41,J41,K41,AJ41))))</f>
        <v>0</v>
      </c>
      <c r="CT41" s="509">
        <f t="shared" si="5"/>
        <v>-0.38</v>
      </c>
      <c r="CU41" s="508">
        <f t="array" ref="CU41">IF(AQ41="N/A","",GetFMP(I41, H41, J41, K41, L41, M41, N41, O41, (Q41+R41)/2,Z41,AJ41,"Y"))</f>
        <v>806</v>
      </c>
      <c r="CV41" s="504">
        <f t="shared" si="6"/>
        <v>241.79999999999998</v>
      </c>
      <c r="CW41" s="508">
        <f t="shared" si="7"/>
        <v>1300</v>
      </c>
      <c r="CX41" s="717">
        <f t="shared" si="8"/>
        <v>0</v>
      </c>
      <c r="CY41" s="717">
        <f>IF(OR(AQ41="N/A",BM41="N/A",BI41="N/A"),"",IF(AND(H41&lt;1,H41&gt;=0.3,I40="ROUND"),IF(CT41&gt;=-0.4,-0.2,-0.15),MAX(CX41,IF(OR(AQ41="N/A",BM41="N/A",BI41="N/A"),"",GetFinalDiscount("Y", I41, H41, J41, K41, L41, M41, N41, O41, AS41, AT41,AU41,AV41, AW41, AX41,AY41, AZ41, BA41, BB41,BC41,BD41, BE41,BG41, BH41, BJ41, BK41, BN41, BO41, BP41)))))</f>
        <v>-0.2</v>
      </c>
      <c r="CZ41" s="717">
        <f t="shared" si="9"/>
        <v>-0.38</v>
      </c>
      <c r="DA41" s="509">
        <f t="shared" si="10"/>
        <v>-0.38</v>
      </c>
      <c r="DB41" s="504">
        <f t="shared" si="11"/>
        <v>806</v>
      </c>
      <c r="DC41" s="504">
        <f t="shared" si="12"/>
        <v>241.79999999999998</v>
      </c>
      <c r="DD41" s="504" t="str">
        <f t="shared" si="13"/>
        <v/>
      </c>
      <c r="DE41" s="504">
        <f t="array" ref="DE41">IF(OR(AQ41="N/A",BM41="N/A",BI41="N/A"),"",GetCertCharge(H41,"Y",AL41))</f>
        <v>51</v>
      </c>
      <c r="DF41" s="504">
        <f>IF(OR(AQ41="N/A",BM41="N/A",BI41="N/A"),"",DC41*Parameters!$L$3)</f>
        <v>9.6719999999999988</v>
      </c>
      <c r="DG41" s="504">
        <f t="shared" si="14"/>
        <v>181.12799999999999</v>
      </c>
      <c r="DH41" s="504">
        <f t="shared" si="15"/>
        <v>603.76</v>
      </c>
    </row>
    <row r="42" spans="2:112" x14ac:dyDescent="0.25">
      <c r="B42" s="798"/>
      <c r="C42" s="799" t="s">
        <v>1554</v>
      </c>
      <c r="D42" s="512"/>
      <c r="E42" s="512"/>
      <c r="F42" s="722" t="s">
        <v>24</v>
      </c>
      <c r="G42" s="800"/>
      <c r="H42" s="801">
        <v>0.3</v>
      </c>
      <c r="I42" s="509" t="s">
        <v>196</v>
      </c>
      <c r="J42" s="802" t="s">
        <v>233</v>
      </c>
      <c r="K42" s="803" t="s">
        <v>243</v>
      </c>
      <c r="L42" s="804" t="s">
        <v>188</v>
      </c>
      <c r="M42" s="805" t="s">
        <v>188</v>
      </c>
      <c r="N42" s="804" t="s">
        <v>188</v>
      </c>
      <c r="O42" s="804" t="s">
        <v>36</v>
      </c>
      <c r="P42" s="806"/>
      <c r="Q42" s="805"/>
      <c r="R42" s="805"/>
      <c r="S42" s="805"/>
      <c r="T42" s="805"/>
      <c r="U42" s="805">
        <v>1.0049999999999999</v>
      </c>
      <c r="V42" s="805"/>
      <c r="W42" s="805"/>
      <c r="X42" s="805"/>
      <c r="Y42" s="805"/>
      <c r="Z42" s="805">
        <v>60.4</v>
      </c>
      <c r="AA42" s="512">
        <v>59</v>
      </c>
      <c r="AB42" s="512"/>
      <c r="AC42" s="512"/>
      <c r="AD42" s="807"/>
      <c r="AE42" s="805"/>
      <c r="AF42" s="805"/>
      <c r="AG42" s="805"/>
      <c r="AH42" s="805"/>
      <c r="AI42" s="512"/>
      <c r="AJ42" s="512" t="s">
        <v>1907</v>
      </c>
      <c r="AK42" s="807"/>
      <c r="AL42" s="512"/>
      <c r="AM42" s="807"/>
      <c r="AN42" s="512"/>
      <c r="AO42" s="559">
        <f t="array" ref="AO42">IF(AQ42="N/A","",GetRapPrice(I42,H42,J42,K42))</f>
        <v>2300</v>
      </c>
      <c r="AP42" s="509">
        <f t="shared" si="0"/>
        <v>-0.43000000000000005</v>
      </c>
      <c r="AQ42" s="508">
        <f t="array" ref="AQ42">GetFMP(I42,H42,J42,K42,L42,M42,N42,O42,(Q42+R42)/2,Z42,AJ42,"Y")</f>
        <v>1311</v>
      </c>
      <c r="AR42" s="504">
        <f t="shared" si="1"/>
        <v>393.3</v>
      </c>
      <c r="AS42" s="808"/>
      <c r="AT42" s="809"/>
      <c r="AU42" s="810"/>
      <c r="AV42" s="810"/>
      <c r="AW42" s="811" t="s">
        <v>189</v>
      </c>
      <c r="AX42" s="811" t="s">
        <v>1183</v>
      </c>
      <c r="AY42" s="810" t="s">
        <v>1183</v>
      </c>
      <c r="AZ42" s="810" t="s">
        <v>1183</v>
      </c>
      <c r="BA42" s="810" t="s">
        <v>1183</v>
      </c>
      <c r="BB42" s="810" t="s">
        <v>1183</v>
      </c>
      <c r="BC42" s="810" t="s">
        <v>1183</v>
      </c>
      <c r="BD42" s="810" t="s">
        <v>1183</v>
      </c>
      <c r="BE42" s="810" t="s">
        <v>1183</v>
      </c>
      <c r="BF42" s="811">
        <f>NaturalRelatedDisc(I42,H42,J42,K42,AX42,"Y",L42,M42,N42,O42)+NaturalRelatedDisc(I42,H42,J42,K42,AY42,"Y",L42,M42,N42,O42)+OpenRelatedDisc(I42,H42,J42,K42,AZ42,"Y",L42,M42,N42,O42)+GrainingRelatedDisc(I42,H42,J42,K42,BA42,"Surface","Y",L42,M42,N42,O42)+GrainingRelatedDisc(I42,H42,J42,K42,BB42,"Internal","Y",L42,M42,N42,O42)+OthersRelatedDisc(I42,H42,J42,K42,BC42,"Y",L42,M42,N42,O42)+OthersRelatedDisc(I42,H42,J42,K42,BD42,"Y",L42,M42,N42,O42)+OthersRelatedDisc(I42,H42,J42,K42,BE42,"Y",L42,M42,N42,O42)+cutrelatedDisc(I42,H42,J42,K42,L42,M42,N42,AW42,"Y",O42)+GetColClarupgDwg(I42,H42,J42,K42,AU42,AV42,"Y",L42)</f>
        <v>0</v>
      </c>
      <c r="BG42" s="810" t="s">
        <v>1183</v>
      </c>
      <c r="BH42" s="810" t="s">
        <v>1183</v>
      </c>
      <c r="BI42" s="811">
        <f t="shared" si="2"/>
        <v>0</v>
      </c>
      <c r="BJ42" s="810" t="s">
        <v>1183</v>
      </c>
      <c r="BK42" s="810" t="s">
        <v>1183</v>
      </c>
      <c r="BL42" s="810" t="s">
        <v>1326</v>
      </c>
      <c r="BM42" s="811">
        <f t="shared" si="3"/>
        <v>0</v>
      </c>
      <c r="BN42" s="812" t="s">
        <v>861</v>
      </c>
      <c r="BO42" s="812" t="s">
        <v>861</v>
      </c>
      <c r="BP42" s="812" t="s">
        <v>861</v>
      </c>
      <c r="BQ42" s="811">
        <f>cleanrelateddisc(I42, H42, J42, K42, BN42, BO42, "Y", L42, M42, N42)+HARelatedDisc(I42, H42, J42, K42,BP42, "Y", L42)</f>
        <v>0</v>
      </c>
      <c r="BR42" s="810"/>
      <c r="BS42" s="810"/>
      <c r="BT42" s="811"/>
      <c r="BU42" s="811"/>
      <c r="BV42" s="810"/>
      <c r="BW42" s="811"/>
      <c r="BX42" s="810"/>
      <c r="BY42" s="813"/>
      <c r="BZ42" s="811"/>
      <c r="CA42" s="813"/>
      <c r="CB42" s="811"/>
      <c r="CC42" s="810"/>
      <c r="CD42" s="810"/>
      <c r="CE42" s="810"/>
      <c r="CF42" s="810"/>
      <c r="CG42" s="810"/>
      <c r="CH42" s="810"/>
      <c r="CI42" s="810"/>
      <c r="CJ42" s="810"/>
      <c r="CK42" s="814"/>
      <c r="CL42" s="815">
        <f t="array" ref="CL42">getSection(I42,J42,K42)</f>
        <v>4</v>
      </c>
      <c r="CM42" s="508">
        <f t="array" ref="CM42">IF(AQ42="N/A","",IF(CU42="N/A",0,GetRapPrice(I42,H42,J42,K42)))</f>
        <v>2300</v>
      </c>
      <c r="CN42" s="509">
        <f t="shared" si="4"/>
        <v>-0.43000000000000005</v>
      </c>
      <c r="CO42" s="509">
        <f t="array" ref="CO42">IF(AQ42="N/A","",IF(CU42="N/A",0,IF(ISBLANK(G42),0,GetPolSymmDiscount(I42,H42,J42,K42,L42,M42,N42,O42))))</f>
        <v>0</v>
      </c>
      <c r="CP42" s="509">
        <f t="array" ref="CP42">IF(AQ42="N/A","",Depthdisc(I42,H42,L42,J42,K42,Z42,"Y"))</f>
        <v>0</v>
      </c>
      <c r="CQ42" s="509">
        <f t="array" ref="CQ42">IF(AQ42="N/A","",IF(CU42="N/A",0,GetSizePremiums(I42,H42,J42,K42,L42,M42,N42,O42,getSection(G42,J42,K42))))</f>
        <v>0</v>
      </c>
      <c r="CR42" s="509">
        <f t="array" ref="CR42">IF(AQ42="N/A","",IF(CU42="N/A",0,IF(ISBLANK(G42),0,GetDiameterPremiums(I42,H42,L42,M42,N42,O42,J42,K42,T42))))</f>
        <v>0</v>
      </c>
      <c r="CS42" s="509">
        <f t="array" ref="CS42">IF(AQ42="N/A","",IF(CU42="N/A",0,IF(ISBLANK(G42),0,GetKtoSPremiums(I42,H42,J42,K42,AJ42))))</f>
        <v>0</v>
      </c>
      <c r="CT42" s="509">
        <f t="shared" si="5"/>
        <v>-0.43000000000000005</v>
      </c>
      <c r="CU42" s="508">
        <f t="array" ref="CU42">IF(AQ42="N/A","",GetFMP(I42, H42, J42, K42, L42, M42, N42, O42, (Q42+R42)/2,Z42,AJ42,"Y"))</f>
        <v>1311</v>
      </c>
      <c r="CV42" s="504">
        <f t="shared" si="6"/>
        <v>393.3</v>
      </c>
      <c r="CW42" s="508">
        <f t="shared" si="7"/>
        <v>2300</v>
      </c>
      <c r="CX42" s="717">
        <f t="shared" si="8"/>
        <v>0</v>
      </c>
      <c r="CY42" s="717">
        <f>IF(OR(AQ42="N/A",BM42="N/A",BI42="N/A"),"",IF(AND(H42&lt;1,H42&gt;=0.3,I41="ROUND"),IF(CT42&gt;=-0.4,-0.2,-0.15),MAX(CX42,IF(OR(AQ42="N/A",BM42="N/A",BI42="N/A"),"",GetFinalDiscount("Y", I42, H42, J42, K42, L42, M42, N42, O42, AS42, AT42,AU42,AV42, AW42, AX42,AY42, AZ42, BA42, BB42,BC42,BD42, BE42,BG42, BH42, BJ42, BK42, BN42, BO42, BP42)))))</f>
        <v>-0.15</v>
      </c>
      <c r="CZ42" s="717">
        <f t="shared" si="9"/>
        <v>-0.43000000000000005</v>
      </c>
      <c r="DA42" s="509">
        <f t="shared" si="10"/>
        <v>-0.43000000000000005</v>
      </c>
      <c r="DB42" s="504">
        <f t="shared" si="11"/>
        <v>1311</v>
      </c>
      <c r="DC42" s="504">
        <f t="shared" si="12"/>
        <v>393.3</v>
      </c>
      <c r="DD42" s="504" t="str">
        <f t="shared" si="13"/>
        <v/>
      </c>
      <c r="DE42" s="504">
        <f t="array" ref="DE42">IF(OR(AQ42="N/A",BM42="N/A",BI42="N/A"),"",GetCertCharge(H42,"Y",AL42))</f>
        <v>51</v>
      </c>
      <c r="DF42" s="504">
        <f>IF(OR(AQ42="N/A",BM42="N/A",BI42="N/A"),"",DC42*Parameters!$L$3)</f>
        <v>15.732000000000001</v>
      </c>
      <c r="DG42" s="504">
        <f t="shared" si="14"/>
        <v>326.56799999999998</v>
      </c>
      <c r="DH42" s="504">
        <f t="shared" si="15"/>
        <v>1088.56</v>
      </c>
    </row>
    <row r="43" spans="2:112" x14ac:dyDescent="0.25">
      <c r="B43" s="798"/>
      <c r="C43" s="799" t="s">
        <v>1555</v>
      </c>
      <c r="D43" s="512"/>
      <c r="E43" s="512"/>
      <c r="F43" s="722" t="s">
        <v>24</v>
      </c>
      <c r="G43" s="800"/>
      <c r="H43" s="801">
        <v>0.3</v>
      </c>
      <c r="I43" s="509" t="s">
        <v>196</v>
      </c>
      <c r="J43" s="802" t="s">
        <v>233</v>
      </c>
      <c r="K43" s="803" t="s">
        <v>266</v>
      </c>
      <c r="L43" s="804" t="s">
        <v>188</v>
      </c>
      <c r="M43" s="805" t="s">
        <v>188</v>
      </c>
      <c r="N43" s="804" t="s">
        <v>188</v>
      </c>
      <c r="O43" s="804" t="s">
        <v>22</v>
      </c>
      <c r="P43" s="806"/>
      <c r="Q43" s="805"/>
      <c r="R43" s="805"/>
      <c r="S43" s="805"/>
      <c r="T43" s="805"/>
      <c r="U43" s="805">
        <v>1.0049999999999999</v>
      </c>
      <c r="V43" s="805"/>
      <c r="W43" s="805"/>
      <c r="X43" s="805"/>
      <c r="Y43" s="805"/>
      <c r="Z43" s="805">
        <v>62.5</v>
      </c>
      <c r="AA43" s="512">
        <v>56.3</v>
      </c>
      <c r="AB43" s="512"/>
      <c r="AC43" s="512"/>
      <c r="AD43" s="807"/>
      <c r="AE43" s="805"/>
      <c r="AF43" s="805"/>
      <c r="AG43" s="805"/>
      <c r="AH43" s="805"/>
      <c r="AI43" s="512"/>
      <c r="AJ43" s="512" t="s">
        <v>1183</v>
      </c>
      <c r="AK43" s="807"/>
      <c r="AL43" s="512"/>
      <c r="AM43" s="807"/>
      <c r="AN43" s="512"/>
      <c r="AO43" s="559">
        <f t="array" ref="AO43">IF(AQ43="N/A","",GetRapPrice(I43,H43,J43,K43))</f>
        <v>1600</v>
      </c>
      <c r="AP43" s="509">
        <f t="shared" si="0"/>
        <v>-0.4</v>
      </c>
      <c r="AQ43" s="508">
        <f t="array" ref="AQ43">GetFMP(I43,H43,J43,K43,L43,M43,N43,O43,(Q43+R43)/2,Z43,AJ43,"Y")</f>
        <v>960</v>
      </c>
      <c r="AR43" s="504">
        <f t="shared" si="1"/>
        <v>288</v>
      </c>
      <c r="AS43" s="808"/>
      <c r="AT43" s="809"/>
      <c r="AU43" s="810"/>
      <c r="AV43" s="810"/>
      <c r="AW43" s="811"/>
      <c r="AX43" s="811" t="s">
        <v>1183</v>
      </c>
      <c r="AY43" s="810" t="s">
        <v>1183</v>
      </c>
      <c r="AZ43" s="810" t="s">
        <v>1183</v>
      </c>
      <c r="BA43" s="810" t="s">
        <v>1183</v>
      </c>
      <c r="BB43" s="810" t="s">
        <v>1183</v>
      </c>
      <c r="BC43" s="810" t="s">
        <v>1183</v>
      </c>
      <c r="BD43" s="810" t="s">
        <v>1183</v>
      </c>
      <c r="BE43" s="810" t="s">
        <v>1183</v>
      </c>
      <c r="BF43" s="811">
        <f>NaturalRelatedDisc(I43,H43,J43,K43,AX43,"Y",L43,M43,N43,O43)+NaturalRelatedDisc(I43,H43,J43,K43,AY43,"Y",L43,M43,N43,O43)+OpenRelatedDisc(I43,H43,J43,K43,AZ43,"Y",L43,M43,N43,O43)+GrainingRelatedDisc(I43,H43,J43,K43,BA43,"Surface","Y",L43,M43,N43,O43)+GrainingRelatedDisc(I43,H43,J43,K43,BB43,"Internal","Y",L43,M43,N43,O43)+OthersRelatedDisc(I43,H43,J43,K43,BC43,"Y",L43,M43,N43,O43)+OthersRelatedDisc(I43,H43,J43,K43,BD43,"Y",L43,M43,N43,O43)+OthersRelatedDisc(I43,H43,J43,K43,BE43,"Y",L43,M43,N43,O43)+cutrelatedDisc(I43,H43,J43,K43,L43,M43,N43,AW43,"Y",O43)+GetColClarupgDwg(I43,H43,J43,K43,AU43,AV43,"Y",L43)</f>
        <v>0</v>
      </c>
      <c r="BG43" s="810" t="s">
        <v>1183</v>
      </c>
      <c r="BH43" s="810" t="s">
        <v>1183</v>
      </c>
      <c r="BI43" s="811">
        <f t="shared" si="2"/>
        <v>0</v>
      </c>
      <c r="BJ43" s="810" t="s">
        <v>1183</v>
      </c>
      <c r="BK43" s="810" t="s">
        <v>1183</v>
      </c>
      <c r="BL43" s="810" t="s">
        <v>1183</v>
      </c>
      <c r="BM43" s="811">
        <f t="shared" si="3"/>
        <v>0</v>
      </c>
      <c r="BN43" s="812" t="s">
        <v>861</v>
      </c>
      <c r="BO43" s="812" t="s">
        <v>861</v>
      </c>
      <c r="BP43" s="812" t="s">
        <v>749</v>
      </c>
      <c r="BQ43" s="811">
        <f>cleanrelateddisc(I43, H43, J43, K43, BN43, BO43, "Y", L43, M43, N43)+HARelatedDisc(I43, H43, J43, K43,BP43, "Y", L43)</f>
        <v>0</v>
      </c>
      <c r="BR43" s="810"/>
      <c r="BS43" s="810"/>
      <c r="BT43" s="811"/>
      <c r="BU43" s="811"/>
      <c r="BV43" s="810"/>
      <c r="BW43" s="811"/>
      <c r="BX43" s="810"/>
      <c r="BY43" s="813"/>
      <c r="BZ43" s="811"/>
      <c r="CA43" s="813"/>
      <c r="CB43" s="811"/>
      <c r="CC43" s="810"/>
      <c r="CD43" s="810"/>
      <c r="CE43" s="810"/>
      <c r="CF43" s="810"/>
      <c r="CG43" s="810"/>
      <c r="CH43" s="810"/>
      <c r="CI43" s="810"/>
      <c r="CJ43" s="810"/>
      <c r="CK43" s="814"/>
      <c r="CL43" s="815">
        <f t="array" ref="CL43">getSection(I43,J43,K43)</f>
        <v>7</v>
      </c>
      <c r="CM43" s="508">
        <f t="array" ref="CM43">IF(AQ43="N/A","",IF(CU43="N/A",0,GetRapPrice(I43,H43,J43,K43)))</f>
        <v>1600</v>
      </c>
      <c r="CN43" s="509">
        <f t="shared" si="4"/>
        <v>-0.4</v>
      </c>
      <c r="CO43" s="509">
        <f t="array" ref="CO43">IF(AQ43="N/A","",IF(CU43="N/A",0,IF(ISBLANK(G43),0,GetPolSymmDiscount(I43,H43,J43,K43,L43,M43,N43,O43))))</f>
        <v>0</v>
      </c>
      <c r="CP43" s="509">
        <f t="array" ref="CP43">IF(AQ43="N/A","",Depthdisc(I43,H43,L43,J43,K43,Z43,"Y"))</f>
        <v>0</v>
      </c>
      <c r="CQ43" s="509">
        <f t="array" ref="CQ43">IF(AQ43="N/A","",IF(CU43="N/A",0,GetSizePremiums(I43,H43,J43,K43,L43,M43,N43,O43,getSection(G43,J43,K43))))</f>
        <v>0</v>
      </c>
      <c r="CR43" s="509">
        <f t="array" ref="CR43">IF(AQ43="N/A","",IF(CU43="N/A",0,IF(ISBLANK(G43),0,GetDiameterPremiums(I43,H43,L43,M43,N43,O43,J43,K43,T43))))</f>
        <v>0</v>
      </c>
      <c r="CS43" s="509">
        <f t="array" ref="CS43">IF(AQ43="N/A","",IF(CU43="N/A",0,IF(ISBLANK(G43),0,GetKtoSPremiums(I43,H43,J43,K43,AJ43))))</f>
        <v>0</v>
      </c>
      <c r="CT43" s="509">
        <f t="shared" si="5"/>
        <v>-0.4</v>
      </c>
      <c r="CU43" s="508">
        <f t="array" ref="CU43">IF(AQ43="N/A","",GetFMP(I43, H43, J43, K43, L43, M43, N43, O43, (Q43+R43)/2,Z43,AJ43,"Y"))</f>
        <v>960</v>
      </c>
      <c r="CV43" s="504">
        <f t="shared" si="6"/>
        <v>288</v>
      </c>
      <c r="CW43" s="508">
        <f t="shared" si="7"/>
        <v>1600</v>
      </c>
      <c r="CX43" s="717">
        <f t="shared" si="8"/>
        <v>0</v>
      </c>
      <c r="CY43" s="717">
        <f>IF(OR(AQ43="N/A",BM43="N/A",BI43="N/A"),"",IF(AND(H43&lt;1,H43&gt;=0.3,I42="ROUND"),IF(CT43&gt;=-0.4,-0.2,-0.15),MAX(CX43,IF(OR(AQ43="N/A",BM43="N/A",BI43="N/A"),"",GetFinalDiscount("Y", I43, H43, J43, K43, L43, M43, N43, O43, AS43, AT43,AU43,AV43, AW43, AX43,AY43, AZ43, BA43, BB43,BC43,BD43, BE43,BG43, BH43, BJ43, BK43, BN43, BO43, BP43)))))</f>
        <v>-0.2</v>
      </c>
      <c r="CZ43" s="717">
        <f t="shared" si="9"/>
        <v>-0.4</v>
      </c>
      <c r="DA43" s="509">
        <f t="shared" si="10"/>
        <v>-0.4</v>
      </c>
      <c r="DB43" s="504">
        <f t="shared" si="11"/>
        <v>960</v>
      </c>
      <c r="DC43" s="504">
        <f t="shared" si="12"/>
        <v>288</v>
      </c>
      <c r="DD43" s="504" t="str">
        <f t="shared" si="13"/>
        <v/>
      </c>
      <c r="DE43" s="504">
        <f t="array" ref="DE43">IF(OR(AQ43="N/A",BM43="N/A",BI43="N/A"),"",GetCertCharge(H43,"Y",AL43))</f>
        <v>51</v>
      </c>
      <c r="DF43" s="504">
        <f>IF(OR(AQ43="N/A",BM43="N/A",BI43="N/A"),"",DC43*Parameters!$L$3)</f>
        <v>11.52</v>
      </c>
      <c r="DG43" s="504">
        <f t="shared" si="14"/>
        <v>225.48</v>
      </c>
      <c r="DH43" s="504">
        <f t="shared" si="15"/>
        <v>751.6</v>
      </c>
    </row>
    <row r="44" spans="2:112" x14ac:dyDescent="0.25">
      <c r="B44" s="798"/>
      <c r="C44" s="799" t="s">
        <v>1556</v>
      </c>
      <c r="D44" s="512"/>
      <c r="E44" s="512"/>
      <c r="F44" s="722" t="s">
        <v>24</v>
      </c>
      <c r="G44" s="800"/>
      <c r="H44" s="801">
        <v>0.3</v>
      </c>
      <c r="I44" s="509" t="s">
        <v>196</v>
      </c>
      <c r="J44" s="802" t="s">
        <v>186</v>
      </c>
      <c r="K44" s="803" t="s">
        <v>243</v>
      </c>
      <c r="L44" s="804" t="s">
        <v>202</v>
      </c>
      <c r="M44" s="805" t="s">
        <v>188</v>
      </c>
      <c r="N44" s="804" t="s">
        <v>202</v>
      </c>
      <c r="O44" s="804" t="s">
        <v>22</v>
      </c>
      <c r="P44" s="806"/>
      <c r="Q44" s="805"/>
      <c r="R44" s="805"/>
      <c r="S44" s="805"/>
      <c r="T44" s="805"/>
      <c r="U44" s="805">
        <v>1.01</v>
      </c>
      <c r="V44" s="805"/>
      <c r="W44" s="805"/>
      <c r="X44" s="805"/>
      <c r="Y44" s="805"/>
      <c r="Z44" s="805">
        <v>64.099999999999994</v>
      </c>
      <c r="AA44" s="512">
        <v>58</v>
      </c>
      <c r="AB44" s="512"/>
      <c r="AC44" s="512"/>
      <c r="AD44" s="807"/>
      <c r="AE44" s="805"/>
      <c r="AF44" s="805"/>
      <c r="AG44" s="805"/>
      <c r="AH44" s="805"/>
      <c r="AI44" s="512"/>
      <c r="AJ44" s="512" t="s">
        <v>1908</v>
      </c>
      <c r="AK44" s="807"/>
      <c r="AL44" s="512"/>
      <c r="AM44" s="807"/>
      <c r="AN44" s="512"/>
      <c r="AO44" s="559">
        <f t="array" ref="AO44">IF(AQ44="N/A","",GetRapPrice(I44,H44,J44,K44))</f>
        <v>2600</v>
      </c>
      <c r="AP44" s="509">
        <f t="shared" si="0"/>
        <v>-0.45999999999999996</v>
      </c>
      <c r="AQ44" s="508">
        <f t="array" ref="AQ44">GetFMP(I44,H44,J44,K44,L44,M44,N44,O44,(Q44+R44)/2,Z44,AJ44,"Y")</f>
        <v>1404</v>
      </c>
      <c r="AR44" s="504">
        <f t="shared" si="1"/>
        <v>421.2</v>
      </c>
      <c r="AS44" s="808"/>
      <c r="AT44" s="809"/>
      <c r="AU44" s="810"/>
      <c r="AV44" s="810"/>
      <c r="AW44" s="811" t="s">
        <v>189</v>
      </c>
      <c r="AX44" s="811" t="s">
        <v>1183</v>
      </c>
      <c r="AY44" s="810" t="s">
        <v>1183</v>
      </c>
      <c r="AZ44" s="810" t="s">
        <v>1183</v>
      </c>
      <c r="BA44" s="810" t="s">
        <v>1183</v>
      </c>
      <c r="BB44" s="810" t="s">
        <v>1183</v>
      </c>
      <c r="BC44" s="810" t="s">
        <v>1183</v>
      </c>
      <c r="BD44" s="810" t="s">
        <v>1183</v>
      </c>
      <c r="BE44" s="810" t="s">
        <v>1183</v>
      </c>
      <c r="BF44" s="811">
        <f>NaturalRelatedDisc(I44,H44,J44,K44,AX44,"Y",L44,M44,N44,O44)+NaturalRelatedDisc(I44,H44,J44,K44,AY44,"Y",L44,M44,N44,O44)+OpenRelatedDisc(I44,H44,J44,K44,AZ44,"Y",L44,M44,N44,O44)+GrainingRelatedDisc(I44,H44,J44,K44,BA44,"Surface","Y",L44,M44,N44,O44)+GrainingRelatedDisc(I44,H44,J44,K44,BB44,"Internal","Y",L44,M44,N44,O44)+OthersRelatedDisc(I44,H44,J44,K44,BC44,"Y",L44,M44,N44,O44)+OthersRelatedDisc(I44,H44,J44,K44,BD44,"Y",L44,M44,N44,O44)+OthersRelatedDisc(I44,H44,J44,K44,BE44,"Y",L44,M44,N44,O44)+cutrelatedDisc(I44,H44,J44,K44,L44,M44,N44,AW44,"Y",O44)+GetColClarupgDwg(I44,H44,J44,K44,AU44,AV44,"Y",L44)</f>
        <v>0</v>
      </c>
      <c r="BG44" s="810" t="s">
        <v>1183</v>
      </c>
      <c r="BH44" s="810" t="s">
        <v>1183</v>
      </c>
      <c r="BI44" s="811">
        <f t="shared" si="2"/>
        <v>0</v>
      </c>
      <c r="BJ44" s="810" t="s">
        <v>1183</v>
      </c>
      <c r="BK44" s="810" t="s">
        <v>1183</v>
      </c>
      <c r="BL44" s="810" t="s">
        <v>1326</v>
      </c>
      <c r="BM44" s="811">
        <f t="shared" si="3"/>
        <v>0</v>
      </c>
      <c r="BN44" s="812" t="s">
        <v>861</v>
      </c>
      <c r="BO44" s="812" t="s">
        <v>861</v>
      </c>
      <c r="BP44" s="812" t="s">
        <v>749</v>
      </c>
      <c r="BQ44" s="811">
        <f>cleanrelateddisc(I44, H44, J44, K44, BN44, BO44, "Y", L44, M44, N44)+HARelatedDisc(I44, H44, J44, K44,BP44, "Y", L44)</f>
        <v>0</v>
      </c>
      <c r="BR44" s="810"/>
      <c r="BS44" s="810"/>
      <c r="BT44" s="811"/>
      <c r="BU44" s="811"/>
      <c r="BV44" s="810"/>
      <c r="BW44" s="811"/>
      <c r="BX44" s="810"/>
      <c r="BY44" s="813"/>
      <c r="BZ44" s="811"/>
      <c r="CA44" s="813"/>
      <c r="CB44" s="811"/>
      <c r="CC44" s="810"/>
      <c r="CD44" s="810"/>
      <c r="CE44" s="810"/>
      <c r="CF44" s="810"/>
      <c r="CG44" s="810"/>
      <c r="CH44" s="810"/>
      <c r="CI44" s="810"/>
      <c r="CJ44" s="810"/>
      <c r="CK44" s="814"/>
      <c r="CL44" s="815">
        <f t="array" ref="CL44">getSection(I44,J44,K44)</f>
        <v>4</v>
      </c>
      <c r="CM44" s="508">
        <f t="array" ref="CM44">IF(AQ44="N/A","",IF(CU44="N/A",0,GetRapPrice(I44,H44,J44,K44)))</f>
        <v>2600</v>
      </c>
      <c r="CN44" s="509">
        <f t="shared" si="4"/>
        <v>-0.45999999999999996</v>
      </c>
      <c r="CO44" s="509">
        <f t="array" ref="CO44">IF(AQ44="N/A","",IF(CU44="N/A",0,IF(ISBLANK(G44),0,GetPolSymmDiscount(I44,H44,J44,K44,L44,M44,N44,O44))))</f>
        <v>0</v>
      </c>
      <c r="CP44" s="509">
        <f t="array" ref="CP44">IF(AQ44="N/A","",Depthdisc(I44,H44,L44,J44,K44,Z44,"Y"))</f>
        <v>0</v>
      </c>
      <c r="CQ44" s="509">
        <f t="array" ref="CQ44">IF(AQ44="N/A","",IF(CU44="N/A",0,GetSizePremiums(I44,H44,J44,K44,L44,M44,N44,O44,getSection(G44,J44,K44))))</f>
        <v>0</v>
      </c>
      <c r="CR44" s="509">
        <f t="array" ref="CR44">IF(AQ44="N/A","",IF(CU44="N/A",0,IF(ISBLANK(G44),0,GetDiameterPremiums(I44,H44,L44,M44,N44,O44,J44,K44,T44))))</f>
        <v>0</v>
      </c>
      <c r="CS44" s="509">
        <f t="array" ref="CS44">IF(AQ44="N/A","",IF(CU44="N/A",0,IF(ISBLANK(G44),0,GetKtoSPremiums(I44,H44,J44,K44,AJ44))))</f>
        <v>0</v>
      </c>
      <c r="CT44" s="509">
        <f t="shared" si="5"/>
        <v>-0.45999999999999996</v>
      </c>
      <c r="CU44" s="508">
        <f t="array" ref="CU44">IF(AQ44="N/A","",GetFMP(I44, H44, J44, K44, L44, M44, N44, O44, (Q44+R44)/2,Z44,AJ44,"Y"))</f>
        <v>1404</v>
      </c>
      <c r="CV44" s="504">
        <f t="shared" si="6"/>
        <v>421.2</v>
      </c>
      <c r="CW44" s="508">
        <f t="shared" si="7"/>
        <v>2600</v>
      </c>
      <c r="CX44" s="717">
        <f t="shared" si="8"/>
        <v>0</v>
      </c>
      <c r="CY44" s="717">
        <f>IF(OR(AQ44="N/A",BM44="N/A",BI44="N/A"),"",IF(AND(H44&lt;1,H44&gt;=0.3,I43="ROUND"),IF(CT44&gt;=-0.4,-0.2,-0.15),MAX(CX44,IF(OR(AQ44="N/A",BM44="N/A",BI44="N/A"),"",GetFinalDiscount("Y", I44, H44, J44, K44, L44, M44, N44, O44, AS44, AT44,AU44,AV44, AW44, AX44,AY44, AZ44, BA44, BB44,BC44,BD44, BE44,BG44, BH44, BJ44, BK44, BN44, BO44, BP44)))))</f>
        <v>-0.15</v>
      </c>
      <c r="CZ44" s="717">
        <f t="shared" si="9"/>
        <v>-0.45999999999999996</v>
      </c>
      <c r="DA44" s="509">
        <f t="shared" si="10"/>
        <v>-0.45999999999999996</v>
      </c>
      <c r="DB44" s="504">
        <f t="shared" si="11"/>
        <v>1404</v>
      </c>
      <c r="DC44" s="504">
        <f t="shared" si="12"/>
        <v>421.2</v>
      </c>
      <c r="DD44" s="504" t="str">
        <f t="shared" si="13"/>
        <v/>
      </c>
      <c r="DE44" s="504">
        <f t="array" ref="DE44">IF(OR(AQ44="N/A",BM44="N/A",BI44="N/A"),"",GetCertCharge(H44,"Y",AL44))</f>
        <v>51</v>
      </c>
      <c r="DF44" s="504">
        <f>IF(OR(AQ44="N/A",BM44="N/A",BI44="N/A"),"",DC44*Parameters!$L$3)</f>
        <v>16.847999999999999</v>
      </c>
      <c r="DG44" s="504">
        <f t="shared" si="14"/>
        <v>353.35199999999998</v>
      </c>
      <c r="DH44" s="504">
        <f t="shared" si="15"/>
        <v>1177.8399999999999</v>
      </c>
    </row>
    <row r="45" spans="2:112" x14ac:dyDescent="0.25">
      <c r="B45" s="798"/>
      <c r="C45" s="799" t="s">
        <v>1558</v>
      </c>
      <c r="D45" s="512"/>
      <c r="E45" s="512"/>
      <c r="F45" s="722" t="s">
        <v>24</v>
      </c>
      <c r="G45" s="800"/>
      <c r="H45" s="801">
        <v>0.3</v>
      </c>
      <c r="I45" s="509" t="s">
        <v>196</v>
      </c>
      <c r="J45" s="802" t="s">
        <v>186</v>
      </c>
      <c r="K45" s="803" t="s">
        <v>234</v>
      </c>
      <c r="L45" s="804" t="s">
        <v>188</v>
      </c>
      <c r="M45" s="805" t="s">
        <v>188</v>
      </c>
      <c r="N45" s="804" t="s">
        <v>188</v>
      </c>
      <c r="O45" s="804" t="s">
        <v>22</v>
      </c>
      <c r="P45" s="806"/>
      <c r="Q45" s="805"/>
      <c r="R45" s="805"/>
      <c r="S45" s="805"/>
      <c r="T45" s="805"/>
      <c r="U45" s="805">
        <v>1.0089999999999999</v>
      </c>
      <c r="V45" s="805"/>
      <c r="W45" s="805"/>
      <c r="X45" s="805"/>
      <c r="Y45" s="805"/>
      <c r="Z45" s="805">
        <v>62.2</v>
      </c>
      <c r="AA45" s="512">
        <v>57</v>
      </c>
      <c r="AB45" s="512"/>
      <c r="AC45" s="512"/>
      <c r="AD45" s="807"/>
      <c r="AE45" s="805"/>
      <c r="AF45" s="805"/>
      <c r="AG45" s="805"/>
      <c r="AH45" s="805"/>
      <c r="AI45" s="512"/>
      <c r="AJ45" s="512" t="s">
        <v>1909</v>
      </c>
      <c r="AK45" s="807"/>
      <c r="AL45" s="512"/>
      <c r="AM45" s="807"/>
      <c r="AN45" s="512"/>
      <c r="AO45" s="559">
        <f t="array" ref="AO45">IF(AQ45="N/A","",GetRapPrice(I45,H45,J45,K45))</f>
        <v>2800</v>
      </c>
      <c r="AP45" s="509">
        <f t="shared" si="0"/>
        <v>-0.35</v>
      </c>
      <c r="AQ45" s="508">
        <f t="array" ref="AQ45">GetFMP(I45,H45,J45,K45,L45,M45,N45,O45,(Q45+R45)/2,Z45,AJ45,"Y")</f>
        <v>1820</v>
      </c>
      <c r="AR45" s="504">
        <f t="shared" si="1"/>
        <v>546</v>
      </c>
      <c r="AS45" s="808"/>
      <c r="AT45" s="809"/>
      <c r="AU45" s="810"/>
      <c r="AV45" s="810"/>
      <c r="AW45" s="811"/>
      <c r="AX45" s="811" t="s">
        <v>1183</v>
      </c>
      <c r="AY45" s="810" t="s">
        <v>1183</v>
      </c>
      <c r="AZ45" s="810" t="s">
        <v>1183</v>
      </c>
      <c r="BA45" s="810" t="s">
        <v>1183</v>
      </c>
      <c r="BB45" s="810" t="s">
        <v>1183</v>
      </c>
      <c r="BC45" s="810" t="s">
        <v>1183</v>
      </c>
      <c r="BD45" s="810" t="s">
        <v>1183</v>
      </c>
      <c r="BE45" s="810" t="s">
        <v>1183</v>
      </c>
      <c r="BF45" s="811">
        <f>NaturalRelatedDisc(I45,H45,J45,K45,AX45,"Y",L45,M45,N45,O45)+NaturalRelatedDisc(I45,H45,J45,K45,AY45,"Y",L45,M45,N45,O45)+OpenRelatedDisc(I45,H45,J45,K45,AZ45,"Y",L45,M45,N45,O45)+GrainingRelatedDisc(I45,H45,J45,K45,BA45,"Surface","Y",L45,M45,N45,O45)+GrainingRelatedDisc(I45,H45,J45,K45,BB45,"Internal","Y",L45,M45,N45,O45)+OthersRelatedDisc(I45,H45,J45,K45,BC45,"Y",L45,M45,N45,O45)+OthersRelatedDisc(I45,H45,J45,K45,BD45,"Y",L45,M45,N45,O45)+OthersRelatedDisc(I45,H45,J45,K45,BE45,"Y",L45,M45,N45,O45)+cutrelatedDisc(I45,H45,J45,K45,L45,M45,N45,AW45,"Y",O45)+GetColClarupgDwg(I45,H45,J45,K45,AU45,AV45,"Y",L45)</f>
        <v>0</v>
      </c>
      <c r="BG45" s="810" t="s">
        <v>1183</v>
      </c>
      <c r="BH45" s="810" t="s">
        <v>1183</v>
      </c>
      <c r="BI45" s="811">
        <f t="shared" si="2"/>
        <v>0</v>
      </c>
      <c r="BJ45" s="810" t="s">
        <v>1183</v>
      </c>
      <c r="BK45" s="810" t="s">
        <v>1183</v>
      </c>
      <c r="BL45" s="810" t="s">
        <v>1183</v>
      </c>
      <c r="BM45" s="811">
        <f t="shared" si="3"/>
        <v>0</v>
      </c>
      <c r="BN45" s="812" t="s">
        <v>749</v>
      </c>
      <c r="BO45" s="812" t="s">
        <v>749</v>
      </c>
      <c r="BP45" s="812" t="s">
        <v>749</v>
      </c>
      <c r="BQ45" s="811">
        <f>cleanrelateddisc(I45, H45, J45, K45, BN45, BO45, "Y", L45, M45, N45)+HARelatedDisc(I45, H45, J45, K45,BP45, "Y", L45)</f>
        <v>0</v>
      </c>
      <c r="BR45" s="810"/>
      <c r="BS45" s="810"/>
      <c r="BT45" s="811"/>
      <c r="BU45" s="811"/>
      <c r="BV45" s="810"/>
      <c r="BW45" s="811"/>
      <c r="BX45" s="810"/>
      <c r="BY45" s="813"/>
      <c r="BZ45" s="811"/>
      <c r="CA45" s="813"/>
      <c r="CB45" s="811"/>
      <c r="CC45" s="810"/>
      <c r="CD45" s="810"/>
      <c r="CE45" s="810"/>
      <c r="CF45" s="810"/>
      <c r="CG45" s="810"/>
      <c r="CH45" s="810"/>
      <c r="CI45" s="810"/>
      <c r="CJ45" s="810"/>
      <c r="CK45" s="814"/>
      <c r="CL45" s="815">
        <f t="array" ref="CL45">getSection(I45,J45,K45)</f>
        <v>1</v>
      </c>
      <c r="CM45" s="508">
        <f t="array" ref="CM45">IF(AQ45="N/A","",IF(CU45="N/A",0,GetRapPrice(I45,H45,J45,K45)))</f>
        <v>2800</v>
      </c>
      <c r="CN45" s="509">
        <f t="shared" si="4"/>
        <v>-0.35</v>
      </c>
      <c r="CO45" s="509">
        <f t="array" ref="CO45">IF(AQ45="N/A","",IF(CU45="N/A",0,IF(ISBLANK(G45),0,GetPolSymmDiscount(I45,H45,J45,K45,L45,M45,N45,O45))))</f>
        <v>0</v>
      </c>
      <c r="CP45" s="509">
        <f t="array" ref="CP45">IF(AQ45="N/A","",Depthdisc(I45,H45,L45,J45,K45,Z45,"Y"))</f>
        <v>0</v>
      </c>
      <c r="CQ45" s="509">
        <f t="array" ref="CQ45">IF(AQ45="N/A","",IF(CU45="N/A",0,GetSizePremiums(I45,H45,J45,K45,L45,M45,N45,O45,getSection(G45,J45,K45))))</f>
        <v>0</v>
      </c>
      <c r="CR45" s="509">
        <f t="array" ref="CR45">IF(AQ45="N/A","",IF(CU45="N/A",0,IF(ISBLANK(G45),0,GetDiameterPremiums(I45,H45,L45,M45,N45,O45,J45,K45,T45))))</f>
        <v>0</v>
      </c>
      <c r="CS45" s="509">
        <f t="array" ref="CS45">IF(AQ45="N/A","",IF(CU45="N/A",0,IF(ISBLANK(G45),0,GetKtoSPremiums(I45,H45,J45,K45,AJ45))))</f>
        <v>0</v>
      </c>
      <c r="CT45" s="509">
        <f t="shared" si="5"/>
        <v>-0.35</v>
      </c>
      <c r="CU45" s="508">
        <f t="array" ref="CU45">IF(AQ45="N/A","",GetFMP(I45, H45, J45, K45, L45, M45, N45, O45, (Q45+R45)/2,Z45,AJ45,"Y"))</f>
        <v>1820</v>
      </c>
      <c r="CV45" s="504">
        <f t="shared" si="6"/>
        <v>546</v>
      </c>
      <c r="CW45" s="508">
        <f t="shared" si="7"/>
        <v>2800</v>
      </c>
      <c r="CX45" s="717">
        <f t="shared" si="8"/>
        <v>0</v>
      </c>
      <c r="CY45" s="717">
        <f>IF(OR(AQ45="N/A",BM45="N/A",BI45="N/A"),"",IF(AND(H45&lt;1,H45&gt;=0.3,I44="ROUND"),IF(CT45&gt;=-0.4,-0.2,-0.15),MAX(CX45,IF(OR(AQ45="N/A",BM45="N/A",BI45="N/A"),"",GetFinalDiscount("Y", I45, H45, J45, K45, L45, M45, N45, O45, AS45, AT45,AU45,AV45, AW45, AX45,AY45, AZ45, BA45, BB45,BC45,BD45, BE45,BG45, BH45, BJ45, BK45, BN45, BO45, BP45)))))</f>
        <v>-0.2</v>
      </c>
      <c r="CZ45" s="717">
        <f t="shared" si="9"/>
        <v>-0.35</v>
      </c>
      <c r="DA45" s="509">
        <f t="shared" si="10"/>
        <v>-0.35</v>
      </c>
      <c r="DB45" s="504">
        <f t="shared" si="11"/>
        <v>1820</v>
      </c>
      <c r="DC45" s="504">
        <f t="shared" si="12"/>
        <v>546</v>
      </c>
      <c r="DD45" s="504" t="str">
        <f t="shared" si="13"/>
        <v/>
      </c>
      <c r="DE45" s="504">
        <f t="array" ref="DE45">IF(OR(AQ45="N/A",BM45="N/A",BI45="N/A"),"",GetCertCharge(H45,"Y",AL45))</f>
        <v>51</v>
      </c>
      <c r="DF45" s="504">
        <f>IF(OR(AQ45="N/A",BM45="N/A",BI45="N/A"),"",DC45*Parameters!$L$3)</f>
        <v>21.84</v>
      </c>
      <c r="DG45" s="504">
        <f t="shared" si="14"/>
        <v>473.16</v>
      </c>
      <c r="DH45" s="504">
        <f t="shared" si="15"/>
        <v>1577.2</v>
      </c>
    </row>
    <row r="46" spans="2:112" x14ac:dyDescent="0.25">
      <c r="B46" s="798"/>
      <c r="C46" s="799" t="s">
        <v>1559</v>
      </c>
      <c r="D46" s="512"/>
      <c r="E46" s="512"/>
      <c r="F46" s="722" t="s">
        <v>24</v>
      </c>
      <c r="G46" s="800"/>
      <c r="H46" s="801">
        <v>0.3</v>
      </c>
      <c r="I46" s="509" t="s">
        <v>196</v>
      </c>
      <c r="J46" s="802" t="s">
        <v>233</v>
      </c>
      <c r="K46" s="803" t="s">
        <v>234</v>
      </c>
      <c r="L46" s="804" t="s">
        <v>188</v>
      </c>
      <c r="M46" s="805" t="s">
        <v>188</v>
      </c>
      <c r="N46" s="804" t="s">
        <v>188</v>
      </c>
      <c r="O46" s="804" t="s">
        <v>22</v>
      </c>
      <c r="P46" s="806"/>
      <c r="Q46" s="805"/>
      <c r="R46" s="805"/>
      <c r="S46" s="805"/>
      <c r="T46" s="805"/>
      <c r="U46" s="805">
        <v>1.0069999999999999</v>
      </c>
      <c r="V46" s="805"/>
      <c r="W46" s="805"/>
      <c r="X46" s="805"/>
      <c r="Y46" s="805"/>
      <c r="Z46" s="805">
        <v>61.7</v>
      </c>
      <c r="AA46" s="512">
        <v>58</v>
      </c>
      <c r="AB46" s="512"/>
      <c r="AC46" s="512"/>
      <c r="AD46" s="807"/>
      <c r="AE46" s="805"/>
      <c r="AF46" s="805"/>
      <c r="AG46" s="805"/>
      <c r="AH46" s="805"/>
      <c r="AI46" s="512"/>
      <c r="AJ46" s="512"/>
      <c r="AK46" s="807"/>
      <c r="AL46" s="512"/>
      <c r="AM46" s="807"/>
      <c r="AN46" s="512"/>
      <c r="AO46" s="559">
        <f t="array" ref="AO46">IF(AQ46="N/A","",GetRapPrice(I46,H46,J46,K46))</f>
        <v>2500</v>
      </c>
      <c r="AP46" s="509">
        <f t="shared" si="0"/>
        <v>-0.36</v>
      </c>
      <c r="AQ46" s="508">
        <f t="array" ref="AQ46">GetFMP(I46,H46,J46,K46,L46,M46,N46,O46,(Q46+R46)/2,Z46,AJ46,"Y")</f>
        <v>1600</v>
      </c>
      <c r="AR46" s="504">
        <f t="shared" si="1"/>
        <v>480</v>
      </c>
      <c r="AS46" s="808"/>
      <c r="AT46" s="809"/>
      <c r="AU46" s="810"/>
      <c r="AV46" s="810"/>
      <c r="AW46" s="811"/>
      <c r="AX46" s="811" t="s">
        <v>1183</v>
      </c>
      <c r="AY46" s="810" t="s">
        <v>1183</v>
      </c>
      <c r="AZ46" s="810" t="s">
        <v>1183</v>
      </c>
      <c r="BA46" s="810" t="s">
        <v>1183</v>
      </c>
      <c r="BB46" s="810" t="s">
        <v>1183</v>
      </c>
      <c r="BC46" s="810" t="s">
        <v>1183</v>
      </c>
      <c r="BD46" s="810" t="s">
        <v>1183</v>
      </c>
      <c r="BE46" s="810" t="s">
        <v>1183</v>
      </c>
      <c r="BF46" s="811">
        <f>NaturalRelatedDisc(I46,H46,J46,K46,AX46,"Y",L46,M46,N46,O46)+NaturalRelatedDisc(I46,H46,J46,K46,AY46,"Y",L46,M46,N46,O46)+OpenRelatedDisc(I46,H46,J46,K46,AZ46,"Y",L46,M46,N46,O46)+GrainingRelatedDisc(I46,H46,J46,K46,BA46,"Surface","Y",L46,M46,N46,O46)+GrainingRelatedDisc(I46,H46,J46,K46,BB46,"Internal","Y",L46,M46,N46,O46)+OthersRelatedDisc(I46,H46,J46,K46,BC46,"Y",L46,M46,N46,O46)+OthersRelatedDisc(I46,H46,J46,K46,BD46,"Y",L46,M46,N46,O46)+OthersRelatedDisc(I46,H46,J46,K46,BE46,"Y",L46,M46,N46,O46)+cutrelatedDisc(I46,H46,J46,K46,L46,M46,N46,AW46,"Y",O46)+GetColClarupgDwg(I46,H46,J46,K46,AU46,AV46,"Y",L46)</f>
        <v>0</v>
      </c>
      <c r="BG46" s="810" t="s">
        <v>1183</v>
      </c>
      <c r="BH46" s="810" t="s">
        <v>1183</v>
      </c>
      <c r="BI46" s="811">
        <f t="shared" si="2"/>
        <v>0</v>
      </c>
      <c r="BJ46" s="810" t="s">
        <v>1183</v>
      </c>
      <c r="BK46" s="810" t="s">
        <v>1183</v>
      </c>
      <c r="BL46" s="810" t="s">
        <v>1183</v>
      </c>
      <c r="BM46" s="811">
        <f t="shared" si="3"/>
        <v>0</v>
      </c>
      <c r="BN46" s="812" t="s">
        <v>861</v>
      </c>
      <c r="BO46" s="812" t="s">
        <v>861</v>
      </c>
      <c r="BP46" s="812" t="s">
        <v>861</v>
      </c>
      <c r="BQ46" s="811">
        <f>cleanrelateddisc(I46, H46, J46, K46, BN46, BO46, "Y", L46, M46, N46)+HARelatedDisc(I46, H46, J46, K46,BP46, "Y", L46)</f>
        <v>0</v>
      </c>
      <c r="BR46" s="810"/>
      <c r="BS46" s="810"/>
      <c r="BT46" s="811"/>
      <c r="BU46" s="811"/>
      <c r="BV46" s="810"/>
      <c r="BW46" s="811"/>
      <c r="BX46" s="810"/>
      <c r="BY46" s="813"/>
      <c r="BZ46" s="811"/>
      <c r="CA46" s="813"/>
      <c r="CB46" s="811"/>
      <c r="CC46" s="810"/>
      <c r="CD46" s="810"/>
      <c r="CE46" s="810"/>
      <c r="CF46" s="810"/>
      <c r="CG46" s="810"/>
      <c r="CH46" s="810"/>
      <c r="CI46" s="810"/>
      <c r="CJ46" s="810"/>
      <c r="CK46" s="814"/>
      <c r="CL46" s="815">
        <f t="array" ref="CL46">getSection(I46,J46,K46)</f>
        <v>1</v>
      </c>
      <c r="CM46" s="508">
        <f t="array" ref="CM46">IF(AQ46="N/A","",IF(CU46="N/A",0,GetRapPrice(I46,H46,J46,K46)))</f>
        <v>2500</v>
      </c>
      <c r="CN46" s="509">
        <f t="shared" si="4"/>
        <v>-0.36</v>
      </c>
      <c r="CO46" s="509">
        <f t="array" ref="CO46">IF(AQ46="N/A","",IF(CU46="N/A",0,IF(ISBLANK(G46),0,GetPolSymmDiscount(I46,H46,J46,K46,L46,M46,N46,O46))))</f>
        <v>0</v>
      </c>
      <c r="CP46" s="509">
        <f t="array" ref="CP46">IF(AQ46="N/A","",Depthdisc(I46,H46,L46,J46,K46,Z46,"Y"))</f>
        <v>0</v>
      </c>
      <c r="CQ46" s="509">
        <f t="array" ref="CQ46">IF(AQ46="N/A","",IF(CU46="N/A",0,GetSizePremiums(I46,H46,J46,K46,L46,M46,N46,O46,getSection(G46,J46,K46))))</f>
        <v>0</v>
      </c>
      <c r="CR46" s="509">
        <f t="array" ref="CR46">IF(AQ46="N/A","",IF(CU46="N/A",0,IF(ISBLANK(G46),0,GetDiameterPremiums(I46,H46,L46,M46,N46,O46,J46,K46,T46))))</f>
        <v>0</v>
      </c>
      <c r="CS46" s="509">
        <f t="array" ref="CS46">IF(AQ46="N/A","",IF(CU46="N/A",0,IF(ISBLANK(G46),0,GetKtoSPremiums(I46,H46,J46,K46,AJ46))))</f>
        <v>0</v>
      </c>
      <c r="CT46" s="509">
        <f t="shared" si="5"/>
        <v>-0.36</v>
      </c>
      <c r="CU46" s="508">
        <f t="array" ref="CU46">IF(AQ46="N/A","",GetFMP(I46, H46, J46, K46, L46, M46, N46, O46, (Q46+R46)/2,Z46,AJ46,"Y"))</f>
        <v>1600</v>
      </c>
      <c r="CV46" s="504">
        <f t="shared" si="6"/>
        <v>480</v>
      </c>
      <c r="CW46" s="508">
        <f t="shared" si="7"/>
        <v>2500</v>
      </c>
      <c r="CX46" s="717">
        <f t="shared" si="8"/>
        <v>0</v>
      </c>
      <c r="CY46" s="717">
        <f>IF(OR(AQ46="N/A",BM46="N/A",BI46="N/A"),"",IF(AND(H46&lt;1,H46&gt;=0.3,I45="ROUND"),IF(CT46&gt;=-0.4,-0.2,-0.15),MAX(CX46,IF(OR(AQ46="N/A",BM46="N/A",BI46="N/A"),"",GetFinalDiscount("Y", I46, H46, J46, K46, L46, M46, N46, O46, AS46, AT46,AU46,AV46, AW46, AX46,AY46, AZ46, BA46, BB46,BC46,BD46, BE46,BG46, BH46, BJ46, BK46, BN46, BO46, BP46)))))</f>
        <v>-0.2</v>
      </c>
      <c r="CZ46" s="717">
        <f t="shared" si="9"/>
        <v>-0.36</v>
      </c>
      <c r="DA46" s="509">
        <f t="shared" si="10"/>
        <v>-0.36</v>
      </c>
      <c r="DB46" s="504">
        <f t="shared" si="11"/>
        <v>1600</v>
      </c>
      <c r="DC46" s="504">
        <f t="shared" si="12"/>
        <v>480</v>
      </c>
      <c r="DD46" s="504" t="str">
        <f t="shared" si="13"/>
        <v/>
      </c>
      <c r="DE46" s="504">
        <f t="array" ref="DE46">IF(OR(AQ46="N/A",BM46="N/A",BI46="N/A"),"",GetCertCharge(H46,"Y",AL46))</f>
        <v>51</v>
      </c>
      <c r="DF46" s="504">
        <f>IF(OR(AQ46="N/A",BM46="N/A",BI46="N/A"),"",DC46*Parameters!$L$3)</f>
        <v>19.2</v>
      </c>
      <c r="DG46" s="504">
        <f t="shared" si="14"/>
        <v>409.8</v>
      </c>
      <c r="DH46" s="504">
        <f t="shared" si="15"/>
        <v>1366</v>
      </c>
    </row>
    <row r="47" spans="2:112" x14ac:dyDescent="0.25">
      <c r="B47" s="798"/>
      <c r="C47" s="799" t="s">
        <v>1560</v>
      </c>
      <c r="D47" s="512"/>
      <c r="E47" s="512"/>
      <c r="F47" s="722" t="s">
        <v>24</v>
      </c>
      <c r="G47" s="800"/>
      <c r="H47" s="801">
        <v>0.3</v>
      </c>
      <c r="I47" s="509" t="s">
        <v>196</v>
      </c>
      <c r="J47" s="802" t="s">
        <v>215</v>
      </c>
      <c r="K47" s="803" t="s">
        <v>234</v>
      </c>
      <c r="L47" s="804" t="s">
        <v>188</v>
      </c>
      <c r="M47" s="805" t="s">
        <v>188</v>
      </c>
      <c r="N47" s="804" t="s">
        <v>188</v>
      </c>
      <c r="O47" s="804" t="s">
        <v>22</v>
      </c>
      <c r="P47" s="806"/>
      <c r="Q47" s="805"/>
      <c r="R47" s="805"/>
      <c r="S47" s="805"/>
      <c r="T47" s="805"/>
      <c r="U47" s="805">
        <v>1.0069999999999999</v>
      </c>
      <c r="V47" s="805"/>
      <c r="W47" s="805"/>
      <c r="X47" s="805"/>
      <c r="Y47" s="805"/>
      <c r="Z47" s="805">
        <v>61.4</v>
      </c>
      <c r="AA47" s="512">
        <v>57</v>
      </c>
      <c r="AB47" s="512"/>
      <c r="AC47" s="512"/>
      <c r="AD47" s="807"/>
      <c r="AE47" s="805"/>
      <c r="AF47" s="805"/>
      <c r="AG47" s="805"/>
      <c r="AH47" s="805"/>
      <c r="AI47" s="512"/>
      <c r="AJ47" s="512"/>
      <c r="AK47" s="807"/>
      <c r="AL47" s="512"/>
      <c r="AM47" s="807"/>
      <c r="AN47" s="512"/>
      <c r="AO47" s="559">
        <f t="array" ref="AO47">IF(AQ47="N/A","",GetRapPrice(I47,H47,J47,K47))</f>
        <v>2300</v>
      </c>
      <c r="AP47" s="509">
        <f t="shared" si="0"/>
        <v>-0.37</v>
      </c>
      <c r="AQ47" s="508">
        <f t="array" ref="AQ47">GetFMP(I47,H47,J47,K47,L47,M47,N47,O47,(Q47+R47)/2,Z47,AJ47,"Y")</f>
        <v>1449</v>
      </c>
      <c r="AR47" s="504">
        <f t="shared" si="1"/>
        <v>434.7</v>
      </c>
      <c r="AS47" s="808"/>
      <c r="AT47" s="809"/>
      <c r="AU47" s="810"/>
      <c r="AV47" s="810"/>
      <c r="AW47" s="811"/>
      <c r="AX47" s="811" t="s">
        <v>1183</v>
      </c>
      <c r="AY47" s="810" t="s">
        <v>1183</v>
      </c>
      <c r="AZ47" s="810" t="s">
        <v>1183</v>
      </c>
      <c r="BA47" s="810" t="s">
        <v>1183</v>
      </c>
      <c r="BB47" s="810" t="s">
        <v>1183</v>
      </c>
      <c r="BC47" s="810" t="s">
        <v>1183</v>
      </c>
      <c r="BD47" s="810" t="s">
        <v>1183</v>
      </c>
      <c r="BE47" s="810" t="s">
        <v>1183</v>
      </c>
      <c r="BF47" s="811">
        <f>NaturalRelatedDisc(I47,H47,J47,K47,AX47,"Y",L47,M47,N47,O47)+NaturalRelatedDisc(I47,H47,J47,K47,AY47,"Y",L47,M47,N47,O47)+OpenRelatedDisc(I47,H47,J47,K47,AZ47,"Y",L47,M47,N47,O47)+GrainingRelatedDisc(I47,H47,J47,K47,BA47,"Surface","Y",L47,M47,N47,O47)+GrainingRelatedDisc(I47,H47,J47,K47,BB47,"Internal","Y",L47,M47,N47,O47)+OthersRelatedDisc(I47,H47,J47,K47,BC47,"Y",L47,M47,N47,O47)+OthersRelatedDisc(I47,H47,J47,K47,BD47,"Y",L47,M47,N47,O47)+OthersRelatedDisc(I47,H47,J47,K47,BE47,"Y",L47,M47,N47,O47)+cutrelatedDisc(I47,H47,J47,K47,L47,M47,N47,AW47,"Y",O47)+GetColClarupgDwg(I47,H47,J47,K47,AU47,AV47,"Y",L47)</f>
        <v>0</v>
      </c>
      <c r="BG47" s="810" t="s">
        <v>1183</v>
      </c>
      <c r="BH47" s="810" t="s">
        <v>1183</v>
      </c>
      <c r="BI47" s="811">
        <f t="shared" si="2"/>
        <v>0</v>
      </c>
      <c r="BJ47" s="810" t="s">
        <v>1183</v>
      </c>
      <c r="BK47" s="810" t="s">
        <v>1183</v>
      </c>
      <c r="BL47" s="810" t="s">
        <v>1183</v>
      </c>
      <c r="BM47" s="811">
        <f t="shared" si="3"/>
        <v>0</v>
      </c>
      <c r="BN47" s="812" t="s">
        <v>861</v>
      </c>
      <c r="BO47" s="812" t="s">
        <v>861</v>
      </c>
      <c r="BP47" s="812" t="s">
        <v>861</v>
      </c>
      <c r="BQ47" s="811">
        <f>cleanrelateddisc(I47, H47, J47, K47, BN47, BO47, "Y", L47, M47, N47)+HARelatedDisc(I47, H47, J47, K47,BP47, "Y", L47)</f>
        <v>0</v>
      </c>
      <c r="BR47" s="810"/>
      <c r="BS47" s="810"/>
      <c r="BT47" s="811"/>
      <c r="BU47" s="811"/>
      <c r="BV47" s="810"/>
      <c r="BW47" s="811"/>
      <c r="BX47" s="810"/>
      <c r="BY47" s="813"/>
      <c r="BZ47" s="811"/>
      <c r="CA47" s="813"/>
      <c r="CB47" s="811"/>
      <c r="CC47" s="810"/>
      <c r="CD47" s="810"/>
      <c r="CE47" s="810"/>
      <c r="CF47" s="810"/>
      <c r="CG47" s="810"/>
      <c r="CH47" s="810"/>
      <c r="CI47" s="810"/>
      <c r="CJ47" s="810"/>
      <c r="CK47" s="814"/>
      <c r="CL47" s="815">
        <f t="array" ref="CL47">getSection(I47,J47,K47)</f>
        <v>2</v>
      </c>
      <c r="CM47" s="508">
        <f t="array" ref="CM47">IF(AQ47="N/A","",IF(CU47="N/A",0,GetRapPrice(I47,H47,J47,K47)))</f>
        <v>2300</v>
      </c>
      <c r="CN47" s="509">
        <f t="shared" si="4"/>
        <v>-0.37</v>
      </c>
      <c r="CO47" s="509">
        <f t="array" ref="CO47">IF(AQ47="N/A","",IF(CU47="N/A",0,IF(ISBLANK(G47),0,GetPolSymmDiscount(I47,H47,J47,K47,L47,M47,N47,O47))))</f>
        <v>0</v>
      </c>
      <c r="CP47" s="509">
        <f t="array" ref="CP47">IF(AQ47="N/A","",Depthdisc(I47,H47,L47,J47,K47,Z47,"Y"))</f>
        <v>0</v>
      </c>
      <c r="CQ47" s="509">
        <f t="array" ref="CQ47">IF(AQ47="N/A","",IF(CU47="N/A",0,GetSizePremiums(I47,H47,J47,K47,L47,M47,N47,O47,getSection(G47,J47,K47))))</f>
        <v>0</v>
      </c>
      <c r="CR47" s="509">
        <f t="array" ref="CR47">IF(AQ47="N/A","",IF(CU47="N/A",0,IF(ISBLANK(G47),0,GetDiameterPremiums(I47,H47,L47,M47,N47,O47,J47,K47,T47))))</f>
        <v>0</v>
      </c>
      <c r="CS47" s="509">
        <f t="array" ref="CS47">IF(AQ47="N/A","",IF(CU47="N/A",0,IF(ISBLANK(G47),0,GetKtoSPremiums(I47,H47,J47,K47,AJ47))))</f>
        <v>0</v>
      </c>
      <c r="CT47" s="509">
        <f t="shared" si="5"/>
        <v>-0.37</v>
      </c>
      <c r="CU47" s="508">
        <f t="array" ref="CU47">IF(AQ47="N/A","",GetFMP(I47, H47, J47, K47, L47, M47, N47, O47, (Q47+R47)/2,Z47,AJ47,"Y"))</f>
        <v>1449</v>
      </c>
      <c r="CV47" s="504">
        <f t="shared" si="6"/>
        <v>434.7</v>
      </c>
      <c r="CW47" s="508">
        <f t="shared" si="7"/>
        <v>2300</v>
      </c>
      <c r="CX47" s="717">
        <f t="shared" si="8"/>
        <v>0</v>
      </c>
      <c r="CY47" s="717">
        <f>IF(OR(AQ47="N/A",BM47="N/A",BI47="N/A"),"",IF(AND(H47&lt;1,H47&gt;=0.3,I46="ROUND"),IF(CT47&gt;=-0.4,-0.2,-0.15),MAX(CX47,IF(OR(AQ47="N/A",BM47="N/A",BI47="N/A"),"",GetFinalDiscount("Y", I47, H47, J47, K47, L47, M47, N47, O47, AS47, AT47,AU47,AV47, AW47, AX47,AY47, AZ47, BA47, BB47,BC47,BD47, BE47,BG47, BH47, BJ47, BK47, BN47, BO47, BP47)))))</f>
        <v>-0.2</v>
      </c>
      <c r="CZ47" s="717">
        <f t="shared" si="9"/>
        <v>-0.37</v>
      </c>
      <c r="DA47" s="509">
        <f t="shared" si="10"/>
        <v>-0.37</v>
      </c>
      <c r="DB47" s="504">
        <f t="shared" si="11"/>
        <v>1449</v>
      </c>
      <c r="DC47" s="504">
        <f t="shared" si="12"/>
        <v>434.7</v>
      </c>
      <c r="DD47" s="504" t="str">
        <f t="shared" si="13"/>
        <v/>
      </c>
      <c r="DE47" s="504">
        <f t="array" ref="DE47">IF(OR(AQ47="N/A",BM47="N/A",BI47="N/A"),"",GetCertCharge(H47,"Y",AL47))</f>
        <v>51</v>
      </c>
      <c r="DF47" s="504">
        <f>IF(OR(AQ47="N/A",BM47="N/A",BI47="N/A"),"",DC47*Parameters!$L$3)</f>
        <v>17.388000000000002</v>
      </c>
      <c r="DG47" s="504">
        <f t="shared" si="14"/>
        <v>366.31200000000001</v>
      </c>
      <c r="DH47" s="504">
        <f t="shared" si="15"/>
        <v>1221.0400000000002</v>
      </c>
    </row>
    <row r="48" spans="2:112" x14ac:dyDescent="0.25">
      <c r="B48" s="798"/>
      <c r="C48" s="799" t="s">
        <v>1561</v>
      </c>
      <c r="D48" s="512"/>
      <c r="E48" s="512"/>
      <c r="F48" s="722" t="s">
        <v>24</v>
      </c>
      <c r="G48" s="800"/>
      <c r="H48" s="801">
        <v>0.3</v>
      </c>
      <c r="I48" s="509" t="s">
        <v>196</v>
      </c>
      <c r="J48" s="802" t="s">
        <v>279</v>
      </c>
      <c r="K48" s="803" t="s">
        <v>243</v>
      </c>
      <c r="L48" s="804" t="s">
        <v>188</v>
      </c>
      <c r="M48" s="805" t="s">
        <v>188</v>
      </c>
      <c r="N48" s="804" t="s">
        <v>188</v>
      </c>
      <c r="O48" s="804" t="s">
        <v>36</v>
      </c>
      <c r="P48" s="806"/>
      <c r="Q48" s="805"/>
      <c r="R48" s="805"/>
      <c r="S48" s="805"/>
      <c r="T48" s="805"/>
      <c r="U48" s="805">
        <v>1.0049999999999999</v>
      </c>
      <c r="V48" s="805"/>
      <c r="W48" s="805"/>
      <c r="X48" s="805"/>
      <c r="Y48" s="805"/>
      <c r="Z48" s="805">
        <v>62.1</v>
      </c>
      <c r="AA48" s="512">
        <v>58</v>
      </c>
      <c r="AB48" s="512"/>
      <c r="AC48" s="512"/>
      <c r="AD48" s="807"/>
      <c r="AE48" s="805"/>
      <c r="AF48" s="805"/>
      <c r="AG48" s="805"/>
      <c r="AH48" s="805"/>
      <c r="AI48" s="512"/>
      <c r="AJ48" s="512" t="s">
        <v>1895</v>
      </c>
      <c r="AK48" s="807"/>
      <c r="AL48" s="512"/>
      <c r="AM48" s="807"/>
      <c r="AN48" s="512"/>
      <c r="AO48" s="559">
        <f t="array" ref="AO48">IF(AQ48="N/A","",GetRapPrice(I48,H48,J48,K48))</f>
        <v>1200</v>
      </c>
      <c r="AP48" s="509">
        <f t="shared" si="0"/>
        <v>-0.39</v>
      </c>
      <c r="AQ48" s="508">
        <f t="array" ref="AQ48">GetFMP(I48,H48,J48,K48,L48,M48,N48,O48,(Q48+R48)/2,Z48,AJ48,"Y")</f>
        <v>732</v>
      </c>
      <c r="AR48" s="504">
        <f t="shared" si="1"/>
        <v>219.6</v>
      </c>
      <c r="AS48" s="808"/>
      <c r="AT48" s="809"/>
      <c r="AU48" s="810"/>
      <c r="AV48" s="810"/>
      <c r="AW48" s="811" t="s">
        <v>189</v>
      </c>
      <c r="AX48" s="811" t="s">
        <v>253</v>
      </c>
      <c r="AY48" s="810" t="s">
        <v>1183</v>
      </c>
      <c r="AZ48" s="810" t="s">
        <v>1183</v>
      </c>
      <c r="BA48" s="810" t="s">
        <v>1183</v>
      </c>
      <c r="BB48" s="810" t="s">
        <v>1183</v>
      </c>
      <c r="BC48" s="810" t="s">
        <v>1183</v>
      </c>
      <c r="BD48" s="810" t="s">
        <v>1183</v>
      </c>
      <c r="BE48" s="810" t="s">
        <v>1183</v>
      </c>
      <c r="BF48" s="811">
        <f>NaturalRelatedDisc(I48,H48,J48,K48,AX48,"Y",L48,M48,N48,O48)+NaturalRelatedDisc(I48,H48,J48,K48,AY48,"Y",L48,M48,N48,O48)+OpenRelatedDisc(I48,H48,J48,K48,AZ48,"Y",L48,M48,N48,O48)+GrainingRelatedDisc(I48,H48,J48,K48,BA48,"Surface","Y",L48,M48,N48,O48)+GrainingRelatedDisc(I48,H48,J48,K48,BB48,"Internal","Y",L48,M48,N48,O48)+OthersRelatedDisc(I48,H48,J48,K48,BC48,"Y",L48,M48,N48,O48)+OthersRelatedDisc(I48,H48,J48,K48,BD48,"Y",L48,M48,N48,O48)+OthersRelatedDisc(I48,H48,J48,K48,BE48,"Y",L48,M48,N48,O48)+cutrelatedDisc(I48,H48,J48,K48,L48,M48,N48,AW48,"Y",O48)+GetColClarupgDwg(I48,H48,J48,K48,AU48,AV48,"Y",L48)</f>
        <v>0</v>
      </c>
      <c r="BG48" s="810" t="s">
        <v>1183</v>
      </c>
      <c r="BH48" s="810" t="s">
        <v>1183</v>
      </c>
      <c r="BI48" s="811">
        <f t="shared" si="2"/>
        <v>0</v>
      </c>
      <c r="BJ48" s="810" t="s">
        <v>1284</v>
      </c>
      <c r="BK48" s="810" t="s">
        <v>1183</v>
      </c>
      <c r="BL48" s="810" t="s">
        <v>1322</v>
      </c>
      <c r="BM48" s="811">
        <f t="shared" si="3"/>
        <v>-0.02</v>
      </c>
      <c r="BN48" s="812" t="s">
        <v>861</v>
      </c>
      <c r="BO48" s="812" t="s">
        <v>749</v>
      </c>
      <c r="BP48" s="812" t="s">
        <v>861</v>
      </c>
      <c r="BQ48" s="811">
        <f>cleanrelateddisc(I48, H48, J48, K48, BN48, BO48, "Y", L48, M48, N48)+HARelatedDisc(I48, H48, J48, K48,BP48, "Y", L48)</f>
        <v>0</v>
      </c>
      <c r="BR48" s="810"/>
      <c r="BS48" s="810"/>
      <c r="BT48" s="811"/>
      <c r="BU48" s="811"/>
      <c r="BV48" s="810"/>
      <c r="BW48" s="811"/>
      <c r="BX48" s="810"/>
      <c r="BY48" s="813"/>
      <c r="BZ48" s="811"/>
      <c r="CA48" s="813"/>
      <c r="CB48" s="811"/>
      <c r="CC48" s="810"/>
      <c r="CD48" s="810"/>
      <c r="CE48" s="810"/>
      <c r="CF48" s="810"/>
      <c r="CG48" s="810"/>
      <c r="CH48" s="810"/>
      <c r="CI48" s="810"/>
      <c r="CJ48" s="810"/>
      <c r="CK48" s="814"/>
      <c r="CL48" s="815">
        <f t="array" ref="CL48">getSection(I48,J48,K48)</f>
        <v>6</v>
      </c>
      <c r="CM48" s="508">
        <f t="array" ref="CM48">IF(AQ48="N/A","",IF(CU48="N/A",0,GetRapPrice(I48,H48,J48,K48)))</f>
        <v>1200</v>
      </c>
      <c r="CN48" s="509">
        <f t="shared" si="4"/>
        <v>-0.39</v>
      </c>
      <c r="CO48" s="509">
        <f t="array" ref="CO48">IF(AQ48="N/A","",IF(CU48="N/A",0,IF(ISBLANK(G48),0,GetPolSymmDiscount(I48,H48,J48,K48,L48,M48,N48,O48))))</f>
        <v>0</v>
      </c>
      <c r="CP48" s="509">
        <f t="array" ref="CP48">IF(AQ48="N/A","",Depthdisc(I48,H48,L48,J48,K48,Z48,"Y"))</f>
        <v>0</v>
      </c>
      <c r="CQ48" s="509">
        <f t="array" ref="CQ48">IF(AQ48="N/A","",IF(CU48="N/A",0,GetSizePremiums(I48,H48,J48,K48,L48,M48,N48,O48,getSection(G48,J48,K48))))</f>
        <v>0</v>
      </c>
      <c r="CR48" s="509">
        <f t="array" ref="CR48">IF(AQ48="N/A","",IF(CU48="N/A",0,IF(ISBLANK(G48),0,GetDiameterPremiums(I48,H48,L48,M48,N48,O48,J48,K48,T48))))</f>
        <v>0</v>
      </c>
      <c r="CS48" s="509">
        <f t="array" ref="CS48">IF(AQ48="N/A","",IF(CU48="N/A",0,IF(ISBLANK(G48),0,GetKtoSPremiums(I48,H48,J48,K48,AJ48))))</f>
        <v>0</v>
      </c>
      <c r="CT48" s="509">
        <f t="shared" si="5"/>
        <v>-0.39</v>
      </c>
      <c r="CU48" s="508">
        <f t="array" ref="CU48">IF(AQ48="N/A","",GetFMP(I48, H48, J48, K48, L48, M48, N48, O48, (Q48+R48)/2,Z48,AJ48,"Y"))</f>
        <v>732</v>
      </c>
      <c r="CV48" s="504">
        <f t="shared" si="6"/>
        <v>219.6</v>
      </c>
      <c r="CW48" s="508">
        <f t="shared" si="7"/>
        <v>1200</v>
      </c>
      <c r="CX48" s="717">
        <f t="shared" si="8"/>
        <v>-0.02</v>
      </c>
      <c r="CY48" s="717">
        <f>IF(OR(AQ48="N/A",BM48="N/A",BI48="N/A"),"",IF(AND(H48&lt;1,H48&gt;=0.3,I47="ROUND"),IF(CT48&gt;=-0.4,-0.2,-0.15),MAX(CX48,IF(OR(AQ48="N/A",BM48="N/A",BI48="N/A"),"",GetFinalDiscount("Y", I48, H48, J48, K48, L48, M48, N48, O48, AS48, AT48,AU48,AV48, AW48, AX48,AY48, AZ48, BA48, BB48,BC48,BD48, BE48,BG48, BH48, BJ48, BK48, BN48, BO48, BP48)))))</f>
        <v>-0.2</v>
      </c>
      <c r="CZ48" s="717">
        <f t="shared" si="9"/>
        <v>-0.39</v>
      </c>
      <c r="DA48" s="509">
        <f t="shared" si="10"/>
        <v>-0.41000000000000003</v>
      </c>
      <c r="DB48" s="504">
        <f t="shared" si="11"/>
        <v>708</v>
      </c>
      <c r="DC48" s="504">
        <f t="shared" si="12"/>
        <v>212.4</v>
      </c>
      <c r="DD48" s="504" t="str">
        <f t="shared" si="13"/>
        <v/>
      </c>
      <c r="DE48" s="504">
        <f t="array" ref="DE48">IF(OR(AQ48="N/A",BM48="N/A",BI48="N/A"),"",GetCertCharge(H48,"Y",AL48))</f>
        <v>51</v>
      </c>
      <c r="DF48" s="504">
        <f>IF(OR(AQ48="N/A",BM48="N/A",BI48="N/A"),"",DC48*Parameters!$L$3)</f>
        <v>8.4960000000000004</v>
      </c>
      <c r="DG48" s="504">
        <f t="shared" si="14"/>
        <v>152.904</v>
      </c>
      <c r="DH48" s="504">
        <f t="shared" si="15"/>
        <v>509.68</v>
      </c>
    </row>
    <row r="49" spans="2:112" x14ac:dyDescent="0.25">
      <c r="B49" s="798"/>
      <c r="C49" s="799" t="s">
        <v>1563</v>
      </c>
      <c r="D49" s="512"/>
      <c r="E49" s="512"/>
      <c r="F49" s="722" t="s">
        <v>24</v>
      </c>
      <c r="G49" s="800"/>
      <c r="H49" s="801">
        <v>0.3</v>
      </c>
      <c r="I49" s="509" t="s">
        <v>196</v>
      </c>
      <c r="J49" s="802" t="s">
        <v>213</v>
      </c>
      <c r="K49" s="803" t="s">
        <v>251</v>
      </c>
      <c r="L49" s="804" t="s">
        <v>188</v>
      </c>
      <c r="M49" s="805" t="s">
        <v>188</v>
      </c>
      <c r="N49" s="804" t="s">
        <v>188</v>
      </c>
      <c r="O49" s="804" t="s">
        <v>36</v>
      </c>
      <c r="P49" s="806"/>
      <c r="Q49" s="805"/>
      <c r="R49" s="805"/>
      <c r="S49" s="805"/>
      <c r="T49" s="805"/>
      <c r="U49" s="805">
        <v>1.0069999999999999</v>
      </c>
      <c r="V49" s="805"/>
      <c r="W49" s="805"/>
      <c r="X49" s="805"/>
      <c r="Y49" s="805"/>
      <c r="Z49" s="805">
        <v>59.7</v>
      </c>
      <c r="AA49" s="512">
        <v>59</v>
      </c>
      <c r="AB49" s="512"/>
      <c r="AC49" s="512"/>
      <c r="AD49" s="807"/>
      <c r="AE49" s="805"/>
      <c r="AF49" s="805"/>
      <c r="AG49" s="805"/>
      <c r="AH49" s="805"/>
      <c r="AI49" s="512"/>
      <c r="AJ49" s="512" t="s">
        <v>1892</v>
      </c>
      <c r="AK49" s="807"/>
      <c r="AL49" s="512"/>
      <c r="AM49" s="807"/>
      <c r="AN49" s="512"/>
      <c r="AO49" s="559">
        <f t="array" ref="AO49">IF(AQ49="N/A","",GetRapPrice(I49,H49,J49,K49))</f>
        <v>2200</v>
      </c>
      <c r="AP49" s="509">
        <f t="shared" si="0"/>
        <v>-0.45999999999999996</v>
      </c>
      <c r="AQ49" s="508">
        <f t="array" ref="AQ49">GetFMP(I49,H49,J49,K49,L49,M49,N49,O49,(Q49+R49)/2,Z49,AJ49,"Y")</f>
        <v>1188</v>
      </c>
      <c r="AR49" s="504">
        <f t="shared" si="1"/>
        <v>356.4</v>
      </c>
      <c r="AS49" s="808"/>
      <c r="AT49" s="809"/>
      <c r="AU49" s="810"/>
      <c r="AV49" s="810"/>
      <c r="AW49" s="811"/>
      <c r="AX49" s="811" t="s">
        <v>1183</v>
      </c>
      <c r="AY49" s="810" t="s">
        <v>1183</v>
      </c>
      <c r="AZ49" s="810" t="s">
        <v>1183</v>
      </c>
      <c r="BA49" s="810" t="s">
        <v>1183</v>
      </c>
      <c r="BB49" s="810" t="s">
        <v>1183</v>
      </c>
      <c r="BC49" s="810" t="s">
        <v>1183</v>
      </c>
      <c r="BD49" s="810" t="s">
        <v>1183</v>
      </c>
      <c r="BE49" s="810" t="s">
        <v>1183</v>
      </c>
      <c r="BF49" s="811">
        <f>NaturalRelatedDisc(I49,H49,J49,K49,AX49,"Y",L49,M49,N49,O49)+NaturalRelatedDisc(I49,H49,J49,K49,AY49,"Y",L49,M49,N49,O49)+OpenRelatedDisc(I49,H49,J49,K49,AZ49,"Y",L49,M49,N49,O49)+GrainingRelatedDisc(I49,H49,J49,K49,BA49,"Surface","Y",L49,M49,N49,O49)+GrainingRelatedDisc(I49,H49,J49,K49,BB49,"Internal","Y",L49,M49,N49,O49)+OthersRelatedDisc(I49,H49,J49,K49,BC49,"Y",L49,M49,N49,O49)+OthersRelatedDisc(I49,H49,J49,K49,BD49,"Y",L49,M49,N49,O49)+OthersRelatedDisc(I49,H49,J49,K49,BE49,"Y",L49,M49,N49,O49)+cutrelatedDisc(I49,H49,J49,K49,L49,M49,N49,AW49,"Y",O49)+GetColClarupgDwg(I49,H49,J49,K49,AU49,AV49,"Y",L49)</f>
        <v>0</v>
      </c>
      <c r="BG49" s="810" t="s">
        <v>1183</v>
      </c>
      <c r="BH49" s="810" t="s">
        <v>1183</v>
      </c>
      <c r="BI49" s="811">
        <f t="shared" si="2"/>
        <v>0</v>
      </c>
      <c r="BJ49" s="810" t="s">
        <v>1284</v>
      </c>
      <c r="BK49" s="810" t="s">
        <v>1183</v>
      </c>
      <c r="BL49" s="810" t="s">
        <v>1183</v>
      </c>
      <c r="BM49" s="811">
        <f t="shared" si="3"/>
        <v>-0.02</v>
      </c>
      <c r="BN49" s="812"/>
      <c r="BO49" s="812"/>
      <c r="BP49" s="812" t="s">
        <v>749</v>
      </c>
      <c r="BQ49" s="811">
        <f>cleanrelateddisc(I49, H49, J49, K49, BN49, BO49, "Y", L49, M49, N49)+HARelatedDisc(I49, H49, J49, K49,BP49, "Y", L49)</f>
        <v>0</v>
      </c>
      <c r="BR49" s="810"/>
      <c r="BS49" s="810"/>
      <c r="BT49" s="811"/>
      <c r="BU49" s="811"/>
      <c r="BV49" s="810"/>
      <c r="BW49" s="811"/>
      <c r="BX49" s="810"/>
      <c r="BY49" s="813"/>
      <c r="BZ49" s="811"/>
      <c r="CA49" s="813"/>
      <c r="CB49" s="811"/>
      <c r="CC49" s="810"/>
      <c r="CD49" s="810"/>
      <c r="CE49" s="810"/>
      <c r="CF49" s="810"/>
      <c r="CG49" s="810"/>
      <c r="CH49" s="810"/>
      <c r="CI49" s="810"/>
      <c r="CJ49" s="810"/>
      <c r="CK49" s="814"/>
      <c r="CL49" s="815">
        <f t="array" ref="CL49">getSection(I49,J49,K49)</f>
        <v>4</v>
      </c>
      <c r="CM49" s="508">
        <f t="array" ref="CM49">IF(AQ49="N/A","",IF(CU49="N/A",0,GetRapPrice(I49,H49,J49,K49)))</f>
        <v>2200</v>
      </c>
      <c r="CN49" s="509">
        <f t="shared" si="4"/>
        <v>-0.45999999999999996</v>
      </c>
      <c r="CO49" s="509">
        <f t="array" ref="CO49">IF(AQ49="N/A","",IF(CU49="N/A",0,IF(ISBLANK(G49),0,GetPolSymmDiscount(I49,H49,J49,K49,L49,M49,N49,O49))))</f>
        <v>0</v>
      </c>
      <c r="CP49" s="509">
        <f t="array" ref="CP49">IF(AQ49="N/A","",Depthdisc(I49,H49,L49,J49,K49,Z49,"Y"))</f>
        <v>0</v>
      </c>
      <c r="CQ49" s="509">
        <f t="array" ref="CQ49">IF(AQ49="N/A","",IF(CU49="N/A",0,GetSizePremiums(I49,H49,J49,K49,L49,M49,N49,O49,getSection(G49,J49,K49))))</f>
        <v>0</v>
      </c>
      <c r="CR49" s="509">
        <f t="array" ref="CR49">IF(AQ49="N/A","",IF(CU49="N/A",0,IF(ISBLANK(G49),0,GetDiameterPremiums(I49,H49,L49,M49,N49,O49,J49,K49,T49))))</f>
        <v>0</v>
      </c>
      <c r="CS49" s="509">
        <f t="array" ref="CS49">IF(AQ49="N/A","",IF(CU49="N/A",0,IF(ISBLANK(G49),0,GetKtoSPremiums(I49,H49,J49,K49,AJ49))))</f>
        <v>0</v>
      </c>
      <c r="CT49" s="509">
        <f t="shared" si="5"/>
        <v>-0.45999999999999996</v>
      </c>
      <c r="CU49" s="508">
        <f t="array" ref="CU49">IF(AQ49="N/A","",GetFMP(I49, H49, J49, K49, L49, M49, N49, O49, (Q49+R49)/2,Z49,AJ49,"Y"))</f>
        <v>1188</v>
      </c>
      <c r="CV49" s="504">
        <f t="shared" si="6"/>
        <v>356.4</v>
      </c>
      <c r="CW49" s="508">
        <f t="shared" si="7"/>
        <v>2200</v>
      </c>
      <c r="CX49" s="717">
        <f t="shared" si="8"/>
        <v>-0.02</v>
      </c>
      <c r="CY49" s="717">
        <f>IF(OR(AQ49="N/A",BM49="N/A",BI49="N/A"),"",IF(AND(H49&lt;1,H49&gt;=0.3,I48="ROUND"),IF(CT49&gt;=-0.4,-0.2,-0.15),MAX(CX49,IF(OR(AQ49="N/A",BM49="N/A",BI49="N/A"),"",GetFinalDiscount("Y", I49, H49, J49, K49, L49, M49, N49, O49, AS49, AT49,AU49,AV49, AW49, AX49,AY49, AZ49, BA49, BB49,BC49,BD49, BE49,BG49, BH49, BJ49, BK49, BN49, BO49, BP49)))))</f>
        <v>-0.15</v>
      </c>
      <c r="CZ49" s="717">
        <f t="shared" si="9"/>
        <v>-0.45999999999999996</v>
      </c>
      <c r="DA49" s="509">
        <f t="shared" si="10"/>
        <v>-0.48</v>
      </c>
      <c r="DB49" s="504">
        <f t="shared" si="11"/>
        <v>1144</v>
      </c>
      <c r="DC49" s="504">
        <f t="shared" si="12"/>
        <v>343.2</v>
      </c>
      <c r="DD49" s="504" t="str">
        <f t="shared" si="13"/>
        <v/>
      </c>
      <c r="DE49" s="504">
        <f t="array" ref="DE49">IF(OR(AQ49="N/A",BM49="N/A",BI49="N/A"),"",GetCertCharge(H49,"Y",AL49))</f>
        <v>51</v>
      </c>
      <c r="DF49" s="504">
        <f>IF(OR(AQ49="N/A",BM49="N/A",BI49="N/A"),"",DC49*Parameters!$L$3)</f>
        <v>13.728</v>
      </c>
      <c r="DG49" s="504">
        <f t="shared" si="14"/>
        <v>278.47199999999998</v>
      </c>
      <c r="DH49" s="504">
        <f t="shared" si="15"/>
        <v>928.24</v>
      </c>
    </row>
    <row r="50" spans="2:112" x14ac:dyDescent="0.25">
      <c r="B50" s="798"/>
      <c r="C50" s="799" t="s">
        <v>1564</v>
      </c>
      <c r="D50" s="512"/>
      <c r="E50" s="512"/>
      <c r="F50" s="722" t="s">
        <v>24</v>
      </c>
      <c r="G50" s="800"/>
      <c r="H50" s="801">
        <v>0.3</v>
      </c>
      <c r="I50" s="509" t="s">
        <v>196</v>
      </c>
      <c r="J50" s="802" t="s">
        <v>215</v>
      </c>
      <c r="K50" s="803" t="s">
        <v>251</v>
      </c>
      <c r="L50" s="804" t="s">
        <v>188</v>
      </c>
      <c r="M50" s="805" t="s">
        <v>188</v>
      </c>
      <c r="N50" s="804" t="s">
        <v>188</v>
      </c>
      <c r="O50" s="804" t="s">
        <v>22</v>
      </c>
      <c r="P50" s="806"/>
      <c r="Q50" s="805"/>
      <c r="R50" s="805"/>
      <c r="S50" s="805"/>
      <c r="T50" s="805"/>
      <c r="U50" s="805">
        <v>1.0069999999999999</v>
      </c>
      <c r="V50" s="805"/>
      <c r="W50" s="805"/>
      <c r="X50" s="805"/>
      <c r="Y50" s="805"/>
      <c r="Z50" s="805">
        <v>61.8</v>
      </c>
      <c r="AA50" s="512">
        <v>57</v>
      </c>
      <c r="AB50" s="512"/>
      <c r="AC50" s="512"/>
      <c r="AD50" s="807"/>
      <c r="AE50" s="805"/>
      <c r="AF50" s="805"/>
      <c r="AG50" s="805"/>
      <c r="AH50" s="805"/>
      <c r="AI50" s="512"/>
      <c r="AJ50" s="512"/>
      <c r="AK50" s="807"/>
      <c r="AL50" s="512"/>
      <c r="AM50" s="807"/>
      <c r="AN50" s="512"/>
      <c r="AO50" s="559">
        <f t="array" ref="AO50">IF(AQ50="N/A","",GetRapPrice(I50,H50,J50,K50))</f>
        <v>2000</v>
      </c>
      <c r="AP50" s="509">
        <f t="shared" si="0"/>
        <v>-0.37</v>
      </c>
      <c r="AQ50" s="508">
        <f t="array" ref="AQ50">GetFMP(I50,H50,J50,K50,L50,M50,N50,O50,(Q50+R50)/2,Z50,AJ50,"Y")</f>
        <v>1260</v>
      </c>
      <c r="AR50" s="504">
        <f t="shared" si="1"/>
        <v>378</v>
      </c>
      <c r="AS50" s="808"/>
      <c r="AT50" s="809"/>
      <c r="AU50" s="810"/>
      <c r="AV50" s="810"/>
      <c r="AW50" s="811"/>
      <c r="AX50" s="811" t="s">
        <v>1183</v>
      </c>
      <c r="AY50" s="810" t="s">
        <v>1183</v>
      </c>
      <c r="AZ50" s="810" t="s">
        <v>1183</v>
      </c>
      <c r="BA50" s="810" t="s">
        <v>1183</v>
      </c>
      <c r="BB50" s="810" t="s">
        <v>1183</v>
      </c>
      <c r="BC50" s="810" t="s">
        <v>1183</v>
      </c>
      <c r="BD50" s="810" t="s">
        <v>1183</v>
      </c>
      <c r="BE50" s="810" t="s">
        <v>1183</v>
      </c>
      <c r="BF50" s="811">
        <f>NaturalRelatedDisc(I50,H50,J50,K50,AX50,"Y",L50,M50,N50,O50)+NaturalRelatedDisc(I50,H50,J50,K50,AY50,"Y",L50,M50,N50,O50)+OpenRelatedDisc(I50,H50,J50,K50,AZ50,"Y",L50,M50,N50,O50)+GrainingRelatedDisc(I50,H50,J50,K50,BA50,"Surface","Y",L50,M50,N50,O50)+GrainingRelatedDisc(I50,H50,J50,K50,BB50,"Internal","Y",L50,M50,N50,O50)+OthersRelatedDisc(I50,H50,J50,K50,BC50,"Y",L50,M50,N50,O50)+OthersRelatedDisc(I50,H50,J50,K50,BD50,"Y",L50,M50,N50,O50)+OthersRelatedDisc(I50,H50,J50,K50,BE50,"Y",L50,M50,N50,O50)+cutrelatedDisc(I50,H50,J50,K50,L50,M50,N50,AW50,"Y",O50)+GetColClarupgDwg(I50,H50,J50,K50,AU50,AV50,"Y",L50)</f>
        <v>0</v>
      </c>
      <c r="BG50" s="810" t="s">
        <v>1183</v>
      </c>
      <c r="BH50" s="810" t="s">
        <v>1183</v>
      </c>
      <c r="BI50" s="811">
        <f t="shared" si="2"/>
        <v>0</v>
      </c>
      <c r="BJ50" s="810" t="s">
        <v>1183</v>
      </c>
      <c r="BK50" s="810" t="s">
        <v>1183</v>
      </c>
      <c r="BL50" s="810" t="s">
        <v>1183</v>
      </c>
      <c r="BM50" s="811">
        <f t="shared" si="3"/>
        <v>0</v>
      </c>
      <c r="BN50" s="812"/>
      <c r="BO50" s="812"/>
      <c r="BP50" s="812"/>
      <c r="BQ50" s="811">
        <f>cleanrelateddisc(I50, H50, J50, K50, BN50, BO50, "Y", L50, M50, N50)+HARelatedDisc(I50, H50, J50, K50,BP50, "Y", L50)</f>
        <v>0</v>
      </c>
      <c r="BR50" s="810"/>
      <c r="BS50" s="810"/>
      <c r="BT50" s="811"/>
      <c r="BU50" s="811"/>
      <c r="BV50" s="810"/>
      <c r="BW50" s="811"/>
      <c r="BX50" s="810"/>
      <c r="BY50" s="813"/>
      <c r="BZ50" s="811"/>
      <c r="CA50" s="813"/>
      <c r="CB50" s="811"/>
      <c r="CC50" s="810"/>
      <c r="CD50" s="810"/>
      <c r="CE50" s="810"/>
      <c r="CF50" s="810"/>
      <c r="CG50" s="810"/>
      <c r="CH50" s="810"/>
      <c r="CI50" s="810"/>
      <c r="CJ50" s="810"/>
      <c r="CK50" s="814"/>
      <c r="CL50" s="815">
        <f t="array" ref="CL50">getSection(I50,J50,K50)</f>
        <v>5</v>
      </c>
      <c r="CM50" s="508">
        <f t="array" ref="CM50">IF(AQ50="N/A","",IF(CU50="N/A",0,GetRapPrice(I50,H50,J50,K50)))</f>
        <v>2000</v>
      </c>
      <c r="CN50" s="509">
        <f t="shared" si="4"/>
        <v>-0.37</v>
      </c>
      <c r="CO50" s="509">
        <f t="array" ref="CO50">IF(AQ50="N/A","",IF(CU50="N/A",0,IF(ISBLANK(G50),0,GetPolSymmDiscount(I50,H50,J50,K50,L50,M50,N50,O50))))</f>
        <v>0</v>
      </c>
      <c r="CP50" s="509">
        <f t="array" ref="CP50">IF(AQ50="N/A","",Depthdisc(I50,H50,L50,J50,K50,Z50,"Y"))</f>
        <v>0</v>
      </c>
      <c r="CQ50" s="509">
        <f t="array" ref="CQ50">IF(AQ50="N/A","",IF(CU50="N/A",0,GetSizePremiums(I50,H50,J50,K50,L50,M50,N50,O50,getSection(G50,J50,K50))))</f>
        <v>0</v>
      </c>
      <c r="CR50" s="509">
        <f t="array" ref="CR50">IF(AQ50="N/A","",IF(CU50="N/A",0,IF(ISBLANK(G50),0,GetDiameterPremiums(I50,H50,L50,M50,N50,O50,J50,K50,T50))))</f>
        <v>0</v>
      </c>
      <c r="CS50" s="509">
        <f t="array" ref="CS50">IF(AQ50="N/A","",IF(CU50="N/A",0,IF(ISBLANK(G50),0,GetKtoSPremiums(I50,H50,J50,K50,AJ50))))</f>
        <v>0</v>
      </c>
      <c r="CT50" s="509">
        <f t="shared" si="5"/>
        <v>-0.37</v>
      </c>
      <c r="CU50" s="508">
        <f t="array" ref="CU50">IF(AQ50="N/A","",GetFMP(I50, H50, J50, K50, L50, M50, N50, O50, (Q50+R50)/2,Z50,AJ50,"Y"))</f>
        <v>1260</v>
      </c>
      <c r="CV50" s="504">
        <f t="shared" si="6"/>
        <v>378</v>
      </c>
      <c r="CW50" s="508">
        <f t="shared" si="7"/>
        <v>2000</v>
      </c>
      <c r="CX50" s="717">
        <f t="shared" si="8"/>
        <v>0</v>
      </c>
      <c r="CY50" s="717">
        <f>IF(OR(AQ50="N/A",BM50="N/A",BI50="N/A"),"",IF(AND(H50&lt;1,H50&gt;=0.3,I49="ROUND"),IF(CT50&gt;=-0.4,-0.2,-0.15),MAX(CX50,IF(OR(AQ50="N/A",BM50="N/A",BI50="N/A"),"",GetFinalDiscount("Y", I50, H50, J50, K50, L50, M50, N50, O50, AS50, AT50,AU50,AV50, AW50, AX50,AY50, AZ50, BA50, BB50,BC50,BD50, BE50,BG50, BH50, BJ50, BK50, BN50, BO50, BP50)))))</f>
        <v>-0.2</v>
      </c>
      <c r="CZ50" s="717">
        <f t="shared" si="9"/>
        <v>-0.37</v>
      </c>
      <c r="DA50" s="509">
        <f t="shared" si="10"/>
        <v>-0.37</v>
      </c>
      <c r="DB50" s="504">
        <f t="shared" si="11"/>
        <v>1260</v>
      </c>
      <c r="DC50" s="504">
        <f t="shared" si="12"/>
        <v>378</v>
      </c>
      <c r="DD50" s="504" t="str">
        <f t="shared" si="13"/>
        <v/>
      </c>
      <c r="DE50" s="504">
        <f t="array" ref="DE50">IF(OR(AQ50="N/A",BM50="N/A",BI50="N/A"),"",GetCertCharge(H50,"Y",AL50))</f>
        <v>51</v>
      </c>
      <c r="DF50" s="504">
        <f>IF(OR(AQ50="N/A",BM50="N/A",BI50="N/A"),"",DC50*Parameters!$L$3)</f>
        <v>15.120000000000001</v>
      </c>
      <c r="DG50" s="504">
        <f t="shared" si="14"/>
        <v>311.88</v>
      </c>
      <c r="DH50" s="504">
        <f t="shared" si="15"/>
        <v>1039.6000000000001</v>
      </c>
    </row>
    <row r="51" spans="2:112" x14ac:dyDescent="0.25">
      <c r="B51" s="798"/>
      <c r="C51" s="799" t="s">
        <v>1565</v>
      </c>
      <c r="D51" s="512"/>
      <c r="E51" s="512"/>
      <c r="F51" s="722" t="s">
        <v>24</v>
      </c>
      <c r="G51" s="800"/>
      <c r="H51" s="801">
        <v>0.3</v>
      </c>
      <c r="I51" s="509" t="s">
        <v>196</v>
      </c>
      <c r="J51" s="802" t="s">
        <v>250</v>
      </c>
      <c r="K51" s="803" t="s">
        <v>214</v>
      </c>
      <c r="L51" s="804" t="s">
        <v>188</v>
      </c>
      <c r="M51" s="805" t="s">
        <v>188</v>
      </c>
      <c r="N51" s="804" t="s">
        <v>188</v>
      </c>
      <c r="O51" s="804" t="s">
        <v>36</v>
      </c>
      <c r="P51" s="806"/>
      <c r="Q51" s="805"/>
      <c r="R51" s="805"/>
      <c r="S51" s="805"/>
      <c r="T51" s="805"/>
      <c r="U51" s="805">
        <v>1.0089999999999999</v>
      </c>
      <c r="V51" s="805"/>
      <c r="W51" s="805"/>
      <c r="X51" s="805"/>
      <c r="Y51" s="805"/>
      <c r="Z51" s="805">
        <v>62</v>
      </c>
      <c r="AA51" s="512">
        <v>57</v>
      </c>
      <c r="AB51" s="512"/>
      <c r="AC51" s="512"/>
      <c r="AD51" s="807"/>
      <c r="AE51" s="805"/>
      <c r="AF51" s="805"/>
      <c r="AG51" s="805"/>
      <c r="AH51" s="805"/>
      <c r="AI51" s="512"/>
      <c r="AJ51" s="512" t="s">
        <v>1891</v>
      </c>
      <c r="AK51" s="807"/>
      <c r="AL51" s="512"/>
      <c r="AM51" s="807"/>
      <c r="AN51" s="512"/>
      <c r="AO51" s="559">
        <f t="array" ref="AO51">IF(AQ51="N/A","",GetRapPrice(I51,H51,J51,K51))</f>
        <v>2300</v>
      </c>
      <c r="AP51" s="509">
        <f t="shared" si="0"/>
        <v>-0.43999999999999995</v>
      </c>
      <c r="AQ51" s="508">
        <f t="array" ref="AQ51">GetFMP(I51,H51,J51,K51,L51,M51,N51,O51,(Q51+R51)/2,Z51,AJ51,"Y")</f>
        <v>1288.0000000000002</v>
      </c>
      <c r="AR51" s="504">
        <f t="shared" si="1"/>
        <v>386.40000000000003</v>
      </c>
      <c r="AS51" s="808"/>
      <c r="AT51" s="809"/>
      <c r="AU51" s="810"/>
      <c r="AV51" s="810"/>
      <c r="AW51" s="811" t="s">
        <v>189</v>
      </c>
      <c r="AX51" s="811" t="s">
        <v>1183</v>
      </c>
      <c r="AY51" s="810" t="s">
        <v>1183</v>
      </c>
      <c r="AZ51" s="810" t="s">
        <v>1183</v>
      </c>
      <c r="BA51" s="810" t="s">
        <v>1183</v>
      </c>
      <c r="BB51" s="810" t="s">
        <v>1183</v>
      </c>
      <c r="BC51" s="810" t="s">
        <v>1183</v>
      </c>
      <c r="BD51" s="810" t="s">
        <v>1183</v>
      </c>
      <c r="BE51" s="810" t="s">
        <v>1183</v>
      </c>
      <c r="BF51" s="811">
        <f>NaturalRelatedDisc(I51,H51,J51,K51,AX51,"Y",L51,M51,N51,O51)+NaturalRelatedDisc(I51,H51,J51,K51,AY51,"Y",L51,M51,N51,O51)+OpenRelatedDisc(I51,H51,J51,K51,AZ51,"Y",L51,M51,N51,O51)+GrainingRelatedDisc(I51,H51,J51,K51,BA51,"Surface","Y",L51,M51,N51,O51)+GrainingRelatedDisc(I51,H51,J51,K51,BB51,"Internal","Y",L51,M51,N51,O51)+OthersRelatedDisc(I51,H51,J51,K51,BC51,"Y",L51,M51,N51,O51)+OthersRelatedDisc(I51,H51,J51,K51,BD51,"Y",L51,M51,N51,O51)+OthersRelatedDisc(I51,H51,J51,K51,BE51,"Y",L51,M51,N51,O51)+cutrelatedDisc(I51,H51,J51,K51,L51,M51,N51,AW51,"Y",O51)+GetColClarupgDwg(I51,H51,J51,K51,AU51,AV51,"Y",L51)</f>
        <v>0</v>
      </c>
      <c r="BG51" s="810" t="s">
        <v>1183</v>
      </c>
      <c r="BH51" s="810" t="s">
        <v>1183</v>
      </c>
      <c r="BI51" s="811">
        <f t="shared" si="2"/>
        <v>0</v>
      </c>
      <c r="BJ51" s="810" t="s">
        <v>1183</v>
      </c>
      <c r="BK51" s="810" t="s">
        <v>1183</v>
      </c>
      <c r="BL51" s="810" t="s">
        <v>1326</v>
      </c>
      <c r="BM51" s="811">
        <f t="shared" si="3"/>
        <v>0</v>
      </c>
      <c r="BN51" s="812" t="s">
        <v>861</v>
      </c>
      <c r="BO51" s="812" t="s">
        <v>861</v>
      </c>
      <c r="BP51" s="812" t="s">
        <v>749</v>
      </c>
      <c r="BQ51" s="811">
        <f>cleanrelateddisc(I51, H51, J51, K51, BN51, BO51, "Y", L51, M51, N51)+HARelatedDisc(I51, H51, J51, K51,BP51, "Y", L51)</f>
        <v>0</v>
      </c>
      <c r="BR51" s="810"/>
      <c r="BS51" s="810"/>
      <c r="BT51" s="811"/>
      <c r="BU51" s="811"/>
      <c r="BV51" s="810"/>
      <c r="BW51" s="811"/>
      <c r="BX51" s="810"/>
      <c r="BY51" s="813"/>
      <c r="BZ51" s="811"/>
      <c r="CA51" s="813"/>
      <c r="CB51" s="811"/>
      <c r="CC51" s="810"/>
      <c r="CD51" s="810"/>
      <c r="CE51" s="810"/>
      <c r="CF51" s="810"/>
      <c r="CG51" s="810"/>
      <c r="CH51" s="810"/>
      <c r="CI51" s="810"/>
      <c r="CJ51" s="810"/>
      <c r="CK51" s="814"/>
      <c r="CL51" s="815">
        <f t="array" ref="CL51">getSection(I51,J51,K51)</f>
        <v>2</v>
      </c>
      <c r="CM51" s="508">
        <f t="array" ref="CM51">IF(AQ51="N/A","",IF(CU51="N/A",0,GetRapPrice(I51,H51,J51,K51)))</f>
        <v>2300</v>
      </c>
      <c r="CN51" s="509">
        <f t="shared" si="4"/>
        <v>-0.43999999999999995</v>
      </c>
      <c r="CO51" s="509">
        <f t="array" ref="CO51">IF(AQ51="N/A","",IF(CU51="N/A",0,IF(ISBLANK(G51),0,GetPolSymmDiscount(I51,H51,J51,K51,L51,M51,N51,O51))))</f>
        <v>0</v>
      </c>
      <c r="CP51" s="509">
        <f t="array" ref="CP51">IF(AQ51="N/A","",Depthdisc(I51,H51,L51,J51,K51,Z51,"Y"))</f>
        <v>0</v>
      </c>
      <c r="CQ51" s="509">
        <f t="array" ref="CQ51">IF(AQ51="N/A","",IF(CU51="N/A",0,GetSizePremiums(I51,H51,J51,K51,L51,M51,N51,O51,getSection(G51,J51,K51))))</f>
        <v>0</v>
      </c>
      <c r="CR51" s="509">
        <f t="array" ref="CR51">IF(AQ51="N/A","",IF(CU51="N/A",0,IF(ISBLANK(G51),0,GetDiameterPremiums(I51,H51,L51,M51,N51,O51,J51,K51,T51))))</f>
        <v>0</v>
      </c>
      <c r="CS51" s="509">
        <f t="array" ref="CS51">IF(AQ51="N/A","",IF(CU51="N/A",0,IF(ISBLANK(G51),0,GetKtoSPremiums(I51,H51,J51,K51,AJ51))))</f>
        <v>0</v>
      </c>
      <c r="CT51" s="509">
        <f t="shared" si="5"/>
        <v>-0.43999999999999995</v>
      </c>
      <c r="CU51" s="508">
        <f t="array" ref="CU51">IF(AQ51="N/A","",GetFMP(I51, H51, J51, K51, L51, M51, N51, O51, (Q51+R51)/2,Z51,AJ51,"Y"))</f>
        <v>1288.0000000000002</v>
      </c>
      <c r="CV51" s="504">
        <f t="shared" si="6"/>
        <v>386.40000000000003</v>
      </c>
      <c r="CW51" s="508">
        <f t="shared" si="7"/>
        <v>2300</v>
      </c>
      <c r="CX51" s="717">
        <f t="shared" si="8"/>
        <v>0</v>
      </c>
      <c r="CY51" s="717">
        <f>IF(OR(AQ51="N/A",BM51="N/A",BI51="N/A"),"",IF(AND(H51&lt;1,H51&gt;=0.3,I50="ROUND"),IF(CT51&gt;=-0.4,-0.2,-0.15),MAX(CX51,IF(OR(AQ51="N/A",BM51="N/A",BI51="N/A"),"",GetFinalDiscount("Y", I51, H51, J51, K51, L51, M51, N51, O51, AS51, AT51,AU51,AV51, AW51, AX51,AY51, AZ51, BA51, BB51,BC51,BD51, BE51,BG51, BH51, BJ51, BK51, BN51, BO51, BP51)))))</f>
        <v>-0.15</v>
      </c>
      <c r="CZ51" s="717">
        <f t="shared" si="9"/>
        <v>-0.43999999999999995</v>
      </c>
      <c r="DA51" s="509">
        <f t="shared" si="10"/>
        <v>-0.43999999999999995</v>
      </c>
      <c r="DB51" s="504">
        <f t="shared" si="11"/>
        <v>1288.0000000000002</v>
      </c>
      <c r="DC51" s="504">
        <f t="shared" si="12"/>
        <v>386.40000000000003</v>
      </c>
      <c r="DD51" s="504" t="str">
        <f t="shared" si="13"/>
        <v/>
      </c>
      <c r="DE51" s="504">
        <f t="array" ref="DE51">IF(OR(AQ51="N/A",BM51="N/A",BI51="N/A"),"",GetCertCharge(H51,"Y",AL51))</f>
        <v>51</v>
      </c>
      <c r="DF51" s="504">
        <f>IF(OR(AQ51="N/A",BM51="N/A",BI51="N/A"),"",DC51*Parameters!$L$3)</f>
        <v>15.456000000000001</v>
      </c>
      <c r="DG51" s="504">
        <f t="shared" si="14"/>
        <v>319.94400000000002</v>
      </c>
      <c r="DH51" s="504">
        <f t="shared" si="15"/>
        <v>1066.48</v>
      </c>
    </row>
    <row r="52" spans="2:112" x14ac:dyDescent="0.25">
      <c r="B52" s="798"/>
      <c r="C52" s="799" t="s">
        <v>1566</v>
      </c>
      <c r="D52" s="512"/>
      <c r="E52" s="512"/>
      <c r="F52" s="722" t="s">
        <v>24</v>
      </c>
      <c r="G52" s="800"/>
      <c r="H52" s="801">
        <v>0.3</v>
      </c>
      <c r="I52" s="509" t="s">
        <v>196</v>
      </c>
      <c r="J52" s="802" t="s">
        <v>186</v>
      </c>
      <c r="K52" s="803" t="s">
        <v>243</v>
      </c>
      <c r="L52" s="804" t="s">
        <v>188</v>
      </c>
      <c r="M52" s="805" t="s">
        <v>188</v>
      </c>
      <c r="N52" s="804" t="s">
        <v>188</v>
      </c>
      <c r="O52" s="804" t="s">
        <v>36</v>
      </c>
      <c r="P52" s="806"/>
      <c r="Q52" s="805"/>
      <c r="R52" s="805"/>
      <c r="S52" s="805"/>
      <c r="T52" s="805"/>
      <c r="U52" s="805">
        <v>1.0049999999999999</v>
      </c>
      <c r="V52" s="805"/>
      <c r="W52" s="805"/>
      <c r="X52" s="805"/>
      <c r="Y52" s="805"/>
      <c r="Z52" s="805">
        <v>61.6</v>
      </c>
      <c r="AA52" s="512">
        <v>58</v>
      </c>
      <c r="AB52" s="512"/>
      <c r="AC52" s="512"/>
      <c r="AD52" s="807"/>
      <c r="AE52" s="805"/>
      <c r="AF52" s="805"/>
      <c r="AG52" s="805"/>
      <c r="AH52" s="805"/>
      <c r="AI52" s="512"/>
      <c r="AJ52" s="512" t="s">
        <v>1900</v>
      </c>
      <c r="AK52" s="807"/>
      <c r="AL52" s="512"/>
      <c r="AM52" s="807"/>
      <c r="AN52" s="512"/>
      <c r="AO52" s="559">
        <f t="array" ref="AO52">IF(AQ52="N/A","",GetRapPrice(I52,H52,J52,K52))</f>
        <v>2600</v>
      </c>
      <c r="AP52" s="509">
        <f t="shared" si="0"/>
        <v>-0.42000000000000004</v>
      </c>
      <c r="AQ52" s="508">
        <f t="array" ref="AQ52">GetFMP(I52,H52,J52,K52,L52,M52,N52,O52,(Q52+R52)/2,Z52,AJ52,"Y")</f>
        <v>1508</v>
      </c>
      <c r="AR52" s="504">
        <f t="shared" si="1"/>
        <v>452.4</v>
      </c>
      <c r="AS52" s="808"/>
      <c r="AT52" s="809"/>
      <c r="AU52" s="810"/>
      <c r="AV52" s="810"/>
      <c r="AW52" s="811" t="s">
        <v>189</v>
      </c>
      <c r="AX52" s="811" t="s">
        <v>253</v>
      </c>
      <c r="AY52" s="810" t="s">
        <v>1183</v>
      </c>
      <c r="AZ52" s="810" t="s">
        <v>1183</v>
      </c>
      <c r="BA52" s="810" t="s">
        <v>195</v>
      </c>
      <c r="BB52" s="810" t="s">
        <v>1183</v>
      </c>
      <c r="BC52" s="810" t="s">
        <v>1183</v>
      </c>
      <c r="BD52" s="810" t="s">
        <v>1183</v>
      </c>
      <c r="BE52" s="810" t="s">
        <v>1183</v>
      </c>
      <c r="BF52" s="811">
        <f>NaturalRelatedDisc(I52,H52,J52,K52,AX52,"Y",L52,M52,N52,O52)+NaturalRelatedDisc(I52,H52,J52,K52,AY52,"Y",L52,M52,N52,O52)+OpenRelatedDisc(I52,H52,J52,K52,AZ52,"Y",L52,M52,N52,O52)+GrainingRelatedDisc(I52,H52,J52,K52,BA52,"Surface","Y",L52,M52,N52,O52)+GrainingRelatedDisc(I52,H52,J52,K52,BB52,"Internal","Y",L52,M52,N52,O52)+OthersRelatedDisc(I52,H52,J52,K52,BC52,"Y",L52,M52,N52,O52)+OthersRelatedDisc(I52,H52,J52,K52,BD52,"Y",L52,M52,N52,O52)+OthersRelatedDisc(I52,H52,J52,K52,BE52,"Y",L52,M52,N52,O52)+cutrelatedDisc(I52,H52,J52,K52,L52,M52,N52,AW52,"Y",O52)+GetColClarupgDwg(I52,H52,J52,K52,AU52,AV52,"Y",L52)</f>
        <v>0</v>
      </c>
      <c r="BG52" s="810" t="s">
        <v>1183</v>
      </c>
      <c r="BH52" s="810" t="s">
        <v>1183</v>
      </c>
      <c r="BI52" s="811">
        <f t="shared" si="2"/>
        <v>0</v>
      </c>
      <c r="BJ52" s="810" t="s">
        <v>1284</v>
      </c>
      <c r="BK52" s="810" t="s">
        <v>1183</v>
      </c>
      <c r="BL52" s="810" t="s">
        <v>1322</v>
      </c>
      <c r="BM52" s="811">
        <f t="shared" si="3"/>
        <v>-0.02</v>
      </c>
      <c r="BN52" s="812" t="s">
        <v>861</v>
      </c>
      <c r="BO52" s="812" t="s">
        <v>861</v>
      </c>
      <c r="BP52" s="812" t="s">
        <v>749</v>
      </c>
      <c r="BQ52" s="811">
        <f>cleanrelateddisc(I52, H52, J52, K52, BN52, BO52, "Y", L52, M52, N52)+HARelatedDisc(I52, H52, J52, K52,BP52, "Y", L52)</f>
        <v>0</v>
      </c>
      <c r="BR52" s="810"/>
      <c r="BS52" s="810"/>
      <c r="BT52" s="811"/>
      <c r="BU52" s="811"/>
      <c r="BV52" s="810"/>
      <c r="BW52" s="811"/>
      <c r="BX52" s="810"/>
      <c r="BY52" s="813"/>
      <c r="BZ52" s="811"/>
      <c r="CA52" s="813"/>
      <c r="CB52" s="811"/>
      <c r="CC52" s="810"/>
      <c r="CD52" s="810"/>
      <c r="CE52" s="810"/>
      <c r="CF52" s="810"/>
      <c r="CG52" s="810"/>
      <c r="CH52" s="810"/>
      <c r="CI52" s="810"/>
      <c r="CJ52" s="810"/>
      <c r="CK52" s="814"/>
      <c r="CL52" s="815">
        <f t="array" ref="CL52">getSection(I52,J52,K52)</f>
        <v>4</v>
      </c>
      <c r="CM52" s="508">
        <f t="array" ref="CM52">IF(AQ52="N/A","",IF(CU52="N/A",0,GetRapPrice(I52,H52,J52,K52)))</f>
        <v>2600</v>
      </c>
      <c r="CN52" s="509">
        <f t="shared" si="4"/>
        <v>-0.42000000000000004</v>
      </c>
      <c r="CO52" s="509">
        <f t="array" ref="CO52">IF(AQ52="N/A","",IF(CU52="N/A",0,IF(ISBLANK(G52),0,GetPolSymmDiscount(I52,H52,J52,K52,L52,M52,N52,O52))))</f>
        <v>0</v>
      </c>
      <c r="CP52" s="509">
        <f t="array" ref="CP52">IF(AQ52="N/A","",Depthdisc(I52,H52,L52,J52,K52,Z52,"Y"))</f>
        <v>0</v>
      </c>
      <c r="CQ52" s="509">
        <f t="array" ref="CQ52">IF(AQ52="N/A","",IF(CU52="N/A",0,GetSizePremiums(I52,H52,J52,K52,L52,M52,N52,O52,getSection(G52,J52,K52))))</f>
        <v>0</v>
      </c>
      <c r="CR52" s="509">
        <f t="array" ref="CR52">IF(AQ52="N/A","",IF(CU52="N/A",0,IF(ISBLANK(G52),0,GetDiameterPremiums(I52,H52,L52,M52,N52,O52,J52,K52,T52))))</f>
        <v>0</v>
      </c>
      <c r="CS52" s="509">
        <f t="array" ref="CS52">IF(AQ52="N/A","",IF(CU52="N/A",0,IF(ISBLANK(G52),0,GetKtoSPremiums(I52,H52,J52,K52,AJ52))))</f>
        <v>0</v>
      </c>
      <c r="CT52" s="509">
        <f t="shared" si="5"/>
        <v>-0.42000000000000004</v>
      </c>
      <c r="CU52" s="508">
        <f t="array" ref="CU52">IF(AQ52="N/A","",GetFMP(I52, H52, J52, K52, L52, M52, N52, O52, (Q52+R52)/2,Z52,AJ52,"Y"))</f>
        <v>1508</v>
      </c>
      <c r="CV52" s="504">
        <f t="shared" si="6"/>
        <v>452.4</v>
      </c>
      <c r="CW52" s="508">
        <f t="shared" si="7"/>
        <v>2600</v>
      </c>
      <c r="CX52" s="717">
        <f t="shared" si="8"/>
        <v>-0.02</v>
      </c>
      <c r="CY52" s="717">
        <f>IF(OR(AQ52="N/A",BM52="N/A",BI52="N/A"),"",IF(AND(H52&lt;1,H52&gt;=0.3,I51="ROUND"),IF(CT52&gt;=-0.4,-0.2,-0.15),MAX(CX52,IF(OR(AQ52="N/A",BM52="N/A",BI52="N/A"),"",GetFinalDiscount("Y", I52, H52, J52, K52, L52, M52, N52, O52, AS52, AT52,AU52,AV52, AW52, AX52,AY52, AZ52, BA52, BB52,BC52,BD52, BE52,BG52, BH52, BJ52, BK52, BN52, BO52, BP52)))))</f>
        <v>-0.15</v>
      </c>
      <c r="CZ52" s="717">
        <f t="shared" si="9"/>
        <v>-0.42000000000000004</v>
      </c>
      <c r="DA52" s="509">
        <f t="shared" si="10"/>
        <v>-0.44000000000000006</v>
      </c>
      <c r="DB52" s="504">
        <f t="shared" si="11"/>
        <v>1455.9999999999998</v>
      </c>
      <c r="DC52" s="504">
        <f t="shared" si="12"/>
        <v>436.7999999999999</v>
      </c>
      <c r="DD52" s="504" t="str">
        <f t="shared" si="13"/>
        <v/>
      </c>
      <c r="DE52" s="504">
        <f t="array" ref="DE52">IF(OR(AQ52="N/A",BM52="N/A",BI52="N/A"),"",GetCertCharge(H52,"Y",AL52))</f>
        <v>51</v>
      </c>
      <c r="DF52" s="504">
        <f>IF(OR(AQ52="N/A",BM52="N/A",BI52="N/A"),"",DC52*Parameters!$L$3)</f>
        <v>17.471999999999998</v>
      </c>
      <c r="DG52" s="504">
        <f t="shared" si="14"/>
        <v>368.32799999999992</v>
      </c>
      <c r="DH52" s="504">
        <f t="shared" si="15"/>
        <v>1227.7599999999998</v>
      </c>
    </row>
    <row r="53" spans="2:112" x14ac:dyDescent="0.25">
      <c r="B53" s="798"/>
      <c r="C53" s="799" t="s">
        <v>1567</v>
      </c>
      <c r="D53" s="512"/>
      <c r="E53" s="512"/>
      <c r="F53" s="722" t="s">
        <v>24</v>
      </c>
      <c r="G53" s="800"/>
      <c r="H53" s="801">
        <v>0.3</v>
      </c>
      <c r="I53" s="509" t="s">
        <v>196</v>
      </c>
      <c r="J53" s="802" t="s">
        <v>273</v>
      </c>
      <c r="K53" s="803" t="s">
        <v>259</v>
      </c>
      <c r="L53" s="804" t="s">
        <v>202</v>
      </c>
      <c r="M53" s="805" t="s">
        <v>188</v>
      </c>
      <c r="N53" s="804" t="s">
        <v>188</v>
      </c>
      <c r="O53" s="804" t="s">
        <v>22</v>
      </c>
      <c r="P53" s="806"/>
      <c r="Q53" s="805"/>
      <c r="R53" s="805"/>
      <c r="S53" s="805"/>
      <c r="T53" s="805"/>
      <c r="U53" s="805">
        <v>1.002</v>
      </c>
      <c r="V53" s="805"/>
      <c r="W53" s="805"/>
      <c r="X53" s="805"/>
      <c r="Y53" s="805"/>
      <c r="Z53" s="805">
        <v>62.2</v>
      </c>
      <c r="AA53" s="512">
        <v>60</v>
      </c>
      <c r="AB53" s="512"/>
      <c r="AC53" s="512"/>
      <c r="AD53" s="807"/>
      <c r="AE53" s="805"/>
      <c r="AF53" s="805"/>
      <c r="AG53" s="805"/>
      <c r="AH53" s="805"/>
      <c r="AI53" s="512"/>
      <c r="AJ53" s="512" t="s">
        <v>1910</v>
      </c>
      <c r="AK53" s="807"/>
      <c r="AL53" s="512"/>
      <c r="AM53" s="807"/>
      <c r="AN53" s="512"/>
      <c r="AO53" s="559">
        <f t="array" ref="AO53">IF(AQ53="N/A","",GetRapPrice(I53,H53,J53,K53))</f>
        <v>1100</v>
      </c>
      <c r="AP53" s="509">
        <f t="shared" si="0"/>
        <v>-0.44999999999999996</v>
      </c>
      <c r="AQ53" s="508">
        <f t="array" ref="AQ53">GetFMP(I53,H53,J53,K53,L53,M53,N53,O53,(Q53+R53)/2,Z53,AJ53,"Y")</f>
        <v>605</v>
      </c>
      <c r="AR53" s="504">
        <f t="shared" si="1"/>
        <v>181.5</v>
      </c>
      <c r="AS53" s="808"/>
      <c r="AT53" s="809"/>
      <c r="AU53" s="810"/>
      <c r="AV53" s="810"/>
      <c r="AW53" s="811"/>
      <c r="AX53" s="811" t="s">
        <v>1183</v>
      </c>
      <c r="AY53" s="810" t="s">
        <v>1183</v>
      </c>
      <c r="AZ53" s="810" t="s">
        <v>1196</v>
      </c>
      <c r="BA53" s="810" t="s">
        <v>1183</v>
      </c>
      <c r="BB53" s="810" t="s">
        <v>1183</v>
      </c>
      <c r="BC53" s="810" t="s">
        <v>1183</v>
      </c>
      <c r="BD53" s="810" t="s">
        <v>1183</v>
      </c>
      <c r="BE53" s="810" t="s">
        <v>1183</v>
      </c>
      <c r="BF53" s="811">
        <f>NaturalRelatedDisc(I53,H53,J53,K53,AX53,"Y",L53,M53,N53,O53)+NaturalRelatedDisc(I53,H53,J53,K53,AY53,"Y",L53,M53,N53,O53)+OpenRelatedDisc(I53,H53,J53,K53,AZ53,"Y",L53,M53,N53,O53)+GrainingRelatedDisc(I53,H53,J53,K53,BA53,"Surface","Y",L53,M53,N53,O53)+GrainingRelatedDisc(I53,H53,J53,K53,BB53,"Internal","Y",L53,M53,N53,O53)+OthersRelatedDisc(I53,H53,J53,K53,BC53,"Y",L53,M53,N53,O53)+OthersRelatedDisc(I53,H53,J53,K53,BD53,"Y",L53,M53,N53,O53)+OthersRelatedDisc(I53,H53,J53,K53,BE53,"Y",L53,M53,N53,O53)+cutrelatedDisc(I53,H53,J53,K53,L53,M53,N53,AW53,"Y",O53)+GetColClarupgDwg(I53,H53,J53,K53,AU53,AV53,"Y",L53)</f>
        <v>-0.02</v>
      </c>
      <c r="BG53" s="810" t="s">
        <v>1183</v>
      </c>
      <c r="BH53" s="810" t="s">
        <v>1183</v>
      </c>
      <c r="BI53" s="811">
        <f t="shared" si="2"/>
        <v>0</v>
      </c>
      <c r="BJ53" s="810" t="s">
        <v>1284</v>
      </c>
      <c r="BK53" s="810" t="s">
        <v>1183</v>
      </c>
      <c r="BL53" s="810" t="s">
        <v>1183</v>
      </c>
      <c r="BM53" s="811">
        <f t="shared" si="3"/>
        <v>0</v>
      </c>
      <c r="BN53" s="812"/>
      <c r="BO53" s="812"/>
      <c r="BP53" s="812" t="s">
        <v>749</v>
      </c>
      <c r="BQ53" s="811">
        <f>cleanrelateddisc(I53, H53, J53, K53, BN53, BO53, "Y", L53, M53, N53)+HARelatedDisc(I53, H53, J53, K53,BP53, "Y", L53)</f>
        <v>0</v>
      </c>
      <c r="BR53" s="810"/>
      <c r="BS53" s="810"/>
      <c r="BT53" s="811"/>
      <c r="BU53" s="811"/>
      <c r="BV53" s="810"/>
      <c r="BW53" s="811"/>
      <c r="BX53" s="810"/>
      <c r="BY53" s="813"/>
      <c r="BZ53" s="811"/>
      <c r="CA53" s="813"/>
      <c r="CB53" s="811"/>
      <c r="CC53" s="810"/>
      <c r="CD53" s="810"/>
      <c r="CE53" s="810"/>
      <c r="CF53" s="810"/>
      <c r="CG53" s="810"/>
      <c r="CH53" s="810"/>
      <c r="CI53" s="810"/>
      <c r="CJ53" s="810"/>
      <c r="CK53" s="814"/>
      <c r="CL53" s="815">
        <f t="array" ref="CL53">getSection(I53,J53,K53)</f>
        <v>9</v>
      </c>
      <c r="CM53" s="508">
        <f t="array" ref="CM53">IF(AQ53="N/A","",IF(CU53="N/A",0,GetRapPrice(I53,H53,J53,K53)))</f>
        <v>1100</v>
      </c>
      <c r="CN53" s="509">
        <f t="shared" si="4"/>
        <v>-0.44999999999999996</v>
      </c>
      <c r="CO53" s="509">
        <f t="array" ref="CO53">IF(AQ53="N/A","",IF(CU53="N/A",0,IF(ISBLANK(G53),0,GetPolSymmDiscount(I53,H53,J53,K53,L53,M53,N53,O53))))</f>
        <v>0</v>
      </c>
      <c r="CP53" s="509">
        <f t="array" ref="CP53">IF(AQ53="N/A","",Depthdisc(I53,H53,L53,J53,K53,Z53,"Y"))</f>
        <v>0</v>
      </c>
      <c r="CQ53" s="509">
        <f t="array" ref="CQ53">IF(AQ53="N/A","",IF(CU53="N/A",0,GetSizePremiums(I53,H53,J53,K53,L53,M53,N53,O53,getSection(G53,J53,K53))))</f>
        <v>0</v>
      </c>
      <c r="CR53" s="509">
        <f t="array" ref="CR53">IF(AQ53="N/A","",IF(CU53="N/A",0,IF(ISBLANK(G53),0,GetDiameterPremiums(I53,H53,L53,M53,N53,O53,J53,K53,T53))))</f>
        <v>0</v>
      </c>
      <c r="CS53" s="509">
        <f t="array" ref="CS53">IF(AQ53="N/A","",IF(CU53="N/A",0,IF(ISBLANK(G53),0,GetKtoSPremiums(I53,H53,J53,K53,AJ53))))</f>
        <v>0</v>
      </c>
      <c r="CT53" s="509">
        <f t="shared" si="5"/>
        <v>-0.44999999999999996</v>
      </c>
      <c r="CU53" s="508">
        <f t="array" ref="CU53">IF(AQ53="N/A","",GetFMP(I53, H53, J53, K53, L53, M53, N53, O53, (Q53+R53)/2,Z53,AJ53,"Y"))</f>
        <v>605</v>
      </c>
      <c r="CV53" s="504">
        <f t="shared" si="6"/>
        <v>181.5</v>
      </c>
      <c r="CW53" s="508">
        <f t="shared" si="7"/>
        <v>1100</v>
      </c>
      <c r="CX53" s="717">
        <f t="shared" si="8"/>
        <v>-0.02</v>
      </c>
      <c r="CY53" s="717">
        <f>IF(OR(AQ53="N/A",BM53="N/A",BI53="N/A"),"",IF(AND(H53&lt;1,H53&gt;=0.3,I52="ROUND"),IF(CT53&gt;=-0.4,-0.2,-0.15),MAX(CX53,IF(OR(AQ53="N/A",BM53="N/A",BI53="N/A"),"",GetFinalDiscount("Y", I53, H53, J53, K53, L53, M53, N53, O53, AS53, AT53,AU53,AV53, AW53, AX53,AY53, AZ53, BA53, BB53,BC53,BD53, BE53,BG53, BH53, BJ53, BK53, BN53, BO53, BP53)))))</f>
        <v>-0.15</v>
      </c>
      <c r="CZ53" s="717">
        <f t="shared" si="9"/>
        <v>-0.44999999999999996</v>
      </c>
      <c r="DA53" s="509">
        <f t="shared" si="10"/>
        <v>-0.47</v>
      </c>
      <c r="DB53" s="504">
        <f t="shared" si="11"/>
        <v>583</v>
      </c>
      <c r="DC53" s="504">
        <f t="shared" si="12"/>
        <v>174.9</v>
      </c>
      <c r="DD53" s="504" t="str">
        <f t="shared" si="13"/>
        <v/>
      </c>
      <c r="DE53" s="504">
        <f t="array" ref="DE53">IF(OR(AQ53="N/A",BM53="N/A",BI53="N/A"),"",GetCertCharge(H53,"Y",AL53))</f>
        <v>51</v>
      </c>
      <c r="DF53" s="504">
        <f>IF(OR(AQ53="N/A",BM53="N/A",BI53="N/A"),"",DC53*Parameters!$L$3)</f>
        <v>6.9960000000000004</v>
      </c>
      <c r="DG53" s="504">
        <f t="shared" si="14"/>
        <v>116.90400000000001</v>
      </c>
      <c r="DH53" s="504">
        <f t="shared" si="15"/>
        <v>389.68000000000006</v>
      </c>
    </row>
    <row r="54" spans="2:112" x14ac:dyDescent="0.25">
      <c r="B54" s="798"/>
      <c r="C54" s="799" t="s">
        <v>1568</v>
      </c>
      <c r="D54" s="512"/>
      <c r="E54" s="512"/>
      <c r="F54" s="722" t="s">
        <v>24</v>
      </c>
      <c r="G54" s="800"/>
      <c r="H54" s="801">
        <v>0.3</v>
      </c>
      <c r="I54" s="509" t="s">
        <v>196</v>
      </c>
      <c r="J54" s="802" t="s">
        <v>273</v>
      </c>
      <c r="K54" s="803" t="s">
        <v>243</v>
      </c>
      <c r="L54" s="804" t="s">
        <v>188</v>
      </c>
      <c r="M54" s="805" t="s">
        <v>188</v>
      </c>
      <c r="N54" s="804" t="s">
        <v>188</v>
      </c>
      <c r="O54" s="804" t="s">
        <v>22</v>
      </c>
      <c r="P54" s="806"/>
      <c r="Q54" s="805"/>
      <c r="R54" s="805"/>
      <c r="S54" s="805"/>
      <c r="T54" s="805"/>
      <c r="U54" s="805">
        <v>1.0089999999999999</v>
      </c>
      <c r="V54" s="805"/>
      <c r="W54" s="805"/>
      <c r="X54" s="805"/>
      <c r="Y54" s="805"/>
      <c r="Z54" s="805">
        <v>62.5</v>
      </c>
      <c r="AA54" s="512">
        <v>57</v>
      </c>
      <c r="AB54" s="512"/>
      <c r="AC54" s="512"/>
      <c r="AD54" s="807"/>
      <c r="AE54" s="805"/>
      <c r="AF54" s="805"/>
      <c r="AG54" s="805"/>
      <c r="AH54" s="805"/>
      <c r="AI54" s="512"/>
      <c r="AJ54" s="512" t="s">
        <v>1911</v>
      </c>
      <c r="AK54" s="807"/>
      <c r="AL54" s="512"/>
      <c r="AM54" s="807"/>
      <c r="AN54" s="512"/>
      <c r="AO54" s="559">
        <f t="array" ref="AO54">IF(AQ54="N/A","",GetRapPrice(I54,H54,J54,K54))</f>
        <v>1400</v>
      </c>
      <c r="AP54" s="509">
        <f t="shared" si="0"/>
        <v>-0.38</v>
      </c>
      <c r="AQ54" s="508">
        <f t="array" ref="AQ54">GetFMP(I54,H54,J54,K54,L54,M54,N54,O54,(Q54+R54)/2,Z54,AJ54,"Y")</f>
        <v>868</v>
      </c>
      <c r="AR54" s="504">
        <f t="shared" si="1"/>
        <v>260.39999999999998</v>
      </c>
      <c r="AS54" s="808"/>
      <c r="AT54" s="809"/>
      <c r="AU54" s="810"/>
      <c r="AV54" s="810"/>
      <c r="AW54" s="811" t="s">
        <v>189</v>
      </c>
      <c r="AX54" s="811" t="s">
        <v>253</v>
      </c>
      <c r="AY54" s="810" t="s">
        <v>1183</v>
      </c>
      <c r="AZ54" s="810" t="s">
        <v>1183</v>
      </c>
      <c r="BA54" s="810" t="s">
        <v>1183</v>
      </c>
      <c r="BB54" s="810" t="s">
        <v>1183</v>
      </c>
      <c r="BC54" s="810" t="s">
        <v>1183</v>
      </c>
      <c r="BD54" s="810" t="s">
        <v>1183</v>
      </c>
      <c r="BE54" s="810" t="s">
        <v>1183</v>
      </c>
      <c r="BF54" s="811">
        <f>NaturalRelatedDisc(I54,H54,J54,K54,AX54,"Y",L54,M54,N54,O54)+NaturalRelatedDisc(I54,H54,J54,K54,AY54,"Y",L54,M54,N54,O54)+OpenRelatedDisc(I54,H54,J54,K54,AZ54,"Y",L54,M54,N54,O54)+GrainingRelatedDisc(I54,H54,J54,K54,BA54,"Surface","Y",L54,M54,N54,O54)+GrainingRelatedDisc(I54,H54,J54,K54,BB54,"Internal","Y",L54,M54,N54,O54)+OthersRelatedDisc(I54,H54,J54,K54,BC54,"Y",L54,M54,N54,O54)+OthersRelatedDisc(I54,H54,J54,K54,BD54,"Y",L54,M54,N54,O54)+OthersRelatedDisc(I54,H54,J54,K54,BE54,"Y",L54,M54,N54,O54)+cutrelatedDisc(I54,H54,J54,K54,L54,M54,N54,AW54,"Y",O54)+GetColClarupgDwg(I54,H54,J54,K54,AU54,AV54,"Y",L54)</f>
        <v>0</v>
      </c>
      <c r="BG54" s="810" t="s">
        <v>1183</v>
      </c>
      <c r="BH54" s="810" t="s">
        <v>1183</v>
      </c>
      <c r="BI54" s="811">
        <f t="shared" si="2"/>
        <v>0</v>
      </c>
      <c r="BJ54" s="810" t="s">
        <v>1283</v>
      </c>
      <c r="BK54" s="810" t="s">
        <v>1183</v>
      </c>
      <c r="BL54" s="810" t="s">
        <v>1322</v>
      </c>
      <c r="BM54" s="811">
        <f t="shared" si="3"/>
        <v>0</v>
      </c>
      <c r="BN54" s="812" t="s">
        <v>861</v>
      </c>
      <c r="BO54" s="812" t="s">
        <v>749</v>
      </c>
      <c r="BP54" s="812" t="s">
        <v>749</v>
      </c>
      <c r="BQ54" s="811">
        <f>cleanrelateddisc(I54, H54, J54, K54, BN54, BO54, "Y", L54, M54, N54)+HARelatedDisc(I54, H54, J54, K54,BP54, "Y", L54)</f>
        <v>0</v>
      </c>
      <c r="BR54" s="810"/>
      <c r="BS54" s="810"/>
      <c r="BT54" s="811"/>
      <c r="BU54" s="811"/>
      <c r="BV54" s="810"/>
      <c r="BW54" s="811"/>
      <c r="BX54" s="810"/>
      <c r="BY54" s="813"/>
      <c r="BZ54" s="811"/>
      <c r="CA54" s="813"/>
      <c r="CB54" s="811"/>
      <c r="CC54" s="810"/>
      <c r="CD54" s="810"/>
      <c r="CE54" s="810"/>
      <c r="CF54" s="810"/>
      <c r="CG54" s="810"/>
      <c r="CH54" s="810"/>
      <c r="CI54" s="810"/>
      <c r="CJ54" s="810"/>
      <c r="CK54" s="814"/>
      <c r="CL54" s="815">
        <f t="array" ref="CL54">getSection(I54,J54,K54)</f>
        <v>6</v>
      </c>
      <c r="CM54" s="508">
        <f t="array" ref="CM54">IF(AQ54="N/A","",IF(CU54="N/A",0,GetRapPrice(I54,H54,J54,K54)))</f>
        <v>1400</v>
      </c>
      <c r="CN54" s="509">
        <f t="shared" si="4"/>
        <v>-0.38</v>
      </c>
      <c r="CO54" s="509">
        <f t="array" ref="CO54">IF(AQ54="N/A","",IF(CU54="N/A",0,IF(ISBLANK(G54),0,GetPolSymmDiscount(I54,H54,J54,K54,L54,M54,N54,O54))))</f>
        <v>0</v>
      </c>
      <c r="CP54" s="509">
        <f t="array" ref="CP54">IF(AQ54="N/A","",Depthdisc(I54,H54,L54,J54,K54,Z54,"Y"))</f>
        <v>0</v>
      </c>
      <c r="CQ54" s="509">
        <f t="array" ref="CQ54">IF(AQ54="N/A","",IF(CU54="N/A",0,GetSizePremiums(I54,H54,J54,K54,L54,M54,N54,O54,getSection(G54,J54,K54))))</f>
        <v>0</v>
      </c>
      <c r="CR54" s="509">
        <f t="array" ref="CR54">IF(AQ54="N/A","",IF(CU54="N/A",0,IF(ISBLANK(G54),0,GetDiameterPremiums(I54,H54,L54,M54,N54,O54,J54,K54,T54))))</f>
        <v>0</v>
      </c>
      <c r="CS54" s="509">
        <f t="array" ref="CS54">IF(AQ54="N/A","",IF(CU54="N/A",0,IF(ISBLANK(G54),0,GetKtoSPremiums(I54,H54,J54,K54,AJ54))))</f>
        <v>0</v>
      </c>
      <c r="CT54" s="509">
        <f t="shared" si="5"/>
        <v>-0.38</v>
      </c>
      <c r="CU54" s="508">
        <f t="array" ref="CU54">IF(AQ54="N/A","",GetFMP(I54, H54, J54, K54, L54, M54, N54, O54, (Q54+R54)/2,Z54,AJ54,"Y"))</f>
        <v>868</v>
      </c>
      <c r="CV54" s="504">
        <f t="shared" si="6"/>
        <v>260.39999999999998</v>
      </c>
      <c r="CW54" s="508">
        <f t="shared" si="7"/>
        <v>1400</v>
      </c>
      <c r="CX54" s="717">
        <f t="shared" si="8"/>
        <v>0</v>
      </c>
      <c r="CY54" s="717">
        <f>IF(OR(AQ54="N/A",BM54="N/A",BI54="N/A"),"",IF(AND(H54&lt;1,H54&gt;=0.3,I53="ROUND"),IF(CT54&gt;=-0.4,-0.2,-0.15),MAX(CX54,IF(OR(AQ54="N/A",BM54="N/A",BI54="N/A"),"",GetFinalDiscount("Y", I54, H54, J54, K54, L54, M54, N54, O54, AS54, AT54,AU54,AV54, AW54, AX54,AY54, AZ54, BA54, BB54,BC54,BD54, BE54,BG54, BH54, BJ54, BK54, BN54, BO54, BP54)))))</f>
        <v>-0.2</v>
      </c>
      <c r="CZ54" s="717">
        <f t="shared" si="9"/>
        <v>-0.38</v>
      </c>
      <c r="DA54" s="509">
        <f t="shared" si="10"/>
        <v>-0.38</v>
      </c>
      <c r="DB54" s="504">
        <f t="shared" si="11"/>
        <v>868</v>
      </c>
      <c r="DC54" s="504">
        <f t="shared" si="12"/>
        <v>260.39999999999998</v>
      </c>
      <c r="DD54" s="504" t="str">
        <f t="shared" si="13"/>
        <v/>
      </c>
      <c r="DE54" s="504">
        <f t="array" ref="DE54">IF(OR(AQ54="N/A",BM54="N/A",BI54="N/A"),"",GetCertCharge(H54,"Y",AL54))</f>
        <v>51</v>
      </c>
      <c r="DF54" s="504">
        <f>IF(OR(AQ54="N/A",BM54="N/A",BI54="N/A"),"",DC54*Parameters!$L$3)</f>
        <v>10.415999999999999</v>
      </c>
      <c r="DG54" s="504">
        <f t="shared" si="14"/>
        <v>198.98399999999998</v>
      </c>
      <c r="DH54" s="504">
        <f t="shared" si="15"/>
        <v>663.28</v>
      </c>
    </row>
    <row r="55" spans="2:112" x14ac:dyDescent="0.25">
      <c r="B55" s="798"/>
      <c r="C55" s="799" t="s">
        <v>1569</v>
      </c>
      <c r="D55" s="512"/>
      <c r="E55" s="512"/>
      <c r="F55" s="722" t="s">
        <v>24</v>
      </c>
      <c r="G55" s="800"/>
      <c r="H55" s="801">
        <v>0.3</v>
      </c>
      <c r="I55" s="509" t="s">
        <v>196</v>
      </c>
      <c r="J55" s="802" t="s">
        <v>273</v>
      </c>
      <c r="K55" s="803" t="s">
        <v>187</v>
      </c>
      <c r="L55" s="804" t="s">
        <v>202</v>
      </c>
      <c r="M55" s="805" t="s">
        <v>188</v>
      </c>
      <c r="N55" s="804" t="s">
        <v>188</v>
      </c>
      <c r="O55" s="804" t="s">
        <v>22</v>
      </c>
      <c r="P55" s="806"/>
      <c r="Q55" s="805"/>
      <c r="R55" s="805"/>
      <c r="S55" s="805"/>
      <c r="T55" s="805"/>
      <c r="U55" s="805">
        <v>1.0069999999999999</v>
      </c>
      <c r="V55" s="805"/>
      <c r="W55" s="805"/>
      <c r="X55" s="805"/>
      <c r="Y55" s="805"/>
      <c r="Z55" s="805">
        <v>62.7</v>
      </c>
      <c r="AA55" s="512">
        <v>55</v>
      </c>
      <c r="AB55" s="512"/>
      <c r="AC55" s="512"/>
      <c r="AD55" s="807"/>
      <c r="AE55" s="805"/>
      <c r="AF55" s="805"/>
      <c r="AG55" s="805"/>
      <c r="AH55" s="805"/>
      <c r="AI55" s="512"/>
      <c r="AJ55" s="512" t="s">
        <v>1912</v>
      </c>
      <c r="AK55" s="807"/>
      <c r="AL55" s="512"/>
      <c r="AM55" s="807"/>
      <c r="AN55" s="512"/>
      <c r="AO55" s="559">
        <f t="array" ref="AO55">IF(AQ55="N/A","",GetRapPrice(I55,H55,J55,K55))</f>
        <v>1700</v>
      </c>
      <c r="AP55" s="509">
        <f t="shared" si="0"/>
        <v>-0.51</v>
      </c>
      <c r="AQ55" s="508">
        <f t="array" ref="AQ55">GetFMP(I55,H55,J55,K55,L55,M55,N55,O55,(Q55+R55)/2,Z55,AJ55,"Y")</f>
        <v>833</v>
      </c>
      <c r="AR55" s="504">
        <f t="shared" si="1"/>
        <v>249.89999999999998</v>
      </c>
      <c r="AS55" s="808"/>
      <c r="AT55" s="809"/>
      <c r="AU55" s="810"/>
      <c r="AV55" s="810"/>
      <c r="AW55" s="811" t="s">
        <v>189</v>
      </c>
      <c r="AX55" s="811" t="s">
        <v>1183</v>
      </c>
      <c r="AY55" s="810" t="s">
        <v>1183</v>
      </c>
      <c r="AZ55" s="810" t="s">
        <v>1183</v>
      </c>
      <c r="BA55" s="810" t="s">
        <v>195</v>
      </c>
      <c r="BB55" s="810" t="s">
        <v>1183</v>
      </c>
      <c r="BC55" s="810" t="s">
        <v>1183</v>
      </c>
      <c r="BD55" s="810" t="s">
        <v>1183</v>
      </c>
      <c r="BE55" s="810" t="s">
        <v>1183</v>
      </c>
      <c r="BF55" s="811">
        <f>NaturalRelatedDisc(I55,H55,J55,K55,AX55,"Y",L55,M55,N55,O55)+NaturalRelatedDisc(I55,H55,J55,K55,AY55,"Y",L55,M55,N55,O55)+OpenRelatedDisc(I55,H55,J55,K55,AZ55,"Y",L55,M55,N55,O55)+GrainingRelatedDisc(I55,H55,J55,K55,BA55,"Surface","Y",L55,M55,N55,O55)+GrainingRelatedDisc(I55,H55,J55,K55,BB55,"Internal","Y",L55,M55,N55,O55)+OthersRelatedDisc(I55,H55,J55,K55,BC55,"Y",L55,M55,N55,O55)+OthersRelatedDisc(I55,H55,J55,K55,BD55,"Y",L55,M55,N55,O55)+OthersRelatedDisc(I55,H55,J55,K55,BE55,"Y",L55,M55,N55,O55)+cutrelatedDisc(I55,H55,J55,K55,L55,M55,N55,AW55,"Y",O55)+GetColClarupgDwg(I55,H55,J55,K55,AU55,AV55,"Y",L55)</f>
        <v>0</v>
      </c>
      <c r="BG55" s="810" t="s">
        <v>1183</v>
      </c>
      <c r="BH55" s="810" t="s">
        <v>1183</v>
      </c>
      <c r="BI55" s="811">
        <f t="shared" si="2"/>
        <v>0</v>
      </c>
      <c r="BJ55" s="810" t="s">
        <v>1183</v>
      </c>
      <c r="BK55" s="810" t="s">
        <v>1183</v>
      </c>
      <c r="BL55" s="810" t="s">
        <v>1183</v>
      </c>
      <c r="BM55" s="811">
        <f t="shared" si="3"/>
        <v>0</v>
      </c>
      <c r="BN55" s="812" t="s">
        <v>861</v>
      </c>
      <c r="BO55" s="812" t="s">
        <v>861</v>
      </c>
      <c r="BP55" s="812" t="s">
        <v>749</v>
      </c>
      <c r="BQ55" s="811">
        <f>cleanrelateddisc(I55, H55, J55, K55, BN55, BO55, "Y", L55, M55, N55)+HARelatedDisc(I55, H55, J55, K55,BP55, "Y", L55)</f>
        <v>0</v>
      </c>
      <c r="BR55" s="810"/>
      <c r="BS55" s="810"/>
      <c r="BT55" s="811"/>
      <c r="BU55" s="811"/>
      <c r="BV55" s="810"/>
      <c r="BW55" s="811"/>
      <c r="BX55" s="810"/>
      <c r="BY55" s="813"/>
      <c r="BZ55" s="811"/>
      <c r="CA55" s="813"/>
      <c r="CB55" s="811"/>
      <c r="CC55" s="810"/>
      <c r="CD55" s="810"/>
      <c r="CE55" s="810"/>
      <c r="CF55" s="810"/>
      <c r="CG55" s="810"/>
      <c r="CH55" s="810"/>
      <c r="CI55" s="810"/>
      <c r="CJ55" s="810"/>
      <c r="CK55" s="814"/>
      <c r="CL55" s="815">
        <f t="array" ref="CL55">getSection(I55,J55,K55)</f>
        <v>3</v>
      </c>
      <c r="CM55" s="508">
        <f t="array" ref="CM55">IF(AQ55="N/A","",IF(CU55="N/A",0,GetRapPrice(I55,H55,J55,K55)))</f>
        <v>1700</v>
      </c>
      <c r="CN55" s="509">
        <f t="shared" si="4"/>
        <v>-0.51</v>
      </c>
      <c r="CO55" s="509">
        <f t="array" ref="CO55">IF(AQ55="N/A","",IF(CU55="N/A",0,IF(ISBLANK(G55),0,GetPolSymmDiscount(I55,H55,J55,K55,L55,M55,N55,O55))))</f>
        <v>0</v>
      </c>
      <c r="CP55" s="509">
        <f t="array" ref="CP55">IF(AQ55="N/A","",Depthdisc(I55,H55,L55,J55,K55,Z55,"Y"))</f>
        <v>0</v>
      </c>
      <c r="CQ55" s="509">
        <f t="array" ref="CQ55">IF(AQ55="N/A","",IF(CU55="N/A",0,GetSizePremiums(I55,H55,J55,K55,L55,M55,N55,O55,getSection(G55,J55,K55))))</f>
        <v>0</v>
      </c>
      <c r="CR55" s="509">
        <f t="array" ref="CR55">IF(AQ55="N/A","",IF(CU55="N/A",0,IF(ISBLANK(G55),0,GetDiameterPremiums(I55,H55,L55,M55,N55,O55,J55,K55,T55))))</f>
        <v>0</v>
      </c>
      <c r="CS55" s="509">
        <f t="array" ref="CS55">IF(AQ55="N/A","",IF(CU55="N/A",0,IF(ISBLANK(G55),0,GetKtoSPremiums(I55,H55,J55,K55,AJ55))))</f>
        <v>0</v>
      </c>
      <c r="CT55" s="509">
        <f t="shared" si="5"/>
        <v>-0.51</v>
      </c>
      <c r="CU55" s="508">
        <f t="array" ref="CU55">IF(AQ55="N/A","",GetFMP(I55, H55, J55, K55, L55, M55, N55, O55, (Q55+R55)/2,Z55,AJ55,"Y"))</f>
        <v>833</v>
      </c>
      <c r="CV55" s="504">
        <f t="shared" si="6"/>
        <v>249.89999999999998</v>
      </c>
      <c r="CW55" s="508">
        <f t="shared" si="7"/>
        <v>1700</v>
      </c>
      <c r="CX55" s="717">
        <f t="shared" si="8"/>
        <v>0</v>
      </c>
      <c r="CY55" s="717">
        <f>IF(OR(AQ55="N/A",BM55="N/A",BI55="N/A"),"",IF(AND(H55&lt;1,H55&gt;=0.3,I54="ROUND"),IF(CT55&gt;=-0.4,-0.2,-0.15),MAX(CX55,IF(OR(AQ55="N/A",BM55="N/A",BI55="N/A"),"",GetFinalDiscount("Y", I55, H55, J55, K55, L55, M55, N55, O55, AS55, AT55,AU55,AV55, AW55, AX55,AY55, AZ55, BA55, BB55,BC55,BD55, BE55,BG55, BH55, BJ55, BK55, BN55, BO55, BP55)))))</f>
        <v>-0.15</v>
      </c>
      <c r="CZ55" s="717">
        <f t="shared" si="9"/>
        <v>-0.51</v>
      </c>
      <c r="DA55" s="509">
        <f t="shared" si="10"/>
        <v>-0.51</v>
      </c>
      <c r="DB55" s="504">
        <f t="shared" si="11"/>
        <v>833</v>
      </c>
      <c r="DC55" s="504">
        <f t="shared" si="12"/>
        <v>249.89999999999998</v>
      </c>
      <c r="DD55" s="504" t="str">
        <f t="shared" si="13"/>
        <v/>
      </c>
      <c r="DE55" s="504">
        <f t="array" ref="DE55">IF(OR(AQ55="N/A",BM55="N/A",BI55="N/A"),"",GetCertCharge(H55,"Y",AL55))</f>
        <v>51</v>
      </c>
      <c r="DF55" s="504">
        <f>IF(OR(AQ55="N/A",BM55="N/A",BI55="N/A"),"",DC55*Parameters!$L$3)</f>
        <v>9.9959999999999987</v>
      </c>
      <c r="DG55" s="504">
        <f t="shared" si="14"/>
        <v>188.90399999999997</v>
      </c>
      <c r="DH55" s="504">
        <f t="shared" si="15"/>
        <v>629.67999999999995</v>
      </c>
    </row>
    <row r="56" spans="2:112" x14ac:dyDescent="0.25">
      <c r="B56" s="798"/>
      <c r="C56" s="799" t="s">
        <v>1571</v>
      </c>
      <c r="D56" s="512"/>
      <c r="E56" s="512"/>
      <c r="F56" s="722" t="s">
        <v>24</v>
      </c>
      <c r="G56" s="800"/>
      <c r="H56" s="801">
        <v>0.3</v>
      </c>
      <c r="I56" s="509" t="s">
        <v>196</v>
      </c>
      <c r="J56" s="802" t="s">
        <v>215</v>
      </c>
      <c r="K56" s="803" t="s">
        <v>266</v>
      </c>
      <c r="L56" s="804" t="s">
        <v>202</v>
      </c>
      <c r="M56" s="805" t="s">
        <v>202</v>
      </c>
      <c r="N56" s="804" t="s">
        <v>202</v>
      </c>
      <c r="O56" s="804" t="s">
        <v>22</v>
      </c>
      <c r="P56" s="806"/>
      <c r="Q56" s="805"/>
      <c r="R56" s="805"/>
      <c r="S56" s="805"/>
      <c r="T56" s="805"/>
      <c r="U56" s="805">
        <v>1.0049999999999999</v>
      </c>
      <c r="V56" s="805"/>
      <c r="W56" s="805"/>
      <c r="X56" s="805"/>
      <c r="Y56" s="805"/>
      <c r="Z56" s="805">
        <v>62.5</v>
      </c>
      <c r="AA56" s="512">
        <v>57</v>
      </c>
      <c r="AB56" s="512"/>
      <c r="AC56" s="512"/>
      <c r="AD56" s="807"/>
      <c r="AE56" s="805"/>
      <c r="AF56" s="805"/>
      <c r="AG56" s="805"/>
      <c r="AH56" s="805"/>
      <c r="AI56" s="512"/>
      <c r="AJ56" s="512"/>
      <c r="AK56" s="807"/>
      <c r="AL56" s="512"/>
      <c r="AM56" s="807"/>
      <c r="AN56" s="512"/>
      <c r="AO56" s="559">
        <f t="array" ref="AO56">IF(AQ56="N/A","",GetRapPrice(I56,H56,J56,K56))</f>
        <v>1500</v>
      </c>
      <c r="AP56" s="509">
        <f t="shared" si="0"/>
        <v>-0.44999999999999996</v>
      </c>
      <c r="AQ56" s="508">
        <f t="array" ref="AQ56">GetFMP(I56,H56,J56,K56,L56,M56,N56,O56,(Q56+R56)/2,Z56,AJ56,"Y")</f>
        <v>825.00000000000011</v>
      </c>
      <c r="AR56" s="504">
        <f t="shared" si="1"/>
        <v>247.50000000000003</v>
      </c>
      <c r="AS56" s="808"/>
      <c r="AT56" s="809"/>
      <c r="AU56" s="810"/>
      <c r="AV56" s="810"/>
      <c r="AW56" s="811"/>
      <c r="AX56" s="811" t="s">
        <v>1183</v>
      </c>
      <c r="AY56" s="810" t="s">
        <v>1183</v>
      </c>
      <c r="AZ56" s="810" t="s">
        <v>1183</v>
      </c>
      <c r="BA56" s="810" t="s">
        <v>1183</v>
      </c>
      <c r="BB56" s="810" t="s">
        <v>1183</v>
      </c>
      <c r="BC56" s="810" t="s">
        <v>1183</v>
      </c>
      <c r="BD56" s="810" t="s">
        <v>1183</v>
      </c>
      <c r="BE56" s="810" t="s">
        <v>1183</v>
      </c>
      <c r="BF56" s="811">
        <f>NaturalRelatedDisc(I56,H56,J56,K56,AX56,"Y",L56,M56,N56,O56)+NaturalRelatedDisc(I56,H56,J56,K56,AY56,"Y",L56,M56,N56,O56)+OpenRelatedDisc(I56,H56,J56,K56,AZ56,"Y",L56,M56,N56,O56)+GrainingRelatedDisc(I56,H56,J56,K56,BA56,"Surface","Y",L56,M56,N56,O56)+GrainingRelatedDisc(I56,H56,J56,K56,BB56,"Internal","Y",L56,M56,N56,O56)+OthersRelatedDisc(I56,H56,J56,K56,BC56,"Y",L56,M56,N56,O56)+OthersRelatedDisc(I56,H56,J56,K56,BD56,"Y",L56,M56,N56,O56)+OthersRelatedDisc(I56,H56,J56,K56,BE56,"Y",L56,M56,N56,O56)+cutrelatedDisc(I56,H56,J56,K56,L56,M56,N56,AW56,"Y",O56)+GetColClarupgDwg(I56,H56,J56,K56,AU56,AV56,"Y",L56)</f>
        <v>0</v>
      </c>
      <c r="BG56" s="810" t="s">
        <v>1183</v>
      </c>
      <c r="BH56" s="810" t="s">
        <v>1183</v>
      </c>
      <c r="BI56" s="811">
        <f t="shared" si="2"/>
        <v>0</v>
      </c>
      <c r="BJ56" s="810" t="s">
        <v>1183</v>
      </c>
      <c r="BK56" s="810" t="s">
        <v>1183</v>
      </c>
      <c r="BL56" s="810" t="s">
        <v>1183</v>
      </c>
      <c r="BM56" s="811">
        <f t="shared" si="3"/>
        <v>0</v>
      </c>
      <c r="BN56" s="812" t="s">
        <v>861</v>
      </c>
      <c r="BO56" s="812" t="s">
        <v>861</v>
      </c>
      <c r="BP56" s="812" t="s">
        <v>861</v>
      </c>
      <c r="BQ56" s="811">
        <f>cleanrelateddisc(I56, H56, J56, K56, BN56, BO56, "Y", L56, M56, N56)+HARelatedDisc(I56, H56, J56, K56,BP56, "Y", L56)</f>
        <v>0</v>
      </c>
      <c r="BR56" s="810"/>
      <c r="BS56" s="810"/>
      <c r="BT56" s="811"/>
      <c r="BU56" s="811"/>
      <c r="BV56" s="810"/>
      <c r="BW56" s="811"/>
      <c r="BX56" s="810"/>
      <c r="BY56" s="813"/>
      <c r="BZ56" s="811"/>
      <c r="CA56" s="813"/>
      <c r="CB56" s="811"/>
      <c r="CC56" s="810"/>
      <c r="CD56" s="810"/>
      <c r="CE56" s="810"/>
      <c r="CF56" s="810"/>
      <c r="CG56" s="810"/>
      <c r="CH56" s="810"/>
      <c r="CI56" s="810"/>
      <c r="CJ56" s="810"/>
      <c r="CK56" s="814"/>
      <c r="CL56" s="815">
        <f t="array" ref="CL56">getSection(I56,J56,K56)</f>
        <v>8</v>
      </c>
      <c r="CM56" s="508">
        <f t="array" ref="CM56">IF(AQ56="N/A","",IF(CU56="N/A",0,GetRapPrice(I56,H56,J56,K56)))</f>
        <v>1500</v>
      </c>
      <c r="CN56" s="509">
        <f t="shared" si="4"/>
        <v>-0.44999999999999996</v>
      </c>
      <c r="CO56" s="509">
        <f t="array" ref="CO56">IF(AQ56="N/A","",IF(CU56="N/A",0,IF(ISBLANK(G56),0,GetPolSymmDiscount(I56,H56,J56,K56,L56,M56,N56,O56))))</f>
        <v>0</v>
      </c>
      <c r="CP56" s="509">
        <f t="array" ref="CP56">IF(AQ56="N/A","",Depthdisc(I56,H56,L56,J56,K56,Z56,"Y"))</f>
        <v>0</v>
      </c>
      <c r="CQ56" s="509">
        <f t="array" ref="CQ56">IF(AQ56="N/A","",IF(CU56="N/A",0,GetSizePremiums(I56,H56,J56,K56,L56,M56,N56,O56,getSection(G56,J56,K56))))</f>
        <v>0</v>
      </c>
      <c r="CR56" s="509">
        <f t="array" ref="CR56">IF(AQ56="N/A","",IF(CU56="N/A",0,IF(ISBLANK(G56),0,GetDiameterPremiums(I56,H56,L56,M56,N56,O56,J56,K56,T56))))</f>
        <v>0</v>
      </c>
      <c r="CS56" s="509">
        <f t="array" ref="CS56">IF(AQ56="N/A","",IF(CU56="N/A",0,IF(ISBLANK(G56),0,GetKtoSPremiums(I56,H56,J56,K56,AJ56))))</f>
        <v>0</v>
      </c>
      <c r="CT56" s="509">
        <f t="shared" si="5"/>
        <v>-0.44999999999999996</v>
      </c>
      <c r="CU56" s="508">
        <f t="array" ref="CU56">IF(AQ56="N/A","",GetFMP(I56, H56, J56, K56, L56, M56, N56, O56, (Q56+R56)/2,Z56,AJ56,"Y"))</f>
        <v>825.00000000000011</v>
      </c>
      <c r="CV56" s="504">
        <f t="shared" si="6"/>
        <v>247.50000000000003</v>
      </c>
      <c r="CW56" s="508">
        <f t="shared" si="7"/>
        <v>1500</v>
      </c>
      <c r="CX56" s="717">
        <f t="shared" si="8"/>
        <v>0</v>
      </c>
      <c r="CY56" s="717">
        <f>IF(OR(AQ56="N/A",BM56="N/A",BI56="N/A"),"",IF(AND(H56&lt;1,H56&gt;=0.3,I55="ROUND"),IF(CT56&gt;=-0.4,-0.2,-0.15),MAX(CX56,IF(OR(AQ56="N/A",BM56="N/A",BI56="N/A"),"",GetFinalDiscount("Y", I56, H56, J56, K56, L56, M56, N56, O56, AS56, AT56,AU56,AV56, AW56, AX56,AY56, AZ56, BA56, BB56,BC56,BD56, BE56,BG56, BH56, BJ56, BK56, BN56, BO56, BP56)))))</f>
        <v>-0.15</v>
      </c>
      <c r="CZ56" s="717">
        <f t="shared" si="9"/>
        <v>-0.44999999999999996</v>
      </c>
      <c r="DA56" s="509">
        <f t="shared" si="10"/>
        <v>-0.44999999999999996</v>
      </c>
      <c r="DB56" s="504">
        <f t="shared" si="11"/>
        <v>825.00000000000011</v>
      </c>
      <c r="DC56" s="504">
        <f t="shared" si="12"/>
        <v>247.50000000000003</v>
      </c>
      <c r="DD56" s="504" t="str">
        <f t="shared" si="13"/>
        <v/>
      </c>
      <c r="DE56" s="504">
        <f t="array" ref="DE56">IF(OR(AQ56="N/A",BM56="N/A",BI56="N/A"),"",GetCertCharge(H56,"Y",AL56))</f>
        <v>51</v>
      </c>
      <c r="DF56" s="504">
        <f>IF(OR(AQ56="N/A",BM56="N/A",BI56="N/A"),"",DC56*Parameters!$L$3)</f>
        <v>9.9000000000000021</v>
      </c>
      <c r="DG56" s="504">
        <f t="shared" si="14"/>
        <v>186.60000000000002</v>
      </c>
      <c r="DH56" s="504">
        <f t="shared" si="15"/>
        <v>622.00000000000011</v>
      </c>
    </row>
    <row r="57" spans="2:112" x14ac:dyDescent="0.25">
      <c r="B57" s="798"/>
      <c r="C57" s="799" t="s">
        <v>1572</v>
      </c>
      <c r="D57" s="512"/>
      <c r="E57" s="512"/>
      <c r="F57" s="722" t="s">
        <v>24</v>
      </c>
      <c r="G57" s="800"/>
      <c r="H57" s="801">
        <v>0.3</v>
      </c>
      <c r="I57" s="509" t="s">
        <v>196</v>
      </c>
      <c r="J57" s="802" t="s">
        <v>215</v>
      </c>
      <c r="K57" s="803" t="s">
        <v>214</v>
      </c>
      <c r="L57" s="804" t="s">
        <v>188</v>
      </c>
      <c r="M57" s="805" t="s">
        <v>188</v>
      </c>
      <c r="N57" s="804" t="s">
        <v>188</v>
      </c>
      <c r="O57" s="804" t="s">
        <v>22</v>
      </c>
      <c r="P57" s="806"/>
      <c r="Q57" s="805"/>
      <c r="R57" s="805"/>
      <c r="S57" s="805"/>
      <c r="T57" s="805"/>
      <c r="U57" s="805">
        <v>1.0049999999999999</v>
      </c>
      <c r="V57" s="805"/>
      <c r="W57" s="805"/>
      <c r="X57" s="805"/>
      <c r="Y57" s="805"/>
      <c r="Z57" s="805">
        <v>62.1</v>
      </c>
      <c r="AA57" s="512">
        <v>59</v>
      </c>
      <c r="AB57" s="512"/>
      <c r="AC57" s="512"/>
      <c r="AD57" s="807"/>
      <c r="AE57" s="805"/>
      <c r="AF57" s="805"/>
      <c r="AG57" s="805"/>
      <c r="AH57" s="805"/>
      <c r="AI57" s="512"/>
      <c r="AJ57" s="512" t="s">
        <v>1913</v>
      </c>
      <c r="AK57" s="807"/>
      <c r="AL57" s="512"/>
      <c r="AM57" s="807"/>
      <c r="AN57" s="512"/>
      <c r="AO57" s="559">
        <f t="array" ref="AO57">IF(AQ57="N/A","",GetRapPrice(I57,H57,J57,K57))</f>
        <v>2500</v>
      </c>
      <c r="AP57" s="509">
        <f t="shared" si="0"/>
        <v>-0.39</v>
      </c>
      <c r="AQ57" s="508">
        <f t="array" ref="AQ57">GetFMP(I57,H57,J57,K57,L57,M57,N57,O57,(Q57+R57)/2,Z57,AJ57,"Y")</f>
        <v>1525</v>
      </c>
      <c r="AR57" s="504">
        <f t="shared" si="1"/>
        <v>457.5</v>
      </c>
      <c r="AS57" s="808"/>
      <c r="AT57" s="809"/>
      <c r="AU57" s="810"/>
      <c r="AV57" s="810"/>
      <c r="AW57" s="811"/>
      <c r="AX57" s="811" t="s">
        <v>1183</v>
      </c>
      <c r="AY57" s="810" t="s">
        <v>1183</v>
      </c>
      <c r="AZ57" s="810" t="s">
        <v>1183</v>
      </c>
      <c r="BA57" s="810" t="s">
        <v>1183</v>
      </c>
      <c r="BB57" s="810" t="s">
        <v>1183</v>
      </c>
      <c r="BC57" s="810" t="s">
        <v>1183</v>
      </c>
      <c r="BD57" s="810" t="s">
        <v>1183</v>
      </c>
      <c r="BE57" s="810" t="s">
        <v>1183</v>
      </c>
      <c r="BF57" s="811">
        <f>NaturalRelatedDisc(I57,H57,J57,K57,AX57,"Y",L57,M57,N57,O57)+NaturalRelatedDisc(I57,H57,J57,K57,AY57,"Y",L57,M57,N57,O57)+OpenRelatedDisc(I57,H57,J57,K57,AZ57,"Y",L57,M57,N57,O57)+GrainingRelatedDisc(I57,H57,J57,K57,BA57,"Surface","Y",L57,M57,N57,O57)+GrainingRelatedDisc(I57,H57,J57,K57,BB57,"Internal","Y",L57,M57,N57,O57)+OthersRelatedDisc(I57,H57,J57,K57,BC57,"Y",L57,M57,N57,O57)+OthersRelatedDisc(I57,H57,J57,K57,BD57,"Y",L57,M57,N57,O57)+OthersRelatedDisc(I57,H57,J57,K57,BE57,"Y",L57,M57,N57,O57)+cutrelatedDisc(I57,H57,J57,K57,L57,M57,N57,AW57,"Y",O57)+GetColClarupgDwg(I57,H57,J57,K57,AU57,AV57,"Y",L57)</f>
        <v>0</v>
      </c>
      <c r="BG57" s="810" t="s">
        <v>1183</v>
      </c>
      <c r="BH57" s="810" t="s">
        <v>1183</v>
      </c>
      <c r="BI57" s="811">
        <f t="shared" si="2"/>
        <v>0</v>
      </c>
      <c r="BJ57" s="810" t="s">
        <v>1183</v>
      </c>
      <c r="BK57" s="810" t="s">
        <v>1183</v>
      </c>
      <c r="BL57" s="810" t="s">
        <v>1183</v>
      </c>
      <c r="BM57" s="811">
        <f t="shared" si="3"/>
        <v>0</v>
      </c>
      <c r="BN57" s="812" t="s">
        <v>749</v>
      </c>
      <c r="BO57" s="812" t="s">
        <v>749</v>
      </c>
      <c r="BP57" s="812" t="s">
        <v>749</v>
      </c>
      <c r="BQ57" s="811">
        <f>cleanrelateddisc(I57, H57, J57, K57, BN57, BO57, "Y", L57, M57, N57)+HARelatedDisc(I57, H57, J57, K57,BP57, "Y", L57)</f>
        <v>0</v>
      </c>
      <c r="BR57" s="810"/>
      <c r="BS57" s="810"/>
      <c r="BT57" s="811"/>
      <c r="BU57" s="811"/>
      <c r="BV57" s="810"/>
      <c r="BW57" s="811"/>
      <c r="BX57" s="810"/>
      <c r="BY57" s="813"/>
      <c r="BZ57" s="811"/>
      <c r="CA57" s="813"/>
      <c r="CB57" s="811"/>
      <c r="CC57" s="810"/>
      <c r="CD57" s="810"/>
      <c r="CE57" s="810"/>
      <c r="CF57" s="810"/>
      <c r="CG57" s="810"/>
      <c r="CH57" s="810"/>
      <c r="CI57" s="810"/>
      <c r="CJ57" s="810"/>
      <c r="CK57" s="814"/>
      <c r="CL57" s="815">
        <f t="array" ref="CL57">getSection(I57,J57,K57)</f>
        <v>2</v>
      </c>
      <c r="CM57" s="508">
        <f t="array" ref="CM57">IF(AQ57="N/A","",IF(CU57="N/A",0,GetRapPrice(I57,H57,J57,K57)))</f>
        <v>2500</v>
      </c>
      <c r="CN57" s="509">
        <f t="shared" si="4"/>
        <v>-0.39</v>
      </c>
      <c r="CO57" s="509">
        <f t="array" ref="CO57">IF(AQ57="N/A","",IF(CU57="N/A",0,IF(ISBLANK(G57),0,GetPolSymmDiscount(I57,H57,J57,K57,L57,M57,N57,O57))))</f>
        <v>0</v>
      </c>
      <c r="CP57" s="509">
        <f t="array" ref="CP57">IF(AQ57="N/A","",Depthdisc(I57,H57,L57,J57,K57,Z57,"Y"))</f>
        <v>0</v>
      </c>
      <c r="CQ57" s="509">
        <f t="array" ref="CQ57">IF(AQ57="N/A","",IF(CU57="N/A",0,GetSizePremiums(I57,H57,J57,K57,L57,M57,N57,O57,getSection(G57,J57,K57))))</f>
        <v>0</v>
      </c>
      <c r="CR57" s="509">
        <f t="array" ref="CR57">IF(AQ57="N/A","",IF(CU57="N/A",0,IF(ISBLANK(G57),0,GetDiameterPremiums(I57,H57,L57,M57,N57,O57,J57,K57,T57))))</f>
        <v>0</v>
      </c>
      <c r="CS57" s="509">
        <f t="array" ref="CS57">IF(AQ57="N/A","",IF(CU57="N/A",0,IF(ISBLANK(G57),0,GetKtoSPremiums(I57,H57,J57,K57,AJ57))))</f>
        <v>0</v>
      </c>
      <c r="CT57" s="509">
        <f t="shared" si="5"/>
        <v>-0.39</v>
      </c>
      <c r="CU57" s="508">
        <f t="array" ref="CU57">IF(AQ57="N/A","",GetFMP(I57, H57, J57, K57, L57, M57, N57, O57, (Q57+R57)/2,Z57,AJ57,"Y"))</f>
        <v>1525</v>
      </c>
      <c r="CV57" s="504">
        <f t="shared" si="6"/>
        <v>457.5</v>
      </c>
      <c r="CW57" s="508">
        <f t="shared" si="7"/>
        <v>2500</v>
      </c>
      <c r="CX57" s="717">
        <f t="shared" si="8"/>
        <v>0</v>
      </c>
      <c r="CY57" s="717">
        <f>IF(OR(AQ57="N/A",BM57="N/A",BI57="N/A"),"",IF(AND(H57&lt;1,H57&gt;=0.3,I56="ROUND"),IF(CT57&gt;=-0.4,-0.2,-0.15),MAX(CX57,IF(OR(AQ57="N/A",BM57="N/A",BI57="N/A"),"",GetFinalDiscount("Y", I57, H57, J57, K57, L57, M57, N57, O57, AS57, AT57,AU57,AV57, AW57, AX57,AY57, AZ57, BA57, BB57,BC57,BD57, BE57,BG57, BH57, BJ57, BK57, BN57, BO57, BP57)))))</f>
        <v>-0.2</v>
      </c>
      <c r="CZ57" s="717">
        <f t="shared" si="9"/>
        <v>-0.39</v>
      </c>
      <c r="DA57" s="509">
        <f t="shared" si="10"/>
        <v>-0.39</v>
      </c>
      <c r="DB57" s="504">
        <f t="shared" si="11"/>
        <v>1525</v>
      </c>
      <c r="DC57" s="504">
        <f t="shared" si="12"/>
        <v>457.5</v>
      </c>
      <c r="DD57" s="504" t="str">
        <f t="shared" si="13"/>
        <v/>
      </c>
      <c r="DE57" s="504">
        <f t="array" ref="DE57">IF(OR(AQ57="N/A",BM57="N/A",BI57="N/A"),"",GetCertCharge(H57,"Y",AL57))</f>
        <v>51</v>
      </c>
      <c r="DF57" s="504">
        <f>IF(OR(AQ57="N/A",BM57="N/A",BI57="N/A"),"",DC57*Parameters!$L$3)</f>
        <v>18.3</v>
      </c>
      <c r="DG57" s="504">
        <f t="shared" si="14"/>
        <v>388.2</v>
      </c>
      <c r="DH57" s="504">
        <f t="shared" si="15"/>
        <v>1294</v>
      </c>
    </row>
    <row r="58" spans="2:112" x14ac:dyDescent="0.25">
      <c r="B58" s="798"/>
      <c r="C58" s="799" t="s">
        <v>1573</v>
      </c>
      <c r="D58" s="512"/>
      <c r="E58" s="512"/>
      <c r="F58" s="722" t="s">
        <v>24</v>
      </c>
      <c r="G58" s="800"/>
      <c r="H58" s="801">
        <v>0.3</v>
      </c>
      <c r="I58" s="509" t="s">
        <v>196</v>
      </c>
      <c r="J58" s="802" t="s">
        <v>250</v>
      </c>
      <c r="K58" s="803" t="s">
        <v>266</v>
      </c>
      <c r="L58" s="804" t="s">
        <v>188</v>
      </c>
      <c r="M58" s="805" t="s">
        <v>188</v>
      </c>
      <c r="N58" s="804" t="s">
        <v>188</v>
      </c>
      <c r="O58" s="804" t="s">
        <v>22</v>
      </c>
      <c r="P58" s="806"/>
      <c r="Q58" s="805"/>
      <c r="R58" s="805"/>
      <c r="S58" s="805"/>
      <c r="T58" s="805"/>
      <c r="U58" s="805">
        <v>1.0049999999999999</v>
      </c>
      <c r="V58" s="805"/>
      <c r="W58" s="805"/>
      <c r="X58" s="805"/>
      <c r="Y58" s="805"/>
      <c r="Z58" s="805">
        <v>61.8</v>
      </c>
      <c r="AA58" s="512">
        <v>56</v>
      </c>
      <c r="AB58" s="512"/>
      <c r="AC58" s="512"/>
      <c r="AD58" s="807"/>
      <c r="AE58" s="805"/>
      <c r="AF58" s="805"/>
      <c r="AG58" s="805"/>
      <c r="AH58" s="805"/>
      <c r="AI58" s="512"/>
      <c r="AJ58" s="512"/>
      <c r="AK58" s="807"/>
      <c r="AL58" s="512"/>
      <c r="AM58" s="807"/>
      <c r="AN58" s="512"/>
      <c r="AO58" s="559">
        <f t="array" ref="AO58">IF(AQ58="N/A","",GetRapPrice(I58,H58,J58,K58))</f>
        <v>1400</v>
      </c>
      <c r="AP58" s="509">
        <f t="shared" si="0"/>
        <v>-0.38</v>
      </c>
      <c r="AQ58" s="508">
        <f t="array" ref="AQ58">GetFMP(I58,H58,J58,K58,L58,M58,N58,O58,(Q58+R58)/2,Z58,AJ58,"Y")</f>
        <v>868</v>
      </c>
      <c r="AR58" s="504">
        <f t="shared" si="1"/>
        <v>260.39999999999998</v>
      </c>
      <c r="AS58" s="808"/>
      <c r="AT58" s="809"/>
      <c r="AU58" s="810"/>
      <c r="AV58" s="810"/>
      <c r="AW58" s="811"/>
      <c r="AX58" s="811" t="s">
        <v>1183</v>
      </c>
      <c r="AY58" s="810" t="s">
        <v>1183</v>
      </c>
      <c r="AZ58" s="810" t="s">
        <v>1183</v>
      </c>
      <c r="BA58" s="810" t="s">
        <v>1183</v>
      </c>
      <c r="BB58" s="810" t="s">
        <v>1183</v>
      </c>
      <c r="BC58" s="810" t="s">
        <v>1183</v>
      </c>
      <c r="BD58" s="810" t="s">
        <v>1183</v>
      </c>
      <c r="BE58" s="810" t="s">
        <v>1183</v>
      </c>
      <c r="BF58" s="811">
        <f>NaturalRelatedDisc(I58,H58,J58,K58,AX58,"Y",L58,M58,N58,O58)+NaturalRelatedDisc(I58,H58,J58,K58,AY58,"Y",L58,M58,N58,O58)+OpenRelatedDisc(I58,H58,J58,K58,AZ58,"Y",L58,M58,N58,O58)+GrainingRelatedDisc(I58,H58,J58,K58,BA58,"Surface","Y",L58,M58,N58,O58)+GrainingRelatedDisc(I58,H58,J58,K58,BB58,"Internal","Y",L58,M58,N58,O58)+OthersRelatedDisc(I58,H58,J58,K58,BC58,"Y",L58,M58,N58,O58)+OthersRelatedDisc(I58,H58,J58,K58,BD58,"Y",L58,M58,N58,O58)+OthersRelatedDisc(I58,H58,J58,K58,BE58,"Y",L58,M58,N58,O58)+cutrelatedDisc(I58,H58,J58,K58,L58,M58,N58,AW58,"Y",O58)+GetColClarupgDwg(I58,H58,J58,K58,AU58,AV58,"Y",L58)</f>
        <v>0</v>
      </c>
      <c r="BG58" s="810" t="s">
        <v>1183</v>
      </c>
      <c r="BH58" s="810" t="s">
        <v>1183</v>
      </c>
      <c r="BI58" s="811">
        <f t="shared" si="2"/>
        <v>0</v>
      </c>
      <c r="BJ58" s="810" t="s">
        <v>1183</v>
      </c>
      <c r="BK58" s="810" t="s">
        <v>1183</v>
      </c>
      <c r="BL58" s="810" t="s">
        <v>1183</v>
      </c>
      <c r="BM58" s="811">
        <f t="shared" si="3"/>
        <v>0</v>
      </c>
      <c r="BN58" s="812" t="s">
        <v>861</v>
      </c>
      <c r="BO58" s="812" t="s">
        <v>861</v>
      </c>
      <c r="BP58" s="812" t="s">
        <v>861</v>
      </c>
      <c r="BQ58" s="811">
        <f>cleanrelateddisc(I58, H58, J58, K58, BN58, BO58, "Y", L58, M58, N58)+HARelatedDisc(I58, H58, J58, K58,BP58, "Y", L58)</f>
        <v>0</v>
      </c>
      <c r="BR58" s="810"/>
      <c r="BS58" s="810"/>
      <c r="BT58" s="811"/>
      <c r="BU58" s="811"/>
      <c r="BV58" s="810"/>
      <c r="BW58" s="811"/>
      <c r="BX58" s="810"/>
      <c r="BY58" s="813"/>
      <c r="BZ58" s="811"/>
      <c r="CA58" s="813"/>
      <c r="CB58" s="811"/>
      <c r="CC58" s="810"/>
      <c r="CD58" s="810"/>
      <c r="CE58" s="810"/>
      <c r="CF58" s="810"/>
      <c r="CG58" s="810"/>
      <c r="CH58" s="810"/>
      <c r="CI58" s="810"/>
      <c r="CJ58" s="810"/>
      <c r="CK58" s="814"/>
      <c r="CL58" s="815">
        <f t="array" ref="CL58">getSection(I58,J58,K58)</f>
        <v>8</v>
      </c>
      <c r="CM58" s="508">
        <f t="array" ref="CM58">IF(AQ58="N/A","",IF(CU58="N/A",0,GetRapPrice(I58,H58,J58,K58)))</f>
        <v>1400</v>
      </c>
      <c r="CN58" s="509">
        <f t="shared" si="4"/>
        <v>-0.38</v>
      </c>
      <c r="CO58" s="509">
        <f t="array" ref="CO58">IF(AQ58="N/A","",IF(CU58="N/A",0,IF(ISBLANK(G58),0,GetPolSymmDiscount(I58,H58,J58,K58,L58,M58,N58,O58))))</f>
        <v>0</v>
      </c>
      <c r="CP58" s="509">
        <f t="array" ref="CP58">IF(AQ58="N/A","",Depthdisc(I58,H58,L58,J58,K58,Z58,"Y"))</f>
        <v>0</v>
      </c>
      <c r="CQ58" s="509">
        <f t="array" ref="CQ58">IF(AQ58="N/A","",IF(CU58="N/A",0,GetSizePremiums(I58,H58,J58,K58,L58,M58,N58,O58,getSection(G58,J58,K58))))</f>
        <v>0</v>
      </c>
      <c r="CR58" s="509">
        <f t="array" ref="CR58">IF(AQ58="N/A","",IF(CU58="N/A",0,IF(ISBLANK(G58),0,GetDiameterPremiums(I58,H58,L58,M58,N58,O58,J58,K58,T58))))</f>
        <v>0</v>
      </c>
      <c r="CS58" s="509">
        <f t="array" ref="CS58">IF(AQ58="N/A","",IF(CU58="N/A",0,IF(ISBLANK(G58),0,GetKtoSPremiums(I58,H58,J58,K58,AJ58))))</f>
        <v>0</v>
      </c>
      <c r="CT58" s="509">
        <f t="shared" si="5"/>
        <v>-0.38</v>
      </c>
      <c r="CU58" s="508">
        <f t="array" ref="CU58">IF(AQ58="N/A","",GetFMP(I58, H58, J58, K58, L58, M58, N58, O58, (Q58+R58)/2,Z58,AJ58,"Y"))</f>
        <v>868</v>
      </c>
      <c r="CV58" s="504">
        <f t="shared" si="6"/>
        <v>260.39999999999998</v>
      </c>
      <c r="CW58" s="508">
        <f t="shared" si="7"/>
        <v>1400</v>
      </c>
      <c r="CX58" s="717">
        <f t="shared" si="8"/>
        <v>0</v>
      </c>
      <c r="CY58" s="717">
        <f>IF(OR(AQ58="N/A",BM58="N/A",BI58="N/A"),"",IF(AND(H58&lt;1,H58&gt;=0.3,I57="ROUND"),IF(CT58&gt;=-0.4,-0.2,-0.15),MAX(CX58,IF(OR(AQ58="N/A",BM58="N/A",BI58="N/A"),"",GetFinalDiscount("Y", I58, H58, J58, K58, L58, M58, N58, O58, AS58, AT58,AU58,AV58, AW58, AX58,AY58, AZ58, BA58, BB58,BC58,BD58, BE58,BG58, BH58, BJ58, BK58, BN58, BO58, BP58)))))</f>
        <v>-0.2</v>
      </c>
      <c r="CZ58" s="717">
        <f t="shared" si="9"/>
        <v>-0.38</v>
      </c>
      <c r="DA58" s="509">
        <f t="shared" si="10"/>
        <v>-0.38</v>
      </c>
      <c r="DB58" s="504">
        <f t="shared" si="11"/>
        <v>868</v>
      </c>
      <c r="DC58" s="504">
        <f t="shared" si="12"/>
        <v>260.39999999999998</v>
      </c>
      <c r="DD58" s="504" t="str">
        <f t="shared" si="13"/>
        <v/>
      </c>
      <c r="DE58" s="504">
        <f t="array" ref="DE58">IF(OR(AQ58="N/A",BM58="N/A",BI58="N/A"),"",GetCertCharge(H58,"Y",AL58))</f>
        <v>51</v>
      </c>
      <c r="DF58" s="504">
        <f>IF(OR(AQ58="N/A",BM58="N/A",BI58="N/A"),"",DC58*Parameters!$L$3)</f>
        <v>10.415999999999999</v>
      </c>
      <c r="DG58" s="504">
        <f t="shared" si="14"/>
        <v>198.98399999999998</v>
      </c>
      <c r="DH58" s="504">
        <f t="shared" si="15"/>
        <v>663.28</v>
      </c>
    </row>
    <row r="59" spans="2:112" x14ac:dyDescent="0.25">
      <c r="B59" s="798"/>
      <c r="C59" s="799" t="s">
        <v>1574</v>
      </c>
      <c r="D59" s="512"/>
      <c r="E59" s="512"/>
      <c r="F59" s="722" t="s">
        <v>24</v>
      </c>
      <c r="G59" s="800"/>
      <c r="H59" s="801">
        <v>0.3</v>
      </c>
      <c r="I59" s="509" t="s">
        <v>196</v>
      </c>
      <c r="J59" s="802" t="s">
        <v>250</v>
      </c>
      <c r="K59" s="803" t="s">
        <v>243</v>
      </c>
      <c r="L59" s="804" t="s">
        <v>188</v>
      </c>
      <c r="M59" s="805" t="s">
        <v>188</v>
      </c>
      <c r="N59" s="804" t="s">
        <v>188</v>
      </c>
      <c r="O59" s="804" t="s">
        <v>22</v>
      </c>
      <c r="P59" s="806"/>
      <c r="Q59" s="805"/>
      <c r="R59" s="805"/>
      <c r="S59" s="805"/>
      <c r="T59" s="805"/>
      <c r="U59" s="805">
        <v>1.0089999999999999</v>
      </c>
      <c r="V59" s="805"/>
      <c r="W59" s="805"/>
      <c r="X59" s="805"/>
      <c r="Y59" s="805"/>
      <c r="Z59" s="805">
        <v>62.1</v>
      </c>
      <c r="AA59" s="512">
        <v>56</v>
      </c>
      <c r="AB59" s="512"/>
      <c r="AC59" s="512"/>
      <c r="AD59" s="807"/>
      <c r="AE59" s="805"/>
      <c r="AF59" s="805"/>
      <c r="AG59" s="805"/>
      <c r="AH59" s="805"/>
      <c r="AI59" s="512"/>
      <c r="AJ59" s="512" t="s">
        <v>1183</v>
      </c>
      <c r="AK59" s="807"/>
      <c r="AL59" s="512"/>
      <c r="AM59" s="807"/>
      <c r="AN59" s="512"/>
      <c r="AO59" s="559">
        <f t="array" ref="AO59">IF(AQ59="N/A","",GetRapPrice(I59,H59,J59,K59))</f>
        <v>2100</v>
      </c>
      <c r="AP59" s="509">
        <f t="shared" si="0"/>
        <v>-0.38</v>
      </c>
      <c r="AQ59" s="508">
        <f t="array" ref="AQ59">GetFMP(I59,H59,J59,K59,L59,M59,N59,O59,(Q59+R59)/2,Z59,AJ59,"Y")</f>
        <v>1302</v>
      </c>
      <c r="AR59" s="504">
        <f t="shared" si="1"/>
        <v>390.59999999999997</v>
      </c>
      <c r="AS59" s="808"/>
      <c r="AT59" s="809"/>
      <c r="AU59" s="810"/>
      <c r="AV59" s="810"/>
      <c r="AW59" s="811"/>
      <c r="AX59" s="811" t="s">
        <v>1183</v>
      </c>
      <c r="AY59" s="810" t="s">
        <v>1183</v>
      </c>
      <c r="AZ59" s="810" t="s">
        <v>1183</v>
      </c>
      <c r="BA59" s="810" t="s">
        <v>1183</v>
      </c>
      <c r="BB59" s="810" t="s">
        <v>1183</v>
      </c>
      <c r="BC59" s="810" t="s">
        <v>1183</v>
      </c>
      <c r="BD59" s="810" t="s">
        <v>1183</v>
      </c>
      <c r="BE59" s="810" t="s">
        <v>1183</v>
      </c>
      <c r="BF59" s="811">
        <f>NaturalRelatedDisc(I59,H59,J59,K59,AX59,"Y",L59,M59,N59,O59)+NaturalRelatedDisc(I59,H59,J59,K59,AY59,"Y",L59,M59,N59,O59)+OpenRelatedDisc(I59,H59,J59,K59,AZ59,"Y",L59,M59,N59,O59)+GrainingRelatedDisc(I59,H59,J59,K59,BA59,"Surface","Y",L59,M59,N59,O59)+GrainingRelatedDisc(I59,H59,J59,K59,BB59,"Internal","Y",L59,M59,N59,O59)+OthersRelatedDisc(I59,H59,J59,K59,BC59,"Y",L59,M59,N59,O59)+OthersRelatedDisc(I59,H59,J59,K59,BD59,"Y",L59,M59,N59,O59)+OthersRelatedDisc(I59,H59,J59,K59,BE59,"Y",L59,M59,N59,O59)+cutrelatedDisc(I59,H59,J59,K59,L59,M59,N59,AW59,"Y",O59)+GetColClarupgDwg(I59,H59,J59,K59,AU59,AV59,"Y",L59)</f>
        <v>0</v>
      </c>
      <c r="BG59" s="810" t="s">
        <v>1183</v>
      </c>
      <c r="BH59" s="810" t="s">
        <v>1183</v>
      </c>
      <c r="BI59" s="811">
        <f t="shared" si="2"/>
        <v>0</v>
      </c>
      <c r="BJ59" s="810" t="s">
        <v>1183</v>
      </c>
      <c r="BK59" s="810" t="s">
        <v>1183</v>
      </c>
      <c r="BL59" s="810" t="s">
        <v>1183</v>
      </c>
      <c r="BM59" s="811">
        <f t="shared" si="3"/>
        <v>0</v>
      </c>
      <c r="BN59" s="812" t="s">
        <v>861</v>
      </c>
      <c r="BO59" s="812" t="s">
        <v>861</v>
      </c>
      <c r="BP59" s="812" t="s">
        <v>861</v>
      </c>
      <c r="BQ59" s="811">
        <f>cleanrelateddisc(I59, H59, J59, K59, BN59, BO59, "Y", L59, M59, N59)+HARelatedDisc(I59, H59, J59, K59,BP59, "Y", L59)</f>
        <v>0</v>
      </c>
      <c r="BR59" s="810"/>
      <c r="BS59" s="810"/>
      <c r="BT59" s="811"/>
      <c r="BU59" s="811"/>
      <c r="BV59" s="810"/>
      <c r="BW59" s="811"/>
      <c r="BX59" s="810"/>
      <c r="BY59" s="813"/>
      <c r="BZ59" s="811"/>
      <c r="CA59" s="813"/>
      <c r="CB59" s="811"/>
      <c r="CC59" s="810"/>
      <c r="CD59" s="810"/>
      <c r="CE59" s="810"/>
      <c r="CF59" s="810"/>
      <c r="CG59" s="810"/>
      <c r="CH59" s="810"/>
      <c r="CI59" s="810"/>
      <c r="CJ59" s="810"/>
      <c r="CK59" s="814"/>
      <c r="CL59" s="815">
        <f t="array" ref="CL59">getSection(I59,J59,K59)</f>
        <v>5</v>
      </c>
      <c r="CM59" s="508">
        <f t="array" ref="CM59">IF(AQ59="N/A","",IF(CU59="N/A",0,GetRapPrice(I59,H59,J59,K59)))</f>
        <v>2100</v>
      </c>
      <c r="CN59" s="509">
        <f t="shared" si="4"/>
        <v>-0.38</v>
      </c>
      <c r="CO59" s="509">
        <f t="array" ref="CO59">IF(AQ59="N/A","",IF(CU59="N/A",0,IF(ISBLANK(G59),0,GetPolSymmDiscount(I59,H59,J59,K59,L59,M59,N59,O59))))</f>
        <v>0</v>
      </c>
      <c r="CP59" s="509">
        <f t="array" ref="CP59">IF(AQ59="N/A","",Depthdisc(I59,H59,L59,J59,K59,Z59,"Y"))</f>
        <v>0</v>
      </c>
      <c r="CQ59" s="509">
        <f t="array" ref="CQ59">IF(AQ59="N/A","",IF(CU59="N/A",0,GetSizePremiums(I59,H59,J59,K59,L59,M59,N59,O59,getSection(G59,J59,K59))))</f>
        <v>0</v>
      </c>
      <c r="CR59" s="509">
        <f t="array" ref="CR59">IF(AQ59="N/A","",IF(CU59="N/A",0,IF(ISBLANK(G59),0,GetDiameterPremiums(I59,H59,L59,M59,N59,O59,J59,K59,T59))))</f>
        <v>0</v>
      </c>
      <c r="CS59" s="509">
        <f t="array" ref="CS59">IF(AQ59="N/A","",IF(CU59="N/A",0,IF(ISBLANK(G59),0,GetKtoSPremiums(I59,H59,J59,K59,AJ59))))</f>
        <v>0</v>
      </c>
      <c r="CT59" s="509">
        <f t="shared" si="5"/>
        <v>-0.38</v>
      </c>
      <c r="CU59" s="508">
        <f t="array" ref="CU59">IF(AQ59="N/A","",GetFMP(I59, H59, J59, K59, L59, M59, N59, O59, (Q59+R59)/2,Z59,AJ59,"Y"))</f>
        <v>1302</v>
      </c>
      <c r="CV59" s="504">
        <f t="shared" si="6"/>
        <v>390.59999999999997</v>
      </c>
      <c r="CW59" s="508">
        <f t="shared" si="7"/>
        <v>2100</v>
      </c>
      <c r="CX59" s="717">
        <f t="shared" si="8"/>
        <v>0</v>
      </c>
      <c r="CY59" s="717">
        <f>IF(OR(AQ59="N/A",BM59="N/A",BI59="N/A"),"",IF(AND(H59&lt;1,H59&gt;=0.3,I58="ROUND"),IF(CT59&gt;=-0.4,-0.2,-0.15),MAX(CX59,IF(OR(AQ59="N/A",BM59="N/A",BI59="N/A"),"",GetFinalDiscount("Y", I59, H59, J59, K59, L59, M59, N59, O59, AS59, AT59,AU59,AV59, AW59, AX59,AY59, AZ59, BA59, BB59,BC59,BD59, BE59,BG59, BH59, BJ59, BK59, BN59, BO59, BP59)))))</f>
        <v>-0.2</v>
      </c>
      <c r="CZ59" s="717">
        <f t="shared" si="9"/>
        <v>-0.38</v>
      </c>
      <c r="DA59" s="509">
        <f t="shared" si="10"/>
        <v>-0.38</v>
      </c>
      <c r="DB59" s="504">
        <f t="shared" si="11"/>
        <v>1302</v>
      </c>
      <c r="DC59" s="504">
        <f t="shared" si="12"/>
        <v>390.59999999999997</v>
      </c>
      <c r="DD59" s="504" t="str">
        <f t="shared" si="13"/>
        <v/>
      </c>
      <c r="DE59" s="504">
        <f t="array" ref="DE59">IF(OR(AQ59="N/A",BM59="N/A",BI59="N/A"),"",GetCertCharge(H59,"Y",AL59))</f>
        <v>51</v>
      </c>
      <c r="DF59" s="504">
        <f>IF(OR(AQ59="N/A",BM59="N/A",BI59="N/A"),"",DC59*Parameters!$L$3)</f>
        <v>15.623999999999999</v>
      </c>
      <c r="DG59" s="504">
        <f t="shared" si="14"/>
        <v>323.97599999999994</v>
      </c>
      <c r="DH59" s="504">
        <f t="shared" si="15"/>
        <v>1079.9199999999998</v>
      </c>
    </row>
    <row r="60" spans="2:112" x14ac:dyDescent="0.25">
      <c r="B60" s="798"/>
      <c r="C60" s="799" t="s">
        <v>1575</v>
      </c>
      <c r="D60" s="512"/>
      <c r="E60" s="512"/>
      <c r="F60" s="722" t="s">
        <v>24</v>
      </c>
      <c r="G60" s="800"/>
      <c r="H60" s="801">
        <v>0.3</v>
      </c>
      <c r="I60" s="509" t="s">
        <v>196</v>
      </c>
      <c r="J60" s="802" t="s">
        <v>215</v>
      </c>
      <c r="K60" s="803" t="s">
        <v>259</v>
      </c>
      <c r="L60" s="804" t="s">
        <v>188</v>
      </c>
      <c r="M60" s="805" t="s">
        <v>188</v>
      </c>
      <c r="N60" s="804" t="s">
        <v>188</v>
      </c>
      <c r="O60" s="804" t="s">
        <v>36</v>
      </c>
      <c r="P60" s="806"/>
      <c r="Q60" s="805"/>
      <c r="R60" s="805"/>
      <c r="S60" s="805"/>
      <c r="T60" s="805"/>
      <c r="U60" s="805">
        <v>1.0069999999999999</v>
      </c>
      <c r="V60" s="805"/>
      <c r="W60" s="805"/>
      <c r="X60" s="805"/>
      <c r="Y60" s="805"/>
      <c r="Z60" s="805">
        <v>59.5</v>
      </c>
      <c r="AA60" s="512">
        <v>59</v>
      </c>
      <c r="AB60" s="512"/>
      <c r="AC60" s="512"/>
      <c r="AD60" s="807"/>
      <c r="AE60" s="805"/>
      <c r="AF60" s="805"/>
      <c r="AG60" s="805"/>
      <c r="AH60" s="805"/>
      <c r="AI60" s="512"/>
      <c r="AJ60" s="512" t="s">
        <v>1914</v>
      </c>
      <c r="AK60" s="807"/>
      <c r="AL60" s="512"/>
      <c r="AM60" s="807"/>
      <c r="AN60" s="512"/>
      <c r="AO60" s="559">
        <f t="array" ref="AO60">IF(AQ60="N/A","",GetRapPrice(I60,H60,J60,K60))</f>
        <v>1800</v>
      </c>
      <c r="AP60" s="509">
        <f t="shared" si="0"/>
        <v>-0.42000000000000004</v>
      </c>
      <c r="AQ60" s="508">
        <f t="array" ref="AQ60">GetFMP(I60,H60,J60,K60,L60,M60,N60,O60,(Q60+R60)/2,Z60,AJ60,"Y")</f>
        <v>1044</v>
      </c>
      <c r="AR60" s="504">
        <f t="shared" si="1"/>
        <v>313.2</v>
      </c>
      <c r="AS60" s="808"/>
      <c r="AT60" s="809"/>
      <c r="AU60" s="810"/>
      <c r="AV60" s="810"/>
      <c r="AW60" s="811"/>
      <c r="AX60" s="811" t="s">
        <v>1183</v>
      </c>
      <c r="AY60" s="810" t="s">
        <v>1183</v>
      </c>
      <c r="AZ60" s="810" t="s">
        <v>1183</v>
      </c>
      <c r="BA60" s="810" t="s">
        <v>1183</v>
      </c>
      <c r="BB60" s="810" t="s">
        <v>1183</v>
      </c>
      <c r="BC60" s="810" t="s">
        <v>1183</v>
      </c>
      <c r="BD60" s="810" t="s">
        <v>1183</v>
      </c>
      <c r="BE60" s="810" t="s">
        <v>1183</v>
      </c>
      <c r="BF60" s="811">
        <f>NaturalRelatedDisc(I60,H60,J60,K60,AX60,"Y",L60,M60,N60,O60)+NaturalRelatedDisc(I60,H60,J60,K60,AY60,"Y",L60,M60,N60,O60)+OpenRelatedDisc(I60,H60,J60,K60,AZ60,"Y",L60,M60,N60,O60)+GrainingRelatedDisc(I60,H60,J60,K60,BA60,"Surface","Y",L60,M60,N60,O60)+GrainingRelatedDisc(I60,H60,J60,K60,BB60,"Internal","Y",L60,M60,N60,O60)+OthersRelatedDisc(I60,H60,J60,K60,BC60,"Y",L60,M60,N60,O60)+OthersRelatedDisc(I60,H60,J60,K60,BD60,"Y",L60,M60,N60,O60)+OthersRelatedDisc(I60,H60,J60,K60,BE60,"Y",L60,M60,N60,O60)+cutrelatedDisc(I60,H60,J60,K60,L60,M60,N60,AW60,"Y",O60)+GetColClarupgDwg(I60,H60,J60,K60,AU60,AV60,"Y",L60)</f>
        <v>0</v>
      </c>
      <c r="BG60" s="810" t="s">
        <v>1183</v>
      </c>
      <c r="BH60" s="810" t="s">
        <v>1183</v>
      </c>
      <c r="BI60" s="811">
        <f t="shared" si="2"/>
        <v>0</v>
      </c>
      <c r="BJ60" s="810" t="s">
        <v>1183</v>
      </c>
      <c r="BK60" s="810" t="s">
        <v>1183</v>
      </c>
      <c r="BL60" s="810" t="s">
        <v>1183</v>
      </c>
      <c r="BM60" s="811">
        <f t="shared" si="3"/>
        <v>0</v>
      </c>
      <c r="BN60" s="812"/>
      <c r="BO60" s="812"/>
      <c r="BP60" s="812"/>
      <c r="BQ60" s="811">
        <f>cleanrelateddisc(I60, H60, J60, K60, BN60, BO60, "Y", L60, M60, N60)+HARelatedDisc(I60, H60, J60, K60,BP60, "Y", L60)</f>
        <v>0</v>
      </c>
      <c r="BR60" s="810"/>
      <c r="BS60" s="810"/>
      <c r="BT60" s="811"/>
      <c r="BU60" s="811"/>
      <c r="BV60" s="810"/>
      <c r="BW60" s="811"/>
      <c r="BX60" s="810"/>
      <c r="BY60" s="813"/>
      <c r="BZ60" s="811"/>
      <c r="CA60" s="813"/>
      <c r="CB60" s="811"/>
      <c r="CC60" s="810"/>
      <c r="CD60" s="810"/>
      <c r="CE60" s="810"/>
      <c r="CF60" s="810"/>
      <c r="CG60" s="810"/>
      <c r="CH60" s="810"/>
      <c r="CI60" s="810"/>
      <c r="CJ60" s="810"/>
      <c r="CK60" s="814"/>
      <c r="CL60" s="815">
        <f t="array" ref="CL60">getSection(I60,J60,K60)</f>
        <v>8</v>
      </c>
      <c r="CM60" s="508">
        <f t="array" ref="CM60">IF(AQ60="N/A","",IF(CU60="N/A",0,GetRapPrice(I60,H60,J60,K60)))</f>
        <v>1800</v>
      </c>
      <c r="CN60" s="509">
        <f t="shared" si="4"/>
        <v>-0.42000000000000004</v>
      </c>
      <c r="CO60" s="509">
        <f t="array" ref="CO60">IF(AQ60="N/A","",IF(CU60="N/A",0,IF(ISBLANK(G60),0,GetPolSymmDiscount(I60,H60,J60,K60,L60,M60,N60,O60))))</f>
        <v>0</v>
      </c>
      <c r="CP60" s="509">
        <f t="array" ref="CP60">IF(AQ60="N/A","",Depthdisc(I60,H60,L60,J60,K60,Z60,"Y"))</f>
        <v>0</v>
      </c>
      <c r="CQ60" s="509">
        <f t="array" ref="CQ60">IF(AQ60="N/A","",IF(CU60="N/A",0,GetSizePremiums(I60,H60,J60,K60,L60,M60,N60,O60,getSection(G60,J60,K60))))</f>
        <v>0</v>
      </c>
      <c r="CR60" s="509">
        <f t="array" ref="CR60">IF(AQ60="N/A","",IF(CU60="N/A",0,IF(ISBLANK(G60),0,GetDiameterPremiums(I60,H60,L60,M60,N60,O60,J60,K60,T60))))</f>
        <v>0</v>
      </c>
      <c r="CS60" s="509">
        <f t="array" ref="CS60">IF(AQ60="N/A","",IF(CU60="N/A",0,IF(ISBLANK(G60),0,GetKtoSPremiums(I60,H60,J60,K60,AJ60))))</f>
        <v>0</v>
      </c>
      <c r="CT60" s="509">
        <f t="shared" si="5"/>
        <v>-0.42000000000000004</v>
      </c>
      <c r="CU60" s="508">
        <f t="array" ref="CU60">IF(AQ60="N/A","",GetFMP(I60, H60, J60, K60, L60, M60, N60, O60, (Q60+R60)/2,Z60,AJ60,"Y"))</f>
        <v>1044</v>
      </c>
      <c r="CV60" s="504">
        <f t="shared" si="6"/>
        <v>313.2</v>
      </c>
      <c r="CW60" s="508">
        <f t="shared" si="7"/>
        <v>1800</v>
      </c>
      <c r="CX60" s="717">
        <f t="shared" si="8"/>
        <v>0</v>
      </c>
      <c r="CY60" s="717">
        <f>IF(OR(AQ60="N/A",BM60="N/A",BI60="N/A"),"",IF(AND(H60&lt;1,H60&gt;=0.3,I59="ROUND"),IF(CT60&gt;=-0.4,-0.2,-0.15),MAX(CX60,IF(OR(AQ60="N/A",BM60="N/A",BI60="N/A"),"",GetFinalDiscount("Y", I60, H60, J60, K60, L60, M60, N60, O60, AS60, AT60,AU60,AV60, AW60, AX60,AY60, AZ60, BA60, BB60,BC60,BD60, BE60,BG60, BH60, BJ60, BK60, BN60, BO60, BP60)))))</f>
        <v>-0.15</v>
      </c>
      <c r="CZ60" s="717">
        <f t="shared" si="9"/>
        <v>-0.42000000000000004</v>
      </c>
      <c r="DA60" s="509">
        <f t="shared" si="10"/>
        <v>-0.42000000000000004</v>
      </c>
      <c r="DB60" s="504">
        <f t="shared" si="11"/>
        <v>1044</v>
      </c>
      <c r="DC60" s="504">
        <f t="shared" si="12"/>
        <v>313.2</v>
      </c>
      <c r="DD60" s="504" t="str">
        <f t="shared" si="13"/>
        <v/>
      </c>
      <c r="DE60" s="504">
        <f t="array" ref="DE60">IF(OR(AQ60="N/A",BM60="N/A",BI60="N/A"),"",GetCertCharge(H60,"Y",AL60))</f>
        <v>51</v>
      </c>
      <c r="DF60" s="504">
        <f>IF(OR(AQ60="N/A",BM60="N/A",BI60="N/A"),"",DC60*Parameters!$L$3)</f>
        <v>12.528</v>
      </c>
      <c r="DG60" s="504">
        <f t="shared" si="14"/>
        <v>249.672</v>
      </c>
      <c r="DH60" s="504">
        <f t="shared" si="15"/>
        <v>832.24</v>
      </c>
    </row>
    <row r="61" spans="2:112" x14ac:dyDescent="0.25">
      <c r="B61" s="798"/>
      <c r="C61" s="799" t="s">
        <v>1576</v>
      </c>
      <c r="D61" s="512"/>
      <c r="E61" s="512"/>
      <c r="F61" s="722" t="s">
        <v>24</v>
      </c>
      <c r="G61" s="800"/>
      <c r="H61" s="801">
        <v>0.3</v>
      </c>
      <c r="I61" s="509" t="s">
        <v>196</v>
      </c>
      <c r="J61" s="802" t="s">
        <v>273</v>
      </c>
      <c r="K61" s="803" t="s">
        <v>251</v>
      </c>
      <c r="L61" s="804" t="s">
        <v>202</v>
      </c>
      <c r="M61" s="805" t="s">
        <v>188</v>
      </c>
      <c r="N61" s="804" t="s">
        <v>188</v>
      </c>
      <c r="O61" s="804" t="s">
        <v>36</v>
      </c>
      <c r="P61" s="806"/>
      <c r="Q61" s="805"/>
      <c r="R61" s="805"/>
      <c r="S61" s="805"/>
      <c r="T61" s="805"/>
      <c r="U61" s="805">
        <v>1.01</v>
      </c>
      <c r="V61" s="805"/>
      <c r="W61" s="805"/>
      <c r="X61" s="805"/>
      <c r="Y61" s="805"/>
      <c r="Z61" s="805">
        <v>63.5</v>
      </c>
      <c r="AA61" s="512">
        <v>60</v>
      </c>
      <c r="AB61" s="512"/>
      <c r="AC61" s="512"/>
      <c r="AD61" s="807"/>
      <c r="AE61" s="805"/>
      <c r="AF61" s="805"/>
      <c r="AG61" s="805"/>
      <c r="AH61" s="805"/>
      <c r="AI61" s="512"/>
      <c r="AJ61" s="512" t="s">
        <v>1906</v>
      </c>
      <c r="AK61" s="807"/>
      <c r="AL61" s="512"/>
      <c r="AM61" s="807"/>
      <c r="AN61" s="512"/>
      <c r="AO61" s="559">
        <f t="array" ref="AO61">IF(AQ61="N/A","",GetRapPrice(I61,H61,J61,K61))</f>
        <v>1300</v>
      </c>
      <c r="AP61" s="509">
        <f t="shared" si="0"/>
        <v>-0.45999999999999996</v>
      </c>
      <c r="AQ61" s="508">
        <f t="array" ref="AQ61">GetFMP(I61,H61,J61,K61,L61,M61,N61,O61,(Q61+R61)/2,Z61,AJ61,"Y")</f>
        <v>702</v>
      </c>
      <c r="AR61" s="504">
        <f t="shared" si="1"/>
        <v>210.6</v>
      </c>
      <c r="AS61" s="808"/>
      <c r="AT61" s="809"/>
      <c r="AU61" s="810"/>
      <c r="AV61" s="810"/>
      <c r="AW61" s="811"/>
      <c r="AX61" s="811" t="s">
        <v>1183</v>
      </c>
      <c r="AY61" s="810" t="s">
        <v>1183</v>
      </c>
      <c r="AZ61" s="810" t="s">
        <v>1183</v>
      </c>
      <c r="BA61" s="810" t="s">
        <v>1183</v>
      </c>
      <c r="BB61" s="810" t="s">
        <v>1183</v>
      </c>
      <c r="BC61" s="810" t="s">
        <v>1183</v>
      </c>
      <c r="BD61" s="810" t="s">
        <v>1183</v>
      </c>
      <c r="BE61" s="810" t="s">
        <v>1183</v>
      </c>
      <c r="BF61" s="811">
        <f>NaturalRelatedDisc(I61,H61,J61,K61,AX61,"Y",L61,M61,N61,O61)+NaturalRelatedDisc(I61,H61,J61,K61,AY61,"Y",L61,M61,N61,O61)+OpenRelatedDisc(I61,H61,J61,K61,AZ61,"Y",L61,M61,N61,O61)+GrainingRelatedDisc(I61,H61,J61,K61,BA61,"Surface","Y",L61,M61,N61,O61)+GrainingRelatedDisc(I61,H61,J61,K61,BB61,"Internal","Y",L61,M61,N61,O61)+OthersRelatedDisc(I61,H61,J61,K61,BC61,"Y",L61,M61,N61,O61)+OthersRelatedDisc(I61,H61,J61,K61,BD61,"Y",L61,M61,N61,O61)+OthersRelatedDisc(I61,H61,J61,K61,BE61,"Y",L61,M61,N61,O61)+cutrelatedDisc(I61,H61,J61,K61,L61,M61,N61,AW61,"Y",O61)+GetColClarupgDwg(I61,H61,J61,K61,AU61,AV61,"Y",L61)</f>
        <v>0</v>
      </c>
      <c r="BG61" s="810" t="s">
        <v>1183</v>
      </c>
      <c r="BH61" s="810" t="s">
        <v>1183</v>
      </c>
      <c r="BI61" s="811">
        <f t="shared" si="2"/>
        <v>0</v>
      </c>
      <c r="BJ61" s="810" t="s">
        <v>1183</v>
      </c>
      <c r="BK61" s="810" t="s">
        <v>1183</v>
      </c>
      <c r="BL61" s="810" t="s">
        <v>1183</v>
      </c>
      <c r="BM61" s="811">
        <f t="shared" si="3"/>
        <v>0</v>
      </c>
      <c r="BN61" s="812"/>
      <c r="BO61" s="812"/>
      <c r="BP61" s="812" t="s">
        <v>749</v>
      </c>
      <c r="BQ61" s="811">
        <f>cleanrelateddisc(I61, H61, J61, K61, BN61, BO61, "Y", L61, M61, N61)+HARelatedDisc(I61, H61, J61, K61,BP61, "Y", L61)</f>
        <v>0</v>
      </c>
      <c r="BR61" s="810"/>
      <c r="BS61" s="810"/>
      <c r="BT61" s="811"/>
      <c r="BU61" s="811"/>
      <c r="BV61" s="810"/>
      <c r="BW61" s="811"/>
      <c r="BX61" s="810"/>
      <c r="BY61" s="813"/>
      <c r="BZ61" s="811"/>
      <c r="CA61" s="813"/>
      <c r="CB61" s="811"/>
      <c r="CC61" s="810"/>
      <c r="CD61" s="810"/>
      <c r="CE61" s="810"/>
      <c r="CF61" s="810"/>
      <c r="CG61" s="810"/>
      <c r="CH61" s="810"/>
      <c r="CI61" s="810"/>
      <c r="CJ61" s="810"/>
      <c r="CK61" s="814"/>
      <c r="CL61" s="815">
        <f t="array" ref="CL61">getSection(I61,J61,K61)</f>
        <v>6</v>
      </c>
      <c r="CM61" s="508">
        <f t="array" ref="CM61">IF(AQ61="N/A","",IF(CU61="N/A",0,GetRapPrice(I61,H61,J61,K61)))</f>
        <v>1300</v>
      </c>
      <c r="CN61" s="509">
        <f t="shared" si="4"/>
        <v>-0.45999999999999996</v>
      </c>
      <c r="CO61" s="509">
        <f t="array" ref="CO61">IF(AQ61="N/A","",IF(CU61="N/A",0,IF(ISBLANK(G61),0,GetPolSymmDiscount(I61,H61,J61,K61,L61,M61,N61,O61))))</f>
        <v>0</v>
      </c>
      <c r="CP61" s="509">
        <f t="array" ref="CP61">IF(AQ61="N/A","",Depthdisc(I61,H61,L61,J61,K61,Z61,"Y"))</f>
        <v>0</v>
      </c>
      <c r="CQ61" s="509">
        <f t="array" ref="CQ61">IF(AQ61="N/A","",IF(CU61="N/A",0,GetSizePremiums(I61,H61,J61,K61,L61,M61,N61,O61,getSection(G61,J61,K61))))</f>
        <v>0</v>
      </c>
      <c r="CR61" s="509">
        <f t="array" ref="CR61">IF(AQ61="N/A","",IF(CU61="N/A",0,IF(ISBLANK(G61),0,GetDiameterPremiums(I61,H61,L61,M61,N61,O61,J61,K61,T61))))</f>
        <v>0</v>
      </c>
      <c r="CS61" s="509">
        <f t="array" ref="CS61">IF(AQ61="N/A","",IF(CU61="N/A",0,IF(ISBLANK(G61),0,GetKtoSPremiums(I61,H61,J61,K61,AJ61))))</f>
        <v>0</v>
      </c>
      <c r="CT61" s="509">
        <f t="shared" si="5"/>
        <v>-0.45999999999999996</v>
      </c>
      <c r="CU61" s="508">
        <f t="array" ref="CU61">IF(AQ61="N/A","",GetFMP(I61, H61, J61, K61, L61, M61, N61, O61, (Q61+R61)/2,Z61,AJ61,"Y"))</f>
        <v>702</v>
      </c>
      <c r="CV61" s="504">
        <f t="shared" si="6"/>
        <v>210.6</v>
      </c>
      <c r="CW61" s="508">
        <f t="shared" si="7"/>
        <v>1300</v>
      </c>
      <c r="CX61" s="717">
        <f t="shared" si="8"/>
        <v>0</v>
      </c>
      <c r="CY61" s="717">
        <f>IF(OR(AQ61="N/A",BM61="N/A",BI61="N/A"),"",IF(AND(H61&lt;1,H61&gt;=0.3,I60="ROUND"),IF(CT61&gt;=-0.4,-0.2,-0.15),MAX(CX61,IF(OR(AQ61="N/A",BM61="N/A",BI61="N/A"),"",GetFinalDiscount("Y", I61, H61, J61, K61, L61, M61, N61, O61, AS61, AT61,AU61,AV61, AW61, AX61,AY61, AZ61, BA61, BB61,BC61,BD61, BE61,BG61, BH61, BJ61, BK61, BN61, BO61, BP61)))))</f>
        <v>-0.15</v>
      </c>
      <c r="CZ61" s="717">
        <f t="shared" si="9"/>
        <v>-0.45999999999999996</v>
      </c>
      <c r="DA61" s="509">
        <f t="shared" si="10"/>
        <v>-0.45999999999999996</v>
      </c>
      <c r="DB61" s="504">
        <f t="shared" si="11"/>
        <v>702</v>
      </c>
      <c r="DC61" s="504">
        <f t="shared" si="12"/>
        <v>210.6</v>
      </c>
      <c r="DD61" s="504" t="str">
        <f t="shared" si="13"/>
        <v/>
      </c>
      <c r="DE61" s="504">
        <f t="array" ref="DE61">IF(OR(AQ61="N/A",BM61="N/A",BI61="N/A"),"",GetCertCharge(H61,"Y",AL61))</f>
        <v>51</v>
      </c>
      <c r="DF61" s="504">
        <f>IF(OR(AQ61="N/A",BM61="N/A",BI61="N/A"),"",DC61*Parameters!$L$3)</f>
        <v>8.4239999999999995</v>
      </c>
      <c r="DG61" s="504">
        <f t="shared" si="14"/>
        <v>151.17599999999999</v>
      </c>
      <c r="DH61" s="504">
        <f t="shared" si="15"/>
        <v>503.91999999999996</v>
      </c>
    </row>
    <row r="62" spans="2:112" x14ac:dyDescent="0.25">
      <c r="B62" s="798"/>
      <c r="C62" s="799" t="s">
        <v>1577</v>
      </c>
      <c r="D62" s="512"/>
      <c r="E62" s="512"/>
      <c r="F62" s="722" t="s">
        <v>24</v>
      </c>
      <c r="G62" s="800"/>
      <c r="H62" s="801">
        <v>0.3</v>
      </c>
      <c r="I62" s="509" t="s">
        <v>196</v>
      </c>
      <c r="J62" s="802" t="s">
        <v>250</v>
      </c>
      <c r="K62" s="803" t="s">
        <v>259</v>
      </c>
      <c r="L62" s="804" t="s">
        <v>188</v>
      </c>
      <c r="M62" s="805" t="s">
        <v>188</v>
      </c>
      <c r="N62" s="804" t="s">
        <v>188</v>
      </c>
      <c r="O62" s="804" t="s">
        <v>22</v>
      </c>
      <c r="P62" s="806"/>
      <c r="Q62" s="805"/>
      <c r="R62" s="805"/>
      <c r="S62" s="805"/>
      <c r="T62" s="805"/>
      <c r="U62" s="805">
        <v>1.0069999999999999</v>
      </c>
      <c r="V62" s="805"/>
      <c r="W62" s="805"/>
      <c r="X62" s="805"/>
      <c r="Y62" s="805"/>
      <c r="Z62" s="805">
        <v>61.2</v>
      </c>
      <c r="AA62" s="512">
        <v>58</v>
      </c>
      <c r="AB62" s="512"/>
      <c r="AC62" s="512"/>
      <c r="AD62" s="807"/>
      <c r="AE62" s="805"/>
      <c r="AF62" s="805"/>
      <c r="AG62" s="805"/>
      <c r="AH62" s="805"/>
      <c r="AI62" s="512"/>
      <c r="AJ62" s="512"/>
      <c r="AK62" s="807"/>
      <c r="AL62" s="512"/>
      <c r="AM62" s="807"/>
      <c r="AN62" s="512"/>
      <c r="AO62" s="559">
        <f t="array" ref="AO62">IF(AQ62="N/A","",GetRapPrice(I62,H62,J62,K62))</f>
        <v>1700</v>
      </c>
      <c r="AP62" s="509">
        <f t="shared" si="0"/>
        <v>-0.39</v>
      </c>
      <c r="AQ62" s="508">
        <f t="array" ref="AQ62">GetFMP(I62,H62,J62,K62,L62,M62,N62,O62,(Q62+R62)/2,Z62,AJ62,"Y")</f>
        <v>1037</v>
      </c>
      <c r="AR62" s="504">
        <f t="shared" si="1"/>
        <v>311.09999999999997</v>
      </c>
      <c r="AS62" s="808"/>
      <c r="AT62" s="809"/>
      <c r="AU62" s="810"/>
      <c r="AV62" s="810"/>
      <c r="AW62" s="811"/>
      <c r="AX62" s="811" t="s">
        <v>1183</v>
      </c>
      <c r="AY62" s="810" t="s">
        <v>1183</v>
      </c>
      <c r="AZ62" s="810" t="s">
        <v>1183</v>
      </c>
      <c r="BA62" s="810" t="s">
        <v>1183</v>
      </c>
      <c r="BB62" s="810" t="s">
        <v>1183</v>
      </c>
      <c r="BC62" s="810" t="s">
        <v>1183</v>
      </c>
      <c r="BD62" s="810" t="s">
        <v>1183</v>
      </c>
      <c r="BE62" s="810" t="s">
        <v>1183</v>
      </c>
      <c r="BF62" s="811">
        <f>NaturalRelatedDisc(I62,H62,J62,K62,AX62,"Y",L62,M62,N62,O62)+NaturalRelatedDisc(I62,H62,J62,K62,AY62,"Y",L62,M62,N62,O62)+OpenRelatedDisc(I62,H62,J62,K62,AZ62,"Y",L62,M62,N62,O62)+GrainingRelatedDisc(I62,H62,J62,K62,BA62,"Surface","Y",L62,M62,N62,O62)+GrainingRelatedDisc(I62,H62,J62,K62,BB62,"Internal","Y",L62,M62,N62,O62)+OthersRelatedDisc(I62,H62,J62,K62,BC62,"Y",L62,M62,N62,O62)+OthersRelatedDisc(I62,H62,J62,K62,BD62,"Y",L62,M62,N62,O62)+OthersRelatedDisc(I62,H62,J62,K62,BE62,"Y",L62,M62,N62,O62)+cutrelatedDisc(I62,H62,J62,K62,L62,M62,N62,AW62,"Y",O62)+GetColClarupgDwg(I62,H62,J62,K62,AU62,AV62,"Y",L62)</f>
        <v>0</v>
      </c>
      <c r="BG62" s="810" t="s">
        <v>1183</v>
      </c>
      <c r="BH62" s="810" t="s">
        <v>1183</v>
      </c>
      <c r="BI62" s="811">
        <f t="shared" si="2"/>
        <v>0</v>
      </c>
      <c r="BJ62" s="810" t="s">
        <v>1183</v>
      </c>
      <c r="BK62" s="810" t="s">
        <v>1183</v>
      </c>
      <c r="BL62" s="810" t="s">
        <v>1183</v>
      </c>
      <c r="BM62" s="811">
        <f t="shared" si="3"/>
        <v>0</v>
      </c>
      <c r="BN62" s="812" t="s">
        <v>861</v>
      </c>
      <c r="BO62" s="812" t="s">
        <v>861</v>
      </c>
      <c r="BP62" s="812" t="s">
        <v>861</v>
      </c>
      <c r="BQ62" s="811">
        <f>cleanrelateddisc(I62, H62, J62, K62, BN62, BO62, "Y", L62, M62, N62)+HARelatedDisc(I62, H62, J62, K62,BP62, "Y", L62)</f>
        <v>0</v>
      </c>
      <c r="BR62" s="810"/>
      <c r="BS62" s="810"/>
      <c r="BT62" s="811"/>
      <c r="BU62" s="811"/>
      <c r="BV62" s="810"/>
      <c r="BW62" s="811"/>
      <c r="BX62" s="810"/>
      <c r="BY62" s="813"/>
      <c r="BZ62" s="811"/>
      <c r="CA62" s="813"/>
      <c r="CB62" s="811"/>
      <c r="CC62" s="810"/>
      <c r="CD62" s="810"/>
      <c r="CE62" s="810"/>
      <c r="CF62" s="810"/>
      <c r="CG62" s="810"/>
      <c r="CH62" s="810"/>
      <c r="CI62" s="810"/>
      <c r="CJ62" s="810"/>
      <c r="CK62" s="814"/>
      <c r="CL62" s="815">
        <f t="array" ref="CL62">getSection(I62,J62,K62)</f>
        <v>8</v>
      </c>
      <c r="CM62" s="508">
        <f t="array" ref="CM62">IF(AQ62="N/A","",IF(CU62="N/A",0,GetRapPrice(I62,H62,J62,K62)))</f>
        <v>1700</v>
      </c>
      <c r="CN62" s="509">
        <f t="shared" si="4"/>
        <v>-0.39</v>
      </c>
      <c r="CO62" s="509">
        <f t="array" ref="CO62">IF(AQ62="N/A","",IF(CU62="N/A",0,IF(ISBLANK(G62),0,GetPolSymmDiscount(I62,H62,J62,K62,L62,M62,N62,O62))))</f>
        <v>0</v>
      </c>
      <c r="CP62" s="509">
        <f t="array" ref="CP62">IF(AQ62="N/A","",Depthdisc(I62,H62,L62,J62,K62,Z62,"Y"))</f>
        <v>0</v>
      </c>
      <c r="CQ62" s="509">
        <f t="array" ref="CQ62">IF(AQ62="N/A","",IF(CU62="N/A",0,GetSizePremiums(I62,H62,J62,K62,L62,M62,N62,O62,getSection(G62,J62,K62))))</f>
        <v>0</v>
      </c>
      <c r="CR62" s="509">
        <f t="array" ref="CR62">IF(AQ62="N/A","",IF(CU62="N/A",0,IF(ISBLANK(G62),0,GetDiameterPremiums(I62,H62,L62,M62,N62,O62,J62,K62,T62))))</f>
        <v>0</v>
      </c>
      <c r="CS62" s="509">
        <f t="array" ref="CS62">IF(AQ62="N/A","",IF(CU62="N/A",0,IF(ISBLANK(G62),0,GetKtoSPremiums(I62,H62,J62,K62,AJ62))))</f>
        <v>0</v>
      </c>
      <c r="CT62" s="509">
        <f t="shared" si="5"/>
        <v>-0.39</v>
      </c>
      <c r="CU62" s="508">
        <f t="array" ref="CU62">IF(AQ62="N/A","",GetFMP(I62, H62, J62, K62, L62, M62, N62, O62, (Q62+R62)/2,Z62,AJ62,"Y"))</f>
        <v>1037</v>
      </c>
      <c r="CV62" s="504">
        <f t="shared" si="6"/>
        <v>311.09999999999997</v>
      </c>
      <c r="CW62" s="508">
        <f t="shared" si="7"/>
        <v>1700</v>
      </c>
      <c r="CX62" s="717">
        <f t="shared" si="8"/>
        <v>0</v>
      </c>
      <c r="CY62" s="717">
        <f>IF(OR(AQ62="N/A",BM62="N/A",BI62="N/A"),"",IF(AND(H62&lt;1,H62&gt;=0.3,I61="ROUND"),IF(CT62&gt;=-0.4,-0.2,-0.15),MAX(CX62,IF(OR(AQ62="N/A",BM62="N/A",BI62="N/A"),"",GetFinalDiscount("Y", I62, H62, J62, K62, L62, M62, N62, O62, AS62, AT62,AU62,AV62, AW62, AX62,AY62, AZ62, BA62, BB62,BC62,BD62, BE62,BG62, BH62, BJ62, BK62, BN62, BO62, BP62)))))</f>
        <v>-0.2</v>
      </c>
      <c r="CZ62" s="717">
        <f t="shared" si="9"/>
        <v>-0.39</v>
      </c>
      <c r="DA62" s="509">
        <f t="shared" si="10"/>
        <v>-0.39</v>
      </c>
      <c r="DB62" s="504">
        <f t="shared" si="11"/>
        <v>1037</v>
      </c>
      <c r="DC62" s="504">
        <f t="shared" si="12"/>
        <v>311.09999999999997</v>
      </c>
      <c r="DD62" s="504" t="str">
        <f t="shared" si="13"/>
        <v/>
      </c>
      <c r="DE62" s="504">
        <f t="array" ref="DE62">IF(OR(AQ62="N/A",BM62="N/A",BI62="N/A"),"",GetCertCharge(H62,"Y",AL62))</f>
        <v>51</v>
      </c>
      <c r="DF62" s="504">
        <f>IF(OR(AQ62="N/A",BM62="N/A",BI62="N/A"),"",DC62*Parameters!$L$3)</f>
        <v>12.443999999999999</v>
      </c>
      <c r="DG62" s="504">
        <f t="shared" si="14"/>
        <v>247.65599999999998</v>
      </c>
      <c r="DH62" s="504">
        <f t="shared" si="15"/>
        <v>825.52</v>
      </c>
    </row>
    <row r="63" spans="2:112" x14ac:dyDescent="0.25">
      <c r="B63" s="798"/>
      <c r="C63" s="799" t="s">
        <v>1578</v>
      </c>
      <c r="D63" s="512"/>
      <c r="E63" s="512"/>
      <c r="F63" s="722" t="s">
        <v>24</v>
      </c>
      <c r="G63" s="800"/>
      <c r="H63" s="801">
        <v>0.3</v>
      </c>
      <c r="I63" s="509" t="s">
        <v>196</v>
      </c>
      <c r="J63" s="802" t="s">
        <v>213</v>
      </c>
      <c r="K63" s="803" t="s">
        <v>243</v>
      </c>
      <c r="L63" s="804" t="s">
        <v>188</v>
      </c>
      <c r="M63" s="805" t="s">
        <v>188</v>
      </c>
      <c r="N63" s="804" t="s">
        <v>188</v>
      </c>
      <c r="O63" s="804" t="s">
        <v>22</v>
      </c>
      <c r="P63" s="806"/>
      <c r="Q63" s="805"/>
      <c r="R63" s="805"/>
      <c r="S63" s="805"/>
      <c r="T63" s="805"/>
      <c r="U63" s="805">
        <v>1.0089999999999999</v>
      </c>
      <c r="V63" s="805"/>
      <c r="W63" s="805"/>
      <c r="X63" s="805"/>
      <c r="Y63" s="805"/>
      <c r="Z63" s="805">
        <v>62.3</v>
      </c>
      <c r="AA63" s="512">
        <v>58</v>
      </c>
      <c r="AB63" s="512"/>
      <c r="AC63" s="512"/>
      <c r="AD63" s="807"/>
      <c r="AE63" s="805"/>
      <c r="AF63" s="805"/>
      <c r="AG63" s="805"/>
      <c r="AH63" s="805"/>
      <c r="AI63" s="512"/>
      <c r="AJ63" s="512" t="s">
        <v>1901</v>
      </c>
      <c r="AK63" s="807"/>
      <c r="AL63" s="512"/>
      <c r="AM63" s="807"/>
      <c r="AN63" s="512"/>
      <c r="AO63" s="559">
        <f t="array" ref="AO63">IF(AQ63="N/A","",GetRapPrice(I63,H63,J63,K63))</f>
        <v>2400</v>
      </c>
      <c r="AP63" s="509">
        <f t="shared" si="0"/>
        <v>-0.4</v>
      </c>
      <c r="AQ63" s="508">
        <f t="array" ref="AQ63">GetFMP(I63,H63,J63,K63,L63,M63,N63,O63,(Q63+R63)/2,Z63,AJ63,"Y")</f>
        <v>1440</v>
      </c>
      <c r="AR63" s="504">
        <f t="shared" si="1"/>
        <v>432</v>
      </c>
      <c r="AS63" s="808"/>
      <c r="AT63" s="809"/>
      <c r="AU63" s="810"/>
      <c r="AV63" s="810"/>
      <c r="AW63" s="811" t="s">
        <v>189</v>
      </c>
      <c r="AX63" s="811" t="s">
        <v>253</v>
      </c>
      <c r="AY63" s="810" t="s">
        <v>1183</v>
      </c>
      <c r="AZ63" s="810" t="s">
        <v>1183</v>
      </c>
      <c r="BA63" s="810" t="s">
        <v>195</v>
      </c>
      <c r="BB63" s="810" t="s">
        <v>1183</v>
      </c>
      <c r="BC63" s="810" t="s">
        <v>1183</v>
      </c>
      <c r="BD63" s="810" t="s">
        <v>1183</v>
      </c>
      <c r="BE63" s="810" t="s">
        <v>1183</v>
      </c>
      <c r="BF63" s="811">
        <f>NaturalRelatedDisc(I63,H63,J63,K63,AX63,"Y",L63,M63,N63,O63)+NaturalRelatedDisc(I63,H63,J63,K63,AY63,"Y",L63,M63,N63,O63)+OpenRelatedDisc(I63,H63,J63,K63,AZ63,"Y",L63,M63,N63,O63)+GrainingRelatedDisc(I63,H63,J63,K63,BA63,"Surface","Y",L63,M63,N63,O63)+GrainingRelatedDisc(I63,H63,J63,K63,BB63,"Internal","Y",L63,M63,N63,O63)+OthersRelatedDisc(I63,H63,J63,K63,BC63,"Y",L63,M63,N63,O63)+OthersRelatedDisc(I63,H63,J63,K63,BD63,"Y",L63,M63,N63,O63)+OthersRelatedDisc(I63,H63,J63,K63,BE63,"Y",L63,M63,N63,O63)+cutrelatedDisc(I63,H63,J63,K63,L63,M63,N63,AW63,"Y",O63)+GetColClarupgDwg(I63,H63,J63,K63,AU63,AV63,"Y",L63)</f>
        <v>0</v>
      </c>
      <c r="BG63" s="810" t="s">
        <v>1183</v>
      </c>
      <c r="BH63" s="810" t="s">
        <v>1160</v>
      </c>
      <c r="BI63" s="811">
        <f t="shared" si="2"/>
        <v>-0.04</v>
      </c>
      <c r="BJ63" s="810" t="s">
        <v>1183</v>
      </c>
      <c r="BK63" s="810" t="s">
        <v>1183</v>
      </c>
      <c r="BL63" s="810" t="s">
        <v>1322</v>
      </c>
      <c r="BM63" s="811">
        <f t="shared" si="3"/>
        <v>0</v>
      </c>
      <c r="BN63" s="812" t="s">
        <v>861</v>
      </c>
      <c r="BO63" s="812" t="s">
        <v>861</v>
      </c>
      <c r="BP63" s="812" t="s">
        <v>749</v>
      </c>
      <c r="BQ63" s="811">
        <f>cleanrelateddisc(I63, H63, J63, K63, BN63, BO63, "Y", L63, M63, N63)+HARelatedDisc(I63, H63, J63, K63,BP63, "Y", L63)</f>
        <v>0</v>
      </c>
      <c r="BR63" s="810"/>
      <c r="BS63" s="810"/>
      <c r="BT63" s="811"/>
      <c r="BU63" s="811"/>
      <c r="BV63" s="810"/>
      <c r="BW63" s="811"/>
      <c r="BX63" s="810"/>
      <c r="BY63" s="813"/>
      <c r="BZ63" s="811"/>
      <c r="CA63" s="813"/>
      <c r="CB63" s="811"/>
      <c r="CC63" s="810"/>
      <c r="CD63" s="810"/>
      <c r="CE63" s="810"/>
      <c r="CF63" s="810"/>
      <c r="CG63" s="810"/>
      <c r="CH63" s="810"/>
      <c r="CI63" s="810"/>
      <c r="CJ63" s="810"/>
      <c r="CK63" s="814"/>
      <c r="CL63" s="815">
        <f t="array" ref="CL63">getSection(I63,J63,K63)</f>
        <v>4</v>
      </c>
      <c r="CM63" s="508">
        <f t="array" ref="CM63">IF(AQ63="N/A","",IF(CU63="N/A",0,GetRapPrice(I63,H63,J63,K63)))</f>
        <v>2400</v>
      </c>
      <c r="CN63" s="509">
        <f t="shared" si="4"/>
        <v>-0.4</v>
      </c>
      <c r="CO63" s="509">
        <f t="array" ref="CO63">IF(AQ63="N/A","",IF(CU63="N/A",0,IF(ISBLANK(G63),0,GetPolSymmDiscount(I63,H63,J63,K63,L63,M63,N63,O63))))</f>
        <v>0</v>
      </c>
      <c r="CP63" s="509">
        <f t="array" ref="CP63">IF(AQ63="N/A","",Depthdisc(I63,H63,L63,J63,K63,Z63,"Y"))</f>
        <v>0</v>
      </c>
      <c r="CQ63" s="509">
        <f t="array" ref="CQ63">IF(AQ63="N/A","",IF(CU63="N/A",0,GetSizePremiums(I63,H63,J63,K63,L63,M63,N63,O63,getSection(G63,J63,K63))))</f>
        <v>0</v>
      </c>
      <c r="CR63" s="509">
        <f t="array" ref="CR63">IF(AQ63="N/A","",IF(CU63="N/A",0,IF(ISBLANK(G63),0,GetDiameterPremiums(I63,H63,L63,M63,N63,O63,J63,K63,T63))))</f>
        <v>0</v>
      </c>
      <c r="CS63" s="509">
        <f t="array" ref="CS63">IF(AQ63="N/A","",IF(CU63="N/A",0,IF(ISBLANK(G63),0,GetKtoSPremiums(I63,H63,J63,K63,AJ63))))</f>
        <v>0</v>
      </c>
      <c r="CT63" s="509">
        <f t="shared" si="5"/>
        <v>-0.4</v>
      </c>
      <c r="CU63" s="508">
        <f t="array" ref="CU63">IF(AQ63="N/A","",GetFMP(I63, H63, J63, K63, L63, M63, N63, O63, (Q63+R63)/2,Z63,AJ63,"Y"))</f>
        <v>1440</v>
      </c>
      <c r="CV63" s="504">
        <f t="shared" si="6"/>
        <v>432</v>
      </c>
      <c r="CW63" s="508">
        <f t="shared" si="7"/>
        <v>2400</v>
      </c>
      <c r="CX63" s="717">
        <f t="shared" si="8"/>
        <v>-0.04</v>
      </c>
      <c r="CY63" s="717">
        <f>IF(OR(AQ63="N/A",BM63="N/A",BI63="N/A"),"",IF(AND(H63&lt;1,H63&gt;=0.3,I62="ROUND"),IF(CT63&gt;=-0.4,-0.2,-0.15),MAX(CX63,IF(OR(AQ63="N/A",BM63="N/A",BI63="N/A"),"",GetFinalDiscount("Y", I63, H63, J63, K63, L63, M63, N63, O63, AS63, AT63,AU63,AV63, AW63, AX63,AY63, AZ63, BA63, BB63,BC63,BD63, BE63,BG63, BH63, BJ63, BK63, BN63, BO63, BP63)))))</f>
        <v>-0.2</v>
      </c>
      <c r="CZ63" s="717">
        <f t="shared" si="9"/>
        <v>-0.4</v>
      </c>
      <c r="DA63" s="509">
        <f t="shared" si="10"/>
        <v>-0.44</v>
      </c>
      <c r="DB63" s="504">
        <f t="shared" si="11"/>
        <v>1344.0000000000002</v>
      </c>
      <c r="DC63" s="504">
        <f t="shared" si="12"/>
        <v>403.20000000000005</v>
      </c>
      <c r="DD63" s="504" t="str">
        <f t="shared" si="13"/>
        <v/>
      </c>
      <c r="DE63" s="504">
        <f t="array" ref="DE63">IF(OR(AQ63="N/A",BM63="N/A",BI63="N/A"),"",GetCertCharge(H63,"Y",AL63))</f>
        <v>51</v>
      </c>
      <c r="DF63" s="504">
        <f>IF(OR(AQ63="N/A",BM63="N/A",BI63="N/A"),"",DC63*Parameters!$L$3)</f>
        <v>16.128000000000004</v>
      </c>
      <c r="DG63" s="504">
        <f t="shared" si="14"/>
        <v>336.07200000000006</v>
      </c>
      <c r="DH63" s="504">
        <f t="shared" si="15"/>
        <v>1120.2400000000002</v>
      </c>
    </row>
    <row r="64" spans="2:112" x14ac:dyDescent="0.25">
      <c r="B64" s="798"/>
      <c r="C64" s="799" t="s">
        <v>1579</v>
      </c>
      <c r="D64" s="512"/>
      <c r="E64" s="512"/>
      <c r="F64" s="722" t="s">
        <v>24</v>
      </c>
      <c r="G64" s="800"/>
      <c r="H64" s="801">
        <v>0.3</v>
      </c>
      <c r="I64" s="509" t="s">
        <v>196</v>
      </c>
      <c r="J64" s="802" t="s">
        <v>213</v>
      </c>
      <c r="K64" s="803" t="s">
        <v>251</v>
      </c>
      <c r="L64" s="804" t="s">
        <v>188</v>
      </c>
      <c r="M64" s="805" t="s">
        <v>188</v>
      </c>
      <c r="N64" s="804" t="s">
        <v>188</v>
      </c>
      <c r="O64" s="804" t="s">
        <v>22</v>
      </c>
      <c r="P64" s="806"/>
      <c r="Q64" s="805"/>
      <c r="R64" s="805"/>
      <c r="S64" s="805"/>
      <c r="T64" s="805"/>
      <c r="U64" s="805">
        <v>1.0049999999999999</v>
      </c>
      <c r="V64" s="805"/>
      <c r="W64" s="805"/>
      <c r="X64" s="805"/>
      <c r="Y64" s="805"/>
      <c r="Z64" s="805">
        <v>62.3</v>
      </c>
      <c r="AA64" s="512">
        <v>56</v>
      </c>
      <c r="AB64" s="512"/>
      <c r="AC64" s="512"/>
      <c r="AD64" s="807"/>
      <c r="AE64" s="805"/>
      <c r="AF64" s="805"/>
      <c r="AG64" s="805"/>
      <c r="AH64" s="805"/>
      <c r="AI64" s="512"/>
      <c r="AJ64" s="512"/>
      <c r="AK64" s="807"/>
      <c r="AL64" s="512"/>
      <c r="AM64" s="807"/>
      <c r="AN64" s="512"/>
      <c r="AO64" s="559">
        <f t="array" ref="AO64">IF(AQ64="N/A","",GetRapPrice(I64,H64,J64,K64))</f>
        <v>2200</v>
      </c>
      <c r="AP64" s="509">
        <f t="shared" si="0"/>
        <v>-0.41000000000000003</v>
      </c>
      <c r="AQ64" s="508">
        <f t="array" ref="AQ64">GetFMP(I64,H64,J64,K64,L64,M64,N64,O64,(Q64+R64)/2,Z64,AJ64,"Y")</f>
        <v>1298</v>
      </c>
      <c r="AR64" s="504">
        <f t="shared" si="1"/>
        <v>389.4</v>
      </c>
      <c r="AS64" s="808"/>
      <c r="AT64" s="809"/>
      <c r="AU64" s="810"/>
      <c r="AV64" s="810"/>
      <c r="AW64" s="811"/>
      <c r="AX64" s="811" t="s">
        <v>1183</v>
      </c>
      <c r="AY64" s="810" t="s">
        <v>1183</v>
      </c>
      <c r="AZ64" s="810" t="s">
        <v>1183</v>
      </c>
      <c r="BA64" s="810" t="s">
        <v>1183</v>
      </c>
      <c r="BB64" s="810" t="s">
        <v>1183</v>
      </c>
      <c r="BC64" s="810" t="s">
        <v>1183</v>
      </c>
      <c r="BD64" s="810" t="s">
        <v>1183</v>
      </c>
      <c r="BE64" s="810" t="s">
        <v>1183</v>
      </c>
      <c r="BF64" s="811">
        <f>NaturalRelatedDisc(I64,H64,J64,K64,AX64,"Y",L64,M64,N64,O64)+NaturalRelatedDisc(I64,H64,J64,K64,AY64,"Y",L64,M64,N64,O64)+OpenRelatedDisc(I64,H64,J64,K64,AZ64,"Y",L64,M64,N64,O64)+GrainingRelatedDisc(I64,H64,J64,K64,BA64,"Surface","Y",L64,M64,N64,O64)+GrainingRelatedDisc(I64,H64,J64,K64,BB64,"Internal","Y",L64,M64,N64,O64)+OthersRelatedDisc(I64,H64,J64,K64,BC64,"Y",L64,M64,N64,O64)+OthersRelatedDisc(I64,H64,J64,K64,BD64,"Y",L64,M64,N64,O64)+OthersRelatedDisc(I64,H64,J64,K64,BE64,"Y",L64,M64,N64,O64)+cutrelatedDisc(I64,H64,J64,K64,L64,M64,N64,AW64,"Y",O64)+GetColClarupgDwg(I64,H64,J64,K64,AU64,AV64,"Y",L64)</f>
        <v>0</v>
      </c>
      <c r="BG64" s="810" t="s">
        <v>1183</v>
      </c>
      <c r="BH64" s="810" t="s">
        <v>1183</v>
      </c>
      <c r="BI64" s="811">
        <f t="shared" si="2"/>
        <v>0</v>
      </c>
      <c r="BJ64" s="810" t="s">
        <v>1183</v>
      </c>
      <c r="BK64" s="810" t="s">
        <v>1183</v>
      </c>
      <c r="BL64" s="810" t="s">
        <v>1183</v>
      </c>
      <c r="BM64" s="811">
        <f t="shared" si="3"/>
        <v>0</v>
      </c>
      <c r="BN64" s="812" t="s">
        <v>861</v>
      </c>
      <c r="BO64" s="812" t="s">
        <v>861</v>
      </c>
      <c r="BP64" s="812" t="s">
        <v>861</v>
      </c>
      <c r="BQ64" s="811">
        <f>cleanrelateddisc(I64, H64, J64, K64, BN64, BO64, "Y", L64, M64, N64)+HARelatedDisc(I64, H64, J64, K64,BP64, "Y", L64)</f>
        <v>0</v>
      </c>
      <c r="BR64" s="810"/>
      <c r="BS64" s="810"/>
      <c r="BT64" s="811"/>
      <c r="BU64" s="811"/>
      <c r="BV64" s="810"/>
      <c r="BW64" s="811"/>
      <c r="BX64" s="810"/>
      <c r="BY64" s="813"/>
      <c r="BZ64" s="811"/>
      <c r="CA64" s="813"/>
      <c r="CB64" s="811"/>
      <c r="CC64" s="810"/>
      <c r="CD64" s="810"/>
      <c r="CE64" s="810"/>
      <c r="CF64" s="810"/>
      <c r="CG64" s="810"/>
      <c r="CH64" s="810"/>
      <c r="CI64" s="810"/>
      <c r="CJ64" s="810"/>
      <c r="CK64" s="814"/>
      <c r="CL64" s="815">
        <f t="array" ref="CL64">getSection(I64,J64,K64)</f>
        <v>4</v>
      </c>
      <c r="CM64" s="508">
        <f t="array" ref="CM64">IF(AQ64="N/A","",IF(CU64="N/A",0,GetRapPrice(I64,H64,J64,K64)))</f>
        <v>2200</v>
      </c>
      <c r="CN64" s="509">
        <f t="shared" si="4"/>
        <v>-0.41000000000000003</v>
      </c>
      <c r="CO64" s="509">
        <f t="array" ref="CO64">IF(AQ64="N/A","",IF(CU64="N/A",0,IF(ISBLANK(G64),0,GetPolSymmDiscount(I64,H64,J64,K64,L64,M64,N64,O64))))</f>
        <v>0</v>
      </c>
      <c r="CP64" s="509">
        <f t="array" ref="CP64">IF(AQ64="N/A","",Depthdisc(I64,H64,L64,J64,K64,Z64,"Y"))</f>
        <v>0</v>
      </c>
      <c r="CQ64" s="509">
        <f t="array" ref="CQ64">IF(AQ64="N/A","",IF(CU64="N/A",0,GetSizePremiums(I64,H64,J64,K64,L64,M64,N64,O64,getSection(G64,J64,K64))))</f>
        <v>0</v>
      </c>
      <c r="CR64" s="509">
        <f t="array" ref="CR64">IF(AQ64="N/A","",IF(CU64="N/A",0,IF(ISBLANK(G64),0,GetDiameterPremiums(I64,H64,L64,M64,N64,O64,J64,K64,T64))))</f>
        <v>0</v>
      </c>
      <c r="CS64" s="509">
        <f t="array" ref="CS64">IF(AQ64="N/A","",IF(CU64="N/A",0,IF(ISBLANK(G64),0,GetKtoSPremiums(I64,H64,J64,K64,AJ64))))</f>
        <v>0</v>
      </c>
      <c r="CT64" s="509">
        <f t="shared" si="5"/>
        <v>-0.41000000000000003</v>
      </c>
      <c r="CU64" s="508">
        <f t="array" ref="CU64">IF(AQ64="N/A","",GetFMP(I64, H64, J64, K64, L64, M64, N64, O64, (Q64+R64)/2,Z64,AJ64,"Y"))</f>
        <v>1298</v>
      </c>
      <c r="CV64" s="504">
        <f t="shared" si="6"/>
        <v>389.4</v>
      </c>
      <c r="CW64" s="508">
        <f t="shared" si="7"/>
        <v>2200</v>
      </c>
      <c r="CX64" s="717">
        <f t="shared" si="8"/>
        <v>0</v>
      </c>
      <c r="CY64" s="717">
        <f>IF(OR(AQ64="N/A",BM64="N/A",BI64="N/A"),"",IF(AND(H64&lt;1,H64&gt;=0.3,I63="ROUND"),IF(CT64&gt;=-0.4,-0.2,-0.15),MAX(CX64,IF(OR(AQ64="N/A",BM64="N/A",BI64="N/A"),"",GetFinalDiscount("Y", I64, H64, J64, K64, L64, M64, N64, O64, AS64, AT64,AU64,AV64, AW64, AX64,AY64, AZ64, BA64, BB64,BC64,BD64, BE64,BG64, BH64, BJ64, BK64, BN64, BO64, BP64)))))</f>
        <v>-0.15</v>
      </c>
      <c r="CZ64" s="717">
        <f t="shared" si="9"/>
        <v>-0.41000000000000003</v>
      </c>
      <c r="DA64" s="509">
        <f t="shared" si="10"/>
        <v>-0.41000000000000003</v>
      </c>
      <c r="DB64" s="504">
        <f t="shared" si="11"/>
        <v>1298</v>
      </c>
      <c r="DC64" s="504">
        <f t="shared" si="12"/>
        <v>389.4</v>
      </c>
      <c r="DD64" s="504" t="str">
        <f t="shared" si="13"/>
        <v/>
      </c>
      <c r="DE64" s="504">
        <f t="array" ref="DE64">IF(OR(AQ64="N/A",BM64="N/A",BI64="N/A"),"",GetCertCharge(H64,"Y",AL64))</f>
        <v>51</v>
      </c>
      <c r="DF64" s="504">
        <f>IF(OR(AQ64="N/A",BM64="N/A",BI64="N/A"),"",DC64*Parameters!$L$3)</f>
        <v>15.575999999999999</v>
      </c>
      <c r="DG64" s="504">
        <f t="shared" si="14"/>
        <v>322.82399999999996</v>
      </c>
      <c r="DH64" s="504">
        <f t="shared" si="15"/>
        <v>1076.08</v>
      </c>
    </row>
    <row r="65" spans="2:112" x14ac:dyDescent="0.25">
      <c r="B65" s="798"/>
      <c r="C65" s="799" t="s">
        <v>1580</v>
      </c>
      <c r="D65" s="512"/>
      <c r="E65" s="512"/>
      <c r="F65" s="722" t="s">
        <v>24</v>
      </c>
      <c r="G65" s="800"/>
      <c r="H65" s="801">
        <v>0.3</v>
      </c>
      <c r="I65" s="509" t="s">
        <v>196</v>
      </c>
      <c r="J65" s="802" t="s">
        <v>213</v>
      </c>
      <c r="K65" s="803" t="s">
        <v>259</v>
      </c>
      <c r="L65" s="804" t="s">
        <v>188</v>
      </c>
      <c r="M65" s="805" t="s">
        <v>188</v>
      </c>
      <c r="N65" s="804" t="s">
        <v>188</v>
      </c>
      <c r="O65" s="804" t="s">
        <v>22</v>
      </c>
      <c r="P65" s="806"/>
      <c r="Q65" s="805"/>
      <c r="R65" s="805"/>
      <c r="S65" s="805"/>
      <c r="T65" s="805"/>
      <c r="U65" s="805">
        <v>1.0089999999999999</v>
      </c>
      <c r="V65" s="805"/>
      <c r="W65" s="805"/>
      <c r="X65" s="805"/>
      <c r="Y65" s="805"/>
      <c r="Z65" s="805">
        <v>62</v>
      </c>
      <c r="AA65" s="512">
        <v>57</v>
      </c>
      <c r="AB65" s="512"/>
      <c r="AC65" s="512"/>
      <c r="AD65" s="807"/>
      <c r="AE65" s="805"/>
      <c r="AF65" s="805"/>
      <c r="AG65" s="805"/>
      <c r="AH65" s="805"/>
      <c r="AI65" s="512"/>
      <c r="AJ65" s="512" t="s">
        <v>1915</v>
      </c>
      <c r="AK65" s="807"/>
      <c r="AL65" s="512"/>
      <c r="AM65" s="807"/>
      <c r="AN65" s="512"/>
      <c r="AO65" s="559">
        <f t="array" ref="AO65">IF(AQ65="N/A","",GetRapPrice(I65,H65,J65,K65))</f>
        <v>2000</v>
      </c>
      <c r="AP65" s="509">
        <f t="shared" si="0"/>
        <v>-0.42000000000000004</v>
      </c>
      <c r="AQ65" s="508">
        <f t="array" ref="AQ65">GetFMP(I65,H65,J65,K65,L65,M65,N65,O65,(Q65+R65)/2,Z65,AJ65,"Y")</f>
        <v>1160</v>
      </c>
      <c r="AR65" s="504">
        <f t="shared" si="1"/>
        <v>348</v>
      </c>
      <c r="AS65" s="808"/>
      <c r="AT65" s="809"/>
      <c r="AU65" s="810"/>
      <c r="AV65" s="810"/>
      <c r="AW65" s="811"/>
      <c r="AX65" s="811" t="s">
        <v>1183</v>
      </c>
      <c r="AY65" s="810" t="s">
        <v>1183</v>
      </c>
      <c r="AZ65" s="810" t="s">
        <v>1183</v>
      </c>
      <c r="BA65" s="810" t="s">
        <v>1183</v>
      </c>
      <c r="BB65" s="810" t="s">
        <v>1183</v>
      </c>
      <c r="BC65" s="810" t="s">
        <v>1183</v>
      </c>
      <c r="BD65" s="810" t="s">
        <v>1183</v>
      </c>
      <c r="BE65" s="810" t="s">
        <v>1183</v>
      </c>
      <c r="BF65" s="811">
        <f>NaturalRelatedDisc(I65,H65,J65,K65,AX65,"Y",L65,M65,N65,O65)+NaturalRelatedDisc(I65,H65,J65,K65,AY65,"Y",L65,M65,N65,O65)+OpenRelatedDisc(I65,H65,J65,K65,AZ65,"Y",L65,M65,N65,O65)+GrainingRelatedDisc(I65,H65,J65,K65,BA65,"Surface","Y",L65,M65,N65,O65)+GrainingRelatedDisc(I65,H65,J65,K65,BB65,"Internal","Y",L65,M65,N65,O65)+OthersRelatedDisc(I65,H65,J65,K65,BC65,"Y",L65,M65,N65,O65)+OthersRelatedDisc(I65,H65,J65,K65,BD65,"Y",L65,M65,N65,O65)+OthersRelatedDisc(I65,H65,J65,K65,BE65,"Y",L65,M65,N65,O65)+cutrelatedDisc(I65,H65,J65,K65,L65,M65,N65,AW65,"Y",O65)+GetColClarupgDwg(I65,H65,J65,K65,AU65,AV65,"Y",L65)</f>
        <v>0</v>
      </c>
      <c r="BG65" s="810" t="s">
        <v>1183</v>
      </c>
      <c r="BH65" s="810" t="s">
        <v>1183</v>
      </c>
      <c r="BI65" s="811">
        <f t="shared" si="2"/>
        <v>0</v>
      </c>
      <c r="BJ65" s="810" t="s">
        <v>1285</v>
      </c>
      <c r="BK65" s="810" t="s">
        <v>1183</v>
      </c>
      <c r="BL65" s="810" t="s">
        <v>1183</v>
      </c>
      <c r="BM65" s="811">
        <f t="shared" si="3"/>
        <v>-0.02</v>
      </c>
      <c r="BN65" s="812"/>
      <c r="BO65" s="812"/>
      <c r="BP65" s="812" t="s">
        <v>749</v>
      </c>
      <c r="BQ65" s="811">
        <f>cleanrelateddisc(I65, H65, J65, K65, BN65, BO65, "Y", L65, M65, N65)+HARelatedDisc(I65, H65, J65, K65,BP65, "Y", L65)</f>
        <v>0</v>
      </c>
      <c r="BR65" s="810"/>
      <c r="BS65" s="810"/>
      <c r="BT65" s="811"/>
      <c r="BU65" s="811"/>
      <c r="BV65" s="810"/>
      <c r="BW65" s="811"/>
      <c r="BX65" s="810"/>
      <c r="BY65" s="813"/>
      <c r="BZ65" s="811"/>
      <c r="CA65" s="813"/>
      <c r="CB65" s="811"/>
      <c r="CC65" s="810"/>
      <c r="CD65" s="810"/>
      <c r="CE65" s="810"/>
      <c r="CF65" s="810"/>
      <c r="CG65" s="810"/>
      <c r="CH65" s="810"/>
      <c r="CI65" s="810"/>
      <c r="CJ65" s="810"/>
      <c r="CK65" s="814"/>
      <c r="CL65" s="815">
        <f t="array" ref="CL65">getSection(I65,J65,K65)</f>
        <v>7</v>
      </c>
      <c r="CM65" s="508">
        <f t="array" ref="CM65">IF(AQ65="N/A","",IF(CU65="N/A",0,GetRapPrice(I65,H65,J65,K65)))</f>
        <v>2000</v>
      </c>
      <c r="CN65" s="509">
        <f t="shared" si="4"/>
        <v>-0.42000000000000004</v>
      </c>
      <c r="CO65" s="509">
        <f t="array" ref="CO65">IF(AQ65="N/A","",IF(CU65="N/A",0,IF(ISBLANK(G65),0,GetPolSymmDiscount(I65,H65,J65,K65,L65,M65,N65,O65))))</f>
        <v>0</v>
      </c>
      <c r="CP65" s="509">
        <f t="array" ref="CP65">IF(AQ65="N/A","",Depthdisc(I65,H65,L65,J65,K65,Z65,"Y"))</f>
        <v>0</v>
      </c>
      <c r="CQ65" s="509">
        <f t="array" ref="CQ65">IF(AQ65="N/A","",IF(CU65="N/A",0,GetSizePremiums(I65,H65,J65,K65,L65,M65,N65,O65,getSection(G65,J65,K65))))</f>
        <v>0</v>
      </c>
      <c r="CR65" s="509">
        <f t="array" ref="CR65">IF(AQ65="N/A","",IF(CU65="N/A",0,IF(ISBLANK(G65),0,GetDiameterPremiums(I65,H65,L65,M65,N65,O65,J65,K65,T65))))</f>
        <v>0</v>
      </c>
      <c r="CS65" s="509">
        <f t="array" ref="CS65">IF(AQ65="N/A","",IF(CU65="N/A",0,IF(ISBLANK(G65),0,GetKtoSPremiums(I65,H65,J65,K65,AJ65))))</f>
        <v>0</v>
      </c>
      <c r="CT65" s="509">
        <f t="shared" si="5"/>
        <v>-0.42000000000000004</v>
      </c>
      <c r="CU65" s="508">
        <f t="array" ref="CU65">IF(AQ65="N/A","",GetFMP(I65, H65, J65, K65, L65, M65, N65, O65, (Q65+R65)/2,Z65,AJ65,"Y"))</f>
        <v>1160</v>
      </c>
      <c r="CV65" s="504">
        <f t="shared" si="6"/>
        <v>348</v>
      </c>
      <c r="CW65" s="508">
        <f t="shared" si="7"/>
        <v>2000</v>
      </c>
      <c r="CX65" s="717">
        <f t="shared" si="8"/>
        <v>-0.02</v>
      </c>
      <c r="CY65" s="717">
        <f>IF(OR(AQ65="N/A",BM65="N/A",BI65="N/A"),"",IF(AND(H65&lt;1,H65&gt;=0.3,I64="ROUND"),IF(CT65&gt;=-0.4,-0.2,-0.15),MAX(CX65,IF(OR(AQ65="N/A",BM65="N/A",BI65="N/A"),"",GetFinalDiscount("Y", I65, H65, J65, K65, L65, M65, N65, O65, AS65, AT65,AU65,AV65, AW65, AX65,AY65, AZ65, BA65, BB65,BC65,BD65, BE65,BG65, BH65, BJ65, BK65, BN65, BO65, BP65)))))</f>
        <v>-0.15</v>
      </c>
      <c r="CZ65" s="717">
        <f t="shared" si="9"/>
        <v>-0.42000000000000004</v>
      </c>
      <c r="DA65" s="509">
        <f t="shared" si="10"/>
        <v>-0.44000000000000006</v>
      </c>
      <c r="DB65" s="504">
        <f t="shared" si="11"/>
        <v>1119.9999999999998</v>
      </c>
      <c r="DC65" s="504">
        <f t="shared" si="12"/>
        <v>335.99999999999994</v>
      </c>
      <c r="DD65" s="504" t="str">
        <f t="shared" si="13"/>
        <v/>
      </c>
      <c r="DE65" s="504">
        <f t="array" ref="DE65">IF(OR(AQ65="N/A",BM65="N/A",BI65="N/A"),"",GetCertCharge(H65,"Y",AL65))</f>
        <v>51</v>
      </c>
      <c r="DF65" s="504">
        <f>IF(OR(AQ65="N/A",BM65="N/A",BI65="N/A"),"",DC65*Parameters!$L$3)</f>
        <v>13.439999999999998</v>
      </c>
      <c r="DG65" s="504">
        <f t="shared" si="14"/>
        <v>271.55999999999995</v>
      </c>
      <c r="DH65" s="504">
        <f t="shared" si="15"/>
        <v>905.19999999999982</v>
      </c>
    </row>
    <row r="66" spans="2:112" x14ac:dyDescent="0.25">
      <c r="B66" s="798"/>
      <c r="C66" s="799" t="s">
        <v>1581</v>
      </c>
      <c r="D66" s="512"/>
      <c r="E66" s="512"/>
      <c r="F66" s="722" t="s">
        <v>24</v>
      </c>
      <c r="G66" s="800"/>
      <c r="H66" s="801">
        <v>0.3</v>
      </c>
      <c r="I66" s="509" t="s">
        <v>196</v>
      </c>
      <c r="J66" s="802" t="s">
        <v>213</v>
      </c>
      <c r="K66" s="803" t="s">
        <v>234</v>
      </c>
      <c r="L66" s="804" t="s">
        <v>188</v>
      </c>
      <c r="M66" s="805" t="s">
        <v>188</v>
      </c>
      <c r="N66" s="804" t="s">
        <v>202</v>
      </c>
      <c r="O66" s="804" t="s">
        <v>22</v>
      </c>
      <c r="P66" s="806"/>
      <c r="Q66" s="805"/>
      <c r="R66" s="805"/>
      <c r="S66" s="805"/>
      <c r="T66" s="805"/>
      <c r="U66" s="805">
        <v>1.014</v>
      </c>
      <c r="V66" s="805"/>
      <c r="W66" s="805"/>
      <c r="X66" s="805"/>
      <c r="Y66" s="805"/>
      <c r="Z66" s="805">
        <v>62.1</v>
      </c>
      <c r="AA66" s="512">
        <v>60</v>
      </c>
      <c r="AB66" s="512"/>
      <c r="AC66" s="512"/>
      <c r="AD66" s="807"/>
      <c r="AE66" s="805"/>
      <c r="AF66" s="805"/>
      <c r="AG66" s="805"/>
      <c r="AH66" s="805"/>
      <c r="AI66" s="512"/>
      <c r="AJ66" s="512" t="s">
        <v>1916</v>
      </c>
      <c r="AK66" s="807"/>
      <c r="AL66" s="512"/>
      <c r="AM66" s="807"/>
      <c r="AN66" s="512"/>
      <c r="AO66" s="559">
        <f t="array" ref="AO66">IF(AQ66="N/A","",GetRapPrice(I66,H66,J66,K66))</f>
        <v>2600</v>
      </c>
      <c r="AP66" s="509">
        <f t="shared" si="0"/>
        <v>-0.43000000000000005</v>
      </c>
      <c r="AQ66" s="508">
        <f t="array" ref="AQ66">GetFMP(I66,H66,J66,K66,L66,M66,N66,O66,(Q66+R66)/2,Z66,AJ66,"Y")</f>
        <v>1481.9999999999998</v>
      </c>
      <c r="AR66" s="504">
        <f t="shared" si="1"/>
        <v>444.59999999999991</v>
      </c>
      <c r="AS66" s="808"/>
      <c r="AT66" s="809"/>
      <c r="AU66" s="810"/>
      <c r="AV66" s="810"/>
      <c r="AW66" s="811"/>
      <c r="AX66" s="811"/>
      <c r="AY66" s="810"/>
      <c r="AZ66" s="810"/>
      <c r="BA66" s="810" t="s">
        <v>1183</v>
      </c>
      <c r="BB66" s="810" t="s">
        <v>1183</v>
      </c>
      <c r="BC66" s="810"/>
      <c r="BD66" s="810"/>
      <c r="BE66" s="810"/>
      <c r="BF66" s="811">
        <f>NaturalRelatedDisc(I66,H66,J66,K66,AX66,"Y",L66,M66,N66,O66)+NaturalRelatedDisc(I66,H66,J66,K66,AY66,"Y",L66,M66,N66,O66)+OpenRelatedDisc(I66,H66,J66,K66,AZ66,"Y",L66,M66,N66,O66)+GrainingRelatedDisc(I66,H66,J66,K66,BA66,"Surface","Y",L66,M66,N66,O66)+GrainingRelatedDisc(I66,H66,J66,K66,BB66,"Internal","Y",L66,M66,N66,O66)+OthersRelatedDisc(I66,H66,J66,K66,BC66,"Y",L66,M66,N66,O66)+OthersRelatedDisc(I66,H66,J66,K66,BD66,"Y",L66,M66,N66,O66)+OthersRelatedDisc(I66,H66,J66,K66,BE66,"Y",L66,M66,N66,O66)+cutrelatedDisc(I66,H66,J66,K66,L66,M66,N66,AW66,"Y",O66)+GetColClarupgDwg(I66,H66,J66,K66,AU66,AV66,"Y",L66)</f>
        <v>0</v>
      </c>
      <c r="BG66" s="810" t="s">
        <v>1183</v>
      </c>
      <c r="BH66" s="810" t="s">
        <v>1183</v>
      </c>
      <c r="BI66" s="811">
        <f t="shared" si="2"/>
        <v>0</v>
      </c>
      <c r="BJ66" s="810"/>
      <c r="BK66" s="810"/>
      <c r="BL66" s="810"/>
      <c r="BM66" s="811">
        <f t="shared" si="3"/>
        <v>0</v>
      </c>
      <c r="BN66" s="812"/>
      <c r="BO66" s="812"/>
      <c r="BP66" s="812"/>
      <c r="BQ66" s="811">
        <f>cleanrelateddisc(I66, H66, J66, K66, BN66, BO66, "Y", L66, M66, N66)+HARelatedDisc(I66, H66, J66, K66,BP66, "Y", L66)</f>
        <v>0</v>
      </c>
      <c r="BR66" s="810"/>
      <c r="BS66" s="810"/>
      <c r="BT66" s="811"/>
      <c r="BU66" s="811"/>
      <c r="BV66" s="810"/>
      <c r="BW66" s="811"/>
      <c r="BX66" s="810"/>
      <c r="BY66" s="813"/>
      <c r="BZ66" s="811"/>
      <c r="CA66" s="813"/>
      <c r="CB66" s="811"/>
      <c r="CC66" s="810"/>
      <c r="CD66" s="810"/>
      <c r="CE66" s="810"/>
      <c r="CF66" s="810"/>
      <c r="CG66" s="810"/>
      <c r="CH66" s="810"/>
      <c r="CI66" s="810"/>
      <c r="CJ66" s="810"/>
      <c r="CK66" s="814"/>
      <c r="CL66" s="815">
        <f t="array" ref="CL66">getSection(I66,J66,K66)</f>
        <v>1</v>
      </c>
      <c r="CM66" s="508">
        <f t="array" ref="CM66">IF(AQ66="N/A","",IF(CU66="N/A",0,GetRapPrice(I66,H66,J66,K66)))</f>
        <v>2600</v>
      </c>
      <c r="CN66" s="509">
        <f t="shared" si="4"/>
        <v>-0.43000000000000005</v>
      </c>
      <c r="CO66" s="509">
        <f t="array" ref="CO66">IF(AQ66="N/A","",IF(CU66="N/A",0,IF(ISBLANK(G66),0,GetPolSymmDiscount(I66,H66,J66,K66,L66,M66,N66,O66))))</f>
        <v>0</v>
      </c>
      <c r="CP66" s="509">
        <f t="array" ref="CP66">IF(AQ66="N/A","",Depthdisc(I66,H66,L66,J66,K66,Z66,"Y"))</f>
        <v>0</v>
      </c>
      <c r="CQ66" s="509">
        <f t="array" ref="CQ66">IF(AQ66="N/A","",IF(CU66="N/A",0,GetSizePremiums(I66,H66,J66,K66,L66,M66,N66,O66,getSection(G66,J66,K66))))</f>
        <v>0</v>
      </c>
      <c r="CR66" s="509">
        <f t="array" ref="CR66">IF(AQ66="N/A","",IF(CU66="N/A",0,IF(ISBLANK(G66),0,GetDiameterPremiums(I66,H66,L66,M66,N66,O66,J66,K66,T66))))</f>
        <v>0</v>
      </c>
      <c r="CS66" s="509">
        <f t="array" ref="CS66">IF(AQ66="N/A","",IF(CU66="N/A",0,IF(ISBLANK(G66),0,GetKtoSPremiums(I66,H66,J66,K66,AJ66))))</f>
        <v>0</v>
      </c>
      <c r="CT66" s="509">
        <f t="shared" si="5"/>
        <v>-0.43000000000000005</v>
      </c>
      <c r="CU66" s="508">
        <f t="array" ref="CU66">IF(AQ66="N/A","",GetFMP(I66, H66, J66, K66, L66, M66, N66, O66, (Q66+R66)/2,Z66,AJ66,"Y"))</f>
        <v>1481.9999999999998</v>
      </c>
      <c r="CV66" s="504">
        <f t="shared" si="6"/>
        <v>444.59999999999991</v>
      </c>
      <c r="CW66" s="508">
        <f t="shared" si="7"/>
        <v>2600</v>
      </c>
      <c r="CX66" s="717">
        <f t="shared" si="8"/>
        <v>0</v>
      </c>
      <c r="CY66" s="717">
        <f>IF(OR(AQ66="N/A",BM66="N/A",BI66="N/A"),"",IF(AND(H66&lt;1,H66&gt;=0.3,I65="ROUND"),IF(CT66&gt;=-0.4,-0.2,-0.15),MAX(CX66,IF(OR(AQ66="N/A",BM66="N/A",BI66="N/A"),"",GetFinalDiscount("Y", I66, H66, J66, K66, L66, M66, N66, O66, AS66, AT66,AU66,AV66, AW66, AX66,AY66, AZ66, BA66, BB66,BC66,BD66, BE66,BG66, BH66, BJ66, BK66, BN66, BO66, BP66)))))</f>
        <v>-0.15</v>
      </c>
      <c r="CZ66" s="717">
        <f t="shared" si="9"/>
        <v>-0.43000000000000005</v>
      </c>
      <c r="DA66" s="509">
        <f t="shared" si="10"/>
        <v>-0.43000000000000005</v>
      </c>
      <c r="DB66" s="504">
        <f t="shared" si="11"/>
        <v>1481.9999999999998</v>
      </c>
      <c r="DC66" s="504">
        <f t="shared" si="12"/>
        <v>444.59999999999991</v>
      </c>
      <c r="DD66" s="504" t="str">
        <f t="shared" si="13"/>
        <v/>
      </c>
      <c r="DE66" s="504">
        <f t="array" ref="DE66">IF(OR(AQ66="N/A",BM66="N/A",BI66="N/A"),"",GetCertCharge(H66,"Y",AL66))</f>
        <v>51</v>
      </c>
      <c r="DF66" s="504">
        <f>IF(OR(AQ66="N/A",BM66="N/A",BI66="N/A"),"",DC66*Parameters!$L$3)</f>
        <v>17.783999999999995</v>
      </c>
      <c r="DG66" s="504">
        <f t="shared" si="14"/>
        <v>375.81599999999992</v>
      </c>
      <c r="DH66" s="504">
        <f t="shared" si="15"/>
        <v>1252.7199999999998</v>
      </c>
    </row>
    <row r="67" spans="2:112" x14ac:dyDescent="0.25">
      <c r="B67" s="798"/>
      <c r="C67" s="799" t="s">
        <v>1582</v>
      </c>
      <c r="D67" s="512"/>
      <c r="E67" s="512"/>
      <c r="F67" s="722" t="s">
        <v>24</v>
      </c>
      <c r="G67" s="800"/>
      <c r="H67" s="801">
        <v>0.3</v>
      </c>
      <c r="I67" s="509" t="s">
        <v>196</v>
      </c>
      <c r="J67" s="802" t="s">
        <v>213</v>
      </c>
      <c r="K67" s="803" t="s">
        <v>251</v>
      </c>
      <c r="L67" s="804" t="s">
        <v>188</v>
      </c>
      <c r="M67" s="805" t="s">
        <v>188</v>
      </c>
      <c r="N67" s="804" t="s">
        <v>188</v>
      </c>
      <c r="O67" s="804" t="s">
        <v>22</v>
      </c>
      <c r="P67" s="806"/>
      <c r="Q67" s="805"/>
      <c r="R67" s="805"/>
      <c r="S67" s="805"/>
      <c r="T67" s="805"/>
      <c r="U67" s="805">
        <v>1.0069999999999999</v>
      </c>
      <c r="V67" s="805"/>
      <c r="W67" s="805"/>
      <c r="X67" s="805"/>
      <c r="Y67" s="805"/>
      <c r="Z67" s="805">
        <v>61.9</v>
      </c>
      <c r="AA67" s="512">
        <v>57</v>
      </c>
      <c r="AB67" s="512"/>
      <c r="AC67" s="512"/>
      <c r="AD67" s="807"/>
      <c r="AE67" s="805"/>
      <c r="AF67" s="805"/>
      <c r="AG67" s="805"/>
      <c r="AH67" s="805"/>
      <c r="AI67" s="512"/>
      <c r="AJ67" s="512"/>
      <c r="AK67" s="807"/>
      <c r="AL67" s="512"/>
      <c r="AM67" s="807"/>
      <c r="AN67" s="512"/>
      <c r="AO67" s="559">
        <f t="array" ref="AO67">IF(AQ67="N/A","",GetRapPrice(I67,H67,J67,K67))</f>
        <v>2200</v>
      </c>
      <c r="AP67" s="509">
        <f t="shared" ref="AP67:AP130" si="16">IF(AQ67="N/A","",IF(AO67=0,0,-1+AQ67/AO67))</f>
        <v>-0.41000000000000003</v>
      </c>
      <c r="AQ67" s="508">
        <f t="array" ref="AQ67">GetFMP(I67,H67,J67,K67,L67,M67,N67,O67,(Q67+R67)/2,Z67,AJ67,"Y")</f>
        <v>1298</v>
      </c>
      <c r="AR67" s="504">
        <f t="shared" ref="AR67:AR130" si="17">IF(AQ67="N/A","",AQ67*H67)</f>
        <v>389.4</v>
      </c>
      <c r="AS67" s="808"/>
      <c r="AT67" s="809"/>
      <c r="AU67" s="810"/>
      <c r="AV67" s="810"/>
      <c r="AW67" s="811"/>
      <c r="AX67" s="811" t="s">
        <v>1183</v>
      </c>
      <c r="AY67" s="810" t="s">
        <v>1183</v>
      </c>
      <c r="AZ67" s="810" t="s">
        <v>1183</v>
      </c>
      <c r="BA67" s="810" t="s">
        <v>1183</v>
      </c>
      <c r="BB67" s="810" t="s">
        <v>1183</v>
      </c>
      <c r="BC67" s="810" t="s">
        <v>1183</v>
      </c>
      <c r="BD67" s="810" t="s">
        <v>1183</v>
      </c>
      <c r="BE67" s="810" t="s">
        <v>1183</v>
      </c>
      <c r="BF67" s="811">
        <f>NaturalRelatedDisc(I67,H67,J67,K67,AX67,"Y",L67,M67,N67,O67)+NaturalRelatedDisc(I67,H67,J67,K67,AY67,"Y",L67,M67,N67,O67)+OpenRelatedDisc(I67,H67,J67,K67,AZ67,"Y",L67,M67,N67,O67)+GrainingRelatedDisc(I67,H67,J67,K67,BA67,"Surface","Y",L67,M67,N67,O67)+GrainingRelatedDisc(I67,H67,J67,K67,BB67,"Internal","Y",L67,M67,N67,O67)+OthersRelatedDisc(I67,H67,J67,K67,BC67,"Y",L67,M67,N67,O67)+OthersRelatedDisc(I67,H67,J67,K67,BD67,"Y",L67,M67,N67,O67)+OthersRelatedDisc(I67,H67,J67,K67,BE67,"Y",L67,M67,N67,O67)+cutrelatedDisc(I67,H67,J67,K67,L67,M67,N67,AW67,"Y",O67)+GetColClarupgDwg(I67,H67,J67,K67,AU67,AV67,"Y",L67)</f>
        <v>0</v>
      </c>
      <c r="BG67" s="810" t="s">
        <v>1183</v>
      </c>
      <c r="BH67" s="810" t="s">
        <v>1183</v>
      </c>
      <c r="BI67" s="811">
        <f t="shared" ref="BI67:BI130" si="18">BGMRelatedDisc(I67,H67,J67,K67,BG67,BH67,"Y",L67,M67,N67,O67)</f>
        <v>0</v>
      </c>
      <c r="BJ67" s="810" t="s">
        <v>1183</v>
      </c>
      <c r="BK67" s="810" t="s">
        <v>1183</v>
      </c>
      <c r="BL67" s="810" t="s">
        <v>1183</v>
      </c>
      <c r="BM67" s="811">
        <f t="shared" ref="BM67:BM130" si="19">MIN(BlackRelatedDisc(I67,H67,J67,K67,BJ67,"Y",L67,M67,N67,O67),BlackRelatedDisc(I67,H67,J67,K67,BK67,"Y",L67,M67,N67,O67))</f>
        <v>0</v>
      </c>
      <c r="BN67" s="812" t="s">
        <v>861</v>
      </c>
      <c r="BO67" s="812" t="s">
        <v>861</v>
      </c>
      <c r="BP67" s="812" t="s">
        <v>861</v>
      </c>
      <c r="BQ67" s="811">
        <f>cleanrelateddisc(I67, H67, J67, K67, BN67, BO67, "Y", L67, M67, N67)+HARelatedDisc(I67, H67, J67, K67,BP67, "Y", L67)</f>
        <v>0</v>
      </c>
      <c r="BR67" s="810"/>
      <c r="BS67" s="810"/>
      <c r="BT67" s="811"/>
      <c r="BU67" s="811"/>
      <c r="BV67" s="810"/>
      <c r="BW67" s="811"/>
      <c r="BX67" s="810"/>
      <c r="BY67" s="813"/>
      <c r="BZ67" s="811"/>
      <c r="CA67" s="813"/>
      <c r="CB67" s="811"/>
      <c r="CC67" s="810"/>
      <c r="CD67" s="810"/>
      <c r="CE67" s="810"/>
      <c r="CF67" s="810"/>
      <c r="CG67" s="810"/>
      <c r="CH67" s="810"/>
      <c r="CI67" s="810"/>
      <c r="CJ67" s="810"/>
      <c r="CK67" s="814"/>
      <c r="CL67" s="815">
        <f t="array" ref="CL67">getSection(I67,J67,K67)</f>
        <v>4</v>
      </c>
      <c r="CM67" s="508">
        <f t="array" ref="CM67">IF(AQ67="N/A","",IF(CU67="N/A",0,GetRapPrice(I67,H67,J67,K67)))</f>
        <v>2200</v>
      </c>
      <c r="CN67" s="509">
        <f t="shared" ref="CN67:CN130" si="20">IF(AQ67="N/A","",IF(CU67="N/A",0,AP67-SUM(CO67+CQ67+CR67+CS67+CP67)))</f>
        <v>-0.41000000000000003</v>
      </c>
      <c r="CO67" s="509">
        <f t="array" ref="CO67">IF(AQ67="N/A","",IF(CU67="N/A",0,IF(ISBLANK(G67),0,GetPolSymmDiscount(I67,H67,J67,K67,L67,M67,N67,O67))))</f>
        <v>0</v>
      </c>
      <c r="CP67" s="509">
        <f t="array" ref="CP67">IF(AQ67="N/A","",Depthdisc(I67,H67,L67,J67,K67,Z67,"Y"))</f>
        <v>0</v>
      </c>
      <c r="CQ67" s="509">
        <f t="array" ref="CQ67">IF(AQ67="N/A","",IF(CU67="N/A",0,GetSizePremiums(I67,H67,J67,K67,L67,M67,N67,O67,getSection(G67,J67,K67))))</f>
        <v>0</v>
      </c>
      <c r="CR67" s="509">
        <f t="array" ref="CR67">IF(AQ67="N/A","",IF(CU67="N/A",0,IF(ISBLANK(G67),0,GetDiameterPremiums(I67,H67,L67,M67,N67,O67,J67,K67,T67))))</f>
        <v>0</v>
      </c>
      <c r="CS67" s="509">
        <f t="array" ref="CS67">IF(AQ67="N/A","",IF(CU67="N/A",0,IF(ISBLANK(G67),0,GetKtoSPremiums(I67,H67,J67,K67,AJ67))))</f>
        <v>0</v>
      </c>
      <c r="CT67" s="509">
        <f t="shared" ref="CT67:CT130" si="21">IF(AQ67="N/A","",IF(CU67="N/A",0,IF(OR(CM67=0,CU67=0,CM67=""),"",-1+CU67/CM67)))</f>
        <v>-0.41000000000000003</v>
      </c>
      <c r="CU67" s="508">
        <f t="array" ref="CU67">IF(AQ67="N/A","",GetFMP(I67, H67, J67, K67, L67, M67, N67, O67, (Q67+R67)/2,Z67,AJ67,"Y"))</f>
        <v>1298</v>
      </c>
      <c r="CV67" s="504">
        <f t="shared" ref="CV67:CV130" si="22">IF(AQ67="N/A","",IF(CU67="N/A",0,CU67*H67))</f>
        <v>389.4</v>
      </c>
      <c r="CW67" s="508">
        <f t="shared" ref="CW67:CW130" si="23">CM67</f>
        <v>2200</v>
      </c>
      <c r="CX67" s="717">
        <f t="shared" ref="CX67:CX130" si="24">IF(OR(AQ67="N/A",BM67="N/A",BI67="N/A"),"",BF67+BI67+BM67+BQ67)</f>
        <v>0</v>
      </c>
      <c r="CY67" s="717">
        <f>IF(OR(AQ67="N/A",BM67="N/A",BI67="N/A"),"",IF(AND(H67&lt;1,H67&gt;=0.3,I66="ROUND"),IF(CT67&gt;=-0.4,-0.2,-0.15),MAX(CX67,IF(OR(AQ67="N/A",BM67="N/A",BI67="N/A"),"",GetFinalDiscount("Y", I67, H67, J67, K67, L67, M67, N67, O67, AS67, AT67,AU67,AV67, AW67, AX67,AY67, AZ67, BA67, BB67,BC67,BD67, BE67,BG67, BH67, BJ67, BK67, BN67, BO67, BP67)))))</f>
        <v>-0.15</v>
      </c>
      <c r="CZ67" s="717">
        <f t="shared" ref="CZ67:CZ130" si="25">CT67</f>
        <v>-0.41000000000000003</v>
      </c>
      <c r="DA67" s="509">
        <f t="shared" ref="DA67:DA130" si="26">IF(OR(AQ67="N/A",BM67="N/A",BI67="N/A"),"",CZ67+MAX(CX67,CY67))</f>
        <v>-0.41000000000000003</v>
      </c>
      <c r="DB67" s="504">
        <f t="shared" ref="DB67:DB130" si="27">IF(OR(AQ67="N/A",BM67="N/A",BI67="N/A"),"",CW67*(1+DA67))</f>
        <v>1298</v>
      </c>
      <c r="DC67" s="504">
        <f t="shared" ref="DC67:DC130" si="28">IF(OR(AQ67="N/A",BM67="N/A",BI67="N/A"),"",DB67*H67)</f>
        <v>389.4</v>
      </c>
      <c r="DD67" s="504" t="str">
        <f t="shared" ref="DD67:DD130" si="29">IF(BM67="N/A","Black not allowed in Fancy nor 3Cts+",IF(BI67="N/A","BGM Not Allowed in Fancy nor 3Cts+",IF(AQ67="N/A","No Price Available in Pricelist","")))</f>
        <v/>
      </c>
      <c r="DE67" s="504">
        <f t="array" ref="DE67">IF(OR(AQ67="N/A",BM67="N/A",BI67="N/A"),"",GetCertCharge(H67,"Y",AL67))</f>
        <v>51</v>
      </c>
      <c r="DF67" s="504">
        <f>IF(OR(AQ67="N/A",BM67="N/A",BI67="N/A"),"",DC67*Parameters!$L$3)</f>
        <v>15.575999999999999</v>
      </c>
      <c r="DG67" s="504">
        <f t="shared" ref="DG67:DG130" si="30">IF(OR(AQ67="N/A",BM67="N/A",BI67="N/A"),"",DC67-DE67-DF67)</f>
        <v>322.82399999999996</v>
      </c>
      <c r="DH67" s="504">
        <f t="shared" ref="DH67:DH130" si="31">IF(OR(AQ67="N/A",BM67="N/A",BI67="N/A"),"",DG67/H67)</f>
        <v>1076.08</v>
      </c>
    </row>
    <row r="68" spans="2:112" x14ac:dyDescent="0.25">
      <c r="B68" s="798"/>
      <c r="C68" s="799" t="s">
        <v>1583</v>
      </c>
      <c r="D68" s="512"/>
      <c r="E68" s="512"/>
      <c r="F68" s="722" t="s">
        <v>24</v>
      </c>
      <c r="G68" s="800"/>
      <c r="H68" s="801">
        <v>0.3</v>
      </c>
      <c r="I68" s="509" t="s">
        <v>196</v>
      </c>
      <c r="J68" s="802" t="s">
        <v>279</v>
      </c>
      <c r="K68" s="803" t="s">
        <v>234</v>
      </c>
      <c r="L68" s="804" t="s">
        <v>202</v>
      </c>
      <c r="M68" s="805" t="s">
        <v>188</v>
      </c>
      <c r="N68" s="804" t="s">
        <v>188</v>
      </c>
      <c r="O68" s="804" t="s">
        <v>36</v>
      </c>
      <c r="P68" s="806"/>
      <c r="Q68" s="805"/>
      <c r="R68" s="805"/>
      <c r="S68" s="805"/>
      <c r="T68" s="805"/>
      <c r="U68" s="805">
        <v>1.01</v>
      </c>
      <c r="V68" s="805"/>
      <c r="W68" s="805"/>
      <c r="X68" s="805"/>
      <c r="Y68" s="805"/>
      <c r="Z68" s="805">
        <v>64.2</v>
      </c>
      <c r="AA68" s="512">
        <v>59</v>
      </c>
      <c r="AB68" s="512"/>
      <c r="AC68" s="512"/>
      <c r="AD68" s="807"/>
      <c r="AE68" s="805"/>
      <c r="AF68" s="805"/>
      <c r="AG68" s="805"/>
      <c r="AH68" s="805"/>
      <c r="AI68" s="512"/>
      <c r="AJ68" s="512" t="s">
        <v>1917</v>
      </c>
      <c r="AK68" s="807"/>
      <c r="AL68" s="512"/>
      <c r="AM68" s="807"/>
      <c r="AN68" s="512"/>
      <c r="AO68" s="559">
        <f t="array" ref="AO68">IF(AQ68="N/A","",GetRapPrice(I68,H68,J68,K68))</f>
        <v>1300</v>
      </c>
      <c r="AP68" s="509">
        <f t="shared" si="16"/>
        <v>-0.49</v>
      </c>
      <c r="AQ68" s="508">
        <f t="array" ref="AQ68">GetFMP(I68,H68,J68,K68,L68,M68,N68,O68,(Q68+R68)/2,Z68,AJ68,"Y")</f>
        <v>663</v>
      </c>
      <c r="AR68" s="504">
        <f t="shared" si="17"/>
        <v>198.9</v>
      </c>
      <c r="AS68" s="808"/>
      <c r="AT68" s="809"/>
      <c r="AU68" s="810"/>
      <c r="AV68" s="810"/>
      <c r="AW68" s="811"/>
      <c r="AX68" s="811" t="s">
        <v>1183</v>
      </c>
      <c r="AY68" s="810" t="s">
        <v>1183</v>
      </c>
      <c r="AZ68" s="810" t="s">
        <v>1183</v>
      </c>
      <c r="BA68" s="810" t="s">
        <v>1183</v>
      </c>
      <c r="BB68" s="810" t="s">
        <v>1183</v>
      </c>
      <c r="BC68" s="810" t="s">
        <v>1183</v>
      </c>
      <c r="BD68" s="810" t="s">
        <v>1183</v>
      </c>
      <c r="BE68" s="810" t="s">
        <v>1183</v>
      </c>
      <c r="BF68" s="811">
        <f>NaturalRelatedDisc(I68,H68,J68,K68,AX68,"Y",L68,M68,N68,O68)+NaturalRelatedDisc(I68,H68,J68,K68,AY68,"Y",L68,M68,N68,O68)+OpenRelatedDisc(I68,H68,J68,K68,AZ68,"Y",L68,M68,N68,O68)+GrainingRelatedDisc(I68,H68,J68,K68,BA68,"Surface","Y",L68,M68,N68,O68)+GrainingRelatedDisc(I68,H68,J68,K68,BB68,"Internal","Y",L68,M68,N68,O68)+OthersRelatedDisc(I68,H68,J68,K68,BC68,"Y",L68,M68,N68,O68)+OthersRelatedDisc(I68,H68,J68,K68,BD68,"Y",L68,M68,N68,O68)+OthersRelatedDisc(I68,H68,J68,K68,BE68,"Y",L68,M68,N68,O68)+cutrelatedDisc(I68,H68,J68,K68,L68,M68,N68,AW68,"Y",O68)+GetColClarupgDwg(I68,H68,J68,K68,AU68,AV68,"Y",L68)</f>
        <v>0</v>
      </c>
      <c r="BG68" s="810" t="s">
        <v>1183</v>
      </c>
      <c r="BH68" s="810" t="s">
        <v>1183</v>
      </c>
      <c r="BI68" s="811">
        <f t="shared" si="18"/>
        <v>0</v>
      </c>
      <c r="BJ68" s="810" t="s">
        <v>1183</v>
      </c>
      <c r="BK68" s="810" t="s">
        <v>1183</v>
      </c>
      <c r="BL68" s="810" t="s">
        <v>1183</v>
      </c>
      <c r="BM68" s="811">
        <f t="shared" si="19"/>
        <v>0</v>
      </c>
      <c r="BN68" s="812"/>
      <c r="BO68" s="812"/>
      <c r="BP68" s="812" t="s">
        <v>749</v>
      </c>
      <c r="BQ68" s="811">
        <f>cleanrelateddisc(I68, H68, J68, K68, BN68, BO68, "Y", L68, M68, N68)+HARelatedDisc(I68, H68, J68, K68,BP68, "Y", L68)</f>
        <v>0</v>
      </c>
      <c r="BR68" s="810"/>
      <c r="BS68" s="810"/>
      <c r="BT68" s="811"/>
      <c r="BU68" s="811"/>
      <c r="BV68" s="810"/>
      <c r="BW68" s="811"/>
      <c r="BX68" s="810"/>
      <c r="BY68" s="813"/>
      <c r="BZ68" s="811"/>
      <c r="CA68" s="813"/>
      <c r="CB68" s="811"/>
      <c r="CC68" s="810"/>
      <c r="CD68" s="810"/>
      <c r="CE68" s="810"/>
      <c r="CF68" s="810"/>
      <c r="CG68" s="810"/>
      <c r="CH68" s="810"/>
      <c r="CI68" s="810"/>
      <c r="CJ68" s="810"/>
      <c r="CK68" s="814"/>
      <c r="CL68" s="815">
        <f t="array" ref="CL68">getSection(I68,J68,K68)</f>
        <v>3</v>
      </c>
      <c r="CM68" s="508">
        <f t="array" ref="CM68">IF(AQ68="N/A","",IF(CU68="N/A",0,GetRapPrice(I68,H68,J68,K68)))</f>
        <v>1300</v>
      </c>
      <c r="CN68" s="509">
        <f t="shared" si="20"/>
        <v>-0.49</v>
      </c>
      <c r="CO68" s="509">
        <f t="array" ref="CO68">IF(AQ68="N/A","",IF(CU68="N/A",0,IF(ISBLANK(G68),0,GetPolSymmDiscount(I68,H68,J68,K68,L68,M68,N68,O68))))</f>
        <v>0</v>
      </c>
      <c r="CP68" s="509">
        <f t="array" ref="CP68">IF(AQ68="N/A","",Depthdisc(I68,H68,L68,J68,K68,Z68,"Y"))</f>
        <v>0</v>
      </c>
      <c r="CQ68" s="509">
        <f t="array" ref="CQ68">IF(AQ68="N/A","",IF(CU68="N/A",0,GetSizePremiums(I68,H68,J68,K68,L68,M68,N68,O68,getSection(G68,J68,K68))))</f>
        <v>0</v>
      </c>
      <c r="CR68" s="509">
        <f t="array" ref="CR68">IF(AQ68="N/A","",IF(CU68="N/A",0,IF(ISBLANK(G68),0,GetDiameterPremiums(I68,H68,L68,M68,N68,O68,J68,K68,T68))))</f>
        <v>0</v>
      </c>
      <c r="CS68" s="509">
        <f t="array" ref="CS68">IF(AQ68="N/A","",IF(CU68="N/A",0,IF(ISBLANK(G68),0,GetKtoSPremiums(I68,H68,J68,K68,AJ68))))</f>
        <v>0</v>
      </c>
      <c r="CT68" s="509">
        <f t="shared" si="21"/>
        <v>-0.49</v>
      </c>
      <c r="CU68" s="508">
        <f t="array" ref="CU68">IF(AQ68="N/A","",GetFMP(I68, H68, J68, K68, L68, M68, N68, O68, (Q68+R68)/2,Z68,AJ68,"Y"))</f>
        <v>663</v>
      </c>
      <c r="CV68" s="504">
        <f t="shared" si="22"/>
        <v>198.9</v>
      </c>
      <c r="CW68" s="508">
        <f t="shared" si="23"/>
        <v>1300</v>
      </c>
      <c r="CX68" s="717">
        <f t="shared" si="24"/>
        <v>0</v>
      </c>
      <c r="CY68" s="717">
        <f>IF(OR(AQ68="N/A",BM68="N/A",BI68="N/A"),"",IF(AND(H68&lt;1,H68&gt;=0.3,I67="ROUND"),IF(CT68&gt;=-0.4,-0.2,-0.15),MAX(CX68,IF(OR(AQ68="N/A",BM68="N/A",BI68="N/A"),"",GetFinalDiscount("Y", I68, H68, J68, K68, L68, M68, N68, O68, AS68, AT68,AU68,AV68, AW68, AX68,AY68, AZ68, BA68, BB68,BC68,BD68, BE68,BG68, BH68, BJ68, BK68, BN68, BO68, BP68)))))</f>
        <v>-0.15</v>
      </c>
      <c r="CZ68" s="717">
        <f t="shared" si="25"/>
        <v>-0.49</v>
      </c>
      <c r="DA68" s="509">
        <f t="shared" si="26"/>
        <v>-0.49</v>
      </c>
      <c r="DB68" s="504">
        <f t="shared" si="27"/>
        <v>663</v>
      </c>
      <c r="DC68" s="504">
        <f t="shared" si="28"/>
        <v>198.9</v>
      </c>
      <c r="DD68" s="504" t="str">
        <f t="shared" si="29"/>
        <v/>
      </c>
      <c r="DE68" s="504">
        <f t="array" ref="DE68">IF(OR(AQ68="N/A",BM68="N/A",BI68="N/A"),"",GetCertCharge(H68,"Y",AL68))</f>
        <v>51</v>
      </c>
      <c r="DF68" s="504">
        <f>IF(OR(AQ68="N/A",BM68="N/A",BI68="N/A"),"",DC68*Parameters!$L$3)</f>
        <v>7.9560000000000004</v>
      </c>
      <c r="DG68" s="504">
        <f t="shared" si="30"/>
        <v>139.94400000000002</v>
      </c>
      <c r="DH68" s="504">
        <f t="shared" si="31"/>
        <v>466.48000000000008</v>
      </c>
    </row>
    <row r="69" spans="2:112" x14ac:dyDescent="0.25">
      <c r="B69" s="798"/>
      <c r="C69" s="799" t="s">
        <v>1503</v>
      </c>
      <c r="D69" s="512"/>
      <c r="E69" s="512"/>
      <c r="F69" s="722" t="s">
        <v>24</v>
      </c>
      <c r="G69" s="800"/>
      <c r="H69" s="801">
        <v>0.31</v>
      </c>
      <c r="I69" s="509" t="s">
        <v>196</v>
      </c>
      <c r="J69" s="802" t="s">
        <v>250</v>
      </c>
      <c r="K69" s="803" t="s">
        <v>214</v>
      </c>
      <c r="L69" s="804" t="s">
        <v>188</v>
      </c>
      <c r="M69" s="805" t="s">
        <v>188</v>
      </c>
      <c r="N69" s="804" t="s">
        <v>188</v>
      </c>
      <c r="O69" s="804" t="s">
        <v>22</v>
      </c>
      <c r="P69" s="806"/>
      <c r="Q69" s="805"/>
      <c r="R69" s="805"/>
      <c r="S69" s="805"/>
      <c r="T69" s="805"/>
      <c r="U69" s="805">
        <v>1.01</v>
      </c>
      <c r="V69" s="805"/>
      <c r="W69" s="805"/>
      <c r="X69" s="805"/>
      <c r="Y69" s="805"/>
      <c r="Z69" s="805">
        <v>62.7</v>
      </c>
      <c r="AA69" s="512">
        <v>58</v>
      </c>
      <c r="AB69" s="512"/>
      <c r="AC69" s="512"/>
      <c r="AD69" s="807"/>
      <c r="AE69" s="805"/>
      <c r="AF69" s="805"/>
      <c r="AG69" s="805"/>
      <c r="AH69" s="805"/>
      <c r="AI69" s="512"/>
      <c r="AJ69" s="512" t="s">
        <v>1918</v>
      </c>
      <c r="AK69" s="807"/>
      <c r="AL69" s="512"/>
      <c r="AM69" s="807"/>
      <c r="AN69" s="512"/>
      <c r="AO69" s="559">
        <f t="array" ref="AO69">IF(AQ69="N/A","",GetRapPrice(I69,H69,J69,K69))</f>
        <v>2300</v>
      </c>
      <c r="AP69" s="509">
        <f t="shared" si="16"/>
        <v>-0.4</v>
      </c>
      <c r="AQ69" s="508">
        <f t="array" ref="AQ69">GetFMP(I69,H69,J69,K69,L69,M69,N69,O69,(Q69+R69)/2,Z69,AJ69,"Y")</f>
        <v>1380</v>
      </c>
      <c r="AR69" s="504">
        <f t="shared" si="17"/>
        <v>427.8</v>
      </c>
      <c r="AS69" s="808"/>
      <c r="AT69" s="809"/>
      <c r="AU69" s="810"/>
      <c r="AV69" s="810"/>
      <c r="AW69" s="811" t="s">
        <v>189</v>
      </c>
      <c r="AX69" s="811" t="s">
        <v>1183</v>
      </c>
      <c r="AY69" s="810" t="s">
        <v>1183</v>
      </c>
      <c r="AZ69" s="810" t="s">
        <v>1183</v>
      </c>
      <c r="BA69" s="810" t="s">
        <v>1183</v>
      </c>
      <c r="BB69" s="810" t="s">
        <v>1183</v>
      </c>
      <c r="BC69" s="810" t="s">
        <v>1183</v>
      </c>
      <c r="BD69" s="810" t="s">
        <v>1183</v>
      </c>
      <c r="BE69" s="810" t="s">
        <v>1241</v>
      </c>
      <c r="BF69" s="811">
        <f>NaturalRelatedDisc(I69,H69,J69,K69,AX69,"Y",L69,M69,N69,O69)+NaturalRelatedDisc(I69,H69,J69,K69,AY69,"Y",L69,M69,N69,O69)+OpenRelatedDisc(I69,H69,J69,K69,AZ69,"Y",L69,M69,N69,O69)+GrainingRelatedDisc(I69,H69,J69,K69,BA69,"Surface","Y",L69,M69,N69,O69)+GrainingRelatedDisc(I69,H69,J69,K69,BB69,"Internal","Y",L69,M69,N69,O69)+OthersRelatedDisc(I69,H69,J69,K69,BC69,"Y",L69,M69,N69,O69)+OthersRelatedDisc(I69,H69,J69,K69,BD69,"Y",L69,M69,N69,O69)+OthersRelatedDisc(I69,H69,J69,K69,BE69,"Y",L69,M69,N69,O69)+cutrelatedDisc(I69,H69,J69,K69,L69,M69,N69,AW69,"Y",O69)+GetColClarupgDwg(I69,H69,J69,K69,AU69,AV69,"Y",L69)</f>
        <v>0</v>
      </c>
      <c r="BG69" s="810" t="s">
        <v>1183</v>
      </c>
      <c r="BH69" s="810" t="s">
        <v>1183</v>
      </c>
      <c r="BI69" s="811">
        <f t="shared" si="18"/>
        <v>0</v>
      </c>
      <c r="BJ69" s="810" t="s">
        <v>1183</v>
      </c>
      <c r="BK69" s="810" t="s">
        <v>1286</v>
      </c>
      <c r="BL69" s="810" t="s">
        <v>1326</v>
      </c>
      <c r="BM69" s="811">
        <f t="shared" si="19"/>
        <v>-0.03</v>
      </c>
      <c r="BN69" s="812" t="s">
        <v>861</v>
      </c>
      <c r="BO69" s="812" t="s">
        <v>861</v>
      </c>
      <c r="BP69" s="812" t="s">
        <v>749</v>
      </c>
      <c r="BQ69" s="811">
        <f>cleanrelateddisc(I69, H69, J69, K69, BN69, BO69, "Y", L69, M69, N69)+HARelatedDisc(I69, H69, J69, K69,BP69, "Y", L69)</f>
        <v>0</v>
      </c>
      <c r="BR69" s="810"/>
      <c r="BS69" s="810"/>
      <c r="BT69" s="811"/>
      <c r="BU69" s="811"/>
      <c r="BV69" s="810"/>
      <c r="BW69" s="811"/>
      <c r="BX69" s="810"/>
      <c r="BY69" s="813"/>
      <c r="BZ69" s="811"/>
      <c r="CA69" s="813"/>
      <c r="CB69" s="811"/>
      <c r="CC69" s="810"/>
      <c r="CD69" s="810"/>
      <c r="CE69" s="810"/>
      <c r="CF69" s="810"/>
      <c r="CG69" s="810"/>
      <c r="CH69" s="810"/>
      <c r="CI69" s="810"/>
      <c r="CJ69" s="810"/>
      <c r="CK69" s="814"/>
      <c r="CL69" s="815">
        <f t="array" ref="CL69">getSection(I69,J69,K69)</f>
        <v>2</v>
      </c>
      <c r="CM69" s="508">
        <f t="array" ref="CM69">IF(AQ69="N/A","",IF(CU69="N/A",0,GetRapPrice(I69,H69,J69,K69)))</f>
        <v>2300</v>
      </c>
      <c r="CN69" s="509">
        <f t="shared" si="20"/>
        <v>-0.4</v>
      </c>
      <c r="CO69" s="509">
        <f t="array" ref="CO69">IF(AQ69="N/A","",IF(CU69="N/A",0,IF(ISBLANK(G69),0,GetPolSymmDiscount(I69,H69,J69,K69,L69,M69,N69,O69))))</f>
        <v>0</v>
      </c>
      <c r="CP69" s="509">
        <f t="array" ref="CP69">IF(AQ69="N/A","",Depthdisc(I69,H69,L69,J69,K69,Z69,"Y"))</f>
        <v>0</v>
      </c>
      <c r="CQ69" s="509">
        <f t="array" ref="CQ69">IF(AQ69="N/A","",IF(CU69="N/A",0,GetSizePremiums(I69,H69,J69,K69,L69,M69,N69,O69,getSection(G69,J69,K69))))</f>
        <v>0</v>
      </c>
      <c r="CR69" s="509">
        <f t="array" ref="CR69">IF(AQ69="N/A","",IF(CU69="N/A",0,IF(ISBLANK(G69),0,GetDiameterPremiums(I69,H69,L69,M69,N69,O69,J69,K69,T69))))</f>
        <v>0</v>
      </c>
      <c r="CS69" s="509">
        <f t="array" ref="CS69">IF(AQ69="N/A","",IF(CU69="N/A",0,IF(ISBLANK(G69),0,GetKtoSPremiums(I69,H69,J69,K69,AJ69))))</f>
        <v>0</v>
      </c>
      <c r="CT69" s="509">
        <f t="shared" si="21"/>
        <v>-0.4</v>
      </c>
      <c r="CU69" s="508">
        <f t="array" ref="CU69">IF(AQ69="N/A","",GetFMP(I69, H69, J69, K69, L69, M69, N69, O69, (Q69+R69)/2,Z69,AJ69,"Y"))</f>
        <v>1380</v>
      </c>
      <c r="CV69" s="504">
        <f t="shared" si="22"/>
        <v>427.8</v>
      </c>
      <c r="CW69" s="508">
        <f t="shared" si="23"/>
        <v>2300</v>
      </c>
      <c r="CX69" s="717">
        <f t="shared" si="24"/>
        <v>-0.03</v>
      </c>
      <c r="CY69" s="717">
        <f>IF(OR(AQ69="N/A",BM69="N/A",BI69="N/A"),"",IF(AND(H69&lt;1,H69&gt;=0.3,I68="ROUND"),IF(CT69&gt;=-0.4,-0.2,-0.15),MAX(CX69,IF(OR(AQ69="N/A",BM69="N/A",BI69="N/A"),"",GetFinalDiscount("Y", I69, H69, J69, K69, L69, M69, N69, O69, AS69, AT69,AU69,AV69, AW69, AX69,AY69, AZ69, BA69, BB69,BC69,BD69, BE69,BG69, BH69, BJ69, BK69, BN69, BO69, BP69)))))</f>
        <v>-0.2</v>
      </c>
      <c r="CZ69" s="717">
        <f t="shared" si="25"/>
        <v>-0.4</v>
      </c>
      <c r="DA69" s="509">
        <f t="shared" si="26"/>
        <v>-0.43000000000000005</v>
      </c>
      <c r="DB69" s="504">
        <f t="shared" si="27"/>
        <v>1311</v>
      </c>
      <c r="DC69" s="504">
        <f t="shared" si="28"/>
        <v>406.41</v>
      </c>
      <c r="DD69" s="504" t="str">
        <f t="shared" si="29"/>
        <v/>
      </c>
      <c r="DE69" s="504">
        <f t="array" ref="DE69">IF(OR(AQ69="N/A",BM69="N/A",BI69="N/A"),"",GetCertCharge(H69,"Y",AL69))</f>
        <v>51</v>
      </c>
      <c r="DF69" s="504">
        <f>IF(OR(AQ69="N/A",BM69="N/A",BI69="N/A"),"",DC69*Parameters!$L$3)</f>
        <v>16.256400000000003</v>
      </c>
      <c r="DG69" s="504">
        <f t="shared" si="30"/>
        <v>339.15360000000004</v>
      </c>
      <c r="DH69" s="504">
        <f t="shared" si="31"/>
        <v>1094.0438709677421</v>
      </c>
    </row>
    <row r="70" spans="2:112" x14ac:dyDescent="0.25">
      <c r="B70" s="798"/>
      <c r="C70" s="799" t="s">
        <v>1510</v>
      </c>
      <c r="D70" s="512"/>
      <c r="E70" s="512"/>
      <c r="F70" s="722" t="s">
        <v>24</v>
      </c>
      <c r="G70" s="800"/>
      <c r="H70" s="801">
        <v>0.31</v>
      </c>
      <c r="I70" s="509" t="s">
        <v>196</v>
      </c>
      <c r="J70" s="802" t="s">
        <v>273</v>
      </c>
      <c r="K70" s="803" t="s">
        <v>214</v>
      </c>
      <c r="L70" s="804" t="s">
        <v>188</v>
      </c>
      <c r="M70" s="805" t="s">
        <v>202</v>
      </c>
      <c r="N70" s="804" t="s">
        <v>202</v>
      </c>
      <c r="O70" s="804" t="s">
        <v>36</v>
      </c>
      <c r="P70" s="806"/>
      <c r="Q70" s="805"/>
      <c r="R70" s="805"/>
      <c r="S70" s="805"/>
      <c r="T70" s="805"/>
      <c r="U70" s="805">
        <v>1</v>
      </c>
      <c r="V70" s="805"/>
      <c r="W70" s="805"/>
      <c r="X70" s="805"/>
      <c r="Y70" s="805"/>
      <c r="Z70" s="805">
        <v>62</v>
      </c>
      <c r="AA70" s="512">
        <v>58</v>
      </c>
      <c r="AB70" s="512"/>
      <c r="AC70" s="512"/>
      <c r="AD70" s="807"/>
      <c r="AE70" s="805"/>
      <c r="AF70" s="805"/>
      <c r="AG70" s="805"/>
      <c r="AH70" s="805"/>
      <c r="AI70" s="512"/>
      <c r="AJ70" s="512" t="s">
        <v>1919</v>
      </c>
      <c r="AK70" s="807"/>
      <c r="AL70" s="512"/>
      <c r="AM70" s="807"/>
      <c r="AN70" s="512"/>
      <c r="AO70" s="559">
        <f t="array" ref="AO70">IF(AQ70="N/A","",GetRapPrice(I70,H70,J70,K70))</f>
        <v>1600</v>
      </c>
      <c r="AP70" s="509">
        <f t="shared" si="16"/>
        <v>-0.45999999999999996</v>
      </c>
      <c r="AQ70" s="508">
        <f t="array" ref="AQ70">GetFMP(I70,H70,J70,K70,L70,M70,N70,O70,(Q70+R70)/2,Z70,AJ70,"Y")</f>
        <v>864</v>
      </c>
      <c r="AR70" s="504">
        <f t="shared" si="17"/>
        <v>267.83999999999997</v>
      </c>
      <c r="AS70" s="808"/>
      <c r="AT70" s="809"/>
      <c r="AU70" s="810"/>
      <c r="AV70" s="810"/>
      <c r="AW70" s="811" t="s">
        <v>189</v>
      </c>
      <c r="AX70" s="811" t="s">
        <v>1183</v>
      </c>
      <c r="AY70" s="810" t="s">
        <v>1183</v>
      </c>
      <c r="AZ70" s="810" t="s">
        <v>1183</v>
      </c>
      <c r="BA70" s="810" t="s">
        <v>1183</v>
      </c>
      <c r="BB70" s="810" t="s">
        <v>1183</v>
      </c>
      <c r="BC70" s="810" t="s">
        <v>1183</v>
      </c>
      <c r="BD70" s="810" t="s">
        <v>1240</v>
      </c>
      <c r="BE70" s="810" t="s">
        <v>1183</v>
      </c>
      <c r="BF70" s="811">
        <f>NaturalRelatedDisc(I70,H70,J70,K70,AX70,"Y",L70,M70,N70,O70)+NaturalRelatedDisc(I70,H70,J70,K70,AY70,"Y",L70,M70,N70,O70)+OpenRelatedDisc(I70,H70,J70,K70,AZ70,"Y",L70,M70,N70,O70)+GrainingRelatedDisc(I70,H70,J70,K70,BA70,"Surface","Y",L70,M70,N70,O70)+GrainingRelatedDisc(I70,H70,J70,K70,BB70,"Internal","Y",L70,M70,N70,O70)+OthersRelatedDisc(I70,H70,J70,K70,BC70,"Y",L70,M70,N70,O70)+OthersRelatedDisc(I70,H70,J70,K70,BD70,"Y",L70,M70,N70,O70)+OthersRelatedDisc(I70,H70,J70,K70,BE70,"Y",L70,M70,N70,O70)+cutrelatedDisc(I70,H70,J70,K70,L70,M70,N70,AW70,"Y",O70)+GetColClarupgDwg(I70,H70,J70,K70,AU70,AV70,"Y",L70)</f>
        <v>0</v>
      </c>
      <c r="BG70" s="810" t="s">
        <v>1183</v>
      </c>
      <c r="BH70" s="810" t="s">
        <v>1183</v>
      </c>
      <c r="BI70" s="811">
        <f t="shared" si="18"/>
        <v>0</v>
      </c>
      <c r="BJ70" s="810" t="s">
        <v>1183</v>
      </c>
      <c r="BK70" s="810" t="s">
        <v>1183</v>
      </c>
      <c r="BL70" s="810" t="s">
        <v>1326</v>
      </c>
      <c r="BM70" s="811">
        <f t="shared" si="19"/>
        <v>0</v>
      </c>
      <c r="BN70" s="812" t="s">
        <v>861</v>
      </c>
      <c r="BO70" s="812" t="s">
        <v>861</v>
      </c>
      <c r="BP70" s="812" t="s">
        <v>749</v>
      </c>
      <c r="BQ70" s="811">
        <f>cleanrelateddisc(I70, H70, J70, K70, BN70, BO70, "Y", L70, M70, N70)+HARelatedDisc(I70, H70, J70, K70,BP70, "Y", L70)</f>
        <v>0</v>
      </c>
      <c r="BR70" s="810"/>
      <c r="BS70" s="810"/>
      <c r="BT70" s="811"/>
      <c r="BU70" s="811"/>
      <c r="BV70" s="810"/>
      <c r="BW70" s="811"/>
      <c r="BX70" s="810"/>
      <c r="BY70" s="813"/>
      <c r="BZ70" s="811"/>
      <c r="CA70" s="813"/>
      <c r="CB70" s="811"/>
      <c r="CC70" s="810"/>
      <c r="CD70" s="810"/>
      <c r="CE70" s="810"/>
      <c r="CF70" s="810"/>
      <c r="CG70" s="810"/>
      <c r="CH70" s="810"/>
      <c r="CI70" s="810"/>
      <c r="CJ70" s="810"/>
      <c r="CK70" s="814"/>
      <c r="CL70" s="815">
        <f t="array" ref="CL70">getSection(I70,J70,K70)</f>
        <v>3</v>
      </c>
      <c r="CM70" s="508">
        <f t="array" ref="CM70">IF(AQ70="N/A","",IF(CU70="N/A",0,GetRapPrice(I70,H70,J70,K70)))</f>
        <v>1600</v>
      </c>
      <c r="CN70" s="509">
        <f t="shared" si="20"/>
        <v>-0.45999999999999996</v>
      </c>
      <c r="CO70" s="509">
        <f t="array" ref="CO70">IF(AQ70="N/A","",IF(CU70="N/A",0,IF(ISBLANK(G70),0,GetPolSymmDiscount(I70,H70,J70,K70,L70,M70,N70,O70))))</f>
        <v>0</v>
      </c>
      <c r="CP70" s="509">
        <f t="array" ref="CP70">IF(AQ70="N/A","",Depthdisc(I70,H70,L70,J70,K70,Z70,"Y"))</f>
        <v>0</v>
      </c>
      <c r="CQ70" s="509">
        <f t="array" ref="CQ70">IF(AQ70="N/A","",IF(CU70="N/A",0,GetSizePremiums(I70,H70,J70,K70,L70,M70,N70,O70,getSection(G70,J70,K70))))</f>
        <v>0</v>
      </c>
      <c r="CR70" s="509">
        <f t="array" ref="CR70">IF(AQ70="N/A","",IF(CU70="N/A",0,IF(ISBLANK(G70),0,GetDiameterPremiums(I70,H70,L70,M70,N70,O70,J70,K70,T70))))</f>
        <v>0</v>
      </c>
      <c r="CS70" s="509">
        <f t="array" ref="CS70">IF(AQ70="N/A","",IF(CU70="N/A",0,IF(ISBLANK(G70),0,GetKtoSPremiums(I70,H70,J70,K70,AJ70))))</f>
        <v>0</v>
      </c>
      <c r="CT70" s="509">
        <f t="shared" si="21"/>
        <v>-0.45999999999999996</v>
      </c>
      <c r="CU70" s="508">
        <f t="array" ref="CU70">IF(AQ70="N/A","",GetFMP(I70, H70, J70, K70, L70, M70, N70, O70, (Q70+R70)/2,Z70,AJ70,"Y"))</f>
        <v>864</v>
      </c>
      <c r="CV70" s="504">
        <f t="shared" si="22"/>
        <v>267.83999999999997</v>
      </c>
      <c r="CW70" s="508">
        <f t="shared" si="23"/>
        <v>1600</v>
      </c>
      <c r="CX70" s="717">
        <f t="shared" si="24"/>
        <v>0</v>
      </c>
      <c r="CY70" s="717">
        <f>IF(OR(AQ70="N/A",BM70="N/A",BI70="N/A"),"",IF(AND(H70&lt;1,H70&gt;=0.3,I69="ROUND"),IF(CT70&gt;=-0.4,-0.2,-0.15),MAX(CX70,IF(OR(AQ70="N/A",BM70="N/A",BI70="N/A"),"",GetFinalDiscount("Y", I70, H70, J70, K70, L70, M70, N70, O70, AS70, AT70,AU70,AV70, AW70, AX70,AY70, AZ70, BA70, BB70,BC70,BD70, BE70,BG70, BH70, BJ70, BK70, BN70, BO70, BP70)))))</f>
        <v>-0.15</v>
      </c>
      <c r="CZ70" s="717">
        <f t="shared" si="25"/>
        <v>-0.45999999999999996</v>
      </c>
      <c r="DA70" s="509">
        <f t="shared" si="26"/>
        <v>-0.45999999999999996</v>
      </c>
      <c r="DB70" s="504">
        <f t="shared" si="27"/>
        <v>864</v>
      </c>
      <c r="DC70" s="504">
        <f t="shared" si="28"/>
        <v>267.83999999999997</v>
      </c>
      <c r="DD70" s="504" t="str">
        <f t="shared" si="29"/>
        <v/>
      </c>
      <c r="DE70" s="504">
        <f t="array" ref="DE70">IF(OR(AQ70="N/A",BM70="N/A",BI70="N/A"),"",GetCertCharge(H70,"Y",AL70))</f>
        <v>51</v>
      </c>
      <c r="DF70" s="504">
        <f>IF(OR(AQ70="N/A",BM70="N/A",BI70="N/A"),"",DC70*Parameters!$L$3)</f>
        <v>10.7136</v>
      </c>
      <c r="DG70" s="504">
        <f t="shared" si="30"/>
        <v>206.12639999999999</v>
      </c>
      <c r="DH70" s="504">
        <f t="shared" si="31"/>
        <v>664.92387096774189</v>
      </c>
    </row>
    <row r="71" spans="2:112" x14ac:dyDescent="0.25">
      <c r="B71" s="798"/>
      <c r="C71" s="799" t="s">
        <v>1584</v>
      </c>
      <c r="D71" s="512"/>
      <c r="E71" s="512"/>
      <c r="F71" s="722" t="s">
        <v>24</v>
      </c>
      <c r="G71" s="800"/>
      <c r="H71" s="801">
        <v>0.31</v>
      </c>
      <c r="I71" s="509" t="s">
        <v>196</v>
      </c>
      <c r="J71" s="802" t="s">
        <v>285</v>
      </c>
      <c r="K71" s="803" t="s">
        <v>251</v>
      </c>
      <c r="L71" s="804" t="s">
        <v>188</v>
      </c>
      <c r="M71" s="805" t="s">
        <v>188</v>
      </c>
      <c r="N71" s="804" t="s">
        <v>188</v>
      </c>
      <c r="O71" s="804" t="s">
        <v>36</v>
      </c>
      <c r="P71" s="806"/>
      <c r="Q71" s="805"/>
      <c r="R71" s="805"/>
      <c r="S71" s="805"/>
      <c r="T71" s="805"/>
      <c r="U71" s="805">
        <v>1.0069999999999999</v>
      </c>
      <c r="V71" s="805"/>
      <c r="W71" s="805"/>
      <c r="X71" s="805"/>
      <c r="Y71" s="805"/>
      <c r="Z71" s="805">
        <v>62.6</v>
      </c>
      <c r="AA71" s="512">
        <v>56</v>
      </c>
      <c r="AB71" s="512"/>
      <c r="AC71" s="512"/>
      <c r="AD71" s="807"/>
      <c r="AE71" s="805"/>
      <c r="AF71" s="805"/>
      <c r="AG71" s="805"/>
      <c r="AH71" s="805"/>
      <c r="AI71" s="512"/>
      <c r="AJ71" s="512" t="s">
        <v>1893</v>
      </c>
      <c r="AK71" s="807"/>
      <c r="AL71" s="512"/>
      <c r="AM71" s="807"/>
      <c r="AN71" s="512"/>
      <c r="AO71" s="559">
        <f t="array" ref="AO71">IF(AQ71="N/A","",GetRapPrice(I71,H71,J71,K71))</f>
        <v>900</v>
      </c>
      <c r="AP71" s="509">
        <f t="shared" si="16"/>
        <v>-0.38</v>
      </c>
      <c r="AQ71" s="508">
        <f t="array" ref="AQ71">GetFMP(I71,H71,J71,K71,L71,M71,N71,O71,(Q71+R71)/2,Z71,AJ71,"Y")</f>
        <v>558</v>
      </c>
      <c r="AR71" s="504">
        <f t="shared" si="17"/>
        <v>172.98</v>
      </c>
      <c r="AS71" s="808"/>
      <c r="AT71" s="809"/>
      <c r="AU71" s="810"/>
      <c r="AV71" s="810"/>
      <c r="AW71" s="811" t="s">
        <v>189</v>
      </c>
      <c r="AX71" s="811" t="s">
        <v>1183</v>
      </c>
      <c r="AY71" s="810" t="s">
        <v>1183</v>
      </c>
      <c r="AZ71" s="810" t="s">
        <v>1183</v>
      </c>
      <c r="BA71" s="810" t="s">
        <v>195</v>
      </c>
      <c r="BB71" s="810" t="s">
        <v>1183</v>
      </c>
      <c r="BC71" s="810" t="s">
        <v>1183</v>
      </c>
      <c r="BD71" s="810" t="s">
        <v>1183</v>
      </c>
      <c r="BE71" s="810" t="s">
        <v>1183</v>
      </c>
      <c r="BF71" s="811">
        <f>NaturalRelatedDisc(I71,H71,J71,K71,AX71,"Y",L71,M71,N71,O71)+NaturalRelatedDisc(I71,H71,J71,K71,AY71,"Y",L71,M71,N71,O71)+OpenRelatedDisc(I71,H71,J71,K71,AZ71,"Y",L71,M71,N71,O71)+GrainingRelatedDisc(I71,H71,J71,K71,BA71,"Surface","Y",L71,M71,N71,O71)+GrainingRelatedDisc(I71,H71,J71,K71,BB71,"Internal","Y",L71,M71,N71,O71)+OthersRelatedDisc(I71,H71,J71,K71,BC71,"Y",L71,M71,N71,O71)+OthersRelatedDisc(I71,H71,J71,K71,BD71,"Y",L71,M71,N71,O71)+OthersRelatedDisc(I71,H71,J71,K71,BE71,"Y",L71,M71,N71,O71)+cutrelatedDisc(I71,H71,J71,K71,L71,M71,N71,AW71,"Y",O71)+GetColClarupgDwg(I71,H71,J71,K71,AU71,AV71,"Y",L71)</f>
        <v>0</v>
      </c>
      <c r="BG71" s="810" t="s">
        <v>1279</v>
      </c>
      <c r="BH71" s="810" t="s">
        <v>1183</v>
      </c>
      <c r="BI71" s="811">
        <f t="shared" si="18"/>
        <v>-0.05</v>
      </c>
      <c r="BJ71" s="810" t="s">
        <v>1183</v>
      </c>
      <c r="BK71" s="810" t="s">
        <v>1183</v>
      </c>
      <c r="BL71" s="810" t="s">
        <v>1326</v>
      </c>
      <c r="BM71" s="811">
        <f t="shared" si="19"/>
        <v>0</v>
      </c>
      <c r="BN71" s="812" t="s">
        <v>861</v>
      </c>
      <c r="BO71" s="812" t="s">
        <v>861</v>
      </c>
      <c r="BP71" s="812" t="s">
        <v>861</v>
      </c>
      <c r="BQ71" s="811">
        <f>cleanrelateddisc(I71, H71, J71, K71, BN71, BO71, "Y", L71, M71, N71)+HARelatedDisc(I71, H71, J71, K71,BP71, "Y", L71)</f>
        <v>0</v>
      </c>
      <c r="BR71" s="810"/>
      <c r="BS71" s="810"/>
      <c r="BT71" s="811"/>
      <c r="BU71" s="811"/>
      <c r="BV71" s="810"/>
      <c r="BW71" s="811"/>
      <c r="BX71" s="810"/>
      <c r="BY71" s="813"/>
      <c r="BZ71" s="811"/>
      <c r="CA71" s="813"/>
      <c r="CB71" s="811"/>
      <c r="CC71" s="810"/>
      <c r="CD71" s="810"/>
      <c r="CE71" s="810"/>
      <c r="CF71" s="810"/>
      <c r="CG71" s="810"/>
      <c r="CH71" s="810"/>
      <c r="CI71" s="810"/>
      <c r="CJ71" s="810"/>
      <c r="CK71" s="814"/>
      <c r="CL71" s="815">
        <f t="array" ref="CL71">getSection(I71,J71,K71)</f>
        <v>6</v>
      </c>
      <c r="CM71" s="508">
        <f t="array" ref="CM71">IF(AQ71="N/A","",IF(CU71="N/A",0,GetRapPrice(I71,H71,J71,K71)))</f>
        <v>900</v>
      </c>
      <c r="CN71" s="509">
        <f t="shared" si="20"/>
        <v>-0.38</v>
      </c>
      <c r="CO71" s="509">
        <f t="array" ref="CO71">IF(AQ71="N/A","",IF(CU71="N/A",0,IF(ISBLANK(G71),0,GetPolSymmDiscount(I71,H71,J71,K71,L71,M71,N71,O71))))</f>
        <v>0</v>
      </c>
      <c r="CP71" s="509">
        <f t="array" ref="CP71">IF(AQ71="N/A","",Depthdisc(I71,H71,L71,J71,K71,Z71,"Y"))</f>
        <v>0</v>
      </c>
      <c r="CQ71" s="509">
        <f t="array" ref="CQ71">IF(AQ71="N/A","",IF(CU71="N/A",0,GetSizePremiums(I71,H71,J71,K71,L71,M71,N71,O71,getSection(G71,J71,K71))))</f>
        <v>0</v>
      </c>
      <c r="CR71" s="509">
        <f t="array" ref="CR71">IF(AQ71="N/A","",IF(CU71="N/A",0,IF(ISBLANK(G71),0,GetDiameterPremiums(I71,H71,L71,M71,N71,O71,J71,K71,T71))))</f>
        <v>0</v>
      </c>
      <c r="CS71" s="509">
        <f t="array" ref="CS71">IF(AQ71="N/A","",IF(CU71="N/A",0,IF(ISBLANK(G71),0,GetKtoSPremiums(I71,H71,J71,K71,AJ71))))</f>
        <v>0</v>
      </c>
      <c r="CT71" s="509">
        <f t="shared" si="21"/>
        <v>-0.38</v>
      </c>
      <c r="CU71" s="508">
        <f t="array" ref="CU71">IF(AQ71="N/A","",GetFMP(I71, H71, J71, K71, L71, M71, N71, O71, (Q71+R71)/2,Z71,AJ71,"Y"))</f>
        <v>558</v>
      </c>
      <c r="CV71" s="504">
        <f t="shared" si="22"/>
        <v>172.98</v>
      </c>
      <c r="CW71" s="508">
        <f t="shared" si="23"/>
        <v>900</v>
      </c>
      <c r="CX71" s="717">
        <f t="shared" si="24"/>
        <v>-0.05</v>
      </c>
      <c r="CY71" s="717">
        <f>IF(OR(AQ71="N/A",BM71="N/A",BI71="N/A"),"",IF(AND(H71&lt;1,H71&gt;=0.3,I70="ROUND"),IF(CT71&gt;=-0.4,-0.2,-0.15),MAX(CX71,IF(OR(AQ71="N/A",BM71="N/A",BI71="N/A"),"",GetFinalDiscount("Y", I71, H71, J71, K71, L71, M71, N71, O71, AS71, AT71,AU71,AV71, AW71, AX71,AY71, AZ71, BA71, BB71,BC71,BD71, BE71,BG71, BH71, BJ71, BK71, BN71, BO71, BP71)))))</f>
        <v>-0.2</v>
      </c>
      <c r="CZ71" s="717">
        <f t="shared" si="25"/>
        <v>-0.38</v>
      </c>
      <c r="DA71" s="509">
        <f t="shared" si="26"/>
        <v>-0.43</v>
      </c>
      <c r="DB71" s="504">
        <f t="shared" si="27"/>
        <v>513</v>
      </c>
      <c r="DC71" s="504">
        <f t="shared" si="28"/>
        <v>159.03</v>
      </c>
      <c r="DD71" s="504" t="str">
        <f t="shared" si="29"/>
        <v/>
      </c>
      <c r="DE71" s="504">
        <f t="array" ref="DE71">IF(OR(AQ71="N/A",BM71="N/A",BI71="N/A"),"",GetCertCharge(H71,"Y",AL71))</f>
        <v>51</v>
      </c>
      <c r="DF71" s="504">
        <f>IF(OR(AQ71="N/A",BM71="N/A",BI71="N/A"),"",DC71*Parameters!$L$3)</f>
        <v>6.3612000000000002</v>
      </c>
      <c r="DG71" s="504">
        <f t="shared" si="30"/>
        <v>101.6688</v>
      </c>
      <c r="DH71" s="504">
        <f t="shared" si="31"/>
        <v>327.96387096774197</v>
      </c>
    </row>
    <row r="72" spans="2:112" x14ac:dyDescent="0.25">
      <c r="B72" s="798"/>
      <c r="C72" s="799" t="s">
        <v>1585</v>
      </c>
      <c r="D72" s="512"/>
      <c r="E72" s="512"/>
      <c r="F72" s="722" t="s">
        <v>24</v>
      </c>
      <c r="G72" s="800"/>
      <c r="H72" s="801">
        <v>0.31</v>
      </c>
      <c r="I72" s="509" t="s">
        <v>196</v>
      </c>
      <c r="J72" s="802" t="s">
        <v>250</v>
      </c>
      <c r="K72" s="803" t="s">
        <v>234</v>
      </c>
      <c r="L72" s="804" t="s">
        <v>188</v>
      </c>
      <c r="M72" s="805" t="s">
        <v>188</v>
      </c>
      <c r="N72" s="804" t="s">
        <v>188</v>
      </c>
      <c r="O72" s="804" t="s">
        <v>22</v>
      </c>
      <c r="P72" s="806"/>
      <c r="Q72" s="805"/>
      <c r="R72" s="805"/>
      <c r="S72" s="805"/>
      <c r="T72" s="805"/>
      <c r="U72" s="805">
        <v>1.0069999999999999</v>
      </c>
      <c r="V72" s="805"/>
      <c r="W72" s="805"/>
      <c r="X72" s="805"/>
      <c r="Y72" s="805"/>
      <c r="Z72" s="805">
        <v>61.8</v>
      </c>
      <c r="AA72" s="512">
        <v>57</v>
      </c>
      <c r="AB72" s="512"/>
      <c r="AC72" s="512"/>
      <c r="AD72" s="807"/>
      <c r="AE72" s="805"/>
      <c r="AF72" s="805"/>
      <c r="AG72" s="805"/>
      <c r="AH72" s="805"/>
      <c r="AI72" s="512"/>
      <c r="AJ72" s="512" t="s">
        <v>1183</v>
      </c>
      <c r="AK72" s="807"/>
      <c r="AL72" s="512"/>
      <c r="AM72" s="807"/>
      <c r="AN72" s="512"/>
      <c r="AO72" s="559">
        <f t="array" ref="AO72">IF(AQ72="N/A","",GetRapPrice(I72,H72,J72,K72))</f>
        <v>2200</v>
      </c>
      <c r="AP72" s="509">
        <f t="shared" si="16"/>
        <v>-0.39</v>
      </c>
      <c r="AQ72" s="508">
        <f t="array" ref="AQ72">GetFMP(I72,H72,J72,K72,L72,M72,N72,O72,(Q72+R72)/2,Z72,AJ72,"Y")</f>
        <v>1342</v>
      </c>
      <c r="AR72" s="504">
        <f t="shared" si="17"/>
        <v>416.02</v>
      </c>
      <c r="AS72" s="808"/>
      <c r="AT72" s="809"/>
      <c r="AU72" s="810"/>
      <c r="AV72" s="810"/>
      <c r="AW72" s="811"/>
      <c r="AX72" s="811" t="s">
        <v>1183</v>
      </c>
      <c r="AY72" s="810" t="s">
        <v>1183</v>
      </c>
      <c r="AZ72" s="810" t="s">
        <v>1183</v>
      </c>
      <c r="BA72" s="810" t="s">
        <v>1183</v>
      </c>
      <c r="BB72" s="810" t="s">
        <v>1183</v>
      </c>
      <c r="BC72" s="810" t="s">
        <v>1183</v>
      </c>
      <c r="BD72" s="810" t="s">
        <v>1183</v>
      </c>
      <c r="BE72" s="810" t="s">
        <v>1183</v>
      </c>
      <c r="BF72" s="811">
        <f>NaturalRelatedDisc(I72,H72,J72,K72,AX72,"Y",L72,M72,N72,O72)+NaturalRelatedDisc(I72,H72,J72,K72,AY72,"Y",L72,M72,N72,O72)+OpenRelatedDisc(I72,H72,J72,K72,AZ72,"Y",L72,M72,N72,O72)+GrainingRelatedDisc(I72,H72,J72,K72,BA72,"Surface","Y",L72,M72,N72,O72)+GrainingRelatedDisc(I72,H72,J72,K72,BB72,"Internal","Y",L72,M72,N72,O72)+OthersRelatedDisc(I72,H72,J72,K72,BC72,"Y",L72,M72,N72,O72)+OthersRelatedDisc(I72,H72,J72,K72,BD72,"Y",L72,M72,N72,O72)+OthersRelatedDisc(I72,H72,J72,K72,BE72,"Y",L72,M72,N72,O72)+cutrelatedDisc(I72,H72,J72,K72,L72,M72,N72,AW72,"Y",O72)+GetColClarupgDwg(I72,H72,J72,K72,AU72,AV72,"Y",L72)</f>
        <v>0</v>
      </c>
      <c r="BG72" s="810" t="s">
        <v>1183</v>
      </c>
      <c r="BH72" s="810" t="s">
        <v>1183</v>
      </c>
      <c r="BI72" s="811">
        <f t="shared" si="18"/>
        <v>0</v>
      </c>
      <c r="BJ72" s="810" t="s">
        <v>1183</v>
      </c>
      <c r="BK72" s="810" t="s">
        <v>1183</v>
      </c>
      <c r="BL72" s="810" t="s">
        <v>1183</v>
      </c>
      <c r="BM72" s="811">
        <f t="shared" si="19"/>
        <v>0</v>
      </c>
      <c r="BN72" s="812" t="s">
        <v>861</v>
      </c>
      <c r="BO72" s="812" t="s">
        <v>861</v>
      </c>
      <c r="BP72" s="812" t="s">
        <v>861</v>
      </c>
      <c r="BQ72" s="811">
        <f>cleanrelateddisc(I72, H72, J72, K72, BN72, BO72, "Y", L72, M72, N72)+HARelatedDisc(I72, H72, J72, K72,BP72, "Y", L72)</f>
        <v>0</v>
      </c>
      <c r="BR72" s="810"/>
      <c r="BS72" s="810"/>
      <c r="BT72" s="811"/>
      <c r="BU72" s="811"/>
      <c r="BV72" s="810"/>
      <c r="BW72" s="811"/>
      <c r="BX72" s="810"/>
      <c r="BY72" s="813"/>
      <c r="BZ72" s="811"/>
      <c r="CA72" s="813"/>
      <c r="CB72" s="811"/>
      <c r="CC72" s="810"/>
      <c r="CD72" s="810"/>
      <c r="CE72" s="810"/>
      <c r="CF72" s="810"/>
      <c r="CG72" s="810"/>
      <c r="CH72" s="810"/>
      <c r="CI72" s="810"/>
      <c r="CJ72" s="810"/>
      <c r="CK72" s="814"/>
      <c r="CL72" s="815">
        <f t="array" ref="CL72">getSection(I72,J72,K72)</f>
        <v>2</v>
      </c>
      <c r="CM72" s="508">
        <f t="array" ref="CM72">IF(AQ72="N/A","",IF(CU72="N/A",0,GetRapPrice(I72,H72,J72,K72)))</f>
        <v>2200</v>
      </c>
      <c r="CN72" s="509">
        <f t="shared" si="20"/>
        <v>-0.39</v>
      </c>
      <c r="CO72" s="509">
        <f t="array" ref="CO72">IF(AQ72="N/A","",IF(CU72="N/A",0,IF(ISBLANK(G72),0,GetPolSymmDiscount(I72,H72,J72,K72,L72,M72,N72,O72))))</f>
        <v>0</v>
      </c>
      <c r="CP72" s="509">
        <f t="array" ref="CP72">IF(AQ72="N/A","",Depthdisc(I72,H72,L72,J72,K72,Z72,"Y"))</f>
        <v>0</v>
      </c>
      <c r="CQ72" s="509">
        <f t="array" ref="CQ72">IF(AQ72="N/A","",IF(CU72="N/A",0,GetSizePremiums(I72,H72,J72,K72,L72,M72,N72,O72,getSection(G72,J72,K72))))</f>
        <v>0</v>
      </c>
      <c r="CR72" s="509">
        <f t="array" ref="CR72">IF(AQ72="N/A","",IF(CU72="N/A",0,IF(ISBLANK(G72),0,GetDiameterPremiums(I72,H72,L72,M72,N72,O72,J72,K72,T72))))</f>
        <v>0</v>
      </c>
      <c r="CS72" s="509">
        <f t="array" ref="CS72">IF(AQ72="N/A","",IF(CU72="N/A",0,IF(ISBLANK(G72),0,GetKtoSPremiums(I72,H72,J72,K72,AJ72))))</f>
        <v>0</v>
      </c>
      <c r="CT72" s="509">
        <f t="shared" si="21"/>
        <v>-0.39</v>
      </c>
      <c r="CU72" s="508">
        <f t="array" ref="CU72">IF(AQ72="N/A","",GetFMP(I72, H72, J72, K72, L72, M72, N72, O72, (Q72+R72)/2,Z72,AJ72,"Y"))</f>
        <v>1342</v>
      </c>
      <c r="CV72" s="504">
        <f t="shared" si="22"/>
        <v>416.02</v>
      </c>
      <c r="CW72" s="508">
        <f t="shared" si="23"/>
        <v>2200</v>
      </c>
      <c r="CX72" s="717">
        <f t="shared" si="24"/>
        <v>0</v>
      </c>
      <c r="CY72" s="717">
        <f>IF(OR(AQ72="N/A",BM72="N/A",BI72="N/A"),"",IF(AND(H72&lt;1,H72&gt;=0.3,I71="ROUND"),IF(CT72&gt;=-0.4,-0.2,-0.15),MAX(CX72,IF(OR(AQ72="N/A",BM72="N/A",BI72="N/A"),"",GetFinalDiscount("Y", I72, H72, J72, K72, L72, M72, N72, O72, AS72, AT72,AU72,AV72, AW72, AX72,AY72, AZ72, BA72, BB72,BC72,BD72, BE72,BG72, BH72, BJ72, BK72, BN72, BO72, BP72)))))</f>
        <v>-0.2</v>
      </c>
      <c r="CZ72" s="717">
        <f t="shared" si="25"/>
        <v>-0.39</v>
      </c>
      <c r="DA72" s="509">
        <f t="shared" si="26"/>
        <v>-0.39</v>
      </c>
      <c r="DB72" s="504">
        <f t="shared" si="27"/>
        <v>1342</v>
      </c>
      <c r="DC72" s="504">
        <f t="shared" si="28"/>
        <v>416.02</v>
      </c>
      <c r="DD72" s="504" t="str">
        <f t="shared" si="29"/>
        <v/>
      </c>
      <c r="DE72" s="504">
        <f t="array" ref="DE72">IF(OR(AQ72="N/A",BM72="N/A",BI72="N/A"),"",GetCertCharge(H72,"Y",AL72))</f>
        <v>51</v>
      </c>
      <c r="DF72" s="504">
        <f>IF(OR(AQ72="N/A",BM72="N/A",BI72="N/A"),"",DC72*Parameters!$L$3)</f>
        <v>16.640799999999999</v>
      </c>
      <c r="DG72" s="504">
        <f t="shared" si="30"/>
        <v>348.37919999999997</v>
      </c>
      <c r="DH72" s="504">
        <f t="shared" si="31"/>
        <v>1123.8038709677419</v>
      </c>
    </row>
    <row r="73" spans="2:112" x14ac:dyDescent="0.25">
      <c r="B73" s="798"/>
      <c r="C73" s="799" t="s">
        <v>1586</v>
      </c>
      <c r="D73" s="512"/>
      <c r="E73" s="512"/>
      <c r="F73" s="722" t="s">
        <v>24</v>
      </c>
      <c r="G73" s="800"/>
      <c r="H73" s="801">
        <v>0.31</v>
      </c>
      <c r="I73" s="509" t="s">
        <v>196</v>
      </c>
      <c r="J73" s="802" t="s">
        <v>215</v>
      </c>
      <c r="K73" s="803" t="s">
        <v>251</v>
      </c>
      <c r="L73" s="804" t="s">
        <v>188</v>
      </c>
      <c r="M73" s="805" t="s">
        <v>202</v>
      </c>
      <c r="N73" s="804" t="s">
        <v>188</v>
      </c>
      <c r="O73" s="804" t="s">
        <v>22</v>
      </c>
      <c r="P73" s="806"/>
      <c r="Q73" s="805"/>
      <c r="R73" s="805"/>
      <c r="S73" s="805"/>
      <c r="T73" s="805"/>
      <c r="U73" s="805">
        <v>1.0049999999999999</v>
      </c>
      <c r="V73" s="805"/>
      <c r="W73" s="805"/>
      <c r="X73" s="805"/>
      <c r="Y73" s="805"/>
      <c r="Z73" s="805">
        <v>60.4</v>
      </c>
      <c r="AA73" s="512">
        <v>59</v>
      </c>
      <c r="AB73" s="512"/>
      <c r="AC73" s="512"/>
      <c r="AD73" s="807"/>
      <c r="AE73" s="805"/>
      <c r="AF73" s="805"/>
      <c r="AG73" s="805"/>
      <c r="AH73" s="805"/>
      <c r="AI73" s="512"/>
      <c r="AJ73" s="512" t="s">
        <v>1906</v>
      </c>
      <c r="AK73" s="807"/>
      <c r="AL73" s="512"/>
      <c r="AM73" s="807"/>
      <c r="AN73" s="512"/>
      <c r="AO73" s="559">
        <f t="array" ref="AO73">IF(AQ73="N/A","",GetRapPrice(I73,H73,J73,K73))</f>
        <v>2000</v>
      </c>
      <c r="AP73" s="509">
        <f t="shared" si="16"/>
        <v>-0.41000000000000003</v>
      </c>
      <c r="AQ73" s="508">
        <f t="array" ref="AQ73">GetFMP(I73,H73,J73,K73,L73,M73,N73,O73,(Q73+R73)/2,Z73,AJ73,"Y")</f>
        <v>1180</v>
      </c>
      <c r="AR73" s="504">
        <f t="shared" si="17"/>
        <v>365.8</v>
      </c>
      <c r="AS73" s="808"/>
      <c r="AT73" s="809"/>
      <c r="AU73" s="810"/>
      <c r="AV73" s="810"/>
      <c r="AW73" s="811"/>
      <c r="AX73" s="811" t="s">
        <v>1183</v>
      </c>
      <c r="AY73" s="810" t="s">
        <v>1183</v>
      </c>
      <c r="AZ73" s="810" t="s">
        <v>1183</v>
      </c>
      <c r="BA73" s="810" t="s">
        <v>1183</v>
      </c>
      <c r="BB73" s="810" t="s">
        <v>1183</v>
      </c>
      <c r="BC73" s="810" t="s">
        <v>1183</v>
      </c>
      <c r="BD73" s="810" t="s">
        <v>1183</v>
      </c>
      <c r="BE73" s="810" t="s">
        <v>1183</v>
      </c>
      <c r="BF73" s="811">
        <f>NaturalRelatedDisc(I73,H73,J73,K73,AX73,"Y",L73,M73,N73,O73)+NaturalRelatedDisc(I73,H73,J73,K73,AY73,"Y",L73,M73,N73,O73)+OpenRelatedDisc(I73,H73,J73,K73,AZ73,"Y",L73,M73,N73,O73)+GrainingRelatedDisc(I73,H73,J73,K73,BA73,"Surface","Y",L73,M73,N73,O73)+GrainingRelatedDisc(I73,H73,J73,K73,BB73,"Internal","Y",L73,M73,N73,O73)+OthersRelatedDisc(I73,H73,J73,K73,BC73,"Y",L73,M73,N73,O73)+OthersRelatedDisc(I73,H73,J73,K73,BD73,"Y",L73,M73,N73,O73)+OthersRelatedDisc(I73,H73,J73,K73,BE73,"Y",L73,M73,N73,O73)+cutrelatedDisc(I73,H73,J73,K73,L73,M73,N73,AW73,"Y",O73)+GetColClarupgDwg(I73,H73,J73,K73,AU73,AV73,"Y",L73)</f>
        <v>0</v>
      </c>
      <c r="BG73" s="810" t="s">
        <v>1183</v>
      </c>
      <c r="BH73" s="810" t="s">
        <v>1183</v>
      </c>
      <c r="BI73" s="811">
        <f t="shared" si="18"/>
        <v>0</v>
      </c>
      <c r="BJ73" s="810" t="s">
        <v>1284</v>
      </c>
      <c r="BK73" s="810" t="s">
        <v>1183</v>
      </c>
      <c r="BL73" s="810" t="s">
        <v>1183</v>
      </c>
      <c r="BM73" s="811">
        <f t="shared" si="19"/>
        <v>-0.02</v>
      </c>
      <c r="BN73" s="812"/>
      <c r="BO73" s="812"/>
      <c r="BP73" s="812" t="s">
        <v>749</v>
      </c>
      <c r="BQ73" s="811">
        <f>cleanrelateddisc(I73, H73, J73, K73, BN73, BO73, "Y", L73, M73, N73)+HARelatedDisc(I73, H73, J73, K73,BP73, "Y", L73)</f>
        <v>0</v>
      </c>
      <c r="BR73" s="810"/>
      <c r="BS73" s="810"/>
      <c r="BT73" s="811"/>
      <c r="BU73" s="811"/>
      <c r="BV73" s="810"/>
      <c r="BW73" s="811"/>
      <c r="BX73" s="810"/>
      <c r="BY73" s="813"/>
      <c r="BZ73" s="811"/>
      <c r="CA73" s="813"/>
      <c r="CB73" s="811"/>
      <c r="CC73" s="810"/>
      <c r="CD73" s="810"/>
      <c r="CE73" s="810"/>
      <c r="CF73" s="810"/>
      <c r="CG73" s="810"/>
      <c r="CH73" s="810"/>
      <c r="CI73" s="810"/>
      <c r="CJ73" s="810"/>
      <c r="CK73" s="814"/>
      <c r="CL73" s="815">
        <f t="array" ref="CL73">getSection(I73,J73,K73)</f>
        <v>5</v>
      </c>
      <c r="CM73" s="508">
        <f t="array" ref="CM73">IF(AQ73="N/A","",IF(CU73="N/A",0,GetRapPrice(I73,H73,J73,K73)))</f>
        <v>2000</v>
      </c>
      <c r="CN73" s="509">
        <f t="shared" si="20"/>
        <v>-0.41000000000000003</v>
      </c>
      <c r="CO73" s="509">
        <f t="array" ref="CO73">IF(AQ73="N/A","",IF(CU73="N/A",0,IF(ISBLANK(G73),0,GetPolSymmDiscount(I73,H73,J73,K73,L73,M73,N73,O73))))</f>
        <v>0</v>
      </c>
      <c r="CP73" s="509">
        <f t="array" ref="CP73">IF(AQ73="N/A","",Depthdisc(I73,H73,L73,J73,K73,Z73,"Y"))</f>
        <v>0</v>
      </c>
      <c r="CQ73" s="509">
        <f t="array" ref="CQ73">IF(AQ73="N/A","",IF(CU73="N/A",0,GetSizePremiums(I73,H73,J73,K73,L73,M73,N73,O73,getSection(G73,J73,K73))))</f>
        <v>0</v>
      </c>
      <c r="CR73" s="509">
        <f t="array" ref="CR73">IF(AQ73="N/A","",IF(CU73="N/A",0,IF(ISBLANK(G73),0,GetDiameterPremiums(I73,H73,L73,M73,N73,O73,J73,K73,T73))))</f>
        <v>0</v>
      </c>
      <c r="CS73" s="509">
        <f t="array" ref="CS73">IF(AQ73="N/A","",IF(CU73="N/A",0,IF(ISBLANK(G73),0,GetKtoSPremiums(I73,H73,J73,K73,AJ73))))</f>
        <v>0</v>
      </c>
      <c r="CT73" s="509">
        <f t="shared" si="21"/>
        <v>-0.41000000000000003</v>
      </c>
      <c r="CU73" s="508">
        <f t="array" ref="CU73">IF(AQ73="N/A","",GetFMP(I73, H73, J73, K73, L73, M73, N73, O73, (Q73+R73)/2,Z73,AJ73,"Y"))</f>
        <v>1180</v>
      </c>
      <c r="CV73" s="504">
        <f t="shared" si="22"/>
        <v>365.8</v>
      </c>
      <c r="CW73" s="508">
        <f t="shared" si="23"/>
        <v>2000</v>
      </c>
      <c r="CX73" s="717">
        <f t="shared" si="24"/>
        <v>-0.02</v>
      </c>
      <c r="CY73" s="717">
        <f>IF(OR(AQ73="N/A",BM73="N/A",BI73="N/A"),"",IF(AND(H73&lt;1,H73&gt;=0.3,I72="ROUND"),IF(CT73&gt;=-0.4,-0.2,-0.15),MAX(CX73,IF(OR(AQ73="N/A",BM73="N/A",BI73="N/A"),"",GetFinalDiscount("Y", I73, H73, J73, K73, L73, M73, N73, O73, AS73, AT73,AU73,AV73, AW73, AX73,AY73, AZ73, BA73, BB73,BC73,BD73, BE73,BG73, BH73, BJ73, BK73, BN73, BO73, BP73)))))</f>
        <v>-0.15</v>
      </c>
      <c r="CZ73" s="717">
        <f t="shared" si="25"/>
        <v>-0.41000000000000003</v>
      </c>
      <c r="DA73" s="509">
        <f t="shared" si="26"/>
        <v>-0.43000000000000005</v>
      </c>
      <c r="DB73" s="504">
        <f t="shared" si="27"/>
        <v>1140</v>
      </c>
      <c r="DC73" s="504">
        <f t="shared" si="28"/>
        <v>353.4</v>
      </c>
      <c r="DD73" s="504" t="str">
        <f t="shared" si="29"/>
        <v/>
      </c>
      <c r="DE73" s="504">
        <f t="array" ref="DE73">IF(OR(AQ73="N/A",BM73="N/A",BI73="N/A"),"",GetCertCharge(H73,"Y",AL73))</f>
        <v>51</v>
      </c>
      <c r="DF73" s="504">
        <f>IF(OR(AQ73="N/A",BM73="N/A",BI73="N/A"),"",DC73*Parameters!$L$3)</f>
        <v>14.135999999999999</v>
      </c>
      <c r="DG73" s="504">
        <f t="shared" si="30"/>
        <v>288.26399999999995</v>
      </c>
      <c r="DH73" s="504">
        <f t="shared" si="31"/>
        <v>929.88387096774181</v>
      </c>
    </row>
    <row r="74" spans="2:112" x14ac:dyDescent="0.25">
      <c r="B74" s="798"/>
      <c r="C74" s="799" t="s">
        <v>1587</v>
      </c>
      <c r="D74" s="512"/>
      <c r="E74" s="512"/>
      <c r="F74" s="722" t="s">
        <v>24</v>
      </c>
      <c r="G74" s="800"/>
      <c r="H74" s="801">
        <v>0.31</v>
      </c>
      <c r="I74" s="509" t="s">
        <v>196</v>
      </c>
      <c r="J74" s="802" t="s">
        <v>213</v>
      </c>
      <c r="K74" s="803" t="s">
        <v>234</v>
      </c>
      <c r="L74" s="804" t="s">
        <v>188</v>
      </c>
      <c r="M74" s="805" t="s">
        <v>188</v>
      </c>
      <c r="N74" s="804" t="s">
        <v>188</v>
      </c>
      <c r="O74" s="804" t="s">
        <v>22</v>
      </c>
      <c r="P74" s="806"/>
      <c r="Q74" s="805"/>
      <c r="R74" s="805"/>
      <c r="S74" s="805"/>
      <c r="T74" s="805"/>
      <c r="U74" s="805">
        <v>1.0069999999999999</v>
      </c>
      <c r="V74" s="805"/>
      <c r="W74" s="805"/>
      <c r="X74" s="805"/>
      <c r="Y74" s="805"/>
      <c r="Z74" s="805">
        <v>61.7</v>
      </c>
      <c r="AA74" s="512">
        <v>56</v>
      </c>
      <c r="AB74" s="512"/>
      <c r="AC74" s="512"/>
      <c r="AD74" s="807"/>
      <c r="AE74" s="805"/>
      <c r="AF74" s="805"/>
      <c r="AG74" s="805"/>
      <c r="AH74" s="805"/>
      <c r="AI74" s="512"/>
      <c r="AJ74" s="512"/>
      <c r="AK74" s="807"/>
      <c r="AL74" s="512"/>
      <c r="AM74" s="807"/>
      <c r="AN74" s="512"/>
      <c r="AO74" s="559">
        <f t="array" ref="AO74">IF(AQ74="N/A","",GetRapPrice(I74,H74,J74,K74))</f>
        <v>2600</v>
      </c>
      <c r="AP74" s="509">
        <f t="shared" si="16"/>
        <v>-0.36</v>
      </c>
      <c r="AQ74" s="508">
        <f t="array" ref="AQ74">GetFMP(I74,H74,J74,K74,L74,M74,N74,O74,(Q74+R74)/2,Z74,AJ74,"Y")</f>
        <v>1664</v>
      </c>
      <c r="AR74" s="504">
        <f t="shared" si="17"/>
        <v>515.84</v>
      </c>
      <c r="AS74" s="808"/>
      <c r="AT74" s="809"/>
      <c r="AU74" s="810"/>
      <c r="AV74" s="810"/>
      <c r="AW74" s="811"/>
      <c r="AX74" s="811" t="s">
        <v>1183</v>
      </c>
      <c r="AY74" s="810" t="s">
        <v>1183</v>
      </c>
      <c r="AZ74" s="810" t="s">
        <v>1183</v>
      </c>
      <c r="BA74" s="810" t="s">
        <v>1183</v>
      </c>
      <c r="BB74" s="810" t="s">
        <v>1183</v>
      </c>
      <c r="BC74" s="810" t="s">
        <v>1183</v>
      </c>
      <c r="BD74" s="810" t="s">
        <v>1183</v>
      </c>
      <c r="BE74" s="810" t="s">
        <v>1183</v>
      </c>
      <c r="BF74" s="811">
        <f>NaturalRelatedDisc(I74,H74,J74,K74,AX74,"Y",L74,M74,N74,O74)+NaturalRelatedDisc(I74,H74,J74,K74,AY74,"Y",L74,M74,N74,O74)+OpenRelatedDisc(I74,H74,J74,K74,AZ74,"Y",L74,M74,N74,O74)+GrainingRelatedDisc(I74,H74,J74,K74,BA74,"Surface","Y",L74,M74,N74,O74)+GrainingRelatedDisc(I74,H74,J74,K74,BB74,"Internal","Y",L74,M74,N74,O74)+OthersRelatedDisc(I74,H74,J74,K74,BC74,"Y",L74,M74,N74,O74)+OthersRelatedDisc(I74,H74,J74,K74,BD74,"Y",L74,M74,N74,O74)+OthersRelatedDisc(I74,H74,J74,K74,BE74,"Y",L74,M74,N74,O74)+cutrelatedDisc(I74,H74,J74,K74,L74,M74,N74,AW74,"Y",O74)+GetColClarupgDwg(I74,H74,J74,K74,AU74,AV74,"Y",L74)</f>
        <v>0</v>
      </c>
      <c r="BG74" s="810" t="s">
        <v>1183</v>
      </c>
      <c r="BH74" s="810" t="s">
        <v>1183</v>
      </c>
      <c r="BI74" s="811">
        <f t="shared" si="18"/>
        <v>0</v>
      </c>
      <c r="BJ74" s="810" t="s">
        <v>1183</v>
      </c>
      <c r="BK74" s="810" t="s">
        <v>1183</v>
      </c>
      <c r="BL74" s="810" t="s">
        <v>1183</v>
      </c>
      <c r="BM74" s="811">
        <f t="shared" si="19"/>
        <v>0</v>
      </c>
      <c r="BN74" s="812" t="s">
        <v>861</v>
      </c>
      <c r="BO74" s="812" t="s">
        <v>861</v>
      </c>
      <c r="BP74" s="812" t="s">
        <v>861</v>
      </c>
      <c r="BQ74" s="811">
        <f>cleanrelateddisc(I74, H74, J74, K74, BN74, BO74, "Y", L74, M74, N74)+HARelatedDisc(I74, H74, J74, K74,BP74, "Y", L74)</f>
        <v>0</v>
      </c>
      <c r="BR74" s="810"/>
      <c r="BS74" s="810"/>
      <c r="BT74" s="811"/>
      <c r="BU74" s="811"/>
      <c r="BV74" s="810"/>
      <c r="BW74" s="811"/>
      <c r="BX74" s="810"/>
      <c r="BY74" s="813"/>
      <c r="BZ74" s="811"/>
      <c r="CA74" s="813"/>
      <c r="CB74" s="811"/>
      <c r="CC74" s="810"/>
      <c r="CD74" s="810"/>
      <c r="CE74" s="810"/>
      <c r="CF74" s="810"/>
      <c r="CG74" s="810"/>
      <c r="CH74" s="810"/>
      <c r="CI74" s="810"/>
      <c r="CJ74" s="810"/>
      <c r="CK74" s="814"/>
      <c r="CL74" s="815">
        <f t="array" ref="CL74">getSection(I74,J74,K74)</f>
        <v>1</v>
      </c>
      <c r="CM74" s="508">
        <f t="array" ref="CM74">IF(AQ74="N/A","",IF(CU74="N/A",0,GetRapPrice(I74,H74,J74,K74)))</f>
        <v>2600</v>
      </c>
      <c r="CN74" s="509">
        <f t="shared" si="20"/>
        <v>-0.36</v>
      </c>
      <c r="CO74" s="509">
        <f t="array" ref="CO74">IF(AQ74="N/A","",IF(CU74="N/A",0,IF(ISBLANK(G74),0,GetPolSymmDiscount(I74,H74,J74,K74,L74,M74,N74,O74))))</f>
        <v>0</v>
      </c>
      <c r="CP74" s="509">
        <f t="array" ref="CP74">IF(AQ74="N/A","",Depthdisc(I74,H74,L74,J74,K74,Z74,"Y"))</f>
        <v>0</v>
      </c>
      <c r="CQ74" s="509">
        <f t="array" ref="CQ74">IF(AQ74="N/A","",IF(CU74="N/A",0,GetSizePremiums(I74,H74,J74,K74,L74,M74,N74,O74,getSection(G74,J74,K74))))</f>
        <v>0</v>
      </c>
      <c r="CR74" s="509">
        <f t="array" ref="CR74">IF(AQ74="N/A","",IF(CU74="N/A",0,IF(ISBLANK(G74),0,GetDiameterPremiums(I74,H74,L74,M74,N74,O74,J74,K74,T74))))</f>
        <v>0</v>
      </c>
      <c r="CS74" s="509">
        <f t="array" ref="CS74">IF(AQ74="N/A","",IF(CU74="N/A",0,IF(ISBLANK(G74),0,GetKtoSPremiums(I74,H74,J74,K74,AJ74))))</f>
        <v>0</v>
      </c>
      <c r="CT74" s="509">
        <f t="shared" si="21"/>
        <v>-0.36</v>
      </c>
      <c r="CU74" s="508">
        <f t="array" ref="CU74">IF(AQ74="N/A","",GetFMP(I74, H74, J74, K74, L74, M74, N74, O74, (Q74+R74)/2,Z74,AJ74,"Y"))</f>
        <v>1664</v>
      </c>
      <c r="CV74" s="504">
        <f t="shared" si="22"/>
        <v>515.84</v>
      </c>
      <c r="CW74" s="508">
        <f t="shared" si="23"/>
        <v>2600</v>
      </c>
      <c r="CX74" s="717">
        <f t="shared" si="24"/>
        <v>0</v>
      </c>
      <c r="CY74" s="717">
        <f>IF(OR(AQ74="N/A",BM74="N/A",BI74="N/A"),"",IF(AND(H74&lt;1,H74&gt;=0.3,I73="ROUND"),IF(CT74&gt;=-0.4,-0.2,-0.15),MAX(CX74,IF(OR(AQ74="N/A",BM74="N/A",BI74="N/A"),"",GetFinalDiscount("Y", I74, H74, J74, K74, L74, M74, N74, O74, AS74, AT74,AU74,AV74, AW74, AX74,AY74, AZ74, BA74, BB74,BC74,BD74, BE74,BG74, BH74, BJ74, BK74, BN74, BO74, BP74)))))</f>
        <v>-0.2</v>
      </c>
      <c r="CZ74" s="717">
        <f t="shared" si="25"/>
        <v>-0.36</v>
      </c>
      <c r="DA74" s="509">
        <f t="shared" si="26"/>
        <v>-0.36</v>
      </c>
      <c r="DB74" s="504">
        <f t="shared" si="27"/>
        <v>1664</v>
      </c>
      <c r="DC74" s="504">
        <f t="shared" si="28"/>
        <v>515.84</v>
      </c>
      <c r="DD74" s="504" t="str">
        <f t="shared" si="29"/>
        <v/>
      </c>
      <c r="DE74" s="504">
        <f t="array" ref="DE74">IF(OR(AQ74="N/A",BM74="N/A",BI74="N/A"),"",GetCertCharge(H74,"Y",AL74))</f>
        <v>51</v>
      </c>
      <c r="DF74" s="504">
        <f>IF(OR(AQ74="N/A",BM74="N/A",BI74="N/A"),"",DC74*Parameters!$L$3)</f>
        <v>20.633600000000001</v>
      </c>
      <c r="DG74" s="504">
        <f t="shared" si="30"/>
        <v>444.20640000000003</v>
      </c>
      <c r="DH74" s="504">
        <f t="shared" si="31"/>
        <v>1432.923870967742</v>
      </c>
    </row>
    <row r="75" spans="2:112" x14ac:dyDescent="0.25">
      <c r="B75" s="798"/>
      <c r="C75" s="799" t="s">
        <v>1588</v>
      </c>
      <c r="D75" s="512"/>
      <c r="E75" s="512"/>
      <c r="F75" s="722" t="s">
        <v>24</v>
      </c>
      <c r="G75" s="800"/>
      <c r="H75" s="801">
        <v>0.31</v>
      </c>
      <c r="I75" s="509" t="s">
        <v>196</v>
      </c>
      <c r="J75" s="802" t="s">
        <v>186</v>
      </c>
      <c r="K75" s="803" t="s">
        <v>234</v>
      </c>
      <c r="L75" s="804" t="s">
        <v>188</v>
      </c>
      <c r="M75" s="805" t="s">
        <v>188</v>
      </c>
      <c r="N75" s="804" t="s">
        <v>188</v>
      </c>
      <c r="O75" s="804" t="s">
        <v>22</v>
      </c>
      <c r="P75" s="806"/>
      <c r="Q75" s="805"/>
      <c r="R75" s="805"/>
      <c r="S75" s="805"/>
      <c r="T75" s="805"/>
      <c r="U75" s="805">
        <v>1.0069999999999999</v>
      </c>
      <c r="V75" s="805"/>
      <c r="W75" s="805"/>
      <c r="X75" s="805"/>
      <c r="Y75" s="805"/>
      <c r="Z75" s="805">
        <v>62.4</v>
      </c>
      <c r="AA75" s="512">
        <v>57</v>
      </c>
      <c r="AB75" s="512"/>
      <c r="AC75" s="512"/>
      <c r="AD75" s="807"/>
      <c r="AE75" s="805"/>
      <c r="AF75" s="805"/>
      <c r="AG75" s="805"/>
      <c r="AH75" s="805"/>
      <c r="AI75" s="512"/>
      <c r="AJ75" s="512" t="s">
        <v>1903</v>
      </c>
      <c r="AK75" s="807"/>
      <c r="AL75" s="512"/>
      <c r="AM75" s="807"/>
      <c r="AN75" s="512"/>
      <c r="AO75" s="559">
        <f t="array" ref="AO75">IF(AQ75="N/A","",GetRapPrice(I75,H75,J75,K75))</f>
        <v>2800</v>
      </c>
      <c r="AP75" s="509">
        <f t="shared" si="16"/>
        <v>-0.35</v>
      </c>
      <c r="AQ75" s="508">
        <f t="array" ref="AQ75">GetFMP(I75,H75,J75,K75,L75,M75,N75,O75,(Q75+R75)/2,Z75,AJ75,"Y")</f>
        <v>1820</v>
      </c>
      <c r="AR75" s="504">
        <f t="shared" si="17"/>
        <v>564.20000000000005</v>
      </c>
      <c r="AS75" s="808"/>
      <c r="AT75" s="809"/>
      <c r="AU75" s="810"/>
      <c r="AV75" s="810"/>
      <c r="AW75" s="811" t="s">
        <v>189</v>
      </c>
      <c r="AX75" s="811" t="s">
        <v>1183</v>
      </c>
      <c r="AY75" s="810" t="s">
        <v>1183</v>
      </c>
      <c r="AZ75" s="810" t="s">
        <v>1183</v>
      </c>
      <c r="BA75" s="810" t="s">
        <v>1183</v>
      </c>
      <c r="BB75" s="810" t="s">
        <v>1183</v>
      </c>
      <c r="BC75" s="810" t="s">
        <v>1183</v>
      </c>
      <c r="BD75" s="810" t="s">
        <v>1183</v>
      </c>
      <c r="BE75" s="810" t="s">
        <v>1183</v>
      </c>
      <c r="BF75" s="811">
        <f>NaturalRelatedDisc(I75,H75,J75,K75,AX75,"Y",L75,M75,N75,O75)+NaturalRelatedDisc(I75,H75,J75,K75,AY75,"Y",L75,M75,N75,O75)+OpenRelatedDisc(I75,H75,J75,K75,AZ75,"Y",L75,M75,N75,O75)+GrainingRelatedDisc(I75,H75,J75,K75,BA75,"Surface","Y",L75,M75,N75,O75)+GrainingRelatedDisc(I75,H75,J75,K75,BB75,"Internal","Y",L75,M75,N75,O75)+OthersRelatedDisc(I75,H75,J75,K75,BC75,"Y",L75,M75,N75,O75)+OthersRelatedDisc(I75,H75,J75,K75,BD75,"Y",L75,M75,N75,O75)+OthersRelatedDisc(I75,H75,J75,K75,BE75,"Y",L75,M75,N75,O75)+cutrelatedDisc(I75,H75,J75,K75,L75,M75,N75,AW75,"Y",O75)+GetColClarupgDwg(I75,H75,J75,K75,AU75,AV75,"Y",L75)</f>
        <v>0</v>
      </c>
      <c r="BG75" s="810" t="s">
        <v>1183</v>
      </c>
      <c r="BH75" s="810" t="s">
        <v>1183</v>
      </c>
      <c r="BI75" s="811">
        <f t="shared" si="18"/>
        <v>0</v>
      </c>
      <c r="BJ75" s="810" t="s">
        <v>1183</v>
      </c>
      <c r="BK75" s="810" t="s">
        <v>1183</v>
      </c>
      <c r="BL75" s="810" t="s">
        <v>1322</v>
      </c>
      <c r="BM75" s="811">
        <f t="shared" si="19"/>
        <v>0</v>
      </c>
      <c r="BN75" s="812" t="s">
        <v>861</v>
      </c>
      <c r="BO75" s="812" t="s">
        <v>861</v>
      </c>
      <c r="BP75" s="812" t="s">
        <v>749</v>
      </c>
      <c r="BQ75" s="811">
        <f>cleanrelateddisc(I75, H75, J75, K75, BN75, BO75, "Y", L75, M75, N75)+HARelatedDisc(I75, H75, J75, K75,BP75, "Y", L75)</f>
        <v>0</v>
      </c>
      <c r="BR75" s="810"/>
      <c r="BS75" s="810"/>
      <c r="BT75" s="811"/>
      <c r="BU75" s="811"/>
      <c r="BV75" s="810"/>
      <c r="BW75" s="811"/>
      <c r="BX75" s="810"/>
      <c r="BY75" s="813"/>
      <c r="BZ75" s="811"/>
      <c r="CA75" s="813"/>
      <c r="CB75" s="811"/>
      <c r="CC75" s="810"/>
      <c r="CD75" s="810"/>
      <c r="CE75" s="810"/>
      <c r="CF75" s="810"/>
      <c r="CG75" s="810"/>
      <c r="CH75" s="810"/>
      <c r="CI75" s="810"/>
      <c r="CJ75" s="810"/>
      <c r="CK75" s="814"/>
      <c r="CL75" s="815">
        <f t="array" ref="CL75">getSection(I75,J75,K75)</f>
        <v>1</v>
      </c>
      <c r="CM75" s="508">
        <f t="array" ref="CM75">IF(AQ75="N/A","",IF(CU75="N/A",0,GetRapPrice(I75,H75,J75,K75)))</f>
        <v>2800</v>
      </c>
      <c r="CN75" s="509">
        <f t="shared" si="20"/>
        <v>-0.35</v>
      </c>
      <c r="CO75" s="509">
        <f t="array" ref="CO75">IF(AQ75="N/A","",IF(CU75="N/A",0,IF(ISBLANK(G75),0,GetPolSymmDiscount(I75,H75,J75,K75,L75,M75,N75,O75))))</f>
        <v>0</v>
      </c>
      <c r="CP75" s="509">
        <f t="array" ref="CP75">IF(AQ75="N/A","",Depthdisc(I75,H75,L75,J75,K75,Z75,"Y"))</f>
        <v>0</v>
      </c>
      <c r="CQ75" s="509">
        <f t="array" ref="CQ75">IF(AQ75="N/A","",IF(CU75="N/A",0,GetSizePremiums(I75,H75,J75,K75,L75,M75,N75,O75,getSection(G75,J75,K75))))</f>
        <v>0</v>
      </c>
      <c r="CR75" s="509">
        <f t="array" ref="CR75">IF(AQ75="N/A","",IF(CU75="N/A",0,IF(ISBLANK(G75),0,GetDiameterPremiums(I75,H75,L75,M75,N75,O75,J75,K75,T75))))</f>
        <v>0</v>
      </c>
      <c r="CS75" s="509">
        <f t="array" ref="CS75">IF(AQ75="N/A","",IF(CU75="N/A",0,IF(ISBLANK(G75),0,GetKtoSPremiums(I75,H75,J75,K75,AJ75))))</f>
        <v>0</v>
      </c>
      <c r="CT75" s="509">
        <f t="shared" si="21"/>
        <v>-0.35</v>
      </c>
      <c r="CU75" s="508">
        <f t="array" ref="CU75">IF(AQ75="N/A","",GetFMP(I75, H75, J75, K75, L75, M75, N75, O75, (Q75+R75)/2,Z75,AJ75,"Y"))</f>
        <v>1820</v>
      </c>
      <c r="CV75" s="504">
        <f t="shared" si="22"/>
        <v>564.20000000000005</v>
      </c>
      <c r="CW75" s="508">
        <f t="shared" si="23"/>
        <v>2800</v>
      </c>
      <c r="CX75" s="717">
        <f t="shared" si="24"/>
        <v>0</v>
      </c>
      <c r="CY75" s="717">
        <f>IF(OR(AQ75="N/A",BM75="N/A",BI75="N/A"),"",IF(AND(H75&lt;1,H75&gt;=0.3,I74="ROUND"),IF(CT75&gt;=-0.4,-0.2,-0.15),MAX(CX75,IF(OR(AQ75="N/A",BM75="N/A",BI75="N/A"),"",GetFinalDiscount("Y", I75, H75, J75, K75, L75, M75, N75, O75, AS75, AT75,AU75,AV75, AW75, AX75,AY75, AZ75, BA75, BB75,BC75,BD75, BE75,BG75, BH75, BJ75, BK75, BN75, BO75, BP75)))))</f>
        <v>-0.2</v>
      </c>
      <c r="CZ75" s="717">
        <f t="shared" si="25"/>
        <v>-0.35</v>
      </c>
      <c r="DA75" s="509">
        <f t="shared" si="26"/>
        <v>-0.35</v>
      </c>
      <c r="DB75" s="504">
        <f t="shared" si="27"/>
        <v>1820</v>
      </c>
      <c r="DC75" s="504">
        <f t="shared" si="28"/>
        <v>564.20000000000005</v>
      </c>
      <c r="DD75" s="504" t="str">
        <f t="shared" si="29"/>
        <v/>
      </c>
      <c r="DE75" s="504">
        <f t="array" ref="DE75">IF(OR(AQ75="N/A",BM75="N/A",BI75="N/A"),"",GetCertCharge(H75,"Y",AL75))</f>
        <v>51</v>
      </c>
      <c r="DF75" s="504">
        <f>IF(OR(AQ75="N/A",BM75="N/A",BI75="N/A"),"",DC75*Parameters!$L$3)</f>
        <v>22.568000000000001</v>
      </c>
      <c r="DG75" s="504">
        <f t="shared" si="30"/>
        <v>490.63200000000006</v>
      </c>
      <c r="DH75" s="504">
        <f t="shared" si="31"/>
        <v>1582.6838709677422</v>
      </c>
    </row>
    <row r="76" spans="2:112" x14ac:dyDescent="0.25">
      <c r="B76" s="798"/>
      <c r="C76" s="799" t="s">
        <v>1589</v>
      </c>
      <c r="D76" s="512"/>
      <c r="E76" s="512"/>
      <c r="F76" s="722" t="s">
        <v>24</v>
      </c>
      <c r="G76" s="800"/>
      <c r="H76" s="801">
        <v>0.31</v>
      </c>
      <c r="I76" s="509" t="s">
        <v>196</v>
      </c>
      <c r="J76" s="802" t="s">
        <v>215</v>
      </c>
      <c r="K76" s="803" t="s">
        <v>259</v>
      </c>
      <c r="L76" s="804" t="s">
        <v>202</v>
      </c>
      <c r="M76" s="805" t="s">
        <v>188</v>
      </c>
      <c r="N76" s="804" t="s">
        <v>188</v>
      </c>
      <c r="O76" s="804" t="s">
        <v>22</v>
      </c>
      <c r="P76" s="806"/>
      <c r="Q76" s="805"/>
      <c r="R76" s="805"/>
      <c r="S76" s="805"/>
      <c r="T76" s="805"/>
      <c r="U76" s="805">
        <v>1.0089999999999999</v>
      </c>
      <c r="V76" s="805"/>
      <c r="W76" s="805"/>
      <c r="X76" s="805"/>
      <c r="Y76" s="805"/>
      <c r="Z76" s="805">
        <v>63.9</v>
      </c>
      <c r="AA76" s="512">
        <v>57</v>
      </c>
      <c r="AB76" s="512"/>
      <c r="AC76" s="512"/>
      <c r="AD76" s="807"/>
      <c r="AE76" s="805"/>
      <c r="AF76" s="805"/>
      <c r="AG76" s="805"/>
      <c r="AH76" s="805"/>
      <c r="AI76" s="512"/>
      <c r="AJ76" s="512" t="s">
        <v>1920</v>
      </c>
      <c r="AK76" s="807"/>
      <c r="AL76" s="512"/>
      <c r="AM76" s="807"/>
      <c r="AN76" s="512"/>
      <c r="AO76" s="559">
        <f t="array" ref="AO76">IF(AQ76="N/A","",GetRapPrice(I76,H76,J76,K76))</f>
        <v>1800</v>
      </c>
      <c r="AP76" s="509">
        <f t="shared" si="16"/>
        <v>-0.47</v>
      </c>
      <c r="AQ76" s="508">
        <f t="array" ref="AQ76">GetFMP(I76,H76,J76,K76,L76,M76,N76,O76,(Q76+R76)/2,Z76,AJ76,"Y")</f>
        <v>954</v>
      </c>
      <c r="AR76" s="504">
        <f t="shared" si="17"/>
        <v>295.74</v>
      </c>
      <c r="AS76" s="808"/>
      <c r="AT76" s="809"/>
      <c r="AU76" s="810"/>
      <c r="AV76" s="810"/>
      <c r="AW76" s="811"/>
      <c r="AX76" s="811" t="s">
        <v>1183</v>
      </c>
      <c r="AY76" s="810" t="s">
        <v>1183</v>
      </c>
      <c r="AZ76" s="810" t="s">
        <v>1183</v>
      </c>
      <c r="BA76" s="810" t="s">
        <v>1183</v>
      </c>
      <c r="BB76" s="810" t="s">
        <v>1183</v>
      </c>
      <c r="BC76" s="810" t="s">
        <v>1183</v>
      </c>
      <c r="BD76" s="810" t="s">
        <v>1183</v>
      </c>
      <c r="BE76" s="810" t="s">
        <v>1183</v>
      </c>
      <c r="BF76" s="811">
        <f>NaturalRelatedDisc(I76,H76,J76,K76,AX76,"Y",L76,M76,N76,O76)+NaturalRelatedDisc(I76,H76,J76,K76,AY76,"Y",L76,M76,N76,O76)+OpenRelatedDisc(I76,H76,J76,K76,AZ76,"Y",L76,M76,N76,O76)+GrainingRelatedDisc(I76,H76,J76,K76,BA76,"Surface","Y",L76,M76,N76,O76)+GrainingRelatedDisc(I76,H76,J76,K76,BB76,"Internal","Y",L76,M76,N76,O76)+OthersRelatedDisc(I76,H76,J76,K76,BC76,"Y",L76,M76,N76,O76)+OthersRelatedDisc(I76,H76,J76,K76,BD76,"Y",L76,M76,N76,O76)+OthersRelatedDisc(I76,H76,J76,K76,BE76,"Y",L76,M76,N76,O76)+cutrelatedDisc(I76,H76,J76,K76,L76,M76,N76,AW76,"Y",O76)+GetColClarupgDwg(I76,H76,J76,K76,AU76,AV76,"Y",L76)</f>
        <v>0</v>
      </c>
      <c r="BG76" s="810" t="s">
        <v>192</v>
      </c>
      <c r="BH76" s="810" t="s">
        <v>1183</v>
      </c>
      <c r="BI76" s="811">
        <f t="shared" si="18"/>
        <v>-0.05</v>
      </c>
      <c r="BJ76" s="810" t="s">
        <v>1284</v>
      </c>
      <c r="BK76" s="810" t="s">
        <v>1183</v>
      </c>
      <c r="BL76" s="810" t="s">
        <v>1326</v>
      </c>
      <c r="BM76" s="811">
        <f t="shared" si="19"/>
        <v>0</v>
      </c>
      <c r="BN76" s="812" t="s">
        <v>749</v>
      </c>
      <c r="BO76" s="812" t="s">
        <v>749</v>
      </c>
      <c r="BP76" s="812" t="s">
        <v>749</v>
      </c>
      <c r="BQ76" s="811">
        <f>cleanrelateddisc(I76, H76, J76, K76, BN76, BO76, "Y", L76, M76, N76)+HARelatedDisc(I76, H76, J76, K76,BP76, "Y", L76)</f>
        <v>0</v>
      </c>
      <c r="BR76" s="810"/>
      <c r="BS76" s="810"/>
      <c r="BT76" s="811"/>
      <c r="BU76" s="811"/>
      <c r="BV76" s="810"/>
      <c r="BW76" s="811"/>
      <c r="BX76" s="810"/>
      <c r="BY76" s="813"/>
      <c r="BZ76" s="811"/>
      <c r="CA76" s="813"/>
      <c r="CB76" s="811"/>
      <c r="CC76" s="810"/>
      <c r="CD76" s="810"/>
      <c r="CE76" s="810"/>
      <c r="CF76" s="810"/>
      <c r="CG76" s="810"/>
      <c r="CH76" s="810"/>
      <c r="CI76" s="810"/>
      <c r="CJ76" s="810"/>
      <c r="CK76" s="814"/>
      <c r="CL76" s="815">
        <f t="array" ref="CL76">getSection(I76,J76,K76)</f>
        <v>8</v>
      </c>
      <c r="CM76" s="508">
        <f t="array" ref="CM76">IF(AQ76="N/A","",IF(CU76="N/A",0,GetRapPrice(I76,H76,J76,K76)))</f>
        <v>1800</v>
      </c>
      <c r="CN76" s="509">
        <f t="shared" si="20"/>
        <v>-0.47</v>
      </c>
      <c r="CO76" s="509">
        <f t="array" ref="CO76">IF(AQ76="N/A","",IF(CU76="N/A",0,IF(ISBLANK(G76),0,GetPolSymmDiscount(I76,H76,J76,K76,L76,M76,N76,O76))))</f>
        <v>0</v>
      </c>
      <c r="CP76" s="509">
        <f t="array" ref="CP76">IF(AQ76="N/A","",Depthdisc(I76,H76,L76,J76,K76,Z76,"Y"))</f>
        <v>0</v>
      </c>
      <c r="CQ76" s="509">
        <f t="array" ref="CQ76">IF(AQ76="N/A","",IF(CU76="N/A",0,GetSizePremiums(I76,H76,J76,K76,L76,M76,N76,O76,getSection(G76,J76,K76))))</f>
        <v>0</v>
      </c>
      <c r="CR76" s="509">
        <f t="array" ref="CR76">IF(AQ76="N/A","",IF(CU76="N/A",0,IF(ISBLANK(G76),0,GetDiameterPremiums(I76,H76,L76,M76,N76,O76,J76,K76,T76))))</f>
        <v>0</v>
      </c>
      <c r="CS76" s="509">
        <f t="array" ref="CS76">IF(AQ76="N/A","",IF(CU76="N/A",0,IF(ISBLANK(G76),0,GetKtoSPremiums(I76,H76,J76,K76,AJ76))))</f>
        <v>0</v>
      </c>
      <c r="CT76" s="509">
        <f t="shared" si="21"/>
        <v>-0.47</v>
      </c>
      <c r="CU76" s="508">
        <f t="array" ref="CU76">IF(AQ76="N/A","",GetFMP(I76, H76, J76, K76, L76, M76, N76, O76, (Q76+R76)/2,Z76,AJ76,"Y"))</f>
        <v>954</v>
      </c>
      <c r="CV76" s="504">
        <f t="shared" si="22"/>
        <v>295.74</v>
      </c>
      <c r="CW76" s="508">
        <f t="shared" si="23"/>
        <v>1800</v>
      </c>
      <c r="CX76" s="717">
        <f t="shared" si="24"/>
        <v>-0.05</v>
      </c>
      <c r="CY76" s="717">
        <f>IF(OR(AQ76="N/A",BM76="N/A",BI76="N/A"),"",IF(AND(H76&lt;1,H76&gt;=0.3,I75="ROUND"),IF(CT76&gt;=-0.4,-0.2,-0.15),MAX(CX76,IF(OR(AQ76="N/A",BM76="N/A",BI76="N/A"),"",GetFinalDiscount("Y", I76, H76, J76, K76, L76, M76, N76, O76, AS76, AT76,AU76,AV76, AW76, AX76,AY76, AZ76, BA76, BB76,BC76,BD76, BE76,BG76, BH76, BJ76, BK76, BN76, BO76, BP76)))))</f>
        <v>-0.15</v>
      </c>
      <c r="CZ76" s="717">
        <f t="shared" si="25"/>
        <v>-0.47</v>
      </c>
      <c r="DA76" s="509">
        <f t="shared" si="26"/>
        <v>-0.52</v>
      </c>
      <c r="DB76" s="504">
        <f t="shared" si="27"/>
        <v>864</v>
      </c>
      <c r="DC76" s="504">
        <f t="shared" si="28"/>
        <v>267.83999999999997</v>
      </c>
      <c r="DD76" s="504" t="str">
        <f t="shared" si="29"/>
        <v/>
      </c>
      <c r="DE76" s="504">
        <f t="array" ref="DE76">IF(OR(AQ76="N/A",BM76="N/A",BI76="N/A"),"",GetCertCharge(H76,"Y",AL76))</f>
        <v>51</v>
      </c>
      <c r="DF76" s="504">
        <f>IF(OR(AQ76="N/A",BM76="N/A",BI76="N/A"),"",DC76*Parameters!$L$3)</f>
        <v>10.7136</v>
      </c>
      <c r="DG76" s="504">
        <f t="shared" si="30"/>
        <v>206.12639999999999</v>
      </c>
      <c r="DH76" s="504">
        <f t="shared" si="31"/>
        <v>664.92387096774189</v>
      </c>
    </row>
    <row r="77" spans="2:112" x14ac:dyDescent="0.25">
      <c r="B77" s="798"/>
      <c r="C77" s="799" t="s">
        <v>1590</v>
      </c>
      <c r="D77" s="512"/>
      <c r="E77" s="512"/>
      <c r="F77" s="722" t="s">
        <v>24</v>
      </c>
      <c r="G77" s="800"/>
      <c r="H77" s="801">
        <v>0.31</v>
      </c>
      <c r="I77" s="509" t="s">
        <v>196</v>
      </c>
      <c r="J77" s="802" t="s">
        <v>233</v>
      </c>
      <c r="K77" s="803" t="s">
        <v>243</v>
      </c>
      <c r="L77" s="804" t="s">
        <v>188</v>
      </c>
      <c r="M77" s="805" t="s">
        <v>188</v>
      </c>
      <c r="N77" s="804" t="s">
        <v>188</v>
      </c>
      <c r="O77" s="804" t="s">
        <v>22</v>
      </c>
      <c r="P77" s="806"/>
      <c r="Q77" s="805"/>
      <c r="R77" s="805"/>
      <c r="S77" s="805"/>
      <c r="T77" s="805"/>
      <c r="U77" s="805">
        <v>1.0049999999999999</v>
      </c>
      <c r="V77" s="805"/>
      <c r="W77" s="805"/>
      <c r="X77" s="805"/>
      <c r="Y77" s="805"/>
      <c r="Z77" s="805">
        <v>61.1</v>
      </c>
      <c r="AA77" s="512">
        <v>56</v>
      </c>
      <c r="AB77" s="512"/>
      <c r="AC77" s="512"/>
      <c r="AD77" s="807"/>
      <c r="AE77" s="805"/>
      <c r="AF77" s="805"/>
      <c r="AG77" s="805"/>
      <c r="AH77" s="805"/>
      <c r="AI77" s="512"/>
      <c r="AJ77" s="512" t="s">
        <v>1183</v>
      </c>
      <c r="AK77" s="807"/>
      <c r="AL77" s="512"/>
      <c r="AM77" s="807"/>
      <c r="AN77" s="512"/>
      <c r="AO77" s="559">
        <f t="array" ref="AO77">IF(AQ77="N/A","",GetRapPrice(I77,H77,J77,K77))</f>
        <v>2300</v>
      </c>
      <c r="AP77" s="509">
        <f t="shared" si="16"/>
        <v>-0.38</v>
      </c>
      <c r="AQ77" s="508">
        <f t="array" ref="AQ77">GetFMP(I77,H77,J77,K77,L77,M77,N77,O77,(Q77+R77)/2,Z77,AJ77,"Y")</f>
        <v>1426</v>
      </c>
      <c r="AR77" s="504">
        <f t="shared" si="17"/>
        <v>442.06</v>
      </c>
      <c r="AS77" s="808"/>
      <c r="AT77" s="809"/>
      <c r="AU77" s="810"/>
      <c r="AV77" s="810"/>
      <c r="AW77" s="811"/>
      <c r="AX77" s="811" t="s">
        <v>1183</v>
      </c>
      <c r="AY77" s="810" t="s">
        <v>1183</v>
      </c>
      <c r="AZ77" s="810" t="s">
        <v>1183</v>
      </c>
      <c r="BA77" s="810" t="s">
        <v>1183</v>
      </c>
      <c r="BB77" s="810" t="s">
        <v>1183</v>
      </c>
      <c r="BC77" s="810" t="s">
        <v>1183</v>
      </c>
      <c r="BD77" s="810" t="s">
        <v>1183</v>
      </c>
      <c r="BE77" s="810" t="s">
        <v>1183</v>
      </c>
      <c r="BF77" s="811">
        <f>NaturalRelatedDisc(I77,H77,J77,K77,AX77,"Y",L77,M77,N77,O77)+NaturalRelatedDisc(I77,H77,J77,K77,AY77,"Y",L77,M77,N77,O77)+OpenRelatedDisc(I77,H77,J77,K77,AZ77,"Y",L77,M77,N77,O77)+GrainingRelatedDisc(I77,H77,J77,K77,BA77,"Surface","Y",L77,M77,N77,O77)+GrainingRelatedDisc(I77,H77,J77,K77,BB77,"Internal","Y",L77,M77,N77,O77)+OthersRelatedDisc(I77,H77,J77,K77,BC77,"Y",L77,M77,N77,O77)+OthersRelatedDisc(I77,H77,J77,K77,BD77,"Y",L77,M77,N77,O77)+OthersRelatedDisc(I77,H77,J77,K77,BE77,"Y",L77,M77,N77,O77)+cutrelatedDisc(I77,H77,J77,K77,L77,M77,N77,AW77,"Y",O77)+GetColClarupgDwg(I77,H77,J77,K77,AU77,AV77,"Y",L77)</f>
        <v>0</v>
      </c>
      <c r="BG77" s="810" t="s">
        <v>1183</v>
      </c>
      <c r="BH77" s="810" t="s">
        <v>1183</v>
      </c>
      <c r="BI77" s="811">
        <f t="shared" si="18"/>
        <v>0</v>
      </c>
      <c r="BJ77" s="810" t="s">
        <v>1183</v>
      </c>
      <c r="BK77" s="810" t="s">
        <v>1183</v>
      </c>
      <c r="BL77" s="810" t="s">
        <v>1183</v>
      </c>
      <c r="BM77" s="811">
        <f t="shared" si="19"/>
        <v>0</v>
      </c>
      <c r="BN77" s="812" t="s">
        <v>861</v>
      </c>
      <c r="BO77" s="812" t="s">
        <v>861</v>
      </c>
      <c r="BP77" s="812" t="s">
        <v>861</v>
      </c>
      <c r="BQ77" s="811">
        <f>cleanrelateddisc(I77, H77, J77, K77, BN77, BO77, "Y", L77, M77, N77)+HARelatedDisc(I77, H77, J77, K77,BP77, "Y", L77)</f>
        <v>0</v>
      </c>
      <c r="BR77" s="810"/>
      <c r="BS77" s="810"/>
      <c r="BT77" s="811"/>
      <c r="BU77" s="811"/>
      <c r="BV77" s="810"/>
      <c r="BW77" s="811"/>
      <c r="BX77" s="810"/>
      <c r="BY77" s="813"/>
      <c r="BZ77" s="811"/>
      <c r="CA77" s="813"/>
      <c r="CB77" s="811"/>
      <c r="CC77" s="810"/>
      <c r="CD77" s="810"/>
      <c r="CE77" s="810"/>
      <c r="CF77" s="810"/>
      <c r="CG77" s="810"/>
      <c r="CH77" s="810"/>
      <c r="CI77" s="810"/>
      <c r="CJ77" s="810"/>
      <c r="CK77" s="814"/>
      <c r="CL77" s="815">
        <f t="array" ref="CL77">getSection(I77,J77,K77)</f>
        <v>4</v>
      </c>
      <c r="CM77" s="508">
        <f t="array" ref="CM77">IF(AQ77="N/A","",IF(CU77="N/A",0,GetRapPrice(I77,H77,J77,K77)))</f>
        <v>2300</v>
      </c>
      <c r="CN77" s="509">
        <f t="shared" si="20"/>
        <v>-0.38</v>
      </c>
      <c r="CO77" s="509">
        <f t="array" ref="CO77">IF(AQ77="N/A","",IF(CU77="N/A",0,IF(ISBLANK(G77),0,GetPolSymmDiscount(I77,H77,J77,K77,L77,M77,N77,O77))))</f>
        <v>0</v>
      </c>
      <c r="CP77" s="509">
        <f t="array" ref="CP77">IF(AQ77="N/A","",Depthdisc(I77,H77,L77,J77,K77,Z77,"Y"))</f>
        <v>0</v>
      </c>
      <c r="CQ77" s="509">
        <f t="array" ref="CQ77">IF(AQ77="N/A","",IF(CU77="N/A",0,GetSizePremiums(I77,H77,J77,K77,L77,M77,N77,O77,getSection(G77,J77,K77))))</f>
        <v>0</v>
      </c>
      <c r="CR77" s="509">
        <f t="array" ref="CR77">IF(AQ77="N/A","",IF(CU77="N/A",0,IF(ISBLANK(G77),0,GetDiameterPremiums(I77,H77,L77,M77,N77,O77,J77,K77,T77))))</f>
        <v>0</v>
      </c>
      <c r="CS77" s="509">
        <f t="array" ref="CS77">IF(AQ77="N/A","",IF(CU77="N/A",0,IF(ISBLANK(G77),0,GetKtoSPremiums(I77,H77,J77,K77,AJ77))))</f>
        <v>0</v>
      </c>
      <c r="CT77" s="509">
        <f t="shared" si="21"/>
        <v>-0.38</v>
      </c>
      <c r="CU77" s="508">
        <f t="array" ref="CU77">IF(AQ77="N/A","",GetFMP(I77, H77, J77, K77, L77, M77, N77, O77, (Q77+R77)/2,Z77,AJ77,"Y"))</f>
        <v>1426</v>
      </c>
      <c r="CV77" s="504">
        <f t="shared" si="22"/>
        <v>442.06</v>
      </c>
      <c r="CW77" s="508">
        <f t="shared" si="23"/>
        <v>2300</v>
      </c>
      <c r="CX77" s="717">
        <f t="shared" si="24"/>
        <v>0</v>
      </c>
      <c r="CY77" s="717">
        <f>IF(OR(AQ77="N/A",BM77="N/A",BI77="N/A"),"",IF(AND(H77&lt;1,H77&gt;=0.3,I76="ROUND"),IF(CT77&gt;=-0.4,-0.2,-0.15),MAX(CX77,IF(OR(AQ77="N/A",BM77="N/A",BI77="N/A"),"",GetFinalDiscount("Y", I77, H77, J77, K77, L77, M77, N77, O77, AS77, AT77,AU77,AV77, AW77, AX77,AY77, AZ77, BA77, BB77,BC77,BD77, BE77,BG77, BH77, BJ77, BK77, BN77, BO77, BP77)))))</f>
        <v>-0.2</v>
      </c>
      <c r="CZ77" s="717">
        <f t="shared" si="25"/>
        <v>-0.38</v>
      </c>
      <c r="DA77" s="509">
        <f t="shared" si="26"/>
        <v>-0.38</v>
      </c>
      <c r="DB77" s="504">
        <f t="shared" si="27"/>
        <v>1426</v>
      </c>
      <c r="DC77" s="504">
        <f t="shared" si="28"/>
        <v>442.06</v>
      </c>
      <c r="DD77" s="504" t="str">
        <f t="shared" si="29"/>
        <v/>
      </c>
      <c r="DE77" s="504">
        <f t="array" ref="DE77">IF(OR(AQ77="N/A",BM77="N/A",BI77="N/A"),"",GetCertCharge(H77,"Y",AL77))</f>
        <v>51</v>
      </c>
      <c r="DF77" s="504">
        <f>IF(OR(AQ77="N/A",BM77="N/A",BI77="N/A"),"",DC77*Parameters!$L$3)</f>
        <v>17.682400000000001</v>
      </c>
      <c r="DG77" s="504">
        <f t="shared" si="30"/>
        <v>373.37760000000003</v>
      </c>
      <c r="DH77" s="504">
        <f t="shared" si="31"/>
        <v>1204.443870967742</v>
      </c>
    </row>
    <row r="78" spans="2:112" x14ac:dyDescent="0.25">
      <c r="B78" s="798"/>
      <c r="C78" s="799" t="s">
        <v>1591</v>
      </c>
      <c r="D78" s="512"/>
      <c r="E78" s="512"/>
      <c r="F78" s="722" t="s">
        <v>24</v>
      </c>
      <c r="G78" s="800"/>
      <c r="H78" s="801">
        <v>0.31</v>
      </c>
      <c r="I78" s="509" t="s">
        <v>196</v>
      </c>
      <c r="J78" s="802" t="s">
        <v>186</v>
      </c>
      <c r="K78" s="803" t="s">
        <v>243</v>
      </c>
      <c r="L78" s="804" t="s">
        <v>188</v>
      </c>
      <c r="M78" s="805" t="s">
        <v>188</v>
      </c>
      <c r="N78" s="804" t="s">
        <v>188</v>
      </c>
      <c r="O78" s="804" t="s">
        <v>22</v>
      </c>
      <c r="P78" s="806"/>
      <c r="Q78" s="805"/>
      <c r="R78" s="805"/>
      <c r="S78" s="805"/>
      <c r="T78" s="805"/>
      <c r="U78" s="805">
        <v>1.002</v>
      </c>
      <c r="V78" s="805"/>
      <c r="W78" s="805"/>
      <c r="X78" s="805"/>
      <c r="Y78" s="805"/>
      <c r="Z78" s="805">
        <v>61.7</v>
      </c>
      <c r="AA78" s="512">
        <v>58</v>
      </c>
      <c r="AB78" s="512"/>
      <c r="AC78" s="512"/>
      <c r="AD78" s="807"/>
      <c r="AE78" s="805"/>
      <c r="AF78" s="805"/>
      <c r="AG78" s="805"/>
      <c r="AH78" s="805"/>
      <c r="AI78" s="512"/>
      <c r="AJ78" s="512"/>
      <c r="AK78" s="807"/>
      <c r="AL78" s="512"/>
      <c r="AM78" s="807"/>
      <c r="AN78" s="512"/>
      <c r="AO78" s="559">
        <f t="array" ref="AO78">IF(AQ78="N/A","",GetRapPrice(I78,H78,J78,K78))</f>
        <v>2600</v>
      </c>
      <c r="AP78" s="509">
        <f t="shared" si="16"/>
        <v>-0.35</v>
      </c>
      <c r="AQ78" s="508">
        <f t="array" ref="AQ78">GetFMP(I78,H78,J78,K78,L78,M78,N78,O78,(Q78+R78)/2,Z78,AJ78,"Y")</f>
        <v>1690</v>
      </c>
      <c r="AR78" s="504">
        <f t="shared" si="17"/>
        <v>523.9</v>
      </c>
      <c r="AS78" s="808"/>
      <c r="AT78" s="809"/>
      <c r="AU78" s="810"/>
      <c r="AV78" s="810"/>
      <c r="AW78" s="811"/>
      <c r="AX78" s="811" t="s">
        <v>1183</v>
      </c>
      <c r="AY78" s="810" t="s">
        <v>1183</v>
      </c>
      <c r="AZ78" s="810" t="s">
        <v>1183</v>
      </c>
      <c r="BA78" s="810" t="s">
        <v>1183</v>
      </c>
      <c r="BB78" s="810" t="s">
        <v>1183</v>
      </c>
      <c r="BC78" s="810" t="s">
        <v>1183</v>
      </c>
      <c r="BD78" s="810" t="s">
        <v>1183</v>
      </c>
      <c r="BE78" s="810" t="s">
        <v>1183</v>
      </c>
      <c r="BF78" s="811">
        <f>NaturalRelatedDisc(I78,H78,J78,K78,AX78,"Y",L78,M78,N78,O78)+NaturalRelatedDisc(I78,H78,J78,K78,AY78,"Y",L78,M78,N78,O78)+OpenRelatedDisc(I78,H78,J78,K78,AZ78,"Y",L78,M78,N78,O78)+GrainingRelatedDisc(I78,H78,J78,K78,BA78,"Surface","Y",L78,M78,N78,O78)+GrainingRelatedDisc(I78,H78,J78,K78,BB78,"Internal","Y",L78,M78,N78,O78)+OthersRelatedDisc(I78,H78,J78,K78,BC78,"Y",L78,M78,N78,O78)+OthersRelatedDisc(I78,H78,J78,K78,BD78,"Y",L78,M78,N78,O78)+OthersRelatedDisc(I78,H78,J78,K78,BE78,"Y",L78,M78,N78,O78)+cutrelatedDisc(I78,H78,J78,K78,L78,M78,N78,AW78,"Y",O78)+GetColClarupgDwg(I78,H78,J78,K78,AU78,AV78,"Y",L78)</f>
        <v>0</v>
      </c>
      <c r="BG78" s="810" t="s">
        <v>1183</v>
      </c>
      <c r="BH78" s="810" t="s">
        <v>1183</v>
      </c>
      <c r="BI78" s="811">
        <f t="shared" si="18"/>
        <v>0</v>
      </c>
      <c r="BJ78" s="810" t="s">
        <v>1183</v>
      </c>
      <c r="BK78" s="810" t="s">
        <v>1183</v>
      </c>
      <c r="BL78" s="810" t="s">
        <v>1183</v>
      </c>
      <c r="BM78" s="811">
        <f t="shared" si="19"/>
        <v>0</v>
      </c>
      <c r="BN78" s="812" t="s">
        <v>861</v>
      </c>
      <c r="BO78" s="812" t="s">
        <v>861</v>
      </c>
      <c r="BP78" s="812" t="s">
        <v>861</v>
      </c>
      <c r="BQ78" s="811">
        <f>cleanrelateddisc(I78, H78, J78, K78, BN78, BO78, "Y", L78, M78, N78)+HARelatedDisc(I78, H78, J78, K78,BP78, "Y", L78)</f>
        <v>0</v>
      </c>
      <c r="BR78" s="810"/>
      <c r="BS78" s="810"/>
      <c r="BT78" s="811"/>
      <c r="BU78" s="811"/>
      <c r="BV78" s="810"/>
      <c r="BW78" s="811"/>
      <c r="BX78" s="810"/>
      <c r="BY78" s="813"/>
      <c r="BZ78" s="811"/>
      <c r="CA78" s="813"/>
      <c r="CB78" s="811"/>
      <c r="CC78" s="810"/>
      <c r="CD78" s="810"/>
      <c r="CE78" s="810"/>
      <c r="CF78" s="810"/>
      <c r="CG78" s="810"/>
      <c r="CH78" s="810"/>
      <c r="CI78" s="810"/>
      <c r="CJ78" s="810"/>
      <c r="CK78" s="814"/>
      <c r="CL78" s="815">
        <f t="array" ref="CL78">getSection(I78,J78,K78)</f>
        <v>4</v>
      </c>
      <c r="CM78" s="508">
        <f t="array" ref="CM78">IF(AQ78="N/A","",IF(CU78="N/A",0,GetRapPrice(I78,H78,J78,K78)))</f>
        <v>2600</v>
      </c>
      <c r="CN78" s="509">
        <f t="shared" si="20"/>
        <v>-0.35</v>
      </c>
      <c r="CO78" s="509">
        <f t="array" ref="CO78">IF(AQ78="N/A","",IF(CU78="N/A",0,IF(ISBLANK(G78),0,GetPolSymmDiscount(I78,H78,J78,K78,L78,M78,N78,O78))))</f>
        <v>0</v>
      </c>
      <c r="CP78" s="509">
        <f t="array" ref="CP78">IF(AQ78="N/A","",Depthdisc(I78,H78,L78,J78,K78,Z78,"Y"))</f>
        <v>0</v>
      </c>
      <c r="CQ78" s="509">
        <f t="array" ref="CQ78">IF(AQ78="N/A","",IF(CU78="N/A",0,GetSizePremiums(I78,H78,J78,K78,L78,M78,N78,O78,getSection(G78,J78,K78))))</f>
        <v>0</v>
      </c>
      <c r="CR78" s="509">
        <f t="array" ref="CR78">IF(AQ78="N/A","",IF(CU78="N/A",0,IF(ISBLANK(G78),0,GetDiameterPremiums(I78,H78,L78,M78,N78,O78,J78,K78,T78))))</f>
        <v>0</v>
      </c>
      <c r="CS78" s="509">
        <f t="array" ref="CS78">IF(AQ78="N/A","",IF(CU78="N/A",0,IF(ISBLANK(G78),0,GetKtoSPremiums(I78,H78,J78,K78,AJ78))))</f>
        <v>0</v>
      </c>
      <c r="CT78" s="509">
        <f t="shared" si="21"/>
        <v>-0.35</v>
      </c>
      <c r="CU78" s="508">
        <f t="array" ref="CU78">IF(AQ78="N/A","",GetFMP(I78, H78, J78, K78, L78, M78, N78, O78, (Q78+R78)/2,Z78,AJ78,"Y"))</f>
        <v>1690</v>
      </c>
      <c r="CV78" s="504">
        <f t="shared" si="22"/>
        <v>523.9</v>
      </c>
      <c r="CW78" s="508">
        <f t="shared" si="23"/>
        <v>2600</v>
      </c>
      <c r="CX78" s="717">
        <f t="shared" si="24"/>
        <v>0</v>
      </c>
      <c r="CY78" s="717">
        <f>IF(OR(AQ78="N/A",BM78="N/A",BI78="N/A"),"",IF(AND(H78&lt;1,H78&gt;=0.3,I77="ROUND"),IF(CT78&gt;=-0.4,-0.2,-0.15),MAX(CX78,IF(OR(AQ78="N/A",BM78="N/A",BI78="N/A"),"",GetFinalDiscount("Y", I78, H78, J78, K78, L78, M78, N78, O78, AS78, AT78,AU78,AV78, AW78, AX78,AY78, AZ78, BA78, BB78,BC78,BD78, BE78,BG78, BH78, BJ78, BK78, BN78, BO78, BP78)))))</f>
        <v>-0.2</v>
      </c>
      <c r="CZ78" s="717">
        <f t="shared" si="25"/>
        <v>-0.35</v>
      </c>
      <c r="DA78" s="509">
        <f t="shared" si="26"/>
        <v>-0.35</v>
      </c>
      <c r="DB78" s="504">
        <f t="shared" si="27"/>
        <v>1690</v>
      </c>
      <c r="DC78" s="504">
        <f t="shared" si="28"/>
        <v>523.9</v>
      </c>
      <c r="DD78" s="504" t="str">
        <f t="shared" si="29"/>
        <v/>
      </c>
      <c r="DE78" s="504">
        <f t="array" ref="DE78">IF(OR(AQ78="N/A",BM78="N/A",BI78="N/A"),"",GetCertCharge(H78,"Y",AL78))</f>
        <v>51</v>
      </c>
      <c r="DF78" s="504">
        <f>IF(OR(AQ78="N/A",BM78="N/A",BI78="N/A"),"",DC78*Parameters!$L$3)</f>
        <v>20.956</v>
      </c>
      <c r="DG78" s="504">
        <f t="shared" si="30"/>
        <v>451.94399999999996</v>
      </c>
      <c r="DH78" s="504">
        <f t="shared" si="31"/>
        <v>1457.8838709677418</v>
      </c>
    </row>
    <row r="79" spans="2:112" x14ac:dyDescent="0.25">
      <c r="B79" s="798"/>
      <c r="C79" s="799" t="s">
        <v>1592</v>
      </c>
      <c r="D79" s="512"/>
      <c r="E79" s="512"/>
      <c r="F79" s="722" t="s">
        <v>24</v>
      </c>
      <c r="G79" s="800"/>
      <c r="H79" s="801">
        <v>0.31</v>
      </c>
      <c r="I79" s="509" t="s">
        <v>196</v>
      </c>
      <c r="J79" s="802" t="s">
        <v>250</v>
      </c>
      <c r="K79" s="803" t="s">
        <v>251</v>
      </c>
      <c r="L79" s="804" t="s">
        <v>188</v>
      </c>
      <c r="M79" s="805" t="s">
        <v>188</v>
      </c>
      <c r="N79" s="804" t="s">
        <v>188</v>
      </c>
      <c r="O79" s="804" t="s">
        <v>22</v>
      </c>
      <c r="P79" s="806"/>
      <c r="Q79" s="805"/>
      <c r="R79" s="805"/>
      <c r="S79" s="805"/>
      <c r="T79" s="805"/>
      <c r="U79" s="805">
        <v>1.002</v>
      </c>
      <c r="V79" s="805"/>
      <c r="W79" s="805"/>
      <c r="X79" s="805"/>
      <c r="Y79" s="805"/>
      <c r="Z79" s="805">
        <v>61.9</v>
      </c>
      <c r="AA79" s="512">
        <v>56.2</v>
      </c>
      <c r="AB79" s="512"/>
      <c r="AC79" s="512"/>
      <c r="AD79" s="807"/>
      <c r="AE79" s="805"/>
      <c r="AF79" s="805"/>
      <c r="AG79" s="805"/>
      <c r="AH79" s="805"/>
      <c r="AI79" s="512"/>
      <c r="AJ79" s="512" t="s">
        <v>1183</v>
      </c>
      <c r="AK79" s="807"/>
      <c r="AL79" s="512"/>
      <c r="AM79" s="807"/>
      <c r="AN79" s="512"/>
      <c r="AO79" s="559">
        <f t="array" ref="AO79">IF(AQ79="N/A","",GetRapPrice(I79,H79,J79,K79))</f>
        <v>1900</v>
      </c>
      <c r="AP79" s="509">
        <f t="shared" si="16"/>
        <v>-0.37</v>
      </c>
      <c r="AQ79" s="508">
        <f t="array" ref="AQ79">GetFMP(I79,H79,J79,K79,L79,M79,N79,O79,(Q79+R79)/2,Z79,AJ79,"Y")</f>
        <v>1197</v>
      </c>
      <c r="AR79" s="504">
        <f t="shared" si="17"/>
        <v>371.07</v>
      </c>
      <c r="AS79" s="808"/>
      <c r="AT79" s="809"/>
      <c r="AU79" s="810"/>
      <c r="AV79" s="810"/>
      <c r="AW79" s="811"/>
      <c r="AX79" s="811" t="s">
        <v>1183</v>
      </c>
      <c r="AY79" s="810" t="s">
        <v>1183</v>
      </c>
      <c r="AZ79" s="810" t="s">
        <v>1183</v>
      </c>
      <c r="BA79" s="810" t="s">
        <v>1183</v>
      </c>
      <c r="BB79" s="810" t="s">
        <v>1183</v>
      </c>
      <c r="BC79" s="810" t="s">
        <v>1183</v>
      </c>
      <c r="BD79" s="810" t="s">
        <v>1183</v>
      </c>
      <c r="BE79" s="810" t="s">
        <v>1183</v>
      </c>
      <c r="BF79" s="811">
        <f>NaturalRelatedDisc(I79,H79,J79,K79,AX79,"Y",L79,M79,N79,O79)+NaturalRelatedDisc(I79,H79,J79,K79,AY79,"Y",L79,M79,N79,O79)+OpenRelatedDisc(I79,H79,J79,K79,AZ79,"Y",L79,M79,N79,O79)+GrainingRelatedDisc(I79,H79,J79,K79,BA79,"Surface","Y",L79,M79,N79,O79)+GrainingRelatedDisc(I79,H79,J79,K79,BB79,"Internal","Y",L79,M79,N79,O79)+OthersRelatedDisc(I79,H79,J79,K79,BC79,"Y",L79,M79,N79,O79)+OthersRelatedDisc(I79,H79,J79,K79,BD79,"Y",L79,M79,N79,O79)+OthersRelatedDisc(I79,H79,J79,K79,BE79,"Y",L79,M79,N79,O79)+cutrelatedDisc(I79,H79,J79,K79,L79,M79,N79,AW79,"Y",O79)+GetColClarupgDwg(I79,H79,J79,K79,AU79,AV79,"Y",L79)</f>
        <v>0</v>
      </c>
      <c r="BG79" s="810" t="s">
        <v>1183</v>
      </c>
      <c r="BH79" s="810" t="s">
        <v>1183</v>
      </c>
      <c r="BI79" s="811">
        <f t="shared" si="18"/>
        <v>0</v>
      </c>
      <c r="BJ79" s="810" t="s">
        <v>1183</v>
      </c>
      <c r="BK79" s="810" t="s">
        <v>1183</v>
      </c>
      <c r="BL79" s="810" t="s">
        <v>1183</v>
      </c>
      <c r="BM79" s="811">
        <f t="shared" si="19"/>
        <v>0</v>
      </c>
      <c r="BN79" s="812" t="s">
        <v>861</v>
      </c>
      <c r="BO79" s="812" t="s">
        <v>861</v>
      </c>
      <c r="BP79" s="812" t="s">
        <v>861</v>
      </c>
      <c r="BQ79" s="811">
        <f>cleanrelateddisc(I79, H79, J79, K79, BN79, BO79, "Y", L79, M79, N79)+HARelatedDisc(I79, H79, J79, K79,BP79, "Y", L79)</f>
        <v>0</v>
      </c>
      <c r="BR79" s="810"/>
      <c r="BS79" s="810"/>
      <c r="BT79" s="811"/>
      <c r="BU79" s="811"/>
      <c r="BV79" s="810"/>
      <c r="BW79" s="811"/>
      <c r="BX79" s="810"/>
      <c r="BY79" s="813"/>
      <c r="BZ79" s="811"/>
      <c r="CA79" s="813"/>
      <c r="CB79" s="811"/>
      <c r="CC79" s="810"/>
      <c r="CD79" s="810"/>
      <c r="CE79" s="810"/>
      <c r="CF79" s="810"/>
      <c r="CG79" s="810"/>
      <c r="CH79" s="810"/>
      <c r="CI79" s="810"/>
      <c r="CJ79" s="810"/>
      <c r="CK79" s="814"/>
      <c r="CL79" s="815">
        <f t="array" ref="CL79">getSection(I79,J79,K79)</f>
        <v>5</v>
      </c>
      <c r="CM79" s="508">
        <f t="array" ref="CM79">IF(AQ79="N/A","",IF(CU79="N/A",0,GetRapPrice(I79,H79,J79,K79)))</f>
        <v>1900</v>
      </c>
      <c r="CN79" s="509">
        <f t="shared" si="20"/>
        <v>-0.37</v>
      </c>
      <c r="CO79" s="509">
        <f t="array" ref="CO79">IF(AQ79="N/A","",IF(CU79="N/A",0,IF(ISBLANK(G79),0,GetPolSymmDiscount(I79,H79,J79,K79,L79,M79,N79,O79))))</f>
        <v>0</v>
      </c>
      <c r="CP79" s="509">
        <f t="array" ref="CP79">IF(AQ79="N/A","",Depthdisc(I79,H79,L79,J79,K79,Z79,"Y"))</f>
        <v>0</v>
      </c>
      <c r="CQ79" s="509">
        <f t="array" ref="CQ79">IF(AQ79="N/A","",IF(CU79="N/A",0,GetSizePremiums(I79,H79,J79,K79,L79,M79,N79,O79,getSection(G79,J79,K79))))</f>
        <v>0</v>
      </c>
      <c r="CR79" s="509">
        <f t="array" ref="CR79">IF(AQ79="N/A","",IF(CU79="N/A",0,IF(ISBLANK(G79),0,GetDiameterPremiums(I79,H79,L79,M79,N79,O79,J79,K79,T79))))</f>
        <v>0</v>
      </c>
      <c r="CS79" s="509">
        <f t="array" ref="CS79">IF(AQ79="N/A","",IF(CU79="N/A",0,IF(ISBLANK(G79),0,GetKtoSPremiums(I79,H79,J79,K79,AJ79))))</f>
        <v>0</v>
      </c>
      <c r="CT79" s="509">
        <f t="shared" si="21"/>
        <v>-0.37</v>
      </c>
      <c r="CU79" s="508">
        <f t="array" ref="CU79">IF(AQ79="N/A","",GetFMP(I79, H79, J79, K79, L79, M79, N79, O79, (Q79+R79)/2,Z79,AJ79,"Y"))</f>
        <v>1197</v>
      </c>
      <c r="CV79" s="504">
        <f t="shared" si="22"/>
        <v>371.07</v>
      </c>
      <c r="CW79" s="508">
        <f t="shared" si="23"/>
        <v>1900</v>
      </c>
      <c r="CX79" s="717">
        <f t="shared" si="24"/>
        <v>0</v>
      </c>
      <c r="CY79" s="717">
        <f>IF(OR(AQ79="N/A",BM79="N/A",BI79="N/A"),"",IF(AND(H79&lt;1,H79&gt;=0.3,I78="ROUND"),IF(CT79&gt;=-0.4,-0.2,-0.15),MAX(CX79,IF(OR(AQ79="N/A",BM79="N/A",BI79="N/A"),"",GetFinalDiscount("Y", I79, H79, J79, K79, L79, M79, N79, O79, AS79, AT79,AU79,AV79, AW79, AX79,AY79, AZ79, BA79, BB79,BC79,BD79, BE79,BG79, BH79, BJ79, BK79, BN79, BO79, BP79)))))</f>
        <v>-0.2</v>
      </c>
      <c r="CZ79" s="717">
        <f t="shared" si="25"/>
        <v>-0.37</v>
      </c>
      <c r="DA79" s="509">
        <f t="shared" si="26"/>
        <v>-0.37</v>
      </c>
      <c r="DB79" s="504">
        <f t="shared" si="27"/>
        <v>1197</v>
      </c>
      <c r="DC79" s="504">
        <f t="shared" si="28"/>
        <v>371.07</v>
      </c>
      <c r="DD79" s="504" t="str">
        <f t="shared" si="29"/>
        <v/>
      </c>
      <c r="DE79" s="504">
        <f t="array" ref="DE79">IF(OR(AQ79="N/A",BM79="N/A",BI79="N/A"),"",GetCertCharge(H79,"Y",AL79))</f>
        <v>51</v>
      </c>
      <c r="DF79" s="504">
        <f>IF(OR(AQ79="N/A",BM79="N/A",BI79="N/A"),"",DC79*Parameters!$L$3)</f>
        <v>14.8428</v>
      </c>
      <c r="DG79" s="504">
        <f t="shared" si="30"/>
        <v>305.22719999999998</v>
      </c>
      <c r="DH79" s="504">
        <f t="shared" si="31"/>
        <v>984.60387096774184</v>
      </c>
    </row>
    <row r="80" spans="2:112" x14ac:dyDescent="0.25">
      <c r="B80" s="798"/>
      <c r="C80" s="799" t="s">
        <v>1593</v>
      </c>
      <c r="D80" s="512"/>
      <c r="E80" s="512"/>
      <c r="F80" s="722" t="s">
        <v>24</v>
      </c>
      <c r="G80" s="800"/>
      <c r="H80" s="801">
        <v>0.31</v>
      </c>
      <c r="I80" s="509" t="s">
        <v>196</v>
      </c>
      <c r="J80" s="802" t="s">
        <v>186</v>
      </c>
      <c r="K80" s="803" t="s">
        <v>234</v>
      </c>
      <c r="L80" s="804" t="s">
        <v>188</v>
      </c>
      <c r="M80" s="805" t="s">
        <v>188</v>
      </c>
      <c r="N80" s="804" t="s">
        <v>188</v>
      </c>
      <c r="O80" s="804" t="s">
        <v>36</v>
      </c>
      <c r="P80" s="806"/>
      <c r="Q80" s="805"/>
      <c r="R80" s="805"/>
      <c r="S80" s="805"/>
      <c r="T80" s="805"/>
      <c r="U80" s="805">
        <v>1.0089999999999999</v>
      </c>
      <c r="V80" s="805"/>
      <c r="W80" s="805"/>
      <c r="X80" s="805"/>
      <c r="Y80" s="805"/>
      <c r="Z80" s="805">
        <v>62.3</v>
      </c>
      <c r="AA80" s="512">
        <v>56</v>
      </c>
      <c r="AB80" s="512"/>
      <c r="AC80" s="512"/>
      <c r="AD80" s="807"/>
      <c r="AE80" s="805"/>
      <c r="AF80" s="805"/>
      <c r="AG80" s="805"/>
      <c r="AH80" s="805"/>
      <c r="AI80" s="512"/>
      <c r="AJ80" s="512"/>
      <c r="AK80" s="807"/>
      <c r="AL80" s="512"/>
      <c r="AM80" s="807"/>
      <c r="AN80" s="512"/>
      <c r="AO80" s="559">
        <f t="array" ref="AO80">IF(AQ80="N/A","",GetRapPrice(I80,H80,J80,K80))</f>
        <v>2800</v>
      </c>
      <c r="AP80" s="509">
        <f t="shared" si="16"/>
        <v>-0.42000000000000004</v>
      </c>
      <c r="AQ80" s="508">
        <f t="array" ref="AQ80">GetFMP(I80,H80,J80,K80,L80,M80,N80,O80,(Q80+R80)/2,Z80,AJ80,"Y")</f>
        <v>1624</v>
      </c>
      <c r="AR80" s="504">
        <f t="shared" si="17"/>
        <v>503.44</v>
      </c>
      <c r="AS80" s="808"/>
      <c r="AT80" s="809"/>
      <c r="AU80" s="810"/>
      <c r="AV80" s="810"/>
      <c r="AW80" s="811"/>
      <c r="AX80" s="811" t="s">
        <v>1183</v>
      </c>
      <c r="AY80" s="810" t="s">
        <v>1183</v>
      </c>
      <c r="AZ80" s="810" t="s">
        <v>1183</v>
      </c>
      <c r="BA80" s="810" t="s">
        <v>1183</v>
      </c>
      <c r="BB80" s="810" t="s">
        <v>1183</v>
      </c>
      <c r="BC80" s="810" t="s">
        <v>1183</v>
      </c>
      <c r="BD80" s="810" t="s">
        <v>1183</v>
      </c>
      <c r="BE80" s="810" t="s">
        <v>1183</v>
      </c>
      <c r="BF80" s="811">
        <f>NaturalRelatedDisc(I80,H80,J80,K80,AX80,"Y",L80,M80,N80,O80)+NaturalRelatedDisc(I80,H80,J80,K80,AY80,"Y",L80,M80,N80,O80)+OpenRelatedDisc(I80,H80,J80,K80,AZ80,"Y",L80,M80,N80,O80)+GrainingRelatedDisc(I80,H80,J80,K80,BA80,"Surface","Y",L80,M80,N80,O80)+GrainingRelatedDisc(I80,H80,J80,K80,BB80,"Internal","Y",L80,M80,N80,O80)+OthersRelatedDisc(I80,H80,J80,K80,BC80,"Y",L80,M80,N80,O80)+OthersRelatedDisc(I80,H80,J80,K80,BD80,"Y",L80,M80,N80,O80)+OthersRelatedDisc(I80,H80,J80,K80,BE80,"Y",L80,M80,N80,O80)+cutrelatedDisc(I80,H80,J80,K80,L80,M80,N80,AW80,"Y",O80)+GetColClarupgDwg(I80,H80,J80,K80,AU80,AV80,"Y",L80)</f>
        <v>0</v>
      </c>
      <c r="BG80" s="810" t="s">
        <v>1183</v>
      </c>
      <c r="BH80" s="810" t="s">
        <v>1183</v>
      </c>
      <c r="BI80" s="811">
        <f t="shared" si="18"/>
        <v>0</v>
      </c>
      <c r="BJ80" s="810" t="s">
        <v>1183</v>
      </c>
      <c r="BK80" s="810" t="s">
        <v>1183</v>
      </c>
      <c r="BL80" s="810" t="s">
        <v>1183</v>
      </c>
      <c r="BM80" s="811">
        <f t="shared" si="19"/>
        <v>0</v>
      </c>
      <c r="BN80" s="812" t="s">
        <v>861</v>
      </c>
      <c r="BO80" s="812" t="s">
        <v>861</v>
      </c>
      <c r="BP80" s="812" t="s">
        <v>861</v>
      </c>
      <c r="BQ80" s="811">
        <f>cleanrelateddisc(I80, H80, J80, K80, BN80, BO80, "Y", L80, M80, N80)+HARelatedDisc(I80, H80, J80, K80,BP80, "Y", L80)</f>
        <v>0</v>
      </c>
      <c r="BR80" s="810"/>
      <c r="BS80" s="810"/>
      <c r="BT80" s="811"/>
      <c r="BU80" s="811"/>
      <c r="BV80" s="810"/>
      <c r="BW80" s="811"/>
      <c r="BX80" s="810"/>
      <c r="BY80" s="813"/>
      <c r="BZ80" s="811"/>
      <c r="CA80" s="813"/>
      <c r="CB80" s="811"/>
      <c r="CC80" s="810"/>
      <c r="CD80" s="810"/>
      <c r="CE80" s="810"/>
      <c r="CF80" s="810"/>
      <c r="CG80" s="810"/>
      <c r="CH80" s="810"/>
      <c r="CI80" s="810"/>
      <c r="CJ80" s="810"/>
      <c r="CK80" s="814"/>
      <c r="CL80" s="815">
        <f t="array" ref="CL80">getSection(I80,J80,K80)</f>
        <v>1</v>
      </c>
      <c r="CM80" s="508">
        <f t="array" ref="CM80">IF(AQ80="N/A","",IF(CU80="N/A",0,GetRapPrice(I80,H80,J80,K80)))</f>
        <v>2800</v>
      </c>
      <c r="CN80" s="509">
        <f t="shared" si="20"/>
        <v>-0.42000000000000004</v>
      </c>
      <c r="CO80" s="509">
        <f t="array" ref="CO80">IF(AQ80="N/A","",IF(CU80="N/A",0,IF(ISBLANK(G80),0,GetPolSymmDiscount(I80,H80,J80,K80,L80,M80,N80,O80))))</f>
        <v>0</v>
      </c>
      <c r="CP80" s="509">
        <f t="array" ref="CP80">IF(AQ80="N/A","",Depthdisc(I80,H80,L80,J80,K80,Z80,"Y"))</f>
        <v>0</v>
      </c>
      <c r="CQ80" s="509">
        <f t="array" ref="CQ80">IF(AQ80="N/A","",IF(CU80="N/A",0,GetSizePremiums(I80,H80,J80,K80,L80,M80,N80,O80,getSection(G80,J80,K80))))</f>
        <v>0</v>
      </c>
      <c r="CR80" s="509">
        <f t="array" ref="CR80">IF(AQ80="N/A","",IF(CU80="N/A",0,IF(ISBLANK(G80),0,GetDiameterPremiums(I80,H80,L80,M80,N80,O80,J80,K80,T80))))</f>
        <v>0</v>
      </c>
      <c r="CS80" s="509">
        <f t="array" ref="CS80">IF(AQ80="N/A","",IF(CU80="N/A",0,IF(ISBLANK(G80),0,GetKtoSPremiums(I80,H80,J80,K80,AJ80))))</f>
        <v>0</v>
      </c>
      <c r="CT80" s="509">
        <f t="shared" si="21"/>
        <v>-0.42000000000000004</v>
      </c>
      <c r="CU80" s="508">
        <f t="array" ref="CU80">IF(AQ80="N/A","",GetFMP(I80, H80, J80, K80, L80, M80, N80, O80, (Q80+R80)/2,Z80,AJ80,"Y"))</f>
        <v>1624</v>
      </c>
      <c r="CV80" s="504">
        <f t="shared" si="22"/>
        <v>503.44</v>
      </c>
      <c r="CW80" s="508">
        <f t="shared" si="23"/>
        <v>2800</v>
      </c>
      <c r="CX80" s="717">
        <f t="shared" si="24"/>
        <v>0</v>
      </c>
      <c r="CY80" s="717">
        <f>IF(OR(AQ80="N/A",BM80="N/A",BI80="N/A"),"",IF(AND(H80&lt;1,H80&gt;=0.3,I79="ROUND"),IF(CT80&gt;=-0.4,-0.2,-0.15),MAX(CX80,IF(OR(AQ80="N/A",BM80="N/A",BI80="N/A"),"",GetFinalDiscount("Y", I80, H80, J80, K80, L80, M80, N80, O80, AS80, AT80,AU80,AV80, AW80, AX80,AY80, AZ80, BA80, BB80,BC80,BD80, BE80,BG80, BH80, BJ80, BK80, BN80, BO80, BP80)))))</f>
        <v>-0.15</v>
      </c>
      <c r="CZ80" s="717">
        <f t="shared" si="25"/>
        <v>-0.42000000000000004</v>
      </c>
      <c r="DA80" s="509">
        <f t="shared" si="26"/>
        <v>-0.42000000000000004</v>
      </c>
      <c r="DB80" s="504">
        <f t="shared" si="27"/>
        <v>1624</v>
      </c>
      <c r="DC80" s="504">
        <f t="shared" si="28"/>
        <v>503.44</v>
      </c>
      <c r="DD80" s="504" t="str">
        <f t="shared" si="29"/>
        <v/>
      </c>
      <c r="DE80" s="504">
        <f t="array" ref="DE80">IF(OR(AQ80="N/A",BM80="N/A",BI80="N/A"),"",GetCertCharge(H80,"Y",AL80))</f>
        <v>51</v>
      </c>
      <c r="DF80" s="504">
        <f>IF(OR(AQ80="N/A",BM80="N/A",BI80="N/A"),"",DC80*Parameters!$L$3)</f>
        <v>20.137599999999999</v>
      </c>
      <c r="DG80" s="504">
        <f t="shared" si="30"/>
        <v>432.30239999999998</v>
      </c>
      <c r="DH80" s="504">
        <f t="shared" si="31"/>
        <v>1394.5238709677419</v>
      </c>
    </row>
    <row r="81" spans="2:112" x14ac:dyDescent="0.25">
      <c r="B81" s="798"/>
      <c r="C81" s="799" t="s">
        <v>1594</v>
      </c>
      <c r="D81" s="512"/>
      <c r="E81" s="512"/>
      <c r="F81" s="722" t="s">
        <v>24</v>
      </c>
      <c r="G81" s="800"/>
      <c r="H81" s="801">
        <v>0.31</v>
      </c>
      <c r="I81" s="509" t="s">
        <v>196</v>
      </c>
      <c r="J81" s="802" t="s">
        <v>213</v>
      </c>
      <c r="K81" s="803" t="s">
        <v>251</v>
      </c>
      <c r="L81" s="804" t="s">
        <v>188</v>
      </c>
      <c r="M81" s="805" t="s">
        <v>188</v>
      </c>
      <c r="N81" s="804" t="s">
        <v>188</v>
      </c>
      <c r="O81" s="804" t="s">
        <v>22</v>
      </c>
      <c r="P81" s="806"/>
      <c r="Q81" s="805"/>
      <c r="R81" s="805"/>
      <c r="S81" s="805"/>
      <c r="T81" s="805"/>
      <c r="U81" s="805">
        <v>1.0049999999999999</v>
      </c>
      <c r="V81" s="805"/>
      <c r="W81" s="805"/>
      <c r="X81" s="805"/>
      <c r="Y81" s="805"/>
      <c r="Z81" s="805">
        <v>61.6</v>
      </c>
      <c r="AA81" s="512">
        <v>57</v>
      </c>
      <c r="AB81" s="512"/>
      <c r="AC81" s="512"/>
      <c r="AD81" s="807"/>
      <c r="AE81" s="805"/>
      <c r="AF81" s="805"/>
      <c r="AG81" s="805"/>
      <c r="AH81" s="805"/>
      <c r="AI81" s="512"/>
      <c r="AJ81" s="512"/>
      <c r="AK81" s="807"/>
      <c r="AL81" s="512"/>
      <c r="AM81" s="807"/>
      <c r="AN81" s="512"/>
      <c r="AO81" s="559">
        <f t="array" ref="AO81">IF(AQ81="N/A","",GetRapPrice(I81,H81,J81,K81))</f>
        <v>2200</v>
      </c>
      <c r="AP81" s="509">
        <f t="shared" si="16"/>
        <v>-0.41000000000000003</v>
      </c>
      <c r="AQ81" s="508">
        <f t="array" ref="AQ81">GetFMP(I81,H81,J81,K81,L81,M81,N81,O81,(Q81+R81)/2,Z81,AJ81,"Y")</f>
        <v>1298</v>
      </c>
      <c r="AR81" s="504">
        <f t="shared" si="17"/>
        <v>402.38</v>
      </c>
      <c r="AS81" s="808"/>
      <c r="AT81" s="809"/>
      <c r="AU81" s="810"/>
      <c r="AV81" s="810"/>
      <c r="AW81" s="811"/>
      <c r="AX81" s="811" t="s">
        <v>1183</v>
      </c>
      <c r="AY81" s="810" t="s">
        <v>1183</v>
      </c>
      <c r="AZ81" s="810" t="s">
        <v>1183</v>
      </c>
      <c r="BA81" s="810" t="s">
        <v>1183</v>
      </c>
      <c r="BB81" s="810" t="s">
        <v>1183</v>
      </c>
      <c r="BC81" s="810" t="s">
        <v>1183</v>
      </c>
      <c r="BD81" s="810" t="s">
        <v>1183</v>
      </c>
      <c r="BE81" s="810" t="s">
        <v>1183</v>
      </c>
      <c r="BF81" s="811">
        <f>NaturalRelatedDisc(I81,H81,J81,K81,AX81,"Y",L81,M81,N81,O81)+NaturalRelatedDisc(I81,H81,J81,K81,AY81,"Y",L81,M81,N81,O81)+OpenRelatedDisc(I81,H81,J81,K81,AZ81,"Y",L81,M81,N81,O81)+GrainingRelatedDisc(I81,H81,J81,K81,BA81,"Surface","Y",L81,M81,N81,O81)+GrainingRelatedDisc(I81,H81,J81,K81,BB81,"Internal","Y",L81,M81,N81,O81)+OthersRelatedDisc(I81,H81,J81,K81,BC81,"Y",L81,M81,N81,O81)+OthersRelatedDisc(I81,H81,J81,K81,BD81,"Y",L81,M81,N81,O81)+OthersRelatedDisc(I81,H81,J81,K81,BE81,"Y",L81,M81,N81,O81)+cutrelatedDisc(I81,H81,J81,K81,L81,M81,N81,AW81,"Y",O81)+GetColClarupgDwg(I81,H81,J81,K81,AU81,AV81,"Y",L81)</f>
        <v>0</v>
      </c>
      <c r="BG81" s="810" t="s">
        <v>1183</v>
      </c>
      <c r="BH81" s="810" t="s">
        <v>1183</v>
      </c>
      <c r="BI81" s="811">
        <f t="shared" si="18"/>
        <v>0</v>
      </c>
      <c r="BJ81" s="810" t="s">
        <v>1183</v>
      </c>
      <c r="BK81" s="810" t="s">
        <v>1183</v>
      </c>
      <c r="BL81" s="810" t="s">
        <v>1183</v>
      </c>
      <c r="BM81" s="811">
        <f t="shared" si="19"/>
        <v>0</v>
      </c>
      <c r="BN81" s="812" t="s">
        <v>861</v>
      </c>
      <c r="BO81" s="812" t="s">
        <v>861</v>
      </c>
      <c r="BP81" s="812" t="s">
        <v>861</v>
      </c>
      <c r="BQ81" s="811">
        <f>cleanrelateddisc(I81, H81, J81, K81, BN81, BO81, "Y", L81, M81, N81)+HARelatedDisc(I81, H81, J81, K81,BP81, "Y", L81)</f>
        <v>0</v>
      </c>
      <c r="BR81" s="810"/>
      <c r="BS81" s="810"/>
      <c r="BT81" s="811"/>
      <c r="BU81" s="811"/>
      <c r="BV81" s="810"/>
      <c r="BW81" s="811"/>
      <c r="BX81" s="810"/>
      <c r="BY81" s="813"/>
      <c r="BZ81" s="811"/>
      <c r="CA81" s="813"/>
      <c r="CB81" s="811"/>
      <c r="CC81" s="810"/>
      <c r="CD81" s="810"/>
      <c r="CE81" s="810"/>
      <c r="CF81" s="810"/>
      <c r="CG81" s="810"/>
      <c r="CH81" s="810"/>
      <c r="CI81" s="810"/>
      <c r="CJ81" s="810"/>
      <c r="CK81" s="814"/>
      <c r="CL81" s="815">
        <f t="array" ref="CL81">getSection(I81,J81,K81)</f>
        <v>4</v>
      </c>
      <c r="CM81" s="508">
        <f t="array" ref="CM81">IF(AQ81="N/A","",IF(CU81="N/A",0,GetRapPrice(I81,H81,J81,K81)))</f>
        <v>2200</v>
      </c>
      <c r="CN81" s="509">
        <f t="shared" si="20"/>
        <v>-0.41000000000000003</v>
      </c>
      <c r="CO81" s="509">
        <f t="array" ref="CO81">IF(AQ81="N/A","",IF(CU81="N/A",0,IF(ISBLANK(G81),0,GetPolSymmDiscount(I81,H81,J81,K81,L81,M81,N81,O81))))</f>
        <v>0</v>
      </c>
      <c r="CP81" s="509">
        <f t="array" ref="CP81">IF(AQ81="N/A","",Depthdisc(I81,H81,L81,J81,K81,Z81,"Y"))</f>
        <v>0</v>
      </c>
      <c r="CQ81" s="509">
        <f t="array" ref="CQ81">IF(AQ81="N/A","",IF(CU81="N/A",0,GetSizePremiums(I81,H81,J81,K81,L81,M81,N81,O81,getSection(G81,J81,K81))))</f>
        <v>0</v>
      </c>
      <c r="CR81" s="509">
        <f t="array" ref="CR81">IF(AQ81="N/A","",IF(CU81="N/A",0,IF(ISBLANK(G81),0,GetDiameterPremiums(I81,H81,L81,M81,N81,O81,J81,K81,T81))))</f>
        <v>0</v>
      </c>
      <c r="CS81" s="509">
        <f t="array" ref="CS81">IF(AQ81="N/A","",IF(CU81="N/A",0,IF(ISBLANK(G81),0,GetKtoSPremiums(I81,H81,J81,K81,AJ81))))</f>
        <v>0</v>
      </c>
      <c r="CT81" s="509">
        <f t="shared" si="21"/>
        <v>-0.41000000000000003</v>
      </c>
      <c r="CU81" s="508">
        <f t="array" ref="CU81">IF(AQ81="N/A","",GetFMP(I81, H81, J81, K81, L81, M81, N81, O81, (Q81+R81)/2,Z81,AJ81,"Y"))</f>
        <v>1298</v>
      </c>
      <c r="CV81" s="504">
        <f t="shared" si="22"/>
        <v>402.38</v>
      </c>
      <c r="CW81" s="508">
        <f t="shared" si="23"/>
        <v>2200</v>
      </c>
      <c r="CX81" s="717">
        <f t="shared" si="24"/>
        <v>0</v>
      </c>
      <c r="CY81" s="717">
        <f>IF(OR(AQ81="N/A",BM81="N/A",BI81="N/A"),"",IF(AND(H81&lt;1,H81&gt;=0.3,I80="ROUND"),IF(CT81&gt;=-0.4,-0.2,-0.15),MAX(CX81,IF(OR(AQ81="N/A",BM81="N/A",BI81="N/A"),"",GetFinalDiscount("Y", I81, H81, J81, K81, L81, M81, N81, O81, AS81, AT81,AU81,AV81, AW81, AX81,AY81, AZ81, BA81, BB81,BC81,BD81, BE81,BG81, BH81, BJ81, BK81, BN81, BO81, BP81)))))</f>
        <v>-0.15</v>
      </c>
      <c r="CZ81" s="717">
        <f t="shared" si="25"/>
        <v>-0.41000000000000003</v>
      </c>
      <c r="DA81" s="509">
        <f t="shared" si="26"/>
        <v>-0.41000000000000003</v>
      </c>
      <c r="DB81" s="504">
        <f t="shared" si="27"/>
        <v>1298</v>
      </c>
      <c r="DC81" s="504">
        <f t="shared" si="28"/>
        <v>402.38</v>
      </c>
      <c r="DD81" s="504" t="str">
        <f t="shared" si="29"/>
        <v/>
      </c>
      <c r="DE81" s="504">
        <f t="array" ref="DE81">IF(OR(AQ81="N/A",BM81="N/A",BI81="N/A"),"",GetCertCharge(H81,"Y",AL81))</f>
        <v>51</v>
      </c>
      <c r="DF81" s="504">
        <f>IF(OR(AQ81="N/A",BM81="N/A",BI81="N/A"),"",DC81*Parameters!$L$3)</f>
        <v>16.095199999999998</v>
      </c>
      <c r="DG81" s="504">
        <f t="shared" si="30"/>
        <v>335.28480000000002</v>
      </c>
      <c r="DH81" s="504">
        <f t="shared" si="31"/>
        <v>1081.5638709677421</v>
      </c>
    </row>
    <row r="82" spans="2:112" x14ac:dyDescent="0.25">
      <c r="B82" s="798"/>
      <c r="C82" s="799" t="s">
        <v>1595</v>
      </c>
      <c r="D82" s="512"/>
      <c r="E82" s="512"/>
      <c r="F82" s="722" t="s">
        <v>24</v>
      </c>
      <c r="G82" s="800"/>
      <c r="H82" s="801">
        <v>0.31</v>
      </c>
      <c r="I82" s="509" t="s">
        <v>196</v>
      </c>
      <c r="J82" s="802" t="s">
        <v>215</v>
      </c>
      <c r="K82" s="803" t="s">
        <v>251</v>
      </c>
      <c r="L82" s="804" t="s">
        <v>202</v>
      </c>
      <c r="M82" s="805" t="s">
        <v>202</v>
      </c>
      <c r="N82" s="804" t="s">
        <v>202</v>
      </c>
      <c r="O82" s="804" t="s">
        <v>22</v>
      </c>
      <c r="P82" s="806"/>
      <c r="Q82" s="805"/>
      <c r="R82" s="805"/>
      <c r="S82" s="805"/>
      <c r="T82" s="805"/>
      <c r="U82" s="805">
        <v>1.0049999999999999</v>
      </c>
      <c r="V82" s="805"/>
      <c r="W82" s="805"/>
      <c r="X82" s="805"/>
      <c r="Y82" s="805"/>
      <c r="Z82" s="805">
        <v>63.4</v>
      </c>
      <c r="AA82" s="512">
        <v>56</v>
      </c>
      <c r="AB82" s="512"/>
      <c r="AC82" s="512"/>
      <c r="AD82" s="807"/>
      <c r="AE82" s="805"/>
      <c r="AF82" s="805"/>
      <c r="AG82" s="805"/>
      <c r="AH82" s="805"/>
      <c r="AI82" s="512"/>
      <c r="AJ82" s="512"/>
      <c r="AK82" s="807"/>
      <c r="AL82" s="512"/>
      <c r="AM82" s="807"/>
      <c r="AN82" s="512"/>
      <c r="AO82" s="559">
        <f t="array" ref="AO82">IF(AQ82="N/A","",GetRapPrice(I82,H82,J82,K82))</f>
        <v>2000</v>
      </c>
      <c r="AP82" s="509">
        <f t="shared" si="16"/>
        <v>-0.47</v>
      </c>
      <c r="AQ82" s="508">
        <f t="array" ref="AQ82">GetFMP(I82,H82,J82,K82,L82,M82,N82,O82,(Q82+R82)/2,Z82,AJ82,"Y")</f>
        <v>1060</v>
      </c>
      <c r="AR82" s="504">
        <f t="shared" si="17"/>
        <v>328.6</v>
      </c>
      <c r="AS82" s="808"/>
      <c r="AT82" s="809"/>
      <c r="AU82" s="810"/>
      <c r="AV82" s="810"/>
      <c r="AW82" s="811"/>
      <c r="AX82" s="811" t="s">
        <v>1183</v>
      </c>
      <c r="AY82" s="810" t="s">
        <v>1183</v>
      </c>
      <c r="AZ82" s="810" t="s">
        <v>1183</v>
      </c>
      <c r="BA82" s="810" t="s">
        <v>1183</v>
      </c>
      <c r="BB82" s="810" t="s">
        <v>1183</v>
      </c>
      <c r="BC82" s="810" t="s">
        <v>1183</v>
      </c>
      <c r="BD82" s="810" t="s">
        <v>1183</v>
      </c>
      <c r="BE82" s="810" t="s">
        <v>1183</v>
      </c>
      <c r="BF82" s="811">
        <f>NaturalRelatedDisc(I82,H82,J82,K82,AX82,"Y",L82,M82,N82,O82)+NaturalRelatedDisc(I82,H82,J82,K82,AY82,"Y",L82,M82,N82,O82)+OpenRelatedDisc(I82,H82,J82,K82,AZ82,"Y",L82,M82,N82,O82)+GrainingRelatedDisc(I82,H82,J82,K82,BA82,"Surface","Y",L82,M82,N82,O82)+GrainingRelatedDisc(I82,H82,J82,K82,BB82,"Internal","Y",L82,M82,N82,O82)+OthersRelatedDisc(I82,H82,J82,K82,BC82,"Y",L82,M82,N82,O82)+OthersRelatedDisc(I82,H82,J82,K82,BD82,"Y",L82,M82,N82,O82)+OthersRelatedDisc(I82,H82,J82,K82,BE82,"Y",L82,M82,N82,O82)+cutrelatedDisc(I82,H82,J82,K82,L82,M82,N82,AW82,"Y",O82)+GetColClarupgDwg(I82,H82,J82,K82,AU82,AV82,"Y",L82)</f>
        <v>0</v>
      </c>
      <c r="BG82" s="810" t="s">
        <v>1183</v>
      </c>
      <c r="BH82" s="810" t="s">
        <v>1183</v>
      </c>
      <c r="BI82" s="811">
        <f t="shared" si="18"/>
        <v>0</v>
      </c>
      <c r="BJ82" s="810" t="s">
        <v>1183</v>
      </c>
      <c r="BK82" s="810" t="s">
        <v>1183</v>
      </c>
      <c r="BL82" s="810" t="s">
        <v>1183</v>
      </c>
      <c r="BM82" s="811">
        <f t="shared" si="19"/>
        <v>0</v>
      </c>
      <c r="BN82" s="812" t="s">
        <v>861</v>
      </c>
      <c r="BO82" s="812" t="s">
        <v>861</v>
      </c>
      <c r="BP82" s="812" t="s">
        <v>861</v>
      </c>
      <c r="BQ82" s="811">
        <f>cleanrelateddisc(I82, H82, J82, K82, BN82, BO82, "Y", L82, M82, N82)+HARelatedDisc(I82, H82, J82, K82,BP82, "Y", L82)</f>
        <v>0</v>
      </c>
      <c r="BR82" s="810"/>
      <c r="BS82" s="810"/>
      <c r="BT82" s="811"/>
      <c r="BU82" s="811"/>
      <c r="BV82" s="810"/>
      <c r="BW82" s="811"/>
      <c r="BX82" s="810"/>
      <c r="BY82" s="813"/>
      <c r="BZ82" s="811"/>
      <c r="CA82" s="813"/>
      <c r="CB82" s="811"/>
      <c r="CC82" s="810"/>
      <c r="CD82" s="810"/>
      <c r="CE82" s="810"/>
      <c r="CF82" s="810"/>
      <c r="CG82" s="810"/>
      <c r="CH82" s="810"/>
      <c r="CI82" s="810"/>
      <c r="CJ82" s="810"/>
      <c r="CK82" s="814"/>
      <c r="CL82" s="815">
        <f t="array" ref="CL82">getSection(I82,J82,K82)</f>
        <v>5</v>
      </c>
      <c r="CM82" s="508">
        <f t="array" ref="CM82">IF(AQ82="N/A","",IF(CU82="N/A",0,GetRapPrice(I82,H82,J82,K82)))</f>
        <v>2000</v>
      </c>
      <c r="CN82" s="509">
        <f t="shared" si="20"/>
        <v>-0.47</v>
      </c>
      <c r="CO82" s="509">
        <f t="array" ref="CO82">IF(AQ82="N/A","",IF(CU82="N/A",0,IF(ISBLANK(G82),0,GetPolSymmDiscount(I82,H82,J82,K82,L82,M82,N82,O82))))</f>
        <v>0</v>
      </c>
      <c r="CP82" s="509">
        <f t="array" ref="CP82">IF(AQ82="N/A","",Depthdisc(I82,H82,L82,J82,K82,Z82,"Y"))</f>
        <v>0</v>
      </c>
      <c r="CQ82" s="509">
        <f t="array" ref="CQ82">IF(AQ82="N/A","",IF(CU82="N/A",0,GetSizePremiums(I82,H82,J82,K82,L82,M82,N82,O82,getSection(G82,J82,K82))))</f>
        <v>0</v>
      </c>
      <c r="CR82" s="509">
        <f t="array" ref="CR82">IF(AQ82="N/A","",IF(CU82="N/A",0,IF(ISBLANK(G82),0,GetDiameterPremiums(I82,H82,L82,M82,N82,O82,J82,K82,T82))))</f>
        <v>0</v>
      </c>
      <c r="CS82" s="509">
        <f t="array" ref="CS82">IF(AQ82="N/A","",IF(CU82="N/A",0,IF(ISBLANK(G82),0,GetKtoSPremiums(I82,H82,J82,K82,AJ82))))</f>
        <v>0</v>
      </c>
      <c r="CT82" s="509">
        <f t="shared" si="21"/>
        <v>-0.47</v>
      </c>
      <c r="CU82" s="508">
        <f t="array" ref="CU82">IF(AQ82="N/A","",GetFMP(I82, H82, J82, K82, L82, M82, N82, O82, (Q82+R82)/2,Z82,AJ82,"Y"))</f>
        <v>1060</v>
      </c>
      <c r="CV82" s="504">
        <f t="shared" si="22"/>
        <v>328.6</v>
      </c>
      <c r="CW82" s="508">
        <f t="shared" si="23"/>
        <v>2000</v>
      </c>
      <c r="CX82" s="717">
        <f t="shared" si="24"/>
        <v>0</v>
      </c>
      <c r="CY82" s="717">
        <f>IF(OR(AQ82="N/A",BM82="N/A",BI82="N/A"),"",IF(AND(H82&lt;1,H82&gt;=0.3,I81="ROUND"),IF(CT82&gt;=-0.4,-0.2,-0.15),MAX(CX82,IF(OR(AQ82="N/A",BM82="N/A",BI82="N/A"),"",GetFinalDiscount("Y", I82, H82, J82, K82, L82, M82, N82, O82, AS82, AT82,AU82,AV82, AW82, AX82,AY82, AZ82, BA82, BB82,BC82,BD82, BE82,BG82, BH82, BJ82, BK82, BN82, BO82, BP82)))))</f>
        <v>-0.15</v>
      </c>
      <c r="CZ82" s="717">
        <f t="shared" si="25"/>
        <v>-0.47</v>
      </c>
      <c r="DA82" s="509">
        <f t="shared" si="26"/>
        <v>-0.47</v>
      </c>
      <c r="DB82" s="504">
        <f t="shared" si="27"/>
        <v>1060</v>
      </c>
      <c r="DC82" s="504">
        <f t="shared" si="28"/>
        <v>328.6</v>
      </c>
      <c r="DD82" s="504" t="str">
        <f t="shared" si="29"/>
        <v/>
      </c>
      <c r="DE82" s="504">
        <f t="array" ref="DE82">IF(OR(AQ82="N/A",BM82="N/A",BI82="N/A"),"",GetCertCharge(H82,"Y",AL82))</f>
        <v>51</v>
      </c>
      <c r="DF82" s="504">
        <f>IF(OR(AQ82="N/A",BM82="N/A",BI82="N/A"),"",DC82*Parameters!$L$3)</f>
        <v>13.144000000000002</v>
      </c>
      <c r="DG82" s="504">
        <f t="shared" si="30"/>
        <v>264.45600000000002</v>
      </c>
      <c r="DH82" s="504">
        <f t="shared" si="31"/>
        <v>853.08387096774197</v>
      </c>
    </row>
    <row r="83" spans="2:112" x14ac:dyDescent="0.25">
      <c r="B83" s="798"/>
      <c r="C83" s="799" t="s">
        <v>1596</v>
      </c>
      <c r="D83" s="512"/>
      <c r="E83" s="512"/>
      <c r="F83" s="722" t="s">
        <v>24</v>
      </c>
      <c r="G83" s="800"/>
      <c r="H83" s="801">
        <v>0.31</v>
      </c>
      <c r="I83" s="509" t="s">
        <v>196</v>
      </c>
      <c r="J83" s="802" t="s">
        <v>186</v>
      </c>
      <c r="K83" s="803" t="s">
        <v>243</v>
      </c>
      <c r="L83" s="804" t="s">
        <v>188</v>
      </c>
      <c r="M83" s="805" t="s">
        <v>188</v>
      </c>
      <c r="N83" s="804" t="s">
        <v>188</v>
      </c>
      <c r="O83" s="804" t="s">
        <v>22</v>
      </c>
      <c r="P83" s="806"/>
      <c r="Q83" s="805"/>
      <c r="R83" s="805"/>
      <c r="S83" s="805"/>
      <c r="T83" s="805"/>
      <c r="U83" s="805">
        <v>1.002</v>
      </c>
      <c r="V83" s="805"/>
      <c r="W83" s="805"/>
      <c r="X83" s="805"/>
      <c r="Y83" s="805"/>
      <c r="Z83" s="805">
        <v>61.3</v>
      </c>
      <c r="AA83" s="512">
        <v>57</v>
      </c>
      <c r="AB83" s="512"/>
      <c r="AC83" s="512"/>
      <c r="AD83" s="807"/>
      <c r="AE83" s="805"/>
      <c r="AF83" s="805"/>
      <c r="AG83" s="805"/>
      <c r="AH83" s="805"/>
      <c r="AI83" s="512"/>
      <c r="AJ83" s="512"/>
      <c r="AK83" s="807"/>
      <c r="AL83" s="512"/>
      <c r="AM83" s="807"/>
      <c r="AN83" s="512"/>
      <c r="AO83" s="559">
        <f t="array" ref="AO83">IF(AQ83="N/A","",GetRapPrice(I83,H83,J83,K83))</f>
        <v>2600</v>
      </c>
      <c r="AP83" s="509">
        <f t="shared" si="16"/>
        <v>-0.35</v>
      </c>
      <c r="AQ83" s="508">
        <f t="array" ref="AQ83">GetFMP(I83,H83,J83,K83,L83,M83,N83,O83,(Q83+R83)/2,Z83,AJ83,"Y")</f>
        <v>1690</v>
      </c>
      <c r="AR83" s="504">
        <f t="shared" si="17"/>
        <v>523.9</v>
      </c>
      <c r="AS83" s="808"/>
      <c r="AT83" s="809"/>
      <c r="AU83" s="810"/>
      <c r="AV83" s="810"/>
      <c r="AW83" s="811"/>
      <c r="AX83" s="811" t="s">
        <v>1183</v>
      </c>
      <c r="AY83" s="810" t="s">
        <v>1183</v>
      </c>
      <c r="AZ83" s="810" t="s">
        <v>1183</v>
      </c>
      <c r="BA83" s="810" t="s">
        <v>1183</v>
      </c>
      <c r="BB83" s="810" t="s">
        <v>1183</v>
      </c>
      <c r="BC83" s="810" t="s">
        <v>1183</v>
      </c>
      <c r="BD83" s="810" t="s">
        <v>1183</v>
      </c>
      <c r="BE83" s="810" t="s">
        <v>1183</v>
      </c>
      <c r="BF83" s="811">
        <f>NaturalRelatedDisc(I83,H83,J83,K83,AX83,"Y",L83,M83,N83,O83)+NaturalRelatedDisc(I83,H83,J83,K83,AY83,"Y",L83,M83,N83,O83)+OpenRelatedDisc(I83,H83,J83,K83,AZ83,"Y",L83,M83,N83,O83)+GrainingRelatedDisc(I83,H83,J83,K83,BA83,"Surface","Y",L83,M83,N83,O83)+GrainingRelatedDisc(I83,H83,J83,K83,BB83,"Internal","Y",L83,M83,N83,O83)+OthersRelatedDisc(I83,H83,J83,K83,BC83,"Y",L83,M83,N83,O83)+OthersRelatedDisc(I83,H83,J83,K83,BD83,"Y",L83,M83,N83,O83)+OthersRelatedDisc(I83,H83,J83,K83,BE83,"Y",L83,M83,N83,O83)+cutrelatedDisc(I83,H83,J83,K83,L83,M83,N83,AW83,"Y",O83)+GetColClarupgDwg(I83,H83,J83,K83,AU83,AV83,"Y",L83)</f>
        <v>0</v>
      </c>
      <c r="BG83" s="810" t="s">
        <v>1183</v>
      </c>
      <c r="BH83" s="810" t="s">
        <v>1183</v>
      </c>
      <c r="BI83" s="811">
        <f t="shared" si="18"/>
        <v>0</v>
      </c>
      <c r="BJ83" s="810" t="s">
        <v>1183</v>
      </c>
      <c r="BK83" s="810" t="s">
        <v>1183</v>
      </c>
      <c r="BL83" s="810" t="s">
        <v>1183</v>
      </c>
      <c r="BM83" s="811">
        <f t="shared" si="19"/>
        <v>0</v>
      </c>
      <c r="BN83" s="812"/>
      <c r="BO83" s="812"/>
      <c r="BP83" s="812"/>
      <c r="BQ83" s="811">
        <f>cleanrelateddisc(I83, H83, J83, K83, BN83, BO83, "Y", L83, M83, N83)+HARelatedDisc(I83, H83, J83, K83,BP83, "Y", L83)</f>
        <v>0</v>
      </c>
      <c r="BR83" s="810"/>
      <c r="BS83" s="810"/>
      <c r="BT83" s="811"/>
      <c r="BU83" s="811"/>
      <c r="BV83" s="810"/>
      <c r="BW83" s="811"/>
      <c r="BX83" s="810"/>
      <c r="BY83" s="813"/>
      <c r="BZ83" s="811"/>
      <c r="CA83" s="813"/>
      <c r="CB83" s="811"/>
      <c r="CC83" s="810"/>
      <c r="CD83" s="810"/>
      <c r="CE83" s="810"/>
      <c r="CF83" s="810"/>
      <c r="CG83" s="810"/>
      <c r="CH83" s="810"/>
      <c r="CI83" s="810"/>
      <c r="CJ83" s="810"/>
      <c r="CK83" s="814"/>
      <c r="CL83" s="815">
        <f t="array" ref="CL83">getSection(I83,J83,K83)</f>
        <v>4</v>
      </c>
      <c r="CM83" s="508">
        <f t="array" ref="CM83">IF(AQ83="N/A","",IF(CU83="N/A",0,GetRapPrice(I83,H83,J83,K83)))</f>
        <v>2600</v>
      </c>
      <c r="CN83" s="509">
        <f t="shared" si="20"/>
        <v>-0.35</v>
      </c>
      <c r="CO83" s="509">
        <f t="array" ref="CO83">IF(AQ83="N/A","",IF(CU83="N/A",0,IF(ISBLANK(G83),0,GetPolSymmDiscount(I83,H83,J83,K83,L83,M83,N83,O83))))</f>
        <v>0</v>
      </c>
      <c r="CP83" s="509">
        <f t="array" ref="CP83">IF(AQ83="N/A","",Depthdisc(I83,H83,L83,J83,K83,Z83,"Y"))</f>
        <v>0</v>
      </c>
      <c r="CQ83" s="509">
        <f t="array" ref="CQ83">IF(AQ83="N/A","",IF(CU83="N/A",0,GetSizePremiums(I83,H83,J83,K83,L83,M83,N83,O83,getSection(G83,J83,K83))))</f>
        <v>0</v>
      </c>
      <c r="CR83" s="509">
        <f t="array" ref="CR83">IF(AQ83="N/A","",IF(CU83="N/A",0,IF(ISBLANK(G83),0,GetDiameterPremiums(I83,H83,L83,M83,N83,O83,J83,K83,T83))))</f>
        <v>0</v>
      </c>
      <c r="CS83" s="509">
        <f t="array" ref="CS83">IF(AQ83="N/A","",IF(CU83="N/A",0,IF(ISBLANK(G83),0,GetKtoSPremiums(I83,H83,J83,K83,AJ83))))</f>
        <v>0</v>
      </c>
      <c r="CT83" s="509">
        <f t="shared" si="21"/>
        <v>-0.35</v>
      </c>
      <c r="CU83" s="508">
        <f t="array" ref="CU83">IF(AQ83="N/A","",GetFMP(I83, H83, J83, K83, L83, M83, N83, O83, (Q83+R83)/2,Z83,AJ83,"Y"))</f>
        <v>1690</v>
      </c>
      <c r="CV83" s="504">
        <f t="shared" si="22"/>
        <v>523.9</v>
      </c>
      <c r="CW83" s="508">
        <f t="shared" si="23"/>
        <v>2600</v>
      </c>
      <c r="CX83" s="717">
        <f t="shared" si="24"/>
        <v>0</v>
      </c>
      <c r="CY83" s="717">
        <f>IF(OR(AQ83="N/A",BM83="N/A",BI83="N/A"),"",IF(AND(H83&lt;1,H83&gt;=0.3,I82="ROUND"),IF(CT83&gt;=-0.4,-0.2,-0.15),MAX(CX83,IF(OR(AQ83="N/A",BM83="N/A",BI83="N/A"),"",GetFinalDiscount("Y", I83, H83, J83, K83, L83, M83, N83, O83, AS83, AT83,AU83,AV83, AW83, AX83,AY83, AZ83, BA83, BB83,BC83,BD83, BE83,BG83, BH83, BJ83, BK83, BN83, BO83, BP83)))))</f>
        <v>-0.2</v>
      </c>
      <c r="CZ83" s="717">
        <f t="shared" si="25"/>
        <v>-0.35</v>
      </c>
      <c r="DA83" s="509">
        <f t="shared" si="26"/>
        <v>-0.35</v>
      </c>
      <c r="DB83" s="504">
        <f t="shared" si="27"/>
        <v>1690</v>
      </c>
      <c r="DC83" s="504">
        <f t="shared" si="28"/>
        <v>523.9</v>
      </c>
      <c r="DD83" s="504" t="str">
        <f t="shared" si="29"/>
        <v/>
      </c>
      <c r="DE83" s="504">
        <f t="array" ref="DE83">IF(OR(AQ83="N/A",BM83="N/A",BI83="N/A"),"",GetCertCharge(H83,"Y",AL83))</f>
        <v>51</v>
      </c>
      <c r="DF83" s="504">
        <f>IF(OR(AQ83="N/A",BM83="N/A",BI83="N/A"),"",DC83*Parameters!$L$3)</f>
        <v>20.956</v>
      </c>
      <c r="DG83" s="504">
        <f t="shared" si="30"/>
        <v>451.94399999999996</v>
      </c>
      <c r="DH83" s="504">
        <f t="shared" si="31"/>
        <v>1457.8838709677418</v>
      </c>
    </row>
    <row r="84" spans="2:112" x14ac:dyDescent="0.25">
      <c r="B84" s="798"/>
      <c r="C84" s="799" t="s">
        <v>1597</v>
      </c>
      <c r="D84" s="512"/>
      <c r="E84" s="512"/>
      <c r="F84" s="722" t="s">
        <v>24</v>
      </c>
      <c r="G84" s="800"/>
      <c r="H84" s="801">
        <v>0.31</v>
      </c>
      <c r="I84" s="509" t="s">
        <v>196</v>
      </c>
      <c r="J84" s="802" t="s">
        <v>215</v>
      </c>
      <c r="K84" s="803" t="s">
        <v>243</v>
      </c>
      <c r="L84" s="804" t="s">
        <v>202</v>
      </c>
      <c r="M84" s="805" t="s">
        <v>202</v>
      </c>
      <c r="N84" s="804" t="s">
        <v>202</v>
      </c>
      <c r="O84" s="804" t="s">
        <v>22</v>
      </c>
      <c r="P84" s="806"/>
      <c r="Q84" s="805"/>
      <c r="R84" s="805"/>
      <c r="S84" s="805"/>
      <c r="T84" s="805"/>
      <c r="U84" s="805">
        <v>1.014</v>
      </c>
      <c r="V84" s="805"/>
      <c r="W84" s="805"/>
      <c r="X84" s="805"/>
      <c r="Y84" s="805"/>
      <c r="Z84" s="805">
        <v>64.3</v>
      </c>
      <c r="AA84" s="512">
        <v>57</v>
      </c>
      <c r="AB84" s="512"/>
      <c r="AC84" s="512"/>
      <c r="AD84" s="807"/>
      <c r="AE84" s="805"/>
      <c r="AF84" s="805"/>
      <c r="AG84" s="805"/>
      <c r="AH84" s="805"/>
      <c r="AI84" s="512"/>
      <c r="AJ84" s="512"/>
      <c r="AK84" s="807"/>
      <c r="AL84" s="512"/>
      <c r="AM84" s="807"/>
      <c r="AN84" s="512"/>
      <c r="AO84" s="559">
        <f t="array" ref="AO84">IF(AQ84="N/A","",GetRapPrice(I84,H84,J84,K84))</f>
        <v>2200</v>
      </c>
      <c r="AP84" s="509">
        <f t="shared" si="16"/>
        <v>-0.47</v>
      </c>
      <c r="AQ84" s="508">
        <f t="array" ref="AQ84">GetFMP(I84,H84,J84,K84,L84,M84,N84,O84,(Q84+R84)/2,Z84,AJ84,"Y")</f>
        <v>1166</v>
      </c>
      <c r="AR84" s="504">
        <f t="shared" si="17"/>
        <v>361.46</v>
      </c>
      <c r="AS84" s="808"/>
      <c r="AT84" s="809"/>
      <c r="AU84" s="810"/>
      <c r="AV84" s="810"/>
      <c r="AW84" s="811"/>
      <c r="AX84" s="811" t="s">
        <v>1183</v>
      </c>
      <c r="AY84" s="810" t="s">
        <v>1183</v>
      </c>
      <c r="AZ84" s="810" t="s">
        <v>1183</v>
      </c>
      <c r="BA84" s="810" t="s">
        <v>1183</v>
      </c>
      <c r="BB84" s="810" t="s">
        <v>1183</v>
      </c>
      <c r="BC84" s="810" t="s">
        <v>1183</v>
      </c>
      <c r="BD84" s="810" t="s">
        <v>1183</v>
      </c>
      <c r="BE84" s="810" t="s">
        <v>1183</v>
      </c>
      <c r="BF84" s="811">
        <f>NaturalRelatedDisc(I84,H84,J84,K84,AX84,"Y",L84,M84,N84,O84)+NaturalRelatedDisc(I84,H84,J84,K84,AY84,"Y",L84,M84,N84,O84)+OpenRelatedDisc(I84,H84,J84,K84,AZ84,"Y",L84,M84,N84,O84)+GrainingRelatedDisc(I84,H84,J84,K84,BA84,"Surface","Y",L84,M84,N84,O84)+GrainingRelatedDisc(I84,H84,J84,K84,BB84,"Internal","Y",L84,M84,N84,O84)+OthersRelatedDisc(I84,H84,J84,K84,BC84,"Y",L84,M84,N84,O84)+OthersRelatedDisc(I84,H84,J84,K84,BD84,"Y",L84,M84,N84,O84)+OthersRelatedDisc(I84,H84,J84,K84,BE84,"Y",L84,M84,N84,O84)+cutrelatedDisc(I84,H84,J84,K84,L84,M84,N84,AW84,"Y",O84)+GetColClarupgDwg(I84,H84,J84,K84,AU84,AV84,"Y",L84)</f>
        <v>0</v>
      </c>
      <c r="BG84" s="810" t="s">
        <v>1183</v>
      </c>
      <c r="BH84" s="810" t="s">
        <v>1183</v>
      </c>
      <c r="BI84" s="811">
        <f t="shared" si="18"/>
        <v>0</v>
      </c>
      <c r="BJ84" s="810" t="s">
        <v>1183</v>
      </c>
      <c r="BK84" s="810" t="s">
        <v>1183</v>
      </c>
      <c r="BL84" s="810" t="s">
        <v>1183</v>
      </c>
      <c r="BM84" s="811">
        <f t="shared" si="19"/>
        <v>0</v>
      </c>
      <c r="BN84" s="812" t="s">
        <v>861</v>
      </c>
      <c r="BO84" s="812" t="s">
        <v>861</v>
      </c>
      <c r="BP84" s="812" t="s">
        <v>861</v>
      </c>
      <c r="BQ84" s="811">
        <f>cleanrelateddisc(I84, H84, J84, K84, BN84, BO84, "Y", L84, M84, N84)+HARelatedDisc(I84, H84, J84, K84,BP84, "Y", L84)</f>
        <v>0</v>
      </c>
      <c r="BR84" s="810"/>
      <c r="BS84" s="810"/>
      <c r="BT84" s="811"/>
      <c r="BU84" s="811"/>
      <c r="BV84" s="810"/>
      <c r="BW84" s="811"/>
      <c r="BX84" s="810"/>
      <c r="BY84" s="813"/>
      <c r="BZ84" s="811"/>
      <c r="CA84" s="813"/>
      <c r="CB84" s="811"/>
      <c r="CC84" s="810"/>
      <c r="CD84" s="810"/>
      <c r="CE84" s="810"/>
      <c r="CF84" s="810"/>
      <c r="CG84" s="810"/>
      <c r="CH84" s="810"/>
      <c r="CI84" s="810"/>
      <c r="CJ84" s="810"/>
      <c r="CK84" s="814"/>
      <c r="CL84" s="815">
        <f t="array" ref="CL84">getSection(I84,J84,K84)</f>
        <v>5</v>
      </c>
      <c r="CM84" s="508">
        <f t="array" ref="CM84">IF(AQ84="N/A","",IF(CU84="N/A",0,GetRapPrice(I84,H84,J84,K84)))</f>
        <v>2200</v>
      </c>
      <c r="CN84" s="509">
        <f t="shared" si="20"/>
        <v>-0.47</v>
      </c>
      <c r="CO84" s="509">
        <f t="array" ref="CO84">IF(AQ84="N/A","",IF(CU84="N/A",0,IF(ISBLANK(G84),0,GetPolSymmDiscount(I84,H84,J84,K84,L84,M84,N84,O84))))</f>
        <v>0</v>
      </c>
      <c r="CP84" s="509">
        <f t="array" ref="CP84">IF(AQ84="N/A","",Depthdisc(I84,H84,L84,J84,K84,Z84,"Y"))</f>
        <v>0</v>
      </c>
      <c r="CQ84" s="509">
        <f t="array" ref="CQ84">IF(AQ84="N/A","",IF(CU84="N/A",0,GetSizePremiums(I84,H84,J84,K84,L84,M84,N84,O84,getSection(G84,J84,K84))))</f>
        <v>0</v>
      </c>
      <c r="CR84" s="509">
        <f t="array" ref="CR84">IF(AQ84="N/A","",IF(CU84="N/A",0,IF(ISBLANK(G84),0,GetDiameterPremiums(I84,H84,L84,M84,N84,O84,J84,K84,T84))))</f>
        <v>0</v>
      </c>
      <c r="CS84" s="509">
        <f t="array" ref="CS84">IF(AQ84="N/A","",IF(CU84="N/A",0,IF(ISBLANK(G84),0,GetKtoSPremiums(I84,H84,J84,K84,AJ84))))</f>
        <v>0</v>
      </c>
      <c r="CT84" s="509">
        <f t="shared" si="21"/>
        <v>-0.47</v>
      </c>
      <c r="CU84" s="508">
        <f t="array" ref="CU84">IF(AQ84="N/A","",GetFMP(I84, H84, J84, K84, L84, M84, N84, O84, (Q84+R84)/2,Z84,AJ84,"Y"))</f>
        <v>1166</v>
      </c>
      <c r="CV84" s="504">
        <f t="shared" si="22"/>
        <v>361.46</v>
      </c>
      <c r="CW84" s="508">
        <f t="shared" si="23"/>
        <v>2200</v>
      </c>
      <c r="CX84" s="717">
        <f t="shared" si="24"/>
        <v>0</v>
      </c>
      <c r="CY84" s="717">
        <f>IF(OR(AQ84="N/A",BM84="N/A",BI84="N/A"),"",IF(AND(H84&lt;1,H84&gt;=0.3,I83="ROUND"),IF(CT84&gt;=-0.4,-0.2,-0.15),MAX(CX84,IF(OR(AQ84="N/A",BM84="N/A",BI84="N/A"),"",GetFinalDiscount("Y", I84, H84, J84, K84, L84, M84, N84, O84, AS84, AT84,AU84,AV84, AW84, AX84,AY84, AZ84, BA84, BB84,BC84,BD84, BE84,BG84, BH84, BJ84, BK84, BN84, BO84, BP84)))))</f>
        <v>-0.15</v>
      </c>
      <c r="CZ84" s="717">
        <f t="shared" si="25"/>
        <v>-0.47</v>
      </c>
      <c r="DA84" s="509">
        <f t="shared" si="26"/>
        <v>-0.47</v>
      </c>
      <c r="DB84" s="504">
        <f t="shared" si="27"/>
        <v>1166</v>
      </c>
      <c r="DC84" s="504">
        <f t="shared" si="28"/>
        <v>361.46</v>
      </c>
      <c r="DD84" s="504" t="str">
        <f t="shared" si="29"/>
        <v/>
      </c>
      <c r="DE84" s="504">
        <f t="array" ref="DE84">IF(OR(AQ84="N/A",BM84="N/A",BI84="N/A"),"",GetCertCharge(H84,"Y",AL84))</f>
        <v>51</v>
      </c>
      <c r="DF84" s="504">
        <f>IF(OR(AQ84="N/A",BM84="N/A",BI84="N/A"),"",DC84*Parameters!$L$3)</f>
        <v>14.458399999999999</v>
      </c>
      <c r="DG84" s="504">
        <f t="shared" si="30"/>
        <v>296.0016</v>
      </c>
      <c r="DH84" s="504">
        <f t="shared" si="31"/>
        <v>954.84387096774196</v>
      </c>
    </row>
    <row r="85" spans="2:112" x14ac:dyDescent="0.25">
      <c r="B85" s="798"/>
      <c r="C85" s="799" t="s">
        <v>1598</v>
      </c>
      <c r="D85" s="512"/>
      <c r="E85" s="512"/>
      <c r="F85" s="722" t="s">
        <v>24</v>
      </c>
      <c r="G85" s="800"/>
      <c r="H85" s="801">
        <v>0.31</v>
      </c>
      <c r="I85" s="509" t="s">
        <v>196</v>
      </c>
      <c r="J85" s="802" t="s">
        <v>215</v>
      </c>
      <c r="K85" s="803" t="s">
        <v>259</v>
      </c>
      <c r="L85" s="804" t="s">
        <v>188</v>
      </c>
      <c r="M85" s="805" t="s">
        <v>188</v>
      </c>
      <c r="N85" s="804" t="s">
        <v>188</v>
      </c>
      <c r="O85" s="804" t="s">
        <v>22</v>
      </c>
      <c r="P85" s="806"/>
      <c r="Q85" s="805"/>
      <c r="R85" s="805"/>
      <c r="S85" s="805"/>
      <c r="T85" s="805"/>
      <c r="U85" s="805">
        <v>1.0049999999999999</v>
      </c>
      <c r="V85" s="805"/>
      <c r="W85" s="805"/>
      <c r="X85" s="805"/>
      <c r="Y85" s="805"/>
      <c r="Z85" s="805">
        <v>61</v>
      </c>
      <c r="AA85" s="512">
        <v>57</v>
      </c>
      <c r="AB85" s="512"/>
      <c r="AC85" s="512"/>
      <c r="AD85" s="807"/>
      <c r="AE85" s="805"/>
      <c r="AF85" s="805"/>
      <c r="AG85" s="805"/>
      <c r="AH85" s="805"/>
      <c r="AI85" s="512"/>
      <c r="AJ85" s="512"/>
      <c r="AK85" s="807"/>
      <c r="AL85" s="512"/>
      <c r="AM85" s="807"/>
      <c r="AN85" s="512"/>
      <c r="AO85" s="559">
        <f t="array" ref="AO85">IF(AQ85="N/A","",GetRapPrice(I85,H85,J85,K85))</f>
        <v>1800</v>
      </c>
      <c r="AP85" s="509">
        <f t="shared" si="16"/>
        <v>-0.39</v>
      </c>
      <c r="AQ85" s="508">
        <f t="array" ref="AQ85">GetFMP(I85,H85,J85,K85,L85,M85,N85,O85,(Q85+R85)/2,Z85,AJ85,"Y")</f>
        <v>1098</v>
      </c>
      <c r="AR85" s="504">
        <f t="shared" si="17"/>
        <v>340.38</v>
      </c>
      <c r="AS85" s="808"/>
      <c r="AT85" s="809"/>
      <c r="AU85" s="810"/>
      <c r="AV85" s="810"/>
      <c r="AW85" s="811"/>
      <c r="AX85" s="811" t="s">
        <v>1183</v>
      </c>
      <c r="AY85" s="810" t="s">
        <v>1183</v>
      </c>
      <c r="AZ85" s="810" t="s">
        <v>1183</v>
      </c>
      <c r="BA85" s="810" t="s">
        <v>1183</v>
      </c>
      <c r="BB85" s="810" t="s">
        <v>1183</v>
      </c>
      <c r="BC85" s="810" t="s">
        <v>1183</v>
      </c>
      <c r="BD85" s="810" t="s">
        <v>1183</v>
      </c>
      <c r="BE85" s="810" t="s">
        <v>1183</v>
      </c>
      <c r="BF85" s="811">
        <f>NaturalRelatedDisc(I85,H85,J85,K85,AX85,"Y",L85,M85,N85,O85)+NaturalRelatedDisc(I85,H85,J85,K85,AY85,"Y",L85,M85,N85,O85)+OpenRelatedDisc(I85,H85,J85,K85,AZ85,"Y",L85,M85,N85,O85)+GrainingRelatedDisc(I85,H85,J85,K85,BA85,"Surface","Y",L85,M85,N85,O85)+GrainingRelatedDisc(I85,H85,J85,K85,BB85,"Internal","Y",L85,M85,N85,O85)+OthersRelatedDisc(I85,H85,J85,K85,BC85,"Y",L85,M85,N85,O85)+OthersRelatedDisc(I85,H85,J85,K85,BD85,"Y",L85,M85,N85,O85)+OthersRelatedDisc(I85,H85,J85,K85,BE85,"Y",L85,M85,N85,O85)+cutrelatedDisc(I85,H85,J85,K85,L85,M85,N85,AW85,"Y",O85)+GetColClarupgDwg(I85,H85,J85,K85,AU85,AV85,"Y",L85)</f>
        <v>0</v>
      </c>
      <c r="BG85" s="810" t="s">
        <v>1183</v>
      </c>
      <c r="BH85" s="810" t="s">
        <v>1183</v>
      </c>
      <c r="BI85" s="811">
        <f t="shared" si="18"/>
        <v>0</v>
      </c>
      <c r="BJ85" s="810" t="s">
        <v>1183</v>
      </c>
      <c r="BK85" s="810" t="s">
        <v>1183</v>
      </c>
      <c r="BL85" s="810" t="s">
        <v>1183</v>
      </c>
      <c r="BM85" s="811">
        <f t="shared" si="19"/>
        <v>0</v>
      </c>
      <c r="BN85" s="812" t="s">
        <v>861</v>
      </c>
      <c r="BO85" s="812" t="s">
        <v>861</v>
      </c>
      <c r="BP85" s="812" t="s">
        <v>861</v>
      </c>
      <c r="BQ85" s="811">
        <f>cleanrelateddisc(I85, H85, J85, K85, BN85, BO85, "Y", L85, M85, N85)+HARelatedDisc(I85, H85, J85, K85,BP85, "Y", L85)</f>
        <v>0</v>
      </c>
      <c r="BR85" s="810"/>
      <c r="BS85" s="810"/>
      <c r="BT85" s="811"/>
      <c r="BU85" s="811"/>
      <c r="BV85" s="810"/>
      <c r="BW85" s="811"/>
      <c r="BX85" s="810"/>
      <c r="BY85" s="813"/>
      <c r="BZ85" s="811"/>
      <c r="CA85" s="813"/>
      <c r="CB85" s="811"/>
      <c r="CC85" s="810"/>
      <c r="CD85" s="810"/>
      <c r="CE85" s="810"/>
      <c r="CF85" s="810"/>
      <c r="CG85" s="810"/>
      <c r="CH85" s="810"/>
      <c r="CI85" s="810"/>
      <c r="CJ85" s="810"/>
      <c r="CK85" s="814"/>
      <c r="CL85" s="815">
        <f t="array" ref="CL85">getSection(I85,J85,K85)</f>
        <v>8</v>
      </c>
      <c r="CM85" s="508">
        <f t="array" ref="CM85">IF(AQ85="N/A","",IF(CU85="N/A",0,GetRapPrice(I85,H85,J85,K85)))</f>
        <v>1800</v>
      </c>
      <c r="CN85" s="509">
        <f t="shared" si="20"/>
        <v>-0.39</v>
      </c>
      <c r="CO85" s="509">
        <f t="array" ref="CO85">IF(AQ85="N/A","",IF(CU85="N/A",0,IF(ISBLANK(G85),0,GetPolSymmDiscount(I85,H85,J85,K85,L85,M85,N85,O85))))</f>
        <v>0</v>
      </c>
      <c r="CP85" s="509">
        <f t="array" ref="CP85">IF(AQ85="N/A","",Depthdisc(I85,H85,L85,J85,K85,Z85,"Y"))</f>
        <v>0</v>
      </c>
      <c r="CQ85" s="509">
        <f t="array" ref="CQ85">IF(AQ85="N/A","",IF(CU85="N/A",0,GetSizePremiums(I85,H85,J85,K85,L85,M85,N85,O85,getSection(G85,J85,K85))))</f>
        <v>0</v>
      </c>
      <c r="CR85" s="509">
        <f t="array" ref="CR85">IF(AQ85="N/A","",IF(CU85="N/A",0,IF(ISBLANK(G85),0,GetDiameterPremiums(I85,H85,L85,M85,N85,O85,J85,K85,T85))))</f>
        <v>0</v>
      </c>
      <c r="CS85" s="509">
        <f t="array" ref="CS85">IF(AQ85="N/A","",IF(CU85="N/A",0,IF(ISBLANK(G85),0,GetKtoSPremiums(I85,H85,J85,K85,AJ85))))</f>
        <v>0</v>
      </c>
      <c r="CT85" s="509">
        <f t="shared" si="21"/>
        <v>-0.39</v>
      </c>
      <c r="CU85" s="508">
        <f t="array" ref="CU85">IF(AQ85="N/A","",GetFMP(I85, H85, J85, K85, L85, M85, N85, O85, (Q85+R85)/2,Z85,AJ85,"Y"))</f>
        <v>1098</v>
      </c>
      <c r="CV85" s="504">
        <f t="shared" si="22"/>
        <v>340.38</v>
      </c>
      <c r="CW85" s="508">
        <f t="shared" si="23"/>
        <v>1800</v>
      </c>
      <c r="CX85" s="717">
        <f t="shared" si="24"/>
        <v>0</v>
      </c>
      <c r="CY85" s="717">
        <f>IF(OR(AQ85="N/A",BM85="N/A",BI85="N/A"),"",IF(AND(H85&lt;1,H85&gt;=0.3,I84="ROUND"),IF(CT85&gt;=-0.4,-0.2,-0.15),MAX(CX85,IF(OR(AQ85="N/A",BM85="N/A",BI85="N/A"),"",GetFinalDiscount("Y", I85, H85, J85, K85, L85, M85, N85, O85, AS85, AT85,AU85,AV85, AW85, AX85,AY85, AZ85, BA85, BB85,BC85,BD85, BE85,BG85, BH85, BJ85, BK85, BN85, BO85, BP85)))))</f>
        <v>-0.2</v>
      </c>
      <c r="CZ85" s="717">
        <f t="shared" si="25"/>
        <v>-0.39</v>
      </c>
      <c r="DA85" s="509">
        <f t="shared" si="26"/>
        <v>-0.39</v>
      </c>
      <c r="DB85" s="504">
        <f t="shared" si="27"/>
        <v>1098</v>
      </c>
      <c r="DC85" s="504">
        <f t="shared" si="28"/>
        <v>340.38</v>
      </c>
      <c r="DD85" s="504" t="str">
        <f t="shared" si="29"/>
        <v/>
      </c>
      <c r="DE85" s="504">
        <f t="array" ref="DE85">IF(OR(AQ85="N/A",BM85="N/A",BI85="N/A"),"",GetCertCharge(H85,"Y",AL85))</f>
        <v>51</v>
      </c>
      <c r="DF85" s="504">
        <f>IF(OR(AQ85="N/A",BM85="N/A",BI85="N/A"),"",DC85*Parameters!$L$3)</f>
        <v>13.6152</v>
      </c>
      <c r="DG85" s="504">
        <f t="shared" si="30"/>
        <v>275.76479999999998</v>
      </c>
      <c r="DH85" s="504">
        <f t="shared" si="31"/>
        <v>889.56387096774188</v>
      </c>
    </row>
    <row r="86" spans="2:112" x14ac:dyDescent="0.25">
      <c r="B86" s="798"/>
      <c r="C86" s="799" t="s">
        <v>1600</v>
      </c>
      <c r="D86" s="512"/>
      <c r="E86" s="512"/>
      <c r="F86" s="722" t="s">
        <v>24</v>
      </c>
      <c r="G86" s="800"/>
      <c r="H86" s="801">
        <v>0.31</v>
      </c>
      <c r="I86" s="509" t="s">
        <v>196</v>
      </c>
      <c r="J86" s="802" t="s">
        <v>250</v>
      </c>
      <c r="K86" s="803" t="s">
        <v>251</v>
      </c>
      <c r="L86" s="804" t="s">
        <v>202</v>
      </c>
      <c r="M86" s="805" t="s">
        <v>202</v>
      </c>
      <c r="N86" s="804" t="s">
        <v>202</v>
      </c>
      <c r="O86" s="804" t="s">
        <v>22</v>
      </c>
      <c r="P86" s="806"/>
      <c r="Q86" s="805"/>
      <c r="R86" s="805"/>
      <c r="S86" s="805"/>
      <c r="T86" s="805"/>
      <c r="U86" s="805">
        <v>1.012</v>
      </c>
      <c r="V86" s="805"/>
      <c r="W86" s="805"/>
      <c r="X86" s="805"/>
      <c r="Y86" s="805"/>
      <c r="Z86" s="805">
        <v>62.7</v>
      </c>
      <c r="AA86" s="512">
        <v>58</v>
      </c>
      <c r="AB86" s="512"/>
      <c r="AC86" s="512"/>
      <c r="AD86" s="807"/>
      <c r="AE86" s="805"/>
      <c r="AF86" s="805"/>
      <c r="AG86" s="805"/>
      <c r="AH86" s="805"/>
      <c r="AI86" s="512"/>
      <c r="AJ86" s="512"/>
      <c r="AK86" s="807"/>
      <c r="AL86" s="512"/>
      <c r="AM86" s="807"/>
      <c r="AN86" s="512"/>
      <c r="AO86" s="559">
        <f t="array" ref="AO86">IF(AQ86="N/A","",GetRapPrice(I86,H86,J86,K86))</f>
        <v>1900</v>
      </c>
      <c r="AP86" s="509">
        <f t="shared" si="16"/>
        <v>-0.45999999999999996</v>
      </c>
      <c r="AQ86" s="508">
        <f t="array" ref="AQ86">GetFMP(I86,H86,J86,K86,L86,M86,N86,O86,(Q86+R86)/2,Z86,AJ86,"Y")</f>
        <v>1026</v>
      </c>
      <c r="AR86" s="504">
        <f t="shared" si="17"/>
        <v>318.06</v>
      </c>
      <c r="AS86" s="808"/>
      <c r="AT86" s="809"/>
      <c r="AU86" s="810"/>
      <c r="AV86" s="810"/>
      <c r="AW86" s="811"/>
      <c r="AX86" s="811" t="s">
        <v>1183</v>
      </c>
      <c r="AY86" s="810" t="s">
        <v>1183</v>
      </c>
      <c r="AZ86" s="810" t="s">
        <v>1183</v>
      </c>
      <c r="BA86" s="810" t="s">
        <v>1183</v>
      </c>
      <c r="BB86" s="810" t="s">
        <v>1183</v>
      </c>
      <c r="BC86" s="810" t="s">
        <v>1183</v>
      </c>
      <c r="BD86" s="810" t="s">
        <v>1183</v>
      </c>
      <c r="BE86" s="810" t="s">
        <v>1183</v>
      </c>
      <c r="BF86" s="811">
        <f>NaturalRelatedDisc(I86,H86,J86,K86,AX86,"Y",L86,M86,N86,O86)+NaturalRelatedDisc(I86,H86,J86,K86,AY86,"Y",L86,M86,N86,O86)+OpenRelatedDisc(I86,H86,J86,K86,AZ86,"Y",L86,M86,N86,O86)+GrainingRelatedDisc(I86,H86,J86,K86,BA86,"Surface","Y",L86,M86,N86,O86)+GrainingRelatedDisc(I86,H86,J86,K86,BB86,"Internal","Y",L86,M86,N86,O86)+OthersRelatedDisc(I86,H86,J86,K86,BC86,"Y",L86,M86,N86,O86)+OthersRelatedDisc(I86,H86,J86,K86,BD86,"Y",L86,M86,N86,O86)+OthersRelatedDisc(I86,H86,J86,K86,BE86,"Y",L86,M86,N86,O86)+cutrelatedDisc(I86,H86,J86,K86,L86,M86,N86,AW86,"Y",O86)+GetColClarupgDwg(I86,H86,J86,K86,AU86,AV86,"Y",L86)</f>
        <v>0</v>
      </c>
      <c r="BG86" s="810" t="s">
        <v>1183</v>
      </c>
      <c r="BH86" s="810" t="s">
        <v>1183</v>
      </c>
      <c r="BI86" s="811">
        <f t="shared" si="18"/>
        <v>0</v>
      </c>
      <c r="BJ86" s="810" t="s">
        <v>1183</v>
      </c>
      <c r="BK86" s="810" t="s">
        <v>1183</v>
      </c>
      <c r="BL86" s="810" t="s">
        <v>1183</v>
      </c>
      <c r="BM86" s="811">
        <f t="shared" si="19"/>
        <v>0</v>
      </c>
      <c r="BN86" s="812" t="s">
        <v>861</v>
      </c>
      <c r="BO86" s="812" t="s">
        <v>861</v>
      </c>
      <c r="BP86" s="812" t="s">
        <v>861</v>
      </c>
      <c r="BQ86" s="811">
        <f>cleanrelateddisc(I86, H86, J86, K86, BN86, BO86, "Y", L86, M86, N86)+HARelatedDisc(I86, H86, J86, K86,BP86, "Y", L86)</f>
        <v>0</v>
      </c>
      <c r="BR86" s="810"/>
      <c r="BS86" s="810"/>
      <c r="BT86" s="811"/>
      <c r="BU86" s="811"/>
      <c r="BV86" s="810"/>
      <c r="BW86" s="811"/>
      <c r="BX86" s="810"/>
      <c r="BY86" s="813"/>
      <c r="BZ86" s="811"/>
      <c r="CA86" s="813"/>
      <c r="CB86" s="811"/>
      <c r="CC86" s="810"/>
      <c r="CD86" s="810"/>
      <c r="CE86" s="810"/>
      <c r="CF86" s="810"/>
      <c r="CG86" s="810"/>
      <c r="CH86" s="810"/>
      <c r="CI86" s="810"/>
      <c r="CJ86" s="810"/>
      <c r="CK86" s="814"/>
      <c r="CL86" s="815">
        <f t="array" ref="CL86">getSection(I86,J86,K86)</f>
        <v>5</v>
      </c>
      <c r="CM86" s="508">
        <f t="array" ref="CM86">IF(AQ86="N/A","",IF(CU86="N/A",0,GetRapPrice(I86,H86,J86,K86)))</f>
        <v>1900</v>
      </c>
      <c r="CN86" s="509">
        <f t="shared" si="20"/>
        <v>-0.45999999999999996</v>
      </c>
      <c r="CO86" s="509">
        <f t="array" ref="CO86">IF(AQ86="N/A","",IF(CU86="N/A",0,IF(ISBLANK(G86),0,GetPolSymmDiscount(I86,H86,J86,K86,L86,M86,N86,O86))))</f>
        <v>0</v>
      </c>
      <c r="CP86" s="509">
        <f t="array" ref="CP86">IF(AQ86="N/A","",Depthdisc(I86,H86,L86,J86,K86,Z86,"Y"))</f>
        <v>0</v>
      </c>
      <c r="CQ86" s="509">
        <f t="array" ref="CQ86">IF(AQ86="N/A","",IF(CU86="N/A",0,GetSizePremiums(I86,H86,J86,K86,L86,M86,N86,O86,getSection(G86,J86,K86))))</f>
        <v>0</v>
      </c>
      <c r="CR86" s="509">
        <f t="array" ref="CR86">IF(AQ86="N/A","",IF(CU86="N/A",0,IF(ISBLANK(G86),0,GetDiameterPremiums(I86,H86,L86,M86,N86,O86,J86,K86,T86))))</f>
        <v>0</v>
      </c>
      <c r="CS86" s="509">
        <f t="array" ref="CS86">IF(AQ86="N/A","",IF(CU86="N/A",0,IF(ISBLANK(G86),0,GetKtoSPremiums(I86,H86,J86,K86,AJ86))))</f>
        <v>0</v>
      </c>
      <c r="CT86" s="509">
        <f t="shared" si="21"/>
        <v>-0.45999999999999996</v>
      </c>
      <c r="CU86" s="508">
        <f t="array" ref="CU86">IF(AQ86="N/A","",GetFMP(I86, H86, J86, K86, L86, M86, N86, O86, (Q86+R86)/2,Z86,AJ86,"Y"))</f>
        <v>1026</v>
      </c>
      <c r="CV86" s="504">
        <f t="shared" si="22"/>
        <v>318.06</v>
      </c>
      <c r="CW86" s="508">
        <f t="shared" si="23"/>
        <v>1900</v>
      </c>
      <c r="CX86" s="717">
        <f t="shared" si="24"/>
        <v>0</v>
      </c>
      <c r="CY86" s="717">
        <f>IF(OR(AQ86="N/A",BM86="N/A",BI86="N/A"),"",IF(AND(H86&lt;1,H86&gt;=0.3,I85="ROUND"),IF(CT86&gt;=-0.4,-0.2,-0.15),MAX(CX86,IF(OR(AQ86="N/A",BM86="N/A",BI86="N/A"),"",GetFinalDiscount("Y", I86, H86, J86, K86, L86, M86, N86, O86, AS86, AT86,AU86,AV86, AW86, AX86,AY86, AZ86, BA86, BB86,BC86,BD86, BE86,BG86, BH86, BJ86, BK86, BN86, BO86, BP86)))))</f>
        <v>-0.15</v>
      </c>
      <c r="CZ86" s="717">
        <f t="shared" si="25"/>
        <v>-0.45999999999999996</v>
      </c>
      <c r="DA86" s="509">
        <f t="shared" si="26"/>
        <v>-0.45999999999999996</v>
      </c>
      <c r="DB86" s="504">
        <f t="shared" si="27"/>
        <v>1026</v>
      </c>
      <c r="DC86" s="504">
        <f t="shared" si="28"/>
        <v>318.06</v>
      </c>
      <c r="DD86" s="504" t="str">
        <f t="shared" si="29"/>
        <v/>
      </c>
      <c r="DE86" s="504">
        <f t="array" ref="DE86">IF(OR(AQ86="N/A",BM86="N/A",BI86="N/A"),"",GetCertCharge(H86,"Y",AL86))</f>
        <v>51</v>
      </c>
      <c r="DF86" s="504">
        <f>IF(OR(AQ86="N/A",BM86="N/A",BI86="N/A"),"",DC86*Parameters!$L$3)</f>
        <v>12.7224</v>
      </c>
      <c r="DG86" s="504">
        <f t="shared" si="30"/>
        <v>254.33760000000001</v>
      </c>
      <c r="DH86" s="504">
        <f t="shared" si="31"/>
        <v>820.44387096774199</v>
      </c>
    </row>
    <row r="87" spans="2:112" x14ac:dyDescent="0.25">
      <c r="B87" s="798"/>
      <c r="C87" s="799" t="s">
        <v>1601</v>
      </c>
      <c r="D87" s="512"/>
      <c r="E87" s="512"/>
      <c r="F87" s="722" t="s">
        <v>24</v>
      </c>
      <c r="G87" s="800"/>
      <c r="H87" s="801">
        <v>0.31</v>
      </c>
      <c r="I87" s="509" t="s">
        <v>196</v>
      </c>
      <c r="J87" s="802" t="s">
        <v>250</v>
      </c>
      <c r="K87" s="803" t="s">
        <v>251</v>
      </c>
      <c r="L87" s="804" t="s">
        <v>188</v>
      </c>
      <c r="M87" s="805" t="s">
        <v>188</v>
      </c>
      <c r="N87" s="804" t="s">
        <v>188</v>
      </c>
      <c r="O87" s="804" t="s">
        <v>36</v>
      </c>
      <c r="P87" s="806"/>
      <c r="Q87" s="805"/>
      <c r="R87" s="805"/>
      <c r="S87" s="805"/>
      <c r="T87" s="805"/>
      <c r="U87" s="805">
        <v>1.0069999999999999</v>
      </c>
      <c r="V87" s="805"/>
      <c r="W87" s="805"/>
      <c r="X87" s="805"/>
      <c r="Y87" s="805"/>
      <c r="Z87" s="805">
        <v>62.1</v>
      </c>
      <c r="AA87" s="512">
        <v>56</v>
      </c>
      <c r="AB87" s="512"/>
      <c r="AC87" s="512"/>
      <c r="AD87" s="807"/>
      <c r="AE87" s="805"/>
      <c r="AF87" s="805"/>
      <c r="AG87" s="805"/>
      <c r="AH87" s="805"/>
      <c r="AI87" s="512"/>
      <c r="AJ87" s="512" t="s">
        <v>1921</v>
      </c>
      <c r="AK87" s="807"/>
      <c r="AL87" s="512"/>
      <c r="AM87" s="807"/>
      <c r="AN87" s="512"/>
      <c r="AO87" s="559">
        <f t="array" ref="AO87">IF(AQ87="N/A","",GetRapPrice(I87,H87,J87,K87))</f>
        <v>1900</v>
      </c>
      <c r="AP87" s="509">
        <f t="shared" si="16"/>
        <v>-0.41000000000000003</v>
      </c>
      <c r="AQ87" s="508">
        <f t="array" ref="AQ87">GetFMP(I87,H87,J87,K87,L87,M87,N87,O87,(Q87+R87)/2,Z87,AJ87,"Y")</f>
        <v>1121</v>
      </c>
      <c r="AR87" s="504">
        <f t="shared" si="17"/>
        <v>347.51</v>
      </c>
      <c r="AS87" s="808"/>
      <c r="AT87" s="809"/>
      <c r="AU87" s="810"/>
      <c r="AV87" s="810"/>
      <c r="AW87" s="811" t="s">
        <v>189</v>
      </c>
      <c r="AX87" s="811" t="s">
        <v>1183</v>
      </c>
      <c r="AY87" s="810" t="s">
        <v>1183</v>
      </c>
      <c r="AZ87" s="810" t="s">
        <v>1183</v>
      </c>
      <c r="BA87" s="810" t="s">
        <v>1183</v>
      </c>
      <c r="BB87" s="810" t="s">
        <v>1183</v>
      </c>
      <c r="BC87" s="810" t="s">
        <v>1183</v>
      </c>
      <c r="BD87" s="810" t="s">
        <v>1183</v>
      </c>
      <c r="BE87" s="810" t="s">
        <v>1183</v>
      </c>
      <c r="BF87" s="811">
        <f>NaturalRelatedDisc(I87,H87,J87,K87,AX87,"Y",L87,M87,N87,O87)+NaturalRelatedDisc(I87,H87,J87,K87,AY87,"Y",L87,M87,N87,O87)+OpenRelatedDisc(I87,H87,J87,K87,AZ87,"Y",L87,M87,N87,O87)+GrainingRelatedDisc(I87,H87,J87,K87,BA87,"Surface","Y",L87,M87,N87,O87)+GrainingRelatedDisc(I87,H87,J87,K87,BB87,"Internal","Y",L87,M87,N87,O87)+OthersRelatedDisc(I87,H87,J87,K87,BC87,"Y",L87,M87,N87,O87)+OthersRelatedDisc(I87,H87,J87,K87,BD87,"Y",L87,M87,N87,O87)+OthersRelatedDisc(I87,H87,J87,K87,BE87,"Y",L87,M87,N87,O87)+cutrelatedDisc(I87,H87,J87,K87,L87,M87,N87,AW87,"Y",O87)+GetColClarupgDwg(I87,H87,J87,K87,AU87,AV87,"Y",L87)</f>
        <v>0</v>
      </c>
      <c r="BG87" s="810" t="s">
        <v>192</v>
      </c>
      <c r="BH87" s="810" t="s">
        <v>1183</v>
      </c>
      <c r="BI87" s="811">
        <f t="shared" si="18"/>
        <v>-0.05</v>
      </c>
      <c r="BJ87" s="810" t="s">
        <v>1183</v>
      </c>
      <c r="BK87" s="810" t="s">
        <v>1183</v>
      </c>
      <c r="BL87" s="810" t="s">
        <v>1322</v>
      </c>
      <c r="BM87" s="811">
        <f t="shared" si="19"/>
        <v>0</v>
      </c>
      <c r="BN87" s="812" t="s">
        <v>861</v>
      </c>
      <c r="BO87" s="812" t="s">
        <v>861</v>
      </c>
      <c r="BP87" s="812" t="s">
        <v>749</v>
      </c>
      <c r="BQ87" s="811">
        <f>cleanrelateddisc(I87, H87, J87, K87, BN87, BO87, "Y", L87, M87, N87)+HARelatedDisc(I87, H87, J87, K87,BP87, "Y", L87)</f>
        <v>0</v>
      </c>
      <c r="BR87" s="810"/>
      <c r="BS87" s="810"/>
      <c r="BT87" s="811"/>
      <c r="BU87" s="811"/>
      <c r="BV87" s="810"/>
      <c r="BW87" s="811"/>
      <c r="BX87" s="810"/>
      <c r="BY87" s="813"/>
      <c r="BZ87" s="811"/>
      <c r="CA87" s="813"/>
      <c r="CB87" s="811"/>
      <c r="CC87" s="810"/>
      <c r="CD87" s="810"/>
      <c r="CE87" s="810"/>
      <c r="CF87" s="810"/>
      <c r="CG87" s="810"/>
      <c r="CH87" s="810"/>
      <c r="CI87" s="810"/>
      <c r="CJ87" s="810"/>
      <c r="CK87" s="814"/>
      <c r="CL87" s="815">
        <f t="array" ref="CL87">getSection(I87,J87,K87)</f>
        <v>5</v>
      </c>
      <c r="CM87" s="508">
        <f t="array" ref="CM87">IF(AQ87="N/A","",IF(CU87="N/A",0,GetRapPrice(I87,H87,J87,K87)))</f>
        <v>1900</v>
      </c>
      <c r="CN87" s="509">
        <f t="shared" si="20"/>
        <v>-0.41000000000000003</v>
      </c>
      <c r="CO87" s="509">
        <f t="array" ref="CO87">IF(AQ87="N/A","",IF(CU87="N/A",0,IF(ISBLANK(G87),0,GetPolSymmDiscount(I87,H87,J87,K87,L87,M87,N87,O87))))</f>
        <v>0</v>
      </c>
      <c r="CP87" s="509">
        <f t="array" ref="CP87">IF(AQ87="N/A","",Depthdisc(I87,H87,L87,J87,K87,Z87,"Y"))</f>
        <v>0</v>
      </c>
      <c r="CQ87" s="509">
        <f t="array" ref="CQ87">IF(AQ87="N/A","",IF(CU87="N/A",0,GetSizePremiums(I87,H87,J87,K87,L87,M87,N87,O87,getSection(G87,J87,K87))))</f>
        <v>0</v>
      </c>
      <c r="CR87" s="509">
        <f t="array" ref="CR87">IF(AQ87="N/A","",IF(CU87="N/A",0,IF(ISBLANK(G87),0,GetDiameterPremiums(I87,H87,L87,M87,N87,O87,J87,K87,T87))))</f>
        <v>0</v>
      </c>
      <c r="CS87" s="509">
        <f t="array" ref="CS87">IF(AQ87="N/A","",IF(CU87="N/A",0,IF(ISBLANK(G87),0,GetKtoSPremiums(I87,H87,J87,K87,AJ87))))</f>
        <v>0</v>
      </c>
      <c r="CT87" s="509">
        <f t="shared" si="21"/>
        <v>-0.41000000000000003</v>
      </c>
      <c r="CU87" s="508">
        <f t="array" ref="CU87">IF(AQ87="N/A","",GetFMP(I87, H87, J87, K87, L87, M87, N87, O87, (Q87+R87)/2,Z87,AJ87,"Y"))</f>
        <v>1121</v>
      </c>
      <c r="CV87" s="504">
        <f t="shared" si="22"/>
        <v>347.51</v>
      </c>
      <c r="CW87" s="508">
        <f t="shared" si="23"/>
        <v>1900</v>
      </c>
      <c r="CX87" s="717">
        <f t="shared" si="24"/>
        <v>-0.05</v>
      </c>
      <c r="CY87" s="717">
        <f>IF(OR(AQ87="N/A",BM87="N/A",BI87="N/A"),"",IF(AND(H87&lt;1,H87&gt;=0.3,I86="ROUND"),IF(CT87&gt;=-0.4,-0.2,-0.15),MAX(CX87,IF(OR(AQ87="N/A",BM87="N/A",BI87="N/A"),"",GetFinalDiscount("Y", I87, H87, J87, K87, L87, M87, N87, O87, AS87, AT87,AU87,AV87, AW87, AX87,AY87, AZ87, BA87, BB87,BC87,BD87, BE87,BG87, BH87, BJ87, BK87, BN87, BO87, BP87)))))</f>
        <v>-0.15</v>
      </c>
      <c r="CZ87" s="717">
        <f t="shared" si="25"/>
        <v>-0.41000000000000003</v>
      </c>
      <c r="DA87" s="509">
        <f t="shared" si="26"/>
        <v>-0.46</v>
      </c>
      <c r="DB87" s="504">
        <f t="shared" si="27"/>
        <v>1026</v>
      </c>
      <c r="DC87" s="504">
        <f t="shared" si="28"/>
        <v>318.06</v>
      </c>
      <c r="DD87" s="504" t="str">
        <f t="shared" si="29"/>
        <v/>
      </c>
      <c r="DE87" s="504">
        <f t="array" ref="DE87">IF(OR(AQ87="N/A",BM87="N/A",BI87="N/A"),"",GetCertCharge(H87,"Y",AL87))</f>
        <v>51</v>
      </c>
      <c r="DF87" s="504">
        <f>IF(OR(AQ87="N/A",BM87="N/A",BI87="N/A"),"",DC87*Parameters!$L$3)</f>
        <v>12.7224</v>
      </c>
      <c r="DG87" s="504">
        <f t="shared" si="30"/>
        <v>254.33760000000001</v>
      </c>
      <c r="DH87" s="504">
        <f t="shared" si="31"/>
        <v>820.44387096774199</v>
      </c>
    </row>
    <row r="88" spans="2:112" x14ac:dyDescent="0.25">
      <c r="B88" s="798"/>
      <c r="C88" s="799" t="s">
        <v>1602</v>
      </c>
      <c r="D88" s="512"/>
      <c r="E88" s="512"/>
      <c r="F88" s="722" t="s">
        <v>24</v>
      </c>
      <c r="G88" s="800"/>
      <c r="H88" s="801">
        <v>0.31</v>
      </c>
      <c r="I88" s="509" t="s">
        <v>196</v>
      </c>
      <c r="J88" s="802" t="s">
        <v>186</v>
      </c>
      <c r="K88" s="803" t="s">
        <v>259</v>
      </c>
      <c r="L88" s="804" t="s">
        <v>188</v>
      </c>
      <c r="M88" s="805" t="s">
        <v>188</v>
      </c>
      <c r="N88" s="804" t="s">
        <v>188</v>
      </c>
      <c r="O88" s="804" t="s">
        <v>22</v>
      </c>
      <c r="P88" s="806"/>
      <c r="Q88" s="805"/>
      <c r="R88" s="805"/>
      <c r="S88" s="805"/>
      <c r="T88" s="805"/>
      <c r="U88" s="805">
        <v>1.0069999999999999</v>
      </c>
      <c r="V88" s="805"/>
      <c r="W88" s="805"/>
      <c r="X88" s="805"/>
      <c r="Y88" s="805"/>
      <c r="Z88" s="805">
        <v>62.5</v>
      </c>
      <c r="AA88" s="512">
        <v>57</v>
      </c>
      <c r="AB88" s="512"/>
      <c r="AC88" s="512"/>
      <c r="AD88" s="807"/>
      <c r="AE88" s="805"/>
      <c r="AF88" s="805"/>
      <c r="AG88" s="805"/>
      <c r="AH88" s="805"/>
      <c r="AI88" s="512"/>
      <c r="AJ88" s="512" t="s">
        <v>1906</v>
      </c>
      <c r="AK88" s="807"/>
      <c r="AL88" s="512"/>
      <c r="AM88" s="807"/>
      <c r="AN88" s="512"/>
      <c r="AO88" s="559">
        <f t="array" ref="AO88">IF(AQ88="N/A","",GetRapPrice(I88,H88,J88,K88))</f>
        <v>2100</v>
      </c>
      <c r="AP88" s="509">
        <f t="shared" si="16"/>
        <v>-0.39</v>
      </c>
      <c r="AQ88" s="508">
        <f t="array" ref="AQ88">GetFMP(I88,H88,J88,K88,L88,M88,N88,O88,(Q88+R88)/2,Z88,AJ88,"Y")</f>
        <v>1281</v>
      </c>
      <c r="AR88" s="504">
        <f t="shared" si="17"/>
        <v>397.11</v>
      </c>
      <c r="AS88" s="808"/>
      <c r="AT88" s="809"/>
      <c r="AU88" s="810"/>
      <c r="AV88" s="810"/>
      <c r="AW88" s="811"/>
      <c r="AX88" s="811" t="s">
        <v>1183</v>
      </c>
      <c r="AY88" s="810" t="s">
        <v>1183</v>
      </c>
      <c r="AZ88" s="810" t="s">
        <v>1183</v>
      </c>
      <c r="BA88" s="810" t="s">
        <v>1183</v>
      </c>
      <c r="BB88" s="810" t="s">
        <v>1183</v>
      </c>
      <c r="BC88" s="810" t="s">
        <v>1183</v>
      </c>
      <c r="BD88" s="810" t="s">
        <v>1183</v>
      </c>
      <c r="BE88" s="810" t="s">
        <v>1183</v>
      </c>
      <c r="BF88" s="811">
        <f>NaturalRelatedDisc(I88,H88,J88,K88,AX88,"Y",L88,M88,N88,O88)+NaturalRelatedDisc(I88,H88,J88,K88,AY88,"Y",L88,M88,N88,O88)+OpenRelatedDisc(I88,H88,J88,K88,AZ88,"Y",L88,M88,N88,O88)+GrainingRelatedDisc(I88,H88,J88,K88,BA88,"Surface","Y",L88,M88,N88,O88)+GrainingRelatedDisc(I88,H88,J88,K88,BB88,"Internal","Y",L88,M88,N88,O88)+OthersRelatedDisc(I88,H88,J88,K88,BC88,"Y",L88,M88,N88,O88)+OthersRelatedDisc(I88,H88,J88,K88,BD88,"Y",L88,M88,N88,O88)+OthersRelatedDisc(I88,H88,J88,K88,BE88,"Y",L88,M88,N88,O88)+cutrelatedDisc(I88,H88,J88,K88,L88,M88,N88,AW88,"Y",O88)+GetColClarupgDwg(I88,H88,J88,K88,AU88,AV88,"Y",L88)</f>
        <v>0</v>
      </c>
      <c r="BG88" s="810" t="s">
        <v>1183</v>
      </c>
      <c r="BH88" s="810" t="s">
        <v>1183</v>
      </c>
      <c r="BI88" s="811">
        <f t="shared" si="18"/>
        <v>0</v>
      </c>
      <c r="BJ88" s="810" t="s">
        <v>1284</v>
      </c>
      <c r="BK88" s="810" t="s">
        <v>1183</v>
      </c>
      <c r="BL88" s="810" t="s">
        <v>1183</v>
      </c>
      <c r="BM88" s="811">
        <f t="shared" si="19"/>
        <v>-0.01</v>
      </c>
      <c r="BN88" s="812"/>
      <c r="BO88" s="812"/>
      <c r="BP88" s="812" t="s">
        <v>749</v>
      </c>
      <c r="BQ88" s="811">
        <f>cleanrelateddisc(I88, H88, J88, K88, BN88, BO88, "Y", L88, M88, N88)+HARelatedDisc(I88, H88, J88, K88,BP88, "Y", L88)</f>
        <v>0</v>
      </c>
      <c r="BR88" s="810"/>
      <c r="BS88" s="810"/>
      <c r="BT88" s="811"/>
      <c r="BU88" s="811"/>
      <c r="BV88" s="810"/>
      <c r="BW88" s="811"/>
      <c r="BX88" s="810"/>
      <c r="BY88" s="813"/>
      <c r="BZ88" s="811"/>
      <c r="CA88" s="813"/>
      <c r="CB88" s="811"/>
      <c r="CC88" s="810"/>
      <c r="CD88" s="810"/>
      <c r="CE88" s="810"/>
      <c r="CF88" s="810"/>
      <c r="CG88" s="810"/>
      <c r="CH88" s="810"/>
      <c r="CI88" s="810"/>
      <c r="CJ88" s="810"/>
      <c r="CK88" s="814"/>
      <c r="CL88" s="815">
        <f t="array" ref="CL88">getSection(I88,J88,K88)</f>
        <v>7</v>
      </c>
      <c r="CM88" s="508">
        <f t="array" ref="CM88">IF(AQ88="N/A","",IF(CU88="N/A",0,GetRapPrice(I88,H88,J88,K88)))</f>
        <v>2100</v>
      </c>
      <c r="CN88" s="509">
        <f t="shared" si="20"/>
        <v>-0.39</v>
      </c>
      <c r="CO88" s="509">
        <f t="array" ref="CO88">IF(AQ88="N/A","",IF(CU88="N/A",0,IF(ISBLANK(G88),0,GetPolSymmDiscount(I88,H88,J88,K88,L88,M88,N88,O88))))</f>
        <v>0</v>
      </c>
      <c r="CP88" s="509">
        <f t="array" ref="CP88">IF(AQ88="N/A","",Depthdisc(I88,H88,L88,J88,K88,Z88,"Y"))</f>
        <v>0</v>
      </c>
      <c r="CQ88" s="509">
        <f t="array" ref="CQ88">IF(AQ88="N/A","",IF(CU88="N/A",0,GetSizePremiums(I88,H88,J88,K88,L88,M88,N88,O88,getSection(G88,J88,K88))))</f>
        <v>0</v>
      </c>
      <c r="CR88" s="509">
        <f t="array" ref="CR88">IF(AQ88="N/A","",IF(CU88="N/A",0,IF(ISBLANK(G88),0,GetDiameterPremiums(I88,H88,L88,M88,N88,O88,J88,K88,T88))))</f>
        <v>0</v>
      </c>
      <c r="CS88" s="509">
        <f t="array" ref="CS88">IF(AQ88="N/A","",IF(CU88="N/A",0,IF(ISBLANK(G88),0,GetKtoSPremiums(I88,H88,J88,K88,AJ88))))</f>
        <v>0</v>
      </c>
      <c r="CT88" s="509">
        <f t="shared" si="21"/>
        <v>-0.39</v>
      </c>
      <c r="CU88" s="508">
        <f t="array" ref="CU88">IF(AQ88="N/A","",GetFMP(I88, H88, J88, K88, L88, M88, N88, O88, (Q88+R88)/2,Z88,AJ88,"Y"))</f>
        <v>1281</v>
      </c>
      <c r="CV88" s="504">
        <f t="shared" si="22"/>
        <v>397.11</v>
      </c>
      <c r="CW88" s="508">
        <f t="shared" si="23"/>
        <v>2100</v>
      </c>
      <c r="CX88" s="717">
        <f t="shared" si="24"/>
        <v>-0.01</v>
      </c>
      <c r="CY88" s="717">
        <f>IF(OR(AQ88="N/A",BM88="N/A",BI88="N/A"),"",IF(AND(H88&lt;1,H88&gt;=0.3,I87="ROUND"),IF(CT88&gt;=-0.4,-0.2,-0.15),MAX(CX88,IF(OR(AQ88="N/A",BM88="N/A",BI88="N/A"),"",GetFinalDiscount("Y", I88, H88, J88, K88, L88, M88, N88, O88, AS88, AT88,AU88,AV88, AW88, AX88,AY88, AZ88, BA88, BB88,BC88,BD88, BE88,BG88, BH88, BJ88, BK88, BN88, BO88, BP88)))))</f>
        <v>-0.2</v>
      </c>
      <c r="CZ88" s="717">
        <f t="shared" si="25"/>
        <v>-0.39</v>
      </c>
      <c r="DA88" s="509">
        <f t="shared" si="26"/>
        <v>-0.4</v>
      </c>
      <c r="DB88" s="504">
        <f t="shared" si="27"/>
        <v>1260</v>
      </c>
      <c r="DC88" s="504">
        <f t="shared" si="28"/>
        <v>390.6</v>
      </c>
      <c r="DD88" s="504" t="str">
        <f t="shared" si="29"/>
        <v/>
      </c>
      <c r="DE88" s="504">
        <f t="array" ref="DE88">IF(OR(AQ88="N/A",BM88="N/A",BI88="N/A"),"",GetCertCharge(H88,"Y",AL88))</f>
        <v>51</v>
      </c>
      <c r="DF88" s="504">
        <f>IF(OR(AQ88="N/A",BM88="N/A",BI88="N/A"),"",DC88*Parameters!$L$3)</f>
        <v>15.624000000000001</v>
      </c>
      <c r="DG88" s="504">
        <f t="shared" si="30"/>
        <v>323.976</v>
      </c>
      <c r="DH88" s="504">
        <f t="shared" si="31"/>
        <v>1045.0838709677419</v>
      </c>
    </row>
    <row r="89" spans="2:112" x14ac:dyDescent="0.25">
      <c r="B89" s="798"/>
      <c r="C89" s="799" t="s">
        <v>1603</v>
      </c>
      <c r="D89" s="512"/>
      <c r="E89" s="512"/>
      <c r="F89" s="722" t="s">
        <v>24</v>
      </c>
      <c r="G89" s="800"/>
      <c r="H89" s="801">
        <v>0.31</v>
      </c>
      <c r="I89" s="509" t="s">
        <v>196</v>
      </c>
      <c r="J89" s="802" t="s">
        <v>250</v>
      </c>
      <c r="K89" s="803" t="s">
        <v>214</v>
      </c>
      <c r="L89" s="804" t="s">
        <v>188</v>
      </c>
      <c r="M89" s="805" t="s">
        <v>202</v>
      </c>
      <c r="N89" s="804" t="s">
        <v>188</v>
      </c>
      <c r="O89" s="804" t="s">
        <v>22</v>
      </c>
      <c r="P89" s="806"/>
      <c r="Q89" s="805"/>
      <c r="R89" s="805"/>
      <c r="S89" s="805"/>
      <c r="T89" s="805"/>
      <c r="U89" s="805">
        <v>1.0089999999999999</v>
      </c>
      <c r="V89" s="805"/>
      <c r="W89" s="805"/>
      <c r="X89" s="805"/>
      <c r="Y89" s="805"/>
      <c r="Z89" s="805">
        <v>60</v>
      </c>
      <c r="AA89" s="512">
        <v>60</v>
      </c>
      <c r="AB89" s="512"/>
      <c r="AC89" s="512"/>
      <c r="AD89" s="807"/>
      <c r="AE89" s="805"/>
      <c r="AF89" s="805"/>
      <c r="AG89" s="805"/>
      <c r="AH89" s="805"/>
      <c r="AI89" s="512"/>
      <c r="AJ89" s="512" t="s">
        <v>2033</v>
      </c>
      <c r="AK89" s="807"/>
      <c r="AL89" s="512"/>
      <c r="AM89" s="807"/>
      <c r="AN89" s="512"/>
      <c r="AO89" s="559">
        <f t="array" ref="AO89">IF(AQ89="N/A","",GetRapPrice(I89,H89,J89,K89))</f>
        <v>2300</v>
      </c>
      <c r="AP89" s="509">
        <f t="shared" si="16"/>
        <v>-0.43999999999999995</v>
      </c>
      <c r="AQ89" s="508">
        <f t="array" ref="AQ89">GetFMP(I89,H89,J89,K89,L89,M89,N89,O89,(Q89+R89)/2,Z89,AJ89,"Y")</f>
        <v>1288.0000000000002</v>
      </c>
      <c r="AR89" s="504">
        <f t="shared" si="17"/>
        <v>399.28000000000009</v>
      </c>
      <c r="AS89" s="808"/>
      <c r="AT89" s="809"/>
      <c r="AU89" s="810"/>
      <c r="AV89" s="810"/>
      <c r="AW89" s="811"/>
      <c r="AX89" s="811"/>
      <c r="AY89" s="810"/>
      <c r="AZ89" s="810"/>
      <c r="BA89" s="810" t="s">
        <v>1183</v>
      </c>
      <c r="BB89" s="810" t="s">
        <v>1183</v>
      </c>
      <c r="BC89" s="810"/>
      <c r="BD89" s="810"/>
      <c r="BE89" s="810"/>
      <c r="BF89" s="811">
        <f>NaturalRelatedDisc(I89,H89,J89,K89,AX89,"Y",L89,M89,N89,O89)+NaturalRelatedDisc(I89,H89,J89,K89,AY89,"Y",L89,M89,N89,O89)+OpenRelatedDisc(I89,H89,J89,K89,AZ89,"Y",L89,M89,N89,O89)+GrainingRelatedDisc(I89,H89,J89,K89,BA89,"Surface","Y",L89,M89,N89,O89)+GrainingRelatedDisc(I89,H89,J89,K89,BB89,"Internal","Y",L89,M89,N89,O89)+OthersRelatedDisc(I89,H89,J89,K89,BC89,"Y",L89,M89,N89,O89)+OthersRelatedDisc(I89,H89,J89,K89,BD89,"Y",L89,M89,N89,O89)+OthersRelatedDisc(I89,H89,J89,K89,BE89,"Y",L89,M89,N89,O89)+cutrelatedDisc(I89,H89,J89,K89,L89,M89,N89,AW89,"Y",O89)+GetColClarupgDwg(I89,H89,J89,K89,AU89,AV89,"Y",L89)</f>
        <v>0</v>
      </c>
      <c r="BG89" s="810" t="s">
        <v>1183</v>
      </c>
      <c r="BH89" s="810" t="s">
        <v>1183</v>
      </c>
      <c r="BI89" s="811">
        <f t="shared" si="18"/>
        <v>0</v>
      </c>
      <c r="BJ89" s="810"/>
      <c r="BK89" s="810"/>
      <c r="BL89" s="810"/>
      <c r="BM89" s="811">
        <f t="shared" si="19"/>
        <v>0</v>
      </c>
      <c r="BN89" s="812"/>
      <c r="BO89" s="812"/>
      <c r="BP89" s="812"/>
      <c r="BQ89" s="811">
        <f>cleanrelateddisc(I89, H89, J89, K89, BN89, BO89, "Y", L89, M89, N89)+HARelatedDisc(I89, H89, J89, K89,BP89, "Y", L89)</f>
        <v>0</v>
      </c>
      <c r="BR89" s="810"/>
      <c r="BS89" s="810"/>
      <c r="BT89" s="811"/>
      <c r="BU89" s="811"/>
      <c r="BV89" s="810"/>
      <c r="BW89" s="811"/>
      <c r="BX89" s="810"/>
      <c r="BY89" s="813"/>
      <c r="BZ89" s="811"/>
      <c r="CA89" s="813"/>
      <c r="CB89" s="811"/>
      <c r="CC89" s="810"/>
      <c r="CD89" s="810"/>
      <c r="CE89" s="810"/>
      <c r="CF89" s="810"/>
      <c r="CG89" s="810"/>
      <c r="CH89" s="810"/>
      <c r="CI89" s="810"/>
      <c r="CJ89" s="810"/>
      <c r="CK89" s="814"/>
      <c r="CL89" s="815">
        <f t="array" ref="CL89">getSection(I89,J89,K89)</f>
        <v>2</v>
      </c>
      <c r="CM89" s="508">
        <f t="array" ref="CM89">IF(AQ89="N/A","",IF(CU89="N/A",0,GetRapPrice(I89,H89,J89,K89)))</f>
        <v>2300</v>
      </c>
      <c r="CN89" s="509">
        <f t="shared" si="20"/>
        <v>-0.43999999999999995</v>
      </c>
      <c r="CO89" s="509">
        <f t="array" ref="CO89">IF(AQ89="N/A","",IF(CU89="N/A",0,IF(ISBLANK(G89),0,GetPolSymmDiscount(I89,H89,J89,K89,L89,M89,N89,O89))))</f>
        <v>0</v>
      </c>
      <c r="CP89" s="509">
        <f t="array" ref="CP89">IF(AQ89="N/A","",Depthdisc(I89,H89,L89,J89,K89,Z89,"Y"))</f>
        <v>0</v>
      </c>
      <c r="CQ89" s="509">
        <f t="array" ref="CQ89">IF(AQ89="N/A","",IF(CU89="N/A",0,GetSizePremiums(I89,H89,J89,K89,L89,M89,N89,O89,getSection(G89,J89,K89))))</f>
        <v>0</v>
      </c>
      <c r="CR89" s="509">
        <f t="array" ref="CR89">IF(AQ89="N/A","",IF(CU89="N/A",0,IF(ISBLANK(G89),0,GetDiameterPremiums(I89,H89,L89,M89,N89,O89,J89,K89,T89))))</f>
        <v>0</v>
      </c>
      <c r="CS89" s="509">
        <f t="array" ref="CS89">IF(AQ89="N/A","",IF(CU89="N/A",0,IF(ISBLANK(G89),0,GetKtoSPremiums(I89,H89,J89,K89,AJ89))))</f>
        <v>0</v>
      </c>
      <c r="CT89" s="509">
        <f t="shared" si="21"/>
        <v>-0.43999999999999995</v>
      </c>
      <c r="CU89" s="508">
        <f t="array" ref="CU89">IF(AQ89="N/A","",GetFMP(I89, H89, J89, K89, L89, M89, N89, O89, (Q89+R89)/2,Z89,AJ89,"Y"))</f>
        <v>1288.0000000000002</v>
      </c>
      <c r="CV89" s="504">
        <f t="shared" si="22"/>
        <v>399.28000000000009</v>
      </c>
      <c r="CW89" s="508">
        <f t="shared" si="23"/>
        <v>2300</v>
      </c>
      <c r="CX89" s="717">
        <f t="shared" si="24"/>
        <v>0</v>
      </c>
      <c r="CY89" s="717">
        <f>IF(OR(AQ89="N/A",BM89="N/A",BI89="N/A"),"",IF(AND(H89&lt;1,H89&gt;=0.3,I88="ROUND"),IF(CT89&gt;=-0.4,-0.2,-0.15),MAX(CX89,IF(OR(AQ89="N/A",BM89="N/A",BI89="N/A"),"",GetFinalDiscount("Y", I89, H89, J89, K89, L89, M89, N89, O89, AS89, AT89,AU89,AV89, AW89, AX89,AY89, AZ89, BA89, BB89,BC89,BD89, BE89,BG89, BH89, BJ89, BK89, BN89, BO89, BP89)))))</f>
        <v>-0.15</v>
      </c>
      <c r="CZ89" s="717">
        <f t="shared" si="25"/>
        <v>-0.43999999999999995</v>
      </c>
      <c r="DA89" s="509">
        <f t="shared" si="26"/>
        <v>-0.43999999999999995</v>
      </c>
      <c r="DB89" s="504">
        <f t="shared" si="27"/>
        <v>1288.0000000000002</v>
      </c>
      <c r="DC89" s="504">
        <f t="shared" si="28"/>
        <v>399.28000000000009</v>
      </c>
      <c r="DD89" s="504" t="str">
        <f t="shared" si="29"/>
        <v/>
      </c>
      <c r="DE89" s="504">
        <f t="array" ref="DE89">IF(OR(AQ89="N/A",BM89="N/A",BI89="N/A"),"",GetCertCharge(H89,"Y",AL89))</f>
        <v>51</v>
      </c>
      <c r="DF89" s="504">
        <f>IF(OR(AQ89="N/A",BM89="N/A",BI89="N/A"),"",DC89*Parameters!$L$3)</f>
        <v>15.971200000000003</v>
      </c>
      <c r="DG89" s="504">
        <f t="shared" si="30"/>
        <v>332.30880000000008</v>
      </c>
      <c r="DH89" s="504">
        <f t="shared" si="31"/>
        <v>1071.9638709677422</v>
      </c>
    </row>
    <row r="90" spans="2:112" x14ac:dyDescent="0.25">
      <c r="B90" s="798"/>
      <c r="C90" s="799" t="s">
        <v>1604</v>
      </c>
      <c r="D90" s="512"/>
      <c r="E90" s="512"/>
      <c r="F90" s="722" t="s">
        <v>24</v>
      </c>
      <c r="G90" s="800"/>
      <c r="H90" s="801">
        <v>0.31</v>
      </c>
      <c r="I90" s="509" t="s">
        <v>196</v>
      </c>
      <c r="J90" s="802" t="s">
        <v>186</v>
      </c>
      <c r="K90" s="803" t="s">
        <v>234</v>
      </c>
      <c r="L90" s="804" t="s">
        <v>188</v>
      </c>
      <c r="M90" s="805" t="s">
        <v>188</v>
      </c>
      <c r="N90" s="804" t="s">
        <v>188</v>
      </c>
      <c r="O90" s="804" t="s">
        <v>22</v>
      </c>
      <c r="P90" s="806"/>
      <c r="Q90" s="805"/>
      <c r="R90" s="805"/>
      <c r="S90" s="805"/>
      <c r="T90" s="805"/>
      <c r="U90" s="805">
        <v>1.0049999999999999</v>
      </c>
      <c r="V90" s="805"/>
      <c r="W90" s="805"/>
      <c r="X90" s="805"/>
      <c r="Y90" s="805"/>
      <c r="Z90" s="805">
        <v>62.5</v>
      </c>
      <c r="AA90" s="512">
        <v>55.9</v>
      </c>
      <c r="AB90" s="512"/>
      <c r="AC90" s="512"/>
      <c r="AD90" s="807"/>
      <c r="AE90" s="805"/>
      <c r="AF90" s="805"/>
      <c r="AG90" s="805"/>
      <c r="AH90" s="805"/>
      <c r="AI90" s="512"/>
      <c r="AJ90" s="512" t="s">
        <v>1922</v>
      </c>
      <c r="AK90" s="807"/>
      <c r="AL90" s="512"/>
      <c r="AM90" s="807"/>
      <c r="AN90" s="512"/>
      <c r="AO90" s="559">
        <f t="array" ref="AO90">IF(AQ90="N/A","",GetRapPrice(I90,H90,J90,K90))</f>
        <v>2800</v>
      </c>
      <c r="AP90" s="509">
        <f t="shared" si="16"/>
        <v>-0.35</v>
      </c>
      <c r="AQ90" s="508">
        <f t="array" ref="AQ90">GetFMP(I90,H90,J90,K90,L90,M90,N90,O90,(Q90+R90)/2,Z90,AJ90,"Y")</f>
        <v>1820</v>
      </c>
      <c r="AR90" s="504">
        <f t="shared" si="17"/>
        <v>564.20000000000005</v>
      </c>
      <c r="AS90" s="808"/>
      <c r="AT90" s="809"/>
      <c r="AU90" s="810"/>
      <c r="AV90" s="810"/>
      <c r="AW90" s="811"/>
      <c r="AX90" s="811" t="s">
        <v>1183</v>
      </c>
      <c r="AY90" s="810" t="s">
        <v>1183</v>
      </c>
      <c r="AZ90" s="810" t="s">
        <v>1183</v>
      </c>
      <c r="BA90" s="810" t="s">
        <v>1183</v>
      </c>
      <c r="BB90" s="810" t="s">
        <v>1183</v>
      </c>
      <c r="BC90" s="810" t="s">
        <v>1183</v>
      </c>
      <c r="BD90" s="810" t="s">
        <v>1183</v>
      </c>
      <c r="BE90" s="810" t="s">
        <v>1183</v>
      </c>
      <c r="BF90" s="811">
        <f>NaturalRelatedDisc(I90,H90,J90,K90,AX90,"Y",L90,M90,N90,O90)+NaturalRelatedDisc(I90,H90,J90,K90,AY90,"Y",L90,M90,N90,O90)+OpenRelatedDisc(I90,H90,J90,K90,AZ90,"Y",L90,M90,N90,O90)+GrainingRelatedDisc(I90,H90,J90,K90,BA90,"Surface","Y",L90,M90,N90,O90)+GrainingRelatedDisc(I90,H90,J90,K90,BB90,"Internal","Y",L90,M90,N90,O90)+OthersRelatedDisc(I90,H90,J90,K90,BC90,"Y",L90,M90,N90,O90)+OthersRelatedDisc(I90,H90,J90,K90,BD90,"Y",L90,M90,N90,O90)+OthersRelatedDisc(I90,H90,J90,K90,BE90,"Y",L90,M90,N90,O90)+cutrelatedDisc(I90,H90,J90,K90,L90,M90,N90,AW90,"Y",O90)+GetColClarupgDwg(I90,H90,J90,K90,AU90,AV90,"Y",L90)</f>
        <v>0</v>
      </c>
      <c r="BG90" s="810" t="s">
        <v>1183</v>
      </c>
      <c r="BH90" s="810" t="s">
        <v>1183</v>
      </c>
      <c r="BI90" s="811">
        <f t="shared" si="18"/>
        <v>0</v>
      </c>
      <c r="BJ90" s="810" t="s">
        <v>1183</v>
      </c>
      <c r="BK90" s="810" t="s">
        <v>1183</v>
      </c>
      <c r="BL90" s="810" t="s">
        <v>1183</v>
      </c>
      <c r="BM90" s="811">
        <f t="shared" si="19"/>
        <v>0</v>
      </c>
      <c r="BN90" s="812"/>
      <c r="BO90" s="812"/>
      <c r="BP90" s="812" t="s">
        <v>749</v>
      </c>
      <c r="BQ90" s="811">
        <f>cleanrelateddisc(I90, H90, J90, K90, BN90, BO90, "Y", L90, M90, N90)+HARelatedDisc(I90, H90, J90, K90,BP90, "Y", L90)</f>
        <v>0</v>
      </c>
      <c r="BR90" s="810"/>
      <c r="BS90" s="810"/>
      <c r="BT90" s="811"/>
      <c r="BU90" s="811"/>
      <c r="BV90" s="810"/>
      <c r="BW90" s="811"/>
      <c r="BX90" s="810"/>
      <c r="BY90" s="813"/>
      <c r="BZ90" s="811"/>
      <c r="CA90" s="813"/>
      <c r="CB90" s="811"/>
      <c r="CC90" s="810"/>
      <c r="CD90" s="810"/>
      <c r="CE90" s="810"/>
      <c r="CF90" s="810"/>
      <c r="CG90" s="810"/>
      <c r="CH90" s="810"/>
      <c r="CI90" s="810"/>
      <c r="CJ90" s="810"/>
      <c r="CK90" s="814"/>
      <c r="CL90" s="815">
        <f t="array" ref="CL90">getSection(I90,J90,K90)</f>
        <v>1</v>
      </c>
      <c r="CM90" s="508">
        <f t="array" ref="CM90">IF(AQ90="N/A","",IF(CU90="N/A",0,GetRapPrice(I90,H90,J90,K90)))</f>
        <v>2800</v>
      </c>
      <c r="CN90" s="509">
        <f t="shared" si="20"/>
        <v>-0.35</v>
      </c>
      <c r="CO90" s="509">
        <f t="array" ref="CO90">IF(AQ90="N/A","",IF(CU90="N/A",0,IF(ISBLANK(G90),0,GetPolSymmDiscount(I90,H90,J90,K90,L90,M90,N90,O90))))</f>
        <v>0</v>
      </c>
      <c r="CP90" s="509">
        <f t="array" ref="CP90">IF(AQ90="N/A","",Depthdisc(I90,H90,L90,J90,K90,Z90,"Y"))</f>
        <v>0</v>
      </c>
      <c r="CQ90" s="509">
        <f t="array" ref="CQ90">IF(AQ90="N/A","",IF(CU90="N/A",0,GetSizePremiums(I90,H90,J90,K90,L90,M90,N90,O90,getSection(G90,J90,K90))))</f>
        <v>0</v>
      </c>
      <c r="CR90" s="509">
        <f t="array" ref="CR90">IF(AQ90="N/A","",IF(CU90="N/A",0,IF(ISBLANK(G90),0,GetDiameterPremiums(I90,H90,L90,M90,N90,O90,J90,K90,T90))))</f>
        <v>0</v>
      </c>
      <c r="CS90" s="509">
        <f t="array" ref="CS90">IF(AQ90="N/A","",IF(CU90="N/A",0,IF(ISBLANK(G90),0,GetKtoSPremiums(I90,H90,J90,K90,AJ90))))</f>
        <v>0</v>
      </c>
      <c r="CT90" s="509">
        <f t="shared" si="21"/>
        <v>-0.35</v>
      </c>
      <c r="CU90" s="508">
        <f t="array" ref="CU90">IF(AQ90="N/A","",GetFMP(I90, H90, J90, K90, L90, M90, N90, O90, (Q90+R90)/2,Z90,AJ90,"Y"))</f>
        <v>1820</v>
      </c>
      <c r="CV90" s="504">
        <f t="shared" si="22"/>
        <v>564.20000000000005</v>
      </c>
      <c r="CW90" s="508">
        <f t="shared" si="23"/>
        <v>2800</v>
      </c>
      <c r="CX90" s="717">
        <f t="shared" si="24"/>
        <v>0</v>
      </c>
      <c r="CY90" s="717">
        <f>IF(OR(AQ90="N/A",BM90="N/A",BI90="N/A"),"",IF(AND(H90&lt;1,H90&gt;=0.3,I89="ROUND"),IF(CT90&gt;=-0.4,-0.2,-0.15),MAX(CX90,IF(OR(AQ90="N/A",BM90="N/A",BI90="N/A"),"",GetFinalDiscount("Y", I90, H90, J90, K90, L90, M90, N90, O90, AS90, AT90,AU90,AV90, AW90, AX90,AY90, AZ90, BA90, BB90,BC90,BD90, BE90,BG90, BH90, BJ90, BK90, BN90, BO90, BP90)))))</f>
        <v>-0.2</v>
      </c>
      <c r="CZ90" s="717">
        <f t="shared" si="25"/>
        <v>-0.35</v>
      </c>
      <c r="DA90" s="509">
        <f t="shared" si="26"/>
        <v>-0.35</v>
      </c>
      <c r="DB90" s="504">
        <f t="shared" si="27"/>
        <v>1820</v>
      </c>
      <c r="DC90" s="504">
        <f t="shared" si="28"/>
        <v>564.20000000000005</v>
      </c>
      <c r="DD90" s="504" t="str">
        <f t="shared" si="29"/>
        <v/>
      </c>
      <c r="DE90" s="504">
        <f t="array" ref="DE90">IF(OR(AQ90="N/A",BM90="N/A",BI90="N/A"),"",GetCertCharge(H90,"Y",AL90))</f>
        <v>51</v>
      </c>
      <c r="DF90" s="504">
        <f>IF(OR(AQ90="N/A",BM90="N/A",BI90="N/A"),"",DC90*Parameters!$L$3)</f>
        <v>22.568000000000001</v>
      </c>
      <c r="DG90" s="504">
        <f t="shared" si="30"/>
        <v>490.63200000000006</v>
      </c>
      <c r="DH90" s="504">
        <f t="shared" si="31"/>
        <v>1582.6838709677422</v>
      </c>
    </row>
    <row r="91" spans="2:112" x14ac:dyDescent="0.25">
      <c r="B91" s="798"/>
      <c r="C91" s="799" t="s">
        <v>1605</v>
      </c>
      <c r="D91" s="512"/>
      <c r="E91" s="512"/>
      <c r="F91" s="722" t="s">
        <v>24</v>
      </c>
      <c r="G91" s="800"/>
      <c r="H91" s="801">
        <v>0.31</v>
      </c>
      <c r="I91" s="509" t="s">
        <v>196</v>
      </c>
      <c r="J91" s="802" t="s">
        <v>250</v>
      </c>
      <c r="K91" s="803" t="s">
        <v>234</v>
      </c>
      <c r="L91" s="804" t="s">
        <v>188</v>
      </c>
      <c r="M91" s="805" t="s">
        <v>188</v>
      </c>
      <c r="N91" s="804" t="s">
        <v>188</v>
      </c>
      <c r="O91" s="804" t="s">
        <v>36</v>
      </c>
      <c r="P91" s="806"/>
      <c r="Q91" s="805"/>
      <c r="R91" s="805"/>
      <c r="S91" s="805"/>
      <c r="T91" s="805"/>
      <c r="U91" s="805">
        <v>1.0049999999999999</v>
      </c>
      <c r="V91" s="805"/>
      <c r="W91" s="805"/>
      <c r="X91" s="805"/>
      <c r="Y91" s="805"/>
      <c r="Z91" s="805">
        <v>62.6</v>
      </c>
      <c r="AA91" s="512">
        <v>54.4</v>
      </c>
      <c r="AB91" s="512"/>
      <c r="AC91" s="512"/>
      <c r="AD91" s="807"/>
      <c r="AE91" s="805"/>
      <c r="AF91" s="805"/>
      <c r="AG91" s="805"/>
      <c r="AH91" s="805"/>
      <c r="AI91" s="512"/>
      <c r="AJ91" s="512" t="s">
        <v>1183</v>
      </c>
      <c r="AK91" s="807"/>
      <c r="AL91" s="512"/>
      <c r="AM91" s="807"/>
      <c r="AN91" s="512"/>
      <c r="AO91" s="559">
        <f t="array" ref="AO91">IF(AQ91="N/A","",GetRapPrice(I91,H91,J91,K91))</f>
        <v>2200</v>
      </c>
      <c r="AP91" s="509">
        <f t="shared" si="16"/>
        <v>-0.43000000000000005</v>
      </c>
      <c r="AQ91" s="508">
        <f t="array" ref="AQ91">GetFMP(I91,H91,J91,K91,L91,M91,N91,O91,(Q91+R91)/2,Z91,AJ91,"Y")</f>
        <v>1254</v>
      </c>
      <c r="AR91" s="504">
        <f t="shared" si="17"/>
        <v>388.74</v>
      </c>
      <c r="AS91" s="808"/>
      <c r="AT91" s="809"/>
      <c r="AU91" s="810"/>
      <c r="AV91" s="810"/>
      <c r="AW91" s="811"/>
      <c r="AX91" s="811" t="s">
        <v>1183</v>
      </c>
      <c r="AY91" s="810" t="s">
        <v>1183</v>
      </c>
      <c r="AZ91" s="810" t="s">
        <v>1183</v>
      </c>
      <c r="BA91" s="810" t="s">
        <v>1183</v>
      </c>
      <c r="BB91" s="810" t="s">
        <v>1183</v>
      </c>
      <c r="BC91" s="810" t="s">
        <v>1183</v>
      </c>
      <c r="BD91" s="810" t="s">
        <v>1183</v>
      </c>
      <c r="BE91" s="810" t="s">
        <v>1183</v>
      </c>
      <c r="BF91" s="811">
        <f>NaturalRelatedDisc(I91,H91,J91,K91,AX91,"Y",L91,M91,N91,O91)+NaturalRelatedDisc(I91,H91,J91,K91,AY91,"Y",L91,M91,N91,O91)+OpenRelatedDisc(I91,H91,J91,K91,AZ91,"Y",L91,M91,N91,O91)+GrainingRelatedDisc(I91,H91,J91,K91,BA91,"Surface","Y",L91,M91,N91,O91)+GrainingRelatedDisc(I91,H91,J91,K91,BB91,"Internal","Y",L91,M91,N91,O91)+OthersRelatedDisc(I91,H91,J91,K91,BC91,"Y",L91,M91,N91,O91)+OthersRelatedDisc(I91,H91,J91,K91,BD91,"Y",L91,M91,N91,O91)+OthersRelatedDisc(I91,H91,J91,K91,BE91,"Y",L91,M91,N91,O91)+cutrelatedDisc(I91,H91,J91,K91,L91,M91,N91,AW91,"Y",O91)+GetColClarupgDwg(I91,H91,J91,K91,AU91,AV91,"Y",L91)</f>
        <v>0</v>
      </c>
      <c r="BG91" s="810" t="s">
        <v>1183</v>
      </c>
      <c r="BH91" s="810" t="s">
        <v>1183</v>
      </c>
      <c r="BI91" s="811">
        <f t="shared" si="18"/>
        <v>0</v>
      </c>
      <c r="BJ91" s="810" t="s">
        <v>1183</v>
      </c>
      <c r="BK91" s="810" t="s">
        <v>1183</v>
      </c>
      <c r="BL91" s="810" t="s">
        <v>1183</v>
      </c>
      <c r="BM91" s="811">
        <f t="shared" si="19"/>
        <v>0</v>
      </c>
      <c r="BN91" s="812" t="s">
        <v>861</v>
      </c>
      <c r="BO91" s="812" t="s">
        <v>861</v>
      </c>
      <c r="BP91" s="812" t="s">
        <v>861</v>
      </c>
      <c r="BQ91" s="811">
        <f>cleanrelateddisc(I91, H91, J91, K91, BN91, BO91, "Y", L91, M91, N91)+HARelatedDisc(I91, H91, J91, K91,BP91, "Y", L91)</f>
        <v>0</v>
      </c>
      <c r="BR91" s="810"/>
      <c r="BS91" s="810"/>
      <c r="BT91" s="811"/>
      <c r="BU91" s="811"/>
      <c r="BV91" s="810"/>
      <c r="BW91" s="811"/>
      <c r="BX91" s="810"/>
      <c r="BY91" s="813"/>
      <c r="BZ91" s="811"/>
      <c r="CA91" s="813"/>
      <c r="CB91" s="811"/>
      <c r="CC91" s="810"/>
      <c r="CD91" s="810"/>
      <c r="CE91" s="810"/>
      <c r="CF91" s="810"/>
      <c r="CG91" s="810"/>
      <c r="CH91" s="810"/>
      <c r="CI91" s="810"/>
      <c r="CJ91" s="810"/>
      <c r="CK91" s="814"/>
      <c r="CL91" s="815">
        <f t="array" ref="CL91">getSection(I91,J91,K91)</f>
        <v>2</v>
      </c>
      <c r="CM91" s="508">
        <f t="array" ref="CM91">IF(AQ91="N/A","",IF(CU91="N/A",0,GetRapPrice(I91,H91,J91,K91)))</f>
        <v>2200</v>
      </c>
      <c r="CN91" s="509">
        <f t="shared" si="20"/>
        <v>-0.43000000000000005</v>
      </c>
      <c r="CO91" s="509">
        <f t="array" ref="CO91">IF(AQ91="N/A","",IF(CU91="N/A",0,IF(ISBLANK(G91),0,GetPolSymmDiscount(I91,H91,J91,K91,L91,M91,N91,O91))))</f>
        <v>0</v>
      </c>
      <c r="CP91" s="509">
        <f t="array" ref="CP91">IF(AQ91="N/A","",Depthdisc(I91,H91,L91,J91,K91,Z91,"Y"))</f>
        <v>0</v>
      </c>
      <c r="CQ91" s="509">
        <f t="array" ref="CQ91">IF(AQ91="N/A","",IF(CU91="N/A",0,GetSizePremiums(I91,H91,J91,K91,L91,M91,N91,O91,getSection(G91,J91,K91))))</f>
        <v>0</v>
      </c>
      <c r="CR91" s="509">
        <f t="array" ref="CR91">IF(AQ91="N/A","",IF(CU91="N/A",0,IF(ISBLANK(G91),0,GetDiameterPremiums(I91,H91,L91,M91,N91,O91,J91,K91,T91))))</f>
        <v>0</v>
      </c>
      <c r="CS91" s="509">
        <f t="array" ref="CS91">IF(AQ91="N/A","",IF(CU91="N/A",0,IF(ISBLANK(G91),0,GetKtoSPremiums(I91,H91,J91,K91,AJ91))))</f>
        <v>0</v>
      </c>
      <c r="CT91" s="509">
        <f t="shared" si="21"/>
        <v>-0.43000000000000005</v>
      </c>
      <c r="CU91" s="508">
        <f t="array" ref="CU91">IF(AQ91="N/A","",GetFMP(I91, H91, J91, K91, L91, M91, N91, O91, (Q91+R91)/2,Z91,AJ91,"Y"))</f>
        <v>1254</v>
      </c>
      <c r="CV91" s="504">
        <f t="shared" si="22"/>
        <v>388.74</v>
      </c>
      <c r="CW91" s="508">
        <f t="shared" si="23"/>
        <v>2200</v>
      </c>
      <c r="CX91" s="717">
        <f t="shared" si="24"/>
        <v>0</v>
      </c>
      <c r="CY91" s="717">
        <f>IF(OR(AQ91="N/A",BM91="N/A",BI91="N/A"),"",IF(AND(H91&lt;1,H91&gt;=0.3,I90="ROUND"),IF(CT91&gt;=-0.4,-0.2,-0.15),MAX(CX91,IF(OR(AQ91="N/A",BM91="N/A",BI91="N/A"),"",GetFinalDiscount("Y", I91, H91, J91, K91, L91, M91, N91, O91, AS91, AT91,AU91,AV91, AW91, AX91,AY91, AZ91, BA91, BB91,BC91,BD91, BE91,BG91, BH91, BJ91, BK91, BN91, BO91, BP91)))))</f>
        <v>-0.15</v>
      </c>
      <c r="CZ91" s="717">
        <f t="shared" si="25"/>
        <v>-0.43000000000000005</v>
      </c>
      <c r="DA91" s="509">
        <f t="shared" si="26"/>
        <v>-0.43000000000000005</v>
      </c>
      <c r="DB91" s="504">
        <f t="shared" si="27"/>
        <v>1254</v>
      </c>
      <c r="DC91" s="504">
        <f t="shared" si="28"/>
        <v>388.74</v>
      </c>
      <c r="DD91" s="504" t="str">
        <f t="shared" si="29"/>
        <v/>
      </c>
      <c r="DE91" s="504">
        <f t="array" ref="DE91">IF(OR(AQ91="N/A",BM91="N/A",BI91="N/A"),"",GetCertCharge(H91,"Y",AL91))</f>
        <v>51</v>
      </c>
      <c r="DF91" s="504">
        <f>IF(OR(AQ91="N/A",BM91="N/A",BI91="N/A"),"",DC91*Parameters!$L$3)</f>
        <v>15.5496</v>
      </c>
      <c r="DG91" s="504">
        <f t="shared" si="30"/>
        <v>322.19040000000001</v>
      </c>
      <c r="DH91" s="504">
        <f t="shared" si="31"/>
        <v>1039.3238709677419</v>
      </c>
    </row>
    <row r="92" spans="2:112" x14ac:dyDescent="0.25">
      <c r="B92" s="798"/>
      <c r="C92" s="799" t="s">
        <v>1606</v>
      </c>
      <c r="D92" s="512"/>
      <c r="E92" s="512"/>
      <c r="F92" s="722" t="s">
        <v>24</v>
      </c>
      <c r="G92" s="800"/>
      <c r="H92" s="801">
        <v>0.31</v>
      </c>
      <c r="I92" s="509" t="s">
        <v>196</v>
      </c>
      <c r="J92" s="802" t="s">
        <v>215</v>
      </c>
      <c r="K92" s="803" t="s">
        <v>259</v>
      </c>
      <c r="L92" s="804" t="s">
        <v>202</v>
      </c>
      <c r="M92" s="805" t="s">
        <v>202</v>
      </c>
      <c r="N92" s="804" t="s">
        <v>202</v>
      </c>
      <c r="O92" s="804" t="s">
        <v>36</v>
      </c>
      <c r="P92" s="806"/>
      <c r="Q92" s="805"/>
      <c r="R92" s="805"/>
      <c r="S92" s="805"/>
      <c r="T92" s="805"/>
      <c r="U92" s="805">
        <v>1.0089999999999999</v>
      </c>
      <c r="V92" s="805"/>
      <c r="W92" s="805"/>
      <c r="X92" s="805"/>
      <c r="Y92" s="805"/>
      <c r="Z92" s="805">
        <v>62</v>
      </c>
      <c r="AA92" s="512">
        <v>59</v>
      </c>
      <c r="AB92" s="512"/>
      <c r="AC92" s="512"/>
      <c r="AD92" s="807"/>
      <c r="AE92" s="805"/>
      <c r="AF92" s="805"/>
      <c r="AG92" s="805"/>
      <c r="AH92" s="805"/>
      <c r="AI92" s="512"/>
      <c r="AJ92" s="512"/>
      <c r="AK92" s="807"/>
      <c r="AL92" s="512"/>
      <c r="AM92" s="807"/>
      <c r="AN92" s="512"/>
      <c r="AO92" s="559">
        <f t="array" ref="AO92">IF(AQ92="N/A","",GetRapPrice(I92,H92,J92,K92))</f>
        <v>1800</v>
      </c>
      <c r="AP92" s="509">
        <f t="shared" si="16"/>
        <v>-0.5</v>
      </c>
      <c r="AQ92" s="508">
        <f t="array" ref="AQ92">GetFMP(I92,H92,J92,K92,L92,M92,N92,O92,(Q92+R92)/2,Z92,AJ92,"Y")</f>
        <v>900</v>
      </c>
      <c r="AR92" s="504">
        <f t="shared" si="17"/>
        <v>279</v>
      </c>
      <c r="AS92" s="808"/>
      <c r="AT92" s="809"/>
      <c r="AU92" s="810"/>
      <c r="AV92" s="810"/>
      <c r="AW92" s="811"/>
      <c r="AX92" s="811" t="s">
        <v>1183</v>
      </c>
      <c r="AY92" s="810" t="s">
        <v>1183</v>
      </c>
      <c r="AZ92" s="810" t="s">
        <v>1183</v>
      </c>
      <c r="BA92" s="810" t="s">
        <v>1183</v>
      </c>
      <c r="BB92" s="810" t="s">
        <v>1183</v>
      </c>
      <c r="BC92" s="810" t="s">
        <v>1183</v>
      </c>
      <c r="BD92" s="810" t="s">
        <v>1183</v>
      </c>
      <c r="BE92" s="810" t="s">
        <v>1183</v>
      </c>
      <c r="BF92" s="811">
        <f>NaturalRelatedDisc(I92,H92,J92,K92,AX92,"Y",L92,M92,N92,O92)+NaturalRelatedDisc(I92,H92,J92,K92,AY92,"Y",L92,M92,N92,O92)+OpenRelatedDisc(I92,H92,J92,K92,AZ92,"Y",L92,M92,N92,O92)+GrainingRelatedDisc(I92,H92,J92,K92,BA92,"Surface","Y",L92,M92,N92,O92)+GrainingRelatedDisc(I92,H92,J92,K92,BB92,"Internal","Y",L92,M92,N92,O92)+OthersRelatedDisc(I92,H92,J92,K92,BC92,"Y",L92,M92,N92,O92)+OthersRelatedDisc(I92,H92,J92,K92,BD92,"Y",L92,M92,N92,O92)+OthersRelatedDisc(I92,H92,J92,K92,BE92,"Y",L92,M92,N92,O92)+cutrelatedDisc(I92,H92,J92,K92,L92,M92,N92,AW92,"Y",O92)+GetColClarupgDwg(I92,H92,J92,K92,AU92,AV92,"Y",L92)</f>
        <v>0</v>
      </c>
      <c r="BG92" s="810" t="s">
        <v>1183</v>
      </c>
      <c r="BH92" s="810" t="s">
        <v>1183</v>
      </c>
      <c r="BI92" s="811">
        <f t="shared" si="18"/>
        <v>0</v>
      </c>
      <c r="BJ92" s="810" t="s">
        <v>1183</v>
      </c>
      <c r="BK92" s="810" t="s">
        <v>1183</v>
      </c>
      <c r="BL92" s="810" t="s">
        <v>1183</v>
      </c>
      <c r="BM92" s="811">
        <f t="shared" si="19"/>
        <v>0</v>
      </c>
      <c r="BN92" s="812" t="s">
        <v>861</v>
      </c>
      <c r="BO92" s="812" t="s">
        <v>861</v>
      </c>
      <c r="BP92" s="812" t="s">
        <v>861</v>
      </c>
      <c r="BQ92" s="811">
        <f>cleanrelateddisc(I92, H92, J92, K92, BN92, BO92, "Y", L92, M92, N92)+HARelatedDisc(I92, H92, J92, K92,BP92, "Y", L92)</f>
        <v>0</v>
      </c>
      <c r="BR92" s="810"/>
      <c r="BS92" s="810"/>
      <c r="BT92" s="811"/>
      <c r="BU92" s="811"/>
      <c r="BV92" s="810"/>
      <c r="BW92" s="811"/>
      <c r="BX92" s="810"/>
      <c r="BY92" s="813"/>
      <c r="BZ92" s="811"/>
      <c r="CA92" s="813"/>
      <c r="CB92" s="811"/>
      <c r="CC92" s="810"/>
      <c r="CD92" s="810"/>
      <c r="CE92" s="810"/>
      <c r="CF92" s="810"/>
      <c r="CG92" s="810"/>
      <c r="CH92" s="810"/>
      <c r="CI92" s="810"/>
      <c r="CJ92" s="810"/>
      <c r="CK92" s="814"/>
      <c r="CL92" s="815">
        <f t="array" ref="CL92">getSection(I92,J92,K92)</f>
        <v>8</v>
      </c>
      <c r="CM92" s="508">
        <f t="array" ref="CM92">IF(AQ92="N/A","",IF(CU92="N/A",0,GetRapPrice(I92,H92,J92,K92)))</f>
        <v>1800</v>
      </c>
      <c r="CN92" s="509">
        <f t="shared" si="20"/>
        <v>-0.5</v>
      </c>
      <c r="CO92" s="509">
        <f t="array" ref="CO92">IF(AQ92="N/A","",IF(CU92="N/A",0,IF(ISBLANK(G92),0,GetPolSymmDiscount(I92,H92,J92,K92,L92,M92,N92,O92))))</f>
        <v>0</v>
      </c>
      <c r="CP92" s="509">
        <f t="array" ref="CP92">IF(AQ92="N/A","",Depthdisc(I92,H92,L92,J92,K92,Z92,"Y"))</f>
        <v>0</v>
      </c>
      <c r="CQ92" s="509">
        <f t="array" ref="CQ92">IF(AQ92="N/A","",IF(CU92="N/A",0,GetSizePremiums(I92,H92,J92,K92,L92,M92,N92,O92,getSection(G92,J92,K92))))</f>
        <v>0</v>
      </c>
      <c r="CR92" s="509">
        <f t="array" ref="CR92">IF(AQ92="N/A","",IF(CU92="N/A",0,IF(ISBLANK(G92),0,GetDiameterPremiums(I92,H92,L92,M92,N92,O92,J92,K92,T92))))</f>
        <v>0</v>
      </c>
      <c r="CS92" s="509">
        <f t="array" ref="CS92">IF(AQ92="N/A","",IF(CU92="N/A",0,IF(ISBLANK(G92),0,GetKtoSPremiums(I92,H92,J92,K92,AJ92))))</f>
        <v>0</v>
      </c>
      <c r="CT92" s="509">
        <f t="shared" si="21"/>
        <v>-0.5</v>
      </c>
      <c r="CU92" s="508">
        <f t="array" ref="CU92">IF(AQ92="N/A","",GetFMP(I92, H92, J92, K92, L92, M92, N92, O92, (Q92+R92)/2,Z92,AJ92,"Y"))</f>
        <v>900</v>
      </c>
      <c r="CV92" s="504">
        <f t="shared" si="22"/>
        <v>279</v>
      </c>
      <c r="CW92" s="508">
        <f t="shared" si="23"/>
        <v>1800</v>
      </c>
      <c r="CX92" s="717">
        <f t="shared" si="24"/>
        <v>0</v>
      </c>
      <c r="CY92" s="717">
        <f>IF(OR(AQ92="N/A",BM92="N/A",BI92="N/A"),"",IF(AND(H92&lt;1,H92&gt;=0.3,I91="ROUND"),IF(CT92&gt;=-0.4,-0.2,-0.15),MAX(CX92,IF(OR(AQ92="N/A",BM92="N/A",BI92="N/A"),"",GetFinalDiscount("Y", I92, H92, J92, K92, L92, M92, N92, O92, AS92, AT92,AU92,AV92, AW92, AX92,AY92, AZ92, BA92, BB92,BC92,BD92, BE92,BG92, BH92, BJ92, BK92, BN92, BO92, BP92)))))</f>
        <v>-0.15</v>
      </c>
      <c r="CZ92" s="717">
        <f t="shared" si="25"/>
        <v>-0.5</v>
      </c>
      <c r="DA92" s="509">
        <f t="shared" si="26"/>
        <v>-0.5</v>
      </c>
      <c r="DB92" s="504">
        <f t="shared" si="27"/>
        <v>900</v>
      </c>
      <c r="DC92" s="504">
        <f t="shared" si="28"/>
        <v>279</v>
      </c>
      <c r="DD92" s="504" t="str">
        <f t="shared" si="29"/>
        <v/>
      </c>
      <c r="DE92" s="504">
        <f t="array" ref="DE92">IF(OR(AQ92="N/A",BM92="N/A",BI92="N/A"),"",GetCertCharge(H92,"Y",AL92))</f>
        <v>51</v>
      </c>
      <c r="DF92" s="504">
        <f>IF(OR(AQ92="N/A",BM92="N/A",BI92="N/A"),"",DC92*Parameters!$L$3)</f>
        <v>11.16</v>
      </c>
      <c r="DG92" s="504">
        <f t="shared" si="30"/>
        <v>216.84</v>
      </c>
      <c r="DH92" s="504">
        <f t="shared" si="31"/>
        <v>699.48387096774195</v>
      </c>
    </row>
    <row r="93" spans="2:112" x14ac:dyDescent="0.25">
      <c r="B93" s="798"/>
      <c r="C93" s="799" t="s">
        <v>1511</v>
      </c>
      <c r="D93" s="512"/>
      <c r="E93" s="512"/>
      <c r="F93" s="722" t="s">
        <v>24</v>
      </c>
      <c r="G93" s="800"/>
      <c r="H93" s="801">
        <v>0.32</v>
      </c>
      <c r="I93" s="509" t="s">
        <v>196</v>
      </c>
      <c r="J93" s="802" t="s">
        <v>215</v>
      </c>
      <c r="K93" s="803" t="s">
        <v>234</v>
      </c>
      <c r="L93" s="804" t="s">
        <v>188</v>
      </c>
      <c r="M93" s="805" t="s">
        <v>188</v>
      </c>
      <c r="N93" s="804" t="s">
        <v>202</v>
      </c>
      <c r="O93" s="804" t="s">
        <v>22</v>
      </c>
      <c r="P93" s="806"/>
      <c r="Q93" s="805"/>
      <c r="R93" s="805"/>
      <c r="S93" s="805"/>
      <c r="T93" s="805"/>
      <c r="U93" s="805">
        <v>1.01</v>
      </c>
      <c r="V93" s="805"/>
      <c r="W93" s="805"/>
      <c r="X93" s="805"/>
      <c r="Y93" s="805"/>
      <c r="Z93" s="805">
        <v>62.3</v>
      </c>
      <c r="AA93" s="512">
        <v>57</v>
      </c>
      <c r="AB93" s="512"/>
      <c r="AC93" s="512"/>
      <c r="AD93" s="807"/>
      <c r="AE93" s="805"/>
      <c r="AF93" s="805"/>
      <c r="AG93" s="805"/>
      <c r="AH93" s="805"/>
      <c r="AI93" s="512"/>
      <c r="AJ93" s="512" t="s">
        <v>1923</v>
      </c>
      <c r="AK93" s="807"/>
      <c r="AL93" s="512"/>
      <c r="AM93" s="807"/>
      <c r="AN93" s="512"/>
      <c r="AO93" s="559">
        <f t="array" ref="AO93">IF(AQ93="N/A","",GetRapPrice(I93,H93,J93,K93))</f>
        <v>2300</v>
      </c>
      <c r="AP93" s="509">
        <f t="shared" si="16"/>
        <v>-0.42000000000000004</v>
      </c>
      <c r="AQ93" s="508">
        <f t="array" ref="AQ93">GetFMP(I93,H93,J93,K93,L93,M93,N93,O93,(Q93+R93)/2,Z93,AJ93,"Y")</f>
        <v>1334</v>
      </c>
      <c r="AR93" s="504">
        <f t="shared" si="17"/>
        <v>426.88</v>
      </c>
      <c r="AS93" s="808"/>
      <c r="AT93" s="809"/>
      <c r="AU93" s="810"/>
      <c r="AV93" s="810"/>
      <c r="AW93" s="811" t="s">
        <v>189</v>
      </c>
      <c r="AX93" s="811" t="s">
        <v>1183</v>
      </c>
      <c r="AY93" s="810" t="s">
        <v>1183</v>
      </c>
      <c r="AZ93" s="810" t="s">
        <v>1183</v>
      </c>
      <c r="BA93" s="810" t="s">
        <v>1183</v>
      </c>
      <c r="BB93" s="810" t="s">
        <v>1183</v>
      </c>
      <c r="BC93" s="810" t="s">
        <v>1183</v>
      </c>
      <c r="BD93" s="810" t="s">
        <v>1240</v>
      </c>
      <c r="BE93" s="810" t="s">
        <v>1183</v>
      </c>
      <c r="BF93" s="811">
        <f>NaturalRelatedDisc(I93,H93,J93,K93,AX93,"Y",L93,M93,N93,O93)+NaturalRelatedDisc(I93,H93,J93,K93,AY93,"Y",L93,M93,N93,O93)+OpenRelatedDisc(I93,H93,J93,K93,AZ93,"Y",L93,M93,N93,O93)+GrainingRelatedDisc(I93,H93,J93,K93,BA93,"Surface","Y",L93,M93,N93,O93)+GrainingRelatedDisc(I93,H93,J93,K93,BB93,"Internal","Y",L93,M93,N93,O93)+OthersRelatedDisc(I93,H93,J93,K93,BC93,"Y",L93,M93,N93,O93)+OthersRelatedDisc(I93,H93,J93,K93,BD93,"Y",L93,M93,N93,O93)+OthersRelatedDisc(I93,H93,J93,K93,BE93,"Y",L93,M93,N93,O93)+cutrelatedDisc(I93,H93,J93,K93,L93,M93,N93,AW93,"Y",O93)+GetColClarupgDwg(I93,H93,J93,K93,AU93,AV93,"Y",L93)</f>
        <v>0</v>
      </c>
      <c r="BG93" s="810" t="s">
        <v>1183</v>
      </c>
      <c r="BH93" s="810" t="s">
        <v>1183</v>
      </c>
      <c r="BI93" s="811">
        <f t="shared" si="18"/>
        <v>0</v>
      </c>
      <c r="BJ93" s="810" t="s">
        <v>1183</v>
      </c>
      <c r="BK93" s="810" t="s">
        <v>1183</v>
      </c>
      <c r="BL93" s="810" t="s">
        <v>1322</v>
      </c>
      <c r="BM93" s="811">
        <f t="shared" si="19"/>
        <v>0</v>
      </c>
      <c r="BN93" s="812" t="s">
        <v>861</v>
      </c>
      <c r="BO93" s="812" t="s">
        <v>861</v>
      </c>
      <c r="BP93" s="812" t="s">
        <v>749</v>
      </c>
      <c r="BQ93" s="811">
        <f>cleanrelateddisc(I93, H93, J93, K93, BN93, BO93, "Y", L93, M93, N93)+HARelatedDisc(I93, H93, J93, K93,BP93, "Y", L93)</f>
        <v>0</v>
      </c>
      <c r="BR93" s="810"/>
      <c r="BS93" s="810"/>
      <c r="BT93" s="811"/>
      <c r="BU93" s="811"/>
      <c r="BV93" s="810"/>
      <c r="BW93" s="811"/>
      <c r="BX93" s="810"/>
      <c r="BY93" s="813"/>
      <c r="BZ93" s="811"/>
      <c r="CA93" s="813"/>
      <c r="CB93" s="811"/>
      <c r="CC93" s="810"/>
      <c r="CD93" s="810"/>
      <c r="CE93" s="810"/>
      <c r="CF93" s="810"/>
      <c r="CG93" s="810"/>
      <c r="CH93" s="810"/>
      <c r="CI93" s="810"/>
      <c r="CJ93" s="810"/>
      <c r="CK93" s="814"/>
      <c r="CL93" s="815">
        <f t="array" ref="CL93">getSection(I93,J93,K93)</f>
        <v>2</v>
      </c>
      <c r="CM93" s="508">
        <f t="array" ref="CM93">IF(AQ93="N/A","",IF(CU93="N/A",0,GetRapPrice(I93,H93,J93,K93)))</f>
        <v>2300</v>
      </c>
      <c r="CN93" s="509">
        <f t="shared" si="20"/>
        <v>-0.42000000000000004</v>
      </c>
      <c r="CO93" s="509">
        <f t="array" ref="CO93">IF(AQ93="N/A","",IF(CU93="N/A",0,IF(ISBLANK(G93),0,GetPolSymmDiscount(I93,H93,J93,K93,L93,M93,N93,O93))))</f>
        <v>0</v>
      </c>
      <c r="CP93" s="509">
        <f t="array" ref="CP93">IF(AQ93="N/A","",Depthdisc(I93,H93,L93,J93,K93,Z93,"Y"))</f>
        <v>0</v>
      </c>
      <c r="CQ93" s="509">
        <f t="array" ref="CQ93">IF(AQ93="N/A","",IF(CU93="N/A",0,GetSizePremiums(I93,H93,J93,K93,L93,M93,N93,O93,getSection(G93,J93,K93))))</f>
        <v>0</v>
      </c>
      <c r="CR93" s="509">
        <f t="array" ref="CR93">IF(AQ93="N/A","",IF(CU93="N/A",0,IF(ISBLANK(G93),0,GetDiameterPremiums(I93,H93,L93,M93,N93,O93,J93,K93,T93))))</f>
        <v>0</v>
      </c>
      <c r="CS93" s="509">
        <f t="array" ref="CS93">IF(AQ93="N/A","",IF(CU93="N/A",0,IF(ISBLANK(G93),0,GetKtoSPremiums(I93,H93,J93,K93,AJ93))))</f>
        <v>0</v>
      </c>
      <c r="CT93" s="509">
        <f t="shared" si="21"/>
        <v>-0.42000000000000004</v>
      </c>
      <c r="CU93" s="508">
        <f t="array" ref="CU93">IF(AQ93="N/A","",GetFMP(I93, H93, J93, K93, L93, M93, N93, O93, (Q93+R93)/2,Z93,AJ93,"Y"))</f>
        <v>1334</v>
      </c>
      <c r="CV93" s="504">
        <f t="shared" si="22"/>
        <v>426.88</v>
      </c>
      <c r="CW93" s="508">
        <f t="shared" si="23"/>
        <v>2300</v>
      </c>
      <c r="CX93" s="717">
        <f t="shared" si="24"/>
        <v>0</v>
      </c>
      <c r="CY93" s="717">
        <f>IF(OR(AQ93="N/A",BM93="N/A",BI93="N/A"),"",IF(AND(H93&lt;1,H93&gt;=0.3,I92="ROUND"),IF(CT93&gt;=-0.4,-0.2,-0.15),MAX(CX93,IF(OR(AQ93="N/A",BM93="N/A",BI93="N/A"),"",GetFinalDiscount("Y", I93, H93, J93, K93, L93, M93, N93, O93, AS93, AT93,AU93,AV93, AW93, AX93,AY93, AZ93, BA93, BB93,BC93,BD93, BE93,BG93, BH93, BJ93, BK93, BN93, BO93, BP93)))))</f>
        <v>-0.15</v>
      </c>
      <c r="CZ93" s="717">
        <f t="shared" si="25"/>
        <v>-0.42000000000000004</v>
      </c>
      <c r="DA93" s="509">
        <f t="shared" si="26"/>
        <v>-0.42000000000000004</v>
      </c>
      <c r="DB93" s="504">
        <f t="shared" si="27"/>
        <v>1334</v>
      </c>
      <c r="DC93" s="504">
        <f t="shared" si="28"/>
        <v>426.88</v>
      </c>
      <c r="DD93" s="504" t="str">
        <f t="shared" si="29"/>
        <v/>
      </c>
      <c r="DE93" s="504">
        <f t="array" ref="DE93">IF(OR(AQ93="N/A",BM93="N/A",BI93="N/A"),"",GetCertCharge(H93,"Y",AL93))</f>
        <v>51</v>
      </c>
      <c r="DF93" s="504">
        <f>IF(OR(AQ93="N/A",BM93="N/A",BI93="N/A"),"",DC93*Parameters!$L$3)</f>
        <v>17.075199999999999</v>
      </c>
      <c r="DG93" s="504">
        <f t="shared" si="30"/>
        <v>358.8048</v>
      </c>
      <c r="DH93" s="504">
        <f t="shared" si="31"/>
        <v>1121.2649999999999</v>
      </c>
    </row>
    <row r="94" spans="2:112" x14ac:dyDescent="0.25">
      <c r="B94" s="798"/>
      <c r="C94" s="799" t="s">
        <v>1607</v>
      </c>
      <c r="D94" s="512"/>
      <c r="E94" s="512"/>
      <c r="F94" s="722" t="s">
        <v>24</v>
      </c>
      <c r="G94" s="800"/>
      <c r="H94" s="801">
        <v>0.32</v>
      </c>
      <c r="I94" s="509" t="s">
        <v>196</v>
      </c>
      <c r="J94" s="802" t="s">
        <v>250</v>
      </c>
      <c r="K94" s="803" t="s">
        <v>259</v>
      </c>
      <c r="L94" s="804" t="s">
        <v>188</v>
      </c>
      <c r="M94" s="805" t="s">
        <v>188</v>
      </c>
      <c r="N94" s="804" t="s">
        <v>188</v>
      </c>
      <c r="O94" s="804" t="s">
        <v>36</v>
      </c>
      <c r="P94" s="806"/>
      <c r="Q94" s="805"/>
      <c r="R94" s="805"/>
      <c r="S94" s="805"/>
      <c r="T94" s="805"/>
      <c r="U94" s="805">
        <v>1.0069999999999999</v>
      </c>
      <c r="V94" s="805"/>
      <c r="W94" s="805"/>
      <c r="X94" s="805"/>
      <c r="Y94" s="805"/>
      <c r="Z94" s="805">
        <v>62.1</v>
      </c>
      <c r="AA94" s="512">
        <v>58</v>
      </c>
      <c r="AB94" s="512"/>
      <c r="AC94" s="512"/>
      <c r="AD94" s="807"/>
      <c r="AE94" s="805"/>
      <c r="AF94" s="805"/>
      <c r="AG94" s="805"/>
      <c r="AH94" s="805"/>
      <c r="AI94" s="512"/>
      <c r="AJ94" s="512" t="s">
        <v>1889</v>
      </c>
      <c r="AK94" s="807"/>
      <c r="AL94" s="512"/>
      <c r="AM94" s="807"/>
      <c r="AN94" s="512"/>
      <c r="AO94" s="559">
        <f t="array" ref="AO94">IF(AQ94="N/A","",GetRapPrice(I94,H94,J94,K94))</f>
        <v>1700</v>
      </c>
      <c r="AP94" s="509">
        <f t="shared" si="16"/>
        <v>-0.42000000000000004</v>
      </c>
      <c r="AQ94" s="508">
        <f t="array" ref="AQ94">GetFMP(I94,H94,J94,K94,L94,M94,N94,O94,(Q94+R94)/2,Z94,AJ94,"Y")</f>
        <v>985.99999999999989</v>
      </c>
      <c r="AR94" s="504">
        <f t="shared" si="17"/>
        <v>315.52</v>
      </c>
      <c r="AS94" s="808"/>
      <c r="AT94" s="809"/>
      <c r="AU94" s="810"/>
      <c r="AV94" s="810"/>
      <c r="AW94" s="811" t="s">
        <v>189</v>
      </c>
      <c r="AX94" s="811" t="s">
        <v>1183</v>
      </c>
      <c r="AY94" s="810" t="s">
        <v>1183</v>
      </c>
      <c r="AZ94" s="810" t="s">
        <v>1183</v>
      </c>
      <c r="BA94" s="810" t="s">
        <v>1183</v>
      </c>
      <c r="BB94" s="810" t="s">
        <v>194</v>
      </c>
      <c r="BC94" s="810" t="s">
        <v>1183</v>
      </c>
      <c r="BD94" s="810" t="s">
        <v>1183</v>
      </c>
      <c r="BE94" s="810" t="s">
        <v>1183</v>
      </c>
      <c r="BF94" s="811">
        <f>NaturalRelatedDisc(I94,H94,J94,K94,AX94,"Y",L94,M94,N94,O94)+NaturalRelatedDisc(I94,H94,J94,K94,AY94,"Y",L94,M94,N94,O94)+OpenRelatedDisc(I94,H94,J94,K94,AZ94,"Y",L94,M94,N94,O94)+GrainingRelatedDisc(I94,H94,J94,K94,BA94,"Surface","Y",L94,M94,N94,O94)+GrainingRelatedDisc(I94,H94,J94,K94,BB94,"Internal","Y",L94,M94,N94,O94)+OthersRelatedDisc(I94,H94,J94,K94,BC94,"Y",L94,M94,N94,O94)+OthersRelatedDisc(I94,H94,J94,K94,BD94,"Y",L94,M94,N94,O94)+OthersRelatedDisc(I94,H94,J94,K94,BE94,"Y",L94,M94,N94,O94)+cutrelatedDisc(I94,H94,J94,K94,L94,M94,N94,AW94,"Y",O94)+GetColClarupgDwg(I94,H94,J94,K94,AU94,AV94,"Y",L94)</f>
        <v>0</v>
      </c>
      <c r="BG94" s="810" t="s">
        <v>192</v>
      </c>
      <c r="BH94" s="810" t="s">
        <v>1183</v>
      </c>
      <c r="BI94" s="811">
        <f t="shared" si="18"/>
        <v>-0.05</v>
      </c>
      <c r="BJ94" s="810" t="s">
        <v>1284</v>
      </c>
      <c r="BK94" s="810" t="s">
        <v>1183</v>
      </c>
      <c r="BL94" s="810" t="s">
        <v>1322</v>
      </c>
      <c r="BM94" s="811">
        <f t="shared" si="19"/>
        <v>-0.01</v>
      </c>
      <c r="BN94" s="812" t="s">
        <v>861</v>
      </c>
      <c r="BO94" s="812" t="s">
        <v>749</v>
      </c>
      <c r="BP94" s="812" t="s">
        <v>749</v>
      </c>
      <c r="BQ94" s="811">
        <f>cleanrelateddisc(I94, H94, J94, K94, BN94, BO94, "Y", L94, M94, N94)+HARelatedDisc(I94, H94, J94, K94,BP94, "Y", L94)</f>
        <v>0</v>
      </c>
      <c r="BR94" s="810"/>
      <c r="BS94" s="810"/>
      <c r="BT94" s="811"/>
      <c r="BU94" s="811"/>
      <c r="BV94" s="810"/>
      <c r="BW94" s="811"/>
      <c r="BX94" s="810"/>
      <c r="BY94" s="813"/>
      <c r="BZ94" s="811"/>
      <c r="CA94" s="813"/>
      <c r="CB94" s="811"/>
      <c r="CC94" s="810"/>
      <c r="CD94" s="810"/>
      <c r="CE94" s="810"/>
      <c r="CF94" s="810"/>
      <c r="CG94" s="810"/>
      <c r="CH94" s="810"/>
      <c r="CI94" s="810"/>
      <c r="CJ94" s="810"/>
      <c r="CK94" s="814"/>
      <c r="CL94" s="815">
        <f t="array" ref="CL94">getSection(I94,J94,K94)</f>
        <v>8</v>
      </c>
      <c r="CM94" s="508">
        <f t="array" ref="CM94">IF(AQ94="N/A","",IF(CU94="N/A",0,GetRapPrice(I94,H94,J94,K94)))</f>
        <v>1700</v>
      </c>
      <c r="CN94" s="509">
        <f t="shared" si="20"/>
        <v>-0.42000000000000004</v>
      </c>
      <c r="CO94" s="509">
        <f t="array" ref="CO94">IF(AQ94="N/A","",IF(CU94="N/A",0,IF(ISBLANK(G94),0,GetPolSymmDiscount(I94,H94,J94,K94,L94,M94,N94,O94))))</f>
        <v>0</v>
      </c>
      <c r="CP94" s="509">
        <f t="array" ref="CP94">IF(AQ94="N/A","",Depthdisc(I94,H94,L94,J94,K94,Z94,"Y"))</f>
        <v>0</v>
      </c>
      <c r="CQ94" s="509">
        <f t="array" ref="CQ94">IF(AQ94="N/A","",IF(CU94="N/A",0,GetSizePremiums(I94,H94,J94,K94,L94,M94,N94,O94,getSection(G94,J94,K94))))</f>
        <v>0</v>
      </c>
      <c r="CR94" s="509">
        <f t="array" ref="CR94">IF(AQ94="N/A","",IF(CU94="N/A",0,IF(ISBLANK(G94),0,GetDiameterPremiums(I94,H94,L94,M94,N94,O94,J94,K94,T94))))</f>
        <v>0</v>
      </c>
      <c r="CS94" s="509">
        <f t="array" ref="CS94">IF(AQ94="N/A","",IF(CU94="N/A",0,IF(ISBLANK(G94),0,GetKtoSPremiums(I94,H94,J94,K94,AJ94))))</f>
        <v>0</v>
      </c>
      <c r="CT94" s="509">
        <f t="shared" si="21"/>
        <v>-0.42000000000000004</v>
      </c>
      <c r="CU94" s="508">
        <f t="array" ref="CU94">IF(AQ94="N/A","",GetFMP(I94, H94, J94, K94, L94, M94, N94, O94, (Q94+R94)/2,Z94,AJ94,"Y"))</f>
        <v>985.99999999999989</v>
      </c>
      <c r="CV94" s="504">
        <f t="shared" si="22"/>
        <v>315.52</v>
      </c>
      <c r="CW94" s="508">
        <f t="shared" si="23"/>
        <v>1700</v>
      </c>
      <c r="CX94" s="717">
        <f t="shared" si="24"/>
        <v>-6.0000000000000005E-2</v>
      </c>
      <c r="CY94" s="717">
        <f>IF(OR(AQ94="N/A",BM94="N/A",BI94="N/A"),"",IF(AND(H94&lt;1,H94&gt;=0.3,I93="ROUND"),IF(CT94&gt;=-0.4,-0.2,-0.15),MAX(CX94,IF(OR(AQ94="N/A",BM94="N/A",BI94="N/A"),"",GetFinalDiscount("Y", I94, H94, J94, K94, L94, M94, N94, O94, AS94, AT94,AU94,AV94, AW94, AX94,AY94, AZ94, BA94, BB94,BC94,BD94, BE94,BG94, BH94, BJ94, BK94, BN94, BO94, BP94)))))</f>
        <v>-0.15</v>
      </c>
      <c r="CZ94" s="717">
        <f t="shared" si="25"/>
        <v>-0.42000000000000004</v>
      </c>
      <c r="DA94" s="509">
        <f t="shared" si="26"/>
        <v>-0.48000000000000004</v>
      </c>
      <c r="DB94" s="504">
        <f t="shared" si="27"/>
        <v>884</v>
      </c>
      <c r="DC94" s="504">
        <f t="shared" si="28"/>
        <v>282.88</v>
      </c>
      <c r="DD94" s="504" t="str">
        <f t="shared" si="29"/>
        <v/>
      </c>
      <c r="DE94" s="504">
        <f t="array" ref="DE94">IF(OR(AQ94="N/A",BM94="N/A",BI94="N/A"),"",GetCertCharge(H94,"Y",AL94))</f>
        <v>51</v>
      </c>
      <c r="DF94" s="504">
        <f>IF(OR(AQ94="N/A",BM94="N/A",BI94="N/A"),"",DC94*Parameters!$L$3)</f>
        <v>11.315200000000001</v>
      </c>
      <c r="DG94" s="504">
        <f t="shared" si="30"/>
        <v>220.56479999999999</v>
      </c>
      <c r="DH94" s="504">
        <f t="shared" si="31"/>
        <v>689.26499999999999</v>
      </c>
    </row>
    <row r="95" spans="2:112" x14ac:dyDescent="0.25">
      <c r="B95" s="798"/>
      <c r="C95" s="799" t="s">
        <v>1608</v>
      </c>
      <c r="D95" s="512"/>
      <c r="E95" s="512"/>
      <c r="F95" s="722" t="s">
        <v>24</v>
      </c>
      <c r="G95" s="800"/>
      <c r="H95" s="801">
        <v>0.32</v>
      </c>
      <c r="I95" s="509" t="s">
        <v>196</v>
      </c>
      <c r="J95" s="802" t="s">
        <v>186</v>
      </c>
      <c r="K95" s="803" t="s">
        <v>234</v>
      </c>
      <c r="L95" s="804" t="s">
        <v>188</v>
      </c>
      <c r="M95" s="805" t="s">
        <v>188</v>
      </c>
      <c r="N95" s="804" t="s">
        <v>188</v>
      </c>
      <c r="O95" s="804" t="s">
        <v>22</v>
      </c>
      <c r="P95" s="806"/>
      <c r="Q95" s="805"/>
      <c r="R95" s="805"/>
      <c r="S95" s="805"/>
      <c r="T95" s="805"/>
      <c r="U95" s="805">
        <v>1.0049999999999999</v>
      </c>
      <c r="V95" s="805"/>
      <c r="W95" s="805"/>
      <c r="X95" s="805"/>
      <c r="Y95" s="805"/>
      <c r="Z95" s="805">
        <v>61.9</v>
      </c>
      <c r="AA95" s="512">
        <v>57</v>
      </c>
      <c r="AB95" s="512"/>
      <c r="AC95" s="512"/>
      <c r="AD95" s="807"/>
      <c r="AE95" s="805"/>
      <c r="AF95" s="805"/>
      <c r="AG95" s="805"/>
      <c r="AH95" s="805"/>
      <c r="AI95" s="512"/>
      <c r="AJ95" s="512"/>
      <c r="AK95" s="807"/>
      <c r="AL95" s="512"/>
      <c r="AM95" s="807"/>
      <c r="AN95" s="512"/>
      <c r="AO95" s="559">
        <f t="array" ref="AO95">IF(AQ95="N/A","",GetRapPrice(I95,H95,J95,K95))</f>
        <v>2800</v>
      </c>
      <c r="AP95" s="509">
        <f t="shared" si="16"/>
        <v>-0.35</v>
      </c>
      <c r="AQ95" s="508">
        <f t="array" ref="AQ95">GetFMP(I95,H95,J95,K95,L95,M95,N95,O95,(Q95+R95)/2,Z95,AJ95,"Y")</f>
        <v>1820</v>
      </c>
      <c r="AR95" s="504">
        <f t="shared" si="17"/>
        <v>582.4</v>
      </c>
      <c r="AS95" s="808"/>
      <c r="AT95" s="809"/>
      <c r="AU95" s="810"/>
      <c r="AV95" s="810"/>
      <c r="AW95" s="811"/>
      <c r="AX95" s="811" t="s">
        <v>1183</v>
      </c>
      <c r="AY95" s="810" t="s">
        <v>1183</v>
      </c>
      <c r="AZ95" s="810" t="s">
        <v>1183</v>
      </c>
      <c r="BA95" s="810" t="s">
        <v>1183</v>
      </c>
      <c r="BB95" s="810" t="s">
        <v>1183</v>
      </c>
      <c r="BC95" s="810" t="s">
        <v>1183</v>
      </c>
      <c r="BD95" s="810" t="s">
        <v>1183</v>
      </c>
      <c r="BE95" s="810" t="s">
        <v>1183</v>
      </c>
      <c r="BF95" s="811">
        <f>NaturalRelatedDisc(I95,H95,J95,K95,AX95,"Y",L95,M95,N95,O95)+NaturalRelatedDisc(I95,H95,J95,K95,AY95,"Y",L95,M95,N95,O95)+OpenRelatedDisc(I95,H95,J95,K95,AZ95,"Y",L95,M95,N95,O95)+GrainingRelatedDisc(I95,H95,J95,K95,BA95,"Surface","Y",L95,M95,N95,O95)+GrainingRelatedDisc(I95,H95,J95,K95,BB95,"Internal","Y",L95,M95,N95,O95)+OthersRelatedDisc(I95,H95,J95,K95,BC95,"Y",L95,M95,N95,O95)+OthersRelatedDisc(I95,H95,J95,K95,BD95,"Y",L95,M95,N95,O95)+OthersRelatedDisc(I95,H95,J95,K95,BE95,"Y",L95,M95,N95,O95)+cutrelatedDisc(I95,H95,J95,K95,L95,M95,N95,AW95,"Y",O95)+GetColClarupgDwg(I95,H95,J95,K95,AU95,AV95,"Y",L95)</f>
        <v>0</v>
      </c>
      <c r="BG95" s="810" t="s">
        <v>1183</v>
      </c>
      <c r="BH95" s="810" t="s">
        <v>1183</v>
      </c>
      <c r="BI95" s="811">
        <f t="shared" si="18"/>
        <v>0</v>
      </c>
      <c r="BJ95" s="810" t="s">
        <v>1183</v>
      </c>
      <c r="BK95" s="810" t="s">
        <v>1183</v>
      </c>
      <c r="BL95" s="810" t="s">
        <v>1183</v>
      </c>
      <c r="BM95" s="811">
        <f t="shared" si="19"/>
        <v>0</v>
      </c>
      <c r="BN95" s="812"/>
      <c r="BO95" s="812"/>
      <c r="BP95" s="812"/>
      <c r="BQ95" s="811">
        <f>cleanrelateddisc(I95, H95, J95, K95, BN95, BO95, "Y", L95, M95, N95)+HARelatedDisc(I95, H95, J95, K95,BP95, "Y", L95)</f>
        <v>0</v>
      </c>
      <c r="BR95" s="810"/>
      <c r="BS95" s="810"/>
      <c r="BT95" s="811"/>
      <c r="BU95" s="811"/>
      <c r="BV95" s="810"/>
      <c r="BW95" s="811"/>
      <c r="BX95" s="810"/>
      <c r="BY95" s="813"/>
      <c r="BZ95" s="811"/>
      <c r="CA95" s="813"/>
      <c r="CB95" s="811"/>
      <c r="CC95" s="810"/>
      <c r="CD95" s="810"/>
      <c r="CE95" s="810"/>
      <c r="CF95" s="810"/>
      <c r="CG95" s="810"/>
      <c r="CH95" s="810"/>
      <c r="CI95" s="810"/>
      <c r="CJ95" s="810"/>
      <c r="CK95" s="814"/>
      <c r="CL95" s="815">
        <f t="array" ref="CL95">getSection(I95,J95,K95)</f>
        <v>1</v>
      </c>
      <c r="CM95" s="508">
        <f t="array" ref="CM95">IF(AQ95="N/A","",IF(CU95="N/A",0,GetRapPrice(I95,H95,J95,K95)))</f>
        <v>2800</v>
      </c>
      <c r="CN95" s="509">
        <f t="shared" si="20"/>
        <v>-0.35</v>
      </c>
      <c r="CO95" s="509">
        <f t="array" ref="CO95">IF(AQ95="N/A","",IF(CU95="N/A",0,IF(ISBLANK(G95),0,GetPolSymmDiscount(I95,H95,J95,K95,L95,M95,N95,O95))))</f>
        <v>0</v>
      </c>
      <c r="CP95" s="509">
        <f t="array" ref="CP95">IF(AQ95="N/A","",Depthdisc(I95,H95,L95,J95,K95,Z95,"Y"))</f>
        <v>0</v>
      </c>
      <c r="CQ95" s="509">
        <f t="array" ref="CQ95">IF(AQ95="N/A","",IF(CU95="N/A",0,GetSizePremiums(I95,H95,J95,K95,L95,M95,N95,O95,getSection(G95,J95,K95))))</f>
        <v>0</v>
      </c>
      <c r="CR95" s="509">
        <f t="array" ref="CR95">IF(AQ95="N/A","",IF(CU95="N/A",0,IF(ISBLANK(G95),0,GetDiameterPremiums(I95,H95,L95,M95,N95,O95,J95,K95,T95))))</f>
        <v>0</v>
      </c>
      <c r="CS95" s="509">
        <f t="array" ref="CS95">IF(AQ95="N/A","",IF(CU95="N/A",0,IF(ISBLANK(G95),0,GetKtoSPremiums(I95,H95,J95,K95,AJ95))))</f>
        <v>0</v>
      </c>
      <c r="CT95" s="509">
        <f t="shared" si="21"/>
        <v>-0.35</v>
      </c>
      <c r="CU95" s="508">
        <f t="array" ref="CU95">IF(AQ95="N/A","",GetFMP(I95, H95, J95, K95, L95, M95, N95, O95, (Q95+R95)/2,Z95,AJ95,"Y"))</f>
        <v>1820</v>
      </c>
      <c r="CV95" s="504">
        <f t="shared" si="22"/>
        <v>582.4</v>
      </c>
      <c r="CW95" s="508">
        <f t="shared" si="23"/>
        <v>2800</v>
      </c>
      <c r="CX95" s="717">
        <f t="shared" si="24"/>
        <v>0</v>
      </c>
      <c r="CY95" s="717">
        <f>IF(OR(AQ95="N/A",BM95="N/A",BI95="N/A"),"",IF(AND(H95&lt;1,H95&gt;=0.3,I94="ROUND"),IF(CT95&gt;=-0.4,-0.2,-0.15),MAX(CX95,IF(OR(AQ95="N/A",BM95="N/A",BI95="N/A"),"",GetFinalDiscount("Y", I95, H95, J95, K95, L95, M95, N95, O95, AS95, AT95,AU95,AV95, AW95, AX95,AY95, AZ95, BA95, BB95,BC95,BD95, BE95,BG95, BH95, BJ95, BK95, BN95, BO95, BP95)))))</f>
        <v>-0.2</v>
      </c>
      <c r="CZ95" s="717">
        <f t="shared" si="25"/>
        <v>-0.35</v>
      </c>
      <c r="DA95" s="509">
        <f t="shared" si="26"/>
        <v>-0.35</v>
      </c>
      <c r="DB95" s="504">
        <f t="shared" si="27"/>
        <v>1820</v>
      </c>
      <c r="DC95" s="504">
        <f t="shared" si="28"/>
        <v>582.4</v>
      </c>
      <c r="DD95" s="504" t="str">
        <f t="shared" si="29"/>
        <v/>
      </c>
      <c r="DE95" s="504">
        <f t="array" ref="DE95">IF(OR(AQ95="N/A",BM95="N/A",BI95="N/A"),"",GetCertCharge(H95,"Y",AL95))</f>
        <v>51</v>
      </c>
      <c r="DF95" s="504">
        <f>IF(OR(AQ95="N/A",BM95="N/A",BI95="N/A"),"",DC95*Parameters!$L$3)</f>
        <v>23.295999999999999</v>
      </c>
      <c r="DG95" s="504">
        <f t="shared" si="30"/>
        <v>508.10399999999998</v>
      </c>
      <c r="DH95" s="504">
        <f t="shared" si="31"/>
        <v>1587.8249999999998</v>
      </c>
    </row>
    <row r="96" spans="2:112" x14ac:dyDescent="0.25">
      <c r="B96" s="798"/>
      <c r="C96" s="799" t="s">
        <v>1609</v>
      </c>
      <c r="D96" s="512"/>
      <c r="E96" s="512"/>
      <c r="F96" s="722" t="s">
        <v>24</v>
      </c>
      <c r="G96" s="800"/>
      <c r="H96" s="801">
        <v>0.32</v>
      </c>
      <c r="I96" s="509" t="s">
        <v>196</v>
      </c>
      <c r="J96" s="802" t="s">
        <v>258</v>
      </c>
      <c r="K96" s="803" t="s">
        <v>259</v>
      </c>
      <c r="L96" s="804" t="s">
        <v>188</v>
      </c>
      <c r="M96" s="805" t="s">
        <v>188</v>
      </c>
      <c r="N96" s="804" t="s">
        <v>188</v>
      </c>
      <c r="O96" s="804" t="s">
        <v>22</v>
      </c>
      <c r="P96" s="806"/>
      <c r="Q96" s="805"/>
      <c r="R96" s="805"/>
      <c r="S96" s="805"/>
      <c r="T96" s="805"/>
      <c r="U96" s="805">
        <v>1.0069999999999999</v>
      </c>
      <c r="V96" s="805"/>
      <c r="W96" s="805"/>
      <c r="X96" s="805"/>
      <c r="Y96" s="805"/>
      <c r="Z96" s="805">
        <v>62.5</v>
      </c>
      <c r="AA96" s="512">
        <v>56</v>
      </c>
      <c r="AB96" s="512"/>
      <c r="AC96" s="512"/>
      <c r="AD96" s="807"/>
      <c r="AE96" s="805"/>
      <c r="AF96" s="805"/>
      <c r="AG96" s="805"/>
      <c r="AH96" s="805"/>
      <c r="AI96" s="512"/>
      <c r="AJ96" s="512" t="s">
        <v>1921</v>
      </c>
      <c r="AK96" s="807"/>
      <c r="AL96" s="512"/>
      <c r="AM96" s="807"/>
      <c r="AN96" s="512"/>
      <c r="AO96" s="559">
        <f t="array" ref="AO96">IF(AQ96="N/A","",GetRapPrice(I96,H96,J96,K96))</f>
        <v>1500</v>
      </c>
      <c r="AP96" s="509">
        <f t="shared" si="16"/>
        <v>-0.41000000000000003</v>
      </c>
      <c r="AQ96" s="508">
        <f t="array" ref="AQ96">GetFMP(I96,H96,J96,K96,L96,M96,N96,O96,(Q96+R96)/2,Z96,AJ96,"Y")</f>
        <v>885</v>
      </c>
      <c r="AR96" s="504">
        <f t="shared" si="17"/>
        <v>283.2</v>
      </c>
      <c r="AS96" s="808"/>
      <c r="AT96" s="809"/>
      <c r="AU96" s="810"/>
      <c r="AV96" s="810"/>
      <c r="AW96" s="811"/>
      <c r="AX96" s="811" t="s">
        <v>1183</v>
      </c>
      <c r="AY96" s="810" t="s">
        <v>1183</v>
      </c>
      <c r="AZ96" s="810" t="s">
        <v>1183</v>
      </c>
      <c r="BA96" s="810" t="s">
        <v>1183</v>
      </c>
      <c r="BB96" s="810" t="s">
        <v>1183</v>
      </c>
      <c r="BC96" s="810" t="s">
        <v>1183</v>
      </c>
      <c r="BD96" s="810" t="s">
        <v>1183</v>
      </c>
      <c r="BE96" s="810" t="s">
        <v>1183</v>
      </c>
      <c r="BF96" s="811">
        <f>NaturalRelatedDisc(I96,H96,J96,K96,AX96,"Y",L96,M96,N96,O96)+NaturalRelatedDisc(I96,H96,J96,K96,AY96,"Y",L96,M96,N96,O96)+OpenRelatedDisc(I96,H96,J96,K96,AZ96,"Y",L96,M96,N96,O96)+GrainingRelatedDisc(I96,H96,J96,K96,BA96,"Surface","Y",L96,M96,N96,O96)+GrainingRelatedDisc(I96,H96,J96,K96,BB96,"Internal","Y",L96,M96,N96,O96)+OthersRelatedDisc(I96,H96,J96,K96,BC96,"Y",L96,M96,N96,O96)+OthersRelatedDisc(I96,H96,J96,K96,BD96,"Y",L96,M96,N96,O96)+OthersRelatedDisc(I96,H96,J96,K96,BE96,"Y",L96,M96,N96,O96)+cutrelatedDisc(I96,H96,J96,K96,L96,M96,N96,AW96,"Y",O96)+GetColClarupgDwg(I96,H96,J96,K96,AU96,AV96,"Y",L96)</f>
        <v>0</v>
      </c>
      <c r="BG96" s="810" t="s">
        <v>1183</v>
      </c>
      <c r="BH96" s="810" t="s">
        <v>1183</v>
      </c>
      <c r="BI96" s="811">
        <f t="shared" si="18"/>
        <v>0</v>
      </c>
      <c r="BJ96" s="810" t="s">
        <v>1284</v>
      </c>
      <c r="BK96" s="810" t="s">
        <v>1183</v>
      </c>
      <c r="BL96" s="810" t="s">
        <v>1183</v>
      </c>
      <c r="BM96" s="811">
        <f t="shared" si="19"/>
        <v>-0.01</v>
      </c>
      <c r="BN96" s="812"/>
      <c r="BO96" s="812"/>
      <c r="BP96" s="812" t="s">
        <v>749</v>
      </c>
      <c r="BQ96" s="811">
        <f>cleanrelateddisc(I96, H96, J96, K96, BN96, BO96, "Y", L96, M96, N96)+HARelatedDisc(I96, H96, J96, K96,BP96, "Y", L96)</f>
        <v>0</v>
      </c>
      <c r="BR96" s="810"/>
      <c r="BS96" s="810"/>
      <c r="BT96" s="811"/>
      <c r="BU96" s="811"/>
      <c r="BV96" s="810"/>
      <c r="BW96" s="811"/>
      <c r="BX96" s="810"/>
      <c r="BY96" s="813"/>
      <c r="BZ96" s="811"/>
      <c r="CA96" s="813"/>
      <c r="CB96" s="811"/>
      <c r="CC96" s="810"/>
      <c r="CD96" s="810"/>
      <c r="CE96" s="810"/>
      <c r="CF96" s="810"/>
      <c r="CG96" s="810"/>
      <c r="CH96" s="810"/>
      <c r="CI96" s="810"/>
      <c r="CJ96" s="810"/>
      <c r="CK96" s="814"/>
      <c r="CL96" s="815">
        <f t="array" ref="CL96">getSection(I96,J96,K96)</f>
        <v>8</v>
      </c>
      <c r="CM96" s="508">
        <f t="array" ref="CM96">IF(AQ96="N/A","",IF(CU96="N/A",0,GetRapPrice(I96,H96,J96,K96)))</f>
        <v>1500</v>
      </c>
      <c r="CN96" s="509">
        <f t="shared" si="20"/>
        <v>-0.41000000000000003</v>
      </c>
      <c r="CO96" s="509">
        <f t="array" ref="CO96">IF(AQ96="N/A","",IF(CU96="N/A",0,IF(ISBLANK(G96),0,GetPolSymmDiscount(I96,H96,J96,K96,L96,M96,N96,O96))))</f>
        <v>0</v>
      </c>
      <c r="CP96" s="509">
        <f t="array" ref="CP96">IF(AQ96="N/A","",Depthdisc(I96,H96,L96,J96,K96,Z96,"Y"))</f>
        <v>0</v>
      </c>
      <c r="CQ96" s="509">
        <f t="array" ref="CQ96">IF(AQ96="N/A","",IF(CU96="N/A",0,GetSizePremiums(I96,H96,J96,K96,L96,M96,N96,O96,getSection(G96,J96,K96))))</f>
        <v>0</v>
      </c>
      <c r="CR96" s="509">
        <f t="array" ref="CR96">IF(AQ96="N/A","",IF(CU96="N/A",0,IF(ISBLANK(G96),0,GetDiameterPremiums(I96,H96,L96,M96,N96,O96,J96,K96,T96))))</f>
        <v>0</v>
      </c>
      <c r="CS96" s="509">
        <f t="array" ref="CS96">IF(AQ96="N/A","",IF(CU96="N/A",0,IF(ISBLANK(G96),0,GetKtoSPremiums(I96,H96,J96,K96,AJ96))))</f>
        <v>0</v>
      </c>
      <c r="CT96" s="509">
        <f t="shared" si="21"/>
        <v>-0.41000000000000003</v>
      </c>
      <c r="CU96" s="508">
        <f t="array" ref="CU96">IF(AQ96="N/A","",GetFMP(I96, H96, J96, K96, L96, M96, N96, O96, (Q96+R96)/2,Z96,AJ96,"Y"))</f>
        <v>885</v>
      </c>
      <c r="CV96" s="504">
        <f t="shared" si="22"/>
        <v>283.2</v>
      </c>
      <c r="CW96" s="508">
        <f t="shared" si="23"/>
        <v>1500</v>
      </c>
      <c r="CX96" s="717">
        <f t="shared" si="24"/>
        <v>-0.01</v>
      </c>
      <c r="CY96" s="717">
        <f>IF(OR(AQ96="N/A",BM96="N/A",BI96="N/A"),"",IF(AND(H96&lt;1,H96&gt;=0.3,I95="ROUND"),IF(CT96&gt;=-0.4,-0.2,-0.15),MAX(CX96,IF(OR(AQ96="N/A",BM96="N/A",BI96="N/A"),"",GetFinalDiscount("Y", I96, H96, J96, K96, L96, M96, N96, O96, AS96, AT96,AU96,AV96, AW96, AX96,AY96, AZ96, BA96, BB96,BC96,BD96, BE96,BG96, BH96, BJ96, BK96, BN96, BO96, BP96)))))</f>
        <v>-0.15</v>
      </c>
      <c r="CZ96" s="717">
        <f t="shared" si="25"/>
        <v>-0.41000000000000003</v>
      </c>
      <c r="DA96" s="509">
        <f t="shared" si="26"/>
        <v>-0.42000000000000004</v>
      </c>
      <c r="DB96" s="504">
        <f t="shared" si="27"/>
        <v>869.99999999999989</v>
      </c>
      <c r="DC96" s="504">
        <f t="shared" si="28"/>
        <v>278.39999999999998</v>
      </c>
      <c r="DD96" s="504" t="str">
        <f t="shared" si="29"/>
        <v/>
      </c>
      <c r="DE96" s="504">
        <f t="array" ref="DE96">IF(OR(AQ96="N/A",BM96="N/A",BI96="N/A"),"",GetCertCharge(H96,"Y",AL96))</f>
        <v>51</v>
      </c>
      <c r="DF96" s="504">
        <f>IF(OR(AQ96="N/A",BM96="N/A",BI96="N/A"),"",DC96*Parameters!$L$3)</f>
        <v>11.135999999999999</v>
      </c>
      <c r="DG96" s="504">
        <f t="shared" si="30"/>
        <v>216.26399999999998</v>
      </c>
      <c r="DH96" s="504">
        <f t="shared" si="31"/>
        <v>675.82499999999993</v>
      </c>
    </row>
    <row r="97" spans="2:112" x14ac:dyDescent="0.25">
      <c r="B97" s="798"/>
      <c r="C97" s="799" t="s">
        <v>1610</v>
      </c>
      <c r="D97" s="512"/>
      <c r="E97" s="512"/>
      <c r="F97" s="722" t="s">
        <v>24</v>
      </c>
      <c r="G97" s="800"/>
      <c r="H97" s="801">
        <v>0.32</v>
      </c>
      <c r="I97" s="509" t="s">
        <v>196</v>
      </c>
      <c r="J97" s="802" t="s">
        <v>213</v>
      </c>
      <c r="K97" s="803" t="s">
        <v>214</v>
      </c>
      <c r="L97" s="804" t="s">
        <v>188</v>
      </c>
      <c r="M97" s="805" t="s">
        <v>188</v>
      </c>
      <c r="N97" s="804" t="s">
        <v>188</v>
      </c>
      <c r="O97" s="804" t="s">
        <v>22</v>
      </c>
      <c r="P97" s="806"/>
      <c r="Q97" s="805"/>
      <c r="R97" s="805"/>
      <c r="S97" s="805"/>
      <c r="T97" s="805"/>
      <c r="U97" s="805">
        <v>1.0089999999999999</v>
      </c>
      <c r="V97" s="805"/>
      <c r="W97" s="805"/>
      <c r="X97" s="805"/>
      <c r="Y97" s="805"/>
      <c r="Z97" s="805">
        <v>61.9</v>
      </c>
      <c r="AA97" s="512">
        <v>58</v>
      </c>
      <c r="AB97" s="512"/>
      <c r="AC97" s="512"/>
      <c r="AD97" s="807"/>
      <c r="AE97" s="805"/>
      <c r="AF97" s="805"/>
      <c r="AG97" s="805"/>
      <c r="AH97" s="805"/>
      <c r="AI97" s="512"/>
      <c r="AJ97" s="512" t="s">
        <v>1903</v>
      </c>
      <c r="AK97" s="807"/>
      <c r="AL97" s="512"/>
      <c r="AM97" s="807"/>
      <c r="AN97" s="512"/>
      <c r="AO97" s="559">
        <f t="array" ref="AO97">IF(AQ97="N/A","",GetRapPrice(I97,H97,J97,K97))</f>
        <v>2900</v>
      </c>
      <c r="AP97" s="509">
        <f t="shared" si="16"/>
        <v>-0.31999999999999995</v>
      </c>
      <c r="AQ97" s="508">
        <f t="array" ref="AQ97">GetFMP(I97,H97,J97,K97,L97,M97,N97,O97,(Q97+R97)/2,Z97,AJ97,"Y")</f>
        <v>1972.0000000000002</v>
      </c>
      <c r="AR97" s="504">
        <f t="shared" si="17"/>
        <v>631.04000000000008</v>
      </c>
      <c r="AS97" s="808"/>
      <c r="AT97" s="809"/>
      <c r="AU97" s="810"/>
      <c r="AV97" s="810"/>
      <c r="AW97" s="811" t="s">
        <v>189</v>
      </c>
      <c r="AX97" s="811" t="s">
        <v>1183</v>
      </c>
      <c r="AY97" s="810" t="s">
        <v>1183</v>
      </c>
      <c r="AZ97" s="810" t="s">
        <v>1183</v>
      </c>
      <c r="BA97" s="810" t="s">
        <v>1183</v>
      </c>
      <c r="BB97" s="810" t="s">
        <v>1183</v>
      </c>
      <c r="BC97" s="810" t="s">
        <v>1183</v>
      </c>
      <c r="BD97" s="810" t="s">
        <v>1183</v>
      </c>
      <c r="BE97" s="810" t="s">
        <v>1183</v>
      </c>
      <c r="BF97" s="811">
        <f>NaturalRelatedDisc(I97,H97,J97,K97,AX97,"Y",L97,M97,N97,O97)+NaturalRelatedDisc(I97,H97,J97,K97,AY97,"Y",L97,M97,N97,O97)+OpenRelatedDisc(I97,H97,J97,K97,AZ97,"Y",L97,M97,N97,O97)+GrainingRelatedDisc(I97,H97,J97,K97,BA97,"Surface","Y",L97,M97,N97,O97)+GrainingRelatedDisc(I97,H97,J97,K97,BB97,"Internal","Y",L97,M97,N97,O97)+OthersRelatedDisc(I97,H97,J97,K97,BC97,"Y",L97,M97,N97,O97)+OthersRelatedDisc(I97,H97,J97,K97,BD97,"Y",L97,M97,N97,O97)+OthersRelatedDisc(I97,H97,J97,K97,BE97,"Y",L97,M97,N97,O97)+cutrelatedDisc(I97,H97,J97,K97,L97,M97,N97,AW97,"Y",O97)+GetColClarupgDwg(I97,H97,J97,K97,AU97,AV97,"Y",L97)</f>
        <v>0</v>
      </c>
      <c r="BG97" s="810" t="s">
        <v>1183</v>
      </c>
      <c r="BH97" s="810" t="s">
        <v>1183</v>
      </c>
      <c r="BI97" s="811">
        <f t="shared" si="18"/>
        <v>0</v>
      </c>
      <c r="BJ97" s="810" t="s">
        <v>1183</v>
      </c>
      <c r="BK97" s="810" t="s">
        <v>1183</v>
      </c>
      <c r="BL97" s="810" t="s">
        <v>1326</v>
      </c>
      <c r="BM97" s="811">
        <f t="shared" si="19"/>
        <v>0</v>
      </c>
      <c r="BN97" s="812" t="s">
        <v>861</v>
      </c>
      <c r="BO97" s="812" t="s">
        <v>861</v>
      </c>
      <c r="BP97" s="812" t="s">
        <v>861</v>
      </c>
      <c r="BQ97" s="811">
        <f>cleanrelateddisc(I97, H97, J97, K97, BN97, BO97, "Y", L97, M97, N97)+HARelatedDisc(I97, H97, J97, K97,BP97, "Y", L97)</f>
        <v>0</v>
      </c>
      <c r="BR97" s="810"/>
      <c r="BS97" s="810"/>
      <c r="BT97" s="811"/>
      <c r="BU97" s="811"/>
      <c r="BV97" s="810"/>
      <c r="BW97" s="811"/>
      <c r="BX97" s="810"/>
      <c r="BY97" s="813"/>
      <c r="BZ97" s="811"/>
      <c r="CA97" s="813"/>
      <c r="CB97" s="811"/>
      <c r="CC97" s="810"/>
      <c r="CD97" s="810"/>
      <c r="CE97" s="810"/>
      <c r="CF97" s="810"/>
      <c r="CG97" s="810"/>
      <c r="CH97" s="810"/>
      <c r="CI97" s="810"/>
      <c r="CJ97" s="810"/>
      <c r="CK97" s="814"/>
      <c r="CL97" s="815">
        <f t="array" ref="CL97">getSection(I97,J97,K97)</f>
        <v>1</v>
      </c>
      <c r="CM97" s="508">
        <f t="array" ref="CM97">IF(AQ97="N/A","",IF(CU97="N/A",0,GetRapPrice(I97,H97,J97,K97)))</f>
        <v>2900</v>
      </c>
      <c r="CN97" s="509">
        <f t="shared" si="20"/>
        <v>-0.31999999999999995</v>
      </c>
      <c r="CO97" s="509">
        <f t="array" ref="CO97">IF(AQ97="N/A","",IF(CU97="N/A",0,IF(ISBLANK(G97),0,GetPolSymmDiscount(I97,H97,J97,K97,L97,M97,N97,O97))))</f>
        <v>0</v>
      </c>
      <c r="CP97" s="509">
        <f t="array" ref="CP97">IF(AQ97="N/A","",Depthdisc(I97,H97,L97,J97,K97,Z97,"Y"))</f>
        <v>0</v>
      </c>
      <c r="CQ97" s="509">
        <f t="array" ref="CQ97">IF(AQ97="N/A","",IF(CU97="N/A",0,GetSizePremiums(I97,H97,J97,K97,L97,M97,N97,O97,getSection(G97,J97,K97))))</f>
        <v>0</v>
      </c>
      <c r="CR97" s="509">
        <f t="array" ref="CR97">IF(AQ97="N/A","",IF(CU97="N/A",0,IF(ISBLANK(G97),0,GetDiameterPremiums(I97,H97,L97,M97,N97,O97,J97,K97,T97))))</f>
        <v>0</v>
      </c>
      <c r="CS97" s="509">
        <f t="array" ref="CS97">IF(AQ97="N/A","",IF(CU97="N/A",0,IF(ISBLANK(G97),0,GetKtoSPremiums(I97,H97,J97,K97,AJ97))))</f>
        <v>0</v>
      </c>
      <c r="CT97" s="509">
        <f t="shared" si="21"/>
        <v>-0.31999999999999995</v>
      </c>
      <c r="CU97" s="508">
        <f t="array" ref="CU97">IF(AQ97="N/A","",GetFMP(I97, H97, J97, K97, L97, M97, N97, O97, (Q97+R97)/2,Z97,AJ97,"Y"))</f>
        <v>1972.0000000000002</v>
      </c>
      <c r="CV97" s="504">
        <f t="shared" si="22"/>
        <v>631.04000000000008</v>
      </c>
      <c r="CW97" s="508">
        <f t="shared" si="23"/>
        <v>2900</v>
      </c>
      <c r="CX97" s="717">
        <f t="shared" si="24"/>
        <v>0</v>
      </c>
      <c r="CY97" s="717">
        <f>IF(OR(AQ97="N/A",BM97="N/A",BI97="N/A"),"",IF(AND(H97&lt;1,H97&gt;=0.3,I96="ROUND"),IF(CT97&gt;=-0.4,-0.2,-0.15),MAX(CX97,IF(OR(AQ97="N/A",BM97="N/A",BI97="N/A"),"",GetFinalDiscount("Y", I97, H97, J97, K97, L97, M97, N97, O97, AS97, AT97,AU97,AV97, AW97, AX97,AY97, AZ97, BA97, BB97,BC97,BD97, BE97,BG97, BH97, BJ97, BK97, BN97, BO97, BP97)))))</f>
        <v>-0.2</v>
      </c>
      <c r="CZ97" s="717">
        <f t="shared" si="25"/>
        <v>-0.31999999999999995</v>
      </c>
      <c r="DA97" s="509">
        <f t="shared" si="26"/>
        <v>-0.31999999999999995</v>
      </c>
      <c r="DB97" s="504">
        <f t="shared" si="27"/>
        <v>1972.0000000000002</v>
      </c>
      <c r="DC97" s="504">
        <f t="shared" si="28"/>
        <v>631.04000000000008</v>
      </c>
      <c r="DD97" s="504" t="str">
        <f t="shared" si="29"/>
        <v/>
      </c>
      <c r="DE97" s="504">
        <f t="array" ref="DE97">IF(OR(AQ97="N/A",BM97="N/A",BI97="N/A"),"",GetCertCharge(H97,"Y",AL97))</f>
        <v>51</v>
      </c>
      <c r="DF97" s="504">
        <f>IF(OR(AQ97="N/A",BM97="N/A",BI97="N/A"),"",DC97*Parameters!$L$3)</f>
        <v>25.241600000000005</v>
      </c>
      <c r="DG97" s="504">
        <f t="shared" si="30"/>
        <v>554.79840000000013</v>
      </c>
      <c r="DH97" s="504">
        <f t="shared" si="31"/>
        <v>1733.7450000000003</v>
      </c>
    </row>
    <row r="98" spans="2:112" x14ac:dyDescent="0.25">
      <c r="B98" s="798"/>
      <c r="C98" s="799" t="s">
        <v>1611</v>
      </c>
      <c r="D98" s="512"/>
      <c r="E98" s="512"/>
      <c r="F98" s="722" t="s">
        <v>24</v>
      </c>
      <c r="G98" s="800"/>
      <c r="H98" s="801">
        <v>0.32</v>
      </c>
      <c r="I98" s="509" t="s">
        <v>196</v>
      </c>
      <c r="J98" s="802" t="s">
        <v>258</v>
      </c>
      <c r="K98" s="803" t="s">
        <v>259</v>
      </c>
      <c r="L98" s="804" t="s">
        <v>188</v>
      </c>
      <c r="M98" s="805" t="s">
        <v>188</v>
      </c>
      <c r="N98" s="804" t="s">
        <v>188</v>
      </c>
      <c r="O98" s="804" t="s">
        <v>22</v>
      </c>
      <c r="P98" s="806"/>
      <c r="Q98" s="805"/>
      <c r="R98" s="805"/>
      <c r="S98" s="805"/>
      <c r="T98" s="805"/>
      <c r="U98" s="805">
        <v>1.0069999999999999</v>
      </c>
      <c r="V98" s="805"/>
      <c r="W98" s="805"/>
      <c r="X98" s="805"/>
      <c r="Y98" s="805"/>
      <c r="Z98" s="805">
        <v>61.8</v>
      </c>
      <c r="AA98" s="512">
        <v>56</v>
      </c>
      <c r="AB98" s="512"/>
      <c r="AC98" s="512"/>
      <c r="AD98" s="807"/>
      <c r="AE98" s="805"/>
      <c r="AF98" s="805"/>
      <c r="AG98" s="805"/>
      <c r="AH98" s="805"/>
      <c r="AI98" s="512"/>
      <c r="AJ98" s="512"/>
      <c r="AK98" s="807"/>
      <c r="AL98" s="512"/>
      <c r="AM98" s="807"/>
      <c r="AN98" s="512"/>
      <c r="AO98" s="559">
        <f t="array" ref="AO98">IF(AQ98="N/A","",GetRapPrice(I98,H98,J98,K98))</f>
        <v>1500</v>
      </c>
      <c r="AP98" s="509">
        <f t="shared" si="16"/>
        <v>-0.41000000000000003</v>
      </c>
      <c r="AQ98" s="508">
        <f t="array" ref="AQ98">GetFMP(I98,H98,J98,K98,L98,M98,N98,O98,(Q98+R98)/2,Z98,AJ98,"Y")</f>
        <v>885</v>
      </c>
      <c r="AR98" s="504">
        <f t="shared" si="17"/>
        <v>283.2</v>
      </c>
      <c r="AS98" s="808"/>
      <c r="AT98" s="809"/>
      <c r="AU98" s="810"/>
      <c r="AV98" s="810"/>
      <c r="AW98" s="811"/>
      <c r="AX98" s="811" t="s">
        <v>1183</v>
      </c>
      <c r="AY98" s="810" t="s">
        <v>1183</v>
      </c>
      <c r="AZ98" s="810" t="s">
        <v>1183</v>
      </c>
      <c r="BA98" s="810" t="s">
        <v>1183</v>
      </c>
      <c r="BB98" s="810" t="s">
        <v>1183</v>
      </c>
      <c r="BC98" s="810" t="s">
        <v>1183</v>
      </c>
      <c r="BD98" s="810" t="s">
        <v>1183</v>
      </c>
      <c r="BE98" s="810" t="s">
        <v>1183</v>
      </c>
      <c r="BF98" s="811">
        <f>NaturalRelatedDisc(I98,H98,J98,K98,AX98,"Y",L98,M98,N98,O98)+NaturalRelatedDisc(I98,H98,J98,K98,AY98,"Y",L98,M98,N98,O98)+OpenRelatedDisc(I98,H98,J98,K98,AZ98,"Y",L98,M98,N98,O98)+GrainingRelatedDisc(I98,H98,J98,K98,BA98,"Surface","Y",L98,M98,N98,O98)+GrainingRelatedDisc(I98,H98,J98,K98,BB98,"Internal","Y",L98,M98,N98,O98)+OthersRelatedDisc(I98,H98,J98,K98,BC98,"Y",L98,M98,N98,O98)+OthersRelatedDisc(I98,H98,J98,K98,BD98,"Y",L98,M98,N98,O98)+OthersRelatedDisc(I98,H98,J98,K98,BE98,"Y",L98,M98,N98,O98)+cutrelatedDisc(I98,H98,J98,K98,L98,M98,N98,AW98,"Y",O98)+GetColClarupgDwg(I98,H98,J98,K98,AU98,AV98,"Y",L98)</f>
        <v>0</v>
      </c>
      <c r="BG98" s="810" t="s">
        <v>1183</v>
      </c>
      <c r="BH98" s="810" t="s">
        <v>1183</v>
      </c>
      <c r="BI98" s="811">
        <f t="shared" si="18"/>
        <v>0</v>
      </c>
      <c r="BJ98" s="810" t="s">
        <v>1183</v>
      </c>
      <c r="BK98" s="810" t="s">
        <v>1183</v>
      </c>
      <c r="BL98" s="810" t="s">
        <v>1183</v>
      </c>
      <c r="BM98" s="811">
        <f t="shared" si="19"/>
        <v>0</v>
      </c>
      <c r="BN98" s="812" t="s">
        <v>861</v>
      </c>
      <c r="BO98" s="812" t="s">
        <v>861</v>
      </c>
      <c r="BP98" s="812" t="s">
        <v>861</v>
      </c>
      <c r="BQ98" s="811">
        <f>cleanrelateddisc(I98, H98, J98, K98, BN98, BO98, "Y", L98, M98, N98)+HARelatedDisc(I98, H98, J98, K98,BP98, "Y", L98)</f>
        <v>0</v>
      </c>
      <c r="BR98" s="810"/>
      <c r="BS98" s="810"/>
      <c r="BT98" s="811"/>
      <c r="BU98" s="811"/>
      <c r="BV98" s="810"/>
      <c r="BW98" s="811"/>
      <c r="BX98" s="810"/>
      <c r="BY98" s="813"/>
      <c r="BZ98" s="811"/>
      <c r="CA98" s="813"/>
      <c r="CB98" s="811"/>
      <c r="CC98" s="810"/>
      <c r="CD98" s="810"/>
      <c r="CE98" s="810"/>
      <c r="CF98" s="810"/>
      <c r="CG98" s="810"/>
      <c r="CH98" s="810"/>
      <c r="CI98" s="810"/>
      <c r="CJ98" s="810"/>
      <c r="CK98" s="814"/>
      <c r="CL98" s="815">
        <f t="array" ref="CL98">getSection(I98,J98,K98)</f>
        <v>8</v>
      </c>
      <c r="CM98" s="508">
        <f t="array" ref="CM98">IF(AQ98="N/A","",IF(CU98="N/A",0,GetRapPrice(I98,H98,J98,K98)))</f>
        <v>1500</v>
      </c>
      <c r="CN98" s="509">
        <f t="shared" si="20"/>
        <v>-0.41000000000000003</v>
      </c>
      <c r="CO98" s="509">
        <f t="array" ref="CO98">IF(AQ98="N/A","",IF(CU98="N/A",0,IF(ISBLANK(G98),0,GetPolSymmDiscount(I98,H98,J98,K98,L98,M98,N98,O98))))</f>
        <v>0</v>
      </c>
      <c r="CP98" s="509">
        <f t="array" ref="CP98">IF(AQ98="N/A","",Depthdisc(I98,H98,L98,J98,K98,Z98,"Y"))</f>
        <v>0</v>
      </c>
      <c r="CQ98" s="509">
        <f t="array" ref="CQ98">IF(AQ98="N/A","",IF(CU98="N/A",0,GetSizePremiums(I98,H98,J98,K98,L98,M98,N98,O98,getSection(G98,J98,K98))))</f>
        <v>0</v>
      </c>
      <c r="CR98" s="509">
        <f t="array" ref="CR98">IF(AQ98="N/A","",IF(CU98="N/A",0,IF(ISBLANK(G98),0,GetDiameterPremiums(I98,H98,L98,M98,N98,O98,J98,K98,T98))))</f>
        <v>0</v>
      </c>
      <c r="CS98" s="509">
        <f t="array" ref="CS98">IF(AQ98="N/A","",IF(CU98="N/A",0,IF(ISBLANK(G98),0,GetKtoSPremiums(I98,H98,J98,K98,AJ98))))</f>
        <v>0</v>
      </c>
      <c r="CT98" s="509">
        <f t="shared" si="21"/>
        <v>-0.41000000000000003</v>
      </c>
      <c r="CU98" s="508">
        <f t="array" ref="CU98">IF(AQ98="N/A","",GetFMP(I98, H98, J98, K98, L98, M98, N98, O98, (Q98+R98)/2,Z98,AJ98,"Y"))</f>
        <v>885</v>
      </c>
      <c r="CV98" s="504">
        <f t="shared" si="22"/>
        <v>283.2</v>
      </c>
      <c r="CW98" s="508">
        <f t="shared" si="23"/>
        <v>1500</v>
      </c>
      <c r="CX98" s="717">
        <f t="shared" si="24"/>
        <v>0</v>
      </c>
      <c r="CY98" s="717">
        <f>IF(OR(AQ98="N/A",BM98="N/A",BI98="N/A"),"",IF(AND(H98&lt;1,H98&gt;=0.3,I97="ROUND"),IF(CT98&gt;=-0.4,-0.2,-0.15),MAX(CX98,IF(OR(AQ98="N/A",BM98="N/A",BI98="N/A"),"",GetFinalDiscount("Y", I98, H98, J98, K98, L98, M98, N98, O98, AS98, AT98,AU98,AV98, AW98, AX98,AY98, AZ98, BA98, BB98,BC98,BD98, BE98,BG98, BH98, BJ98, BK98, BN98, BO98, BP98)))))</f>
        <v>-0.15</v>
      </c>
      <c r="CZ98" s="717">
        <f t="shared" si="25"/>
        <v>-0.41000000000000003</v>
      </c>
      <c r="DA98" s="509">
        <f t="shared" si="26"/>
        <v>-0.41000000000000003</v>
      </c>
      <c r="DB98" s="504">
        <f t="shared" si="27"/>
        <v>885</v>
      </c>
      <c r="DC98" s="504">
        <f t="shared" si="28"/>
        <v>283.2</v>
      </c>
      <c r="DD98" s="504" t="str">
        <f t="shared" si="29"/>
        <v/>
      </c>
      <c r="DE98" s="504">
        <f t="array" ref="DE98">IF(OR(AQ98="N/A",BM98="N/A",BI98="N/A"),"",GetCertCharge(H98,"Y",AL98))</f>
        <v>51</v>
      </c>
      <c r="DF98" s="504">
        <f>IF(OR(AQ98="N/A",BM98="N/A",BI98="N/A"),"",DC98*Parameters!$L$3)</f>
        <v>11.327999999999999</v>
      </c>
      <c r="DG98" s="504">
        <f t="shared" si="30"/>
        <v>220.87199999999999</v>
      </c>
      <c r="DH98" s="504">
        <f t="shared" si="31"/>
        <v>690.22499999999991</v>
      </c>
    </row>
    <row r="99" spans="2:112" x14ac:dyDescent="0.25">
      <c r="B99" s="798"/>
      <c r="C99" s="799" t="s">
        <v>1612</v>
      </c>
      <c r="D99" s="512"/>
      <c r="E99" s="512"/>
      <c r="F99" s="722" t="s">
        <v>24</v>
      </c>
      <c r="G99" s="800"/>
      <c r="H99" s="801">
        <v>0.32</v>
      </c>
      <c r="I99" s="509" t="s">
        <v>196</v>
      </c>
      <c r="J99" s="802" t="s">
        <v>233</v>
      </c>
      <c r="K99" s="803" t="s">
        <v>251</v>
      </c>
      <c r="L99" s="804" t="s">
        <v>188</v>
      </c>
      <c r="M99" s="805" t="s">
        <v>188</v>
      </c>
      <c r="N99" s="804" t="s">
        <v>188</v>
      </c>
      <c r="O99" s="804" t="s">
        <v>22</v>
      </c>
      <c r="P99" s="806"/>
      <c r="Q99" s="805"/>
      <c r="R99" s="805"/>
      <c r="S99" s="805"/>
      <c r="T99" s="805"/>
      <c r="U99" s="805">
        <v>1.0069999999999999</v>
      </c>
      <c r="V99" s="805"/>
      <c r="W99" s="805"/>
      <c r="X99" s="805"/>
      <c r="Y99" s="805"/>
      <c r="Z99" s="805">
        <v>60.5</v>
      </c>
      <c r="AA99" s="512">
        <v>58</v>
      </c>
      <c r="AB99" s="512"/>
      <c r="AC99" s="512"/>
      <c r="AD99" s="807"/>
      <c r="AE99" s="805"/>
      <c r="AF99" s="805"/>
      <c r="AG99" s="805"/>
      <c r="AH99" s="805"/>
      <c r="AI99" s="512"/>
      <c r="AJ99" s="512"/>
      <c r="AK99" s="807"/>
      <c r="AL99" s="512"/>
      <c r="AM99" s="807"/>
      <c r="AN99" s="512"/>
      <c r="AO99" s="559">
        <f t="array" ref="AO99">IF(AQ99="N/A","",GetRapPrice(I99,H99,J99,K99))</f>
        <v>2100</v>
      </c>
      <c r="AP99" s="509">
        <f t="shared" si="16"/>
        <v>-0.39</v>
      </c>
      <c r="AQ99" s="508">
        <f t="array" ref="AQ99">GetFMP(I99,H99,J99,K99,L99,M99,N99,O99,(Q99+R99)/2,Z99,AJ99,"Y")</f>
        <v>1281</v>
      </c>
      <c r="AR99" s="504">
        <f t="shared" si="17"/>
        <v>409.92</v>
      </c>
      <c r="AS99" s="808"/>
      <c r="AT99" s="809"/>
      <c r="AU99" s="810"/>
      <c r="AV99" s="810"/>
      <c r="AW99" s="811"/>
      <c r="AX99" s="811" t="s">
        <v>1183</v>
      </c>
      <c r="AY99" s="810" t="s">
        <v>1183</v>
      </c>
      <c r="AZ99" s="810" t="s">
        <v>1183</v>
      </c>
      <c r="BA99" s="810" t="s">
        <v>1183</v>
      </c>
      <c r="BB99" s="810" t="s">
        <v>1183</v>
      </c>
      <c r="BC99" s="810" t="s">
        <v>1183</v>
      </c>
      <c r="BD99" s="810" t="s">
        <v>1183</v>
      </c>
      <c r="BE99" s="810" t="s">
        <v>1183</v>
      </c>
      <c r="BF99" s="811">
        <f>NaturalRelatedDisc(I99,H99,J99,K99,AX99,"Y",L99,M99,N99,O99)+NaturalRelatedDisc(I99,H99,J99,K99,AY99,"Y",L99,M99,N99,O99)+OpenRelatedDisc(I99,H99,J99,K99,AZ99,"Y",L99,M99,N99,O99)+GrainingRelatedDisc(I99,H99,J99,K99,BA99,"Surface","Y",L99,M99,N99,O99)+GrainingRelatedDisc(I99,H99,J99,K99,BB99,"Internal","Y",L99,M99,N99,O99)+OthersRelatedDisc(I99,H99,J99,K99,BC99,"Y",L99,M99,N99,O99)+OthersRelatedDisc(I99,H99,J99,K99,BD99,"Y",L99,M99,N99,O99)+OthersRelatedDisc(I99,H99,J99,K99,BE99,"Y",L99,M99,N99,O99)+cutrelatedDisc(I99,H99,J99,K99,L99,M99,N99,AW99,"Y",O99)+GetColClarupgDwg(I99,H99,J99,K99,AU99,AV99,"Y",L99)</f>
        <v>0</v>
      </c>
      <c r="BG99" s="810" t="s">
        <v>1183</v>
      </c>
      <c r="BH99" s="810" t="s">
        <v>1183</v>
      </c>
      <c r="BI99" s="811">
        <f t="shared" si="18"/>
        <v>0</v>
      </c>
      <c r="BJ99" s="810" t="s">
        <v>1183</v>
      </c>
      <c r="BK99" s="810" t="s">
        <v>1183</v>
      </c>
      <c r="BL99" s="810" t="s">
        <v>1183</v>
      </c>
      <c r="BM99" s="811">
        <f t="shared" si="19"/>
        <v>0</v>
      </c>
      <c r="BN99" s="812" t="s">
        <v>861</v>
      </c>
      <c r="BO99" s="812" t="s">
        <v>861</v>
      </c>
      <c r="BP99" s="812" t="s">
        <v>861</v>
      </c>
      <c r="BQ99" s="811">
        <f>cleanrelateddisc(I99, H99, J99, K99, BN99, BO99, "Y", L99, M99, N99)+HARelatedDisc(I99, H99, J99, K99,BP99, "Y", L99)</f>
        <v>0</v>
      </c>
      <c r="BR99" s="810"/>
      <c r="BS99" s="810"/>
      <c r="BT99" s="811"/>
      <c r="BU99" s="811"/>
      <c r="BV99" s="810"/>
      <c r="BW99" s="811"/>
      <c r="BX99" s="810"/>
      <c r="BY99" s="813"/>
      <c r="BZ99" s="811"/>
      <c r="CA99" s="813"/>
      <c r="CB99" s="811"/>
      <c r="CC99" s="810"/>
      <c r="CD99" s="810"/>
      <c r="CE99" s="810"/>
      <c r="CF99" s="810"/>
      <c r="CG99" s="810"/>
      <c r="CH99" s="810"/>
      <c r="CI99" s="810"/>
      <c r="CJ99" s="810"/>
      <c r="CK99" s="814"/>
      <c r="CL99" s="815">
        <f t="array" ref="CL99">getSection(I99,J99,K99)</f>
        <v>4</v>
      </c>
      <c r="CM99" s="508">
        <f t="array" ref="CM99">IF(AQ99="N/A","",IF(CU99="N/A",0,GetRapPrice(I99,H99,J99,K99)))</f>
        <v>2100</v>
      </c>
      <c r="CN99" s="509">
        <f t="shared" si="20"/>
        <v>-0.39</v>
      </c>
      <c r="CO99" s="509">
        <f t="array" ref="CO99">IF(AQ99="N/A","",IF(CU99="N/A",0,IF(ISBLANK(G99),0,GetPolSymmDiscount(I99,H99,J99,K99,L99,M99,N99,O99))))</f>
        <v>0</v>
      </c>
      <c r="CP99" s="509">
        <f t="array" ref="CP99">IF(AQ99="N/A","",Depthdisc(I99,H99,L99,J99,K99,Z99,"Y"))</f>
        <v>0</v>
      </c>
      <c r="CQ99" s="509">
        <f t="array" ref="CQ99">IF(AQ99="N/A","",IF(CU99="N/A",0,GetSizePremiums(I99,H99,J99,K99,L99,M99,N99,O99,getSection(G99,J99,K99))))</f>
        <v>0</v>
      </c>
      <c r="CR99" s="509">
        <f t="array" ref="CR99">IF(AQ99="N/A","",IF(CU99="N/A",0,IF(ISBLANK(G99),0,GetDiameterPremiums(I99,H99,L99,M99,N99,O99,J99,K99,T99))))</f>
        <v>0</v>
      </c>
      <c r="CS99" s="509">
        <f t="array" ref="CS99">IF(AQ99="N/A","",IF(CU99="N/A",0,IF(ISBLANK(G99),0,GetKtoSPremiums(I99,H99,J99,K99,AJ99))))</f>
        <v>0</v>
      </c>
      <c r="CT99" s="509">
        <f t="shared" si="21"/>
        <v>-0.39</v>
      </c>
      <c r="CU99" s="508">
        <f t="array" ref="CU99">IF(AQ99="N/A","",GetFMP(I99, H99, J99, K99, L99, M99, N99, O99, (Q99+R99)/2,Z99,AJ99,"Y"))</f>
        <v>1281</v>
      </c>
      <c r="CV99" s="504">
        <f t="shared" si="22"/>
        <v>409.92</v>
      </c>
      <c r="CW99" s="508">
        <f t="shared" si="23"/>
        <v>2100</v>
      </c>
      <c r="CX99" s="717">
        <f t="shared" si="24"/>
        <v>0</v>
      </c>
      <c r="CY99" s="717">
        <f>IF(OR(AQ99="N/A",BM99="N/A",BI99="N/A"),"",IF(AND(H99&lt;1,H99&gt;=0.3,I98="ROUND"),IF(CT99&gt;=-0.4,-0.2,-0.15),MAX(CX99,IF(OR(AQ99="N/A",BM99="N/A",BI99="N/A"),"",GetFinalDiscount("Y", I99, H99, J99, K99, L99, M99, N99, O99, AS99, AT99,AU99,AV99, AW99, AX99,AY99, AZ99, BA99, BB99,BC99,BD99, BE99,BG99, BH99, BJ99, BK99, BN99, BO99, BP99)))))</f>
        <v>-0.2</v>
      </c>
      <c r="CZ99" s="717">
        <f t="shared" si="25"/>
        <v>-0.39</v>
      </c>
      <c r="DA99" s="509">
        <f t="shared" si="26"/>
        <v>-0.39</v>
      </c>
      <c r="DB99" s="504">
        <f t="shared" si="27"/>
        <v>1281</v>
      </c>
      <c r="DC99" s="504">
        <f t="shared" si="28"/>
        <v>409.92</v>
      </c>
      <c r="DD99" s="504" t="str">
        <f t="shared" si="29"/>
        <v/>
      </c>
      <c r="DE99" s="504">
        <f t="array" ref="DE99">IF(OR(AQ99="N/A",BM99="N/A",BI99="N/A"),"",GetCertCharge(H99,"Y",AL99))</f>
        <v>51</v>
      </c>
      <c r="DF99" s="504">
        <f>IF(OR(AQ99="N/A",BM99="N/A",BI99="N/A"),"",DC99*Parameters!$L$3)</f>
        <v>16.396800000000002</v>
      </c>
      <c r="DG99" s="504">
        <f t="shared" si="30"/>
        <v>342.52320000000003</v>
      </c>
      <c r="DH99" s="504">
        <f t="shared" si="31"/>
        <v>1070.385</v>
      </c>
    </row>
    <row r="100" spans="2:112" x14ac:dyDescent="0.25">
      <c r="B100" s="798"/>
      <c r="C100" s="799" t="s">
        <v>1614</v>
      </c>
      <c r="D100" s="512"/>
      <c r="E100" s="512"/>
      <c r="F100" s="722" t="s">
        <v>24</v>
      </c>
      <c r="G100" s="800"/>
      <c r="H100" s="801">
        <v>0.32</v>
      </c>
      <c r="I100" s="509" t="s">
        <v>196</v>
      </c>
      <c r="J100" s="802" t="s">
        <v>250</v>
      </c>
      <c r="K100" s="803" t="s">
        <v>234</v>
      </c>
      <c r="L100" s="804" t="s">
        <v>188</v>
      </c>
      <c r="M100" s="805" t="s">
        <v>188</v>
      </c>
      <c r="N100" s="804" t="s">
        <v>188</v>
      </c>
      <c r="O100" s="804" t="s">
        <v>22</v>
      </c>
      <c r="P100" s="806"/>
      <c r="Q100" s="805"/>
      <c r="R100" s="805"/>
      <c r="S100" s="805"/>
      <c r="T100" s="805"/>
      <c r="U100" s="805">
        <v>1.0089999999999999</v>
      </c>
      <c r="V100" s="805"/>
      <c r="W100" s="805"/>
      <c r="X100" s="805"/>
      <c r="Y100" s="805"/>
      <c r="Z100" s="805">
        <v>61.2</v>
      </c>
      <c r="AA100" s="512">
        <v>56</v>
      </c>
      <c r="AB100" s="512"/>
      <c r="AC100" s="512"/>
      <c r="AD100" s="807"/>
      <c r="AE100" s="805"/>
      <c r="AF100" s="805"/>
      <c r="AG100" s="805"/>
      <c r="AH100" s="805"/>
      <c r="AI100" s="512"/>
      <c r="AJ100" s="512"/>
      <c r="AK100" s="807"/>
      <c r="AL100" s="512"/>
      <c r="AM100" s="807"/>
      <c r="AN100" s="512"/>
      <c r="AO100" s="559">
        <f t="array" ref="AO100">IF(AQ100="N/A","",GetRapPrice(I100,H100,J100,K100))</f>
        <v>2200</v>
      </c>
      <c r="AP100" s="509">
        <f t="shared" si="16"/>
        <v>-0.39</v>
      </c>
      <c r="AQ100" s="508">
        <f t="array" ref="AQ100">GetFMP(I100,H100,J100,K100,L100,M100,N100,O100,(Q100+R100)/2,Z100,AJ100,"Y")</f>
        <v>1342</v>
      </c>
      <c r="AR100" s="504">
        <f t="shared" si="17"/>
        <v>429.44</v>
      </c>
      <c r="AS100" s="808"/>
      <c r="AT100" s="809"/>
      <c r="AU100" s="810"/>
      <c r="AV100" s="810"/>
      <c r="AW100" s="811"/>
      <c r="AX100" s="811" t="s">
        <v>1183</v>
      </c>
      <c r="AY100" s="810" t="s">
        <v>1183</v>
      </c>
      <c r="AZ100" s="810" t="s">
        <v>1183</v>
      </c>
      <c r="BA100" s="810" t="s">
        <v>1183</v>
      </c>
      <c r="BB100" s="810" t="s">
        <v>1183</v>
      </c>
      <c r="BC100" s="810" t="s">
        <v>1183</v>
      </c>
      <c r="BD100" s="810" t="s">
        <v>1183</v>
      </c>
      <c r="BE100" s="810" t="s">
        <v>1183</v>
      </c>
      <c r="BF100" s="811">
        <f>NaturalRelatedDisc(I100,H100,J100,K100,AX100,"Y",L100,M100,N100,O100)+NaturalRelatedDisc(I100,H100,J100,K100,AY100,"Y",L100,M100,N100,O100)+OpenRelatedDisc(I100,H100,J100,K100,AZ100,"Y",L100,M100,N100,O100)+GrainingRelatedDisc(I100,H100,J100,K100,BA100,"Surface","Y",L100,M100,N100,O100)+GrainingRelatedDisc(I100,H100,J100,K100,BB100,"Internal","Y",L100,M100,N100,O100)+OthersRelatedDisc(I100,H100,J100,K100,BC100,"Y",L100,M100,N100,O100)+OthersRelatedDisc(I100,H100,J100,K100,BD100,"Y",L100,M100,N100,O100)+OthersRelatedDisc(I100,H100,J100,K100,BE100,"Y",L100,M100,N100,O100)+cutrelatedDisc(I100,H100,J100,K100,L100,M100,N100,AW100,"Y",O100)+GetColClarupgDwg(I100,H100,J100,K100,AU100,AV100,"Y",L100)</f>
        <v>0</v>
      </c>
      <c r="BG100" s="810" t="s">
        <v>1183</v>
      </c>
      <c r="BH100" s="810" t="s">
        <v>1183</v>
      </c>
      <c r="BI100" s="811">
        <f t="shared" si="18"/>
        <v>0</v>
      </c>
      <c r="BJ100" s="810" t="s">
        <v>1183</v>
      </c>
      <c r="BK100" s="810" t="s">
        <v>1183</v>
      </c>
      <c r="BL100" s="810" t="s">
        <v>1183</v>
      </c>
      <c r="BM100" s="811">
        <f t="shared" si="19"/>
        <v>0</v>
      </c>
      <c r="BN100" s="812" t="s">
        <v>861</v>
      </c>
      <c r="BO100" s="812" t="s">
        <v>861</v>
      </c>
      <c r="BP100" s="812" t="s">
        <v>861</v>
      </c>
      <c r="BQ100" s="811">
        <f>cleanrelateddisc(I100, H100, J100, K100, BN100, BO100, "Y", L100, M100, N100)+HARelatedDisc(I100, H100, J100, K100,BP100, "Y", L100)</f>
        <v>0</v>
      </c>
      <c r="BR100" s="810"/>
      <c r="BS100" s="810"/>
      <c r="BT100" s="811"/>
      <c r="BU100" s="811"/>
      <c r="BV100" s="810"/>
      <c r="BW100" s="811"/>
      <c r="BX100" s="810"/>
      <c r="BY100" s="813"/>
      <c r="BZ100" s="811"/>
      <c r="CA100" s="813"/>
      <c r="CB100" s="811"/>
      <c r="CC100" s="810"/>
      <c r="CD100" s="810"/>
      <c r="CE100" s="810"/>
      <c r="CF100" s="810"/>
      <c r="CG100" s="810"/>
      <c r="CH100" s="810"/>
      <c r="CI100" s="810"/>
      <c r="CJ100" s="810"/>
      <c r="CK100" s="814"/>
      <c r="CL100" s="815">
        <f t="array" ref="CL100">getSection(I100,J100,K100)</f>
        <v>2</v>
      </c>
      <c r="CM100" s="508">
        <f t="array" ref="CM100">IF(AQ100="N/A","",IF(CU100="N/A",0,GetRapPrice(I100,H100,J100,K100)))</f>
        <v>2200</v>
      </c>
      <c r="CN100" s="509">
        <f t="shared" si="20"/>
        <v>-0.39</v>
      </c>
      <c r="CO100" s="509">
        <f t="array" ref="CO100">IF(AQ100="N/A","",IF(CU100="N/A",0,IF(ISBLANK(G100),0,GetPolSymmDiscount(I100,H100,J100,K100,L100,M100,N100,O100))))</f>
        <v>0</v>
      </c>
      <c r="CP100" s="509">
        <f t="array" ref="CP100">IF(AQ100="N/A","",Depthdisc(I100,H100,L100,J100,K100,Z100,"Y"))</f>
        <v>0</v>
      </c>
      <c r="CQ100" s="509">
        <f t="array" ref="CQ100">IF(AQ100="N/A","",IF(CU100="N/A",0,GetSizePremiums(I100,H100,J100,K100,L100,M100,N100,O100,getSection(G100,J100,K100))))</f>
        <v>0</v>
      </c>
      <c r="CR100" s="509">
        <f t="array" ref="CR100">IF(AQ100="N/A","",IF(CU100="N/A",0,IF(ISBLANK(G100),0,GetDiameterPremiums(I100,H100,L100,M100,N100,O100,J100,K100,T100))))</f>
        <v>0</v>
      </c>
      <c r="CS100" s="509">
        <f t="array" ref="CS100">IF(AQ100="N/A","",IF(CU100="N/A",0,IF(ISBLANK(G100),0,GetKtoSPremiums(I100,H100,J100,K100,AJ100))))</f>
        <v>0</v>
      </c>
      <c r="CT100" s="509">
        <f t="shared" si="21"/>
        <v>-0.39</v>
      </c>
      <c r="CU100" s="508">
        <f t="array" ref="CU100">IF(AQ100="N/A","",GetFMP(I100, H100, J100, K100, L100, M100, N100, O100, (Q100+R100)/2,Z100,AJ100,"Y"))</f>
        <v>1342</v>
      </c>
      <c r="CV100" s="504">
        <f t="shared" si="22"/>
        <v>429.44</v>
      </c>
      <c r="CW100" s="508">
        <f t="shared" si="23"/>
        <v>2200</v>
      </c>
      <c r="CX100" s="717">
        <f t="shared" si="24"/>
        <v>0</v>
      </c>
      <c r="CY100" s="717">
        <f>IF(OR(AQ100="N/A",BM100="N/A",BI100="N/A"),"",IF(AND(H100&lt;1,H100&gt;=0.3,I99="ROUND"),IF(CT100&gt;=-0.4,-0.2,-0.15),MAX(CX100,IF(OR(AQ100="N/A",BM100="N/A",BI100="N/A"),"",GetFinalDiscount("Y", I100, H100, J100, K100, L100, M100, N100, O100, AS100, AT100,AU100,AV100, AW100, AX100,AY100, AZ100, BA100, BB100,BC100,BD100, BE100,BG100, BH100, BJ100, BK100, BN100, BO100, BP100)))))</f>
        <v>-0.2</v>
      </c>
      <c r="CZ100" s="717">
        <f t="shared" si="25"/>
        <v>-0.39</v>
      </c>
      <c r="DA100" s="509">
        <f t="shared" si="26"/>
        <v>-0.39</v>
      </c>
      <c r="DB100" s="504">
        <f t="shared" si="27"/>
        <v>1342</v>
      </c>
      <c r="DC100" s="504">
        <f t="shared" si="28"/>
        <v>429.44</v>
      </c>
      <c r="DD100" s="504" t="str">
        <f t="shared" si="29"/>
        <v/>
      </c>
      <c r="DE100" s="504">
        <f t="array" ref="DE100">IF(OR(AQ100="N/A",BM100="N/A",BI100="N/A"),"",GetCertCharge(H100,"Y",AL100))</f>
        <v>51</v>
      </c>
      <c r="DF100" s="504">
        <f>IF(OR(AQ100="N/A",BM100="N/A",BI100="N/A"),"",DC100*Parameters!$L$3)</f>
        <v>17.177600000000002</v>
      </c>
      <c r="DG100" s="504">
        <f t="shared" si="30"/>
        <v>361.26240000000001</v>
      </c>
      <c r="DH100" s="504">
        <f t="shared" si="31"/>
        <v>1128.9449999999999</v>
      </c>
    </row>
    <row r="101" spans="2:112" x14ac:dyDescent="0.25">
      <c r="B101" s="798"/>
      <c r="C101" s="799" t="s">
        <v>1615</v>
      </c>
      <c r="D101" s="512"/>
      <c r="E101" s="512"/>
      <c r="F101" s="722" t="s">
        <v>24</v>
      </c>
      <c r="G101" s="800"/>
      <c r="H101" s="801">
        <v>0.32</v>
      </c>
      <c r="I101" s="509" t="s">
        <v>196</v>
      </c>
      <c r="J101" s="802" t="s">
        <v>273</v>
      </c>
      <c r="K101" s="803" t="s">
        <v>266</v>
      </c>
      <c r="L101" s="804" t="s">
        <v>188</v>
      </c>
      <c r="M101" s="805" t="s">
        <v>188</v>
      </c>
      <c r="N101" s="804" t="s">
        <v>188</v>
      </c>
      <c r="O101" s="804" t="s">
        <v>22</v>
      </c>
      <c r="P101" s="806"/>
      <c r="Q101" s="805"/>
      <c r="R101" s="805"/>
      <c r="S101" s="805"/>
      <c r="T101" s="805"/>
      <c r="U101" s="805">
        <v>1.0089999999999999</v>
      </c>
      <c r="V101" s="805"/>
      <c r="W101" s="805"/>
      <c r="X101" s="805"/>
      <c r="Y101" s="805"/>
      <c r="Z101" s="805">
        <v>61.3</v>
      </c>
      <c r="AA101" s="512">
        <v>58</v>
      </c>
      <c r="AB101" s="512"/>
      <c r="AC101" s="512"/>
      <c r="AD101" s="807"/>
      <c r="AE101" s="805"/>
      <c r="AF101" s="805"/>
      <c r="AG101" s="805"/>
      <c r="AH101" s="805"/>
      <c r="AI101" s="512"/>
      <c r="AJ101" s="512"/>
      <c r="AK101" s="807"/>
      <c r="AL101" s="512"/>
      <c r="AM101" s="807"/>
      <c r="AN101" s="512"/>
      <c r="AO101" s="559">
        <f t="array" ref="AO101">IF(AQ101="N/A","",GetRapPrice(I101,H101,J101,K101))</f>
        <v>900</v>
      </c>
      <c r="AP101" s="509">
        <f t="shared" si="16"/>
        <v>-0.4</v>
      </c>
      <c r="AQ101" s="508">
        <f t="array" ref="AQ101">GetFMP(I101,H101,J101,K101,L101,M101,N101,O101,(Q101+R101)/2,Z101,AJ101,"Y")</f>
        <v>540</v>
      </c>
      <c r="AR101" s="504">
        <f t="shared" si="17"/>
        <v>172.8</v>
      </c>
      <c r="AS101" s="808"/>
      <c r="AT101" s="809"/>
      <c r="AU101" s="810"/>
      <c r="AV101" s="810"/>
      <c r="AW101" s="811"/>
      <c r="AX101" s="811" t="s">
        <v>1183</v>
      </c>
      <c r="AY101" s="810" t="s">
        <v>1183</v>
      </c>
      <c r="AZ101" s="810" t="s">
        <v>1183</v>
      </c>
      <c r="BA101" s="810" t="s">
        <v>1183</v>
      </c>
      <c r="BB101" s="810" t="s">
        <v>1183</v>
      </c>
      <c r="BC101" s="810" t="s">
        <v>1183</v>
      </c>
      <c r="BD101" s="810" t="s">
        <v>1183</v>
      </c>
      <c r="BE101" s="810" t="s">
        <v>1183</v>
      </c>
      <c r="BF101" s="811">
        <f>NaturalRelatedDisc(I101,H101,J101,K101,AX101,"Y",L101,M101,N101,O101)+NaturalRelatedDisc(I101,H101,J101,K101,AY101,"Y",L101,M101,N101,O101)+OpenRelatedDisc(I101,H101,J101,K101,AZ101,"Y",L101,M101,N101,O101)+GrainingRelatedDisc(I101,H101,J101,K101,BA101,"Surface","Y",L101,M101,N101,O101)+GrainingRelatedDisc(I101,H101,J101,K101,BB101,"Internal","Y",L101,M101,N101,O101)+OthersRelatedDisc(I101,H101,J101,K101,BC101,"Y",L101,M101,N101,O101)+OthersRelatedDisc(I101,H101,J101,K101,BD101,"Y",L101,M101,N101,O101)+OthersRelatedDisc(I101,H101,J101,K101,BE101,"Y",L101,M101,N101,O101)+cutrelatedDisc(I101,H101,J101,K101,L101,M101,N101,AW101,"Y",O101)+GetColClarupgDwg(I101,H101,J101,K101,AU101,AV101,"Y",L101)</f>
        <v>0</v>
      </c>
      <c r="BG101" s="810" t="s">
        <v>1183</v>
      </c>
      <c r="BH101" s="810" t="s">
        <v>1183</v>
      </c>
      <c r="BI101" s="811">
        <f t="shared" si="18"/>
        <v>0</v>
      </c>
      <c r="BJ101" s="810" t="s">
        <v>1183</v>
      </c>
      <c r="BK101" s="810" t="s">
        <v>1183</v>
      </c>
      <c r="BL101" s="810" t="s">
        <v>1183</v>
      </c>
      <c r="BM101" s="811">
        <f t="shared" si="19"/>
        <v>0</v>
      </c>
      <c r="BN101" s="812"/>
      <c r="BO101" s="812"/>
      <c r="BP101" s="812"/>
      <c r="BQ101" s="811">
        <f>cleanrelateddisc(I101, H101, J101, K101, BN101, BO101, "Y", L101, M101, N101)+HARelatedDisc(I101, H101, J101, K101,BP101, "Y", L101)</f>
        <v>0</v>
      </c>
      <c r="BR101" s="810"/>
      <c r="BS101" s="810"/>
      <c r="BT101" s="811"/>
      <c r="BU101" s="811"/>
      <c r="BV101" s="810"/>
      <c r="BW101" s="811"/>
      <c r="BX101" s="810"/>
      <c r="BY101" s="813"/>
      <c r="BZ101" s="811"/>
      <c r="CA101" s="813"/>
      <c r="CB101" s="811"/>
      <c r="CC101" s="810"/>
      <c r="CD101" s="810"/>
      <c r="CE101" s="810"/>
      <c r="CF101" s="810"/>
      <c r="CG101" s="810"/>
      <c r="CH101" s="810"/>
      <c r="CI101" s="810"/>
      <c r="CJ101" s="810"/>
      <c r="CK101" s="814"/>
      <c r="CL101" s="815">
        <f t="array" ref="CL101">getSection(I101,J101,K101)</f>
        <v>9</v>
      </c>
      <c r="CM101" s="508">
        <f t="array" ref="CM101">IF(AQ101="N/A","",IF(CU101="N/A",0,GetRapPrice(I101,H101,J101,K101)))</f>
        <v>900</v>
      </c>
      <c r="CN101" s="509">
        <f t="shared" si="20"/>
        <v>-0.4</v>
      </c>
      <c r="CO101" s="509">
        <f t="array" ref="CO101">IF(AQ101="N/A","",IF(CU101="N/A",0,IF(ISBLANK(G101),0,GetPolSymmDiscount(I101,H101,J101,K101,L101,M101,N101,O101))))</f>
        <v>0</v>
      </c>
      <c r="CP101" s="509">
        <f t="array" ref="CP101">IF(AQ101="N/A","",Depthdisc(I101,H101,L101,J101,K101,Z101,"Y"))</f>
        <v>0</v>
      </c>
      <c r="CQ101" s="509">
        <f t="array" ref="CQ101">IF(AQ101="N/A","",IF(CU101="N/A",0,GetSizePremiums(I101,H101,J101,K101,L101,M101,N101,O101,getSection(G101,J101,K101))))</f>
        <v>0</v>
      </c>
      <c r="CR101" s="509">
        <f t="array" ref="CR101">IF(AQ101="N/A","",IF(CU101="N/A",0,IF(ISBLANK(G101),0,GetDiameterPremiums(I101,H101,L101,M101,N101,O101,J101,K101,T101))))</f>
        <v>0</v>
      </c>
      <c r="CS101" s="509">
        <f t="array" ref="CS101">IF(AQ101="N/A","",IF(CU101="N/A",0,IF(ISBLANK(G101),0,GetKtoSPremiums(I101,H101,J101,K101,AJ101))))</f>
        <v>0</v>
      </c>
      <c r="CT101" s="509">
        <f t="shared" si="21"/>
        <v>-0.4</v>
      </c>
      <c r="CU101" s="508">
        <f t="array" ref="CU101">IF(AQ101="N/A","",GetFMP(I101, H101, J101, K101, L101, M101, N101, O101, (Q101+R101)/2,Z101,AJ101,"Y"))</f>
        <v>540</v>
      </c>
      <c r="CV101" s="504">
        <f t="shared" si="22"/>
        <v>172.8</v>
      </c>
      <c r="CW101" s="508">
        <f t="shared" si="23"/>
        <v>900</v>
      </c>
      <c r="CX101" s="717">
        <f t="shared" si="24"/>
        <v>0</v>
      </c>
      <c r="CY101" s="717">
        <f>IF(OR(AQ101="N/A",BM101="N/A",BI101="N/A"),"",IF(AND(H101&lt;1,H101&gt;=0.3,I100="ROUND"),IF(CT101&gt;=-0.4,-0.2,-0.15),MAX(CX101,IF(OR(AQ101="N/A",BM101="N/A",BI101="N/A"),"",GetFinalDiscount("Y", I101, H101, J101, K101, L101, M101, N101, O101, AS101, AT101,AU101,AV101, AW101, AX101,AY101, AZ101, BA101, BB101,BC101,BD101, BE101,BG101, BH101, BJ101, BK101, BN101, BO101, BP101)))))</f>
        <v>-0.2</v>
      </c>
      <c r="CZ101" s="717">
        <f t="shared" si="25"/>
        <v>-0.4</v>
      </c>
      <c r="DA101" s="509">
        <f t="shared" si="26"/>
        <v>-0.4</v>
      </c>
      <c r="DB101" s="504">
        <f t="shared" si="27"/>
        <v>540</v>
      </c>
      <c r="DC101" s="504">
        <f t="shared" si="28"/>
        <v>172.8</v>
      </c>
      <c r="DD101" s="504" t="str">
        <f t="shared" si="29"/>
        <v/>
      </c>
      <c r="DE101" s="504">
        <f t="array" ref="DE101">IF(OR(AQ101="N/A",BM101="N/A",BI101="N/A"),"",GetCertCharge(H101,"Y",AL101))</f>
        <v>51</v>
      </c>
      <c r="DF101" s="504">
        <f>IF(OR(AQ101="N/A",BM101="N/A",BI101="N/A"),"",DC101*Parameters!$L$3)</f>
        <v>6.9120000000000008</v>
      </c>
      <c r="DG101" s="504">
        <f t="shared" si="30"/>
        <v>114.88800000000001</v>
      </c>
      <c r="DH101" s="504">
        <f t="shared" si="31"/>
        <v>359.02500000000003</v>
      </c>
    </row>
    <row r="102" spans="2:112" x14ac:dyDescent="0.25">
      <c r="B102" s="798"/>
      <c r="C102" s="799" t="s">
        <v>1616</v>
      </c>
      <c r="D102" s="512"/>
      <c r="E102" s="512"/>
      <c r="F102" s="722" t="s">
        <v>24</v>
      </c>
      <c r="G102" s="800"/>
      <c r="H102" s="801">
        <v>0.32</v>
      </c>
      <c r="I102" s="509" t="s">
        <v>196</v>
      </c>
      <c r="J102" s="802" t="s">
        <v>233</v>
      </c>
      <c r="K102" s="803" t="s">
        <v>234</v>
      </c>
      <c r="L102" s="804" t="s">
        <v>188</v>
      </c>
      <c r="M102" s="805" t="s">
        <v>188</v>
      </c>
      <c r="N102" s="804" t="s">
        <v>188</v>
      </c>
      <c r="O102" s="804" t="s">
        <v>22</v>
      </c>
      <c r="P102" s="806"/>
      <c r="Q102" s="805"/>
      <c r="R102" s="805"/>
      <c r="S102" s="805"/>
      <c r="T102" s="805"/>
      <c r="U102" s="805">
        <v>1.0049999999999999</v>
      </c>
      <c r="V102" s="805"/>
      <c r="W102" s="805"/>
      <c r="X102" s="805"/>
      <c r="Y102" s="805"/>
      <c r="Z102" s="805">
        <v>62.2</v>
      </c>
      <c r="AA102" s="512">
        <v>58</v>
      </c>
      <c r="AB102" s="512"/>
      <c r="AC102" s="512"/>
      <c r="AD102" s="807"/>
      <c r="AE102" s="805"/>
      <c r="AF102" s="805"/>
      <c r="AG102" s="805"/>
      <c r="AH102" s="805"/>
      <c r="AI102" s="512"/>
      <c r="AJ102" s="512" t="s">
        <v>1922</v>
      </c>
      <c r="AK102" s="807"/>
      <c r="AL102" s="512"/>
      <c r="AM102" s="807"/>
      <c r="AN102" s="512"/>
      <c r="AO102" s="559">
        <f t="array" ref="AO102">IF(AQ102="N/A","",GetRapPrice(I102,H102,J102,K102))</f>
        <v>2500</v>
      </c>
      <c r="AP102" s="509">
        <f t="shared" si="16"/>
        <v>-0.36</v>
      </c>
      <c r="AQ102" s="508">
        <f t="array" ref="AQ102">GetFMP(I102,H102,J102,K102,L102,M102,N102,O102,(Q102+R102)/2,Z102,AJ102,"Y")</f>
        <v>1600</v>
      </c>
      <c r="AR102" s="504">
        <f t="shared" si="17"/>
        <v>512</v>
      </c>
      <c r="AS102" s="808"/>
      <c r="AT102" s="809"/>
      <c r="AU102" s="810"/>
      <c r="AV102" s="810"/>
      <c r="AW102" s="811" t="s">
        <v>189</v>
      </c>
      <c r="AX102" s="811" t="s">
        <v>1183</v>
      </c>
      <c r="AY102" s="810" t="s">
        <v>1183</v>
      </c>
      <c r="AZ102" s="810" t="s">
        <v>1183</v>
      </c>
      <c r="BA102" s="810" t="s">
        <v>1183</v>
      </c>
      <c r="BB102" s="810" t="s">
        <v>1183</v>
      </c>
      <c r="BC102" s="810" t="s">
        <v>1183</v>
      </c>
      <c r="BD102" s="810" t="s">
        <v>1183</v>
      </c>
      <c r="BE102" s="810" t="s">
        <v>1183</v>
      </c>
      <c r="BF102" s="811">
        <f>NaturalRelatedDisc(I102,H102,J102,K102,AX102,"Y",L102,M102,N102,O102)+NaturalRelatedDisc(I102,H102,J102,K102,AY102,"Y",L102,M102,N102,O102)+OpenRelatedDisc(I102,H102,J102,K102,AZ102,"Y",L102,M102,N102,O102)+GrainingRelatedDisc(I102,H102,J102,K102,BA102,"Surface","Y",L102,M102,N102,O102)+GrainingRelatedDisc(I102,H102,J102,K102,BB102,"Internal","Y",L102,M102,N102,O102)+OthersRelatedDisc(I102,H102,J102,K102,BC102,"Y",L102,M102,N102,O102)+OthersRelatedDisc(I102,H102,J102,K102,BD102,"Y",L102,M102,N102,O102)+OthersRelatedDisc(I102,H102,J102,K102,BE102,"Y",L102,M102,N102,O102)+cutrelatedDisc(I102,H102,J102,K102,L102,M102,N102,AW102,"Y",O102)+GetColClarupgDwg(I102,H102,J102,K102,AU102,AV102,"Y",L102)</f>
        <v>0</v>
      </c>
      <c r="BG102" s="810" t="s">
        <v>1183</v>
      </c>
      <c r="BH102" s="810" t="s">
        <v>1183</v>
      </c>
      <c r="BI102" s="811">
        <f t="shared" si="18"/>
        <v>0</v>
      </c>
      <c r="BJ102" s="810" t="s">
        <v>1183</v>
      </c>
      <c r="BK102" s="810" t="s">
        <v>1183</v>
      </c>
      <c r="BL102" s="810" t="s">
        <v>1322</v>
      </c>
      <c r="BM102" s="811">
        <f t="shared" si="19"/>
        <v>0</v>
      </c>
      <c r="BN102" s="812" t="s">
        <v>861</v>
      </c>
      <c r="BO102" s="812" t="s">
        <v>861</v>
      </c>
      <c r="BP102" s="812" t="s">
        <v>861</v>
      </c>
      <c r="BQ102" s="811">
        <f>cleanrelateddisc(I102, H102, J102, K102, BN102, BO102, "Y", L102, M102, N102)+HARelatedDisc(I102, H102, J102, K102,BP102, "Y", L102)</f>
        <v>0</v>
      </c>
      <c r="BR102" s="810"/>
      <c r="BS102" s="810"/>
      <c r="BT102" s="811"/>
      <c r="BU102" s="811"/>
      <c r="BV102" s="810"/>
      <c r="BW102" s="811"/>
      <c r="BX102" s="810"/>
      <c r="BY102" s="813"/>
      <c r="BZ102" s="811"/>
      <c r="CA102" s="813"/>
      <c r="CB102" s="811"/>
      <c r="CC102" s="810"/>
      <c r="CD102" s="810"/>
      <c r="CE102" s="810"/>
      <c r="CF102" s="810"/>
      <c r="CG102" s="810"/>
      <c r="CH102" s="810"/>
      <c r="CI102" s="810"/>
      <c r="CJ102" s="810"/>
      <c r="CK102" s="814"/>
      <c r="CL102" s="815">
        <f t="array" ref="CL102">getSection(I102,J102,K102)</f>
        <v>1</v>
      </c>
      <c r="CM102" s="508">
        <f t="array" ref="CM102">IF(AQ102="N/A","",IF(CU102="N/A",0,GetRapPrice(I102,H102,J102,K102)))</f>
        <v>2500</v>
      </c>
      <c r="CN102" s="509">
        <f t="shared" si="20"/>
        <v>-0.36</v>
      </c>
      <c r="CO102" s="509">
        <f t="array" ref="CO102">IF(AQ102="N/A","",IF(CU102="N/A",0,IF(ISBLANK(G102),0,GetPolSymmDiscount(I102,H102,J102,K102,L102,M102,N102,O102))))</f>
        <v>0</v>
      </c>
      <c r="CP102" s="509">
        <f t="array" ref="CP102">IF(AQ102="N/A","",Depthdisc(I102,H102,L102,J102,K102,Z102,"Y"))</f>
        <v>0</v>
      </c>
      <c r="CQ102" s="509">
        <f t="array" ref="CQ102">IF(AQ102="N/A","",IF(CU102="N/A",0,GetSizePremiums(I102,H102,J102,K102,L102,M102,N102,O102,getSection(G102,J102,K102))))</f>
        <v>0</v>
      </c>
      <c r="CR102" s="509">
        <f t="array" ref="CR102">IF(AQ102="N/A","",IF(CU102="N/A",0,IF(ISBLANK(G102),0,GetDiameterPremiums(I102,H102,L102,M102,N102,O102,J102,K102,T102))))</f>
        <v>0</v>
      </c>
      <c r="CS102" s="509">
        <f t="array" ref="CS102">IF(AQ102="N/A","",IF(CU102="N/A",0,IF(ISBLANK(G102),0,GetKtoSPremiums(I102,H102,J102,K102,AJ102))))</f>
        <v>0</v>
      </c>
      <c r="CT102" s="509">
        <f t="shared" si="21"/>
        <v>-0.36</v>
      </c>
      <c r="CU102" s="508">
        <f t="array" ref="CU102">IF(AQ102="N/A","",GetFMP(I102, H102, J102, K102, L102, M102, N102, O102, (Q102+R102)/2,Z102,AJ102,"Y"))</f>
        <v>1600</v>
      </c>
      <c r="CV102" s="504">
        <f t="shared" si="22"/>
        <v>512</v>
      </c>
      <c r="CW102" s="508">
        <f t="shared" si="23"/>
        <v>2500</v>
      </c>
      <c r="CX102" s="717">
        <f t="shared" si="24"/>
        <v>0</v>
      </c>
      <c r="CY102" s="717">
        <f>IF(OR(AQ102="N/A",BM102="N/A",BI102="N/A"),"",IF(AND(H102&lt;1,H102&gt;=0.3,I101="ROUND"),IF(CT102&gt;=-0.4,-0.2,-0.15),MAX(CX102,IF(OR(AQ102="N/A",BM102="N/A",BI102="N/A"),"",GetFinalDiscount("Y", I102, H102, J102, K102, L102, M102, N102, O102, AS102, AT102,AU102,AV102, AW102, AX102,AY102, AZ102, BA102, BB102,BC102,BD102, BE102,BG102, BH102, BJ102, BK102, BN102, BO102, BP102)))))</f>
        <v>-0.2</v>
      </c>
      <c r="CZ102" s="717">
        <f t="shared" si="25"/>
        <v>-0.36</v>
      </c>
      <c r="DA102" s="509">
        <f t="shared" si="26"/>
        <v>-0.36</v>
      </c>
      <c r="DB102" s="504">
        <f t="shared" si="27"/>
        <v>1600</v>
      </c>
      <c r="DC102" s="504">
        <f t="shared" si="28"/>
        <v>512</v>
      </c>
      <c r="DD102" s="504" t="str">
        <f t="shared" si="29"/>
        <v/>
      </c>
      <c r="DE102" s="504">
        <f t="array" ref="DE102">IF(OR(AQ102="N/A",BM102="N/A",BI102="N/A"),"",GetCertCharge(H102,"Y",AL102))</f>
        <v>51</v>
      </c>
      <c r="DF102" s="504">
        <f>IF(OR(AQ102="N/A",BM102="N/A",BI102="N/A"),"",DC102*Parameters!$L$3)</f>
        <v>20.48</v>
      </c>
      <c r="DG102" s="504">
        <f t="shared" si="30"/>
        <v>440.52</v>
      </c>
      <c r="DH102" s="504">
        <f t="shared" si="31"/>
        <v>1376.625</v>
      </c>
    </row>
    <row r="103" spans="2:112" x14ac:dyDescent="0.25">
      <c r="B103" s="798"/>
      <c r="C103" s="799" t="s">
        <v>1617</v>
      </c>
      <c r="D103" s="512"/>
      <c r="E103" s="512"/>
      <c r="F103" s="722" t="s">
        <v>24</v>
      </c>
      <c r="G103" s="800"/>
      <c r="H103" s="801">
        <v>0.32</v>
      </c>
      <c r="I103" s="509" t="s">
        <v>196</v>
      </c>
      <c r="J103" s="802" t="s">
        <v>258</v>
      </c>
      <c r="K103" s="803" t="s">
        <v>243</v>
      </c>
      <c r="L103" s="804" t="s">
        <v>188</v>
      </c>
      <c r="M103" s="805" t="s">
        <v>188</v>
      </c>
      <c r="N103" s="804" t="s">
        <v>188</v>
      </c>
      <c r="O103" s="804" t="s">
        <v>22</v>
      </c>
      <c r="P103" s="806"/>
      <c r="Q103" s="805"/>
      <c r="R103" s="805"/>
      <c r="S103" s="805"/>
      <c r="T103" s="805"/>
      <c r="U103" s="805">
        <v>1.002</v>
      </c>
      <c r="V103" s="805"/>
      <c r="W103" s="805"/>
      <c r="X103" s="805"/>
      <c r="Y103" s="805"/>
      <c r="Z103" s="805">
        <v>61.1</v>
      </c>
      <c r="AA103" s="512">
        <v>57</v>
      </c>
      <c r="AB103" s="512"/>
      <c r="AC103" s="512"/>
      <c r="AD103" s="807"/>
      <c r="AE103" s="805"/>
      <c r="AF103" s="805"/>
      <c r="AG103" s="805"/>
      <c r="AH103" s="805"/>
      <c r="AI103" s="512"/>
      <c r="AJ103" s="512"/>
      <c r="AK103" s="807"/>
      <c r="AL103" s="512"/>
      <c r="AM103" s="807"/>
      <c r="AN103" s="512"/>
      <c r="AO103" s="559">
        <f t="array" ref="AO103">IF(AQ103="N/A","",GetRapPrice(I103,H103,J103,K103))</f>
        <v>1900</v>
      </c>
      <c r="AP103" s="509">
        <f t="shared" si="16"/>
        <v>-0.4</v>
      </c>
      <c r="AQ103" s="508">
        <f t="array" ref="AQ103">GetFMP(I103,H103,J103,K103,L103,M103,N103,O103,(Q103+R103)/2,Z103,AJ103,"Y")</f>
        <v>1140</v>
      </c>
      <c r="AR103" s="504">
        <f t="shared" si="17"/>
        <v>364.8</v>
      </c>
      <c r="AS103" s="808"/>
      <c r="AT103" s="809"/>
      <c r="AU103" s="810"/>
      <c r="AV103" s="810"/>
      <c r="AW103" s="811"/>
      <c r="AX103" s="811" t="s">
        <v>1183</v>
      </c>
      <c r="AY103" s="810" t="s">
        <v>1183</v>
      </c>
      <c r="AZ103" s="810" t="s">
        <v>1183</v>
      </c>
      <c r="BA103" s="810" t="s">
        <v>1183</v>
      </c>
      <c r="BB103" s="810" t="s">
        <v>1183</v>
      </c>
      <c r="BC103" s="810" t="s">
        <v>1183</v>
      </c>
      <c r="BD103" s="810" t="s">
        <v>1183</v>
      </c>
      <c r="BE103" s="810" t="s">
        <v>1183</v>
      </c>
      <c r="BF103" s="811">
        <f>NaturalRelatedDisc(I103,H103,J103,K103,AX103,"Y",L103,M103,N103,O103)+NaturalRelatedDisc(I103,H103,J103,K103,AY103,"Y",L103,M103,N103,O103)+OpenRelatedDisc(I103,H103,J103,K103,AZ103,"Y",L103,M103,N103,O103)+GrainingRelatedDisc(I103,H103,J103,K103,BA103,"Surface","Y",L103,M103,N103,O103)+GrainingRelatedDisc(I103,H103,J103,K103,BB103,"Internal","Y",L103,M103,N103,O103)+OthersRelatedDisc(I103,H103,J103,K103,BC103,"Y",L103,M103,N103,O103)+OthersRelatedDisc(I103,H103,J103,K103,BD103,"Y",L103,M103,N103,O103)+OthersRelatedDisc(I103,H103,J103,K103,BE103,"Y",L103,M103,N103,O103)+cutrelatedDisc(I103,H103,J103,K103,L103,M103,N103,AW103,"Y",O103)+GetColClarupgDwg(I103,H103,J103,K103,AU103,AV103,"Y",L103)</f>
        <v>0</v>
      </c>
      <c r="BG103" s="810" t="s">
        <v>1183</v>
      </c>
      <c r="BH103" s="810" t="s">
        <v>1183</v>
      </c>
      <c r="BI103" s="811">
        <f t="shared" si="18"/>
        <v>0</v>
      </c>
      <c r="BJ103" s="810" t="s">
        <v>1183</v>
      </c>
      <c r="BK103" s="810" t="s">
        <v>1183</v>
      </c>
      <c r="BL103" s="810" t="s">
        <v>1183</v>
      </c>
      <c r="BM103" s="811">
        <f t="shared" si="19"/>
        <v>0</v>
      </c>
      <c r="BN103" s="812" t="s">
        <v>861</v>
      </c>
      <c r="BO103" s="812" t="s">
        <v>861</v>
      </c>
      <c r="BP103" s="812" t="s">
        <v>861</v>
      </c>
      <c r="BQ103" s="811">
        <f>cleanrelateddisc(I103, H103, J103, K103, BN103, BO103, "Y", L103, M103, N103)+HARelatedDisc(I103, H103, J103, K103,BP103, "Y", L103)</f>
        <v>0</v>
      </c>
      <c r="BR103" s="810"/>
      <c r="BS103" s="810"/>
      <c r="BT103" s="811"/>
      <c r="BU103" s="811"/>
      <c r="BV103" s="810"/>
      <c r="BW103" s="811"/>
      <c r="BX103" s="810"/>
      <c r="BY103" s="813"/>
      <c r="BZ103" s="811"/>
      <c r="CA103" s="813"/>
      <c r="CB103" s="811"/>
      <c r="CC103" s="810"/>
      <c r="CD103" s="810"/>
      <c r="CE103" s="810"/>
      <c r="CF103" s="810"/>
      <c r="CG103" s="810"/>
      <c r="CH103" s="810"/>
      <c r="CI103" s="810"/>
      <c r="CJ103" s="810"/>
      <c r="CK103" s="814"/>
      <c r="CL103" s="815">
        <f t="array" ref="CL103">getSection(I103,J103,K103)</f>
        <v>5</v>
      </c>
      <c r="CM103" s="508">
        <f t="array" ref="CM103">IF(AQ103="N/A","",IF(CU103="N/A",0,GetRapPrice(I103,H103,J103,K103)))</f>
        <v>1900</v>
      </c>
      <c r="CN103" s="509">
        <f t="shared" si="20"/>
        <v>-0.4</v>
      </c>
      <c r="CO103" s="509">
        <f t="array" ref="CO103">IF(AQ103="N/A","",IF(CU103="N/A",0,IF(ISBLANK(G103),0,GetPolSymmDiscount(I103,H103,J103,K103,L103,M103,N103,O103))))</f>
        <v>0</v>
      </c>
      <c r="CP103" s="509">
        <f t="array" ref="CP103">IF(AQ103="N/A","",Depthdisc(I103,H103,L103,J103,K103,Z103,"Y"))</f>
        <v>0</v>
      </c>
      <c r="CQ103" s="509">
        <f t="array" ref="CQ103">IF(AQ103="N/A","",IF(CU103="N/A",0,GetSizePremiums(I103,H103,J103,K103,L103,M103,N103,O103,getSection(G103,J103,K103))))</f>
        <v>0</v>
      </c>
      <c r="CR103" s="509">
        <f t="array" ref="CR103">IF(AQ103="N/A","",IF(CU103="N/A",0,IF(ISBLANK(G103),0,GetDiameterPremiums(I103,H103,L103,M103,N103,O103,J103,K103,T103))))</f>
        <v>0</v>
      </c>
      <c r="CS103" s="509">
        <f t="array" ref="CS103">IF(AQ103="N/A","",IF(CU103="N/A",0,IF(ISBLANK(G103),0,GetKtoSPremiums(I103,H103,J103,K103,AJ103))))</f>
        <v>0</v>
      </c>
      <c r="CT103" s="509">
        <f t="shared" si="21"/>
        <v>-0.4</v>
      </c>
      <c r="CU103" s="508">
        <f t="array" ref="CU103">IF(AQ103="N/A","",GetFMP(I103, H103, J103, K103, L103, M103, N103, O103, (Q103+R103)/2,Z103,AJ103,"Y"))</f>
        <v>1140</v>
      </c>
      <c r="CV103" s="504">
        <f t="shared" si="22"/>
        <v>364.8</v>
      </c>
      <c r="CW103" s="508">
        <f t="shared" si="23"/>
        <v>1900</v>
      </c>
      <c r="CX103" s="717">
        <f t="shared" si="24"/>
        <v>0</v>
      </c>
      <c r="CY103" s="717">
        <f>IF(OR(AQ103="N/A",BM103="N/A",BI103="N/A"),"",IF(AND(H103&lt;1,H103&gt;=0.3,I102="ROUND"),IF(CT103&gt;=-0.4,-0.2,-0.15),MAX(CX103,IF(OR(AQ103="N/A",BM103="N/A",BI103="N/A"),"",GetFinalDiscount("Y", I103, H103, J103, K103, L103, M103, N103, O103, AS103, AT103,AU103,AV103, AW103, AX103,AY103, AZ103, BA103, BB103,BC103,BD103, BE103,BG103, BH103, BJ103, BK103, BN103, BO103, BP103)))))</f>
        <v>-0.2</v>
      </c>
      <c r="CZ103" s="717">
        <f t="shared" si="25"/>
        <v>-0.4</v>
      </c>
      <c r="DA103" s="509">
        <f t="shared" si="26"/>
        <v>-0.4</v>
      </c>
      <c r="DB103" s="504">
        <f t="shared" si="27"/>
        <v>1140</v>
      </c>
      <c r="DC103" s="504">
        <f t="shared" si="28"/>
        <v>364.8</v>
      </c>
      <c r="DD103" s="504" t="str">
        <f t="shared" si="29"/>
        <v/>
      </c>
      <c r="DE103" s="504">
        <f t="array" ref="DE103">IF(OR(AQ103="N/A",BM103="N/A",BI103="N/A"),"",GetCertCharge(H103,"Y",AL103))</f>
        <v>51</v>
      </c>
      <c r="DF103" s="504">
        <f>IF(OR(AQ103="N/A",BM103="N/A",BI103="N/A"),"",DC103*Parameters!$L$3)</f>
        <v>14.592000000000001</v>
      </c>
      <c r="DG103" s="504">
        <f t="shared" si="30"/>
        <v>299.20800000000003</v>
      </c>
      <c r="DH103" s="504">
        <f t="shared" si="31"/>
        <v>935.02500000000009</v>
      </c>
    </row>
    <row r="104" spans="2:112" x14ac:dyDescent="0.25">
      <c r="B104" s="798"/>
      <c r="C104" s="799" t="s">
        <v>1618</v>
      </c>
      <c r="D104" s="512"/>
      <c r="E104" s="512"/>
      <c r="F104" s="722" t="s">
        <v>24</v>
      </c>
      <c r="G104" s="800"/>
      <c r="H104" s="801">
        <v>0.32</v>
      </c>
      <c r="I104" s="509" t="s">
        <v>196</v>
      </c>
      <c r="J104" s="802" t="s">
        <v>186</v>
      </c>
      <c r="K104" s="803" t="s">
        <v>243</v>
      </c>
      <c r="L104" s="804" t="s">
        <v>188</v>
      </c>
      <c r="M104" s="805" t="s">
        <v>188</v>
      </c>
      <c r="N104" s="804" t="s">
        <v>188</v>
      </c>
      <c r="O104" s="804" t="s">
        <v>22</v>
      </c>
      <c r="P104" s="806"/>
      <c r="Q104" s="805"/>
      <c r="R104" s="805"/>
      <c r="S104" s="805"/>
      <c r="T104" s="805"/>
      <c r="U104" s="805">
        <v>1.0049999999999999</v>
      </c>
      <c r="V104" s="805"/>
      <c r="W104" s="805"/>
      <c r="X104" s="805"/>
      <c r="Y104" s="805"/>
      <c r="Z104" s="805">
        <v>62.5</v>
      </c>
      <c r="AA104" s="512">
        <v>57</v>
      </c>
      <c r="AB104" s="512"/>
      <c r="AC104" s="512"/>
      <c r="AD104" s="807"/>
      <c r="AE104" s="805"/>
      <c r="AF104" s="805"/>
      <c r="AG104" s="805"/>
      <c r="AH104" s="805"/>
      <c r="AI104" s="512"/>
      <c r="AJ104" s="512" t="s">
        <v>1924</v>
      </c>
      <c r="AK104" s="807"/>
      <c r="AL104" s="512"/>
      <c r="AM104" s="807"/>
      <c r="AN104" s="512"/>
      <c r="AO104" s="559">
        <f t="array" ref="AO104">IF(AQ104="N/A","",GetRapPrice(I104,H104,J104,K104))</f>
        <v>2600</v>
      </c>
      <c r="AP104" s="509">
        <f t="shared" si="16"/>
        <v>-0.35</v>
      </c>
      <c r="AQ104" s="508">
        <f t="array" ref="AQ104">GetFMP(I104,H104,J104,K104,L104,M104,N104,O104,(Q104+R104)/2,Z104,AJ104,"Y")</f>
        <v>1690</v>
      </c>
      <c r="AR104" s="504">
        <f t="shared" si="17"/>
        <v>540.79999999999995</v>
      </c>
      <c r="AS104" s="808"/>
      <c r="AT104" s="809"/>
      <c r="AU104" s="810"/>
      <c r="AV104" s="810"/>
      <c r="AW104" s="811" t="s">
        <v>189</v>
      </c>
      <c r="AX104" s="811" t="s">
        <v>1183</v>
      </c>
      <c r="AY104" s="810" t="s">
        <v>1183</v>
      </c>
      <c r="AZ104" s="810" t="s">
        <v>1183</v>
      </c>
      <c r="BA104" s="810" t="s">
        <v>1183</v>
      </c>
      <c r="BB104" s="810" t="s">
        <v>1183</v>
      </c>
      <c r="BC104" s="810" t="s">
        <v>1183</v>
      </c>
      <c r="BD104" s="810" t="s">
        <v>1183</v>
      </c>
      <c r="BE104" s="810" t="s">
        <v>1183</v>
      </c>
      <c r="BF104" s="811">
        <f>NaturalRelatedDisc(I104,H104,J104,K104,AX104,"Y",L104,M104,N104,O104)+NaturalRelatedDisc(I104,H104,J104,K104,AY104,"Y",L104,M104,N104,O104)+OpenRelatedDisc(I104,H104,J104,K104,AZ104,"Y",L104,M104,N104,O104)+GrainingRelatedDisc(I104,H104,J104,K104,BA104,"Surface","Y",L104,M104,N104,O104)+GrainingRelatedDisc(I104,H104,J104,K104,BB104,"Internal","Y",L104,M104,N104,O104)+OthersRelatedDisc(I104,H104,J104,K104,BC104,"Y",L104,M104,N104,O104)+OthersRelatedDisc(I104,H104,J104,K104,BD104,"Y",L104,M104,N104,O104)+OthersRelatedDisc(I104,H104,J104,K104,BE104,"Y",L104,M104,N104,O104)+cutrelatedDisc(I104,H104,J104,K104,L104,M104,N104,AW104,"Y",O104)+GetColClarupgDwg(I104,H104,J104,K104,AU104,AV104,"Y",L104)</f>
        <v>0</v>
      </c>
      <c r="BG104" s="810" t="s">
        <v>1183</v>
      </c>
      <c r="BH104" s="810" t="s">
        <v>1183</v>
      </c>
      <c r="BI104" s="811">
        <f t="shared" si="18"/>
        <v>0</v>
      </c>
      <c r="BJ104" s="810" t="s">
        <v>1283</v>
      </c>
      <c r="BK104" s="810" t="s">
        <v>1183</v>
      </c>
      <c r="BL104" s="810" t="s">
        <v>1326</v>
      </c>
      <c r="BM104" s="811">
        <f t="shared" si="19"/>
        <v>0</v>
      </c>
      <c r="BN104" s="812" t="s">
        <v>861</v>
      </c>
      <c r="BO104" s="812" t="s">
        <v>861</v>
      </c>
      <c r="BP104" s="812" t="s">
        <v>749</v>
      </c>
      <c r="BQ104" s="811">
        <f>cleanrelateddisc(I104, H104, J104, K104, BN104, BO104, "Y", L104, M104, N104)+HARelatedDisc(I104, H104, J104, K104,BP104, "Y", L104)</f>
        <v>0</v>
      </c>
      <c r="BR104" s="810"/>
      <c r="BS104" s="810"/>
      <c r="BT104" s="811"/>
      <c r="BU104" s="811"/>
      <c r="BV104" s="810"/>
      <c r="BW104" s="811"/>
      <c r="BX104" s="810"/>
      <c r="BY104" s="813"/>
      <c r="BZ104" s="811"/>
      <c r="CA104" s="813"/>
      <c r="CB104" s="811"/>
      <c r="CC104" s="810"/>
      <c r="CD104" s="810"/>
      <c r="CE104" s="810"/>
      <c r="CF104" s="810"/>
      <c r="CG104" s="810"/>
      <c r="CH104" s="810"/>
      <c r="CI104" s="810"/>
      <c r="CJ104" s="810"/>
      <c r="CK104" s="814"/>
      <c r="CL104" s="815">
        <f t="array" ref="CL104">getSection(I104,J104,K104)</f>
        <v>4</v>
      </c>
      <c r="CM104" s="508">
        <f t="array" ref="CM104">IF(AQ104="N/A","",IF(CU104="N/A",0,GetRapPrice(I104,H104,J104,K104)))</f>
        <v>2600</v>
      </c>
      <c r="CN104" s="509">
        <f t="shared" si="20"/>
        <v>-0.35</v>
      </c>
      <c r="CO104" s="509">
        <f t="array" ref="CO104">IF(AQ104="N/A","",IF(CU104="N/A",0,IF(ISBLANK(G104),0,GetPolSymmDiscount(I104,H104,J104,K104,L104,M104,N104,O104))))</f>
        <v>0</v>
      </c>
      <c r="CP104" s="509">
        <f t="array" ref="CP104">IF(AQ104="N/A","",Depthdisc(I104,H104,L104,J104,K104,Z104,"Y"))</f>
        <v>0</v>
      </c>
      <c r="CQ104" s="509">
        <f t="array" ref="CQ104">IF(AQ104="N/A","",IF(CU104="N/A",0,GetSizePremiums(I104,H104,J104,K104,L104,M104,N104,O104,getSection(G104,J104,K104))))</f>
        <v>0</v>
      </c>
      <c r="CR104" s="509">
        <f t="array" ref="CR104">IF(AQ104="N/A","",IF(CU104="N/A",0,IF(ISBLANK(G104),0,GetDiameterPremiums(I104,H104,L104,M104,N104,O104,J104,K104,T104))))</f>
        <v>0</v>
      </c>
      <c r="CS104" s="509">
        <f t="array" ref="CS104">IF(AQ104="N/A","",IF(CU104="N/A",0,IF(ISBLANK(G104),0,GetKtoSPremiums(I104,H104,J104,K104,AJ104))))</f>
        <v>0</v>
      </c>
      <c r="CT104" s="509">
        <f t="shared" si="21"/>
        <v>-0.35</v>
      </c>
      <c r="CU104" s="508">
        <f t="array" ref="CU104">IF(AQ104="N/A","",GetFMP(I104, H104, J104, K104, L104, M104, N104, O104, (Q104+R104)/2,Z104,AJ104,"Y"))</f>
        <v>1690</v>
      </c>
      <c r="CV104" s="504">
        <f t="shared" si="22"/>
        <v>540.79999999999995</v>
      </c>
      <c r="CW104" s="508">
        <f t="shared" si="23"/>
        <v>2600</v>
      </c>
      <c r="CX104" s="717">
        <f t="shared" si="24"/>
        <v>0</v>
      </c>
      <c r="CY104" s="717">
        <f>IF(OR(AQ104="N/A",BM104="N/A",BI104="N/A"),"",IF(AND(H104&lt;1,H104&gt;=0.3,I103="ROUND"),IF(CT104&gt;=-0.4,-0.2,-0.15),MAX(CX104,IF(OR(AQ104="N/A",BM104="N/A",BI104="N/A"),"",GetFinalDiscount("Y", I104, H104, J104, K104, L104, M104, N104, O104, AS104, AT104,AU104,AV104, AW104, AX104,AY104, AZ104, BA104, BB104,BC104,BD104, BE104,BG104, BH104, BJ104, BK104, BN104, BO104, BP104)))))</f>
        <v>-0.2</v>
      </c>
      <c r="CZ104" s="717">
        <f t="shared" si="25"/>
        <v>-0.35</v>
      </c>
      <c r="DA104" s="509">
        <f t="shared" si="26"/>
        <v>-0.35</v>
      </c>
      <c r="DB104" s="504">
        <f t="shared" si="27"/>
        <v>1690</v>
      </c>
      <c r="DC104" s="504">
        <f t="shared" si="28"/>
        <v>540.79999999999995</v>
      </c>
      <c r="DD104" s="504" t="str">
        <f t="shared" si="29"/>
        <v/>
      </c>
      <c r="DE104" s="504">
        <f t="array" ref="DE104">IF(OR(AQ104="N/A",BM104="N/A",BI104="N/A"),"",GetCertCharge(H104,"Y",AL104))</f>
        <v>51</v>
      </c>
      <c r="DF104" s="504">
        <f>IF(OR(AQ104="N/A",BM104="N/A",BI104="N/A"),"",DC104*Parameters!$L$3)</f>
        <v>21.631999999999998</v>
      </c>
      <c r="DG104" s="504">
        <f t="shared" si="30"/>
        <v>468.16799999999995</v>
      </c>
      <c r="DH104" s="504">
        <f t="shared" si="31"/>
        <v>1463.0249999999999</v>
      </c>
    </row>
    <row r="105" spans="2:112" x14ac:dyDescent="0.25">
      <c r="B105" s="798"/>
      <c r="C105" s="799" t="s">
        <v>1619</v>
      </c>
      <c r="D105" s="512"/>
      <c r="E105" s="512"/>
      <c r="F105" s="722" t="s">
        <v>24</v>
      </c>
      <c r="G105" s="800"/>
      <c r="H105" s="801">
        <v>0.32</v>
      </c>
      <c r="I105" s="509" t="s">
        <v>196</v>
      </c>
      <c r="J105" s="802" t="s">
        <v>215</v>
      </c>
      <c r="K105" s="803" t="s">
        <v>251</v>
      </c>
      <c r="L105" s="804" t="s">
        <v>188</v>
      </c>
      <c r="M105" s="805" t="s">
        <v>188</v>
      </c>
      <c r="N105" s="804" t="s">
        <v>188</v>
      </c>
      <c r="O105" s="804" t="s">
        <v>22</v>
      </c>
      <c r="P105" s="806"/>
      <c r="Q105" s="805"/>
      <c r="R105" s="805"/>
      <c r="S105" s="805"/>
      <c r="T105" s="805"/>
      <c r="U105" s="805">
        <v>1.0049999999999999</v>
      </c>
      <c r="V105" s="805"/>
      <c r="W105" s="805"/>
      <c r="X105" s="805"/>
      <c r="Y105" s="805"/>
      <c r="Z105" s="805">
        <v>62.4</v>
      </c>
      <c r="AA105" s="512">
        <v>54</v>
      </c>
      <c r="AB105" s="512"/>
      <c r="AC105" s="512"/>
      <c r="AD105" s="807"/>
      <c r="AE105" s="805"/>
      <c r="AF105" s="805"/>
      <c r="AG105" s="805"/>
      <c r="AH105" s="805"/>
      <c r="AI105" s="512"/>
      <c r="AJ105" s="512"/>
      <c r="AK105" s="807"/>
      <c r="AL105" s="512"/>
      <c r="AM105" s="807"/>
      <c r="AN105" s="512"/>
      <c r="AO105" s="559">
        <f t="array" ref="AO105">IF(AQ105="N/A","",GetRapPrice(I105,H105,J105,K105))</f>
        <v>2000</v>
      </c>
      <c r="AP105" s="509">
        <f t="shared" si="16"/>
        <v>-0.37</v>
      </c>
      <c r="AQ105" s="508">
        <f t="array" ref="AQ105">GetFMP(I105,H105,J105,K105,L105,M105,N105,O105,(Q105+R105)/2,Z105,AJ105,"Y")</f>
        <v>1260</v>
      </c>
      <c r="AR105" s="504">
        <f t="shared" si="17"/>
        <v>403.2</v>
      </c>
      <c r="AS105" s="808"/>
      <c r="AT105" s="809"/>
      <c r="AU105" s="810"/>
      <c r="AV105" s="810"/>
      <c r="AW105" s="811"/>
      <c r="AX105" s="811" t="s">
        <v>1183</v>
      </c>
      <c r="AY105" s="810" t="s">
        <v>1183</v>
      </c>
      <c r="AZ105" s="810" t="s">
        <v>1183</v>
      </c>
      <c r="BA105" s="810" t="s">
        <v>1183</v>
      </c>
      <c r="BB105" s="810" t="s">
        <v>1183</v>
      </c>
      <c r="BC105" s="810" t="s">
        <v>1183</v>
      </c>
      <c r="BD105" s="810" t="s">
        <v>1183</v>
      </c>
      <c r="BE105" s="810" t="s">
        <v>1183</v>
      </c>
      <c r="BF105" s="811">
        <f>NaturalRelatedDisc(I105,H105,J105,K105,AX105,"Y",L105,M105,N105,O105)+NaturalRelatedDisc(I105,H105,J105,K105,AY105,"Y",L105,M105,N105,O105)+OpenRelatedDisc(I105,H105,J105,K105,AZ105,"Y",L105,M105,N105,O105)+GrainingRelatedDisc(I105,H105,J105,K105,BA105,"Surface","Y",L105,M105,N105,O105)+GrainingRelatedDisc(I105,H105,J105,K105,BB105,"Internal","Y",L105,M105,N105,O105)+OthersRelatedDisc(I105,H105,J105,K105,BC105,"Y",L105,M105,N105,O105)+OthersRelatedDisc(I105,H105,J105,K105,BD105,"Y",L105,M105,N105,O105)+OthersRelatedDisc(I105,H105,J105,K105,BE105,"Y",L105,M105,N105,O105)+cutrelatedDisc(I105,H105,J105,K105,L105,M105,N105,AW105,"Y",O105)+GetColClarupgDwg(I105,H105,J105,K105,AU105,AV105,"Y",L105)</f>
        <v>0</v>
      </c>
      <c r="BG105" s="810" t="s">
        <v>1183</v>
      </c>
      <c r="BH105" s="810" t="s">
        <v>1183</v>
      </c>
      <c r="BI105" s="811">
        <f t="shared" si="18"/>
        <v>0</v>
      </c>
      <c r="BJ105" s="810" t="s">
        <v>1183</v>
      </c>
      <c r="BK105" s="810" t="s">
        <v>1183</v>
      </c>
      <c r="BL105" s="810" t="s">
        <v>1183</v>
      </c>
      <c r="BM105" s="811">
        <f t="shared" si="19"/>
        <v>0</v>
      </c>
      <c r="BN105" s="812" t="s">
        <v>861</v>
      </c>
      <c r="BO105" s="812" t="s">
        <v>861</v>
      </c>
      <c r="BP105" s="812" t="s">
        <v>861</v>
      </c>
      <c r="BQ105" s="811">
        <f>cleanrelateddisc(I105, H105, J105, K105, BN105, BO105, "Y", L105, M105, N105)+HARelatedDisc(I105, H105, J105, K105,BP105, "Y", L105)</f>
        <v>0</v>
      </c>
      <c r="BR105" s="810"/>
      <c r="BS105" s="810"/>
      <c r="BT105" s="811"/>
      <c r="BU105" s="811"/>
      <c r="BV105" s="810"/>
      <c r="BW105" s="811"/>
      <c r="BX105" s="810"/>
      <c r="BY105" s="813"/>
      <c r="BZ105" s="811"/>
      <c r="CA105" s="813"/>
      <c r="CB105" s="811"/>
      <c r="CC105" s="810"/>
      <c r="CD105" s="810"/>
      <c r="CE105" s="810"/>
      <c r="CF105" s="810"/>
      <c r="CG105" s="810"/>
      <c r="CH105" s="810"/>
      <c r="CI105" s="810"/>
      <c r="CJ105" s="810"/>
      <c r="CK105" s="814"/>
      <c r="CL105" s="815">
        <f t="array" ref="CL105">getSection(I105,J105,K105)</f>
        <v>5</v>
      </c>
      <c r="CM105" s="508">
        <f t="array" ref="CM105">IF(AQ105="N/A","",IF(CU105="N/A",0,GetRapPrice(I105,H105,J105,K105)))</f>
        <v>2000</v>
      </c>
      <c r="CN105" s="509">
        <f t="shared" si="20"/>
        <v>-0.37</v>
      </c>
      <c r="CO105" s="509">
        <f t="array" ref="CO105">IF(AQ105="N/A","",IF(CU105="N/A",0,IF(ISBLANK(G105),0,GetPolSymmDiscount(I105,H105,J105,K105,L105,M105,N105,O105))))</f>
        <v>0</v>
      </c>
      <c r="CP105" s="509">
        <f t="array" ref="CP105">IF(AQ105="N/A","",Depthdisc(I105,H105,L105,J105,K105,Z105,"Y"))</f>
        <v>0</v>
      </c>
      <c r="CQ105" s="509">
        <f t="array" ref="CQ105">IF(AQ105="N/A","",IF(CU105="N/A",0,GetSizePremiums(I105,H105,J105,K105,L105,M105,N105,O105,getSection(G105,J105,K105))))</f>
        <v>0</v>
      </c>
      <c r="CR105" s="509">
        <f t="array" ref="CR105">IF(AQ105="N/A","",IF(CU105="N/A",0,IF(ISBLANK(G105),0,GetDiameterPremiums(I105,H105,L105,M105,N105,O105,J105,K105,T105))))</f>
        <v>0</v>
      </c>
      <c r="CS105" s="509">
        <f t="array" ref="CS105">IF(AQ105="N/A","",IF(CU105="N/A",0,IF(ISBLANK(G105),0,GetKtoSPremiums(I105,H105,J105,K105,AJ105))))</f>
        <v>0</v>
      </c>
      <c r="CT105" s="509">
        <f t="shared" si="21"/>
        <v>-0.37</v>
      </c>
      <c r="CU105" s="508">
        <f t="array" ref="CU105">IF(AQ105="N/A","",GetFMP(I105, H105, J105, K105, L105, M105, N105, O105, (Q105+R105)/2,Z105,AJ105,"Y"))</f>
        <v>1260</v>
      </c>
      <c r="CV105" s="504">
        <f t="shared" si="22"/>
        <v>403.2</v>
      </c>
      <c r="CW105" s="508">
        <f t="shared" si="23"/>
        <v>2000</v>
      </c>
      <c r="CX105" s="717">
        <f t="shared" si="24"/>
        <v>0</v>
      </c>
      <c r="CY105" s="717">
        <f>IF(OR(AQ105="N/A",BM105="N/A",BI105="N/A"),"",IF(AND(H105&lt;1,H105&gt;=0.3,I104="ROUND"),IF(CT105&gt;=-0.4,-0.2,-0.15),MAX(CX105,IF(OR(AQ105="N/A",BM105="N/A",BI105="N/A"),"",GetFinalDiscount("Y", I105, H105, J105, K105, L105, M105, N105, O105, AS105, AT105,AU105,AV105, AW105, AX105,AY105, AZ105, BA105, BB105,BC105,BD105, BE105,BG105, BH105, BJ105, BK105, BN105, BO105, BP105)))))</f>
        <v>-0.2</v>
      </c>
      <c r="CZ105" s="717">
        <f t="shared" si="25"/>
        <v>-0.37</v>
      </c>
      <c r="DA105" s="509">
        <f t="shared" si="26"/>
        <v>-0.37</v>
      </c>
      <c r="DB105" s="504">
        <f t="shared" si="27"/>
        <v>1260</v>
      </c>
      <c r="DC105" s="504">
        <f t="shared" si="28"/>
        <v>403.2</v>
      </c>
      <c r="DD105" s="504" t="str">
        <f t="shared" si="29"/>
        <v/>
      </c>
      <c r="DE105" s="504">
        <f t="array" ref="DE105">IF(OR(AQ105="N/A",BM105="N/A",BI105="N/A"),"",GetCertCharge(H105,"Y",AL105))</f>
        <v>51</v>
      </c>
      <c r="DF105" s="504">
        <f>IF(OR(AQ105="N/A",BM105="N/A",BI105="N/A"),"",DC105*Parameters!$L$3)</f>
        <v>16.128</v>
      </c>
      <c r="DG105" s="504">
        <f t="shared" si="30"/>
        <v>336.072</v>
      </c>
      <c r="DH105" s="504">
        <f t="shared" si="31"/>
        <v>1050.2249999999999</v>
      </c>
    </row>
    <row r="106" spans="2:112" x14ac:dyDescent="0.25">
      <c r="B106" s="798"/>
      <c r="C106" s="799" t="s">
        <v>1495</v>
      </c>
      <c r="D106" s="512"/>
      <c r="E106" s="512"/>
      <c r="F106" s="722" t="s">
        <v>24</v>
      </c>
      <c r="G106" s="800"/>
      <c r="H106" s="801">
        <v>0.33</v>
      </c>
      <c r="I106" s="509" t="s">
        <v>196</v>
      </c>
      <c r="J106" s="802" t="s">
        <v>233</v>
      </c>
      <c r="K106" s="803" t="s">
        <v>214</v>
      </c>
      <c r="L106" s="804" t="s">
        <v>188</v>
      </c>
      <c r="M106" s="805" t="s">
        <v>188</v>
      </c>
      <c r="N106" s="804" t="s">
        <v>188</v>
      </c>
      <c r="O106" s="804" t="s">
        <v>22</v>
      </c>
      <c r="P106" s="806"/>
      <c r="Q106" s="805"/>
      <c r="R106" s="805"/>
      <c r="S106" s="805"/>
      <c r="T106" s="805"/>
      <c r="U106" s="805">
        <v>1.01</v>
      </c>
      <c r="V106" s="805"/>
      <c r="W106" s="805"/>
      <c r="X106" s="805"/>
      <c r="Y106" s="805"/>
      <c r="Z106" s="805">
        <v>62</v>
      </c>
      <c r="AA106" s="512">
        <v>58</v>
      </c>
      <c r="AB106" s="512"/>
      <c r="AC106" s="512"/>
      <c r="AD106" s="807"/>
      <c r="AE106" s="805"/>
      <c r="AF106" s="805"/>
      <c r="AG106" s="805"/>
      <c r="AH106" s="805"/>
      <c r="AI106" s="512"/>
      <c r="AJ106" s="512" t="s">
        <v>1891</v>
      </c>
      <c r="AK106" s="807"/>
      <c r="AL106" s="512"/>
      <c r="AM106" s="807"/>
      <c r="AN106" s="512"/>
      <c r="AO106" s="559">
        <f t="array" ref="AO106">IF(AQ106="N/A","",GetRapPrice(I106,H106,J106,K106))</f>
        <v>2700</v>
      </c>
      <c r="AP106" s="509">
        <f t="shared" si="16"/>
        <v>-0.31999999999999995</v>
      </c>
      <c r="AQ106" s="508">
        <f t="array" ref="AQ106">GetFMP(I106,H106,J106,K106,L106,M106,N106,O106,(Q106+R106)/2,Z106,AJ106,"Y")</f>
        <v>1836.0000000000002</v>
      </c>
      <c r="AR106" s="504">
        <f t="shared" si="17"/>
        <v>605.88000000000011</v>
      </c>
      <c r="AS106" s="808"/>
      <c r="AT106" s="809"/>
      <c r="AU106" s="810"/>
      <c r="AV106" s="810"/>
      <c r="AW106" s="811"/>
      <c r="AX106" s="811"/>
      <c r="AY106" s="810"/>
      <c r="AZ106" s="810"/>
      <c r="BA106" s="810" t="s">
        <v>1183</v>
      </c>
      <c r="BB106" s="810" t="s">
        <v>1183</v>
      </c>
      <c r="BC106" s="810"/>
      <c r="BD106" s="810"/>
      <c r="BE106" s="810"/>
      <c r="BF106" s="811">
        <f>NaturalRelatedDisc(I106,H106,J106,K106,AX106,"Y",L106,M106,N106,O106)+NaturalRelatedDisc(I106,H106,J106,K106,AY106,"Y",L106,M106,N106,O106)+OpenRelatedDisc(I106,H106,J106,K106,AZ106,"Y",L106,M106,N106,O106)+GrainingRelatedDisc(I106,H106,J106,K106,BA106,"Surface","Y",L106,M106,N106,O106)+GrainingRelatedDisc(I106,H106,J106,K106,BB106,"Internal","Y",L106,M106,N106,O106)+OthersRelatedDisc(I106,H106,J106,K106,BC106,"Y",L106,M106,N106,O106)+OthersRelatedDisc(I106,H106,J106,K106,BD106,"Y",L106,M106,N106,O106)+OthersRelatedDisc(I106,H106,J106,K106,BE106,"Y",L106,M106,N106,O106)+cutrelatedDisc(I106,H106,J106,K106,L106,M106,N106,AW106,"Y",O106)+GetColClarupgDwg(I106,H106,J106,K106,AU106,AV106,"Y",L106)</f>
        <v>0</v>
      </c>
      <c r="BG106" s="810" t="s">
        <v>1183</v>
      </c>
      <c r="BH106" s="810" t="s">
        <v>1183</v>
      </c>
      <c r="BI106" s="811">
        <f t="shared" si="18"/>
        <v>0</v>
      </c>
      <c r="BJ106" s="810"/>
      <c r="BK106" s="810"/>
      <c r="BL106" s="810"/>
      <c r="BM106" s="811">
        <f t="shared" si="19"/>
        <v>0</v>
      </c>
      <c r="BN106" s="812"/>
      <c r="BO106" s="812"/>
      <c r="BP106" s="812"/>
      <c r="BQ106" s="811">
        <f>cleanrelateddisc(I106, H106, J106, K106, BN106, BO106, "Y", L106, M106, N106)+HARelatedDisc(I106, H106, J106, K106,BP106, "Y", L106)</f>
        <v>0</v>
      </c>
      <c r="BR106" s="810"/>
      <c r="BS106" s="810"/>
      <c r="BT106" s="811"/>
      <c r="BU106" s="811"/>
      <c r="BV106" s="810"/>
      <c r="BW106" s="811"/>
      <c r="BX106" s="810"/>
      <c r="BY106" s="813"/>
      <c r="BZ106" s="811"/>
      <c r="CA106" s="813"/>
      <c r="CB106" s="811"/>
      <c r="CC106" s="810"/>
      <c r="CD106" s="810"/>
      <c r="CE106" s="810"/>
      <c r="CF106" s="810"/>
      <c r="CG106" s="810"/>
      <c r="CH106" s="810"/>
      <c r="CI106" s="810"/>
      <c r="CJ106" s="810"/>
      <c r="CK106" s="814"/>
      <c r="CL106" s="815">
        <f t="array" ref="CL106">getSection(I106,J106,K106)</f>
        <v>1</v>
      </c>
      <c r="CM106" s="508">
        <f t="array" ref="CM106">IF(AQ106="N/A","",IF(CU106="N/A",0,GetRapPrice(I106,H106,J106,K106)))</f>
        <v>2700</v>
      </c>
      <c r="CN106" s="509">
        <f t="shared" si="20"/>
        <v>-0.31999999999999995</v>
      </c>
      <c r="CO106" s="509">
        <f t="array" ref="CO106">IF(AQ106="N/A","",IF(CU106="N/A",0,IF(ISBLANK(G106),0,GetPolSymmDiscount(I106,H106,J106,K106,L106,M106,N106,O106))))</f>
        <v>0</v>
      </c>
      <c r="CP106" s="509">
        <f t="array" ref="CP106">IF(AQ106="N/A","",Depthdisc(I106,H106,L106,J106,K106,Z106,"Y"))</f>
        <v>0</v>
      </c>
      <c r="CQ106" s="509">
        <f t="array" ref="CQ106">IF(AQ106="N/A","",IF(CU106="N/A",0,GetSizePremiums(I106,H106,J106,K106,L106,M106,N106,O106,getSection(G106,J106,K106))))</f>
        <v>0</v>
      </c>
      <c r="CR106" s="509">
        <f t="array" ref="CR106">IF(AQ106="N/A","",IF(CU106="N/A",0,IF(ISBLANK(G106),0,GetDiameterPremiums(I106,H106,L106,M106,N106,O106,J106,K106,T106))))</f>
        <v>0</v>
      </c>
      <c r="CS106" s="509">
        <f t="array" ref="CS106">IF(AQ106="N/A","",IF(CU106="N/A",0,IF(ISBLANK(G106),0,GetKtoSPremiums(I106,H106,J106,K106,AJ106))))</f>
        <v>0</v>
      </c>
      <c r="CT106" s="509">
        <f t="shared" si="21"/>
        <v>-0.31999999999999995</v>
      </c>
      <c r="CU106" s="508">
        <f t="array" ref="CU106">IF(AQ106="N/A","",GetFMP(I106, H106, J106, K106, L106, M106, N106, O106, (Q106+R106)/2,Z106,AJ106,"Y"))</f>
        <v>1836.0000000000002</v>
      </c>
      <c r="CV106" s="504">
        <f t="shared" si="22"/>
        <v>605.88000000000011</v>
      </c>
      <c r="CW106" s="508">
        <f t="shared" si="23"/>
        <v>2700</v>
      </c>
      <c r="CX106" s="717">
        <f t="shared" si="24"/>
        <v>0</v>
      </c>
      <c r="CY106" s="717">
        <f>IF(OR(AQ106="N/A",BM106="N/A",BI106="N/A"),"",IF(AND(H106&lt;1,H106&gt;=0.3,I105="ROUND"),IF(CT106&gt;=-0.4,-0.2,-0.15),MAX(CX106,IF(OR(AQ106="N/A",BM106="N/A",BI106="N/A"),"",GetFinalDiscount("Y", I106, H106, J106, K106, L106, M106, N106, O106, AS106, AT106,AU106,AV106, AW106, AX106,AY106, AZ106, BA106, BB106,BC106,BD106, BE106,BG106, BH106, BJ106, BK106, BN106, BO106, BP106)))))</f>
        <v>-0.2</v>
      </c>
      <c r="CZ106" s="717">
        <f t="shared" si="25"/>
        <v>-0.31999999999999995</v>
      </c>
      <c r="DA106" s="509">
        <f t="shared" si="26"/>
        <v>-0.31999999999999995</v>
      </c>
      <c r="DB106" s="504">
        <f t="shared" si="27"/>
        <v>1836.0000000000002</v>
      </c>
      <c r="DC106" s="504">
        <f t="shared" si="28"/>
        <v>605.88000000000011</v>
      </c>
      <c r="DD106" s="504" t="str">
        <f t="shared" si="29"/>
        <v/>
      </c>
      <c r="DE106" s="504">
        <f t="array" ref="DE106">IF(OR(AQ106="N/A",BM106="N/A",BI106="N/A"),"",GetCertCharge(H106,"Y",AL106))</f>
        <v>51</v>
      </c>
      <c r="DF106" s="504">
        <f>IF(OR(AQ106="N/A",BM106="N/A",BI106="N/A"),"",DC106*Parameters!$L$3)</f>
        <v>24.235200000000006</v>
      </c>
      <c r="DG106" s="504">
        <f t="shared" si="30"/>
        <v>530.64480000000015</v>
      </c>
      <c r="DH106" s="504">
        <f t="shared" si="31"/>
        <v>1608.0145454545459</v>
      </c>
    </row>
    <row r="107" spans="2:112" x14ac:dyDescent="0.25">
      <c r="B107" s="798"/>
      <c r="C107" s="799" t="s">
        <v>1496</v>
      </c>
      <c r="D107" s="512"/>
      <c r="E107" s="512"/>
      <c r="F107" s="722" t="s">
        <v>24</v>
      </c>
      <c r="G107" s="800"/>
      <c r="H107" s="801">
        <v>0.33</v>
      </c>
      <c r="I107" s="509" t="s">
        <v>196</v>
      </c>
      <c r="J107" s="802" t="s">
        <v>233</v>
      </c>
      <c r="K107" s="803" t="s">
        <v>214</v>
      </c>
      <c r="L107" s="804" t="s">
        <v>188</v>
      </c>
      <c r="M107" s="805" t="s">
        <v>188</v>
      </c>
      <c r="N107" s="804" t="s">
        <v>188</v>
      </c>
      <c r="O107" s="804" t="s">
        <v>22</v>
      </c>
      <c r="P107" s="806"/>
      <c r="Q107" s="805"/>
      <c r="R107" s="805"/>
      <c r="S107" s="805"/>
      <c r="T107" s="805"/>
      <c r="U107" s="805">
        <v>1.01</v>
      </c>
      <c r="V107" s="805"/>
      <c r="W107" s="805"/>
      <c r="X107" s="805"/>
      <c r="Y107" s="805"/>
      <c r="Z107" s="805">
        <v>61.7</v>
      </c>
      <c r="AA107" s="512">
        <v>58</v>
      </c>
      <c r="AB107" s="512"/>
      <c r="AC107" s="512"/>
      <c r="AD107" s="807"/>
      <c r="AE107" s="805"/>
      <c r="AF107" s="805"/>
      <c r="AG107" s="805"/>
      <c r="AH107" s="805"/>
      <c r="AI107" s="512"/>
      <c r="AJ107" s="512" t="s">
        <v>1893</v>
      </c>
      <c r="AK107" s="807"/>
      <c r="AL107" s="512"/>
      <c r="AM107" s="807"/>
      <c r="AN107" s="512"/>
      <c r="AO107" s="559">
        <f t="array" ref="AO107">IF(AQ107="N/A","",GetRapPrice(I107,H107,J107,K107))</f>
        <v>2700</v>
      </c>
      <c r="AP107" s="509">
        <f t="shared" si="16"/>
        <v>-0.31999999999999995</v>
      </c>
      <c r="AQ107" s="508">
        <f t="array" ref="AQ107">GetFMP(I107,H107,J107,K107,L107,M107,N107,O107,(Q107+R107)/2,Z107,AJ107,"Y")</f>
        <v>1836.0000000000002</v>
      </c>
      <c r="AR107" s="504">
        <f t="shared" si="17"/>
        <v>605.88000000000011</v>
      </c>
      <c r="AS107" s="808"/>
      <c r="AT107" s="809"/>
      <c r="AU107" s="810"/>
      <c r="AV107" s="810"/>
      <c r="AW107" s="811"/>
      <c r="AX107" s="811"/>
      <c r="AY107" s="810"/>
      <c r="AZ107" s="810"/>
      <c r="BA107" s="810" t="s">
        <v>1183</v>
      </c>
      <c r="BB107" s="810" t="s">
        <v>1183</v>
      </c>
      <c r="BC107" s="810"/>
      <c r="BD107" s="810"/>
      <c r="BE107" s="810"/>
      <c r="BF107" s="811">
        <f>NaturalRelatedDisc(I107,H107,J107,K107,AX107,"Y",L107,M107,N107,O107)+NaturalRelatedDisc(I107,H107,J107,K107,AY107,"Y",L107,M107,N107,O107)+OpenRelatedDisc(I107,H107,J107,K107,AZ107,"Y",L107,M107,N107,O107)+GrainingRelatedDisc(I107,H107,J107,K107,BA107,"Surface","Y",L107,M107,N107,O107)+GrainingRelatedDisc(I107,H107,J107,K107,BB107,"Internal","Y",L107,M107,N107,O107)+OthersRelatedDisc(I107,H107,J107,K107,BC107,"Y",L107,M107,N107,O107)+OthersRelatedDisc(I107,H107,J107,K107,BD107,"Y",L107,M107,N107,O107)+OthersRelatedDisc(I107,H107,J107,K107,BE107,"Y",L107,M107,N107,O107)+cutrelatedDisc(I107,H107,J107,K107,L107,M107,N107,AW107,"Y",O107)+GetColClarupgDwg(I107,H107,J107,K107,AU107,AV107,"Y",L107)</f>
        <v>0</v>
      </c>
      <c r="BG107" s="810" t="s">
        <v>1183</v>
      </c>
      <c r="BH107" s="810" t="s">
        <v>1183</v>
      </c>
      <c r="BI107" s="811">
        <f t="shared" si="18"/>
        <v>0</v>
      </c>
      <c r="BJ107" s="810"/>
      <c r="BK107" s="810"/>
      <c r="BL107" s="810"/>
      <c r="BM107" s="811">
        <f t="shared" si="19"/>
        <v>0</v>
      </c>
      <c r="BN107" s="812"/>
      <c r="BO107" s="812"/>
      <c r="BP107" s="812"/>
      <c r="BQ107" s="811">
        <f>cleanrelateddisc(I107, H107, J107, K107, BN107, BO107, "Y", L107, M107, N107)+HARelatedDisc(I107, H107, J107, K107,BP107, "Y", L107)</f>
        <v>0</v>
      </c>
      <c r="BR107" s="810"/>
      <c r="BS107" s="810"/>
      <c r="BT107" s="811"/>
      <c r="BU107" s="811"/>
      <c r="BV107" s="810"/>
      <c r="BW107" s="811"/>
      <c r="BX107" s="810"/>
      <c r="BY107" s="813"/>
      <c r="BZ107" s="811"/>
      <c r="CA107" s="813"/>
      <c r="CB107" s="811"/>
      <c r="CC107" s="810"/>
      <c r="CD107" s="810"/>
      <c r="CE107" s="810"/>
      <c r="CF107" s="810"/>
      <c r="CG107" s="810"/>
      <c r="CH107" s="810"/>
      <c r="CI107" s="810"/>
      <c r="CJ107" s="810"/>
      <c r="CK107" s="814"/>
      <c r="CL107" s="815">
        <f t="array" ref="CL107">getSection(I107,J107,K107)</f>
        <v>1</v>
      </c>
      <c r="CM107" s="508">
        <f t="array" ref="CM107">IF(AQ107="N/A","",IF(CU107="N/A",0,GetRapPrice(I107,H107,J107,K107)))</f>
        <v>2700</v>
      </c>
      <c r="CN107" s="509">
        <f t="shared" si="20"/>
        <v>-0.31999999999999995</v>
      </c>
      <c r="CO107" s="509">
        <f t="array" ref="CO107">IF(AQ107="N/A","",IF(CU107="N/A",0,IF(ISBLANK(G107),0,GetPolSymmDiscount(I107,H107,J107,K107,L107,M107,N107,O107))))</f>
        <v>0</v>
      </c>
      <c r="CP107" s="509">
        <f t="array" ref="CP107">IF(AQ107="N/A","",Depthdisc(I107,H107,L107,J107,K107,Z107,"Y"))</f>
        <v>0</v>
      </c>
      <c r="CQ107" s="509">
        <f t="array" ref="CQ107">IF(AQ107="N/A","",IF(CU107="N/A",0,GetSizePremiums(I107,H107,J107,K107,L107,M107,N107,O107,getSection(G107,J107,K107))))</f>
        <v>0</v>
      </c>
      <c r="CR107" s="509">
        <f t="array" ref="CR107">IF(AQ107="N/A","",IF(CU107="N/A",0,IF(ISBLANK(G107),0,GetDiameterPremiums(I107,H107,L107,M107,N107,O107,J107,K107,T107))))</f>
        <v>0</v>
      </c>
      <c r="CS107" s="509">
        <f t="array" ref="CS107">IF(AQ107="N/A","",IF(CU107="N/A",0,IF(ISBLANK(G107),0,GetKtoSPremiums(I107,H107,J107,K107,AJ107))))</f>
        <v>0</v>
      </c>
      <c r="CT107" s="509">
        <f t="shared" si="21"/>
        <v>-0.31999999999999995</v>
      </c>
      <c r="CU107" s="508">
        <f t="array" ref="CU107">IF(AQ107="N/A","",GetFMP(I107, H107, J107, K107, L107, M107, N107, O107, (Q107+R107)/2,Z107,AJ107,"Y"))</f>
        <v>1836.0000000000002</v>
      </c>
      <c r="CV107" s="504">
        <f t="shared" si="22"/>
        <v>605.88000000000011</v>
      </c>
      <c r="CW107" s="508">
        <f t="shared" si="23"/>
        <v>2700</v>
      </c>
      <c r="CX107" s="717">
        <f t="shared" si="24"/>
        <v>0</v>
      </c>
      <c r="CY107" s="717">
        <f>IF(OR(AQ107="N/A",BM107="N/A",BI107="N/A"),"",IF(AND(H107&lt;1,H107&gt;=0.3,I106="ROUND"),IF(CT107&gt;=-0.4,-0.2,-0.15),MAX(CX107,IF(OR(AQ107="N/A",BM107="N/A",BI107="N/A"),"",GetFinalDiscount("Y", I107, H107, J107, K107, L107, M107, N107, O107, AS107, AT107,AU107,AV107, AW107, AX107,AY107, AZ107, BA107, BB107,BC107,BD107, BE107,BG107, BH107, BJ107, BK107, BN107, BO107, BP107)))))</f>
        <v>-0.2</v>
      </c>
      <c r="CZ107" s="717">
        <f t="shared" si="25"/>
        <v>-0.31999999999999995</v>
      </c>
      <c r="DA107" s="509">
        <f t="shared" si="26"/>
        <v>-0.31999999999999995</v>
      </c>
      <c r="DB107" s="504">
        <f t="shared" si="27"/>
        <v>1836.0000000000002</v>
      </c>
      <c r="DC107" s="504">
        <f t="shared" si="28"/>
        <v>605.88000000000011</v>
      </c>
      <c r="DD107" s="504" t="str">
        <f t="shared" si="29"/>
        <v/>
      </c>
      <c r="DE107" s="504">
        <f t="array" ref="DE107">IF(OR(AQ107="N/A",BM107="N/A",BI107="N/A"),"",GetCertCharge(H107,"Y",AL107))</f>
        <v>51</v>
      </c>
      <c r="DF107" s="504">
        <f>IF(OR(AQ107="N/A",BM107="N/A",BI107="N/A"),"",DC107*Parameters!$L$3)</f>
        <v>24.235200000000006</v>
      </c>
      <c r="DG107" s="504">
        <f t="shared" si="30"/>
        <v>530.64480000000015</v>
      </c>
      <c r="DH107" s="504">
        <f t="shared" si="31"/>
        <v>1608.0145454545459</v>
      </c>
    </row>
    <row r="108" spans="2:112" x14ac:dyDescent="0.25">
      <c r="B108" s="798"/>
      <c r="C108" s="799" t="s">
        <v>1620</v>
      </c>
      <c r="D108" s="512"/>
      <c r="E108" s="512"/>
      <c r="F108" s="722" t="s">
        <v>24</v>
      </c>
      <c r="G108" s="800"/>
      <c r="H108" s="801">
        <v>0.33</v>
      </c>
      <c r="I108" s="509" t="s">
        <v>196</v>
      </c>
      <c r="J108" s="802" t="s">
        <v>213</v>
      </c>
      <c r="K108" s="803" t="s">
        <v>259</v>
      </c>
      <c r="L108" s="804" t="s">
        <v>188</v>
      </c>
      <c r="M108" s="805" t="s">
        <v>188</v>
      </c>
      <c r="N108" s="804" t="s">
        <v>188</v>
      </c>
      <c r="O108" s="804" t="s">
        <v>22</v>
      </c>
      <c r="P108" s="806"/>
      <c r="Q108" s="805"/>
      <c r="R108" s="805"/>
      <c r="S108" s="805"/>
      <c r="T108" s="805"/>
      <c r="U108" s="805">
        <v>1.0089999999999999</v>
      </c>
      <c r="V108" s="805"/>
      <c r="W108" s="805"/>
      <c r="X108" s="805"/>
      <c r="Y108" s="805"/>
      <c r="Z108" s="805">
        <v>62.5</v>
      </c>
      <c r="AA108" s="512">
        <v>57</v>
      </c>
      <c r="AB108" s="512"/>
      <c r="AC108" s="512"/>
      <c r="AD108" s="807"/>
      <c r="AE108" s="805"/>
      <c r="AF108" s="805"/>
      <c r="AG108" s="805"/>
      <c r="AH108" s="805"/>
      <c r="AI108" s="512"/>
      <c r="AJ108" s="512" t="s">
        <v>1901</v>
      </c>
      <c r="AK108" s="807"/>
      <c r="AL108" s="512"/>
      <c r="AM108" s="807"/>
      <c r="AN108" s="512"/>
      <c r="AO108" s="559">
        <f t="array" ref="AO108">IF(AQ108="N/A","",GetRapPrice(I108,H108,J108,K108))</f>
        <v>2000</v>
      </c>
      <c r="AP108" s="509">
        <f t="shared" si="16"/>
        <v>-0.42000000000000004</v>
      </c>
      <c r="AQ108" s="508">
        <f t="array" ref="AQ108">GetFMP(I108,H108,J108,K108,L108,M108,N108,O108,(Q108+R108)/2,Z108,AJ108,"Y")</f>
        <v>1160</v>
      </c>
      <c r="AR108" s="504">
        <f t="shared" si="17"/>
        <v>382.8</v>
      </c>
      <c r="AS108" s="808"/>
      <c r="AT108" s="809"/>
      <c r="AU108" s="810"/>
      <c r="AV108" s="810"/>
      <c r="AW108" s="811" t="s">
        <v>189</v>
      </c>
      <c r="AX108" s="811" t="s">
        <v>1183</v>
      </c>
      <c r="AY108" s="810" t="s">
        <v>1183</v>
      </c>
      <c r="AZ108" s="810" t="s">
        <v>1183</v>
      </c>
      <c r="BA108" s="810" t="s">
        <v>1183</v>
      </c>
      <c r="BB108" s="810" t="s">
        <v>1183</v>
      </c>
      <c r="BC108" s="810" t="s">
        <v>1183</v>
      </c>
      <c r="BD108" s="810" t="s">
        <v>1183</v>
      </c>
      <c r="BE108" s="810" t="s">
        <v>1183</v>
      </c>
      <c r="BF108" s="811">
        <f>NaturalRelatedDisc(I108,H108,J108,K108,AX108,"Y",L108,M108,N108,O108)+NaturalRelatedDisc(I108,H108,J108,K108,AY108,"Y",L108,M108,N108,O108)+OpenRelatedDisc(I108,H108,J108,K108,AZ108,"Y",L108,M108,N108,O108)+GrainingRelatedDisc(I108,H108,J108,K108,BA108,"Surface","Y",L108,M108,N108,O108)+GrainingRelatedDisc(I108,H108,J108,K108,BB108,"Internal","Y",L108,M108,N108,O108)+OthersRelatedDisc(I108,H108,J108,K108,BC108,"Y",L108,M108,N108,O108)+OthersRelatedDisc(I108,H108,J108,K108,BD108,"Y",L108,M108,N108,O108)+OthersRelatedDisc(I108,H108,J108,K108,BE108,"Y",L108,M108,N108,O108)+cutrelatedDisc(I108,H108,J108,K108,L108,M108,N108,AW108,"Y",O108)+GetColClarupgDwg(I108,H108,J108,K108,AU108,AV108,"Y",L108)</f>
        <v>0</v>
      </c>
      <c r="BG108" s="810" t="s">
        <v>1183</v>
      </c>
      <c r="BH108" s="810" t="s">
        <v>1160</v>
      </c>
      <c r="BI108" s="811">
        <f t="shared" si="18"/>
        <v>-7.0000000000000007E-2</v>
      </c>
      <c r="BJ108" s="810" t="s">
        <v>1183</v>
      </c>
      <c r="BK108" s="810" t="s">
        <v>1183</v>
      </c>
      <c r="BL108" s="810" t="s">
        <v>1323</v>
      </c>
      <c r="BM108" s="811">
        <f t="shared" si="19"/>
        <v>0</v>
      </c>
      <c r="BN108" s="812" t="s">
        <v>749</v>
      </c>
      <c r="BO108" s="812" t="s">
        <v>749</v>
      </c>
      <c r="BP108" s="812" t="s">
        <v>749</v>
      </c>
      <c r="BQ108" s="811">
        <f>cleanrelateddisc(I108, H108, J108, K108, BN108, BO108, "Y", L108, M108, N108)+HARelatedDisc(I108, H108, J108, K108,BP108, "Y", L108)</f>
        <v>0</v>
      </c>
      <c r="BR108" s="810"/>
      <c r="BS108" s="810"/>
      <c r="BT108" s="811"/>
      <c r="BU108" s="811"/>
      <c r="BV108" s="810"/>
      <c r="BW108" s="811"/>
      <c r="BX108" s="810"/>
      <c r="BY108" s="813"/>
      <c r="BZ108" s="811"/>
      <c r="CA108" s="813"/>
      <c r="CB108" s="811"/>
      <c r="CC108" s="810"/>
      <c r="CD108" s="810"/>
      <c r="CE108" s="810"/>
      <c r="CF108" s="810"/>
      <c r="CG108" s="810"/>
      <c r="CH108" s="810"/>
      <c r="CI108" s="810"/>
      <c r="CJ108" s="810"/>
      <c r="CK108" s="814"/>
      <c r="CL108" s="815">
        <f t="array" ref="CL108">getSection(I108,J108,K108)</f>
        <v>7</v>
      </c>
      <c r="CM108" s="508">
        <f t="array" ref="CM108">IF(AQ108="N/A","",IF(CU108="N/A",0,GetRapPrice(I108,H108,J108,K108)))</f>
        <v>2000</v>
      </c>
      <c r="CN108" s="509">
        <f t="shared" si="20"/>
        <v>-0.42000000000000004</v>
      </c>
      <c r="CO108" s="509">
        <f t="array" ref="CO108">IF(AQ108="N/A","",IF(CU108="N/A",0,IF(ISBLANK(G108),0,GetPolSymmDiscount(I108,H108,J108,K108,L108,M108,N108,O108))))</f>
        <v>0</v>
      </c>
      <c r="CP108" s="509">
        <f t="array" ref="CP108">IF(AQ108="N/A","",Depthdisc(I108,H108,L108,J108,K108,Z108,"Y"))</f>
        <v>0</v>
      </c>
      <c r="CQ108" s="509">
        <f t="array" ref="CQ108">IF(AQ108="N/A","",IF(CU108="N/A",0,GetSizePremiums(I108,H108,J108,K108,L108,M108,N108,O108,getSection(G108,J108,K108))))</f>
        <v>0</v>
      </c>
      <c r="CR108" s="509">
        <f t="array" ref="CR108">IF(AQ108="N/A","",IF(CU108="N/A",0,IF(ISBLANK(G108),0,GetDiameterPremiums(I108,H108,L108,M108,N108,O108,J108,K108,T108))))</f>
        <v>0</v>
      </c>
      <c r="CS108" s="509">
        <f t="array" ref="CS108">IF(AQ108="N/A","",IF(CU108="N/A",0,IF(ISBLANK(G108),0,GetKtoSPremiums(I108,H108,J108,K108,AJ108))))</f>
        <v>0</v>
      </c>
      <c r="CT108" s="509">
        <f t="shared" si="21"/>
        <v>-0.42000000000000004</v>
      </c>
      <c r="CU108" s="508">
        <f t="array" ref="CU108">IF(AQ108="N/A","",GetFMP(I108, H108, J108, K108, L108, M108, N108, O108, (Q108+R108)/2,Z108,AJ108,"Y"))</f>
        <v>1160</v>
      </c>
      <c r="CV108" s="504">
        <f t="shared" si="22"/>
        <v>382.8</v>
      </c>
      <c r="CW108" s="508">
        <f t="shared" si="23"/>
        <v>2000</v>
      </c>
      <c r="CX108" s="717">
        <f t="shared" si="24"/>
        <v>-7.0000000000000007E-2</v>
      </c>
      <c r="CY108" s="717">
        <f>IF(OR(AQ108="N/A",BM108="N/A",BI108="N/A"),"",IF(AND(H108&lt;1,H108&gt;=0.3,I107="ROUND"),IF(CT108&gt;=-0.4,-0.2,-0.15),MAX(CX108,IF(OR(AQ108="N/A",BM108="N/A",BI108="N/A"),"",GetFinalDiscount("Y", I108, H108, J108, K108, L108, M108, N108, O108, AS108, AT108,AU108,AV108, AW108, AX108,AY108, AZ108, BA108, BB108,BC108,BD108, BE108,BG108, BH108, BJ108, BK108, BN108, BO108, BP108)))))</f>
        <v>-0.15</v>
      </c>
      <c r="CZ108" s="717">
        <f t="shared" si="25"/>
        <v>-0.42000000000000004</v>
      </c>
      <c r="DA108" s="509">
        <f t="shared" si="26"/>
        <v>-0.49000000000000005</v>
      </c>
      <c r="DB108" s="504">
        <f t="shared" si="27"/>
        <v>1020</v>
      </c>
      <c r="DC108" s="504">
        <f t="shared" si="28"/>
        <v>336.6</v>
      </c>
      <c r="DD108" s="504" t="str">
        <f t="shared" si="29"/>
        <v/>
      </c>
      <c r="DE108" s="504">
        <f t="array" ref="DE108">IF(OR(AQ108="N/A",BM108="N/A",BI108="N/A"),"",GetCertCharge(H108,"Y",AL108))</f>
        <v>51</v>
      </c>
      <c r="DF108" s="504">
        <f>IF(OR(AQ108="N/A",BM108="N/A",BI108="N/A"),"",DC108*Parameters!$L$3)</f>
        <v>13.464</v>
      </c>
      <c r="DG108" s="504">
        <f t="shared" si="30"/>
        <v>272.13600000000002</v>
      </c>
      <c r="DH108" s="504">
        <f t="shared" si="31"/>
        <v>824.65454545454554</v>
      </c>
    </row>
    <row r="109" spans="2:112" x14ac:dyDescent="0.25">
      <c r="B109" s="798"/>
      <c r="C109" s="799" t="s">
        <v>1621</v>
      </c>
      <c r="D109" s="512"/>
      <c r="E109" s="512"/>
      <c r="F109" s="722" t="s">
        <v>24</v>
      </c>
      <c r="G109" s="800"/>
      <c r="H109" s="801">
        <v>0.33</v>
      </c>
      <c r="I109" s="509" t="s">
        <v>196</v>
      </c>
      <c r="J109" s="802" t="s">
        <v>186</v>
      </c>
      <c r="K109" s="803" t="s">
        <v>234</v>
      </c>
      <c r="L109" s="804" t="s">
        <v>188</v>
      </c>
      <c r="M109" s="805" t="s">
        <v>188</v>
      </c>
      <c r="N109" s="804" t="s">
        <v>188</v>
      </c>
      <c r="O109" s="804" t="s">
        <v>22</v>
      </c>
      <c r="P109" s="806"/>
      <c r="Q109" s="805"/>
      <c r="R109" s="805"/>
      <c r="S109" s="805"/>
      <c r="T109" s="805"/>
      <c r="U109" s="805">
        <v>1.0069999999999999</v>
      </c>
      <c r="V109" s="805"/>
      <c r="W109" s="805"/>
      <c r="X109" s="805"/>
      <c r="Y109" s="805"/>
      <c r="Z109" s="805">
        <v>62.1</v>
      </c>
      <c r="AA109" s="512">
        <v>54</v>
      </c>
      <c r="AB109" s="512"/>
      <c r="AC109" s="512"/>
      <c r="AD109" s="807"/>
      <c r="AE109" s="805"/>
      <c r="AF109" s="805"/>
      <c r="AG109" s="805"/>
      <c r="AH109" s="805"/>
      <c r="AI109" s="512"/>
      <c r="AJ109" s="512"/>
      <c r="AK109" s="807"/>
      <c r="AL109" s="512"/>
      <c r="AM109" s="807"/>
      <c r="AN109" s="512"/>
      <c r="AO109" s="559">
        <f t="array" ref="AO109">IF(AQ109="N/A","",GetRapPrice(I109,H109,J109,K109))</f>
        <v>2800</v>
      </c>
      <c r="AP109" s="509">
        <f t="shared" si="16"/>
        <v>-0.35</v>
      </c>
      <c r="AQ109" s="508">
        <f t="array" ref="AQ109">GetFMP(I109,H109,J109,K109,L109,M109,N109,O109,(Q109+R109)/2,Z109,AJ109,"Y")</f>
        <v>1820</v>
      </c>
      <c r="AR109" s="504">
        <f t="shared" si="17"/>
        <v>600.6</v>
      </c>
      <c r="AS109" s="808"/>
      <c r="AT109" s="809"/>
      <c r="AU109" s="810"/>
      <c r="AV109" s="810"/>
      <c r="AW109" s="811"/>
      <c r="AX109" s="811" t="s">
        <v>1183</v>
      </c>
      <c r="AY109" s="810" t="s">
        <v>1183</v>
      </c>
      <c r="AZ109" s="810" t="s">
        <v>1183</v>
      </c>
      <c r="BA109" s="810" t="s">
        <v>1183</v>
      </c>
      <c r="BB109" s="810" t="s">
        <v>1183</v>
      </c>
      <c r="BC109" s="810" t="s">
        <v>1183</v>
      </c>
      <c r="BD109" s="810" t="s">
        <v>1183</v>
      </c>
      <c r="BE109" s="810" t="s">
        <v>1183</v>
      </c>
      <c r="BF109" s="811">
        <f>NaturalRelatedDisc(I109,H109,J109,K109,AX109,"Y",L109,M109,N109,O109)+NaturalRelatedDisc(I109,H109,J109,K109,AY109,"Y",L109,M109,N109,O109)+OpenRelatedDisc(I109,H109,J109,K109,AZ109,"Y",L109,M109,N109,O109)+GrainingRelatedDisc(I109,H109,J109,K109,BA109,"Surface","Y",L109,M109,N109,O109)+GrainingRelatedDisc(I109,H109,J109,K109,BB109,"Internal","Y",L109,M109,N109,O109)+OthersRelatedDisc(I109,H109,J109,K109,BC109,"Y",L109,M109,N109,O109)+OthersRelatedDisc(I109,H109,J109,K109,BD109,"Y",L109,M109,N109,O109)+OthersRelatedDisc(I109,H109,J109,K109,BE109,"Y",L109,M109,N109,O109)+cutrelatedDisc(I109,H109,J109,K109,L109,M109,N109,AW109,"Y",O109)+GetColClarupgDwg(I109,H109,J109,K109,AU109,AV109,"Y",L109)</f>
        <v>0</v>
      </c>
      <c r="BG109" s="810" t="s">
        <v>1183</v>
      </c>
      <c r="BH109" s="810" t="s">
        <v>1183</v>
      </c>
      <c r="BI109" s="811">
        <f t="shared" si="18"/>
        <v>0</v>
      </c>
      <c r="BJ109" s="810" t="s">
        <v>1183</v>
      </c>
      <c r="BK109" s="810" t="s">
        <v>1183</v>
      </c>
      <c r="BL109" s="810" t="s">
        <v>1183</v>
      </c>
      <c r="BM109" s="811">
        <f t="shared" si="19"/>
        <v>0</v>
      </c>
      <c r="BN109" s="812" t="s">
        <v>861</v>
      </c>
      <c r="BO109" s="812" t="s">
        <v>861</v>
      </c>
      <c r="BP109" s="812" t="s">
        <v>861</v>
      </c>
      <c r="BQ109" s="811">
        <f>cleanrelateddisc(I109, H109, J109, K109, BN109, BO109, "Y", L109, M109, N109)+HARelatedDisc(I109, H109, J109, K109,BP109, "Y", L109)</f>
        <v>0</v>
      </c>
      <c r="BR109" s="810"/>
      <c r="BS109" s="810"/>
      <c r="BT109" s="811"/>
      <c r="BU109" s="811"/>
      <c r="BV109" s="810"/>
      <c r="BW109" s="811"/>
      <c r="BX109" s="810"/>
      <c r="BY109" s="813"/>
      <c r="BZ109" s="811"/>
      <c r="CA109" s="813"/>
      <c r="CB109" s="811"/>
      <c r="CC109" s="810"/>
      <c r="CD109" s="810"/>
      <c r="CE109" s="810"/>
      <c r="CF109" s="810"/>
      <c r="CG109" s="810"/>
      <c r="CH109" s="810"/>
      <c r="CI109" s="810"/>
      <c r="CJ109" s="810"/>
      <c r="CK109" s="814"/>
      <c r="CL109" s="815">
        <f t="array" ref="CL109">getSection(I109,J109,K109)</f>
        <v>1</v>
      </c>
      <c r="CM109" s="508">
        <f t="array" ref="CM109">IF(AQ109="N/A","",IF(CU109="N/A",0,GetRapPrice(I109,H109,J109,K109)))</f>
        <v>2800</v>
      </c>
      <c r="CN109" s="509">
        <f t="shared" si="20"/>
        <v>-0.35</v>
      </c>
      <c r="CO109" s="509">
        <f t="array" ref="CO109">IF(AQ109="N/A","",IF(CU109="N/A",0,IF(ISBLANK(G109),0,GetPolSymmDiscount(I109,H109,J109,K109,L109,M109,N109,O109))))</f>
        <v>0</v>
      </c>
      <c r="CP109" s="509">
        <f t="array" ref="CP109">IF(AQ109="N/A","",Depthdisc(I109,H109,L109,J109,K109,Z109,"Y"))</f>
        <v>0</v>
      </c>
      <c r="CQ109" s="509">
        <f t="array" ref="CQ109">IF(AQ109="N/A","",IF(CU109="N/A",0,GetSizePremiums(I109,H109,J109,K109,L109,M109,N109,O109,getSection(G109,J109,K109))))</f>
        <v>0</v>
      </c>
      <c r="CR109" s="509">
        <f t="array" ref="CR109">IF(AQ109="N/A","",IF(CU109="N/A",0,IF(ISBLANK(G109),0,GetDiameterPremiums(I109,H109,L109,M109,N109,O109,J109,K109,T109))))</f>
        <v>0</v>
      </c>
      <c r="CS109" s="509">
        <f t="array" ref="CS109">IF(AQ109="N/A","",IF(CU109="N/A",0,IF(ISBLANK(G109),0,GetKtoSPremiums(I109,H109,J109,K109,AJ109))))</f>
        <v>0</v>
      </c>
      <c r="CT109" s="509">
        <f t="shared" si="21"/>
        <v>-0.35</v>
      </c>
      <c r="CU109" s="508">
        <f t="array" ref="CU109">IF(AQ109="N/A","",GetFMP(I109, H109, J109, K109, L109, M109, N109, O109, (Q109+R109)/2,Z109,AJ109,"Y"))</f>
        <v>1820</v>
      </c>
      <c r="CV109" s="504">
        <f t="shared" si="22"/>
        <v>600.6</v>
      </c>
      <c r="CW109" s="508">
        <f t="shared" si="23"/>
        <v>2800</v>
      </c>
      <c r="CX109" s="717">
        <f t="shared" si="24"/>
        <v>0</v>
      </c>
      <c r="CY109" s="717">
        <f>IF(OR(AQ109="N/A",BM109="N/A",BI109="N/A"),"",IF(AND(H109&lt;1,H109&gt;=0.3,I108="ROUND"),IF(CT109&gt;=-0.4,-0.2,-0.15),MAX(CX109,IF(OR(AQ109="N/A",BM109="N/A",BI109="N/A"),"",GetFinalDiscount("Y", I109, H109, J109, K109, L109, M109, N109, O109, AS109, AT109,AU109,AV109, AW109, AX109,AY109, AZ109, BA109, BB109,BC109,BD109, BE109,BG109, BH109, BJ109, BK109, BN109, BO109, BP109)))))</f>
        <v>-0.2</v>
      </c>
      <c r="CZ109" s="717">
        <f t="shared" si="25"/>
        <v>-0.35</v>
      </c>
      <c r="DA109" s="509">
        <f t="shared" si="26"/>
        <v>-0.35</v>
      </c>
      <c r="DB109" s="504">
        <f t="shared" si="27"/>
        <v>1820</v>
      </c>
      <c r="DC109" s="504">
        <f t="shared" si="28"/>
        <v>600.6</v>
      </c>
      <c r="DD109" s="504" t="str">
        <f t="shared" si="29"/>
        <v/>
      </c>
      <c r="DE109" s="504">
        <f t="array" ref="DE109">IF(OR(AQ109="N/A",BM109="N/A",BI109="N/A"),"",GetCertCharge(H109,"Y",AL109))</f>
        <v>51</v>
      </c>
      <c r="DF109" s="504">
        <f>IF(OR(AQ109="N/A",BM109="N/A",BI109="N/A"),"",DC109*Parameters!$L$3)</f>
        <v>24.024000000000001</v>
      </c>
      <c r="DG109" s="504">
        <f t="shared" si="30"/>
        <v>525.57600000000002</v>
      </c>
      <c r="DH109" s="504">
        <f t="shared" si="31"/>
        <v>1592.6545454545455</v>
      </c>
    </row>
    <row r="110" spans="2:112" x14ac:dyDescent="0.25">
      <c r="B110" s="798"/>
      <c r="C110" s="799" t="s">
        <v>1622</v>
      </c>
      <c r="D110" s="512"/>
      <c r="E110" s="512"/>
      <c r="F110" s="722" t="s">
        <v>24</v>
      </c>
      <c r="G110" s="800"/>
      <c r="H110" s="801">
        <v>0.33</v>
      </c>
      <c r="I110" s="509" t="s">
        <v>196</v>
      </c>
      <c r="J110" s="802" t="s">
        <v>215</v>
      </c>
      <c r="K110" s="803" t="s">
        <v>243</v>
      </c>
      <c r="L110" s="804" t="s">
        <v>188</v>
      </c>
      <c r="M110" s="805" t="s">
        <v>188</v>
      </c>
      <c r="N110" s="804" t="s">
        <v>188</v>
      </c>
      <c r="O110" s="804" t="s">
        <v>22</v>
      </c>
      <c r="P110" s="806"/>
      <c r="Q110" s="805"/>
      <c r="R110" s="805"/>
      <c r="S110" s="805"/>
      <c r="T110" s="805"/>
      <c r="U110" s="805">
        <v>1.004</v>
      </c>
      <c r="V110" s="805"/>
      <c r="W110" s="805"/>
      <c r="X110" s="805"/>
      <c r="Y110" s="805"/>
      <c r="Z110" s="805">
        <v>61.7</v>
      </c>
      <c r="AA110" s="512">
        <v>54</v>
      </c>
      <c r="AB110" s="512"/>
      <c r="AC110" s="512"/>
      <c r="AD110" s="807"/>
      <c r="AE110" s="805"/>
      <c r="AF110" s="805"/>
      <c r="AG110" s="805"/>
      <c r="AH110" s="805"/>
      <c r="AI110" s="512"/>
      <c r="AJ110" s="512"/>
      <c r="AK110" s="807"/>
      <c r="AL110" s="512"/>
      <c r="AM110" s="807"/>
      <c r="AN110" s="512"/>
      <c r="AO110" s="559">
        <f t="array" ref="AO110">IF(AQ110="N/A","",GetRapPrice(I110,H110,J110,K110))</f>
        <v>2200</v>
      </c>
      <c r="AP110" s="509">
        <f t="shared" si="16"/>
        <v>-0.37</v>
      </c>
      <c r="AQ110" s="508">
        <f t="array" ref="AQ110">GetFMP(I110,H110,J110,K110,L110,M110,N110,O110,(Q110+R110)/2,Z110,AJ110,"Y")</f>
        <v>1386</v>
      </c>
      <c r="AR110" s="504">
        <f t="shared" si="17"/>
        <v>457.38</v>
      </c>
      <c r="AS110" s="808"/>
      <c r="AT110" s="809"/>
      <c r="AU110" s="810"/>
      <c r="AV110" s="810"/>
      <c r="AW110" s="811"/>
      <c r="AX110" s="811" t="s">
        <v>1183</v>
      </c>
      <c r="AY110" s="810" t="s">
        <v>1183</v>
      </c>
      <c r="AZ110" s="810" t="s">
        <v>1183</v>
      </c>
      <c r="BA110" s="810" t="s">
        <v>1183</v>
      </c>
      <c r="BB110" s="810" t="s">
        <v>1183</v>
      </c>
      <c r="BC110" s="810" t="s">
        <v>1183</v>
      </c>
      <c r="BD110" s="810" t="s">
        <v>1183</v>
      </c>
      <c r="BE110" s="810" t="s">
        <v>1183</v>
      </c>
      <c r="BF110" s="811">
        <f>NaturalRelatedDisc(I110,H110,J110,K110,AX110,"Y",L110,M110,N110,O110)+NaturalRelatedDisc(I110,H110,J110,K110,AY110,"Y",L110,M110,N110,O110)+OpenRelatedDisc(I110,H110,J110,K110,AZ110,"Y",L110,M110,N110,O110)+GrainingRelatedDisc(I110,H110,J110,K110,BA110,"Surface","Y",L110,M110,N110,O110)+GrainingRelatedDisc(I110,H110,J110,K110,BB110,"Internal","Y",L110,M110,N110,O110)+OthersRelatedDisc(I110,H110,J110,K110,BC110,"Y",L110,M110,N110,O110)+OthersRelatedDisc(I110,H110,J110,K110,BD110,"Y",L110,M110,N110,O110)+OthersRelatedDisc(I110,H110,J110,K110,BE110,"Y",L110,M110,N110,O110)+cutrelatedDisc(I110,H110,J110,K110,L110,M110,N110,AW110,"Y",O110)+GetColClarupgDwg(I110,H110,J110,K110,AU110,AV110,"Y",L110)</f>
        <v>0</v>
      </c>
      <c r="BG110" s="810" t="s">
        <v>1183</v>
      </c>
      <c r="BH110" s="810" t="s">
        <v>1183</v>
      </c>
      <c r="BI110" s="811">
        <f t="shared" si="18"/>
        <v>0</v>
      </c>
      <c r="BJ110" s="810" t="s">
        <v>1183</v>
      </c>
      <c r="BK110" s="810" t="s">
        <v>1183</v>
      </c>
      <c r="BL110" s="810" t="s">
        <v>1183</v>
      </c>
      <c r="BM110" s="811">
        <f t="shared" si="19"/>
        <v>0</v>
      </c>
      <c r="BN110" s="812" t="s">
        <v>861</v>
      </c>
      <c r="BO110" s="812" t="s">
        <v>861</v>
      </c>
      <c r="BP110" s="812" t="s">
        <v>861</v>
      </c>
      <c r="BQ110" s="811">
        <f>cleanrelateddisc(I110, H110, J110, K110, BN110, BO110, "Y", L110, M110, N110)+HARelatedDisc(I110, H110, J110, K110,BP110, "Y", L110)</f>
        <v>0</v>
      </c>
      <c r="BR110" s="810"/>
      <c r="BS110" s="810"/>
      <c r="BT110" s="811"/>
      <c r="BU110" s="811"/>
      <c r="BV110" s="810"/>
      <c r="BW110" s="811"/>
      <c r="BX110" s="810"/>
      <c r="BY110" s="813"/>
      <c r="BZ110" s="811"/>
      <c r="CA110" s="813"/>
      <c r="CB110" s="811"/>
      <c r="CC110" s="810"/>
      <c r="CD110" s="810"/>
      <c r="CE110" s="810"/>
      <c r="CF110" s="810"/>
      <c r="CG110" s="810"/>
      <c r="CH110" s="810"/>
      <c r="CI110" s="810"/>
      <c r="CJ110" s="810"/>
      <c r="CK110" s="814"/>
      <c r="CL110" s="815">
        <f t="array" ref="CL110">getSection(I110,J110,K110)</f>
        <v>5</v>
      </c>
      <c r="CM110" s="508">
        <f t="array" ref="CM110">IF(AQ110="N/A","",IF(CU110="N/A",0,GetRapPrice(I110,H110,J110,K110)))</f>
        <v>2200</v>
      </c>
      <c r="CN110" s="509">
        <f t="shared" si="20"/>
        <v>-0.37</v>
      </c>
      <c r="CO110" s="509">
        <f t="array" ref="CO110">IF(AQ110="N/A","",IF(CU110="N/A",0,IF(ISBLANK(G110),0,GetPolSymmDiscount(I110,H110,J110,K110,L110,M110,N110,O110))))</f>
        <v>0</v>
      </c>
      <c r="CP110" s="509">
        <f t="array" ref="CP110">IF(AQ110="N/A","",Depthdisc(I110,H110,L110,J110,K110,Z110,"Y"))</f>
        <v>0</v>
      </c>
      <c r="CQ110" s="509">
        <f t="array" ref="CQ110">IF(AQ110="N/A","",IF(CU110="N/A",0,GetSizePremiums(I110,H110,J110,K110,L110,M110,N110,O110,getSection(G110,J110,K110))))</f>
        <v>0</v>
      </c>
      <c r="CR110" s="509">
        <f t="array" ref="CR110">IF(AQ110="N/A","",IF(CU110="N/A",0,IF(ISBLANK(G110),0,GetDiameterPremiums(I110,H110,L110,M110,N110,O110,J110,K110,T110))))</f>
        <v>0</v>
      </c>
      <c r="CS110" s="509">
        <f t="array" ref="CS110">IF(AQ110="N/A","",IF(CU110="N/A",0,IF(ISBLANK(G110),0,GetKtoSPremiums(I110,H110,J110,K110,AJ110))))</f>
        <v>0</v>
      </c>
      <c r="CT110" s="509">
        <f t="shared" si="21"/>
        <v>-0.37</v>
      </c>
      <c r="CU110" s="508">
        <f t="array" ref="CU110">IF(AQ110="N/A","",GetFMP(I110, H110, J110, K110, L110, M110, N110, O110, (Q110+R110)/2,Z110,AJ110,"Y"))</f>
        <v>1386</v>
      </c>
      <c r="CV110" s="504">
        <f t="shared" si="22"/>
        <v>457.38</v>
      </c>
      <c r="CW110" s="508">
        <f t="shared" si="23"/>
        <v>2200</v>
      </c>
      <c r="CX110" s="717">
        <f t="shared" si="24"/>
        <v>0</v>
      </c>
      <c r="CY110" s="717">
        <f>IF(OR(AQ110="N/A",BM110="N/A",BI110="N/A"),"",IF(AND(H110&lt;1,H110&gt;=0.3,I109="ROUND"),IF(CT110&gt;=-0.4,-0.2,-0.15),MAX(CX110,IF(OR(AQ110="N/A",BM110="N/A",BI110="N/A"),"",GetFinalDiscount("Y", I110, H110, J110, K110, L110, M110, N110, O110, AS110, AT110,AU110,AV110, AW110, AX110,AY110, AZ110, BA110, BB110,BC110,BD110, BE110,BG110, BH110, BJ110, BK110, BN110, BO110, BP110)))))</f>
        <v>-0.2</v>
      </c>
      <c r="CZ110" s="717">
        <f t="shared" si="25"/>
        <v>-0.37</v>
      </c>
      <c r="DA110" s="509">
        <f t="shared" si="26"/>
        <v>-0.37</v>
      </c>
      <c r="DB110" s="504">
        <f t="shared" si="27"/>
        <v>1386</v>
      </c>
      <c r="DC110" s="504">
        <f t="shared" si="28"/>
        <v>457.38</v>
      </c>
      <c r="DD110" s="504" t="str">
        <f t="shared" si="29"/>
        <v/>
      </c>
      <c r="DE110" s="504">
        <f t="array" ref="DE110">IF(OR(AQ110="N/A",BM110="N/A",BI110="N/A"),"",GetCertCharge(H110,"Y",AL110))</f>
        <v>51</v>
      </c>
      <c r="DF110" s="504">
        <f>IF(OR(AQ110="N/A",BM110="N/A",BI110="N/A"),"",DC110*Parameters!$L$3)</f>
        <v>18.295200000000001</v>
      </c>
      <c r="DG110" s="504">
        <f t="shared" si="30"/>
        <v>388.08479999999997</v>
      </c>
      <c r="DH110" s="504">
        <f t="shared" si="31"/>
        <v>1176.0145454545452</v>
      </c>
    </row>
    <row r="111" spans="2:112" x14ac:dyDescent="0.25">
      <c r="B111" s="798"/>
      <c r="C111" s="799" t="s">
        <v>1623</v>
      </c>
      <c r="D111" s="512"/>
      <c r="E111" s="512"/>
      <c r="F111" s="722" t="s">
        <v>24</v>
      </c>
      <c r="G111" s="800"/>
      <c r="H111" s="801">
        <v>0.33</v>
      </c>
      <c r="I111" s="509" t="s">
        <v>196</v>
      </c>
      <c r="J111" s="802" t="s">
        <v>250</v>
      </c>
      <c r="K111" s="803" t="s">
        <v>214</v>
      </c>
      <c r="L111" s="804" t="s">
        <v>188</v>
      </c>
      <c r="M111" s="805" t="s">
        <v>188</v>
      </c>
      <c r="N111" s="804" t="s">
        <v>188</v>
      </c>
      <c r="O111" s="804" t="s">
        <v>22</v>
      </c>
      <c r="P111" s="806"/>
      <c r="Q111" s="805"/>
      <c r="R111" s="805"/>
      <c r="S111" s="805"/>
      <c r="T111" s="805"/>
      <c r="U111" s="805">
        <v>1.0049999999999999</v>
      </c>
      <c r="V111" s="805"/>
      <c r="W111" s="805"/>
      <c r="X111" s="805"/>
      <c r="Y111" s="805"/>
      <c r="Z111" s="805">
        <v>62.7</v>
      </c>
      <c r="AA111" s="512">
        <v>57</v>
      </c>
      <c r="AB111" s="512"/>
      <c r="AC111" s="512"/>
      <c r="AD111" s="807"/>
      <c r="AE111" s="805"/>
      <c r="AF111" s="805"/>
      <c r="AG111" s="805"/>
      <c r="AH111" s="805"/>
      <c r="AI111" s="512"/>
      <c r="AJ111" s="512" t="s">
        <v>1891</v>
      </c>
      <c r="AK111" s="807"/>
      <c r="AL111" s="512"/>
      <c r="AM111" s="807"/>
      <c r="AN111" s="512"/>
      <c r="AO111" s="559">
        <f t="array" ref="AO111">IF(AQ111="N/A","",GetRapPrice(I111,H111,J111,K111))</f>
        <v>2300</v>
      </c>
      <c r="AP111" s="509">
        <f t="shared" si="16"/>
        <v>-0.4</v>
      </c>
      <c r="AQ111" s="508">
        <f t="array" ref="AQ111">GetFMP(I111,H111,J111,K111,L111,M111,N111,O111,(Q111+R111)/2,Z111,AJ111,"Y")</f>
        <v>1380</v>
      </c>
      <c r="AR111" s="504">
        <f t="shared" si="17"/>
        <v>455.40000000000003</v>
      </c>
      <c r="AS111" s="808"/>
      <c r="AT111" s="809"/>
      <c r="AU111" s="810"/>
      <c r="AV111" s="810"/>
      <c r="AW111" s="811" t="s">
        <v>189</v>
      </c>
      <c r="AX111" s="811" t="s">
        <v>1183</v>
      </c>
      <c r="AY111" s="810" t="s">
        <v>1183</v>
      </c>
      <c r="AZ111" s="810" t="s">
        <v>1183</v>
      </c>
      <c r="BA111" s="810" t="s">
        <v>1183</v>
      </c>
      <c r="BB111" s="810" t="s">
        <v>1183</v>
      </c>
      <c r="BC111" s="810" t="s">
        <v>1183</v>
      </c>
      <c r="BD111" s="810" t="s">
        <v>1183</v>
      </c>
      <c r="BE111" s="810" t="s">
        <v>1183</v>
      </c>
      <c r="BF111" s="811">
        <f>NaturalRelatedDisc(I111,H111,J111,K111,AX111,"Y",L111,M111,N111,O111)+NaturalRelatedDisc(I111,H111,J111,K111,AY111,"Y",L111,M111,N111,O111)+OpenRelatedDisc(I111,H111,J111,K111,AZ111,"Y",L111,M111,N111,O111)+GrainingRelatedDisc(I111,H111,J111,K111,BA111,"Surface","Y",L111,M111,N111,O111)+GrainingRelatedDisc(I111,H111,J111,K111,BB111,"Internal","Y",L111,M111,N111,O111)+OthersRelatedDisc(I111,H111,J111,K111,BC111,"Y",L111,M111,N111,O111)+OthersRelatedDisc(I111,H111,J111,K111,BD111,"Y",L111,M111,N111,O111)+OthersRelatedDisc(I111,H111,J111,K111,BE111,"Y",L111,M111,N111,O111)+cutrelatedDisc(I111,H111,J111,K111,L111,M111,N111,AW111,"Y",O111)+GetColClarupgDwg(I111,H111,J111,K111,AU111,AV111,"Y",L111)</f>
        <v>0</v>
      </c>
      <c r="BG111" s="810" t="s">
        <v>1183</v>
      </c>
      <c r="BH111" s="810" t="s">
        <v>1183</v>
      </c>
      <c r="BI111" s="811">
        <f t="shared" si="18"/>
        <v>0</v>
      </c>
      <c r="BJ111" s="810" t="s">
        <v>1183</v>
      </c>
      <c r="BK111" s="810" t="s">
        <v>1183</v>
      </c>
      <c r="BL111" s="810" t="s">
        <v>1326</v>
      </c>
      <c r="BM111" s="811">
        <f t="shared" si="19"/>
        <v>0</v>
      </c>
      <c r="BN111" s="812" t="s">
        <v>861</v>
      </c>
      <c r="BO111" s="812" t="s">
        <v>861</v>
      </c>
      <c r="BP111" s="812" t="s">
        <v>749</v>
      </c>
      <c r="BQ111" s="811">
        <f>cleanrelateddisc(I111, H111, J111, K111, BN111, BO111, "Y", L111, M111, N111)+HARelatedDisc(I111, H111, J111, K111,BP111, "Y", L111)</f>
        <v>0</v>
      </c>
      <c r="BR111" s="810"/>
      <c r="BS111" s="810"/>
      <c r="BT111" s="811"/>
      <c r="BU111" s="811"/>
      <c r="BV111" s="810"/>
      <c r="BW111" s="811"/>
      <c r="BX111" s="810"/>
      <c r="BY111" s="813"/>
      <c r="BZ111" s="811"/>
      <c r="CA111" s="813"/>
      <c r="CB111" s="811"/>
      <c r="CC111" s="810"/>
      <c r="CD111" s="810"/>
      <c r="CE111" s="810"/>
      <c r="CF111" s="810"/>
      <c r="CG111" s="810"/>
      <c r="CH111" s="810"/>
      <c r="CI111" s="810"/>
      <c r="CJ111" s="810"/>
      <c r="CK111" s="814"/>
      <c r="CL111" s="815">
        <f t="array" ref="CL111">getSection(I111,J111,K111)</f>
        <v>2</v>
      </c>
      <c r="CM111" s="508">
        <f t="array" ref="CM111">IF(AQ111="N/A","",IF(CU111="N/A",0,GetRapPrice(I111,H111,J111,K111)))</f>
        <v>2300</v>
      </c>
      <c r="CN111" s="509">
        <f t="shared" si="20"/>
        <v>-0.4</v>
      </c>
      <c r="CO111" s="509">
        <f t="array" ref="CO111">IF(AQ111="N/A","",IF(CU111="N/A",0,IF(ISBLANK(G111),0,GetPolSymmDiscount(I111,H111,J111,K111,L111,M111,N111,O111))))</f>
        <v>0</v>
      </c>
      <c r="CP111" s="509">
        <f t="array" ref="CP111">IF(AQ111="N/A","",Depthdisc(I111,H111,L111,J111,K111,Z111,"Y"))</f>
        <v>0</v>
      </c>
      <c r="CQ111" s="509">
        <f t="array" ref="CQ111">IF(AQ111="N/A","",IF(CU111="N/A",0,GetSizePremiums(I111,H111,J111,K111,L111,M111,N111,O111,getSection(G111,J111,K111))))</f>
        <v>0</v>
      </c>
      <c r="CR111" s="509">
        <f t="array" ref="CR111">IF(AQ111="N/A","",IF(CU111="N/A",0,IF(ISBLANK(G111),0,GetDiameterPremiums(I111,H111,L111,M111,N111,O111,J111,K111,T111))))</f>
        <v>0</v>
      </c>
      <c r="CS111" s="509">
        <f t="array" ref="CS111">IF(AQ111="N/A","",IF(CU111="N/A",0,IF(ISBLANK(G111),0,GetKtoSPremiums(I111,H111,J111,K111,AJ111))))</f>
        <v>0</v>
      </c>
      <c r="CT111" s="509">
        <f t="shared" si="21"/>
        <v>-0.4</v>
      </c>
      <c r="CU111" s="508">
        <f t="array" ref="CU111">IF(AQ111="N/A","",GetFMP(I111, H111, J111, K111, L111, M111, N111, O111, (Q111+R111)/2,Z111,AJ111,"Y"))</f>
        <v>1380</v>
      </c>
      <c r="CV111" s="504">
        <f t="shared" si="22"/>
        <v>455.40000000000003</v>
      </c>
      <c r="CW111" s="508">
        <f t="shared" si="23"/>
        <v>2300</v>
      </c>
      <c r="CX111" s="717">
        <f t="shared" si="24"/>
        <v>0</v>
      </c>
      <c r="CY111" s="717">
        <f>IF(OR(AQ111="N/A",BM111="N/A",BI111="N/A"),"",IF(AND(H111&lt;1,H111&gt;=0.3,I110="ROUND"),IF(CT111&gt;=-0.4,-0.2,-0.15),MAX(CX111,IF(OR(AQ111="N/A",BM111="N/A",BI111="N/A"),"",GetFinalDiscount("Y", I111, H111, J111, K111, L111, M111, N111, O111, AS111, AT111,AU111,AV111, AW111, AX111,AY111, AZ111, BA111, BB111,BC111,BD111, BE111,BG111, BH111, BJ111, BK111, BN111, BO111, BP111)))))</f>
        <v>-0.2</v>
      </c>
      <c r="CZ111" s="717">
        <f t="shared" si="25"/>
        <v>-0.4</v>
      </c>
      <c r="DA111" s="509">
        <f t="shared" si="26"/>
        <v>-0.4</v>
      </c>
      <c r="DB111" s="504">
        <f t="shared" si="27"/>
        <v>1380</v>
      </c>
      <c r="DC111" s="504">
        <f t="shared" si="28"/>
        <v>455.40000000000003</v>
      </c>
      <c r="DD111" s="504" t="str">
        <f t="shared" si="29"/>
        <v/>
      </c>
      <c r="DE111" s="504">
        <f t="array" ref="DE111">IF(OR(AQ111="N/A",BM111="N/A",BI111="N/A"),"",GetCertCharge(H111,"Y",AL111))</f>
        <v>51</v>
      </c>
      <c r="DF111" s="504">
        <f>IF(OR(AQ111="N/A",BM111="N/A",BI111="N/A"),"",DC111*Parameters!$L$3)</f>
        <v>18.216000000000001</v>
      </c>
      <c r="DG111" s="504">
        <f t="shared" si="30"/>
        <v>386.18400000000003</v>
      </c>
      <c r="DH111" s="504">
        <f t="shared" si="31"/>
        <v>1170.2545454545455</v>
      </c>
    </row>
    <row r="112" spans="2:112" x14ac:dyDescent="0.25">
      <c r="B112" s="798"/>
      <c r="C112" s="799" t="s">
        <v>1624</v>
      </c>
      <c r="D112" s="512"/>
      <c r="E112" s="512"/>
      <c r="F112" s="722" t="s">
        <v>24</v>
      </c>
      <c r="G112" s="800"/>
      <c r="H112" s="801">
        <v>0.33</v>
      </c>
      <c r="I112" s="509" t="s">
        <v>196</v>
      </c>
      <c r="J112" s="802" t="s">
        <v>215</v>
      </c>
      <c r="K112" s="803" t="s">
        <v>243</v>
      </c>
      <c r="L112" s="804" t="s">
        <v>188</v>
      </c>
      <c r="M112" s="805" t="s">
        <v>188</v>
      </c>
      <c r="N112" s="804" t="s">
        <v>188</v>
      </c>
      <c r="O112" s="804" t="s">
        <v>22</v>
      </c>
      <c r="P112" s="806"/>
      <c r="Q112" s="805"/>
      <c r="R112" s="805"/>
      <c r="S112" s="805"/>
      <c r="T112" s="805"/>
      <c r="U112" s="805">
        <v>1.0049999999999999</v>
      </c>
      <c r="V112" s="805"/>
      <c r="W112" s="805"/>
      <c r="X112" s="805"/>
      <c r="Y112" s="805"/>
      <c r="Z112" s="805">
        <v>62.1</v>
      </c>
      <c r="AA112" s="512">
        <v>55</v>
      </c>
      <c r="AB112" s="512"/>
      <c r="AC112" s="512"/>
      <c r="AD112" s="807"/>
      <c r="AE112" s="805"/>
      <c r="AF112" s="805"/>
      <c r="AG112" s="805"/>
      <c r="AH112" s="805"/>
      <c r="AI112" s="512"/>
      <c r="AJ112" s="512"/>
      <c r="AK112" s="807"/>
      <c r="AL112" s="512"/>
      <c r="AM112" s="807"/>
      <c r="AN112" s="512"/>
      <c r="AO112" s="559">
        <f t="array" ref="AO112">IF(AQ112="N/A","",GetRapPrice(I112,H112,J112,K112))</f>
        <v>2200</v>
      </c>
      <c r="AP112" s="509">
        <f t="shared" si="16"/>
        <v>-0.37</v>
      </c>
      <c r="AQ112" s="508">
        <f t="array" ref="AQ112">GetFMP(I112,H112,J112,K112,L112,M112,N112,O112,(Q112+R112)/2,Z112,AJ112,"Y")</f>
        <v>1386</v>
      </c>
      <c r="AR112" s="504">
        <f t="shared" si="17"/>
        <v>457.38</v>
      </c>
      <c r="AS112" s="808"/>
      <c r="AT112" s="809"/>
      <c r="AU112" s="810"/>
      <c r="AV112" s="810"/>
      <c r="AW112" s="811"/>
      <c r="AX112" s="811" t="s">
        <v>1183</v>
      </c>
      <c r="AY112" s="810" t="s">
        <v>1183</v>
      </c>
      <c r="AZ112" s="810" t="s">
        <v>1183</v>
      </c>
      <c r="BA112" s="810" t="s">
        <v>1183</v>
      </c>
      <c r="BB112" s="810" t="s">
        <v>1183</v>
      </c>
      <c r="BC112" s="810" t="s">
        <v>1183</v>
      </c>
      <c r="BD112" s="810" t="s">
        <v>1183</v>
      </c>
      <c r="BE112" s="810" t="s">
        <v>1183</v>
      </c>
      <c r="BF112" s="811">
        <f>NaturalRelatedDisc(I112,H112,J112,K112,AX112,"Y",L112,M112,N112,O112)+NaturalRelatedDisc(I112,H112,J112,K112,AY112,"Y",L112,M112,N112,O112)+OpenRelatedDisc(I112,H112,J112,K112,AZ112,"Y",L112,M112,N112,O112)+GrainingRelatedDisc(I112,H112,J112,K112,BA112,"Surface","Y",L112,M112,N112,O112)+GrainingRelatedDisc(I112,H112,J112,K112,BB112,"Internal","Y",L112,M112,N112,O112)+OthersRelatedDisc(I112,H112,J112,K112,BC112,"Y",L112,M112,N112,O112)+OthersRelatedDisc(I112,H112,J112,K112,BD112,"Y",L112,M112,N112,O112)+OthersRelatedDisc(I112,H112,J112,K112,BE112,"Y",L112,M112,N112,O112)+cutrelatedDisc(I112,H112,J112,K112,L112,M112,N112,AW112,"Y",O112)+GetColClarupgDwg(I112,H112,J112,K112,AU112,AV112,"Y",L112)</f>
        <v>0</v>
      </c>
      <c r="BG112" s="810" t="s">
        <v>1183</v>
      </c>
      <c r="BH112" s="810" t="s">
        <v>1183</v>
      </c>
      <c r="BI112" s="811">
        <f t="shared" si="18"/>
        <v>0</v>
      </c>
      <c r="BJ112" s="810" t="s">
        <v>1183</v>
      </c>
      <c r="BK112" s="810" t="s">
        <v>1183</v>
      </c>
      <c r="BL112" s="810" t="s">
        <v>1183</v>
      </c>
      <c r="BM112" s="811">
        <f t="shared" si="19"/>
        <v>0</v>
      </c>
      <c r="BN112" s="812" t="s">
        <v>861</v>
      </c>
      <c r="BO112" s="812" t="s">
        <v>861</v>
      </c>
      <c r="BP112" s="812" t="s">
        <v>861</v>
      </c>
      <c r="BQ112" s="811">
        <f>cleanrelateddisc(I112, H112, J112, K112, BN112, BO112, "Y", L112, M112, N112)+HARelatedDisc(I112, H112, J112, K112,BP112, "Y", L112)</f>
        <v>0</v>
      </c>
      <c r="BR112" s="810"/>
      <c r="BS112" s="810"/>
      <c r="BT112" s="811"/>
      <c r="BU112" s="811"/>
      <c r="BV112" s="810"/>
      <c r="BW112" s="811"/>
      <c r="BX112" s="810"/>
      <c r="BY112" s="813"/>
      <c r="BZ112" s="811"/>
      <c r="CA112" s="813"/>
      <c r="CB112" s="811"/>
      <c r="CC112" s="810"/>
      <c r="CD112" s="810"/>
      <c r="CE112" s="810"/>
      <c r="CF112" s="810"/>
      <c r="CG112" s="810"/>
      <c r="CH112" s="810"/>
      <c r="CI112" s="810"/>
      <c r="CJ112" s="810"/>
      <c r="CK112" s="814"/>
      <c r="CL112" s="815">
        <f t="array" ref="CL112">getSection(I112,J112,K112)</f>
        <v>5</v>
      </c>
      <c r="CM112" s="508">
        <f t="array" ref="CM112">IF(AQ112="N/A","",IF(CU112="N/A",0,GetRapPrice(I112,H112,J112,K112)))</f>
        <v>2200</v>
      </c>
      <c r="CN112" s="509">
        <f t="shared" si="20"/>
        <v>-0.37</v>
      </c>
      <c r="CO112" s="509">
        <f t="array" ref="CO112">IF(AQ112="N/A","",IF(CU112="N/A",0,IF(ISBLANK(G112),0,GetPolSymmDiscount(I112,H112,J112,K112,L112,M112,N112,O112))))</f>
        <v>0</v>
      </c>
      <c r="CP112" s="509">
        <f t="array" ref="CP112">IF(AQ112="N/A","",Depthdisc(I112,H112,L112,J112,K112,Z112,"Y"))</f>
        <v>0</v>
      </c>
      <c r="CQ112" s="509">
        <f t="array" ref="CQ112">IF(AQ112="N/A","",IF(CU112="N/A",0,GetSizePremiums(I112,H112,J112,K112,L112,M112,N112,O112,getSection(G112,J112,K112))))</f>
        <v>0</v>
      </c>
      <c r="CR112" s="509">
        <f t="array" ref="CR112">IF(AQ112="N/A","",IF(CU112="N/A",0,IF(ISBLANK(G112),0,GetDiameterPremiums(I112,H112,L112,M112,N112,O112,J112,K112,T112))))</f>
        <v>0</v>
      </c>
      <c r="CS112" s="509">
        <f t="array" ref="CS112">IF(AQ112="N/A","",IF(CU112="N/A",0,IF(ISBLANK(G112),0,GetKtoSPremiums(I112,H112,J112,K112,AJ112))))</f>
        <v>0</v>
      </c>
      <c r="CT112" s="509">
        <f t="shared" si="21"/>
        <v>-0.37</v>
      </c>
      <c r="CU112" s="508">
        <f t="array" ref="CU112">IF(AQ112="N/A","",GetFMP(I112, H112, J112, K112, L112, M112, N112, O112, (Q112+R112)/2,Z112,AJ112,"Y"))</f>
        <v>1386</v>
      </c>
      <c r="CV112" s="504">
        <f t="shared" si="22"/>
        <v>457.38</v>
      </c>
      <c r="CW112" s="508">
        <f t="shared" si="23"/>
        <v>2200</v>
      </c>
      <c r="CX112" s="717">
        <f t="shared" si="24"/>
        <v>0</v>
      </c>
      <c r="CY112" s="717">
        <f>IF(OR(AQ112="N/A",BM112="N/A",BI112="N/A"),"",IF(AND(H112&lt;1,H112&gt;=0.3,I111="ROUND"),IF(CT112&gt;=-0.4,-0.2,-0.15),MAX(CX112,IF(OR(AQ112="N/A",BM112="N/A",BI112="N/A"),"",GetFinalDiscount("Y", I112, H112, J112, K112, L112, M112, N112, O112, AS112, AT112,AU112,AV112, AW112, AX112,AY112, AZ112, BA112, BB112,BC112,BD112, BE112,BG112, BH112, BJ112, BK112, BN112, BO112, BP112)))))</f>
        <v>-0.2</v>
      </c>
      <c r="CZ112" s="717">
        <f t="shared" si="25"/>
        <v>-0.37</v>
      </c>
      <c r="DA112" s="509">
        <f t="shared" si="26"/>
        <v>-0.37</v>
      </c>
      <c r="DB112" s="504">
        <f t="shared" si="27"/>
        <v>1386</v>
      </c>
      <c r="DC112" s="504">
        <f t="shared" si="28"/>
        <v>457.38</v>
      </c>
      <c r="DD112" s="504" t="str">
        <f t="shared" si="29"/>
        <v/>
      </c>
      <c r="DE112" s="504">
        <f t="array" ref="DE112">IF(OR(AQ112="N/A",BM112="N/A",BI112="N/A"),"",GetCertCharge(H112,"Y",AL112))</f>
        <v>51</v>
      </c>
      <c r="DF112" s="504">
        <f>IF(OR(AQ112="N/A",BM112="N/A",BI112="N/A"),"",DC112*Parameters!$L$3)</f>
        <v>18.295200000000001</v>
      </c>
      <c r="DG112" s="504">
        <f t="shared" si="30"/>
        <v>388.08479999999997</v>
      </c>
      <c r="DH112" s="504">
        <f t="shared" si="31"/>
        <v>1176.0145454545452</v>
      </c>
    </row>
    <row r="113" spans="2:112" x14ac:dyDescent="0.25">
      <c r="B113" s="798"/>
      <c r="C113" s="799" t="s">
        <v>1625</v>
      </c>
      <c r="D113" s="512"/>
      <c r="E113" s="512"/>
      <c r="F113" s="722" t="s">
        <v>24</v>
      </c>
      <c r="G113" s="800"/>
      <c r="H113" s="801">
        <v>0.33</v>
      </c>
      <c r="I113" s="509" t="s">
        <v>196</v>
      </c>
      <c r="J113" s="802" t="s">
        <v>213</v>
      </c>
      <c r="K113" s="803" t="s">
        <v>259</v>
      </c>
      <c r="L113" s="804" t="s">
        <v>188</v>
      </c>
      <c r="M113" s="805" t="s">
        <v>188</v>
      </c>
      <c r="N113" s="804" t="s">
        <v>188</v>
      </c>
      <c r="O113" s="804" t="s">
        <v>36</v>
      </c>
      <c r="P113" s="806"/>
      <c r="Q113" s="805"/>
      <c r="R113" s="805"/>
      <c r="S113" s="805"/>
      <c r="T113" s="805"/>
      <c r="U113" s="805">
        <v>1.0049999999999999</v>
      </c>
      <c r="V113" s="805"/>
      <c r="W113" s="805"/>
      <c r="X113" s="805"/>
      <c r="Y113" s="805"/>
      <c r="Z113" s="805">
        <v>61.4</v>
      </c>
      <c r="AA113" s="512">
        <v>58</v>
      </c>
      <c r="AB113" s="512"/>
      <c r="AC113" s="512"/>
      <c r="AD113" s="807"/>
      <c r="AE113" s="805"/>
      <c r="AF113" s="805"/>
      <c r="AG113" s="805"/>
      <c r="AH113" s="805"/>
      <c r="AI113" s="512"/>
      <c r="AJ113" s="512"/>
      <c r="AK113" s="807"/>
      <c r="AL113" s="512"/>
      <c r="AM113" s="807"/>
      <c r="AN113" s="512"/>
      <c r="AO113" s="559">
        <f t="array" ref="AO113">IF(AQ113="N/A","",GetRapPrice(I113,H113,J113,K113))</f>
        <v>2000</v>
      </c>
      <c r="AP113" s="509">
        <f t="shared" si="16"/>
        <v>-0.45999999999999996</v>
      </c>
      <c r="AQ113" s="508">
        <f t="array" ref="AQ113">GetFMP(I113,H113,J113,K113,L113,M113,N113,O113,(Q113+R113)/2,Z113,AJ113,"Y")</f>
        <v>1080</v>
      </c>
      <c r="AR113" s="504">
        <f t="shared" si="17"/>
        <v>356.40000000000003</v>
      </c>
      <c r="AS113" s="808"/>
      <c r="AT113" s="809"/>
      <c r="AU113" s="810"/>
      <c r="AV113" s="810"/>
      <c r="AW113" s="811"/>
      <c r="AX113" s="811" t="s">
        <v>1183</v>
      </c>
      <c r="AY113" s="810" t="s">
        <v>1183</v>
      </c>
      <c r="AZ113" s="810" t="s">
        <v>1183</v>
      </c>
      <c r="BA113" s="810" t="s">
        <v>1183</v>
      </c>
      <c r="BB113" s="810" t="s">
        <v>1183</v>
      </c>
      <c r="BC113" s="810" t="s">
        <v>1183</v>
      </c>
      <c r="BD113" s="810" t="s">
        <v>1183</v>
      </c>
      <c r="BE113" s="810" t="s">
        <v>1183</v>
      </c>
      <c r="BF113" s="811">
        <f>NaturalRelatedDisc(I113,H113,J113,K113,AX113,"Y",L113,M113,N113,O113)+NaturalRelatedDisc(I113,H113,J113,K113,AY113,"Y",L113,M113,N113,O113)+OpenRelatedDisc(I113,H113,J113,K113,AZ113,"Y",L113,M113,N113,O113)+GrainingRelatedDisc(I113,H113,J113,K113,BA113,"Surface","Y",L113,M113,N113,O113)+GrainingRelatedDisc(I113,H113,J113,K113,BB113,"Internal","Y",L113,M113,N113,O113)+OthersRelatedDisc(I113,H113,J113,K113,BC113,"Y",L113,M113,N113,O113)+OthersRelatedDisc(I113,H113,J113,K113,BD113,"Y",L113,M113,N113,O113)+OthersRelatedDisc(I113,H113,J113,K113,BE113,"Y",L113,M113,N113,O113)+cutrelatedDisc(I113,H113,J113,K113,L113,M113,N113,AW113,"Y",O113)+GetColClarupgDwg(I113,H113,J113,K113,AU113,AV113,"Y",L113)</f>
        <v>0</v>
      </c>
      <c r="BG113" s="810" t="s">
        <v>1183</v>
      </c>
      <c r="BH113" s="810" t="s">
        <v>1183</v>
      </c>
      <c r="BI113" s="811">
        <f t="shared" si="18"/>
        <v>0</v>
      </c>
      <c r="BJ113" s="810" t="s">
        <v>1183</v>
      </c>
      <c r="BK113" s="810" t="s">
        <v>1183</v>
      </c>
      <c r="BL113" s="810" t="s">
        <v>1183</v>
      </c>
      <c r="BM113" s="811">
        <f t="shared" si="19"/>
        <v>0</v>
      </c>
      <c r="BN113" s="812"/>
      <c r="BO113" s="812"/>
      <c r="BP113" s="812"/>
      <c r="BQ113" s="811">
        <f>cleanrelateddisc(I113, H113, J113, K113, BN113, BO113, "Y", L113, M113, N113)+HARelatedDisc(I113, H113, J113, K113,BP113, "Y", L113)</f>
        <v>0</v>
      </c>
      <c r="BR113" s="810"/>
      <c r="BS113" s="810"/>
      <c r="BT113" s="811"/>
      <c r="BU113" s="811"/>
      <c r="BV113" s="810"/>
      <c r="BW113" s="811"/>
      <c r="BX113" s="810"/>
      <c r="BY113" s="813"/>
      <c r="BZ113" s="811"/>
      <c r="CA113" s="813"/>
      <c r="CB113" s="811"/>
      <c r="CC113" s="810"/>
      <c r="CD113" s="810"/>
      <c r="CE113" s="810"/>
      <c r="CF113" s="810"/>
      <c r="CG113" s="810"/>
      <c r="CH113" s="810"/>
      <c r="CI113" s="810"/>
      <c r="CJ113" s="810"/>
      <c r="CK113" s="814"/>
      <c r="CL113" s="815">
        <f t="array" ref="CL113">getSection(I113,J113,K113)</f>
        <v>7</v>
      </c>
      <c r="CM113" s="508">
        <f t="array" ref="CM113">IF(AQ113="N/A","",IF(CU113="N/A",0,GetRapPrice(I113,H113,J113,K113)))</f>
        <v>2000</v>
      </c>
      <c r="CN113" s="509">
        <f t="shared" si="20"/>
        <v>-0.45999999999999996</v>
      </c>
      <c r="CO113" s="509">
        <f t="array" ref="CO113">IF(AQ113="N/A","",IF(CU113="N/A",0,IF(ISBLANK(G113),0,GetPolSymmDiscount(I113,H113,J113,K113,L113,M113,N113,O113))))</f>
        <v>0</v>
      </c>
      <c r="CP113" s="509">
        <f t="array" ref="CP113">IF(AQ113="N/A","",Depthdisc(I113,H113,L113,J113,K113,Z113,"Y"))</f>
        <v>0</v>
      </c>
      <c r="CQ113" s="509">
        <f t="array" ref="CQ113">IF(AQ113="N/A","",IF(CU113="N/A",0,GetSizePremiums(I113,H113,J113,K113,L113,M113,N113,O113,getSection(G113,J113,K113))))</f>
        <v>0</v>
      </c>
      <c r="CR113" s="509">
        <f t="array" ref="CR113">IF(AQ113="N/A","",IF(CU113="N/A",0,IF(ISBLANK(G113),0,GetDiameterPremiums(I113,H113,L113,M113,N113,O113,J113,K113,T113))))</f>
        <v>0</v>
      </c>
      <c r="CS113" s="509">
        <f t="array" ref="CS113">IF(AQ113="N/A","",IF(CU113="N/A",0,IF(ISBLANK(G113),0,GetKtoSPremiums(I113,H113,J113,K113,AJ113))))</f>
        <v>0</v>
      </c>
      <c r="CT113" s="509">
        <f t="shared" si="21"/>
        <v>-0.45999999999999996</v>
      </c>
      <c r="CU113" s="508">
        <f t="array" ref="CU113">IF(AQ113="N/A","",GetFMP(I113, H113, J113, K113, L113, M113, N113, O113, (Q113+R113)/2,Z113,AJ113,"Y"))</f>
        <v>1080</v>
      </c>
      <c r="CV113" s="504">
        <f t="shared" si="22"/>
        <v>356.40000000000003</v>
      </c>
      <c r="CW113" s="508">
        <f t="shared" si="23"/>
        <v>2000</v>
      </c>
      <c r="CX113" s="717">
        <f t="shared" si="24"/>
        <v>0</v>
      </c>
      <c r="CY113" s="717">
        <f>IF(OR(AQ113="N/A",BM113="N/A",BI113="N/A"),"",IF(AND(H113&lt;1,H113&gt;=0.3,I112="ROUND"),IF(CT113&gt;=-0.4,-0.2,-0.15),MAX(CX113,IF(OR(AQ113="N/A",BM113="N/A",BI113="N/A"),"",GetFinalDiscount("Y", I113, H113, J113, K113, L113, M113, N113, O113, AS113, AT113,AU113,AV113, AW113, AX113,AY113, AZ113, BA113, BB113,BC113,BD113, BE113,BG113, BH113, BJ113, BK113, BN113, BO113, BP113)))))</f>
        <v>-0.15</v>
      </c>
      <c r="CZ113" s="717">
        <f t="shared" si="25"/>
        <v>-0.45999999999999996</v>
      </c>
      <c r="DA113" s="509">
        <f t="shared" si="26"/>
        <v>-0.45999999999999996</v>
      </c>
      <c r="DB113" s="504">
        <f t="shared" si="27"/>
        <v>1080</v>
      </c>
      <c r="DC113" s="504">
        <f t="shared" si="28"/>
        <v>356.40000000000003</v>
      </c>
      <c r="DD113" s="504" t="str">
        <f t="shared" si="29"/>
        <v/>
      </c>
      <c r="DE113" s="504">
        <f t="array" ref="DE113">IF(OR(AQ113="N/A",BM113="N/A",BI113="N/A"),"",GetCertCharge(H113,"Y",AL113))</f>
        <v>51</v>
      </c>
      <c r="DF113" s="504">
        <f>IF(OR(AQ113="N/A",BM113="N/A",BI113="N/A"),"",DC113*Parameters!$L$3)</f>
        <v>14.256000000000002</v>
      </c>
      <c r="DG113" s="504">
        <f t="shared" si="30"/>
        <v>291.14400000000001</v>
      </c>
      <c r="DH113" s="504">
        <f t="shared" si="31"/>
        <v>882.25454545454545</v>
      </c>
    </row>
    <row r="114" spans="2:112" x14ac:dyDescent="0.25">
      <c r="B114" s="798"/>
      <c r="C114" s="799" t="s">
        <v>1626</v>
      </c>
      <c r="D114" s="512"/>
      <c r="E114" s="512"/>
      <c r="F114" s="722" t="s">
        <v>24</v>
      </c>
      <c r="G114" s="800"/>
      <c r="H114" s="801">
        <v>0.33</v>
      </c>
      <c r="I114" s="509" t="s">
        <v>196</v>
      </c>
      <c r="J114" s="802" t="s">
        <v>233</v>
      </c>
      <c r="K114" s="803" t="s">
        <v>234</v>
      </c>
      <c r="L114" s="804" t="s">
        <v>188</v>
      </c>
      <c r="M114" s="805" t="s">
        <v>188</v>
      </c>
      <c r="N114" s="804" t="s">
        <v>188</v>
      </c>
      <c r="O114" s="804" t="s">
        <v>22</v>
      </c>
      <c r="P114" s="806"/>
      <c r="Q114" s="805"/>
      <c r="R114" s="805"/>
      <c r="S114" s="805"/>
      <c r="T114" s="805"/>
      <c r="U114" s="805">
        <v>1.0049999999999999</v>
      </c>
      <c r="V114" s="805"/>
      <c r="W114" s="805"/>
      <c r="X114" s="805"/>
      <c r="Y114" s="805"/>
      <c r="Z114" s="805">
        <v>61.9</v>
      </c>
      <c r="AA114" s="512">
        <v>59</v>
      </c>
      <c r="AB114" s="512"/>
      <c r="AC114" s="512"/>
      <c r="AD114" s="807"/>
      <c r="AE114" s="805"/>
      <c r="AF114" s="805"/>
      <c r="AG114" s="805"/>
      <c r="AH114" s="805"/>
      <c r="AI114" s="512"/>
      <c r="AJ114" s="512" t="s">
        <v>1922</v>
      </c>
      <c r="AK114" s="807"/>
      <c r="AL114" s="512"/>
      <c r="AM114" s="807"/>
      <c r="AN114" s="512"/>
      <c r="AO114" s="559">
        <f t="array" ref="AO114">IF(AQ114="N/A","",GetRapPrice(I114,H114,J114,K114))</f>
        <v>2500</v>
      </c>
      <c r="AP114" s="509">
        <f t="shared" si="16"/>
        <v>-0.36</v>
      </c>
      <c r="AQ114" s="508">
        <f t="array" ref="AQ114">GetFMP(I114,H114,J114,K114,L114,M114,N114,O114,(Q114+R114)/2,Z114,AJ114,"Y")</f>
        <v>1600</v>
      </c>
      <c r="AR114" s="504">
        <f t="shared" si="17"/>
        <v>528</v>
      </c>
      <c r="AS114" s="808"/>
      <c r="AT114" s="809"/>
      <c r="AU114" s="810"/>
      <c r="AV114" s="810"/>
      <c r="AW114" s="811"/>
      <c r="AX114" s="811" t="s">
        <v>1183</v>
      </c>
      <c r="AY114" s="810" t="s">
        <v>1183</v>
      </c>
      <c r="AZ114" s="810" t="s">
        <v>1183</v>
      </c>
      <c r="BA114" s="810" t="s">
        <v>1183</v>
      </c>
      <c r="BB114" s="810" t="s">
        <v>1183</v>
      </c>
      <c r="BC114" s="810" t="s">
        <v>1183</v>
      </c>
      <c r="BD114" s="810" t="s">
        <v>1183</v>
      </c>
      <c r="BE114" s="810" t="s">
        <v>1183</v>
      </c>
      <c r="BF114" s="811">
        <f>NaturalRelatedDisc(I114,H114,J114,K114,AX114,"Y",L114,M114,N114,O114)+NaturalRelatedDisc(I114,H114,J114,K114,AY114,"Y",L114,M114,N114,O114)+OpenRelatedDisc(I114,H114,J114,K114,AZ114,"Y",L114,M114,N114,O114)+GrainingRelatedDisc(I114,H114,J114,K114,BA114,"Surface","Y",L114,M114,N114,O114)+GrainingRelatedDisc(I114,H114,J114,K114,BB114,"Internal","Y",L114,M114,N114,O114)+OthersRelatedDisc(I114,H114,J114,K114,BC114,"Y",L114,M114,N114,O114)+OthersRelatedDisc(I114,H114,J114,K114,BD114,"Y",L114,M114,N114,O114)+OthersRelatedDisc(I114,H114,J114,K114,BE114,"Y",L114,M114,N114,O114)+cutrelatedDisc(I114,H114,J114,K114,L114,M114,N114,AW114,"Y",O114)+GetColClarupgDwg(I114,H114,J114,K114,AU114,AV114,"Y",L114)</f>
        <v>0</v>
      </c>
      <c r="BG114" s="810" t="s">
        <v>1183</v>
      </c>
      <c r="BH114" s="810" t="s">
        <v>1183</v>
      </c>
      <c r="BI114" s="811">
        <f t="shared" si="18"/>
        <v>0</v>
      </c>
      <c r="BJ114" s="810" t="s">
        <v>1183</v>
      </c>
      <c r="BK114" s="810" t="s">
        <v>1183</v>
      </c>
      <c r="BL114" s="810" t="s">
        <v>1183</v>
      </c>
      <c r="BM114" s="811">
        <f t="shared" si="19"/>
        <v>0</v>
      </c>
      <c r="BN114" s="812" t="s">
        <v>749</v>
      </c>
      <c r="BO114" s="812" t="s">
        <v>749</v>
      </c>
      <c r="BP114" s="812" t="s">
        <v>749</v>
      </c>
      <c r="BQ114" s="811">
        <f>cleanrelateddisc(I114, H114, J114, K114, BN114, BO114, "Y", L114, M114, N114)+HARelatedDisc(I114, H114, J114, K114,BP114, "Y", L114)</f>
        <v>0</v>
      </c>
      <c r="BR114" s="810"/>
      <c r="BS114" s="810"/>
      <c r="BT114" s="811"/>
      <c r="BU114" s="811"/>
      <c r="BV114" s="810"/>
      <c r="BW114" s="811"/>
      <c r="BX114" s="810"/>
      <c r="BY114" s="813"/>
      <c r="BZ114" s="811"/>
      <c r="CA114" s="813"/>
      <c r="CB114" s="811"/>
      <c r="CC114" s="810"/>
      <c r="CD114" s="810"/>
      <c r="CE114" s="810"/>
      <c r="CF114" s="810"/>
      <c r="CG114" s="810"/>
      <c r="CH114" s="810"/>
      <c r="CI114" s="810"/>
      <c r="CJ114" s="810"/>
      <c r="CK114" s="814"/>
      <c r="CL114" s="815">
        <f t="array" ref="CL114">getSection(I114,J114,K114)</f>
        <v>1</v>
      </c>
      <c r="CM114" s="508">
        <f t="array" ref="CM114">IF(AQ114="N/A","",IF(CU114="N/A",0,GetRapPrice(I114,H114,J114,K114)))</f>
        <v>2500</v>
      </c>
      <c r="CN114" s="509">
        <f t="shared" si="20"/>
        <v>-0.36</v>
      </c>
      <c r="CO114" s="509">
        <f t="array" ref="CO114">IF(AQ114="N/A","",IF(CU114="N/A",0,IF(ISBLANK(G114),0,GetPolSymmDiscount(I114,H114,J114,K114,L114,M114,N114,O114))))</f>
        <v>0</v>
      </c>
      <c r="CP114" s="509">
        <f t="array" ref="CP114">IF(AQ114="N/A","",Depthdisc(I114,H114,L114,J114,K114,Z114,"Y"))</f>
        <v>0</v>
      </c>
      <c r="CQ114" s="509">
        <f t="array" ref="CQ114">IF(AQ114="N/A","",IF(CU114="N/A",0,GetSizePremiums(I114,H114,J114,K114,L114,M114,N114,O114,getSection(G114,J114,K114))))</f>
        <v>0</v>
      </c>
      <c r="CR114" s="509">
        <f t="array" ref="CR114">IF(AQ114="N/A","",IF(CU114="N/A",0,IF(ISBLANK(G114),0,GetDiameterPremiums(I114,H114,L114,M114,N114,O114,J114,K114,T114))))</f>
        <v>0</v>
      </c>
      <c r="CS114" s="509">
        <f t="array" ref="CS114">IF(AQ114="N/A","",IF(CU114="N/A",0,IF(ISBLANK(G114),0,GetKtoSPremiums(I114,H114,J114,K114,AJ114))))</f>
        <v>0</v>
      </c>
      <c r="CT114" s="509">
        <f t="shared" si="21"/>
        <v>-0.36</v>
      </c>
      <c r="CU114" s="508">
        <f t="array" ref="CU114">IF(AQ114="N/A","",GetFMP(I114, H114, J114, K114, L114, M114, N114, O114, (Q114+R114)/2,Z114,AJ114,"Y"))</f>
        <v>1600</v>
      </c>
      <c r="CV114" s="504">
        <f t="shared" si="22"/>
        <v>528</v>
      </c>
      <c r="CW114" s="508">
        <f t="shared" si="23"/>
        <v>2500</v>
      </c>
      <c r="CX114" s="717">
        <f t="shared" si="24"/>
        <v>0</v>
      </c>
      <c r="CY114" s="717">
        <f>IF(OR(AQ114="N/A",BM114="N/A",BI114="N/A"),"",IF(AND(H114&lt;1,H114&gt;=0.3,I113="ROUND"),IF(CT114&gt;=-0.4,-0.2,-0.15),MAX(CX114,IF(OR(AQ114="N/A",BM114="N/A",BI114="N/A"),"",GetFinalDiscount("Y", I114, H114, J114, K114, L114, M114, N114, O114, AS114, AT114,AU114,AV114, AW114, AX114,AY114, AZ114, BA114, BB114,BC114,BD114, BE114,BG114, BH114, BJ114, BK114, BN114, BO114, BP114)))))</f>
        <v>-0.2</v>
      </c>
      <c r="CZ114" s="717">
        <f t="shared" si="25"/>
        <v>-0.36</v>
      </c>
      <c r="DA114" s="509">
        <f t="shared" si="26"/>
        <v>-0.36</v>
      </c>
      <c r="DB114" s="504">
        <f t="shared" si="27"/>
        <v>1600</v>
      </c>
      <c r="DC114" s="504">
        <f t="shared" si="28"/>
        <v>528</v>
      </c>
      <c r="DD114" s="504" t="str">
        <f t="shared" si="29"/>
        <v/>
      </c>
      <c r="DE114" s="504">
        <f t="array" ref="DE114">IF(OR(AQ114="N/A",BM114="N/A",BI114="N/A"),"",GetCertCharge(H114,"Y",AL114))</f>
        <v>51</v>
      </c>
      <c r="DF114" s="504">
        <f>IF(OR(AQ114="N/A",BM114="N/A",BI114="N/A"),"",DC114*Parameters!$L$3)</f>
        <v>21.12</v>
      </c>
      <c r="DG114" s="504">
        <f t="shared" si="30"/>
        <v>455.88</v>
      </c>
      <c r="DH114" s="504">
        <f t="shared" si="31"/>
        <v>1381.4545454545453</v>
      </c>
    </row>
    <row r="115" spans="2:112" x14ac:dyDescent="0.25">
      <c r="B115" s="798"/>
      <c r="C115" s="799" t="s">
        <v>1627</v>
      </c>
      <c r="D115" s="512"/>
      <c r="E115" s="512"/>
      <c r="F115" s="722" t="s">
        <v>24</v>
      </c>
      <c r="G115" s="800"/>
      <c r="H115" s="801">
        <v>0.33</v>
      </c>
      <c r="I115" s="509" t="s">
        <v>196</v>
      </c>
      <c r="J115" s="802" t="s">
        <v>233</v>
      </c>
      <c r="K115" s="803" t="s">
        <v>214</v>
      </c>
      <c r="L115" s="804" t="s">
        <v>188</v>
      </c>
      <c r="M115" s="805" t="s">
        <v>188</v>
      </c>
      <c r="N115" s="804" t="s">
        <v>188</v>
      </c>
      <c r="O115" s="804" t="s">
        <v>22</v>
      </c>
      <c r="P115" s="806"/>
      <c r="Q115" s="805"/>
      <c r="R115" s="805"/>
      <c r="S115" s="805"/>
      <c r="T115" s="805"/>
      <c r="U115" s="805">
        <v>1.0089999999999999</v>
      </c>
      <c r="V115" s="805"/>
      <c r="W115" s="805"/>
      <c r="X115" s="805"/>
      <c r="Y115" s="805"/>
      <c r="Z115" s="805">
        <v>62.4</v>
      </c>
      <c r="AA115" s="512">
        <v>57</v>
      </c>
      <c r="AB115" s="512"/>
      <c r="AC115" s="512"/>
      <c r="AD115" s="807"/>
      <c r="AE115" s="805"/>
      <c r="AF115" s="805"/>
      <c r="AG115" s="805"/>
      <c r="AH115" s="805"/>
      <c r="AI115" s="512"/>
      <c r="AJ115" s="512" t="s">
        <v>1891</v>
      </c>
      <c r="AK115" s="807"/>
      <c r="AL115" s="512"/>
      <c r="AM115" s="807"/>
      <c r="AN115" s="512"/>
      <c r="AO115" s="559">
        <f t="array" ref="AO115">IF(AQ115="N/A","",GetRapPrice(I115,H115,J115,K115))</f>
        <v>2700</v>
      </c>
      <c r="AP115" s="509">
        <f t="shared" si="16"/>
        <v>-0.31999999999999995</v>
      </c>
      <c r="AQ115" s="508">
        <f t="array" ref="AQ115">GetFMP(I115,H115,J115,K115,L115,M115,N115,O115,(Q115+R115)/2,Z115,AJ115,"Y")</f>
        <v>1836.0000000000002</v>
      </c>
      <c r="AR115" s="504">
        <f t="shared" si="17"/>
        <v>605.88000000000011</v>
      </c>
      <c r="AS115" s="808"/>
      <c r="AT115" s="809"/>
      <c r="AU115" s="810"/>
      <c r="AV115" s="810"/>
      <c r="AW115" s="811" t="s">
        <v>189</v>
      </c>
      <c r="AX115" s="811" t="s">
        <v>1183</v>
      </c>
      <c r="AY115" s="810" t="s">
        <v>1183</v>
      </c>
      <c r="AZ115" s="810" t="s">
        <v>1183</v>
      </c>
      <c r="BA115" s="810" t="s">
        <v>1183</v>
      </c>
      <c r="BB115" s="810" t="s">
        <v>1183</v>
      </c>
      <c r="BC115" s="810" t="s">
        <v>1183</v>
      </c>
      <c r="BD115" s="810" t="s">
        <v>1183</v>
      </c>
      <c r="BE115" s="810" t="s">
        <v>1183</v>
      </c>
      <c r="BF115" s="811">
        <f>NaturalRelatedDisc(I115,H115,J115,K115,AX115,"Y",L115,M115,N115,O115)+NaturalRelatedDisc(I115,H115,J115,K115,AY115,"Y",L115,M115,N115,O115)+OpenRelatedDisc(I115,H115,J115,K115,AZ115,"Y",L115,M115,N115,O115)+GrainingRelatedDisc(I115,H115,J115,K115,BA115,"Surface","Y",L115,M115,N115,O115)+GrainingRelatedDisc(I115,H115,J115,K115,BB115,"Internal","Y",L115,M115,N115,O115)+OthersRelatedDisc(I115,H115,J115,K115,BC115,"Y",L115,M115,N115,O115)+OthersRelatedDisc(I115,H115,J115,K115,BD115,"Y",L115,M115,N115,O115)+OthersRelatedDisc(I115,H115,J115,K115,BE115,"Y",L115,M115,N115,O115)+cutrelatedDisc(I115,H115,J115,K115,L115,M115,N115,AW115,"Y",O115)+GetColClarupgDwg(I115,H115,J115,K115,AU115,AV115,"Y",L115)</f>
        <v>0</v>
      </c>
      <c r="BG115" s="810" t="s">
        <v>1183</v>
      </c>
      <c r="BH115" s="810" t="s">
        <v>1183</v>
      </c>
      <c r="BI115" s="811">
        <f t="shared" si="18"/>
        <v>0</v>
      </c>
      <c r="BJ115" s="810" t="s">
        <v>1183</v>
      </c>
      <c r="BK115" s="810" t="s">
        <v>1183</v>
      </c>
      <c r="BL115" s="810" t="s">
        <v>1326</v>
      </c>
      <c r="BM115" s="811">
        <f t="shared" si="19"/>
        <v>0</v>
      </c>
      <c r="BN115" s="812" t="s">
        <v>861</v>
      </c>
      <c r="BO115" s="812" t="s">
        <v>861</v>
      </c>
      <c r="BP115" s="812" t="s">
        <v>861</v>
      </c>
      <c r="BQ115" s="811">
        <f>cleanrelateddisc(I115, H115, J115, K115, BN115, BO115, "Y", L115, M115, N115)+HARelatedDisc(I115, H115, J115, K115,BP115, "Y", L115)</f>
        <v>0</v>
      </c>
      <c r="BR115" s="810"/>
      <c r="BS115" s="810"/>
      <c r="BT115" s="811"/>
      <c r="BU115" s="811"/>
      <c r="BV115" s="810"/>
      <c r="BW115" s="811"/>
      <c r="BX115" s="810"/>
      <c r="BY115" s="813"/>
      <c r="BZ115" s="811"/>
      <c r="CA115" s="813"/>
      <c r="CB115" s="811"/>
      <c r="CC115" s="810"/>
      <c r="CD115" s="810"/>
      <c r="CE115" s="810"/>
      <c r="CF115" s="810"/>
      <c r="CG115" s="810"/>
      <c r="CH115" s="810"/>
      <c r="CI115" s="810"/>
      <c r="CJ115" s="810"/>
      <c r="CK115" s="814"/>
      <c r="CL115" s="815">
        <f t="array" ref="CL115">getSection(I115,J115,K115)</f>
        <v>1</v>
      </c>
      <c r="CM115" s="508">
        <f t="array" ref="CM115">IF(AQ115="N/A","",IF(CU115="N/A",0,GetRapPrice(I115,H115,J115,K115)))</f>
        <v>2700</v>
      </c>
      <c r="CN115" s="509">
        <f t="shared" si="20"/>
        <v>-0.31999999999999995</v>
      </c>
      <c r="CO115" s="509">
        <f t="array" ref="CO115">IF(AQ115="N/A","",IF(CU115="N/A",0,IF(ISBLANK(G115),0,GetPolSymmDiscount(I115,H115,J115,K115,L115,M115,N115,O115))))</f>
        <v>0</v>
      </c>
      <c r="CP115" s="509">
        <f t="array" ref="CP115">IF(AQ115="N/A","",Depthdisc(I115,H115,L115,J115,K115,Z115,"Y"))</f>
        <v>0</v>
      </c>
      <c r="CQ115" s="509">
        <f t="array" ref="CQ115">IF(AQ115="N/A","",IF(CU115="N/A",0,GetSizePremiums(I115,H115,J115,K115,L115,M115,N115,O115,getSection(G115,J115,K115))))</f>
        <v>0</v>
      </c>
      <c r="CR115" s="509">
        <f t="array" ref="CR115">IF(AQ115="N/A","",IF(CU115="N/A",0,IF(ISBLANK(G115),0,GetDiameterPremiums(I115,H115,L115,M115,N115,O115,J115,K115,T115))))</f>
        <v>0</v>
      </c>
      <c r="CS115" s="509">
        <f t="array" ref="CS115">IF(AQ115="N/A","",IF(CU115="N/A",0,IF(ISBLANK(G115),0,GetKtoSPremiums(I115,H115,J115,K115,AJ115))))</f>
        <v>0</v>
      </c>
      <c r="CT115" s="509">
        <f t="shared" si="21"/>
        <v>-0.31999999999999995</v>
      </c>
      <c r="CU115" s="508">
        <f t="array" ref="CU115">IF(AQ115="N/A","",GetFMP(I115, H115, J115, K115, L115, M115, N115, O115, (Q115+R115)/2,Z115,AJ115,"Y"))</f>
        <v>1836.0000000000002</v>
      </c>
      <c r="CV115" s="504">
        <f t="shared" si="22"/>
        <v>605.88000000000011</v>
      </c>
      <c r="CW115" s="508">
        <f t="shared" si="23"/>
        <v>2700</v>
      </c>
      <c r="CX115" s="717">
        <f t="shared" si="24"/>
        <v>0</v>
      </c>
      <c r="CY115" s="717">
        <f>IF(OR(AQ115="N/A",BM115="N/A",BI115="N/A"),"",IF(AND(H115&lt;1,H115&gt;=0.3,I114="ROUND"),IF(CT115&gt;=-0.4,-0.2,-0.15),MAX(CX115,IF(OR(AQ115="N/A",BM115="N/A",BI115="N/A"),"",GetFinalDiscount("Y", I115, H115, J115, K115, L115, M115, N115, O115, AS115, AT115,AU115,AV115, AW115, AX115,AY115, AZ115, BA115, BB115,BC115,BD115, BE115,BG115, BH115, BJ115, BK115, BN115, BO115, BP115)))))</f>
        <v>-0.2</v>
      </c>
      <c r="CZ115" s="717">
        <f t="shared" si="25"/>
        <v>-0.31999999999999995</v>
      </c>
      <c r="DA115" s="509">
        <f t="shared" si="26"/>
        <v>-0.31999999999999995</v>
      </c>
      <c r="DB115" s="504">
        <f t="shared" si="27"/>
        <v>1836.0000000000002</v>
      </c>
      <c r="DC115" s="504">
        <f t="shared" si="28"/>
        <v>605.88000000000011</v>
      </c>
      <c r="DD115" s="504" t="str">
        <f t="shared" si="29"/>
        <v/>
      </c>
      <c r="DE115" s="504">
        <f t="array" ref="DE115">IF(OR(AQ115="N/A",BM115="N/A",BI115="N/A"),"",GetCertCharge(H115,"Y",AL115))</f>
        <v>51</v>
      </c>
      <c r="DF115" s="504">
        <f>IF(OR(AQ115="N/A",BM115="N/A",BI115="N/A"),"",DC115*Parameters!$L$3)</f>
        <v>24.235200000000006</v>
      </c>
      <c r="DG115" s="504">
        <f t="shared" si="30"/>
        <v>530.64480000000015</v>
      </c>
      <c r="DH115" s="504">
        <f t="shared" si="31"/>
        <v>1608.0145454545459</v>
      </c>
    </row>
    <row r="116" spans="2:112" x14ac:dyDescent="0.25">
      <c r="B116" s="798"/>
      <c r="C116" s="799" t="s">
        <v>1628</v>
      </c>
      <c r="D116" s="512"/>
      <c r="E116" s="512"/>
      <c r="F116" s="722" t="s">
        <v>24</v>
      </c>
      <c r="G116" s="800"/>
      <c r="H116" s="801">
        <v>0.33</v>
      </c>
      <c r="I116" s="509" t="s">
        <v>196</v>
      </c>
      <c r="J116" s="802" t="s">
        <v>215</v>
      </c>
      <c r="K116" s="803" t="s">
        <v>214</v>
      </c>
      <c r="L116" s="804" t="s">
        <v>188</v>
      </c>
      <c r="M116" s="805" t="s">
        <v>188</v>
      </c>
      <c r="N116" s="804" t="s">
        <v>188</v>
      </c>
      <c r="O116" s="804" t="s">
        <v>22</v>
      </c>
      <c r="P116" s="806"/>
      <c r="Q116" s="805"/>
      <c r="R116" s="805"/>
      <c r="S116" s="805"/>
      <c r="T116" s="805"/>
      <c r="U116" s="805">
        <v>1.004</v>
      </c>
      <c r="V116" s="805"/>
      <c r="W116" s="805"/>
      <c r="X116" s="805"/>
      <c r="Y116" s="805"/>
      <c r="Z116" s="805">
        <v>61.6</v>
      </c>
      <c r="AA116" s="512">
        <v>54</v>
      </c>
      <c r="AB116" s="512"/>
      <c r="AC116" s="512"/>
      <c r="AD116" s="807"/>
      <c r="AE116" s="805"/>
      <c r="AF116" s="805"/>
      <c r="AG116" s="805"/>
      <c r="AH116" s="805"/>
      <c r="AI116" s="512"/>
      <c r="AJ116" s="512" t="s">
        <v>1893</v>
      </c>
      <c r="AK116" s="807"/>
      <c r="AL116" s="512"/>
      <c r="AM116" s="807"/>
      <c r="AN116" s="512"/>
      <c r="AO116" s="559">
        <f t="array" ref="AO116">IF(AQ116="N/A","",GetRapPrice(I116,H116,J116,K116))</f>
        <v>2500</v>
      </c>
      <c r="AP116" s="509">
        <f t="shared" si="16"/>
        <v>-0.39</v>
      </c>
      <c r="AQ116" s="508">
        <f t="array" ref="AQ116">GetFMP(I116,H116,J116,K116,L116,M116,N116,O116,(Q116+R116)/2,Z116,AJ116,"Y")</f>
        <v>1525</v>
      </c>
      <c r="AR116" s="504">
        <f t="shared" si="17"/>
        <v>503.25</v>
      </c>
      <c r="AS116" s="808"/>
      <c r="AT116" s="809"/>
      <c r="AU116" s="810"/>
      <c r="AV116" s="810"/>
      <c r="AW116" s="811" t="s">
        <v>189</v>
      </c>
      <c r="AX116" s="811" t="s">
        <v>1183</v>
      </c>
      <c r="AY116" s="810" t="s">
        <v>1183</v>
      </c>
      <c r="AZ116" s="810" t="s">
        <v>1183</v>
      </c>
      <c r="BA116" s="810" t="s">
        <v>1183</v>
      </c>
      <c r="BB116" s="810" t="s">
        <v>1183</v>
      </c>
      <c r="BC116" s="810" t="s">
        <v>1183</v>
      </c>
      <c r="BD116" s="810" t="s">
        <v>1183</v>
      </c>
      <c r="BE116" s="810" t="s">
        <v>1183</v>
      </c>
      <c r="BF116" s="811">
        <f>NaturalRelatedDisc(I116,H116,J116,K116,AX116,"Y",L116,M116,N116,O116)+NaturalRelatedDisc(I116,H116,J116,K116,AY116,"Y",L116,M116,N116,O116)+OpenRelatedDisc(I116,H116,J116,K116,AZ116,"Y",L116,M116,N116,O116)+GrainingRelatedDisc(I116,H116,J116,K116,BA116,"Surface","Y",L116,M116,N116,O116)+GrainingRelatedDisc(I116,H116,J116,K116,BB116,"Internal","Y",L116,M116,N116,O116)+OthersRelatedDisc(I116,H116,J116,K116,BC116,"Y",L116,M116,N116,O116)+OthersRelatedDisc(I116,H116,J116,K116,BD116,"Y",L116,M116,N116,O116)+OthersRelatedDisc(I116,H116,J116,K116,BE116,"Y",L116,M116,N116,O116)+cutrelatedDisc(I116,H116,J116,K116,L116,M116,N116,AW116,"Y",O116)+GetColClarupgDwg(I116,H116,J116,K116,AU116,AV116,"Y",L116)</f>
        <v>0</v>
      </c>
      <c r="BG116" s="810" t="s">
        <v>1183</v>
      </c>
      <c r="BH116" s="810" t="s">
        <v>1183</v>
      </c>
      <c r="BI116" s="811">
        <f t="shared" si="18"/>
        <v>0</v>
      </c>
      <c r="BJ116" s="810" t="s">
        <v>1183</v>
      </c>
      <c r="BK116" s="810" t="s">
        <v>1183</v>
      </c>
      <c r="BL116" s="810" t="s">
        <v>1326</v>
      </c>
      <c r="BM116" s="811">
        <f t="shared" si="19"/>
        <v>0</v>
      </c>
      <c r="BN116" s="812" t="s">
        <v>861</v>
      </c>
      <c r="BO116" s="812" t="s">
        <v>861</v>
      </c>
      <c r="BP116" s="812" t="s">
        <v>861</v>
      </c>
      <c r="BQ116" s="811">
        <f>cleanrelateddisc(I116, H116, J116, K116, BN116, BO116, "Y", L116, M116, N116)+HARelatedDisc(I116, H116, J116, K116,BP116, "Y", L116)</f>
        <v>0</v>
      </c>
      <c r="BR116" s="810"/>
      <c r="BS116" s="810"/>
      <c r="BT116" s="811"/>
      <c r="BU116" s="811"/>
      <c r="BV116" s="810"/>
      <c r="BW116" s="811"/>
      <c r="BX116" s="810"/>
      <c r="BY116" s="813"/>
      <c r="BZ116" s="811"/>
      <c r="CA116" s="813"/>
      <c r="CB116" s="811"/>
      <c r="CC116" s="810"/>
      <c r="CD116" s="810"/>
      <c r="CE116" s="810"/>
      <c r="CF116" s="810"/>
      <c r="CG116" s="810"/>
      <c r="CH116" s="810"/>
      <c r="CI116" s="810"/>
      <c r="CJ116" s="810"/>
      <c r="CK116" s="814"/>
      <c r="CL116" s="815">
        <f t="array" ref="CL116">getSection(I116,J116,K116)</f>
        <v>2</v>
      </c>
      <c r="CM116" s="508">
        <f t="array" ref="CM116">IF(AQ116="N/A","",IF(CU116="N/A",0,GetRapPrice(I116,H116,J116,K116)))</f>
        <v>2500</v>
      </c>
      <c r="CN116" s="509">
        <f t="shared" si="20"/>
        <v>-0.39</v>
      </c>
      <c r="CO116" s="509">
        <f t="array" ref="CO116">IF(AQ116="N/A","",IF(CU116="N/A",0,IF(ISBLANK(G116),0,GetPolSymmDiscount(I116,H116,J116,K116,L116,M116,N116,O116))))</f>
        <v>0</v>
      </c>
      <c r="CP116" s="509">
        <f t="array" ref="CP116">IF(AQ116="N/A","",Depthdisc(I116,H116,L116,J116,K116,Z116,"Y"))</f>
        <v>0</v>
      </c>
      <c r="CQ116" s="509">
        <f t="array" ref="CQ116">IF(AQ116="N/A","",IF(CU116="N/A",0,GetSizePremiums(I116,H116,J116,K116,L116,M116,N116,O116,getSection(G116,J116,K116))))</f>
        <v>0</v>
      </c>
      <c r="CR116" s="509">
        <f t="array" ref="CR116">IF(AQ116="N/A","",IF(CU116="N/A",0,IF(ISBLANK(G116),0,GetDiameterPremiums(I116,H116,L116,M116,N116,O116,J116,K116,T116))))</f>
        <v>0</v>
      </c>
      <c r="CS116" s="509">
        <f t="array" ref="CS116">IF(AQ116="N/A","",IF(CU116="N/A",0,IF(ISBLANK(G116),0,GetKtoSPremiums(I116,H116,J116,K116,AJ116))))</f>
        <v>0</v>
      </c>
      <c r="CT116" s="509">
        <f t="shared" si="21"/>
        <v>-0.39</v>
      </c>
      <c r="CU116" s="508">
        <f t="array" ref="CU116">IF(AQ116="N/A","",GetFMP(I116, H116, J116, K116, L116, M116, N116, O116, (Q116+R116)/2,Z116,AJ116,"Y"))</f>
        <v>1525</v>
      </c>
      <c r="CV116" s="504">
        <f t="shared" si="22"/>
        <v>503.25</v>
      </c>
      <c r="CW116" s="508">
        <f t="shared" si="23"/>
        <v>2500</v>
      </c>
      <c r="CX116" s="717">
        <f t="shared" si="24"/>
        <v>0</v>
      </c>
      <c r="CY116" s="717">
        <f>IF(OR(AQ116="N/A",BM116="N/A",BI116="N/A"),"",IF(AND(H116&lt;1,H116&gt;=0.3,I115="ROUND"),IF(CT116&gt;=-0.4,-0.2,-0.15),MAX(CX116,IF(OR(AQ116="N/A",BM116="N/A",BI116="N/A"),"",GetFinalDiscount("Y", I116, H116, J116, K116, L116, M116, N116, O116, AS116, AT116,AU116,AV116, AW116, AX116,AY116, AZ116, BA116, BB116,BC116,BD116, BE116,BG116, BH116, BJ116, BK116, BN116, BO116, BP116)))))</f>
        <v>-0.2</v>
      </c>
      <c r="CZ116" s="717">
        <f t="shared" si="25"/>
        <v>-0.39</v>
      </c>
      <c r="DA116" s="509">
        <f t="shared" si="26"/>
        <v>-0.39</v>
      </c>
      <c r="DB116" s="504">
        <f t="shared" si="27"/>
        <v>1525</v>
      </c>
      <c r="DC116" s="504">
        <f t="shared" si="28"/>
        <v>503.25</v>
      </c>
      <c r="DD116" s="504" t="str">
        <f t="shared" si="29"/>
        <v/>
      </c>
      <c r="DE116" s="504">
        <f t="array" ref="DE116">IF(OR(AQ116="N/A",BM116="N/A",BI116="N/A"),"",GetCertCharge(H116,"Y",AL116))</f>
        <v>51</v>
      </c>
      <c r="DF116" s="504">
        <f>IF(OR(AQ116="N/A",BM116="N/A",BI116="N/A"),"",DC116*Parameters!$L$3)</f>
        <v>20.13</v>
      </c>
      <c r="DG116" s="504">
        <f t="shared" si="30"/>
        <v>432.12</v>
      </c>
      <c r="DH116" s="504">
        <f t="shared" si="31"/>
        <v>1309.4545454545455</v>
      </c>
    </row>
    <row r="117" spans="2:112" x14ac:dyDescent="0.25">
      <c r="B117" s="798"/>
      <c r="C117" s="799" t="s">
        <v>1629</v>
      </c>
      <c r="D117" s="512"/>
      <c r="E117" s="512"/>
      <c r="F117" s="722" t="s">
        <v>24</v>
      </c>
      <c r="G117" s="800"/>
      <c r="H117" s="801">
        <v>0.33</v>
      </c>
      <c r="I117" s="509" t="s">
        <v>196</v>
      </c>
      <c r="J117" s="802" t="s">
        <v>213</v>
      </c>
      <c r="K117" s="803" t="s">
        <v>251</v>
      </c>
      <c r="L117" s="804" t="s">
        <v>188</v>
      </c>
      <c r="M117" s="805" t="s">
        <v>188</v>
      </c>
      <c r="N117" s="804" t="s">
        <v>188</v>
      </c>
      <c r="O117" s="804" t="s">
        <v>22</v>
      </c>
      <c r="P117" s="806"/>
      <c r="Q117" s="805"/>
      <c r="R117" s="805"/>
      <c r="S117" s="805"/>
      <c r="T117" s="805"/>
      <c r="U117" s="805">
        <v>1.0089999999999999</v>
      </c>
      <c r="V117" s="805"/>
      <c r="W117" s="805"/>
      <c r="X117" s="805"/>
      <c r="Y117" s="805"/>
      <c r="Z117" s="805">
        <v>62.7</v>
      </c>
      <c r="AA117" s="512">
        <v>55</v>
      </c>
      <c r="AB117" s="512"/>
      <c r="AC117" s="512"/>
      <c r="AD117" s="807"/>
      <c r="AE117" s="805"/>
      <c r="AF117" s="805"/>
      <c r="AG117" s="805"/>
      <c r="AH117" s="805"/>
      <c r="AI117" s="512"/>
      <c r="AJ117" s="512" t="s">
        <v>1904</v>
      </c>
      <c r="AK117" s="807"/>
      <c r="AL117" s="512"/>
      <c r="AM117" s="807"/>
      <c r="AN117" s="512"/>
      <c r="AO117" s="559">
        <f t="array" ref="AO117">IF(AQ117="N/A","",GetRapPrice(I117,H117,J117,K117))</f>
        <v>2200</v>
      </c>
      <c r="AP117" s="509">
        <f t="shared" si="16"/>
        <v>-0.41000000000000003</v>
      </c>
      <c r="AQ117" s="508">
        <f t="array" ref="AQ117">GetFMP(I117,H117,J117,K117,L117,M117,N117,O117,(Q117+R117)/2,Z117,AJ117,"Y")</f>
        <v>1298</v>
      </c>
      <c r="AR117" s="504">
        <f t="shared" si="17"/>
        <v>428.34000000000003</v>
      </c>
      <c r="AS117" s="808"/>
      <c r="AT117" s="809"/>
      <c r="AU117" s="810"/>
      <c r="AV117" s="810"/>
      <c r="AW117" s="811"/>
      <c r="AX117" s="811" t="s">
        <v>1183</v>
      </c>
      <c r="AY117" s="810" t="s">
        <v>1183</v>
      </c>
      <c r="AZ117" s="810" t="s">
        <v>1183</v>
      </c>
      <c r="BA117" s="810" t="s">
        <v>1183</v>
      </c>
      <c r="BB117" s="810" t="s">
        <v>1183</v>
      </c>
      <c r="BC117" s="810" t="s">
        <v>1183</v>
      </c>
      <c r="BD117" s="810" t="s">
        <v>1183</v>
      </c>
      <c r="BE117" s="810" t="s">
        <v>1183</v>
      </c>
      <c r="BF117" s="811">
        <f>NaturalRelatedDisc(I117,H117,J117,K117,AX117,"Y",L117,M117,N117,O117)+NaturalRelatedDisc(I117,H117,J117,K117,AY117,"Y",L117,M117,N117,O117)+OpenRelatedDisc(I117,H117,J117,K117,AZ117,"Y",L117,M117,N117,O117)+GrainingRelatedDisc(I117,H117,J117,K117,BA117,"Surface","Y",L117,M117,N117,O117)+GrainingRelatedDisc(I117,H117,J117,K117,BB117,"Internal","Y",L117,M117,N117,O117)+OthersRelatedDisc(I117,H117,J117,K117,BC117,"Y",L117,M117,N117,O117)+OthersRelatedDisc(I117,H117,J117,K117,BD117,"Y",L117,M117,N117,O117)+OthersRelatedDisc(I117,H117,J117,K117,BE117,"Y",L117,M117,N117,O117)+cutrelatedDisc(I117,H117,J117,K117,L117,M117,N117,AW117,"Y",O117)+GetColClarupgDwg(I117,H117,J117,K117,AU117,AV117,"Y",L117)</f>
        <v>0</v>
      </c>
      <c r="BG117" s="810" t="s">
        <v>1183</v>
      </c>
      <c r="BH117" s="810" t="s">
        <v>1183</v>
      </c>
      <c r="BI117" s="811">
        <f t="shared" si="18"/>
        <v>0</v>
      </c>
      <c r="BJ117" s="810" t="s">
        <v>1183</v>
      </c>
      <c r="BK117" s="810" t="s">
        <v>1183</v>
      </c>
      <c r="BL117" s="810" t="s">
        <v>1183</v>
      </c>
      <c r="BM117" s="811">
        <f t="shared" si="19"/>
        <v>0</v>
      </c>
      <c r="BN117" s="812"/>
      <c r="BO117" s="812"/>
      <c r="BP117" s="812" t="s">
        <v>749</v>
      </c>
      <c r="BQ117" s="811">
        <f>cleanrelateddisc(I117, H117, J117, K117, BN117, BO117, "Y", L117, M117, N117)+HARelatedDisc(I117, H117, J117, K117,BP117, "Y", L117)</f>
        <v>0</v>
      </c>
      <c r="BR117" s="810"/>
      <c r="BS117" s="810"/>
      <c r="BT117" s="811"/>
      <c r="BU117" s="811"/>
      <c r="BV117" s="810"/>
      <c r="BW117" s="811"/>
      <c r="BX117" s="810"/>
      <c r="BY117" s="813"/>
      <c r="BZ117" s="811"/>
      <c r="CA117" s="813"/>
      <c r="CB117" s="811"/>
      <c r="CC117" s="810"/>
      <c r="CD117" s="810"/>
      <c r="CE117" s="810"/>
      <c r="CF117" s="810"/>
      <c r="CG117" s="810"/>
      <c r="CH117" s="810"/>
      <c r="CI117" s="810"/>
      <c r="CJ117" s="810"/>
      <c r="CK117" s="814"/>
      <c r="CL117" s="815">
        <f t="array" ref="CL117">getSection(I117,J117,K117)</f>
        <v>4</v>
      </c>
      <c r="CM117" s="508">
        <f t="array" ref="CM117">IF(AQ117="N/A","",IF(CU117="N/A",0,GetRapPrice(I117,H117,J117,K117)))</f>
        <v>2200</v>
      </c>
      <c r="CN117" s="509">
        <f t="shared" si="20"/>
        <v>-0.41000000000000003</v>
      </c>
      <c r="CO117" s="509">
        <f t="array" ref="CO117">IF(AQ117="N/A","",IF(CU117="N/A",0,IF(ISBLANK(G117),0,GetPolSymmDiscount(I117,H117,J117,K117,L117,M117,N117,O117))))</f>
        <v>0</v>
      </c>
      <c r="CP117" s="509">
        <f t="array" ref="CP117">IF(AQ117="N/A","",Depthdisc(I117,H117,L117,J117,K117,Z117,"Y"))</f>
        <v>0</v>
      </c>
      <c r="CQ117" s="509">
        <f t="array" ref="CQ117">IF(AQ117="N/A","",IF(CU117="N/A",0,GetSizePremiums(I117,H117,J117,K117,L117,M117,N117,O117,getSection(G117,J117,K117))))</f>
        <v>0</v>
      </c>
      <c r="CR117" s="509">
        <f t="array" ref="CR117">IF(AQ117="N/A","",IF(CU117="N/A",0,IF(ISBLANK(G117),0,GetDiameterPremiums(I117,H117,L117,M117,N117,O117,J117,K117,T117))))</f>
        <v>0</v>
      </c>
      <c r="CS117" s="509">
        <f t="array" ref="CS117">IF(AQ117="N/A","",IF(CU117="N/A",0,IF(ISBLANK(G117),0,GetKtoSPremiums(I117,H117,J117,K117,AJ117))))</f>
        <v>0</v>
      </c>
      <c r="CT117" s="509">
        <f t="shared" si="21"/>
        <v>-0.41000000000000003</v>
      </c>
      <c r="CU117" s="508">
        <f t="array" ref="CU117">IF(AQ117="N/A","",GetFMP(I117, H117, J117, K117, L117, M117, N117, O117, (Q117+R117)/2,Z117,AJ117,"Y"))</f>
        <v>1298</v>
      </c>
      <c r="CV117" s="504">
        <f t="shared" si="22"/>
        <v>428.34000000000003</v>
      </c>
      <c r="CW117" s="508">
        <f t="shared" si="23"/>
        <v>2200</v>
      </c>
      <c r="CX117" s="717">
        <f t="shared" si="24"/>
        <v>0</v>
      </c>
      <c r="CY117" s="717">
        <f>IF(OR(AQ117="N/A",BM117="N/A",BI117="N/A"),"",IF(AND(H117&lt;1,H117&gt;=0.3,I116="ROUND"),IF(CT117&gt;=-0.4,-0.2,-0.15),MAX(CX117,IF(OR(AQ117="N/A",BM117="N/A",BI117="N/A"),"",GetFinalDiscount("Y", I117, H117, J117, K117, L117, M117, N117, O117, AS117, AT117,AU117,AV117, AW117, AX117,AY117, AZ117, BA117, BB117,BC117,BD117, BE117,BG117, BH117, BJ117, BK117, BN117, BO117, BP117)))))</f>
        <v>-0.15</v>
      </c>
      <c r="CZ117" s="717">
        <f t="shared" si="25"/>
        <v>-0.41000000000000003</v>
      </c>
      <c r="DA117" s="509">
        <f t="shared" si="26"/>
        <v>-0.41000000000000003</v>
      </c>
      <c r="DB117" s="504">
        <f t="shared" si="27"/>
        <v>1298</v>
      </c>
      <c r="DC117" s="504">
        <f t="shared" si="28"/>
        <v>428.34000000000003</v>
      </c>
      <c r="DD117" s="504" t="str">
        <f t="shared" si="29"/>
        <v/>
      </c>
      <c r="DE117" s="504">
        <f t="array" ref="DE117">IF(OR(AQ117="N/A",BM117="N/A",BI117="N/A"),"",GetCertCharge(H117,"Y",AL117))</f>
        <v>51</v>
      </c>
      <c r="DF117" s="504">
        <f>IF(OR(AQ117="N/A",BM117="N/A",BI117="N/A"),"",DC117*Parameters!$L$3)</f>
        <v>17.133600000000001</v>
      </c>
      <c r="DG117" s="504">
        <f t="shared" si="30"/>
        <v>360.20640000000003</v>
      </c>
      <c r="DH117" s="504">
        <f t="shared" si="31"/>
        <v>1091.5345454545454</v>
      </c>
    </row>
    <row r="118" spans="2:112" x14ac:dyDescent="0.25">
      <c r="B118" s="798"/>
      <c r="C118" s="799" t="s">
        <v>1630</v>
      </c>
      <c r="D118" s="512"/>
      <c r="E118" s="512"/>
      <c r="F118" s="722" t="s">
        <v>24</v>
      </c>
      <c r="G118" s="800"/>
      <c r="H118" s="801">
        <v>0.33</v>
      </c>
      <c r="I118" s="509" t="s">
        <v>196</v>
      </c>
      <c r="J118" s="802" t="s">
        <v>250</v>
      </c>
      <c r="K118" s="803" t="s">
        <v>251</v>
      </c>
      <c r="L118" s="804" t="s">
        <v>188</v>
      </c>
      <c r="M118" s="805" t="s">
        <v>188</v>
      </c>
      <c r="N118" s="804" t="s">
        <v>188</v>
      </c>
      <c r="O118" s="804" t="s">
        <v>22</v>
      </c>
      <c r="P118" s="806"/>
      <c r="Q118" s="805"/>
      <c r="R118" s="805"/>
      <c r="S118" s="805"/>
      <c r="T118" s="805"/>
      <c r="U118" s="805">
        <v>1.0069999999999999</v>
      </c>
      <c r="V118" s="805"/>
      <c r="W118" s="805"/>
      <c r="X118" s="805"/>
      <c r="Y118" s="805"/>
      <c r="Z118" s="805">
        <v>62.8</v>
      </c>
      <c r="AA118" s="512">
        <v>58.3</v>
      </c>
      <c r="AB118" s="512"/>
      <c r="AC118" s="512"/>
      <c r="AD118" s="807"/>
      <c r="AE118" s="805"/>
      <c r="AF118" s="805"/>
      <c r="AG118" s="805"/>
      <c r="AH118" s="805"/>
      <c r="AI118" s="512"/>
      <c r="AJ118" s="512" t="s">
        <v>1925</v>
      </c>
      <c r="AK118" s="807"/>
      <c r="AL118" s="512"/>
      <c r="AM118" s="807"/>
      <c r="AN118" s="512"/>
      <c r="AO118" s="559">
        <f t="array" ref="AO118">IF(AQ118="N/A","",GetRapPrice(I118,H118,J118,K118))</f>
        <v>1900</v>
      </c>
      <c r="AP118" s="509">
        <f t="shared" si="16"/>
        <v>-0.37</v>
      </c>
      <c r="AQ118" s="508">
        <f t="array" ref="AQ118">GetFMP(I118,H118,J118,K118,L118,M118,N118,O118,(Q118+R118)/2,Z118,AJ118,"Y")</f>
        <v>1197</v>
      </c>
      <c r="AR118" s="504">
        <f t="shared" si="17"/>
        <v>395.01</v>
      </c>
      <c r="AS118" s="808"/>
      <c r="AT118" s="809"/>
      <c r="AU118" s="810"/>
      <c r="AV118" s="810"/>
      <c r="AW118" s="811"/>
      <c r="AX118" s="811" t="s">
        <v>1183</v>
      </c>
      <c r="AY118" s="810" t="s">
        <v>1183</v>
      </c>
      <c r="AZ118" s="810" t="s">
        <v>1183</v>
      </c>
      <c r="BA118" s="810" t="s">
        <v>1183</v>
      </c>
      <c r="BB118" s="810" t="s">
        <v>1183</v>
      </c>
      <c r="BC118" s="810" t="s">
        <v>1183</v>
      </c>
      <c r="BD118" s="810" t="s">
        <v>1183</v>
      </c>
      <c r="BE118" s="810" t="s">
        <v>1183</v>
      </c>
      <c r="BF118" s="811">
        <f>NaturalRelatedDisc(I118,H118,J118,K118,AX118,"Y",L118,M118,N118,O118)+NaturalRelatedDisc(I118,H118,J118,K118,AY118,"Y",L118,M118,N118,O118)+OpenRelatedDisc(I118,H118,J118,K118,AZ118,"Y",L118,M118,N118,O118)+GrainingRelatedDisc(I118,H118,J118,K118,BA118,"Surface","Y",L118,M118,N118,O118)+GrainingRelatedDisc(I118,H118,J118,K118,BB118,"Internal","Y",L118,M118,N118,O118)+OthersRelatedDisc(I118,H118,J118,K118,BC118,"Y",L118,M118,N118,O118)+OthersRelatedDisc(I118,H118,J118,K118,BD118,"Y",L118,M118,N118,O118)+OthersRelatedDisc(I118,H118,J118,K118,BE118,"Y",L118,M118,N118,O118)+cutrelatedDisc(I118,H118,J118,K118,L118,M118,N118,AW118,"Y",O118)+GetColClarupgDwg(I118,H118,J118,K118,AU118,AV118,"Y",L118)</f>
        <v>0</v>
      </c>
      <c r="BG118" s="810" t="s">
        <v>1183</v>
      </c>
      <c r="BH118" s="810" t="s">
        <v>1183</v>
      </c>
      <c r="BI118" s="811">
        <f t="shared" si="18"/>
        <v>0</v>
      </c>
      <c r="BJ118" s="810" t="s">
        <v>1183</v>
      </c>
      <c r="BK118" s="810" t="s">
        <v>1183</v>
      </c>
      <c r="BL118" s="810" t="s">
        <v>1183</v>
      </c>
      <c r="BM118" s="811">
        <f t="shared" si="19"/>
        <v>0</v>
      </c>
      <c r="BN118" s="812"/>
      <c r="BO118" s="812"/>
      <c r="BP118" s="812" t="s">
        <v>749</v>
      </c>
      <c r="BQ118" s="811">
        <f>cleanrelateddisc(I118, H118, J118, K118, BN118, BO118, "Y", L118, M118, N118)+HARelatedDisc(I118, H118, J118, K118,BP118, "Y", L118)</f>
        <v>0</v>
      </c>
      <c r="BR118" s="810"/>
      <c r="BS118" s="810"/>
      <c r="BT118" s="811"/>
      <c r="BU118" s="811"/>
      <c r="BV118" s="810"/>
      <c r="BW118" s="811"/>
      <c r="BX118" s="810"/>
      <c r="BY118" s="813"/>
      <c r="BZ118" s="811"/>
      <c r="CA118" s="813"/>
      <c r="CB118" s="811"/>
      <c r="CC118" s="810"/>
      <c r="CD118" s="810"/>
      <c r="CE118" s="810"/>
      <c r="CF118" s="810"/>
      <c r="CG118" s="810"/>
      <c r="CH118" s="810"/>
      <c r="CI118" s="810"/>
      <c r="CJ118" s="810"/>
      <c r="CK118" s="814"/>
      <c r="CL118" s="815">
        <f t="array" ref="CL118">getSection(I118,J118,K118)</f>
        <v>5</v>
      </c>
      <c r="CM118" s="508">
        <f t="array" ref="CM118">IF(AQ118="N/A","",IF(CU118="N/A",0,GetRapPrice(I118,H118,J118,K118)))</f>
        <v>1900</v>
      </c>
      <c r="CN118" s="509">
        <f t="shared" si="20"/>
        <v>-0.37</v>
      </c>
      <c r="CO118" s="509">
        <f t="array" ref="CO118">IF(AQ118="N/A","",IF(CU118="N/A",0,IF(ISBLANK(G118),0,GetPolSymmDiscount(I118,H118,J118,K118,L118,M118,N118,O118))))</f>
        <v>0</v>
      </c>
      <c r="CP118" s="509">
        <f t="array" ref="CP118">IF(AQ118="N/A","",Depthdisc(I118,H118,L118,J118,K118,Z118,"Y"))</f>
        <v>0</v>
      </c>
      <c r="CQ118" s="509">
        <f t="array" ref="CQ118">IF(AQ118="N/A","",IF(CU118="N/A",0,GetSizePremiums(I118,H118,J118,K118,L118,M118,N118,O118,getSection(G118,J118,K118))))</f>
        <v>0</v>
      </c>
      <c r="CR118" s="509">
        <f t="array" ref="CR118">IF(AQ118="N/A","",IF(CU118="N/A",0,IF(ISBLANK(G118),0,GetDiameterPremiums(I118,H118,L118,M118,N118,O118,J118,K118,T118))))</f>
        <v>0</v>
      </c>
      <c r="CS118" s="509">
        <f t="array" ref="CS118">IF(AQ118="N/A","",IF(CU118="N/A",0,IF(ISBLANK(G118),0,GetKtoSPremiums(I118,H118,J118,K118,AJ118))))</f>
        <v>0</v>
      </c>
      <c r="CT118" s="509">
        <f t="shared" si="21"/>
        <v>-0.37</v>
      </c>
      <c r="CU118" s="508">
        <f t="array" ref="CU118">IF(AQ118="N/A","",GetFMP(I118, H118, J118, K118, L118, M118, N118, O118, (Q118+R118)/2,Z118,AJ118,"Y"))</f>
        <v>1197</v>
      </c>
      <c r="CV118" s="504">
        <f t="shared" si="22"/>
        <v>395.01</v>
      </c>
      <c r="CW118" s="508">
        <f t="shared" si="23"/>
        <v>1900</v>
      </c>
      <c r="CX118" s="717">
        <f t="shared" si="24"/>
        <v>0</v>
      </c>
      <c r="CY118" s="717">
        <f>IF(OR(AQ118="N/A",BM118="N/A",BI118="N/A"),"",IF(AND(H118&lt;1,H118&gt;=0.3,I117="ROUND"),IF(CT118&gt;=-0.4,-0.2,-0.15),MAX(CX118,IF(OR(AQ118="N/A",BM118="N/A",BI118="N/A"),"",GetFinalDiscount("Y", I118, H118, J118, K118, L118, M118, N118, O118, AS118, AT118,AU118,AV118, AW118, AX118,AY118, AZ118, BA118, BB118,BC118,BD118, BE118,BG118, BH118, BJ118, BK118, BN118, BO118, BP118)))))</f>
        <v>-0.2</v>
      </c>
      <c r="CZ118" s="717">
        <f t="shared" si="25"/>
        <v>-0.37</v>
      </c>
      <c r="DA118" s="509">
        <f t="shared" si="26"/>
        <v>-0.37</v>
      </c>
      <c r="DB118" s="504">
        <f t="shared" si="27"/>
        <v>1197</v>
      </c>
      <c r="DC118" s="504">
        <f t="shared" si="28"/>
        <v>395.01</v>
      </c>
      <c r="DD118" s="504" t="str">
        <f t="shared" si="29"/>
        <v/>
      </c>
      <c r="DE118" s="504">
        <f t="array" ref="DE118">IF(OR(AQ118="N/A",BM118="N/A",BI118="N/A"),"",GetCertCharge(H118,"Y",AL118))</f>
        <v>51</v>
      </c>
      <c r="DF118" s="504">
        <f>IF(OR(AQ118="N/A",BM118="N/A",BI118="N/A"),"",DC118*Parameters!$L$3)</f>
        <v>15.8004</v>
      </c>
      <c r="DG118" s="504">
        <f t="shared" si="30"/>
        <v>328.20959999999997</v>
      </c>
      <c r="DH118" s="504">
        <f t="shared" si="31"/>
        <v>994.57454545454527</v>
      </c>
    </row>
    <row r="119" spans="2:112" x14ac:dyDescent="0.25">
      <c r="B119" s="798"/>
      <c r="C119" s="799" t="s">
        <v>1631</v>
      </c>
      <c r="D119" s="512"/>
      <c r="E119" s="512"/>
      <c r="F119" s="722" t="s">
        <v>24</v>
      </c>
      <c r="G119" s="800"/>
      <c r="H119" s="801">
        <v>0.33</v>
      </c>
      <c r="I119" s="509" t="s">
        <v>196</v>
      </c>
      <c r="J119" s="802" t="s">
        <v>279</v>
      </c>
      <c r="K119" s="803" t="s">
        <v>259</v>
      </c>
      <c r="L119" s="804" t="s">
        <v>188</v>
      </c>
      <c r="M119" s="805" t="s">
        <v>188</v>
      </c>
      <c r="N119" s="804" t="s">
        <v>188</v>
      </c>
      <c r="O119" s="804" t="s">
        <v>22</v>
      </c>
      <c r="P119" s="806"/>
      <c r="Q119" s="805"/>
      <c r="R119" s="805"/>
      <c r="S119" s="805"/>
      <c r="T119" s="805"/>
      <c r="U119" s="805">
        <v>1.0049999999999999</v>
      </c>
      <c r="V119" s="805"/>
      <c r="W119" s="805"/>
      <c r="X119" s="805"/>
      <c r="Y119" s="805"/>
      <c r="Z119" s="805">
        <v>62.6</v>
      </c>
      <c r="AA119" s="512">
        <v>57</v>
      </c>
      <c r="AB119" s="512"/>
      <c r="AC119" s="512"/>
      <c r="AD119" s="807"/>
      <c r="AE119" s="805"/>
      <c r="AF119" s="805"/>
      <c r="AG119" s="805"/>
      <c r="AH119" s="805"/>
      <c r="AI119" s="512"/>
      <c r="AJ119" s="512" t="s">
        <v>1926</v>
      </c>
      <c r="AK119" s="807"/>
      <c r="AL119" s="512"/>
      <c r="AM119" s="807"/>
      <c r="AN119" s="512"/>
      <c r="AO119" s="559">
        <f t="array" ref="AO119">IF(AQ119="N/A","",GetRapPrice(I119,H119,J119,K119))</f>
        <v>900</v>
      </c>
      <c r="AP119" s="509">
        <f t="shared" si="16"/>
        <v>-0.38</v>
      </c>
      <c r="AQ119" s="508">
        <f t="array" ref="AQ119">GetFMP(I119,H119,J119,K119,L119,M119,N119,O119,(Q119+R119)/2,Z119,AJ119,"Y")</f>
        <v>558</v>
      </c>
      <c r="AR119" s="504">
        <f t="shared" si="17"/>
        <v>184.14000000000001</v>
      </c>
      <c r="AS119" s="808"/>
      <c r="AT119" s="809"/>
      <c r="AU119" s="810"/>
      <c r="AV119" s="810"/>
      <c r="AW119" s="811"/>
      <c r="AX119" s="811" t="s">
        <v>1183</v>
      </c>
      <c r="AY119" s="810" t="s">
        <v>1183</v>
      </c>
      <c r="AZ119" s="810" t="s">
        <v>1183</v>
      </c>
      <c r="BA119" s="810" t="s">
        <v>1183</v>
      </c>
      <c r="BB119" s="810" t="s">
        <v>1183</v>
      </c>
      <c r="BC119" s="810" t="s">
        <v>1183</v>
      </c>
      <c r="BD119" s="810" t="s">
        <v>1183</v>
      </c>
      <c r="BE119" s="810" t="s">
        <v>1183</v>
      </c>
      <c r="BF119" s="811">
        <f>NaturalRelatedDisc(I119,H119,J119,K119,AX119,"Y",L119,M119,N119,O119)+NaturalRelatedDisc(I119,H119,J119,K119,AY119,"Y",L119,M119,N119,O119)+OpenRelatedDisc(I119,H119,J119,K119,AZ119,"Y",L119,M119,N119,O119)+GrainingRelatedDisc(I119,H119,J119,K119,BA119,"Surface","Y",L119,M119,N119,O119)+GrainingRelatedDisc(I119,H119,J119,K119,BB119,"Internal","Y",L119,M119,N119,O119)+OthersRelatedDisc(I119,H119,J119,K119,BC119,"Y",L119,M119,N119,O119)+OthersRelatedDisc(I119,H119,J119,K119,BD119,"Y",L119,M119,N119,O119)+OthersRelatedDisc(I119,H119,J119,K119,BE119,"Y",L119,M119,N119,O119)+cutrelatedDisc(I119,H119,J119,K119,L119,M119,N119,AW119,"Y",O119)+GetColClarupgDwg(I119,H119,J119,K119,AU119,AV119,"Y",L119)</f>
        <v>0</v>
      </c>
      <c r="BG119" s="810" t="s">
        <v>1183</v>
      </c>
      <c r="BH119" s="810" t="s">
        <v>1183</v>
      </c>
      <c r="BI119" s="811">
        <f t="shared" si="18"/>
        <v>0</v>
      </c>
      <c r="BJ119" s="810" t="s">
        <v>1285</v>
      </c>
      <c r="BK119" s="810" t="s">
        <v>1183</v>
      </c>
      <c r="BL119" s="810" t="s">
        <v>1183</v>
      </c>
      <c r="BM119" s="811">
        <f t="shared" si="19"/>
        <v>-0.02</v>
      </c>
      <c r="BN119" s="812"/>
      <c r="BO119" s="812"/>
      <c r="BP119" s="812" t="s">
        <v>749</v>
      </c>
      <c r="BQ119" s="811">
        <f>cleanrelateddisc(I119, H119, J119, K119, BN119, BO119, "Y", L119, M119, N119)+HARelatedDisc(I119, H119, J119, K119,BP119, "Y", L119)</f>
        <v>0</v>
      </c>
      <c r="BR119" s="810"/>
      <c r="BS119" s="810"/>
      <c r="BT119" s="811"/>
      <c r="BU119" s="811"/>
      <c r="BV119" s="810"/>
      <c r="BW119" s="811"/>
      <c r="BX119" s="810"/>
      <c r="BY119" s="813"/>
      <c r="BZ119" s="811"/>
      <c r="CA119" s="813"/>
      <c r="CB119" s="811"/>
      <c r="CC119" s="810"/>
      <c r="CD119" s="810"/>
      <c r="CE119" s="810"/>
      <c r="CF119" s="810"/>
      <c r="CG119" s="810"/>
      <c r="CH119" s="810"/>
      <c r="CI119" s="810"/>
      <c r="CJ119" s="810"/>
      <c r="CK119" s="814"/>
      <c r="CL119" s="815">
        <f t="array" ref="CL119">getSection(I119,J119,K119)</f>
        <v>9</v>
      </c>
      <c r="CM119" s="508">
        <f t="array" ref="CM119">IF(AQ119="N/A","",IF(CU119="N/A",0,GetRapPrice(I119,H119,J119,K119)))</f>
        <v>900</v>
      </c>
      <c r="CN119" s="509">
        <f t="shared" si="20"/>
        <v>-0.38</v>
      </c>
      <c r="CO119" s="509">
        <f t="array" ref="CO119">IF(AQ119="N/A","",IF(CU119="N/A",0,IF(ISBLANK(G119),0,GetPolSymmDiscount(I119,H119,J119,K119,L119,M119,N119,O119))))</f>
        <v>0</v>
      </c>
      <c r="CP119" s="509">
        <f t="array" ref="CP119">IF(AQ119="N/A","",Depthdisc(I119,H119,L119,J119,K119,Z119,"Y"))</f>
        <v>0</v>
      </c>
      <c r="CQ119" s="509">
        <f t="array" ref="CQ119">IF(AQ119="N/A","",IF(CU119="N/A",0,GetSizePremiums(I119,H119,J119,K119,L119,M119,N119,O119,getSection(G119,J119,K119))))</f>
        <v>0</v>
      </c>
      <c r="CR119" s="509">
        <f t="array" ref="CR119">IF(AQ119="N/A","",IF(CU119="N/A",0,IF(ISBLANK(G119),0,GetDiameterPremiums(I119,H119,L119,M119,N119,O119,J119,K119,T119))))</f>
        <v>0</v>
      </c>
      <c r="CS119" s="509">
        <f t="array" ref="CS119">IF(AQ119="N/A","",IF(CU119="N/A",0,IF(ISBLANK(G119),0,GetKtoSPremiums(I119,H119,J119,K119,AJ119))))</f>
        <v>0</v>
      </c>
      <c r="CT119" s="509">
        <f t="shared" si="21"/>
        <v>-0.38</v>
      </c>
      <c r="CU119" s="508">
        <f t="array" ref="CU119">IF(AQ119="N/A","",GetFMP(I119, H119, J119, K119, L119, M119, N119, O119, (Q119+R119)/2,Z119,AJ119,"Y"))</f>
        <v>558</v>
      </c>
      <c r="CV119" s="504">
        <f t="shared" si="22"/>
        <v>184.14000000000001</v>
      </c>
      <c r="CW119" s="508">
        <f t="shared" si="23"/>
        <v>900</v>
      </c>
      <c r="CX119" s="717">
        <f t="shared" si="24"/>
        <v>-0.02</v>
      </c>
      <c r="CY119" s="717">
        <f>IF(OR(AQ119="N/A",BM119="N/A",BI119="N/A"),"",IF(AND(H119&lt;1,H119&gt;=0.3,I118="ROUND"),IF(CT119&gt;=-0.4,-0.2,-0.15),MAX(CX119,IF(OR(AQ119="N/A",BM119="N/A",BI119="N/A"),"",GetFinalDiscount("Y", I119, H119, J119, K119, L119, M119, N119, O119, AS119, AT119,AU119,AV119, AW119, AX119,AY119, AZ119, BA119, BB119,BC119,BD119, BE119,BG119, BH119, BJ119, BK119, BN119, BO119, BP119)))))</f>
        <v>-0.2</v>
      </c>
      <c r="CZ119" s="717">
        <f t="shared" si="25"/>
        <v>-0.38</v>
      </c>
      <c r="DA119" s="509">
        <f t="shared" si="26"/>
        <v>-0.4</v>
      </c>
      <c r="DB119" s="504">
        <f t="shared" si="27"/>
        <v>540</v>
      </c>
      <c r="DC119" s="504">
        <f t="shared" si="28"/>
        <v>178.20000000000002</v>
      </c>
      <c r="DD119" s="504" t="str">
        <f t="shared" si="29"/>
        <v/>
      </c>
      <c r="DE119" s="504">
        <f t="array" ref="DE119">IF(OR(AQ119="N/A",BM119="N/A",BI119="N/A"),"",GetCertCharge(H119,"Y",AL119))</f>
        <v>51</v>
      </c>
      <c r="DF119" s="504">
        <f>IF(OR(AQ119="N/A",BM119="N/A",BI119="N/A"),"",DC119*Parameters!$L$3)</f>
        <v>7.128000000000001</v>
      </c>
      <c r="DG119" s="504">
        <f t="shared" si="30"/>
        <v>120.07200000000002</v>
      </c>
      <c r="DH119" s="504">
        <f t="shared" si="31"/>
        <v>363.85454545454547</v>
      </c>
    </row>
    <row r="120" spans="2:112" x14ac:dyDescent="0.25">
      <c r="B120" s="798"/>
      <c r="C120" s="799" t="s">
        <v>1632</v>
      </c>
      <c r="D120" s="512"/>
      <c r="E120" s="512"/>
      <c r="F120" s="722" t="s">
        <v>24</v>
      </c>
      <c r="G120" s="800"/>
      <c r="H120" s="801">
        <v>0.34</v>
      </c>
      <c r="I120" s="509" t="s">
        <v>196</v>
      </c>
      <c r="J120" s="802" t="s">
        <v>250</v>
      </c>
      <c r="K120" s="803" t="s">
        <v>243</v>
      </c>
      <c r="L120" s="804" t="s">
        <v>188</v>
      </c>
      <c r="M120" s="805" t="s">
        <v>188</v>
      </c>
      <c r="N120" s="804" t="s">
        <v>188</v>
      </c>
      <c r="O120" s="804" t="s">
        <v>36</v>
      </c>
      <c r="P120" s="806"/>
      <c r="Q120" s="805"/>
      <c r="R120" s="805"/>
      <c r="S120" s="805"/>
      <c r="T120" s="805"/>
      <c r="U120" s="805">
        <v>1.0069999999999999</v>
      </c>
      <c r="V120" s="805"/>
      <c r="W120" s="805"/>
      <c r="X120" s="805"/>
      <c r="Y120" s="805"/>
      <c r="Z120" s="805">
        <v>61.3</v>
      </c>
      <c r="AA120" s="512">
        <v>57</v>
      </c>
      <c r="AB120" s="512"/>
      <c r="AC120" s="512"/>
      <c r="AD120" s="807"/>
      <c r="AE120" s="805"/>
      <c r="AF120" s="805"/>
      <c r="AG120" s="805"/>
      <c r="AH120" s="805"/>
      <c r="AI120" s="512"/>
      <c r="AJ120" s="512"/>
      <c r="AK120" s="807"/>
      <c r="AL120" s="512"/>
      <c r="AM120" s="807"/>
      <c r="AN120" s="512"/>
      <c r="AO120" s="559">
        <f t="array" ref="AO120">IF(AQ120="N/A","",GetRapPrice(I120,H120,J120,K120))</f>
        <v>2100</v>
      </c>
      <c r="AP120" s="509">
        <f t="shared" si="16"/>
        <v>-0.42000000000000004</v>
      </c>
      <c r="AQ120" s="508">
        <f t="array" ref="AQ120">GetFMP(I120,H120,J120,K120,L120,M120,N120,O120,(Q120+R120)/2,Z120,AJ120,"Y")</f>
        <v>1218</v>
      </c>
      <c r="AR120" s="504">
        <f t="shared" si="17"/>
        <v>414.12</v>
      </c>
      <c r="AS120" s="808"/>
      <c r="AT120" s="809"/>
      <c r="AU120" s="810"/>
      <c r="AV120" s="810"/>
      <c r="AW120" s="811"/>
      <c r="AX120" s="811" t="s">
        <v>1183</v>
      </c>
      <c r="AY120" s="810" t="s">
        <v>1183</v>
      </c>
      <c r="AZ120" s="810" t="s">
        <v>1183</v>
      </c>
      <c r="BA120" s="810" t="s">
        <v>1183</v>
      </c>
      <c r="BB120" s="810" t="s">
        <v>1183</v>
      </c>
      <c r="BC120" s="810" t="s">
        <v>1183</v>
      </c>
      <c r="BD120" s="810" t="s">
        <v>1183</v>
      </c>
      <c r="BE120" s="810" t="s">
        <v>1183</v>
      </c>
      <c r="BF120" s="811">
        <f>NaturalRelatedDisc(I120,H120,J120,K120,AX120,"Y",L120,M120,N120,O120)+NaturalRelatedDisc(I120,H120,J120,K120,AY120,"Y",L120,M120,N120,O120)+OpenRelatedDisc(I120,H120,J120,K120,AZ120,"Y",L120,M120,N120,O120)+GrainingRelatedDisc(I120,H120,J120,K120,BA120,"Surface","Y",L120,M120,N120,O120)+GrainingRelatedDisc(I120,H120,J120,K120,BB120,"Internal","Y",L120,M120,N120,O120)+OthersRelatedDisc(I120,H120,J120,K120,BC120,"Y",L120,M120,N120,O120)+OthersRelatedDisc(I120,H120,J120,K120,BD120,"Y",L120,M120,N120,O120)+OthersRelatedDisc(I120,H120,J120,K120,BE120,"Y",L120,M120,N120,O120)+cutrelatedDisc(I120,H120,J120,K120,L120,M120,N120,AW120,"Y",O120)+GetColClarupgDwg(I120,H120,J120,K120,AU120,AV120,"Y",L120)</f>
        <v>0</v>
      </c>
      <c r="BG120" s="810" t="s">
        <v>1183</v>
      </c>
      <c r="BH120" s="810" t="s">
        <v>1183</v>
      </c>
      <c r="BI120" s="811">
        <f t="shared" si="18"/>
        <v>0</v>
      </c>
      <c r="BJ120" s="810" t="s">
        <v>1183</v>
      </c>
      <c r="BK120" s="810" t="s">
        <v>1183</v>
      </c>
      <c r="BL120" s="810" t="s">
        <v>1183</v>
      </c>
      <c r="BM120" s="811">
        <f t="shared" si="19"/>
        <v>0</v>
      </c>
      <c r="BN120" s="812" t="s">
        <v>861</v>
      </c>
      <c r="BO120" s="812" t="s">
        <v>861</v>
      </c>
      <c r="BP120" s="812" t="s">
        <v>861</v>
      </c>
      <c r="BQ120" s="811">
        <f>cleanrelateddisc(I120, H120, J120, K120, BN120, BO120, "Y", L120, M120, N120)+HARelatedDisc(I120, H120, J120, K120,BP120, "Y", L120)</f>
        <v>0</v>
      </c>
      <c r="BR120" s="810"/>
      <c r="BS120" s="810"/>
      <c r="BT120" s="811"/>
      <c r="BU120" s="811"/>
      <c r="BV120" s="810"/>
      <c r="BW120" s="811"/>
      <c r="BX120" s="810"/>
      <c r="BY120" s="813"/>
      <c r="BZ120" s="811"/>
      <c r="CA120" s="813"/>
      <c r="CB120" s="811"/>
      <c r="CC120" s="810"/>
      <c r="CD120" s="810"/>
      <c r="CE120" s="810"/>
      <c r="CF120" s="810"/>
      <c r="CG120" s="810"/>
      <c r="CH120" s="810"/>
      <c r="CI120" s="810"/>
      <c r="CJ120" s="810"/>
      <c r="CK120" s="814"/>
      <c r="CL120" s="815">
        <f t="array" ref="CL120">getSection(I120,J120,K120)</f>
        <v>5</v>
      </c>
      <c r="CM120" s="508">
        <f t="array" ref="CM120">IF(AQ120="N/A","",IF(CU120="N/A",0,GetRapPrice(I120,H120,J120,K120)))</f>
        <v>2100</v>
      </c>
      <c r="CN120" s="509">
        <f t="shared" si="20"/>
        <v>-0.42000000000000004</v>
      </c>
      <c r="CO120" s="509">
        <f t="array" ref="CO120">IF(AQ120="N/A","",IF(CU120="N/A",0,IF(ISBLANK(G120),0,GetPolSymmDiscount(I120,H120,J120,K120,L120,M120,N120,O120))))</f>
        <v>0</v>
      </c>
      <c r="CP120" s="509">
        <f t="array" ref="CP120">IF(AQ120="N/A","",Depthdisc(I120,H120,L120,J120,K120,Z120,"Y"))</f>
        <v>0</v>
      </c>
      <c r="CQ120" s="509">
        <f t="array" ref="CQ120">IF(AQ120="N/A","",IF(CU120="N/A",0,GetSizePremiums(I120,H120,J120,K120,L120,M120,N120,O120,getSection(G120,J120,K120))))</f>
        <v>0</v>
      </c>
      <c r="CR120" s="509">
        <f t="array" ref="CR120">IF(AQ120="N/A","",IF(CU120="N/A",0,IF(ISBLANK(G120),0,GetDiameterPremiums(I120,H120,L120,M120,N120,O120,J120,K120,T120))))</f>
        <v>0</v>
      </c>
      <c r="CS120" s="509">
        <f t="array" ref="CS120">IF(AQ120="N/A","",IF(CU120="N/A",0,IF(ISBLANK(G120),0,GetKtoSPremiums(I120,H120,J120,K120,AJ120))))</f>
        <v>0</v>
      </c>
      <c r="CT120" s="509">
        <f t="shared" si="21"/>
        <v>-0.42000000000000004</v>
      </c>
      <c r="CU120" s="508">
        <f t="array" ref="CU120">IF(AQ120="N/A","",GetFMP(I120, H120, J120, K120, L120, M120, N120, O120, (Q120+R120)/2,Z120,AJ120,"Y"))</f>
        <v>1218</v>
      </c>
      <c r="CV120" s="504">
        <f t="shared" si="22"/>
        <v>414.12</v>
      </c>
      <c r="CW120" s="508">
        <f t="shared" si="23"/>
        <v>2100</v>
      </c>
      <c r="CX120" s="717">
        <f t="shared" si="24"/>
        <v>0</v>
      </c>
      <c r="CY120" s="717">
        <f>IF(OR(AQ120="N/A",BM120="N/A",BI120="N/A"),"",IF(AND(H120&lt;1,H120&gt;=0.3,I119="ROUND"),IF(CT120&gt;=-0.4,-0.2,-0.15),MAX(CX120,IF(OR(AQ120="N/A",BM120="N/A",BI120="N/A"),"",GetFinalDiscount("Y", I120, H120, J120, K120, L120, M120, N120, O120, AS120, AT120,AU120,AV120, AW120, AX120,AY120, AZ120, BA120, BB120,BC120,BD120, BE120,BG120, BH120, BJ120, BK120, BN120, BO120, BP120)))))</f>
        <v>-0.15</v>
      </c>
      <c r="CZ120" s="717">
        <f t="shared" si="25"/>
        <v>-0.42000000000000004</v>
      </c>
      <c r="DA120" s="509">
        <f t="shared" si="26"/>
        <v>-0.42000000000000004</v>
      </c>
      <c r="DB120" s="504">
        <f t="shared" si="27"/>
        <v>1218</v>
      </c>
      <c r="DC120" s="504">
        <f t="shared" si="28"/>
        <v>414.12</v>
      </c>
      <c r="DD120" s="504" t="str">
        <f t="shared" si="29"/>
        <v/>
      </c>
      <c r="DE120" s="504">
        <f t="array" ref="DE120">IF(OR(AQ120="N/A",BM120="N/A",BI120="N/A"),"",GetCertCharge(H120,"Y",AL120))</f>
        <v>51</v>
      </c>
      <c r="DF120" s="504">
        <f>IF(OR(AQ120="N/A",BM120="N/A",BI120="N/A"),"",DC120*Parameters!$L$3)</f>
        <v>16.564800000000002</v>
      </c>
      <c r="DG120" s="504">
        <f t="shared" si="30"/>
        <v>346.55520000000001</v>
      </c>
      <c r="DH120" s="504">
        <f t="shared" si="31"/>
        <v>1019.28</v>
      </c>
    </row>
    <row r="121" spans="2:112" x14ac:dyDescent="0.25">
      <c r="B121" s="798"/>
      <c r="C121" s="799" t="s">
        <v>1633</v>
      </c>
      <c r="D121" s="512"/>
      <c r="E121" s="512"/>
      <c r="F121" s="722" t="s">
        <v>24</v>
      </c>
      <c r="G121" s="800"/>
      <c r="H121" s="801">
        <v>0.34</v>
      </c>
      <c r="I121" s="509" t="s">
        <v>196</v>
      </c>
      <c r="J121" s="802" t="s">
        <v>186</v>
      </c>
      <c r="K121" s="803" t="s">
        <v>214</v>
      </c>
      <c r="L121" s="804" t="s">
        <v>188</v>
      </c>
      <c r="M121" s="805" t="s">
        <v>188</v>
      </c>
      <c r="N121" s="804" t="s">
        <v>188</v>
      </c>
      <c r="O121" s="804" t="s">
        <v>22</v>
      </c>
      <c r="P121" s="806"/>
      <c r="Q121" s="805"/>
      <c r="R121" s="805"/>
      <c r="S121" s="805"/>
      <c r="T121" s="805"/>
      <c r="U121" s="805">
        <v>1.0069999999999999</v>
      </c>
      <c r="V121" s="805"/>
      <c r="W121" s="805"/>
      <c r="X121" s="805"/>
      <c r="Y121" s="805"/>
      <c r="Z121" s="805">
        <v>62.1</v>
      </c>
      <c r="AA121" s="512">
        <v>57</v>
      </c>
      <c r="AB121" s="512"/>
      <c r="AC121" s="512"/>
      <c r="AD121" s="807"/>
      <c r="AE121" s="805"/>
      <c r="AF121" s="805"/>
      <c r="AG121" s="805"/>
      <c r="AH121" s="805"/>
      <c r="AI121" s="512"/>
      <c r="AJ121" s="512" t="s">
        <v>1893</v>
      </c>
      <c r="AK121" s="807"/>
      <c r="AL121" s="512"/>
      <c r="AM121" s="807"/>
      <c r="AN121" s="512"/>
      <c r="AO121" s="559">
        <f t="array" ref="AO121">IF(AQ121="N/A","",GetRapPrice(I121,H121,J121,K121))</f>
        <v>3100</v>
      </c>
      <c r="AP121" s="509">
        <f t="shared" si="16"/>
        <v>-0.33999999999999997</v>
      </c>
      <c r="AQ121" s="508">
        <f t="array" ref="AQ121">GetFMP(I121,H121,J121,K121,L121,M121,N121,O121,(Q121+R121)/2,Z121,AJ121,"Y")</f>
        <v>2046</v>
      </c>
      <c r="AR121" s="504">
        <f t="shared" si="17"/>
        <v>695.6400000000001</v>
      </c>
      <c r="AS121" s="808"/>
      <c r="AT121" s="809"/>
      <c r="AU121" s="810"/>
      <c r="AV121" s="810"/>
      <c r="AW121" s="811" t="s">
        <v>189</v>
      </c>
      <c r="AX121" s="811" t="s">
        <v>1183</v>
      </c>
      <c r="AY121" s="810" t="s">
        <v>1183</v>
      </c>
      <c r="AZ121" s="810" t="s">
        <v>1183</v>
      </c>
      <c r="BA121" s="810" t="s">
        <v>1183</v>
      </c>
      <c r="BB121" s="810" t="s">
        <v>1183</v>
      </c>
      <c r="BC121" s="810" t="s">
        <v>1183</v>
      </c>
      <c r="BD121" s="810" t="s">
        <v>1183</v>
      </c>
      <c r="BE121" s="810" t="s">
        <v>1183</v>
      </c>
      <c r="BF121" s="811">
        <f>NaturalRelatedDisc(I121,H121,J121,K121,AX121,"Y",L121,M121,N121,O121)+NaturalRelatedDisc(I121,H121,J121,K121,AY121,"Y",L121,M121,N121,O121)+OpenRelatedDisc(I121,H121,J121,K121,AZ121,"Y",L121,M121,N121,O121)+GrainingRelatedDisc(I121,H121,J121,K121,BA121,"Surface","Y",L121,M121,N121,O121)+GrainingRelatedDisc(I121,H121,J121,K121,BB121,"Internal","Y",L121,M121,N121,O121)+OthersRelatedDisc(I121,H121,J121,K121,BC121,"Y",L121,M121,N121,O121)+OthersRelatedDisc(I121,H121,J121,K121,BD121,"Y",L121,M121,N121,O121)+OthersRelatedDisc(I121,H121,J121,K121,BE121,"Y",L121,M121,N121,O121)+cutrelatedDisc(I121,H121,J121,K121,L121,M121,N121,AW121,"Y",O121)+GetColClarupgDwg(I121,H121,J121,K121,AU121,AV121,"Y",L121)</f>
        <v>0</v>
      </c>
      <c r="BG121" s="810" t="s">
        <v>1183</v>
      </c>
      <c r="BH121" s="810" t="s">
        <v>1183</v>
      </c>
      <c r="BI121" s="811">
        <f t="shared" si="18"/>
        <v>0</v>
      </c>
      <c r="BJ121" s="810" t="s">
        <v>1183</v>
      </c>
      <c r="BK121" s="810" t="s">
        <v>1183</v>
      </c>
      <c r="BL121" s="810" t="s">
        <v>1326</v>
      </c>
      <c r="BM121" s="811">
        <f t="shared" si="19"/>
        <v>0</v>
      </c>
      <c r="BN121" s="812" t="s">
        <v>861</v>
      </c>
      <c r="BO121" s="812" t="s">
        <v>861</v>
      </c>
      <c r="BP121" s="812" t="s">
        <v>861</v>
      </c>
      <c r="BQ121" s="811">
        <f>cleanrelateddisc(I121, H121, J121, K121, BN121, BO121, "Y", L121, M121, N121)+HARelatedDisc(I121, H121, J121, K121,BP121, "Y", L121)</f>
        <v>0</v>
      </c>
      <c r="BR121" s="810"/>
      <c r="BS121" s="810"/>
      <c r="BT121" s="811"/>
      <c r="BU121" s="811"/>
      <c r="BV121" s="810"/>
      <c r="BW121" s="811"/>
      <c r="BX121" s="810"/>
      <c r="BY121" s="813"/>
      <c r="BZ121" s="811"/>
      <c r="CA121" s="813"/>
      <c r="CB121" s="811"/>
      <c r="CC121" s="810"/>
      <c r="CD121" s="810"/>
      <c r="CE121" s="810"/>
      <c r="CF121" s="810"/>
      <c r="CG121" s="810"/>
      <c r="CH121" s="810"/>
      <c r="CI121" s="810"/>
      <c r="CJ121" s="810"/>
      <c r="CK121" s="814"/>
      <c r="CL121" s="815">
        <f t="array" ref="CL121">getSection(I121,J121,K121)</f>
        <v>1</v>
      </c>
      <c r="CM121" s="508">
        <f t="array" ref="CM121">IF(AQ121="N/A","",IF(CU121="N/A",0,GetRapPrice(I121,H121,J121,K121)))</f>
        <v>3100</v>
      </c>
      <c r="CN121" s="509">
        <f t="shared" si="20"/>
        <v>-0.33999999999999997</v>
      </c>
      <c r="CO121" s="509">
        <f t="array" ref="CO121">IF(AQ121="N/A","",IF(CU121="N/A",0,IF(ISBLANK(G121),0,GetPolSymmDiscount(I121,H121,J121,K121,L121,M121,N121,O121))))</f>
        <v>0</v>
      </c>
      <c r="CP121" s="509">
        <f t="array" ref="CP121">IF(AQ121="N/A","",Depthdisc(I121,H121,L121,J121,K121,Z121,"Y"))</f>
        <v>0</v>
      </c>
      <c r="CQ121" s="509">
        <f t="array" ref="CQ121">IF(AQ121="N/A","",IF(CU121="N/A",0,GetSizePremiums(I121,H121,J121,K121,L121,M121,N121,O121,getSection(G121,J121,K121))))</f>
        <v>0</v>
      </c>
      <c r="CR121" s="509">
        <f t="array" ref="CR121">IF(AQ121="N/A","",IF(CU121="N/A",0,IF(ISBLANK(G121),0,GetDiameterPremiums(I121,H121,L121,M121,N121,O121,J121,K121,T121))))</f>
        <v>0</v>
      </c>
      <c r="CS121" s="509">
        <f t="array" ref="CS121">IF(AQ121="N/A","",IF(CU121="N/A",0,IF(ISBLANK(G121),0,GetKtoSPremiums(I121,H121,J121,K121,AJ121))))</f>
        <v>0</v>
      </c>
      <c r="CT121" s="509">
        <f t="shared" si="21"/>
        <v>-0.33999999999999997</v>
      </c>
      <c r="CU121" s="508">
        <f t="array" ref="CU121">IF(AQ121="N/A","",GetFMP(I121, H121, J121, K121, L121, M121, N121, O121, (Q121+R121)/2,Z121,AJ121,"Y"))</f>
        <v>2046</v>
      </c>
      <c r="CV121" s="504">
        <f t="shared" si="22"/>
        <v>695.6400000000001</v>
      </c>
      <c r="CW121" s="508">
        <f t="shared" si="23"/>
        <v>3100</v>
      </c>
      <c r="CX121" s="717">
        <f t="shared" si="24"/>
        <v>0</v>
      </c>
      <c r="CY121" s="717">
        <f>IF(OR(AQ121="N/A",BM121="N/A",BI121="N/A"),"",IF(AND(H121&lt;1,H121&gt;=0.3,I120="ROUND"),IF(CT121&gt;=-0.4,-0.2,-0.15),MAX(CX121,IF(OR(AQ121="N/A",BM121="N/A",BI121="N/A"),"",GetFinalDiscount("Y", I121, H121, J121, K121, L121, M121, N121, O121, AS121, AT121,AU121,AV121, AW121, AX121,AY121, AZ121, BA121, BB121,BC121,BD121, BE121,BG121, BH121, BJ121, BK121, BN121, BO121, BP121)))))</f>
        <v>-0.2</v>
      </c>
      <c r="CZ121" s="717">
        <f t="shared" si="25"/>
        <v>-0.33999999999999997</v>
      </c>
      <c r="DA121" s="509">
        <f t="shared" si="26"/>
        <v>-0.33999999999999997</v>
      </c>
      <c r="DB121" s="504">
        <f t="shared" si="27"/>
        <v>2046</v>
      </c>
      <c r="DC121" s="504">
        <f t="shared" si="28"/>
        <v>695.6400000000001</v>
      </c>
      <c r="DD121" s="504" t="str">
        <f t="shared" si="29"/>
        <v/>
      </c>
      <c r="DE121" s="504">
        <f t="array" ref="DE121">IF(OR(AQ121="N/A",BM121="N/A",BI121="N/A"),"",GetCertCharge(H121,"Y",AL121))</f>
        <v>51</v>
      </c>
      <c r="DF121" s="504">
        <f>IF(OR(AQ121="N/A",BM121="N/A",BI121="N/A"),"",DC121*Parameters!$L$3)</f>
        <v>27.825600000000005</v>
      </c>
      <c r="DG121" s="504">
        <f t="shared" si="30"/>
        <v>616.81440000000009</v>
      </c>
      <c r="DH121" s="504">
        <f t="shared" si="31"/>
        <v>1814.16</v>
      </c>
    </row>
    <row r="122" spans="2:112" x14ac:dyDescent="0.25">
      <c r="B122" s="798"/>
      <c r="C122" s="799" t="s">
        <v>1634</v>
      </c>
      <c r="D122" s="512"/>
      <c r="E122" s="512"/>
      <c r="F122" s="722" t="s">
        <v>24</v>
      </c>
      <c r="G122" s="800"/>
      <c r="H122" s="801">
        <v>0.34</v>
      </c>
      <c r="I122" s="509" t="s">
        <v>196</v>
      </c>
      <c r="J122" s="802" t="s">
        <v>213</v>
      </c>
      <c r="K122" s="803" t="s">
        <v>243</v>
      </c>
      <c r="L122" s="804" t="s">
        <v>188</v>
      </c>
      <c r="M122" s="805" t="s">
        <v>188</v>
      </c>
      <c r="N122" s="804" t="s">
        <v>188</v>
      </c>
      <c r="O122" s="804" t="s">
        <v>22</v>
      </c>
      <c r="P122" s="806"/>
      <c r="Q122" s="805"/>
      <c r="R122" s="805"/>
      <c r="S122" s="805"/>
      <c r="T122" s="805"/>
      <c r="U122" s="805">
        <v>1.004</v>
      </c>
      <c r="V122" s="805"/>
      <c r="W122" s="805"/>
      <c r="X122" s="805"/>
      <c r="Y122" s="805"/>
      <c r="Z122" s="805">
        <v>60.7</v>
      </c>
      <c r="AA122" s="512">
        <v>58</v>
      </c>
      <c r="AB122" s="512"/>
      <c r="AC122" s="512"/>
      <c r="AD122" s="807"/>
      <c r="AE122" s="805"/>
      <c r="AF122" s="805"/>
      <c r="AG122" s="805"/>
      <c r="AH122" s="805"/>
      <c r="AI122" s="512"/>
      <c r="AJ122" s="512"/>
      <c r="AK122" s="807"/>
      <c r="AL122" s="512"/>
      <c r="AM122" s="807"/>
      <c r="AN122" s="512"/>
      <c r="AO122" s="559">
        <f t="array" ref="AO122">IF(AQ122="N/A","",GetRapPrice(I122,H122,J122,K122))</f>
        <v>2400</v>
      </c>
      <c r="AP122" s="509">
        <f t="shared" si="16"/>
        <v>-0.4</v>
      </c>
      <c r="AQ122" s="508">
        <f t="array" ref="AQ122">GetFMP(I122,H122,J122,K122,L122,M122,N122,O122,(Q122+R122)/2,Z122,AJ122,"Y")</f>
        <v>1440</v>
      </c>
      <c r="AR122" s="504">
        <f t="shared" si="17"/>
        <v>489.6</v>
      </c>
      <c r="AS122" s="808"/>
      <c r="AT122" s="809"/>
      <c r="AU122" s="810"/>
      <c r="AV122" s="810"/>
      <c r="AW122" s="811"/>
      <c r="AX122" s="811" t="s">
        <v>1183</v>
      </c>
      <c r="AY122" s="810" t="s">
        <v>1183</v>
      </c>
      <c r="AZ122" s="810" t="s">
        <v>1183</v>
      </c>
      <c r="BA122" s="810" t="s">
        <v>1183</v>
      </c>
      <c r="BB122" s="810" t="s">
        <v>1183</v>
      </c>
      <c r="BC122" s="810" t="s">
        <v>1183</v>
      </c>
      <c r="BD122" s="810" t="s">
        <v>1183</v>
      </c>
      <c r="BE122" s="810" t="s">
        <v>1183</v>
      </c>
      <c r="BF122" s="811">
        <f>NaturalRelatedDisc(I122,H122,J122,K122,AX122,"Y",L122,M122,N122,O122)+NaturalRelatedDisc(I122,H122,J122,K122,AY122,"Y",L122,M122,N122,O122)+OpenRelatedDisc(I122,H122,J122,K122,AZ122,"Y",L122,M122,N122,O122)+GrainingRelatedDisc(I122,H122,J122,K122,BA122,"Surface","Y",L122,M122,N122,O122)+GrainingRelatedDisc(I122,H122,J122,K122,BB122,"Internal","Y",L122,M122,N122,O122)+OthersRelatedDisc(I122,H122,J122,K122,BC122,"Y",L122,M122,N122,O122)+OthersRelatedDisc(I122,H122,J122,K122,BD122,"Y",L122,M122,N122,O122)+OthersRelatedDisc(I122,H122,J122,K122,BE122,"Y",L122,M122,N122,O122)+cutrelatedDisc(I122,H122,J122,K122,L122,M122,N122,AW122,"Y",O122)+GetColClarupgDwg(I122,H122,J122,K122,AU122,AV122,"Y",L122)</f>
        <v>0</v>
      </c>
      <c r="BG122" s="810" t="s">
        <v>1183</v>
      </c>
      <c r="BH122" s="810" t="s">
        <v>1183</v>
      </c>
      <c r="BI122" s="811">
        <f t="shared" si="18"/>
        <v>0</v>
      </c>
      <c r="BJ122" s="810" t="s">
        <v>1183</v>
      </c>
      <c r="BK122" s="810" t="s">
        <v>1183</v>
      </c>
      <c r="BL122" s="810" t="s">
        <v>1183</v>
      </c>
      <c r="BM122" s="811">
        <f t="shared" si="19"/>
        <v>0</v>
      </c>
      <c r="BN122" s="812" t="s">
        <v>861</v>
      </c>
      <c r="BO122" s="812" t="s">
        <v>861</v>
      </c>
      <c r="BP122" s="812" t="s">
        <v>861</v>
      </c>
      <c r="BQ122" s="811">
        <f>cleanrelateddisc(I122, H122, J122, K122, BN122, BO122, "Y", L122, M122, N122)+HARelatedDisc(I122, H122, J122, K122,BP122, "Y", L122)</f>
        <v>0</v>
      </c>
      <c r="BR122" s="810"/>
      <c r="BS122" s="810"/>
      <c r="BT122" s="811"/>
      <c r="BU122" s="811"/>
      <c r="BV122" s="810"/>
      <c r="BW122" s="811"/>
      <c r="BX122" s="810"/>
      <c r="BY122" s="813"/>
      <c r="BZ122" s="811"/>
      <c r="CA122" s="813"/>
      <c r="CB122" s="811"/>
      <c r="CC122" s="810"/>
      <c r="CD122" s="810"/>
      <c r="CE122" s="810"/>
      <c r="CF122" s="810"/>
      <c r="CG122" s="810"/>
      <c r="CH122" s="810"/>
      <c r="CI122" s="810"/>
      <c r="CJ122" s="810"/>
      <c r="CK122" s="814"/>
      <c r="CL122" s="815">
        <f t="array" ref="CL122">getSection(I122,J122,K122)</f>
        <v>4</v>
      </c>
      <c r="CM122" s="508">
        <f t="array" ref="CM122">IF(AQ122="N/A","",IF(CU122="N/A",0,GetRapPrice(I122,H122,J122,K122)))</f>
        <v>2400</v>
      </c>
      <c r="CN122" s="509">
        <f t="shared" si="20"/>
        <v>-0.4</v>
      </c>
      <c r="CO122" s="509">
        <f t="array" ref="CO122">IF(AQ122="N/A","",IF(CU122="N/A",0,IF(ISBLANK(G122),0,GetPolSymmDiscount(I122,H122,J122,K122,L122,M122,N122,O122))))</f>
        <v>0</v>
      </c>
      <c r="CP122" s="509">
        <f t="array" ref="CP122">IF(AQ122="N/A","",Depthdisc(I122,H122,L122,J122,K122,Z122,"Y"))</f>
        <v>0</v>
      </c>
      <c r="CQ122" s="509">
        <f t="array" ref="CQ122">IF(AQ122="N/A","",IF(CU122="N/A",0,GetSizePremiums(I122,H122,J122,K122,L122,M122,N122,O122,getSection(G122,J122,K122))))</f>
        <v>0</v>
      </c>
      <c r="CR122" s="509">
        <f t="array" ref="CR122">IF(AQ122="N/A","",IF(CU122="N/A",0,IF(ISBLANK(G122),0,GetDiameterPremiums(I122,H122,L122,M122,N122,O122,J122,K122,T122))))</f>
        <v>0</v>
      </c>
      <c r="CS122" s="509">
        <f t="array" ref="CS122">IF(AQ122="N/A","",IF(CU122="N/A",0,IF(ISBLANK(G122),0,GetKtoSPremiums(I122,H122,J122,K122,AJ122))))</f>
        <v>0</v>
      </c>
      <c r="CT122" s="509">
        <f t="shared" si="21"/>
        <v>-0.4</v>
      </c>
      <c r="CU122" s="508">
        <f t="array" ref="CU122">IF(AQ122="N/A","",GetFMP(I122, H122, J122, K122, L122, M122, N122, O122, (Q122+R122)/2,Z122,AJ122,"Y"))</f>
        <v>1440</v>
      </c>
      <c r="CV122" s="504">
        <f t="shared" si="22"/>
        <v>489.6</v>
      </c>
      <c r="CW122" s="508">
        <f t="shared" si="23"/>
        <v>2400</v>
      </c>
      <c r="CX122" s="717">
        <f t="shared" si="24"/>
        <v>0</v>
      </c>
      <c r="CY122" s="717">
        <f>IF(OR(AQ122="N/A",BM122="N/A",BI122="N/A"),"",IF(AND(H122&lt;1,H122&gt;=0.3,I121="ROUND"),IF(CT122&gt;=-0.4,-0.2,-0.15),MAX(CX122,IF(OR(AQ122="N/A",BM122="N/A",BI122="N/A"),"",GetFinalDiscount("Y", I122, H122, J122, K122, L122, M122, N122, O122, AS122, AT122,AU122,AV122, AW122, AX122,AY122, AZ122, BA122, BB122,BC122,BD122, BE122,BG122, BH122, BJ122, BK122, BN122, BO122, BP122)))))</f>
        <v>-0.2</v>
      </c>
      <c r="CZ122" s="717">
        <f t="shared" si="25"/>
        <v>-0.4</v>
      </c>
      <c r="DA122" s="509">
        <f t="shared" si="26"/>
        <v>-0.4</v>
      </c>
      <c r="DB122" s="504">
        <f t="shared" si="27"/>
        <v>1440</v>
      </c>
      <c r="DC122" s="504">
        <f t="shared" si="28"/>
        <v>489.6</v>
      </c>
      <c r="DD122" s="504" t="str">
        <f t="shared" si="29"/>
        <v/>
      </c>
      <c r="DE122" s="504">
        <f t="array" ref="DE122">IF(OR(AQ122="N/A",BM122="N/A",BI122="N/A"),"",GetCertCharge(H122,"Y",AL122))</f>
        <v>51</v>
      </c>
      <c r="DF122" s="504">
        <f>IF(OR(AQ122="N/A",BM122="N/A",BI122="N/A"),"",DC122*Parameters!$L$3)</f>
        <v>19.584</v>
      </c>
      <c r="DG122" s="504">
        <f t="shared" si="30"/>
        <v>419.01600000000002</v>
      </c>
      <c r="DH122" s="504">
        <f t="shared" si="31"/>
        <v>1232.3999999999999</v>
      </c>
    </row>
    <row r="123" spans="2:112" x14ac:dyDescent="0.25">
      <c r="B123" s="798"/>
      <c r="C123" s="799" t="s">
        <v>1635</v>
      </c>
      <c r="D123" s="512"/>
      <c r="E123" s="512"/>
      <c r="F123" s="722" t="s">
        <v>24</v>
      </c>
      <c r="G123" s="800"/>
      <c r="H123" s="801">
        <v>0.34</v>
      </c>
      <c r="I123" s="509" t="s">
        <v>196</v>
      </c>
      <c r="J123" s="802" t="s">
        <v>233</v>
      </c>
      <c r="K123" s="803" t="s">
        <v>243</v>
      </c>
      <c r="L123" s="804" t="s">
        <v>188</v>
      </c>
      <c r="M123" s="805" t="s">
        <v>188</v>
      </c>
      <c r="N123" s="804" t="s">
        <v>188</v>
      </c>
      <c r="O123" s="804" t="s">
        <v>22</v>
      </c>
      <c r="P123" s="806"/>
      <c r="Q123" s="805"/>
      <c r="R123" s="805"/>
      <c r="S123" s="805"/>
      <c r="T123" s="805"/>
      <c r="U123" s="805">
        <v>1.0089999999999999</v>
      </c>
      <c r="V123" s="805"/>
      <c r="W123" s="805"/>
      <c r="X123" s="805"/>
      <c r="Y123" s="805"/>
      <c r="Z123" s="805">
        <v>61.5</v>
      </c>
      <c r="AA123" s="512">
        <v>56</v>
      </c>
      <c r="AB123" s="512"/>
      <c r="AC123" s="512"/>
      <c r="AD123" s="807"/>
      <c r="AE123" s="805"/>
      <c r="AF123" s="805"/>
      <c r="AG123" s="805"/>
      <c r="AH123" s="805"/>
      <c r="AI123" s="512"/>
      <c r="AJ123" s="512"/>
      <c r="AK123" s="807"/>
      <c r="AL123" s="512"/>
      <c r="AM123" s="807"/>
      <c r="AN123" s="512"/>
      <c r="AO123" s="559">
        <f t="array" ref="AO123">IF(AQ123="N/A","",GetRapPrice(I123,H123,J123,K123))</f>
        <v>2300</v>
      </c>
      <c r="AP123" s="509">
        <f t="shared" si="16"/>
        <v>-0.38</v>
      </c>
      <c r="AQ123" s="508">
        <f t="array" ref="AQ123">GetFMP(I123,H123,J123,K123,L123,M123,N123,O123,(Q123+R123)/2,Z123,AJ123,"Y")</f>
        <v>1426</v>
      </c>
      <c r="AR123" s="504">
        <f t="shared" si="17"/>
        <v>484.84000000000003</v>
      </c>
      <c r="AS123" s="808"/>
      <c r="AT123" s="809"/>
      <c r="AU123" s="810"/>
      <c r="AV123" s="810"/>
      <c r="AW123" s="811"/>
      <c r="AX123" s="811" t="s">
        <v>1183</v>
      </c>
      <c r="AY123" s="810" t="s">
        <v>1183</v>
      </c>
      <c r="AZ123" s="810" t="s">
        <v>1183</v>
      </c>
      <c r="BA123" s="810" t="s">
        <v>1183</v>
      </c>
      <c r="BB123" s="810" t="s">
        <v>1183</v>
      </c>
      <c r="BC123" s="810" t="s">
        <v>1183</v>
      </c>
      <c r="BD123" s="810" t="s">
        <v>1183</v>
      </c>
      <c r="BE123" s="810" t="s">
        <v>1183</v>
      </c>
      <c r="BF123" s="811">
        <f>NaturalRelatedDisc(I123,H123,J123,K123,AX123,"Y",L123,M123,N123,O123)+NaturalRelatedDisc(I123,H123,J123,K123,AY123,"Y",L123,M123,N123,O123)+OpenRelatedDisc(I123,H123,J123,K123,AZ123,"Y",L123,M123,N123,O123)+GrainingRelatedDisc(I123,H123,J123,K123,BA123,"Surface","Y",L123,M123,N123,O123)+GrainingRelatedDisc(I123,H123,J123,K123,BB123,"Internal","Y",L123,M123,N123,O123)+OthersRelatedDisc(I123,H123,J123,K123,BC123,"Y",L123,M123,N123,O123)+OthersRelatedDisc(I123,H123,J123,K123,BD123,"Y",L123,M123,N123,O123)+OthersRelatedDisc(I123,H123,J123,K123,BE123,"Y",L123,M123,N123,O123)+cutrelatedDisc(I123,H123,J123,K123,L123,M123,N123,AW123,"Y",O123)+GetColClarupgDwg(I123,H123,J123,K123,AU123,AV123,"Y",L123)</f>
        <v>0</v>
      </c>
      <c r="BG123" s="810" t="s">
        <v>1183</v>
      </c>
      <c r="BH123" s="810" t="s">
        <v>1183</v>
      </c>
      <c r="BI123" s="811">
        <f t="shared" si="18"/>
        <v>0</v>
      </c>
      <c r="BJ123" s="810" t="s">
        <v>1183</v>
      </c>
      <c r="BK123" s="810" t="s">
        <v>1183</v>
      </c>
      <c r="BL123" s="810" t="s">
        <v>1183</v>
      </c>
      <c r="BM123" s="811">
        <f t="shared" si="19"/>
        <v>0</v>
      </c>
      <c r="BN123" s="812" t="s">
        <v>861</v>
      </c>
      <c r="BO123" s="812" t="s">
        <v>861</v>
      </c>
      <c r="BP123" s="812" t="s">
        <v>861</v>
      </c>
      <c r="BQ123" s="811">
        <f>cleanrelateddisc(I123, H123, J123, K123, BN123, BO123, "Y", L123, M123, N123)+HARelatedDisc(I123, H123, J123, K123,BP123, "Y", L123)</f>
        <v>0</v>
      </c>
      <c r="BR123" s="810"/>
      <c r="BS123" s="810"/>
      <c r="BT123" s="811"/>
      <c r="BU123" s="811"/>
      <c r="BV123" s="810"/>
      <c r="BW123" s="811"/>
      <c r="BX123" s="810"/>
      <c r="BY123" s="813"/>
      <c r="BZ123" s="811"/>
      <c r="CA123" s="813"/>
      <c r="CB123" s="811"/>
      <c r="CC123" s="810"/>
      <c r="CD123" s="810"/>
      <c r="CE123" s="810"/>
      <c r="CF123" s="810"/>
      <c r="CG123" s="810"/>
      <c r="CH123" s="810"/>
      <c r="CI123" s="810"/>
      <c r="CJ123" s="810"/>
      <c r="CK123" s="814"/>
      <c r="CL123" s="815">
        <f t="array" ref="CL123">getSection(I123,J123,K123)</f>
        <v>4</v>
      </c>
      <c r="CM123" s="508">
        <f t="array" ref="CM123">IF(AQ123="N/A","",IF(CU123="N/A",0,GetRapPrice(I123,H123,J123,K123)))</f>
        <v>2300</v>
      </c>
      <c r="CN123" s="509">
        <f t="shared" si="20"/>
        <v>-0.38</v>
      </c>
      <c r="CO123" s="509">
        <f t="array" ref="CO123">IF(AQ123="N/A","",IF(CU123="N/A",0,IF(ISBLANK(G123),0,GetPolSymmDiscount(I123,H123,J123,K123,L123,M123,N123,O123))))</f>
        <v>0</v>
      </c>
      <c r="CP123" s="509">
        <f t="array" ref="CP123">IF(AQ123="N/A","",Depthdisc(I123,H123,L123,J123,K123,Z123,"Y"))</f>
        <v>0</v>
      </c>
      <c r="CQ123" s="509">
        <f t="array" ref="CQ123">IF(AQ123="N/A","",IF(CU123="N/A",0,GetSizePremiums(I123,H123,J123,K123,L123,M123,N123,O123,getSection(G123,J123,K123))))</f>
        <v>0</v>
      </c>
      <c r="CR123" s="509">
        <f t="array" ref="CR123">IF(AQ123="N/A","",IF(CU123="N/A",0,IF(ISBLANK(G123),0,GetDiameterPremiums(I123,H123,L123,M123,N123,O123,J123,K123,T123))))</f>
        <v>0</v>
      </c>
      <c r="CS123" s="509">
        <f t="array" ref="CS123">IF(AQ123="N/A","",IF(CU123="N/A",0,IF(ISBLANK(G123),0,GetKtoSPremiums(I123,H123,J123,K123,AJ123))))</f>
        <v>0</v>
      </c>
      <c r="CT123" s="509">
        <f t="shared" si="21"/>
        <v>-0.38</v>
      </c>
      <c r="CU123" s="508">
        <f t="array" ref="CU123">IF(AQ123="N/A","",GetFMP(I123, H123, J123, K123, L123, M123, N123, O123, (Q123+R123)/2,Z123,AJ123,"Y"))</f>
        <v>1426</v>
      </c>
      <c r="CV123" s="504">
        <f t="shared" si="22"/>
        <v>484.84000000000003</v>
      </c>
      <c r="CW123" s="508">
        <f t="shared" si="23"/>
        <v>2300</v>
      </c>
      <c r="CX123" s="717">
        <f t="shared" si="24"/>
        <v>0</v>
      </c>
      <c r="CY123" s="717">
        <f>IF(OR(AQ123="N/A",BM123="N/A",BI123="N/A"),"",IF(AND(H123&lt;1,H123&gt;=0.3,I122="ROUND"),IF(CT123&gt;=-0.4,-0.2,-0.15),MAX(CX123,IF(OR(AQ123="N/A",BM123="N/A",BI123="N/A"),"",GetFinalDiscount("Y", I123, H123, J123, K123, L123, M123, N123, O123, AS123, AT123,AU123,AV123, AW123, AX123,AY123, AZ123, BA123, BB123,BC123,BD123, BE123,BG123, BH123, BJ123, BK123, BN123, BO123, BP123)))))</f>
        <v>-0.2</v>
      </c>
      <c r="CZ123" s="717">
        <f t="shared" si="25"/>
        <v>-0.38</v>
      </c>
      <c r="DA123" s="509">
        <f t="shared" si="26"/>
        <v>-0.38</v>
      </c>
      <c r="DB123" s="504">
        <f t="shared" si="27"/>
        <v>1426</v>
      </c>
      <c r="DC123" s="504">
        <f t="shared" si="28"/>
        <v>484.84000000000003</v>
      </c>
      <c r="DD123" s="504" t="str">
        <f t="shared" si="29"/>
        <v/>
      </c>
      <c r="DE123" s="504">
        <f t="array" ref="DE123">IF(OR(AQ123="N/A",BM123="N/A",BI123="N/A"),"",GetCertCharge(H123,"Y",AL123))</f>
        <v>51</v>
      </c>
      <c r="DF123" s="504">
        <f>IF(OR(AQ123="N/A",BM123="N/A",BI123="N/A"),"",DC123*Parameters!$L$3)</f>
        <v>19.393600000000003</v>
      </c>
      <c r="DG123" s="504">
        <f t="shared" si="30"/>
        <v>414.44640000000004</v>
      </c>
      <c r="DH123" s="504">
        <f t="shared" si="31"/>
        <v>1218.96</v>
      </c>
    </row>
    <row r="124" spans="2:112" x14ac:dyDescent="0.25">
      <c r="B124" s="798"/>
      <c r="C124" s="799" t="s">
        <v>1636</v>
      </c>
      <c r="D124" s="512"/>
      <c r="E124" s="512"/>
      <c r="F124" s="722" t="s">
        <v>24</v>
      </c>
      <c r="G124" s="800"/>
      <c r="H124" s="801">
        <v>0.34</v>
      </c>
      <c r="I124" s="509" t="s">
        <v>196</v>
      </c>
      <c r="J124" s="802" t="s">
        <v>250</v>
      </c>
      <c r="K124" s="803" t="s">
        <v>259</v>
      </c>
      <c r="L124" s="804" t="s">
        <v>188</v>
      </c>
      <c r="M124" s="805" t="s">
        <v>188</v>
      </c>
      <c r="N124" s="804" t="s">
        <v>188</v>
      </c>
      <c r="O124" s="804" t="s">
        <v>22</v>
      </c>
      <c r="P124" s="806"/>
      <c r="Q124" s="805"/>
      <c r="R124" s="805"/>
      <c r="S124" s="805"/>
      <c r="T124" s="805"/>
      <c r="U124" s="805">
        <v>1.004</v>
      </c>
      <c r="V124" s="805"/>
      <c r="W124" s="805"/>
      <c r="X124" s="805"/>
      <c r="Y124" s="805"/>
      <c r="Z124" s="805">
        <v>61.5</v>
      </c>
      <c r="AA124" s="512">
        <v>57</v>
      </c>
      <c r="AB124" s="512"/>
      <c r="AC124" s="512"/>
      <c r="AD124" s="807"/>
      <c r="AE124" s="805"/>
      <c r="AF124" s="805"/>
      <c r="AG124" s="805"/>
      <c r="AH124" s="805"/>
      <c r="AI124" s="512"/>
      <c r="AJ124" s="512"/>
      <c r="AK124" s="807"/>
      <c r="AL124" s="512"/>
      <c r="AM124" s="807"/>
      <c r="AN124" s="512"/>
      <c r="AO124" s="559">
        <f t="array" ref="AO124">IF(AQ124="N/A","",GetRapPrice(I124,H124,J124,K124))</f>
        <v>1700</v>
      </c>
      <c r="AP124" s="509">
        <f t="shared" si="16"/>
        <v>-0.39</v>
      </c>
      <c r="AQ124" s="508">
        <f t="array" ref="AQ124">GetFMP(I124,H124,J124,K124,L124,M124,N124,O124,(Q124+R124)/2,Z124,AJ124,"Y")</f>
        <v>1037</v>
      </c>
      <c r="AR124" s="504">
        <f t="shared" si="17"/>
        <v>352.58000000000004</v>
      </c>
      <c r="AS124" s="808"/>
      <c r="AT124" s="809"/>
      <c r="AU124" s="810"/>
      <c r="AV124" s="810"/>
      <c r="AW124" s="811"/>
      <c r="AX124" s="811" t="s">
        <v>1183</v>
      </c>
      <c r="AY124" s="810" t="s">
        <v>1183</v>
      </c>
      <c r="AZ124" s="810" t="s">
        <v>1183</v>
      </c>
      <c r="BA124" s="810" t="s">
        <v>1183</v>
      </c>
      <c r="BB124" s="810" t="s">
        <v>1183</v>
      </c>
      <c r="BC124" s="810" t="s">
        <v>1183</v>
      </c>
      <c r="BD124" s="810" t="s">
        <v>1183</v>
      </c>
      <c r="BE124" s="810" t="s">
        <v>1183</v>
      </c>
      <c r="BF124" s="811">
        <f>NaturalRelatedDisc(I124,H124,J124,K124,AX124,"Y",L124,M124,N124,O124)+NaturalRelatedDisc(I124,H124,J124,K124,AY124,"Y",L124,M124,N124,O124)+OpenRelatedDisc(I124,H124,J124,K124,AZ124,"Y",L124,M124,N124,O124)+GrainingRelatedDisc(I124,H124,J124,K124,BA124,"Surface","Y",L124,M124,N124,O124)+GrainingRelatedDisc(I124,H124,J124,K124,BB124,"Internal","Y",L124,M124,N124,O124)+OthersRelatedDisc(I124,H124,J124,K124,BC124,"Y",L124,M124,N124,O124)+OthersRelatedDisc(I124,H124,J124,K124,BD124,"Y",L124,M124,N124,O124)+OthersRelatedDisc(I124,H124,J124,K124,BE124,"Y",L124,M124,N124,O124)+cutrelatedDisc(I124,H124,J124,K124,L124,M124,N124,AW124,"Y",O124)+GetColClarupgDwg(I124,H124,J124,K124,AU124,AV124,"Y",L124)</f>
        <v>0</v>
      </c>
      <c r="BG124" s="810" t="s">
        <v>1183</v>
      </c>
      <c r="BH124" s="810" t="s">
        <v>1183</v>
      </c>
      <c r="BI124" s="811">
        <f t="shared" si="18"/>
        <v>0</v>
      </c>
      <c r="BJ124" s="810" t="s">
        <v>1183</v>
      </c>
      <c r="BK124" s="810" t="s">
        <v>1183</v>
      </c>
      <c r="BL124" s="810" t="s">
        <v>1183</v>
      </c>
      <c r="BM124" s="811">
        <f t="shared" si="19"/>
        <v>0</v>
      </c>
      <c r="BN124" s="812" t="s">
        <v>861</v>
      </c>
      <c r="BO124" s="812" t="s">
        <v>861</v>
      </c>
      <c r="BP124" s="812" t="s">
        <v>861</v>
      </c>
      <c r="BQ124" s="811">
        <f>cleanrelateddisc(I124, H124, J124, K124, BN124, BO124, "Y", L124, M124, N124)+HARelatedDisc(I124, H124, J124, K124,BP124, "Y", L124)</f>
        <v>0</v>
      </c>
      <c r="BR124" s="810"/>
      <c r="BS124" s="810"/>
      <c r="BT124" s="811"/>
      <c r="BU124" s="811"/>
      <c r="BV124" s="810"/>
      <c r="BW124" s="811"/>
      <c r="BX124" s="810"/>
      <c r="BY124" s="813"/>
      <c r="BZ124" s="811"/>
      <c r="CA124" s="813"/>
      <c r="CB124" s="811"/>
      <c r="CC124" s="810"/>
      <c r="CD124" s="810"/>
      <c r="CE124" s="810"/>
      <c r="CF124" s="810"/>
      <c r="CG124" s="810"/>
      <c r="CH124" s="810"/>
      <c r="CI124" s="810"/>
      <c r="CJ124" s="810"/>
      <c r="CK124" s="814"/>
      <c r="CL124" s="815">
        <f t="array" ref="CL124">getSection(I124,J124,K124)</f>
        <v>8</v>
      </c>
      <c r="CM124" s="508">
        <f t="array" ref="CM124">IF(AQ124="N/A","",IF(CU124="N/A",0,GetRapPrice(I124,H124,J124,K124)))</f>
        <v>1700</v>
      </c>
      <c r="CN124" s="509">
        <f t="shared" si="20"/>
        <v>-0.39</v>
      </c>
      <c r="CO124" s="509">
        <f t="array" ref="CO124">IF(AQ124="N/A","",IF(CU124="N/A",0,IF(ISBLANK(G124),0,GetPolSymmDiscount(I124,H124,J124,K124,L124,M124,N124,O124))))</f>
        <v>0</v>
      </c>
      <c r="CP124" s="509">
        <f t="array" ref="CP124">IF(AQ124="N/A","",Depthdisc(I124,H124,L124,J124,K124,Z124,"Y"))</f>
        <v>0</v>
      </c>
      <c r="CQ124" s="509">
        <f t="array" ref="CQ124">IF(AQ124="N/A","",IF(CU124="N/A",0,GetSizePremiums(I124,H124,J124,K124,L124,M124,N124,O124,getSection(G124,J124,K124))))</f>
        <v>0</v>
      </c>
      <c r="CR124" s="509">
        <f t="array" ref="CR124">IF(AQ124="N/A","",IF(CU124="N/A",0,IF(ISBLANK(G124),0,GetDiameterPremiums(I124,H124,L124,M124,N124,O124,J124,K124,T124))))</f>
        <v>0</v>
      </c>
      <c r="CS124" s="509">
        <f t="array" ref="CS124">IF(AQ124="N/A","",IF(CU124="N/A",0,IF(ISBLANK(G124),0,GetKtoSPremiums(I124,H124,J124,K124,AJ124))))</f>
        <v>0</v>
      </c>
      <c r="CT124" s="509">
        <f t="shared" si="21"/>
        <v>-0.39</v>
      </c>
      <c r="CU124" s="508">
        <f t="array" ref="CU124">IF(AQ124="N/A","",GetFMP(I124, H124, J124, K124, L124, M124, N124, O124, (Q124+R124)/2,Z124,AJ124,"Y"))</f>
        <v>1037</v>
      </c>
      <c r="CV124" s="504">
        <f t="shared" si="22"/>
        <v>352.58000000000004</v>
      </c>
      <c r="CW124" s="508">
        <f t="shared" si="23"/>
        <v>1700</v>
      </c>
      <c r="CX124" s="717">
        <f t="shared" si="24"/>
        <v>0</v>
      </c>
      <c r="CY124" s="717">
        <f>IF(OR(AQ124="N/A",BM124="N/A",BI124="N/A"),"",IF(AND(H124&lt;1,H124&gt;=0.3,I123="ROUND"),IF(CT124&gt;=-0.4,-0.2,-0.15),MAX(CX124,IF(OR(AQ124="N/A",BM124="N/A",BI124="N/A"),"",GetFinalDiscount("Y", I124, H124, J124, K124, L124, M124, N124, O124, AS124, AT124,AU124,AV124, AW124, AX124,AY124, AZ124, BA124, BB124,BC124,BD124, BE124,BG124, BH124, BJ124, BK124, BN124, BO124, BP124)))))</f>
        <v>-0.2</v>
      </c>
      <c r="CZ124" s="717">
        <f t="shared" si="25"/>
        <v>-0.39</v>
      </c>
      <c r="DA124" s="509">
        <f t="shared" si="26"/>
        <v>-0.39</v>
      </c>
      <c r="DB124" s="504">
        <f t="shared" si="27"/>
        <v>1037</v>
      </c>
      <c r="DC124" s="504">
        <f t="shared" si="28"/>
        <v>352.58000000000004</v>
      </c>
      <c r="DD124" s="504" t="str">
        <f t="shared" si="29"/>
        <v/>
      </c>
      <c r="DE124" s="504">
        <f t="array" ref="DE124">IF(OR(AQ124="N/A",BM124="N/A",BI124="N/A"),"",GetCertCharge(H124,"Y",AL124))</f>
        <v>51</v>
      </c>
      <c r="DF124" s="504">
        <f>IF(OR(AQ124="N/A",BM124="N/A",BI124="N/A"),"",DC124*Parameters!$L$3)</f>
        <v>14.103200000000001</v>
      </c>
      <c r="DG124" s="504">
        <f t="shared" si="30"/>
        <v>287.47680000000003</v>
      </c>
      <c r="DH124" s="504">
        <f t="shared" si="31"/>
        <v>845.52</v>
      </c>
    </row>
    <row r="125" spans="2:112" x14ac:dyDescent="0.25">
      <c r="B125" s="798"/>
      <c r="C125" s="799" t="s">
        <v>1637</v>
      </c>
      <c r="D125" s="512"/>
      <c r="E125" s="512"/>
      <c r="F125" s="722" t="s">
        <v>24</v>
      </c>
      <c r="G125" s="800"/>
      <c r="H125" s="801">
        <v>0.34</v>
      </c>
      <c r="I125" s="509" t="s">
        <v>196</v>
      </c>
      <c r="J125" s="802" t="s">
        <v>265</v>
      </c>
      <c r="K125" s="803" t="s">
        <v>214</v>
      </c>
      <c r="L125" s="804" t="s">
        <v>188</v>
      </c>
      <c r="M125" s="805" t="s">
        <v>188</v>
      </c>
      <c r="N125" s="804" t="s">
        <v>188</v>
      </c>
      <c r="O125" s="804" t="s">
        <v>22</v>
      </c>
      <c r="P125" s="806"/>
      <c r="Q125" s="805"/>
      <c r="R125" s="805"/>
      <c r="S125" s="805"/>
      <c r="T125" s="805"/>
      <c r="U125" s="805">
        <v>1.0049999999999999</v>
      </c>
      <c r="V125" s="805"/>
      <c r="W125" s="805"/>
      <c r="X125" s="805"/>
      <c r="Y125" s="805"/>
      <c r="Z125" s="805">
        <v>62.5</v>
      </c>
      <c r="AA125" s="512">
        <v>58</v>
      </c>
      <c r="AB125" s="512"/>
      <c r="AC125" s="512"/>
      <c r="AD125" s="807"/>
      <c r="AE125" s="805"/>
      <c r="AF125" s="805"/>
      <c r="AG125" s="805"/>
      <c r="AH125" s="805"/>
      <c r="AI125" s="512"/>
      <c r="AJ125" s="512" t="s">
        <v>1927</v>
      </c>
      <c r="AK125" s="807"/>
      <c r="AL125" s="512"/>
      <c r="AM125" s="807"/>
      <c r="AN125" s="512"/>
      <c r="AO125" s="559">
        <f t="array" ref="AO125">IF(AQ125="N/A","",GetRapPrice(I125,H125,J125,K125))</f>
        <v>1800</v>
      </c>
      <c r="AP125" s="509">
        <f t="shared" si="16"/>
        <v>-0.4</v>
      </c>
      <c r="AQ125" s="508">
        <f t="array" ref="AQ125">GetFMP(I125,H125,J125,K125,L125,M125,N125,O125,(Q125+R125)/2,Z125,AJ125,"Y")</f>
        <v>1080</v>
      </c>
      <c r="AR125" s="504">
        <f t="shared" si="17"/>
        <v>367.20000000000005</v>
      </c>
      <c r="AS125" s="808"/>
      <c r="AT125" s="809"/>
      <c r="AU125" s="810"/>
      <c r="AV125" s="810"/>
      <c r="AW125" s="811"/>
      <c r="AX125" s="811" t="s">
        <v>1183</v>
      </c>
      <c r="AY125" s="810" t="s">
        <v>1183</v>
      </c>
      <c r="AZ125" s="810" t="s">
        <v>1183</v>
      </c>
      <c r="BA125" s="810" t="s">
        <v>1183</v>
      </c>
      <c r="BB125" s="810" t="s">
        <v>1183</v>
      </c>
      <c r="BC125" s="810" t="s">
        <v>1183</v>
      </c>
      <c r="BD125" s="810" t="s">
        <v>1183</v>
      </c>
      <c r="BE125" s="810" t="s">
        <v>1183</v>
      </c>
      <c r="BF125" s="811">
        <f>NaturalRelatedDisc(I125,H125,J125,K125,AX125,"Y",L125,M125,N125,O125)+NaturalRelatedDisc(I125,H125,J125,K125,AY125,"Y",L125,M125,N125,O125)+OpenRelatedDisc(I125,H125,J125,K125,AZ125,"Y",L125,M125,N125,O125)+GrainingRelatedDisc(I125,H125,J125,K125,BA125,"Surface","Y",L125,M125,N125,O125)+GrainingRelatedDisc(I125,H125,J125,K125,BB125,"Internal","Y",L125,M125,N125,O125)+OthersRelatedDisc(I125,H125,J125,K125,BC125,"Y",L125,M125,N125,O125)+OthersRelatedDisc(I125,H125,J125,K125,BD125,"Y",L125,M125,N125,O125)+OthersRelatedDisc(I125,H125,J125,K125,BE125,"Y",L125,M125,N125,O125)+cutrelatedDisc(I125,H125,J125,K125,L125,M125,N125,AW125,"Y",O125)+GetColClarupgDwg(I125,H125,J125,K125,AU125,AV125,"Y",L125)</f>
        <v>0</v>
      </c>
      <c r="BG125" s="810" t="s">
        <v>192</v>
      </c>
      <c r="BH125" s="810" t="s">
        <v>1183</v>
      </c>
      <c r="BI125" s="811">
        <f t="shared" si="18"/>
        <v>-0.05</v>
      </c>
      <c r="BJ125" s="810" t="s">
        <v>1183</v>
      </c>
      <c r="BK125" s="810" t="s">
        <v>1183</v>
      </c>
      <c r="BL125" s="810" t="s">
        <v>1183</v>
      </c>
      <c r="BM125" s="811">
        <f t="shared" si="19"/>
        <v>0</v>
      </c>
      <c r="BN125" s="812"/>
      <c r="BO125" s="812"/>
      <c r="BP125" s="812" t="s">
        <v>749</v>
      </c>
      <c r="BQ125" s="811">
        <f>cleanrelateddisc(I125, H125, J125, K125, BN125, BO125, "Y", L125, M125, N125)+HARelatedDisc(I125, H125, J125, K125,BP125, "Y", L125)</f>
        <v>0</v>
      </c>
      <c r="BR125" s="810"/>
      <c r="BS125" s="810"/>
      <c r="BT125" s="811"/>
      <c r="BU125" s="811"/>
      <c r="BV125" s="810"/>
      <c r="BW125" s="811"/>
      <c r="BX125" s="810"/>
      <c r="BY125" s="813"/>
      <c r="BZ125" s="811"/>
      <c r="CA125" s="813"/>
      <c r="CB125" s="811"/>
      <c r="CC125" s="810"/>
      <c r="CD125" s="810"/>
      <c r="CE125" s="810"/>
      <c r="CF125" s="810"/>
      <c r="CG125" s="810"/>
      <c r="CH125" s="810"/>
      <c r="CI125" s="810"/>
      <c r="CJ125" s="810"/>
      <c r="CK125" s="814"/>
      <c r="CL125" s="815">
        <f t="array" ref="CL125">getSection(I125,J125,K125)</f>
        <v>3</v>
      </c>
      <c r="CM125" s="508">
        <f t="array" ref="CM125">IF(AQ125="N/A","",IF(CU125="N/A",0,GetRapPrice(I125,H125,J125,K125)))</f>
        <v>1800</v>
      </c>
      <c r="CN125" s="509">
        <f t="shared" si="20"/>
        <v>-0.4</v>
      </c>
      <c r="CO125" s="509">
        <f t="array" ref="CO125">IF(AQ125="N/A","",IF(CU125="N/A",0,IF(ISBLANK(G125),0,GetPolSymmDiscount(I125,H125,J125,K125,L125,M125,N125,O125))))</f>
        <v>0</v>
      </c>
      <c r="CP125" s="509">
        <f t="array" ref="CP125">IF(AQ125="N/A","",Depthdisc(I125,H125,L125,J125,K125,Z125,"Y"))</f>
        <v>0</v>
      </c>
      <c r="CQ125" s="509">
        <f t="array" ref="CQ125">IF(AQ125="N/A","",IF(CU125="N/A",0,GetSizePremiums(I125,H125,J125,K125,L125,M125,N125,O125,getSection(G125,J125,K125))))</f>
        <v>0</v>
      </c>
      <c r="CR125" s="509">
        <f t="array" ref="CR125">IF(AQ125="N/A","",IF(CU125="N/A",0,IF(ISBLANK(G125),0,GetDiameterPremiums(I125,H125,L125,M125,N125,O125,J125,K125,T125))))</f>
        <v>0</v>
      </c>
      <c r="CS125" s="509">
        <f t="array" ref="CS125">IF(AQ125="N/A","",IF(CU125="N/A",0,IF(ISBLANK(G125),0,GetKtoSPremiums(I125,H125,J125,K125,AJ125))))</f>
        <v>0</v>
      </c>
      <c r="CT125" s="509">
        <f t="shared" si="21"/>
        <v>-0.4</v>
      </c>
      <c r="CU125" s="508">
        <f t="array" ref="CU125">IF(AQ125="N/A","",GetFMP(I125, H125, J125, K125, L125, M125, N125, O125, (Q125+R125)/2,Z125,AJ125,"Y"))</f>
        <v>1080</v>
      </c>
      <c r="CV125" s="504">
        <f t="shared" si="22"/>
        <v>367.20000000000005</v>
      </c>
      <c r="CW125" s="508">
        <f t="shared" si="23"/>
        <v>1800</v>
      </c>
      <c r="CX125" s="717">
        <f t="shared" si="24"/>
        <v>-0.05</v>
      </c>
      <c r="CY125" s="717">
        <f>IF(OR(AQ125="N/A",BM125="N/A",BI125="N/A"),"",IF(AND(H125&lt;1,H125&gt;=0.3,I124="ROUND"),IF(CT125&gt;=-0.4,-0.2,-0.15),MAX(CX125,IF(OR(AQ125="N/A",BM125="N/A",BI125="N/A"),"",GetFinalDiscount("Y", I125, H125, J125, K125, L125, M125, N125, O125, AS125, AT125,AU125,AV125, AW125, AX125,AY125, AZ125, BA125, BB125,BC125,BD125, BE125,BG125, BH125, BJ125, BK125, BN125, BO125, BP125)))))</f>
        <v>-0.2</v>
      </c>
      <c r="CZ125" s="717">
        <f t="shared" si="25"/>
        <v>-0.4</v>
      </c>
      <c r="DA125" s="509">
        <f t="shared" si="26"/>
        <v>-0.45</v>
      </c>
      <c r="DB125" s="504">
        <f t="shared" si="27"/>
        <v>990.00000000000011</v>
      </c>
      <c r="DC125" s="504">
        <f t="shared" si="28"/>
        <v>336.60000000000008</v>
      </c>
      <c r="DD125" s="504" t="str">
        <f t="shared" si="29"/>
        <v/>
      </c>
      <c r="DE125" s="504">
        <f t="array" ref="DE125">IF(OR(AQ125="N/A",BM125="N/A",BI125="N/A"),"",GetCertCharge(H125,"Y",AL125))</f>
        <v>51</v>
      </c>
      <c r="DF125" s="504">
        <f>IF(OR(AQ125="N/A",BM125="N/A",BI125="N/A"),"",DC125*Parameters!$L$3)</f>
        <v>13.464000000000004</v>
      </c>
      <c r="DG125" s="504">
        <f t="shared" si="30"/>
        <v>272.13600000000008</v>
      </c>
      <c r="DH125" s="504">
        <f t="shared" si="31"/>
        <v>800.4000000000002</v>
      </c>
    </row>
    <row r="126" spans="2:112" x14ac:dyDescent="0.25">
      <c r="B126" s="798"/>
      <c r="C126" s="799" t="s">
        <v>1512</v>
      </c>
      <c r="D126" s="512"/>
      <c r="E126" s="512"/>
      <c r="F126" s="722" t="s">
        <v>24</v>
      </c>
      <c r="G126" s="800"/>
      <c r="H126" s="801">
        <v>0.35</v>
      </c>
      <c r="I126" s="509" t="s">
        <v>196</v>
      </c>
      <c r="J126" s="802" t="s">
        <v>233</v>
      </c>
      <c r="K126" s="803" t="s">
        <v>259</v>
      </c>
      <c r="L126" s="804" t="s">
        <v>188</v>
      </c>
      <c r="M126" s="805" t="s">
        <v>188</v>
      </c>
      <c r="N126" s="804" t="s">
        <v>202</v>
      </c>
      <c r="O126" s="804" t="s">
        <v>22</v>
      </c>
      <c r="P126" s="806"/>
      <c r="Q126" s="805"/>
      <c r="R126" s="805"/>
      <c r="S126" s="805"/>
      <c r="T126" s="805"/>
      <c r="U126" s="805">
        <v>1.01</v>
      </c>
      <c r="V126" s="805"/>
      <c r="W126" s="805"/>
      <c r="X126" s="805"/>
      <c r="Y126" s="805"/>
      <c r="Z126" s="805">
        <v>61.7</v>
      </c>
      <c r="AA126" s="512">
        <v>59</v>
      </c>
      <c r="AB126" s="512"/>
      <c r="AC126" s="512"/>
      <c r="AD126" s="807"/>
      <c r="AE126" s="805"/>
      <c r="AF126" s="805"/>
      <c r="AG126" s="805"/>
      <c r="AH126" s="805"/>
      <c r="AI126" s="512"/>
      <c r="AJ126" s="512" t="s">
        <v>1901</v>
      </c>
      <c r="AK126" s="807"/>
      <c r="AL126" s="512"/>
      <c r="AM126" s="807"/>
      <c r="AN126" s="512"/>
      <c r="AO126" s="559">
        <f t="array" ref="AO126">IF(AQ126="N/A","",GetRapPrice(I126,H126,J126,K126))</f>
        <v>1900</v>
      </c>
      <c r="AP126" s="509">
        <f t="shared" si="16"/>
        <v>-0.43000000000000005</v>
      </c>
      <c r="AQ126" s="508">
        <f t="array" ref="AQ126">GetFMP(I126,H126,J126,K126,L126,M126,N126,O126,(Q126+R126)/2,Z126,AJ126,"Y")</f>
        <v>1083</v>
      </c>
      <c r="AR126" s="504">
        <f t="shared" si="17"/>
        <v>379.04999999999995</v>
      </c>
      <c r="AS126" s="808"/>
      <c r="AT126" s="809"/>
      <c r="AU126" s="810"/>
      <c r="AV126" s="810"/>
      <c r="AW126" s="811" t="s">
        <v>189</v>
      </c>
      <c r="AX126" s="811" t="s">
        <v>1441</v>
      </c>
      <c r="AY126" s="810" t="s">
        <v>1183</v>
      </c>
      <c r="AZ126" s="810" t="s">
        <v>1183</v>
      </c>
      <c r="BA126" s="810" t="s">
        <v>1183</v>
      </c>
      <c r="BB126" s="810" t="s">
        <v>1183</v>
      </c>
      <c r="BC126" s="810" t="s">
        <v>1183</v>
      </c>
      <c r="BD126" s="810" t="s">
        <v>1234</v>
      </c>
      <c r="BE126" s="810" t="s">
        <v>1183</v>
      </c>
      <c r="BF126" s="811">
        <f>NaturalRelatedDisc(I126,H126,J126,K126,AX126,"Y",L126,M126,N126,O126)+NaturalRelatedDisc(I126,H126,J126,K126,AY126,"Y",L126,M126,N126,O126)+OpenRelatedDisc(I126,H126,J126,K126,AZ126,"Y",L126,M126,N126,O126)+GrainingRelatedDisc(I126,H126,J126,K126,BA126,"Surface","Y",L126,M126,N126,O126)+GrainingRelatedDisc(I126,H126,J126,K126,BB126,"Internal","Y",L126,M126,N126,O126)+OthersRelatedDisc(I126,H126,J126,K126,BC126,"Y",L126,M126,N126,O126)+OthersRelatedDisc(I126,H126,J126,K126,BD126,"Y",L126,M126,N126,O126)+OthersRelatedDisc(I126,H126,J126,K126,BE126,"Y",L126,M126,N126,O126)+cutrelatedDisc(I126,H126,J126,K126,L126,M126,N126,AW126,"Y",O126)+GetColClarupgDwg(I126,H126,J126,K126,AU126,AV126,"Y",L126)</f>
        <v>0</v>
      </c>
      <c r="BG126" s="810" t="s">
        <v>1183</v>
      </c>
      <c r="BH126" s="810" t="s">
        <v>193</v>
      </c>
      <c r="BI126" s="811">
        <f t="shared" si="18"/>
        <v>-0.13</v>
      </c>
      <c r="BJ126" s="810" t="s">
        <v>1183</v>
      </c>
      <c r="BK126" s="810" t="s">
        <v>1286</v>
      </c>
      <c r="BL126" s="810" t="s">
        <v>1324</v>
      </c>
      <c r="BM126" s="811">
        <f t="shared" si="19"/>
        <v>-0.03</v>
      </c>
      <c r="BN126" s="812" t="s">
        <v>749</v>
      </c>
      <c r="BO126" s="812" t="s">
        <v>749</v>
      </c>
      <c r="BP126" s="812" t="s">
        <v>749</v>
      </c>
      <c r="BQ126" s="811">
        <f>cleanrelateddisc(I126, H126, J126, K126, BN126, BO126, "Y", L126, M126, N126)+HARelatedDisc(I126, H126, J126, K126,BP126, "Y", L126)</f>
        <v>0</v>
      </c>
      <c r="BR126" s="810"/>
      <c r="BS126" s="810"/>
      <c r="BT126" s="811"/>
      <c r="BU126" s="811"/>
      <c r="BV126" s="810"/>
      <c r="BW126" s="811"/>
      <c r="BX126" s="810"/>
      <c r="BY126" s="813"/>
      <c r="BZ126" s="811"/>
      <c r="CA126" s="813"/>
      <c r="CB126" s="811"/>
      <c r="CC126" s="810"/>
      <c r="CD126" s="810"/>
      <c r="CE126" s="810"/>
      <c r="CF126" s="810"/>
      <c r="CG126" s="810"/>
      <c r="CH126" s="810"/>
      <c r="CI126" s="810"/>
      <c r="CJ126" s="810"/>
      <c r="CK126" s="814"/>
      <c r="CL126" s="815">
        <f t="array" ref="CL126">getSection(I126,J126,K126)</f>
        <v>7</v>
      </c>
      <c r="CM126" s="508">
        <f t="array" ref="CM126">IF(AQ126="N/A","",IF(CU126="N/A",0,GetRapPrice(I126,H126,J126,K126)))</f>
        <v>1900</v>
      </c>
      <c r="CN126" s="509">
        <f t="shared" si="20"/>
        <v>-0.43000000000000005</v>
      </c>
      <c r="CO126" s="509">
        <f t="array" ref="CO126">IF(AQ126="N/A","",IF(CU126="N/A",0,IF(ISBLANK(G126),0,GetPolSymmDiscount(I126,H126,J126,K126,L126,M126,N126,O126))))</f>
        <v>0</v>
      </c>
      <c r="CP126" s="509">
        <f t="array" ref="CP126">IF(AQ126="N/A","",Depthdisc(I126,H126,L126,J126,K126,Z126,"Y"))</f>
        <v>0</v>
      </c>
      <c r="CQ126" s="509">
        <f t="array" ref="CQ126">IF(AQ126="N/A","",IF(CU126="N/A",0,GetSizePremiums(I126,H126,J126,K126,L126,M126,N126,O126,getSection(G126,J126,K126))))</f>
        <v>0</v>
      </c>
      <c r="CR126" s="509">
        <f t="array" ref="CR126">IF(AQ126="N/A","",IF(CU126="N/A",0,IF(ISBLANK(G126),0,GetDiameterPremiums(I126,H126,L126,M126,N126,O126,J126,K126,T126))))</f>
        <v>0</v>
      </c>
      <c r="CS126" s="509">
        <f t="array" ref="CS126">IF(AQ126="N/A","",IF(CU126="N/A",0,IF(ISBLANK(G126),0,GetKtoSPremiums(I126,H126,J126,K126,AJ126))))</f>
        <v>0</v>
      </c>
      <c r="CT126" s="509">
        <f t="shared" si="21"/>
        <v>-0.43000000000000005</v>
      </c>
      <c r="CU126" s="508">
        <f t="array" ref="CU126">IF(AQ126="N/A","",GetFMP(I126, H126, J126, K126, L126, M126, N126, O126, (Q126+R126)/2,Z126,AJ126,"Y"))</f>
        <v>1083</v>
      </c>
      <c r="CV126" s="504">
        <f t="shared" si="22"/>
        <v>379.04999999999995</v>
      </c>
      <c r="CW126" s="508">
        <f t="shared" si="23"/>
        <v>1900</v>
      </c>
      <c r="CX126" s="717">
        <f t="shared" si="24"/>
        <v>-0.16</v>
      </c>
      <c r="CY126" s="717">
        <f>IF(OR(AQ126="N/A",BM126="N/A",BI126="N/A"),"",IF(AND(H126&lt;1,H126&gt;=0.3,I125="ROUND"),IF(CT126&gt;=-0.4,-0.2,-0.15),MAX(CX126,IF(OR(AQ126="N/A",BM126="N/A",BI126="N/A"),"",GetFinalDiscount("Y", I126, H126, J126, K126, L126, M126, N126, O126, AS126, AT126,AU126,AV126, AW126, AX126,AY126, AZ126, BA126, BB126,BC126,BD126, BE126,BG126, BH126, BJ126, BK126, BN126, BO126, BP126)))))</f>
        <v>-0.15</v>
      </c>
      <c r="CZ126" s="717">
        <f t="shared" si="25"/>
        <v>-0.43000000000000005</v>
      </c>
      <c r="DA126" s="509">
        <f t="shared" si="26"/>
        <v>-0.58000000000000007</v>
      </c>
      <c r="DB126" s="504">
        <f t="shared" si="27"/>
        <v>797.99999999999989</v>
      </c>
      <c r="DC126" s="504">
        <f t="shared" si="28"/>
        <v>279.29999999999995</v>
      </c>
      <c r="DD126" s="504" t="str">
        <f t="shared" si="29"/>
        <v/>
      </c>
      <c r="DE126" s="504">
        <f t="array" ref="DE126">IF(OR(AQ126="N/A",BM126="N/A",BI126="N/A"),"",GetCertCharge(H126,"Y",AL126))</f>
        <v>51</v>
      </c>
      <c r="DF126" s="504">
        <f>IF(OR(AQ126="N/A",BM126="N/A",BI126="N/A"),"",DC126*Parameters!$L$3)</f>
        <v>11.171999999999999</v>
      </c>
      <c r="DG126" s="504">
        <f t="shared" si="30"/>
        <v>217.12799999999996</v>
      </c>
      <c r="DH126" s="504">
        <f t="shared" si="31"/>
        <v>620.36571428571415</v>
      </c>
    </row>
    <row r="127" spans="2:112" x14ac:dyDescent="0.25">
      <c r="B127" s="798"/>
      <c r="C127" s="799" t="s">
        <v>1513</v>
      </c>
      <c r="D127" s="512"/>
      <c r="E127" s="512"/>
      <c r="F127" s="722" t="s">
        <v>24</v>
      </c>
      <c r="G127" s="800"/>
      <c r="H127" s="801">
        <v>0.35</v>
      </c>
      <c r="I127" s="509" t="s">
        <v>196</v>
      </c>
      <c r="J127" s="802" t="s">
        <v>186</v>
      </c>
      <c r="K127" s="803" t="s">
        <v>243</v>
      </c>
      <c r="L127" s="804" t="s">
        <v>202</v>
      </c>
      <c r="M127" s="805" t="s">
        <v>202</v>
      </c>
      <c r="N127" s="804" t="s">
        <v>202</v>
      </c>
      <c r="O127" s="804" t="s">
        <v>36</v>
      </c>
      <c r="P127" s="806"/>
      <c r="Q127" s="805"/>
      <c r="R127" s="805"/>
      <c r="S127" s="805"/>
      <c r="T127" s="805"/>
      <c r="U127" s="805">
        <v>1</v>
      </c>
      <c r="V127" s="805"/>
      <c r="W127" s="805"/>
      <c r="X127" s="805"/>
      <c r="Y127" s="805"/>
      <c r="Z127" s="805">
        <v>59.5</v>
      </c>
      <c r="AA127" s="512">
        <v>61</v>
      </c>
      <c r="AB127" s="512"/>
      <c r="AC127" s="512"/>
      <c r="AD127" s="807"/>
      <c r="AE127" s="805"/>
      <c r="AF127" s="805"/>
      <c r="AG127" s="805"/>
      <c r="AH127" s="805"/>
      <c r="AI127" s="512"/>
      <c r="AJ127" s="512" t="s">
        <v>1928</v>
      </c>
      <c r="AK127" s="807"/>
      <c r="AL127" s="512"/>
      <c r="AM127" s="807"/>
      <c r="AN127" s="512"/>
      <c r="AO127" s="559">
        <f t="array" ref="AO127">IF(AQ127="N/A","",GetRapPrice(I127,H127,J127,K127))</f>
        <v>2600</v>
      </c>
      <c r="AP127" s="509">
        <f t="shared" si="16"/>
        <v>-0.53</v>
      </c>
      <c r="AQ127" s="508">
        <f t="array" ref="AQ127">GetFMP(I127,H127,J127,K127,L127,M127,N127,O127,(Q127+R127)/2,Z127,AJ127,"Y")</f>
        <v>1222</v>
      </c>
      <c r="AR127" s="504">
        <f t="shared" si="17"/>
        <v>427.7</v>
      </c>
      <c r="AS127" s="808"/>
      <c r="AT127" s="809"/>
      <c r="AU127" s="810"/>
      <c r="AV127" s="810"/>
      <c r="AW127" s="811" t="s">
        <v>189</v>
      </c>
      <c r="AX127" s="811" t="s">
        <v>1441</v>
      </c>
      <c r="AY127" s="810" t="s">
        <v>1183</v>
      </c>
      <c r="AZ127" s="810" t="s">
        <v>1183</v>
      </c>
      <c r="BA127" s="810" t="s">
        <v>1183</v>
      </c>
      <c r="BB127" s="810" t="s">
        <v>1183</v>
      </c>
      <c r="BC127" s="810" t="s">
        <v>1183</v>
      </c>
      <c r="BD127" s="810" t="s">
        <v>1237</v>
      </c>
      <c r="BE127" s="810" t="s">
        <v>1183</v>
      </c>
      <c r="BF127" s="811">
        <f>NaturalRelatedDisc(I127,H127,J127,K127,AX127,"Y",L127,M127,N127,O127)+NaturalRelatedDisc(I127,H127,J127,K127,AY127,"Y",L127,M127,N127,O127)+OpenRelatedDisc(I127,H127,J127,K127,AZ127,"Y",L127,M127,N127,O127)+GrainingRelatedDisc(I127,H127,J127,K127,BA127,"Surface","Y",L127,M127,N127,O127)+GrainingRelatedDisc(I127,H127,J127,K127,BB127,"Internal","Y",L127,M127,N127,O127)+OthersRelatedDisc(I127,H127,J127,K127,BC127,"Y",L127,M127,N127,O127)+OthersRelatedDisc(I127,H127,J127,K127,BD127,"Y",L127,M127,N127,O127)+OthersRelatedDisc(I127,H127,J127,K127,BE127,"Y",L127,M127,N127,O127)+cutrelatedDisc(I127,H127,J127,K127,L127,M127,N127,AW127,"Y",O127)+GetColClarupgDwg(I127,H127,J127,K127,AU127,AV127,"Y",L127)</f>
        <v>-0.01</v>
      </c>
      <c r="BG127" s="810" t="s">
        <v>1183</v>
      </c>
      <c r="BH127" s="810" t="s">
        <v>1183</v>
      </c>
      <c r="BI127" s="811">
        <f t="shared" si="18"/>
        <v>0</v>
      </c>
      <c r="BJ127" s="810" t="s">
        <v>1183</v>
      </c>
      <c r="BK127" s="810" t="s">
        <v>1183</v>
      </c>
      <c r="BL127" s="810" t="s">
        <v>1322</v>
      </c>
      <c r="BM127" s="811">
        <f t="shared" si="19"/>
        <v>0</v>
      </c>
      <c r="BN127" s="812" t="s">
        <v>861</v>
      </c>
      <c r="BO127" s="812" t="s">
        <v>861</v>
      </c>
      <c r="BP127" s="812" t="s">
        <v>749</v>
      </c>
      <c r="BQ127" s="811">
        <f>cleanrelateddisc(I127, H127, J127, K127, BN127, BO127, "Y", L127, M127, N127)+HARelatedDisc(I127, H127, J127, K127,BP127, "Y", L127)</f>
        <v>0</v>
      </c>
      <c r="BR127" s="810"/>
      <c r="BS127" s="810"/>
      <c r="BT127" s="811"/>
      <c r="BU127" s="811"/>
      <c r="BV127" s="810"/>
      <c r="BW127" s="811"/>
      <c r="BX127" s="810"/>
      <c r="BY127" s="813"/>
      <c r="BZ127" s="811"/>
      <c r="CA127" s="813"/>
      <c r="CB127" s="811"/>
      <c r="CC127" s="810"/>
      <c r="CD127" s="810"/>
      <c r="CE127" s="810"/>
      <c r="CF127" s="810"/>
      <c r="CG127" s="810"/>
      <c r="CH127" s="810"/>
      <c r="CI127" s="810"/>
      <c r="CJ127" s="810"/>
      <c r="CK127" s="814"/>
      <c r="CL127" s="815">
        <f t="array" ref="CL127">getSection(I127,J127,K127)</f>
        <v>4</v>
      </c>
      <c r="CM127" s="508">
        <f t="array" ref="CM127">IF(AQ127="N/A","",IF(CU127="N/A",0,GetRapPrice(I127,H127,J127,K127)))</f>
        <v>2600</v>
      </c>
      <c r="CN127" s="509">
        <f t="shared" si="20"/>
        <v>-0.53</v>
      </c>
      <c r="CO127" s="509">
        <f t="array" ref="CO127">IF(AQ127="N/A","",IF(CU127="N/A",0,IF(ISBLANK(G127),0,GetPolSymmDiscount(I127,H127,J127,K127,L127,M127,N127,O127))))</f>
        <v>0</v>
      </c>
      <c r="CP127" s="509">
        <f t="array" ref="CP127">IF(AQ127="N/A","",Depthdisc(I127,H127,L127,J127,K127,Z127,"Y"))</f>
        <v>0</v>
      </c>
      <c r="CQ127" s="509">
        <f t="array" ref="CQ127">IF(AQ127="N/A","",IF(CU127="N/A",0,GetSizePremiums(I127,H127,J127,K127,L127,M127,N127,O127,getSection(G127,J127,K127))))</f>
        <v>0</v>
      </c>
      <c r="CR127" s="509">
        <f t="array" ref="CR127">IF(AQ127="N/A","",IF(CU127="N/A",0,IF(ISBLANK(G127),0,GetDiameterPremiums(I127,H127,L127,M127,N127,O127,J127,K127,T127))))</f>
        <v>0</v>
      </c>
      <c r="CS127" s="509">
        <f t="array" ref="CS127">IF(AQ127="N/A","",IF(CU127="N/A",0,IF(ISBLANK(G127),0,GetKtoSPremiums(I127,H127,J127,K127,AJ127))))</f>
        <v>0</v>
      </c>
      <c r="CT127" s="509">
        <f t="shared" si="21"/>
        <v>-0.53</v>
      </c>
      <c r="CU127" s="508">
        <f t="array" ref="CU127">IF(AQ127="N/A","",GetFMP(I127, H127, J127, K127, L127, M127, N127, O127, (Q127+R127)/2,Z127,AJ127,"Y"))</f>
        <v>1222</v>
      </c>
      <c r="CV127" s="504">
        <f t="shared" si="22"/>
        <v>427.7</v>
      </c>
      <c r="CW127" s="508">
        <f t="shared" si="23"/>
        <v>2600</v>
      </c>
      <c r="CX127" s="717">
        <f t="shared" si="24"/>
        <v>-0.01</v>
      </c>
      <c r="CY127" s="717">
        <f>IF(OR(AQ127="N/A",BM127="N/A",BI127="N/A"),"",IF(AND(H127&lt;1,H127&gt;=0.3,I126="ROUND"),IF(CT127&gt;=-0.4,-0.2,-0.15),MAX(CX127,IF(OR(AQ127="N/A",BM127="N/A",BI127="N/A"),"",GetFinalDiscount("Y", I127, H127, J127, K127, L127, M127, N127, O127, AS127, AT127,AU127,AV127, AW127, AX127,AY127, AZ127, BA127, BB127,BC127,BD127, BE127,BG127, BH127, BJ127, BK127, BN127, BO127, BP127)))))</f>
        <v>-0.15</v>
      </c>
      <c r="CZ127" s="717">
        <f t="shared" si="25"/>
        <v>-0.53</v>
      </c>
      <c r="DA127" s="509">
        <f t="shared" si="26"/>
        <v>-0.54</v>
      </c>
      <c r="DB127" s="504">
        <f t="shared" si="27"/>
        <v>1196</v>
      </c>
      <c r="DC127" s="504">
        <f t="shared" si="28"/>
        <v>418.59999999999997</v>
      </c>
      <c r="DD127" s="504" t="str">
        <f t="shared" si="29"/>
        <v/>
      </c>
      <c r="DE127" s="504">
        <f t="array" ref="DE127">IF(OR(AQ127="N/A",BM127="N/A",BI127="N/A"),"",GetCertCharge(H127,"Y",AL127))</f>
        <v>51</v>
      </c>
      <c r="DF127" s="504">
        <f>IF(OR(AQ127="N/A",BM127="N/A",BI127="N/A"),"",DC127*Parameters!$L$3)</f>
        <v>16.744</v>
      </c>
      <c r="DG127" s="504">
        <f t="shared" si="30"/>
        <v>350.85599999999999</v>
      </c>
      <c r="DH127" s="504">
        <f t="shared" si="31"/>
        <v>1002.4457142857143</v>
      </c>
    </row>
    <row r="128" spans="2:112" x14ac:dyDescent="0.25">
      <c r="B128" s="798"/>
      <c r="C128" s="799" t="s">
        <v>1514</v>
      </c>
      <c r="D128" s="512"/>
      <c r="E128" s="512"/>
      <c r="F128" s="722" t="s">
        <v>24</v>
      </c>
      <c r="G128" s="800"/>
      <c r="H128" s="801">
        <v>0.35</v>
      </c>
      <c r="I128" s="509" t="s">
        <v>196</v>
      </c>
      <c r="J128" s="802" t="s">
        <v>265</v>
      </c>
      <c r="K128" s="803" t="s">
        <v>243</v>
      </c>
      <c r="L128" s="804" t="s">
        <v>188</v>
      </c>
      <c r="M128" s="805" t="s">
        <v>188</v>
      </c>
      <c r="N128" s="804" t="s">
        <v>188</v>
      </c>
      <c r="O128" s="804" t="s">
        <v>22</v>
      </c>
      <c r="P128" s="806"/>
      <c r="Q128" s="805"/>
      <c r="R128" s="805"/>
      <c r="S128" s="805"/>
      <c r="T128" s="805"/>
      <c r="U128" s="805">
        <v>1.01</v>
      </c>
      <c r="V128" s="805"/>
      <c r="W128" s="805"/>
      <c r="X128" s="805"/>
      <c r="Y128" s="805"/>
      <c r="Z128" s="805">
        <v>62.3</v>
      </c>
      <c r="AA128" s="512">
        <v>56</v>
      </c>
      <c r="AB128" s="512"/>
      <c r="AC128" s="512"/>
      <c r="AD128" s="807"/>
      <c r="AE128" s="805"/>
      <c r="AF128" s="805"/>
      <c r="AG128" s="805"/>
      <c r="AH128" s="805"/>
      <c r="AI128" s="512"/>
      <c r="AJ128" s="512" t="s">
        <v>1929</v>
      </c>
      <c r="AK128" s="807"/>
      <c r="AL128" s="512"/>
      <c r="AM128" s="807"/>
      <c r="AN128" s="512"/>
      <c r="AO128" s="559">
        <f t="array" ref="AO128">IF(AQ128="N/A","",GetRapPrice(I128,H128,J128,K128))</f>
        <v>1600</v>
      </c>
      <c r="AP128" s="509">
        <f t="shared" si="16"/>
        <v>-0.31999999999999995</v>
      </c>
      <c r="AQ128" s="508">
        <f t="array" ref="AQ128">GetFMP(I128,H128,J128,K128,L128,M128,N128,O128,(Q128+R128)/2,Z128,AJ128,"Y")</f>
        <v>1088</v>
      </c>
      <c r="AR128" s="504">
        <f t="shared" si="17"/>
        <v>380.79999999999995</v>
      </c>
      <c r="AS128" s="808"/>
      <c r="AT128" s="809"/>
      <c r="AU128" s="810"/>
      <c r="AV128" s="810"/>
      <c r="AW128" s="811" t="s">
        <v>189</v>
      </c>
      <c r="AX128" s="811" t="s">
        <v>1183</v>
      </c>
      <c r="AY128" s="810" t="s">
        <v>1182</v>
      </c>
      <c r="AZ128" s="810" t="s">
        <v>1200</v>
      </c>
      <c r="BA128" s="810" t="s">
        <v>1183</v>
      </c>
      <c r="BB128" s="810" t="s">
        <v>1183</v>
      </c>
      <c r="BC128" s="810" t="s">
        <v>1183</v>
      </c>
      <c r="BD128" s="810" t="s">
        <v>1240</v>
      </c>
      <c r="BE128" s="810" t="s">
        <v>1183</v>
      </c>
      <c r="BF128" s="811">
        <f>NaturalRelatedDisc(I128,H128,J128,K128,AX128,"Y",L128,M128,N128,O128)+NaturalRelatedDisc(I128,H128,J128,K128,AY128,"Y",L128,M128,N128,O128)+OpenRelatedDisc(I128,H128,J128,K128,AZ128,"Y",L128,M128,N128,O128)+GrainingRelatedDisc(I128,H128,J128,K128,BA128,"Surface","Y",L128,M128,N128,O128)+GrainingRelatedDisc(I128,H128,J128,K128,BB128,"Internal","Y",L128,M128,N128,O128)+OthersRelatedDisc(I128,H128,J128,K128,BC128,"Y",L128,M128,N128,O128)+OthersRelatedDisc(I128,H128,J128,K128,BD128,"Y",L128,M128,N128,O128)+OthersRelatedDisc(I128,H128,J128,K128,BE128,"Y",L128,M128,N128,O128)+cutrelatedDisc(I128,H128,J128,K128,L128,M128,N128,AW128,"Y",O128)+GetColClarupgDwg(I128,H128,J128,K128,AU128,AV128,"Y",L128)</f>
        <v>-0.03</v>
      </c>
      <c r="BG128" s="810" t="s">
        <v>1183</v>
      </c>
      <c r="BH128" s="810" t="s">
        <v>1183</v>
      </c>
      <c r="BI128" s="811">
        <f t="shared" si="18"/>
        <v>0</v>
      </c>
      <c r="BJ128" s="810" t="s">
        <v>1183</v>
      </c>
      <c r="BK128" s="810" t="s">
        <v>1183</v>
      </c>
      <c r="BL128" s="810" t="s">
        <v>1326</v>
      </c>
      <c r="BM128" s="811">
        <f t="shared" si="19"/>
        <v>0</v>
      </c>
      <c r="BN128" s="812" t="s">
        <v>861</v>
      </c>
      <c r="BO128" s="812" t="s">
        <v>861</v>
      </c>
      <c r="BP128" s="812" t="s">
        <v>749</v>
      </c>
      <c r="BQ128" s="811">
        <f>cleanrelateddisc(I128, H128, J128, K128, BN128, BO128, "Y", L128, M128, N128)+HARelatedDisc(I128, H128, J128, K128,BP128, "Y", L128)</f>
        <v>0</v>
      </c>
      <c r="BR128" s="810"/>
      <c r="BS128" s="810"/>
      <c r="BT128" s="811"/>
      <c r="BU128" s="811"/>
      <c r="BV128" s="810"/>
      <c r="BW128" s="811"/>
      <c r="BX128" s="810"/>
      <c r="BY128" s="813"/>
      <c r="BZ128" s="811"/>
      <c r="CA128" s="813"/>
      <c r="CB128" s="811"/>
      <c r="CC128" s="810"/>
      <c r="CD128" s="810"/>
      <c r="CE128" s="810"/>
      <c r="CF128" s="810"/>
      <c r="CG128" s="810"/>
      <c r="CH128" s="810"/>
      <c r="CI128" s="810"/>
      <c r="CJ128" s="810"/>
      <c r="CK128" s="814"/>
      <c r="CL128" s="815">
        <f t="array" ref="CL128">getSection(I128,J128,K128)</f>
        <v>6</v>
      </c>
      <c r="CM128" s="508">
        <f t="array" ref="CM128">IF(AQ128="N/A","",IF(CU128="N/A",0,GetRapPrice(I128,H128,J128,K128)))</f>
        <v>1600</v>
      </c>
      <c r="CN128" s="509">
        <f t="shared" si="20"/>
        <v>-0.31999999999999995</v>
      </c>
      <c r="CO128" s="509">
        <f t="array" ref="CO128">IF(AQ128="N/A","",IF(CU128="N/A",0,IF(ISBLANK(G128),0,GetPolSymmDiscount(I128,H128,J128,K128,L128,M128,N128,O128))))</f>
        <v>0</v>
      </c>
      <c r="CP128" s="509">
        <f t="array" ref="CP128">IF(AQ128="N/A","",Depthdisc(I128,H128,L128,J128,K128,Z128,"Y"))</f>
        <v>0</v>
      </c>
      <c r="CQ128" s="509">
        <f t="array" ref="CQ128">IF(AQ128="N/A","",IF(CU128="N/A",0,GetSizePremiums(I128,H128,J128,K128,L128,M128,N128,O128,getSection(G128,J128,K128))))</f>
        <v>0</v>
      </c>
      <c r="CR128" s="509">
        <f t="array" ref="CR128">IF(AQ128="N/A","",IF(CU128="N/A",0,IF(ISBLANK(G128),0,GetDiameterPremiums(I128,H128,L128,M128,N128,O128,J128,K128,T128))))</f>
        <v>0</v>
      </c>
      <c r="CS128" s="509">
        <f t="array" ref="CS128">IF(AQ128="N/A","",IF(CU128="N/A",0,IF(ISBLANK(G128),0,GetKtoSPremiums(I128,H128,J128,K128,AJ128))))</f>
        <v>0</v>
      </c>
      <c r="CT128" s="509">
        <f t="shared" si="21"/>
        <v>-0.31999999999999995</v>
      </c>
      <c r="CU128" s="508">
        <f t="array" ref="CU128">IF(AQ128="N/A","",GetFMP(I128, H128, J128, K128, L128, M128, N128, O128, (Q128+R128)/2,Z128,AJ128,"Y"))</f>
        <v>1088</v>
      </c>
      <c r="CV128" s="504">
        <f t="shared" si="22"/>
        <v>380.79999999999995</v>
      </c>
      <c r="CW128" s="508">
        <f t="shared" si="23"/>
        <v>1600</v>
      </c>
      <c r="CX128" s="717">
        <f t="shared" si="24"/>
        <v>-0.03</v>
      </c>
      <c r="CY128" s="717">
        <f>IF(OR(AQ128="N/A",BM128="N/A",BI128="N/A"),"",IF(AND(H128&lt;1,H128&gt;=0.3,I127="ROUND"),IF(CT128&gt;=-0.4,-0.2,-0.15),MAX(CX128,IF(OR(AQ128="N/A",BM128="N/A",BI128="N/A"),"",GetFinalDiscount("Y", I128, H128, J128, K128, L128, M128, N128, O128, AS128, AT128,AU128,AV128, AW128, AX128,AY128, AZ128, BA128, BB128,BC128,BD128, BE128,BG128, BH128, BJ128, BK128, BN128, BO128, BP128)))))</f>
        <v>-0.2</v>
      </c>
      <c r="CZ128" s="717">
        <f t="shared" si="25"/>
        <v>-0.31999999999999995</v>
      </c>
      <c r="DA128" s="509">
        <f t="shared" si="26"/>
        <v>-0.35</v>
      </c>
      <c r="DB128" s="504">
        <f t="shared" si="27"/>
        <v>1040</v>
      </c>
      <c r="DC128" s="504">
        <f t="shared" si="28"/>
        <v>364</v>
      </c>
      <c r="DD128" s="504" t="str">
        <f t="shared" si="29"/>
        <v/>
      </c>
      <c r="DE128" s="504">
        <f t="array" ref="DE128">IF(OR(AQ128="N/A",BM128="N/A",BI128="N/A"),"",GetCertCharge(H128,"Y",AL128))</f>
        <v>51</v>
      </c>
      <c r="DF128" s="504">
        <f>IF(OR(AQ128="N/A",BM128="N/A",BI128="N/A"),"",DC128*Parameters!$L$3)</f>
        <v>14.56</v>
      </c>
      <c r="DG128" s="504">
        <f t="shared" si="30"/>
        <v>298.44</v>
      </c>
      <c r="DH128" s="504">
        <f t="shared" si="31"/>
        <v>852.68571428571431</v>
      </c>
    </row>
    <row r="129" spans="2:112" x14ac:dyDescent="0.25">
      <c r="B129" s="798"/>
      <c r="C129" s="799" t="s">
        <v>1515</v>
      </c>
      <c r="D129" s="512"/>
      <c r="E129" s="512"/>
      <c r="F129" s="722" t="s">
        <v>24</v>
      </c>
      <c r="G129" s="800"/>
      <c r="H129" s="801">
        <v>0.35</v>
      </c>
      <c r="I129" s="509" t="s">
        <v>196</v>
      </c>
      <c r="J129" s="802" t="s">
        <v>213</v>
      </c>
      <c r="K129" s="803" t="s">
        <v>234</v>
      </c>
      <c r="L129" s="804" t="s">
        <v>202</v>
      </c>
      <c r="M129" s="805" t="s">
        <v>188</v>
      </c>
      <c r="N129" s="804" t="s">
        <v>188</v>
      </c>
      <c r="O129" s="804" t="s">
        <v>22</v>
      </c>
      <c r="P129" s="806"/>
      <c r="Q129" s="805"/>
      <c r="R129" s="805"/>
      <c r="S129" s="805"/>
      <c r="T129" s="805"/>
      <c r="U129" s="805">
        <v>1.01</v>
      </c>
      <c r="V129" s="805"/>
      <c r="W129" s="805"/>
      <c r="X129" s="805"/>
      <c r="Y129" s="805"/>
      <c r="Z129" s="805">
        <v>61.4</v>
      </c>
      <c r="AA129" s="512">
        <v>60</v>
      </c>
      <c r="AB129" s="512"/>
      <c r="AC129" s="512"/>
      <c r="AD129" s="807"/>
      <c r="AE129" s="805"/>
      <c r="AF129" s="805"/>
      <c r="AG129" s="805"/>
      <c r="AH129" s="805"/>
      <c r="AI129" s="512"/>
      <c r="AJ129" s="512" t="s">
        <v>1930</v>
      </c>
      <c r="AK129" s="807"/>
      <c r="AL129" s="512"/>
      <c r="AM129" s="807"/>
      <c r="AN129" s="512"/>
      <c r="AO129" s="559">
        <f t="array" ref="AO129">IF(AQ129="N/A","",GetRapPrice(I129,H129,J129,K129))</f>
        <v>2600</v>
      </c>
      <c r="AP129" s="509">
        <f t="shared" si="16"/>
        <v>-0.48</v>
      </c>
      <c r="AQ129" s="508">
        <f t="array" ref="AQ129">GetFMP(I129,H129,J129,K129,L129,M129,N129,O129,(Q129+R129)/2,Z129,AJ129,"Y")</f>
        <v>1352</v>
      </c>
      <c r="AR129" s="504">
        <f t="shared" si="17"/>
        <v>473.2</v>
      </c>
      <c r="AS129" s="808"/>
      <c r="AT129" s="809"/>
      <c r="AU129" s="810"/>
      <c r="AV129" s="810"/>
      <c r="AW129" s="811" t="s">
        <v>189</v>
      </c>
      <c r="AX129" s="811" t="s">
        <v>1183</v>
      </c>
      <c r="AY129" s="810" t="s">
        <v>1183</v>
      </c>
      <c r="AZ129" s="810" t="s">
        <v>1183</v>
      </c>
      <c r="BA129" s="810" t="s">
        <v>1183</v>
      </c>
      <c r="BB129" s="810" t="s">
        <v>1183</v>
      </c>
      <c r="BC129" s="810" t="s">
        <v>1183</v>
      </c>
      <c r="BD129" s="810" t="s">
        <v>1231</v>
      </c>
      <c r="BE129" s="810" t="s">
        <v>1183</v>
      </c>
      <c r="BF129" s="811">
        <f>NaturalRelatedDisc(I129,H129,J129,K129,AX129,"Y",L129,M129,N129,O129)+NaturalRelatedDisc(I129,H129,J129,K129,AY129,"Y",L129,M129,N129,O129)+OpenRelatedDisc(I129,H129,J129,K129,AZ129,"Y",L129,M129,N129,O129)+GrainingRelatedDisc(I129,H129,J129,K129,BA129,"Surface","Y",L129,M129,N129,O129)+GrainingRelatedDisc(I129,H129,J129,K129,BB129,"Internal","Y",L129,M129,N129,O129)+OthersRelatedDisc(I129,H129,J129,K129,BC129,"Y",L129,M129,N129,O129)+OthersRelatedDisc(I129,H129,J129,K129,BD129,"Y",L129,M129,N129,O129)+OthersRelatedDisc(I129,H129,J129,K129,BE129,"Y",L129,M129,N129,O129)+cutrelatedDisc(I129,H129,J129,K129,L129,M129,N129,AW129,"Y",O129)+GetColClarupgDwg(I129,H129,J129,K129,AU129,AV129,"Y",L129)</f>
        <v>0</v>
      </c>
      <c r="BG129" s="810" t="s">
        <v>1183</v>
      </c>
      <c r="BH129" s="810" t="s">
        <v>1183</v>
      </c>
      <c r="BI129" s="811">
        <f t="shared" si="18"/>
        <v>0</v>
      </c>
      <c r="BJ129" s="810" t="s">
        <v>1183</v>
      </c>
      <c r="BK129" s="810" t="s">
        <v>1183</v>
      </c>
      <c r="BL129" s="810" t="s">
        <v>1322</v>
      </c>
      <c r="BM129" s="811">
        <f t="shared" si="19"/>
        <v>0</v>
      </c>
      <c r="BN129" s="812" t="s">
        <v>861</v>
      </c>
      <c r="BO129" s="812" t="s">
        <v>749</v>
      </c>
      <c r="BP129" s="812" t="s">
        <v>749</v>
      </c>
      <c r="BQ129" s="811">
        <f>cleanrelateddisc(I129, H129, J129, K129, BN129, BO129, "Y", L129, M129, N129)+HARelatedDisc(I129, H129, J129, K129,BP129, "Y", L129)</f>
        <v>0</v>
      </c>
      <c r="BR129" s="810"/>
      <c r="BS129" s="810"/>
      <c r="BT129" s="811"/>
      <c r="BU129" s="811"/>
      <c r="BV129" s="810"/>
      <c r="BW129" s="811"/>
      <c r="BX129" s="810"/>
      <c r="BY129" s="813"/>
      <c r="BZ129" s="811"/>
      <c r="CA129" s="813"/>
      <c r="CB129" s="811"/>
      <c r="CC129" s="810"/>
      <c r="CD129" s="810"/>
      <c r="CE129" s="810"/>
      <c r="CF129" s="810"/>
      <c r="CG129" s="810"/>
      <c r="CH129" s="810"/>
      <c r="CI129" s="810"/>
      <c r="CJ129" s="810"/>
      <c r="CK129" s="814"/>
      <c r="CL129" s="815">
        <f t="array" ref="CL129">getSection(I129,J129,K129)</f>
        <v>1</v>
      </c>
      <c r="CM129" s="508">
        <f t="array" ref="CM129">IF(AQ129="N/A","",IF(CU129="N/A",0,GetRapPrice(I129,H129,J129,K129)))</f>
        <v>2600</v>
      </c>
      <c r="CN129" s="509">
        <f t="shared" si="20"/>
        <v>-0.48</v>
      </c>
      <c r="CO129" s="509">
        <f t="array" ref="CO129">IF(AQ129="N/A","",IF(CU129="N/A",0,IF(ISBLANK(G129),0,GetPolSymmDiscount(I129,H129,J129,K129,L129,M129,N129,O129))))</f>
        <v>0</v>
      </c>
      <c r="CP129" s="509">
        <f t="array" ref="CP129">IF(AQ129="N/A","",Depthdisc(I129,H129,L129,J129,K129,Z129,"Y"))</f>
        <v>0</v>
      </c>
      <c r="CQ129" s="509">
        <f t="array" ref="CQ129">IF(AQ129="N/A","",IF(CU129="N/A",0,GetSizePremiums(I129,H129,J129,K129,L129,M129,N129,O129,getSection(G129,J129,K129))))</f>
        <v>0</v>
      </c>
      <c r="CR129" s="509">
        <f t="array" ref="CR129">IF(AQ129="N/A","",IF(CU129="N/A",0,IF(ISBLANK(G129),0,GetDiameterPremiums(I129,H129,L129,M129,N129,O129,J129,K129,T129))))</f>
        <v>0</v>
      </c>
      <c r="CS129" s="509">
        <f t="array" ref="CS129">IF(AQ129="N/A","",IF(CU129="N/A",0,IF(ISBLANK(G129),0,GetKtoSPremiums(I129,H129,J129,K129,AJ129))))</f>
        <v>0</v>
      </c>
      <c r="CT129" s="509">
        <f t="shared" si="21"/>
        <v>-0.48</v>
      </c>
      <c r="CU129" s="508">
        <f t="array" ref="CU129">IF(AQ129="N/A","",GetFMP(I129, H129, J129, K129, L129, M129, N129, O129, (Q129+R129)/2,Z129,AJ129,"Y"))</f>
        <v>1352</v>
      </c>
      <c r="CV129" s="504">
        <f t="shared" si="22"/>
        <v>473.2</v>
      </c>
      <c r="CW129" s="508">
        <f t="shared" si="23"/>
        <v>2600</v>
      </c>
      <c r="CX129" s="717">
        <f t="shared" si="24"/>
        <v>0</v>
      </c>
      <c r="CY129" s="717">
        <f>IF(OR(AQ129="N/A",BM129="N/A",BI129="N/A"),"",IF(AND(H129&lt;1,H129&gt;=0.3,I128="ROUND"),IF(CT129&gt;=-0.4,-0.2,-0.15),MAX(CX129,IF(OR(AQ129="N/A",BM129="N/A",BI129="N/A"),"",GetFinalDiscount("Y", I129, H129, J129, K129, L129, M129, N129, O129, AS129, AT129,AU129,AV129, AW129, AX129,AY129, AZ129, BA129, BB129,BC129,BD129, BE129,BG129, BH129, BJ129, BK129, BN129, BO129, BP129)))))</f>
        <v>-0.15</v>
      </c>
      <c r="CZ129" s="717">
        <f t="shared" si="25"/>
        <v>-0.48</v>
      </c>
      <c r="DA129" s="509">
        <f t="shared" si="26"/>
        <v>-0.48</v>
      </c>
      <c r="DB129" s="504">
        <f t="shared" si="27"/>
        <v>1352</v>
      </c>
      <c r="DC129" s="504">
        <f t="shared" si="28"/>
        <v>473.2</v>
      </c>
      <c r="DD129" s="504" t="str">
        <f t="shared" si="29"/>
        <v/>
      </c>
      <c r="DE129" s="504">
        <f t="array" ref="DE129">IF(OR(AQ129="N/A",BM129="N/A",BI129="N/A"),"",GetCertCharge(H129,"Y",AL129))</f>
        <v>51</v>
      </c>
      <c r="DF129" s="504">
        <f>IF(OR(AQ129="N/A",BM129="N/A",BI129="N/A"),"",DC129*Parameters!$L$3)</f>
        <v>18.928000000000001</v>
      </c>
      <c r="DG129" s="504">
        <f t="shared" si="30"/>
        <v>403.27199999999999</v>
      </c>
      <c r="DH129" s="504">
        <f t="shared" si="31"/>
        <v>1152.2057142857143</v>
      </c>
    </row>
    <row r="130" spans="2:112" x14ac:dyDescent="0.25">
      <c r="B130" s="798"/>
      <c r="C130" s="799" t="s">
        <v>1516</v>
      </c>
      <c r="D130" s="512"/>
      <c r="E130" s="512"/>
      <c r="F130" s="722" t="s">
        <v>24</v>
      </c>
      <c r="G130" s="800"/>
      <c r="H130" s="801">
        <v>0.35</v>
      </c>
      <c r="I130" s="509" t="s">
        <v>196</v>
      </c>
      <c r="J130" s="802" t="s">
        <v>265</v>
      </c>
      <c r="K130" s="803" t="s">
        <v>251</v>
      </c>
      <c r="L130" s="804" t="s">
        <v>188</v>
      </c>
      <c r="M130" s="805" t="s">
        <v>188</v>
      </c>
      <c r="N130" s="804" t="s">
        <v>188</v>
      </c>
      <c r="O130" s="804" t="s">
        <v>36</v>
      </c>
      <c r="P130" s="806"/>
      <c r="Q130" s="805"/>
      <c r="R130" s="805"/>
      <c r="S130" s="805"/>
      <c r="T130" s="805"/>
      <c r="U130" s="805">
        <v>1</v>
      </c>
      <c r="V130" s="805"/>
      <c r="W130" s="805"/>
      <c r="X130" s="805"/>
      <c r="Y130" s="805"/>
      <c r="Z130" s="805">
        <v>62.4</v>
      </c>
      <c r="AA130" s="512">
        <v>56</v>
      </c>
      <c r="AB130" s="512"/>
      <c r="AC130" s="512"/>
      <c r="AD130" s="807"/>
      <c r="AE130" s="805"/>
      <c r="AF130" s="805"/>
      <c r="AG130" s="805"/>
      <c r="AH130" s="805"/>
      <c r="AI130" s="512"/>
      <c r="AJ130" s="512" t="s">
        <v>1931</v>
      </c>
      <c r="AK130" s="807"/>
      <c r="AL130" s="512"/>
      <c r="AM130" s="807"/>
      <c r="AN130" s="512"/>
      <c r="AO130" s="559">
        <f t="array" ref="AO130">IF(AQ130="N/A","",GetRapPrice(I130,H130,J130,K130))</f>
        <v>1500</v>
      </c>
      <c r="AP130" s="509">
        <f t="shared" si="16"/>
        <v>-0.31999999999999995</v>
      </c>
      <c r="AQ130" s="508">
        <f t="array" ref="AQ130">GetFMP(I130,H130,J130,K130,L130,M130,N130,O130,(Q130+R130)/2,Z130,AJ130,"Y")</f>
        <v>1020.0000000000001</v>
      </c>
      <c r="AR130" s="504">
        <f t="shared" si="17"/>
        <v>357</v>
      </c>
      <c r="AS130" s="808"/>
      <c r="AT130" s="809"/>
      <c r="AU130" s="810"/>
      <c r="AV130" s="810"/>
      <c r="AW130" s="811" t="s">
        <v>189</v>
      </c>
      <c r="AX130" s="811" t="s">
        <v>253</v>
      </c>
      <c r="AY130" s="810" t="s">
        <v>1183</v>
      </c>
      <c r="AZ130" s="810" t="s">
        <v>1183</v>
      </c>
      <c r="BA130" s="810" t="s">
        <v>1183</v>
      </c>
      <c r="BB130" s="810" t="s">
        <v>1183</v>
      </c>
      <c r="BC130" s="810" t="s">
        <v>1183</v>
      </c>
      <c r="BD130" s="810" t="s">
        <v>1234</v>
      </c>
      <c r="BE130" s="810" t="s">
        <v>1183</v>
      </c>
      <c r="BF130" s="811">
        <f>NaturalRelatedDisc(I130,H130,J130,K130,AX130,"Y",L130,M130,N130,O130)+NaturalRelatedDisc(I130,H130,J130,K130,AY130,"Y",L130,M130,N130,O130)+OpenRelatedDisc(I130,H130,J130,K130,AZ130,"Y",L130,M130,N130,O130)+GrainingRelatedDisc(I130,H130,J130,K130,BA130,"Surface","Y",L130,M130,N130,O130)+GrainingRelatedDisc(I130,H130,J130,K130,BB130,"Internal","Y",L130,M130,N130,O130)+OthersRelatedDisc(I130,H130,J130,K130,BC130,"Y",L130,M130,N130,O130)+OthersRelatedDisc(I130,H130,J130,K130,BD130,"Y",L130,M130,N130,O130)+OthersRelatedDisc(I130,H130,J130,K130,BE130,"Y",L130,M130,N130,O130)+cutrelatedDisc(I130,H130,J130,K130,L130,M130,N130,AW130,"Y",O130)+GetColClarupgDwg(I130,H130,J130,K130,AU130,AV130,"Y",L130)</f>
        <v>0</v>
      </c>
      <c r="BG130" s="810" t="s">
        <v>192</v>
      </c>
      <c r="BH130" s="810" t="s">
        <v>1183</v>
      </c>
      <c r="BI130" s="811">
        <f t="shared" si="18"/>
        <v>-0.05</v>
      </c>
      <c r="BJ130" s="810" t="s">
        <v>1283</v>
      </c>
      <c r="BK130" s="810" t="s">
        <v>1286</v>
      </c>
      <c r="BL130" s="810" t="s">
        <v>1326</v>
      </c>
      <c r="BM130" s="811">
        <f t="shared" si="19"/>
        <v>-0.03</v>
      </c>
      <c r="BN130" s="812" t="s">
        <v>861</v>
      </c>
      <c r="BO130" s="812" t="s">
        <v>861</v>
      </c>
      <c r="BP130" s="812" t="s">
        <v>749</v>
      </c>
      <c r="BQ130" s="811">
        <f>cleanrelateddisc(I130, H130, J130, K130, BN130, BO130, "Y", L130, M130, N130)+HARelatedDisc(I130, H130, J130, K130,BP130, "Y", L130)</f>
        <v>0</v>
      </c>
      <c r="BR130" s="810"/>
      <c r="BS130" s="810"/>
      <c r="BT130" s="811"/>
      <c r="BU130" s="811"/>
      <c r="BV130" s="810"/>
      <c r="BW130" s="811"/>
      <c r="BX130" s="810"/>
      <c r="BY130" s="813"/>
      <c r="BZ130" s="811"/>
      <c r="CA130" s="813"/>
      <c r="CB130" s="811"/>
      <c r="CC130" s="810"/>
      <c r="CD130" s="810"/>
      <c r="CE130" s="810"/>
      <c r="CF130" s="810"/>
      <c r="CG130" s="810"/>
      <c r="CH130" s="810"/>
      <c r="CI130" s="810"/>
      <c r="CJ130" s="810"/>
      <c r="CK130" s="814"/>
      <c r="CL130" s="815">
        <f t="array" ref="CL130">getSection(I130,J130,K130)</f>
        <v>6</v>
      </c>
      <c r="CM130" s="508">
        <f t="array" ref="CM130">IF(AQ130="N/A","",IF(CU130="N/A",0,GetRapPrice(I130,H130,J130,K130)))</f>
        <v>1500</v>
      </c>
      <c r="CN130" s="509">
        <f t="shared" si="20"/>
        <v>-0.31999999999999995</v>
      </c>
      <c r="CO130" s="509">
        <f t="array" ref="CO130">IF(AQ130="N/A","",IF(CU130="N/A",0,IF(ISBLANK(G130),0,GetPolSymmDiscount(I130,H130,J130,K130,L130,M130,N130,O130))))</f>
        <v>0</v>
      </c>
      <c r="CP130" s="509">
        <f t="array" ref="CP130">IF(AQ130="N/A","",Depthdisc(I130,H130,L130,J130,K130,Z130,"Y"))</f>
        <v>0</v>
      </c>
      <c r="CQ130" s="509">
        <f t="array" ref="CQ130">IF(AQ130="N/A","",IF(CU130="N/A",0,GetSizePremiums(I130,H130,J130,K130,L130,M130,N130,O130,getSection(G130,J130,K130))))</f>
        <v>0</v>
      </c>
      <c r="CR130" s="509">
        <f t="array" ref="CR130">IF(AQ130="N/A","",IF(CU130="N/A",0,IF(ISBLANK(G130),0,GetDiameterPremiums(I130,H130,L130,M130,N130,O130,J130,K130,T130))))</f>
        <v>0</v>
      </c>
      <c r="CS130" s="509">
        <f t="array" ref="CS130">IF(AQ130="N/A","",IF(CU130="N/A",0,IF(ISBLANK(G130),0,GetKtoSPremiums(I130,H130,J130,K130,AJ130))))</f>
        <v>0</v>
      </c>
      <c r="CT130" s="509">
        <f t="shared" si="21"/>
        <v>-0.31999999999999995</v>
      </c>
      <c r="CU130" s="508">
        <f t="array" ref="CU130">IF(AQ130="N/A","",GetFMP(I130, H130, J130, K130, L130, M130, N130, O130, (Q130+R130)/2,Z130,AJ130,"Y"))</f>
        <v>1020.0000000000001</v>
      </c>
      <c r="CV130" s="504">
        <f t="shared" si="22"/>
        <v>357</v>
      </c>
      <c r="CW130" s="508">
        <f t="shared" si="23"/>
        <v>1500</v>
      </c>
      <c r="CX130" s="717">
        <f t="shared" si="24"/>
        <v>-0.08</v>
      </c>
      <c r="CY130" s="717">
        <f>IF(OR(AQ130="N/A",BM130="N/A",BI130="N/A"),"",IF(AND(H130&lt;1,H130&gt;=0.3,I129="ROUND"),IF(CT130&gt;=-0.4,-0.2,-0.15),MAX(CX130,IF(OR(AQ130="N/A",BM130="N/A",BI130="N/A"),"",GetFinalDiscount("Y", I130, H130, J130, K130, L130, M130, N130, O130, AS130, AT130,AU130,AV130, AW130, AX130,AY130, AZ130, BA130, BB130,BC130,BD130, BE130,BG130, BH130, BJ130, BK130, BN130, BO130, BP130)))))</f>
        <v>-0.2</v>
      </c>
      <c r="CZ130" s="717">
        <f t="shared" si="25"/>
        <v>-0.31999999999999995</v>
      </c>
      <c r="DA130" s="509">
        <f t="shared" si="26"/>
        <v>-0.39999999999999997</v>
      </c>
      <c r="DB130" s="504">
        <f t="shared" si="27"/>
        <v>900.00000000000011</v>
      </c>
      <c r="DC130" s="504">
        <f t="shared" si="28"/>
        <v>315</v>
      </c>
      <c r="DD130" s="504" t="str">
        <f t="shared" si="29"/>
        <v/>
      </c>
      <c r="DE130" s="504">
        <f t="array" ref="DE130">IF(OR(AQ130="N/A",BM130="N/A",BI130="N/A"),"",GetCertCharge(H130,"Y",AL130))</f>
        <v>51</v>
      </c>
      <c r="DF130" s="504">
        <f>IF(OR(AQ130="N/A",BM130="N/A",BI130="N/A"),"",DC130*Parameters!$L$3)</f>
        <v>12.6</v>
      </c>
      <c r="DG130" s="504">
        <f t="shared" si="30"/>
        <v>251.4</v>
      </c>
      <c r="DH130" s="504">
        <f t="shared" si="31"/>
        <v>718.28571428571433</v>
      </c>
    </row>
    <row r="131" spans="2:112" x14ac:dyDescent="0.25">
      <c r="B131" s="798"/>
      <c r="C131" s="799" t="s">
        <v>1638</v>
      </c>
      <c r="D131" s="512"/>
      <c r="E131" s="512"/>
      <c r="F131" s="722" t="s">
        <v>24</v>
      </c>
      <c r="G131" s="800"/>
      <c r="H131" s="801">
        <v>0.35</v>
      </c>
      <c r="I131" s="509" t="s">
        <v>196</v>
      </c>
      <c r="J131" s="802" t="s">
        <v>285</v>
      </c>
      <c r="K131" s="803" t="s">
        <v>214</v>
      </c>
      <c r="L131" s="804" t="s">
        <v>188</v>
      </c>
      <c r="M131" s="805" t="s">
        <v>188</v>
      </c>
      <c r="N131" s="804" t="s">
        <v>188</v>
      </c>
      <c r="O131" s="804" t="s">
        <v>22</v>
      </c>
      <c r="P131" s="806"/>
      <c r="Q131" s="805"/>
      <c r="R131" s="805"/>
      <c r="S131" s="805"/>
      <c r="T131" s="805"/>
      <c r="U131" s="805">
        <v>1.0069999999999999</v>
      </c>
      <c r="V131" s="805"/>
      <c r="W131" s="805"/>
      <c r="X131" s="805"/>
      <c r="Y131" s="805"/>
      <c r="Z131" s="805">
        <v>62.2</v>
      </c>
      <c r="AA131" s="512">
        <v>58</v>
      </c>
      <c r="AB131" s="512"/>
      <c r="AC131" s="512"/>
      <c r="AD131" s="807"/>
      <c r="AE131" s="805"/>
      <c r="AF131" s="805"/>
      <c r="AG131" s="805"/>
      <c r="AH131" s="805"/>
      <c r="AI131" s="512"/>
      <c r="AJ131" s="512" t="s">
        <v>2034</v>
      </c>
      <c r="AK131" s="807"/>
      <c r="AL131" s="512"/>
      <c r="AM131" s="807"/>
      <c r="AN131" s="512"/>
      <c r="AO131" s="559">
        <f t="array" ref="AO131">IF(AQ131="N/A","",GetRapPrice(I131,H131,J131,K131))</f>
        <v>1200</v>
      </c>
      <c r="AP131" s="509">
        <f t="shared" ref="AP131:AP194" si="32">IF(AQ131="N/A","",IF(AO131=0,0,-1+AQ131/AO131))</f>
        <v>-0.33999999999999997</v>
      </c>
      <c r="AQ131" s="508">
        <f t="array" ref="AQ131">GetFMP(I131,H131,J131,K131,L131,M131,N131,O131,(Q131+R131)/2,Z131,AJ131,"Y")</f>
        <v>792</v>
      </c>
      <c r="AR131" s="504">
        <f t="shared" ref="AR131:AR194" si="33">IF(AQ131="N/A","",AQ131*H131)</f>
        <v>277.2</v>
      </c>
      <c r="AS131" s="808"/>
      <c r="AT131" s="809"/>
      <c r="AU131" s="810"/>
      <c r="AV131" s="810"/>
      <c r="AW131" s="811" t="s">
        <v>189</v>
      </c>
      <c r="AX131" s="811" t="s">
        <v>253</v>
      </c>
      <c r="AY131" s="810" t="s">
        <v>1183</v>
      </c>
      <c r="AZ131" s="810" t="s">
        <v>1183</v>
      </c>
      <c r="BA131" s="810" t="s">
        <v>1183</v>
      </c>
      <c r="BB131" s="810" t="s">
        <v>1183</v>
      </c>
      <c r="BC131" s="810" t="s">
        <v>1183</v>
      </c>
      <c r="BD131" s="810" t="s">
        <v>1183</v>
      </c>
      <c r="BE131" s="810" t="s">
        <v>1183</v>
      </c>
      <c r="BF131" s="811">
        <f>NaturalRelatedDisc(I131,H131,J131,K131,AX131,"Y",L131,M131,N131,O131)+NaturalRelatedDisc(I131,H131,J131,K131,AY131,"Y",L131,M131,N131,O131)+OpenRelatedDisc(I131,H131,J131,K131,AZ131,"Y",L131,M131,N131,O131)+GrainingRelatedDisc(I131,H131,J131,K131,BA131,"Surface","Y",L131,M131,N131,O131)+GrainingRelatedDisc(I131,H131,J131,K131,BB131,"Internal","Y",L131,M131,N131,O131)+OthersRelatedDisc(I131,H131,J131,K131,BC131,"Y",L131,M131,N131,O131)+OthersRelatedDisc(I131,H131,J131,K131,BD131,"Y",L131,M131,N131,O131)+OthersRelatedDisc(I131,H131,J131,K131,BE131,"Y",L131,M131,N131,O131)+cutrelatedDisc(I131,H131,J131,K131,L131,M131,N131,AW131,"Y",O131)+GetColClarupgDwg(I131,H131,J131,K131,AU131,AV131,"Y",L131)</f>
        <v>0</v>
      </c>
      <c r="BG131" s="810" t="s">
        <v>1183</v>
      </c>
      <c r="BH131" s="810" t="s">
        <v>1183</v>
      </c>
      <c r="BI131" s="811">
        <f t="shared" ref="BI131:BI194" si="34">BGMRelatedDisc(I131,H131,J131,K131,BG131,BH131,"Y",L131,M131,N131,O131)</f>
        <v>0</v>
      </c>
      <c r="BJ131" s="810" t="s">
        <v>1183</v>
      </c>
      <c r="BK131" s="810" t="s">
        <v>1183</v>
      </c>
      <c r="BL131" s="810" t="s">
        <v>1326</v>
      </c>
      <c r="BM131" s="811">
        <f t="shared" ref="BM131:BM194" si="35">MIN(BlackRelatedDisc(I131,H131,J131,K131,BJ131,"Y",L131,M131,N131,O131),BlackRelatedDisc(I131,H131,J131,K131,BK131,"Y",L131,M131,N131,O131))</f>
        <v>0</v>
      </c>
      <c r="BN131" s="812" t="s">
        <v>861</v>
      </c>
      <c r="BO131" s="812" t="s">
        <v>861</v>
      </c>
      <c r="BP131" s="812" t="s">
        <v>749</v>
      </c>
      <c r="BQ131" s="811">
        <f>cleanrelateddisc(I131, H131, J131, K131, BN131, BO131, "Y", L131, M131, N131)+HARelatedDisc(I131, H131, J131, K131,BP131, "Y", L131)</f>
        <v>0</v>
      </c>
      <c r="BR131" s="810"/>
      <c r="BS131" s="810"/>
      <c r="BT131" s="811"/>
      <c r="BU131" s="811"/>
      <c r="BV131" s="810"/>
      <c r="BW131" s="811"/>
      <c r="BX131" s="810"/>
      <c r="BY131" s="813"/>
      <c r="BZ131" s="811"/>
      <c r="CA131" s="813"/>
      <c r="CB131" s="811"/>
      <c r="CC131" s="810"/>
      <c r="CD131" s="810"/>
      <c r="CE131" s="810"/>
      <c r="CF131" s="810"/>
      <c r="CG131" s="810"/>
      <c r="CH131" s="810"/>
      <c r="CI131" s="810"/>
      <c r="CJ131" s="810"/>
      <c r="CK131" s="814"/>
      <c r="CL131" s="815">
        <f t="array" ref="CL131">getSection(I131,J131,K131)</f>
        <v>3</v>
      </c>
      <c r="CM131" s="508">
        <f t="array" ref="CM131">IF(AQ131="N/A","",IF(CU131="N/A",0,GetRapPrice(I131,H131,J131,K131)))</f>
        <v>1200</v>
      </c>
      <c r="CN131" s="509">
        <f t="shared" ref="CN131:CN194" si="36">IF(AQ131="N/A","",IF(CU131="N/A",0,AP131-SUM(CO131+CQ131+CR131+CS131+CP131)))</f>
        <v>-0.33999999999999997</v>
      </c>
      <c r="CO131" s="509">
        <f t="array" ref="CO131">IF(AQ131="N/A","",IF(CU131="N/A",0,IF(ISBLANK(G131),0,GetPolSymmDiscount(I131,H131,J131,K131,L131,M131,N131,O131))))</f>
        <v>0</v>
      </c>
      <c r="CP131" s="509">
        <f t="array" ref="CP131">IF(AQ131="N/A","",Depthdisc(I131,H131,L131,J131,K131,Z131,"Y"))</f>
        <v>0</v>
      </c>
      <c r="CQ131" s="509">
        <f t="array" ref="CQ131">IF(AQ131="N/A","",IF(CU131="N/A",0,GetSizePremiums(I131,H131,J131,K131,L131,M131,N131,O131,getSection(G131,J131,K131))))</f>
        <v>0</v>
      </c>
      <c r="CR131" s="509">
        <f t="array" ref="CR131">IF(AQ131="N/A","",IF(CU131="N/A",0,IF(ISBLANK(G131),0,GetDiameterPremiums(I131,H131,L131,M131,N131,O131,J131,K131,T131))))</f>
        <v>0</v>
      </c>
      <c r="CS131" s="509">
        <f t="array" ref="CS131">IF(AQ131="N/A","",IF(CU131="N/A",0,IF(ISBLANK(G131),0,GetKtoSPremiums(I131,H131,J131,K131,AJ131))))</f>
        <v>0</v>
      </c>
      <c r="CT131" s="509">
        <f t="shared" ref="CT131:CT194" si="37">IF(AQ131="N/A","",IF(CU131="N/A",0,IF(OR(CM131=0,CU131=0,CM131=""),"",-1+CU131/CM131)))</f>
        <v>-0.33999999999999997</v>
      </c>
      <c r="CU131" s="508">
        <f t="array" ref="CU131">IF(AQ131="N/A","",GetFMP(I131, H131, J131, K131, L131, M131, N131, O131, (Q131+R131)/2,Z131,AJ131,"Y"))</f>
        <v>792</v>
      </c>
      <c r="CV131" s="504">
        <f t="shared" ref="CV131:CV194" si="38">IF(AQ131="N/A","",IF(CU131="N/A",0,CU131*H131))</f>
        <v>277.2</v>
      </c>
      <c r="CW131" s="508">
        <f t="shared" ref="CW131:CW194" si="39">CM131</f>
        <v>1200</v>
      </c>
      <c r="CX131" s="717">
        <f t="shared" ref="CX131:CX194" si="40">IF(OR(AQ131="N/A",BM131="N/A",BI131="N/A"),"",BF131+BI131+BM131+BQ131)</f>
        <v>0</v>
      </c>
      <c r="CY131" s="717">
        <f>IF(OR(AQ131="N/A",BM131="N/A",BI131="N/A"),"",IF(AND(H131&lt;1,H131&gt;=0.3,I130="ROUND"),IF(CT131&gt;=-0.4,-0.2,-0.15),MAX(CX131,IF(OR(AQ131="N/A",BM131="N/A",BI131="N/A"),"",GetFinalDiscount("Y", I131, H131, J131, K131, L131, M131, N131, O131, AS131, AT131,AU131,AV131, AW131, AX131,AY131, AZ131, BA131, BB131,BC131,BD131, BE131,BG131, BH131, BJ131, BK131, BN131, BO131, BP131)))))</f>
        <v>-0.2</v>
      </c>
      <c r="CZ131" s="717">
        <f t="shared" ref="CZ131:CZ194" si="41">CT131</f>
        <v>-0.33999999999999997</v>
      </c>
      <c r="DA131" s="509">
        <f t="shared" ref="DA131:DA194" si="42">IF(OR(AQ131="N/A",BM131="N/A",BI131="N/A"),"",CZ131+MAX(CX131,CY131))</f>
        <v>-0.33999999999999997</v>
      </c>
      <c r="DB131" s="504">
        <f t="shared" ref="DB131:DB194" si="43">IF(OR(AQ131="N/A",BM131="N/A",BI131="N/A"),"",CW131*(1+DA131))</f>
        <v>792</v>
      </c>
      <c r="DC131" s="504">
        <f t="shared" ref="DC131:DC194" si="44">IF(OR(AQ131="N/A",BM131="N/A",BI131="N/A"),"",DB131*H131)</f>
        <v>277.2</v>
      </c>
      <c r="DD131" s="504" t="str">
        <f t="shared" ref="DD131:DD194" si="45">IF(BM131="N/A","Black not allowed in Fancy nor 3Cts+",IF(BI131="N/A","BGM Not Allowed in Fancy nor 3Cts+",IF(AQ131="N/A","No Price Available in Pricelist","")))</f>
        <v/>
      </c>
      <c r="DE131" s="504">
        <f t="array" ref="DE131">IF(OR(AQ131="N/A",BM131="N/A",BI131="N/A"),"",GetCertCharge(H131,"Y",AL131))</f>
        <v>51</v>
      </c>
      <c r="DF131" s="504">
        <f>IF(OR(AQ131="N/A",BM131="N/A",BI131="N/A"),"",DC131*Parameters!$L$3)</f>
        <v>11.087999999999999</v>
      </c>
      <c r="DG131" s="504">
        <f t="shared" ref="DG131:DG194" si="46">IF(OR(AQ131="N/A",BM131="N/A",BI131="N/A"),"",DC131-DE131-DF131)</f>
        <v>215.11199999999999</v>
      </c>
      <c r="DH131" s="504">
        <f t="shared" ref="DH131:DH194" si="47">IF(OR(AQ131="N/A",BM131="N/A",BI131="N/A"),"",DG131/H131)</f>
        <v>614.60571428571427</v>
      </c>
    </row>
    <row r="132" spans="2:112" x14ac:dyDescent="0.25">
      <c r="B132" s="798"/>
      <c r="C132" s="799" t="s">
        <v>1639</v>
      </c>
      <c r="D132" s="512"/>
      <c r="E132" s="512"/>
      <c r="F132" s="722" t="s">
        <v>24</v>
      </c>
      <c r="G132" s="800"/>
      <c r="H132" s="801">
        <v>0.35</v>
      </c>
      <c r="I132" s="509" t="s">
        <v>196</v>
      </c>
      <c r="J132" s="802" t="s">
        <v>250</v>
      </c>
      <c r="K132" s="803" t="s">
        <v>243</v>
      </c>
      <c r="L132" s="804" t="s">
        <v>188</v>
      </c>
      <c r="M132" s="805" t="s">
        <v>188</v>
      </c>
      <c r="N132" s="804" t="s">
        <v>188</v>
      </c>
      <c r="O132" s="804" t="s">
        <v>22</v>
      </c>
      <c r="P132" s="806"/>
      <c r="Q132" s="805"/>
      <c r="R132" s="805"/>
      <c r="S132" s="805"/>
      <c r="T132" s="805"/>
      <c r="U132" s="805">
        <v>1.0089999999999999</v>
      </c>
      <c r="V132" s="805"/>
      <c r="W132" s="805"/>
      <c r="X132" s="805"/>
      <c r="Y132" s="805"/>
      <c r="Z132" s="805">
        <v>62.6</v>
      </c>
      <c r="AA132" s="512">
        <v>57</v>
      </c>
      <c r="AB132" s="512"/>
      <c r="AC132" s="512"/>
      <c r="AD132" s="807"/>
      <c r="AE132" s="805"/>
      <c r="AF132" s="805"/>
      <c r="AG132" s="805"/>
      <c r="AH132" s="805"/>
      <c r="AI132" s="512"/>
      <c r="AJ132" s="512" t="s">
        <v>1932</v>
      </c>
      <c r="AK132" s="807"/>
      <c r="AL132" s="512"/>
      <c r="AM132" s="807"/>
      <c r="AN132" s="512"/>
      <c r="AO132" s="559">
        <f t="array" ref="AO132">IF(AQ132="N/A","",GetRapPrice(I132,H132,J132,K132))</f>
        <v>2100</v>
      </c>
      <c r="AP132" s="509">
        <f t="shared" si="32"/>
        <v>-0.36</v>
      </c>
      <c r="AQ132" s="508">
        <f t="array" ref="AQ132">GetFMP(I132,H132,J132,K132,L132,M132,N132,O132,(Q132+R132)/2,Z132,AJ132,"Y")</f>
        <v>1344</v>
      </c>
      <c r="AR132" s="504">
        <f t="shared" si="33"/>
        <v>470.4</v>
      </c>
      <c r="AS132" s="808"/>
      <c r="AT132" s="809"/>
      <c r="AU132" s="810"/>
      <c r="AV132" s="810"/>
      <c r="AW132" s="811"/>
      <c r="AX132" s="811" t="s">
        <v>1183</v>
      </c>
      <c r="AY132" s="810" t="s">
        <v>1183</v>
      </c>
      <c r="AZ132" s="810" t="s">
        <v>1183</v>
      </c>
      <c r="BA132" s="810" t="s">
        <v>1183</v>
      </c>
      <c r="BB132" s="810" t="s">
        <v>1183</v>
      </c>
      <c r="BC132" s="810" t="s">
        <v>1183</v>
      </c>
      <c r="BD132" s="810" t="s">
        <v>1183</v>
      </c>
      <c r="BE132" s="810" t="s">
        <v>1183</v>
      </c>
      <c r="BF132" s="811">
        <f>NaturalRelatedDisc(I132,H132,J132,K132,AX132,"Y",L132,M132,N132,O132)+NaturalRelatedDisc(I132,H132,J132,K132,AY132,"Y",L132,M132,N132,O132)+OpenRelatedDisc(I132,H132,J132,K132,AZ132,"Y",L132,M132,N132,O132)+GrainingRelatedDisc(I132,H132,J132,K132,BA132,"Surface","Y",L132,M132,N132,O132)+GrainingRelatedDisc(I132,H132,J132,K132,BB132,"Internal","Y",L132,M132,N132,O132)+OthersRelatedDisc(I132,H132,J132,K132,BC132,"Y",L132,M132,N132,O132)+OthersRelatedDisc(I132,H132,J132,K132,BD132,"Y",L132,M132,N132,O132)+OthersRelatedDisc(I132,H132,J132,K132,BE132,"Y",L132,M132,N132,O132)+cutrelatedDisc(I132,H132,J132,K132,L132,M132,N132,AW132,"Y",O132)+GetColClarupgDwg(I132,H132,J132,K132,AU132,AV132,"Y",L132)</f>
        <v>0</v>
      </c>
      <c r="BG132" s="810" t="s">
        <v>1183</v>
      </c>
      <c r="BH132" s="810" t="s">
        <v>1183</v>
      </c>
      <c r="BI132" s="811">
        <f t="shared" si="34"/>
        <v>0</v>
      </c>
      <c r="BJ132" s="810" t="s">
        <v>1183</v>
      </c>
      <c r="BK132" s="810" t="s">
        <v>1183</v>
      </c>
      <c r="BL132" s="810" t="s">
        <v>1183</v>
      </c>
      <c r="BM132" s="811">
        <f t="shared" si="35"/>
        <v>0</v>
      </c>
      <c r="BN132" s="812"/>
      <c r="BO132" s="812"/>
      <c r="BP132" s="812" t="s">
        <v>749</v>
      </c>
      <c r="BQ132" s="811">
        <f>cleanrelateddisc(I132, H132, J132, K132, BN132, BO132, "Y", L132, M132, N132)+HARelatedDisc(I132, H132, J132, K132,BP132, "Y", L132)</f>
        <v>0</v>
      </c>
      <c r="BR132" s="810"/>
      <c r="BS132" s="810"/>
      <c r="BT132" s="811"/>
      <c r="BU132" s="811"/>
      <c r="BV132" s="810"/>
      <c r="BW132" s="811"/>
      <c r="BX132" s="810"/>
      <c r="BY132" s="813"/>
      <c r="BZ132" s="811"/>
      <c r="CA132" s="813"/>
      <c r="CB132" s="811"/>
      <c r="CC132" s="810"/>
      <c r="CD132" s="810"/>
      <c r="CE132" s="810"/>
      <c r="CF132" s="810"/>
      <c r="CG132" s="810"/>
      <c r="CH132" s="810"/>
      <c r="CI132" s="810"/>
      <c r="CJ132" s="810"/>
      <c r="CK132" s="814"/>
      <c r="CL132" s="815">
        <f t="array" ref="CL132">getSection(I132,J132,K132)</f>
        <v>5</v>
      </c>
      <c r="CM132" s="508">
        <f t="array" ref="CM132">IF(AQ132="N/A","",IF(CU132="N/A",0,GetRapPrice(I132,H132,J132,K132)))</f>
        <v>2100</v>
      </c>
      <c r="CN132" s="509">
        <f t="shared" si="36"/>
        <v>-0.36</v>
      </c>
      <c r="CO132" s="509">
        <f t="array" ref="CO132">IF(AQ132="N/A","",IF(CU132="N/A",0,IF(ISBLANK(G132),0,GetPolSymmDiscount(I132,H132,J132,K132,L132,M132,N132,O132))))</f>
        <v>0</v>
      </c>
      <c r="CP132" s="509">
        <f t="array" ref="CP132">IF(AQ132="N/A","",Depthdisc(I132,H132,L132,J132,K132,Z132,"Y"))</f>
        <v>0</v>
      </c>
      <c r="CQ132" s="509">
        <f t="array" ref="CQ132">IF(AQ132="N/A","",IF(CU132="N/A",0,GetSizePremiums(I132,H132,J132,K132,L132,M132,N132,O132,getSection(G132,J132,K132))))</f>
        <v>0</v>
      </c>
      <c r="CR132" s="509">
        <f t="array" ref="CR132">IF(AQ132="N/A","",IF(CU132="N/A",0,IF(ISBLANK(G132),0,GetDiameterPremiums(I132,H132,L132,M132,N132,O132,J132,K132,T132))))</f>
        <v>0</v>
      </c>
      <c r="CS132" s="509">
        <f t="array" ref="CS132">IF(AQ132="N/A","",IF(CU132="N/A",0,IF(ISBLANK(G132),0,GetKtoSPremiums(I132,H132,J132,K132,AJ132))))</f>
        <v>0</v>
      </c>
      <c r="CT132" s="509">
        <f t="shared" si="37"/>
        <v>-0.36</v>
      </c>
      <c r="CU132" s="508">
        <f t="array" ref="CU132">IF(AQ132="N/A","",GetFMP(I132, H132, J132, K132, L132, M132, N132, O132, (Q132+R132)/2,Z132,AJ132,"Y"))</f>
        <v>1344</v>
      </c>
      <c r="CV132" s="504">
        <f t="shared" si="38"/>
        <v>470.4</v>
      </c>
      <c r="CW132" s="508">
        <f t="shared" si="39"/>
        <v>2100</v>
      </c>
      <c r="CX132" s="717">
        <f t="shared" si="40"/>
        <v>0</v>
      </c>
      <c r="CY132" s="717">
        <f>IF(OR(AQ132="N/A",BM132="N/A",BI132="N/A"),"",IF(AND(H132&lt;1,H132&gt;=0.3,I131="ROUND"),IF(CT132&gt;=-0.4,-0.2,-0.15),MAX(CX132,IF(OR(AQ132="N/A",BM132="N/A",BI132="N/A"),"",GetFinalDiscount("Y", I132, H132, J132, K132, L132, M132, N132, O132, AS132, AT132,AU132,AV132, AW132, AX132,AY132, AZ132, BA132, BB132,BC132,BD132, BE132,BG132, BH132, BJ132, BK132, BN132, BO132, BP132)))))</f>
        <v>-0.2</v>
      </c>
      <c r="CZ132" s="717">
        <f t="shared" si="41"/>
        <v>-0.36</v>
      </c>
      <c r="DA132" s="509">
        <f t="shared" si="42"/>
        <v>-0.36</v>
      </c>
      <c r="DB132" s="504">
        <f t="shared" si="43"/>
        <v>1344</v>
      </c>
      <c r="DC132" s="504">
        <f t="shared" si="44"/>
        <v>470.4</v>
      </c>
      <c r="DD132" s="504" t="str">
        <f t="shared" si="45"/>
        <v/>
      </c>
      <c r="DE132" s="504">
        <f t="array" ref="DE132">IF(OR(AQ132="N/A",BM132="N/A",BI132="N/A"),"",GetCertCharge(H132,"Y",AL132))</f>
        <v>51</v>
      </c>
      <c r="DF132" s="504">
        <f>IF(OR(AQ132="N/A",BM132="N/A",BI132="N/A"),"",DC132*Parameters!$L$3)</f>
        <v>18.815999999999999</v>
      </c>
      <c r="DG132" s="504">
        <f t="shared" si="46"/>
        <v>400.584</v>
      </c>
      <c r="DH132" s="504">
        <f t="shared" si="47"/>
        <v>1144.5257142857145</v>
      </c>
    </row>
    <row r="133" spans="2:112" x14ac:dyDescent="0.25">
      <c r="B133" s="798"/>
      <c r="C133" s="799" t="s">
        <v>1640</v>
      </c>
      <c r="D133" s="512"/>
      <c r="E133" s="512"/>
      <c r="F133" s="722" t="s">
        <v>24</v>
      </c>
      <c r="G133" s="800"/>
      <c r="H133" s="801">
        <v>0.35</v>
      </c>
      <c r="I133" s="509" t="s">
        <v>196</v>
      </c>
      <c r="J133" s="802" t="s">
        <v>213</v>
      </c>
      <c r="K133" s="803" t="s">
        <v>251</v>
      </c>
      <c r="L133" s="804" t="s">
        <v>188</v>
      </c>
      <c r="M133" s="805" t="s">
        <v>188</v>
      </c>
      <c r="N133" s="804" t="s">
        <v>188</v>
      </c>
      <c r="O133" s="804" t="s">
        <v>22</v>
      </c>
      <c r="P133" s="806"/>
      <c r="Q133" s="805"/>
      <c r="R133" s="805"/>
      <c r="S133" s="805"/>
      <c r="T133" s="805"/>
      <c r="U133" s="805">
        <v>1.0089999999999999</v>
      </c>
      <c r="V133" s="805"/>
      <c r="W133" s="805"/>
      <c r="X133" s="805"/>
      <c r="Y133" s="805"/>
      <c r="Z133" s="805">
        <v>61.9</v>
      </c>
      <c r="AA133" s="512">
        <v>57</v>
      </c>
      <c r="AB133" s="512"/>
      <c r="AC133" s="512"/>
      <c r="AD133" s="807"/>
      <c r="AE133" s="805"/>
      <c r="AF133" s="805"/>
      <c r="AG133" s="805"/>
      <c r="AH133" s="805"/>
      <c r="AI133" s="512"/>
      <c r="AJ133" s="512" t="s">
        <v>1926</v>
      </c>
      <c r="AK133" s="807"/>
      <c r="AL133" s="512"/>
      <c r="AM133" s="807"/>
      <c r="AN133" s="512"/>
      <c r="AO133" s="559">
        <f t="array" ref="AO133">IF(AQ133="N/A","",GetRapPrice(I133,H133,J133,K133))</f>
        <v>2200</v>
      </c>
      <c r="AP133" s="509">
        <f t="shared" si="32"/>
        <v>-0.4</v>
      </c>
      <c r="AQ133" s="508">
        <f t="array" ref="AQ133">GetFMP(I133,H133,J133,K133,L133,M133,N133,O133,(Q133+R133)/2,Z133,AJ133,"Y")</f>
        <v>1320</v>
      </c>
      <c r="AR133" s="504">
        <f t="shared" si="33"/>
        <v>461.99999999999994</v>
      </c>
      <c r="AS133" s="808"/>
      <c r="AT133" s="809"/>
      <c r="AU133" s="810"/>
      <c r="AV133" s="810"/>
      <c r="AW133" s="811" t="s">
        <v>189</v>
      </c>
      <c r="AX133" s="811" t="s">
        <v>1183</v>
      </c>
      <c r="AY133" s="810" t="s">
        <v>1183</v>
      </c>
      <c r="AZ133" s="810" t="s">
        <v>1183</v>
      </c>
      <c r="BA133" s="810" t="s">
        <v>1183</v>
      </c>
      <c r="BB133" s="810" t="s">
        <v>1183</v>
      </c>
      <c r="BC133" s="810" t="s">
        <v>1183</v>
      </c>
      <c r="BD133" s="810" t="s">
        <v>1183</v>
      </c>
      <c r="BE133" s="810" t="s">
        <v>1183</v>
      </c>
      <c r="BF133" s="811">
        <f>NaturalRelatedDisc(I133,H133,J133,K133,AX133,"Y",L133,M133,N133,O133)+NaturalRelatedDisc(I133,H133,J133,K133,AY133,"Y",L133,M133,N133,O133)+OpenRelatedDisc(I133,H133,J133,K133,AZ133,"Y",L133,M133,N133,O133)+GrainingRelatedDisc(I133,H133,J133,K133,BA133,"Surface","Y",L133,M133,N133,O133)+GrainingRelatedDisc(I133,H133,J133,K133,BB133,"Internal","Y",L133,M133,N133,O133)+OthersRelatedDisc(I133,H133,J133,K133,BC133,"Y",L133,M133,N133,O133)+OthersRelatedDisc(I133,H133,J133,K133,BD133,"Y",L133,M133,N133,O133)+OthersRelatedDisc(I133,H133,J133,K133,BE133,"Y",L133,M133,N133,O133)+cutrelatedDisc(I133,H133,J133,K133,L133,M133,N133,AW133,"Y",O133)+GetColClarupgDwg(I133,H133,J133,K133,AU133,AV133,"Y",L133)</f>
        <v>0</v>
      </c>
      <c r="BG133" s="810" t="s">
        <v>1183</v>
      </c>
      <c r="BH133" s="810" t="s">
        <v>1183</v>
      </c>
      <c r="BI133" s="811">
        <f t="shared" si="34"/>
        <v>0</v>
      </c>
      <c r="BJ133" s="810" t="s">
        <v>1284</v>
      </c>
      <c r="BK133" s="810" t="s">
        <v>1183</v>
      </c>
      <c r="BL133" s="810" t="s">
        <v>1322</v>
      </c>
      <c r="BM133" s="811">
        <f t="shared" si="35"/>
        <v>-0.02</v>
      </c>
      <c r="BN133" s="812" t="s">
        <v>861</v>
      </c>
      <c r="BO133" s="812" t="s">
        <v>749</v>
      </c>
      <c r="BP133" s="812" t="s">
        <v>749</v>
      </c>
      <c r="BQ133" s="811">
        <f>cleanrelateddisc(I133, H133, J133, K133, BN133, BO133, "Y", L133, M133, N133)+HARelatedDisc(I133, H133, J133, K133,BP133, "Y", L133)</f>
        <v>0</v>
      </c>
      <c r="BR133" s="810"/>
      <c r="BS133" s="810"/>
      <c r="BT133" s="811"/>
      <c r="BU133" s="811"/>
      <c r="BV133" s="810"/>
      <c r="BW133" s="811"/>
      <c r="BX133" s="810"/>
      <c r="BY133" s="813"/>
      <c r="BZ133" s="811"/>
      <c r="CA133" s="813"/>
      <c r="CB133" s="811"/>
      <c r="CC133" s="810"/>
      <c r="CD133" s="810"/>
      <c r="CE133" s="810"/>
      <c r="CF133" s="810"/>
      <c r="CG133" s="810"/>
      <c r="CH133" s="810"/>
      <c r="CI133" s="810"/>
      <c r="CJ133" s="810"/>
      <c r="CK133" s="814"/>
      <c r="CL133" s="815">
        <f t="array" ref="CL133">getSection(I133,J133,K133)</f>
        <v>4</v>
      </c>
      <c r="CM133" s="508">
        <f t="array" ref="CM133">IF(AQ133="N/A","",IF(CU133="N/A",0,GetRapPrice(I133,H133,J133,K133)))</f>
        <v>2200</v>
      </c>
      <c r="CN133" s="509">
        <f t="shared" si="36"/>
        <v>-0.4</v>
      </c>
      <c r="CO133" s="509">
        <f t="array" ref="CO133">IF(AQ133="N/A","",IF(CU133="N/A",0,IF(ISBLANK(G133),0,GetPolSymmDiscount(I133,H133,J133,K133,L133,M133,N133,O133))))</f>
        <v>0</v>
      </c>
      <c r="CP133" s="509">
        <f t="array" ref="CP133">IF(AQ133="N/A","",Depthdisc(I133,H133,L133,J133,K133,Z133,"Y"))</f>
        <v>0</v>
      </c>
      <c r="CQ133" s="509">
        <f t="array" ref="CQ133">IF(AQ133="N/A","",IF(CU133="N/A",0,GetSizePremiums(I133,H133,J133,K133,L133,M133,N133,O133,getSection(G133,J133,K133))))</f>
        <v>0</v>
      </c>
      <c r="CR133" s="509">
        <f t="array" ref="CR133">IF(AQ133="N/A","",IF(CU133="N/A",0,IF(ISBLANK(G133),0,GetDiameterPremiums(I133,H133,L133,M133,N133,O133,J133,K133,T133))))</f>
        <v>0</v>
      </c>
      <c r="CS133" s="509">
        <f t="array" ref="CS133">IF(AQ133="N/A","",IF(CU133="N/A",0,IF(ISBLANK(G133),0,GetKtoSPremiums(I133,H133,J133,K133,AJ133))))</f>
        <v>0</v>
      </c>
      <c r="CT133" s="509">
        <f t="shared" si="37"/>
        <v>-0.4</v>
      </c>
      <c r="CU133" s="508">
        <f t="array" ref="CU133">IF(AQ133="N/A","",GetFMP(I133, H133, J133, K133, L133, M133, N133, O133, (Q133+R133)/2,Z133,AJ133,"Y"))</f>
        <v>1320</v>
      </c>
      <c r="CV133" s="504">
        <f t="shared" si="38"/>
        <v>461.99999999999994</v>
      </c>
      <c r="CW133" s="508">
        <f t="shared" si="39"/>
        <v>2200</v>
      </c>
      <c r="CX133" s="717">
        <f t="shared" si="40"/>
        <v>-0.02</v>
      </c>
      <c r="CY133" s="717">
        <f>IF(OR(AQ133="N/A",BM133="N/A",BI133="N/A"),"",IF(AND(H133&lt;1,H133&gt;=0.3,I132="ROUND"),IF(CT133&gt;=-0.4,-0.2,-0.15),MAX(CX133,IF(OR(AQ133="N/A",BM133="N/A",BI133="N/A"),"",GetFinalDiscount("Y", I133, H133, J133, K133, L133, M133, N133, O133, AS133, AT133,AU133,AV133, AW133, AX133,AY133, AZ133, BA133, BB133,BC133,BD133, BE133,BG133, BH133, BJ133, BK133, BN133, BO133, BP133)))))</f>
        <v>-0.2</v>
      </c>
      <c r="CZ133" s="717">
        <f t="shared" si="41"/>
        <v>-0.4</v>
      </c>
      <c r="DA133" s="509">
        <f t="shared" si="42"/>
        <v>-0.42000000000000004</v>
      </c>
      <c r="DB133" s="504">
        <f t="shared" si="43"/>
        <v>1276</v>
      </c>
      <c r="DC133" s="504">
        <f t="shared" si="44"/>
        <v>446.59999999999997</v>
      </c>
      <c r="DD133" s="504" t="str">
        <f t="shared" si="45"/>
        <v/>
      </c>
      <c r="DE133" s="504">
        <f t="array" ref="DE133">IF(OR(AQ133="N/A",BM133="N/A",BI133="N/A"),"",GetCertCharge(H133,"Y",AL133))</f>
        <v>51</v>
      </c>
      <c r="DF133" s="504">
        <f>IF(OR(AQ133="N/A",BM133="N/A",BI133="N/A"),"",DC133*Parameters!$L$3)</f>
        <v>17.864000000000001</v>
      </c>
      <c r="DG133" s="504">
        <f t="shared" si="46"/>
        <v>377.73599999999999</v>
      </c>
      <c r="DH133" s="504">
        <f t="shared" si="47"/>
        <v>1079.2457142857143</v>
      </c>
    </row>
    <row r="134" spans="2:112" x14ac:dyDescent="0.25">
      <c r="B134" s="798"/>
      <c r="C134" s="799" t="s">
        <v>1641</v>
      </c>
      <c r="D134" s="512"/>
      <c r="E134" s="512"/>
      <c r="F134" s="722" t="s">
        <v>24</v>
      </c>
      <c r="G134" s="800"/>
      <c r="H134" s="801">
        <v>0.35</v>
      </c>
      <c r="I134" s="509" t="s">
        <v>196</v>
      </c>
      <c r="J134" s="802" t="s">
        <v>213</v>
      </c>
      <c r="K134" s="803" t="s">
        <v>251</v>
      </c>
      <c r="L134" s="804" t="s">
        <v>202</v>
      </c>
      <c r="M134" s="805" t="s">
        <v>188</v>
      </c>
      <c r="N134" s="804" t="s">
        <v>188</v>
      </c>
      <c r="O134" s="804" t="s">
        <v>22</v>
      </c>
      <c r="P134" s="806"/>
      <c r="Q134" s="805"/>
      <c r="R134" s="805"/>
      <c r="S134" s="805"/>
      <c r="T134" s="805"/>
      <c r="U134" s="805">
        <v>1.0069999999999999</v>
      </c>
      <c r="V134" s="805"/>
      <c r="W134" s="805"/>
      <c r="X134" s="805"/>
      <c r="Y134" s="805"/>
      <c r="Z134" s="805">
        <v>62.1</v>
      </c>
      <c r="AA134" s="512">
        <v>59</v>
      </c>
      <c r="AB134" s="512"/>
      <c r="AC134" s="512"/>
      <c r="AD134" s="807"/>
      <c r="AE134" s="805"/>
      <c r="AF134" s="805"/>
      <c r="AG134" s="805"/>
      <c r="AH134" s="805"/>
      <c r="AI134" s="512"/>
      <c r="AJ134" s="512" t="s">
        <v>1901</v>
      </c>
      <c r="AK134" s="807"/>
      <c r="AL134" s="512"/>
      <c r="AM134" s="807"/>
      <c r="AN134" s="512"/>
      <c r="AO134" s="559">
        <f t="array" ref="AO134">IF(AQ134="N/A","",GetRapPrice(I134,H134,J134,K134))</f>
        <v>2200</v>
      </c>
      <c r="AP134" s="509">
        <f t="shared" si="32"/>
        <v>-0.53</v>
      </c>
      <c r="AQ134" s="508">
        <f t="array" ref="AQ134">GetFMP(I134,H134,J134,K134,L134,M134,N134,O134,(Q134+R134)/2,Z134,AJ134,"Y")</f>
        <v>1034</v>
      </c>
      <c r="AR134" s="504">
        <f t="shared" si="33"/>
        <v>361.9</v>
      </c>
      <c r="AS134" s="808"/>
      <c r="AT134" s="809"/>
      <c r="AU134" s="810"/>
      <c r="AV134" s="810"/>
      <c r="AW134" s="811" t="s">
        <v>189</v>
      </c>
      <c r="AX134" s="811" t="s">
        <v>253</v>
      </c>
      <c r="AY134" s="810" t="s">
        <v>1183</v>
      </c>
      <c r="AZ134" s="810" t="s">
        <v>1183</v>
      </c>
      <c r="BA134" s="810" t="s">
        <v>1183</v>
      </c>
      <c r="BB134" s="810" t="s">
        <v>1183</v>
      </c>
      <c r="BC134" s="810" t="s">
        <v>1183</v>
      </c>
      <c r="BD134" s="810" t="s">
        <v>1183</v>
      </c>
      <c r="BE134" s="810" t="s">
        <v>1183</v>
      </c>
      <c r="BF134" s="811">
        <f>NaturalRelatedDisc(I134,H134,J134,K134,AX134,"Y",L134,M134,N134,O134)+NaturalRelatedDisc(I134,H134,J134,K134,AY134,"Y",L134,M134,N134,O134)+OpenRelatedDisc(I134,H134,J134,K134,AZ134,"Y",L134,M134,N134,O134)+GrainingRelatedDisc(I134,H134,J134,K134,BA134,"Surface","Y",L134,M134,N134,O134)+GrainingRelatedDisc(I134,H134,J134,K134,BB134,"Internal","Y",L134,M134,N134,O134)+OthersRelatedDisc(I134,H134,J134,K134,BC134,"Y",L134,M134,N134,O134)+OthersRelatedDisc(I134,H134,J134,K134,BD134,"Y",L134,M134,N134,O134)+OthersRelatedDisc(I134,H134,J134,K134,BE134,"Y",L134,M134,N134,O134)+cutrelatedDisc(I134,H134,J134,K134,L134,M134,N134,AW134,"Y",O134)+GetColClarupgDwg(I134,H134,J134,K134,AU134,AV134,"Y",L134)</f>
        <v>0</v>
      </c>
      <c r="BG134" s="810" t="s">
        <v>1183</v>
      </c>
      <c r="BH134" s="810" t="s">
        <v>193</v>
      </c>
      <c r="BI134" s="811">
        <f t="shared" si="34"/>
        <v>-0.08</v>
      </c>
      <c r="BJ134" s="810" t="s">
        <v>1183</v>
      </c>
      <c r="BK134" s="810" t="s">
        <v>1183</v>
      </c>
      <c r="BL134" s="810" t="s">
        <v>1322</v>
      </c>
      <c r="BM134" s="811">
        <f t="shared" si="35"/>
        <v>0</v>
      </c>
      <c r="BN134" s="812" t="s">
        <v>749</v>
      </c>
      <c r="BO134" s="812" t="s">
        <v>749</v>
      </c>
      <c r="BP134" s="812" t="s">
        <v>749</v>
      </c>
      <c r="BQ134" s="811">
        <f>cleanrelateddisc(I134, H134, J134, K134, BN134, BO134, "Y", L134, M134, N134)+HARelatedDisc(I134, H134, J134, K134,BP134, "Y", L134)</f>
        <v>0</v>
      </c>
      <c r="BR134" s="810"/>
      <c r="BS134" s="810"/>
      <c r="BT134" s="811"/>
      <c r="BU134" s="811"/>
      <c r="BV134" s="810"/>
      <c r="BW134" s="811"/>
      <c r="BX134" s="810"/>
      <c r="BY134" s="813"/>
      <c r="BZ134" s="811"/>
      <c r="CA134" s="813"/>
      <c r="CB134" s="811"/>
      <c r="CC134" s="810"/>
      <c r="CD134" s="810"/>
      <c r="CE134" s="810"/>
      <c r="CF134" s="810"/>
      <c r="CG134" s="810"/>
      <c r="CH134" s="810"/>
      <c r="CI134" s="810"/>
      <c r="CJ134" s="810"/>
      <c r="CK134" s="814"/>
      <c r="CL134" s="815">
        <f t="array" ref="CL134">getSection(I134,J134,K134)</f>
        <v>4</v>
      </c>
      <c r="CM134" s="508">
        <f t="array" ref="CM134">IF(AQ134="N/A","",IF(CU134="N/A",0,GetRapPrice(I134,H134,J134,K134)))</f>
        <v>2200</v>
      </c>
      <c r="CN134" s="509">
        <f t="shared" si="36"/>
        <v>-0.53</v>
      </c>
      <c r="CO134" s="509">
        <f t="array" ref="CO134">IF(AQ134="N/A","",IF(CU134="N/A",0,IF(ISBLANK(G134),0,GetPolSymmDiscount(I134,H134,J134,K134,L134,M134,N134,O134))))</f>
        <v>0</v>
      </c>
      <c r="CP134" s="509">
        <f t="array" ref="CP134">IF(AQ134="N/A","",Depthdisc(I134,H134,L134,J134,K134,Z134,"Y"))</f>
        <v>0</v>
      </c>
      <c r="CQ134" s="509">
        <f t="array" ref="CQ134">IF(AQ134="N/A","",IF(CU134="N/A",0,GetSizePremiums(I134,H134,J134,K134,L134,M134,N134,O134,getSection(G134,J134,K134))))</f>
        <v>0</v>
      </c>
      <c r="CR134" s="509">
        <f t="array" ref="CR134">IF(AQ134="N/A","",IF(CU134="N/A",0,IF(ISBLANK(G134),0,GetDiameterPremiums(I134,H134,L134,M134,N134,O134,J134,K134,T134))))</f>
        <v>0</v>
      </c>
      <c r="CS134" s="509">
        <f t="array" ref="CS134">IF(AQ134="N/A","",IF(CU134="N/A",0,IF(ISBLANK(G134),0,GetKtoSPremiums(I134,H134,J134,K134,AJ134))))</f>
        <v>0</v>
      </c>
      <c r="CT134" s="509">
        <f t="shared" si="37"/>
        <v>-0.53</v>
      </c>
      <c r="CU134" s="508">
        <f t="array" ref="CU134">IF(AQ134="N/A","",GetFMP(I134, H134, J134, K134, L134, M134, N134, O134, (Q134+R134)/2,Z134,AJ134,"Y"))</f>
        <v>1034</v>
      </c>
      <c r="CV134" s="504">
        <f t="shared" si="38"/>
        <v>361.9</v>
      </c>
      <c r="CW134" s="508">
        <f t="shared" si="39"/>
        <v>2200</v>
      </c>
      <c r="CX134" s="717">
        <f t="shared" si="40"/>
        <v>-0.08</v>
      </c>
      <c r="CY134" s="717">
        <f>IF(OR(AQ134="N/A",BM134="N/A",BI134="N/A"),"",IF(AND(H134&lt;1,H134&gt;=0.3,I133="ROUND"),IF(CT134&gt;=-0.4,-0.2,-0.15),MAX(CX134,IF(OR(AQ134="N/A",BM134="N/A",BI134="N/A"),"",GetFinalDiscount("Y", I134, H134, J134, K134, L134, M134, N134, O134, AS134, AT134,AU134,AV134, AW134, AX134,AY134, AZ134, BA134, BB134,BC134,BD134, BE134,BG134, BH134, BJ134, BK134, BN134, BO134, BP134)))))</f>
        <v>-0.15</v>
      </c>
      <c r="CZ134" s="717">
        <f t="shared" si="41"/>
        <v>-0.53</v>
      </c>
      <c r="DA134" s="509">
        <f t="shared" si="42"/>
        <v>-0.61</v>
      </c>
      <c r="DB134" s="504">
        <f t="shared" si="43"/>
        <v>858</v>
      </c>
      <c r="DC134" s="504">
        <f t="shared" si="44"/>
        <v>300.29999999999995</v>
      </c>
      <c r="DD134" s="504" t="str">
        <f t="shared" si="45"/>
        <v/>
      </c>
      <c r="DE134" s="504">
        <f t="array" ref="DE134">IF(OR(AQ134="N/A",BM134="N/A",BI134="N/A"),"",GetCertCharge(H134,"Y",AL134))</f>
        <v>51</v>
      </c>
      <c r="DF134" s="504">
        <f>IF(OR(AQ134="N/A",BM134="N/A",BI134="N/A"),"",DC134*Parameters!$L$3)</f>
        <v>12.011999999999999</v>
      </c>
      <c r="DG134" s="504">
        <f t="shared" si="46"/>
        <v>237.28799999999995</v>
      </c>
      <c r="DH134" s="504">
        <f t="shared" si="47"/>
        <v>677.96571428571417</v>
      </c>
    </row>
    <row r="135" spans="2:112" x14ac:dyDescent="0.25">
      <c r="B135" s="798"/>
      <c r="C135" s="799" t="s">
        <v>1642</v>
      </c>
      <c r="D135" s="512"/>
      <c r="E135" s="512"/>
      <c r="F135" s="722" t="s">
        <v>24</v>
      </c>
      <c r="G135" s="800"/>
      <c r="H135" s="801">
        <v>0.35</v>
      </c>
      <c r="I135" s="509" t="s">
        <v>196</v>
      </c>
      <c r="J135" s="802" t="s">
        <v>273</v>
      </c>
      <c r="K135" s="803" t="s">
        <v>214</v>
      </c>
      <c r="L135" s="804" t="s">
        <v>188</v>
      </c>
      <c r="M135" s="805" t="s">
        <v>188</v>
      </c>
      <c r="N135" s="804" t="s">
        <v>188</v>
      </c>
      <c r="O135" s="804" t="s">
        <v>22</v>
      </c>
      <c r="P135" s="806"/>
      <c r="Q135" s="805"/>
      <c r="R135" s="805"/>
      <c r="S135" s="805"/>
      <c r="T135" s="805"/>
      <c r="U135" s="805">
        <v>1.0089999999999999</v>
      </c>
      <c r="V135" s="805"/>
      <c r="W135" s="805"/>
      <c r="X135" s="805"/>
      <c r="Y135" s="805"/>
      <c r="Z135" s="805">
        <v>62</v>
      </c>
      <c r="AA135" s="512">
        <v>59</v>
      </c>
      <c r="AB135" s="512"/>
      <c r="AC135" s="512"/>
      <c r="AD135" s="807"/>
      <c r="AE135" s="805"/>
      <c r="AF135" s="805"/>
      <c r="AG135" s="805"/>
      <c r="AH135" s="805"/>
      <c r="AI135" s="512"/>
      <c r="AJ135" s="512" t="s">
        <v>2035</v>
      </c>
      <c r="AK135" s="807"/>
      <c r="AL135" s="512"/>
      <c r="AM135" s="807"/>
      <c r="AN135" s="512"/>
      <c r="AO135" s="559">
        <f t="array" ref="AO135">IF(AQ135="N/A","",GetRapPrice(I135,H135,J135,K135))</f>
        <v>1600</v>
      </c>
      <c r="AP135" s="509">
        <f t="shared" si="32"/>
        <v>-0.38</v>
      </c>
      <c r="AQ135" s="508">
        <f t="array" ref="AQ135">GetFMP(I135,H135,J135,K135,L135,M135,N135,O135,(Q135+R135)/2,Z135,AJ135,"Y")</f>
        <v>992</v>
      </c>
      <c r="AR135" s="504">
        <f t="shared" si="33"/>
        <v>347.2</v>
      </c>
      <c r="AS135" s="808"/>
      <c r="AT135" s="809"/>
      <c r="AU135" s="810"/>
      <c r="AV135" s="810"/>
      <c r="AW135" s="811" t="s">
        <v>189</v>
      </c>
      <c r="AX135" s="811" t="s">
        <v>1441</v>
      </c>
      <c r="AY135" s="810" t="s">
        <v>1183</v>
      </c>
      <c r="AZ135" s="810" t="s">
        <v>1183</v>
      </c>
      <c r="BA135" s="810" t="s">
        <v>1183</v>
      </c>
      <c r="BB135" s="810" t="s">
        <v>1183</v>
      </c>
      <c r="BC135" s="810" t="s">
        <v>1183</v>
      </c>
      <c r="BD135" s="810" t="s">
        <v>1183</v>
      </c>
      <c r="BE135" s="810" t="s">
        <v>1183</v>
      </c>
      <c r="BF135" s="811">
        <f>NaturalRelatedDisc(I135,H135,J135,K135,AX135,"Y",L135,M135,N135,O135)+NaturalRelatedDisc(I135,H135,J135,K135,AY135,"Y",L135,M135,N135,O135)+OpenRelatedDisc(I135,H135,J135,K135,AZ135,"Y",L135,M135,N135,O135)+GrainingRelatedDisc(I135,H135,J135,K135,BA135,"Surface","Y",L135,M135,N135,O135)+GrainingRelatedDisc(I135,H135,J135,K135,BB135,"Internal","Y",L135,M135,N135,O135)+OthersRelatedDisc(I135,H135,J135,K135,BC135,"Y",L135,M135,N135,O135)+OthersRelatedDisc(I135,H135,J135,K135,BD135,"Y",L135,M135,N135,O135)+OthersRelatedDisc(I135,H135,J135,K135,BE135,"Y",L135,M135,N135,O135)+cutrelatedDisc(I135,H135,J135,K135,L135,M135,N135,AW135,"Y",O135)+GetColClarupgDwg(I135,H135,J135,K135,AU135,AV135,"Y",L135)</f>
        <v>-0.01</v>
      </c>
      <c r="BG135" s="810" t="s">
        <v>1183</v>
      </c>
      <c r="BH135" s="810" t="s">
        <v>1183</v>
      </c>
      <c r="BI135" s="811">
        <f t="shared" si="34"/>
        <v>0</v>
      </c>
      <c r="BJ135" s="810" t="s">
        <v>1183</v>
      </c>
      <c r="BK135" s="810" t="s">
        <v>1183</v>
      </c>
      <c r="BL135" s="810" t="s">
        <v>1322</v>
      </c>
      <c r="BM135" s="811">
        <f t="shared" si="35"/>
        <v>0</v>
      </c>
      <c r="BN135" s="812" t="s">
        <v>861</v>
      </c>
      <c r="BO135" s="812" t="s">
        <v>861</v>
      </c>
      <c r="BP135" s="812" t="s">
        <v>749</v>
      </c>
      <c r="BQ135" s="811">
        <f>cleanrelateddisc(I135, H135, J135, K135, BN135, BO135, "Y", L135, M135, N135)+HARelatedDisc(I135, H135, J135, K135,BP135, "Y", L135)</f>
        <v>0</v>
      </c>
      <c r="BR135" s="810"/>
      <c r="BS135" s="810"/>
      <c r="BT135" s="811"/>
      <c r="BU135" s="811"/>
      <c r="BV135" s="810"/>
      <c r="BW135" s="811"/>
      <c r="BX135" s="810"/>
      <c r="BY135" s="813"/>
      <c r="BZ135" s="811"/>
      <c r="CA135" s="813"/>
      <c r="CB135" s="811"/>
      <c r="CC135" s="810"/>
      <c r="CD135" s="810"/>
      <c r="CE135" s="810"/>
      <c r="CF135" s="810"/>
      <c r="CG135" s="810"/>
      <c r="CH135" s="810"/>
      <c r="CI135" s="810"/>
      <c r="CJ135" s="810"/>
      <c r="CK135" s="814"/>
      <c r="CL135" s="815">
        <f t="array" ref="CL135">getSection(I135,J135,K135)</f>
        <v>3</v>
      </c>
      <c r="CM135" s="508">
        <f t="array" ref="CM135">IF(AQ135="N/A","",IF(CU135="N/A",0,GetRapPrice(I135,H135,J135,K135)))</f>
        <v>1600</v>
      </c>
      <c r="CN135" s="509">
        <f t="shared" si="36"/>
        <v>-0.38</v>
      </c>
      <c r="CO135" s="509">
        <f t="array" ref="CO135">IF(AQ135="N/A","",IF(CU135="N/A",0,IF(ISBLANK(G135),0,GetPolSymmDiscount(I135,H135,J135,K135,L135,M135,N135,O135))))</f>
        <v>0</v>
      </c>
      <c r="CP135" s="509">
        <f t="array" ref="CP135">IF(AQ135="N/A","",Depthdisc(I135,H135,L135,J135,K135,Z135,"Y"))</f>
        <v>0</v>
      </c>
      <c r="CQ135" s="509">
        <f t="array" ref="CQ135">IF(AQ135="N/A","",IF(CU135="N/A",0,GetSizePremiums(I135,H135,J135,K135,L135,M135,N135,O135,getSection(G135,J135,K135))))</f>
        <v>0</v>
      </c>
      <c r="CR135" s="509">
        <f t="array" ref="CR135">IF(AQ135="N/A","",IF(CU135="N/A",0,IF(ISBLANK(G135),0,GetDiameterPremiums(I135,H135,L135,M135,N135,O135,J135,K135,T135))))</f>
        <v>0</v>
      </c>
      <c r="CS135" s="509">
        <f t="array" ref="CS135">IF(AQ135="N/A","",IF(CU135="N/A",0,IF(ISBLANK(G135),0,GetKtoSPremiums(I135,H135,J135,K135,AJ135))))</f>
        <v>0</v>
      </c>
      <c r="CT135" s="509">
        <f t="shared" si="37"/>
        <v>-0.38</v>
      </c>
      <c r="CU135" s="508">
        <f t="array" ref="CU135">IF(AQ135="N/A","",GetFMP(I135, H135, J135, K135, L135, M135, N135, O135, (Q135+R135)/2,Z135,AJ135,"Y"))</f>
        <v>992</v>
      </c>
      <c r="CV135" s="504">
        <f t="shared" si="38"/>
        <v>347.2</v>
      </c>
      <c r="CW135" s="508">
        <f t="shared" si="39"/>
        <v>1600</v>
      </c>
      <c r="CX135" s="717">
        <f t="shared" si="40"/>
        <v>-0.01</v>
      </c>
      <c r="CY135" s="717">
        <f>IF(OR(AQ135="N/A",BM135="N/A",BI135="N/A"),"",IF(AND(H135&lt;1,H135&gt;=0.3,I134="ROUND"),IF(CT135&gt;=-0.4,-0.2,-0.15),MAX(CX135,IF(OR(AQ135="N/A",BM135="N/A",BI135="N/A"),"",GetFinalDiscount("Y", I135, H135, J135, K135, L135, M135, N135, O135, AS135, AT135,AU135,AV135, AW135, AX135,AY135, AZ135, BA135, BB135,BC135,BD135, BE135,BG135, BH135, BJ135, BK135, BN135, BO135, BP135)))))</f>
        <v>-0.2</v>
      </c>
      <c r="CZ135" s="717">
        <f t="shared" si="41"/>
        <v>-0.38</v>
      </c>
      <c r="DA135" s="509">
        <f t="shared" si="42"/>
        <v>-0.39</v>
      </c>
      <c r="DB135" s="504">
        <f t="shared" si="43"/>
        <v>976</v>
      </c>
      <c r="DC135" s="504">
        <f t="shared" si="44"/>
        <v>341.59999999999997</v>
      </c>
      <c r="DD135" s="504" t="str">
        <f t="shared" si="45"/>
        <v/>
      </c>
      <c r="DE135" s="504">
        <f t="array" ref="DE135">IF(OR(AQ135="N/A",BM135="N/A",BI135="N/A"),"",GetCertCharge(H135,"Y",AL135))</f>
        <v>51</v>
      </c>
      <c r="DF135" s="504">
        <f>IF(OR(AQ135="N/A",BM135="N/A",BI135="N/A"),"",DC135*Parameters!$L$3)</f>
        <v>13.664</v>
      </c>
      <c r="DG135" s="504">
        <f t="shared" si="46"/>
        <v>276.93599999999998</v>
      </c>
      <c r="DH135" s="504">
        <f t="shared" si="47"/>
        <v>791.24571428571426</v>
      </c>
    </row>
    <row r="136" spans="2:112" x14ac:dyDescent="0.25">
      <c r="B136" s="798"/>
      <c r="C136" s="799" t="s">
        <v>1643</v>
      </c>
      <c r="D136" s="512"/>
      <c r="E136" s="512"/>
      <c r="F136" s="722" t="s">
        <v>24</v>
      </c>
      <c r="G136" s="800"/>
      <c r="H136" s="801">
        <v>0.35</v>
      </c>
      <c r="I136" s="509" t="s">
        <v>196</v>
      </c>
      <c r="J136" s="802" t="s">
        <v>213</v>
      </c>
      <c r="K136" s="803" t="s">
        <v>243</v>
      </c>
      <c r="L136" s="804" t="s">
        <v>188</v>
      </c>
      <c r="M136" s="805" t="s">
        <v>188</v>
      </c>
      <c r="N136" s="804" t="s">
        <v>188</v>
      </c>
      <c r="O136" s="804" t="s">
        <v>22</v>
      </c>
      <c r="P136" s="806"/>
      <c r="Q136" s="805"/>
      <c r="R136" s="805"/>
      <c r="S136" s="805"/>
      <c r="T136" s="805"/>
      <c r="U136" s="805">
        <v>1.004</v>
      </c>
      <c r="V136" s="805"/>
      <c r="W136" s="805"/>
      <c r="X136" s="805"/>
      <c r="Y136" s="805"/>
      <c r="Z136" s="805">
        <v>61.8</v>
      </c>
      <c r="AA136" s="512">
        <v>56</v>
      </c>
      <c r="AB136" s="512"/>
      <c r="AC136" s="512"/>
      <c r="AD136" s="807"/>
      <c r="AE136" s="805"/>
      <c r="AF136" s="805"/>
      <c r="AG136" s="805"/>
      <c r="AH136" s="805"/>
      <c r="AI136" s="512"/>
      <c r="AJ136" s="512"/>
      <c r="AK136" s="807"/>
      <c r="AL136" s="512"/>
      <c r="AM136" s="807"/>
      <c r="AN136" s="512"/>
      <c r="AO136" s="559">
        <f t="array" ref="AO136">IF(AQ136="N/A","",GetRapPrice(I136,H136,J136,K136))</f>
        <v>2400</v>
      </c>
      <c r="AP136" s="509">
        <f t="shared" si="32"/>
        <v>-0.39</v>
      </c>
      <c r="AQ136" s="508">
        <f t="array" ref="AQ136">GetFMP(I136,H136,J136,K136,L136,M136,N136,O136,(Q136+R136)/2,Z136,AJ136,"Y")</f>
        <v>1464</v>
      </c>
      <c r="AR136" s="504">
        <f t="shared" si="33"/>
        <v>512.4</v>
      </c>
      <c r="AS136" s="808"/>
      <c r="AT136" s="809"/>
      <c r="AU136" s="810"/>
      <c r="AV136" s="810"/>
      <c r="AW136" s="811"/>
      <c r="AX136" s="811" t="s">
        <v>1183</v>
      </c>
      <c r="AY136" s="810" t="s">
        <v>1183</v>
      </c>
      <c r="AZ136" s="810" t="s">
        <v>1183</v>
      </c>
      <c r="BA136" s="810" t="s">
        <v>1183</v>
      </c>
      <c r="BB136" s="810" t="s">
        <v>1183</v>
      </c>
      <c r="BC136" s="810" t="s">
        <v>1183</v>
      </c>
      <c r="BD136" s="810" t="s">
        <v>1183</v>
      </c>
      <c r="BE136" s="810" t="s">
        <v>1183</v>
      </c>
      <c r="BF136" s="811">
        <f>NaturalRelatedDisc(I136,H136,J136,K136,AX136,"Y",L136,M136,N136,O136)+NaturalRelatedDisc(I136,H136,J136,K136,AY136,"Y",L136,M136,N136,O136)+OpenRelatedDisc(I136,H136,J136,K136,AZ136,"Y",L136,M136,N136,O136)+GrainingRelatedDisc(I136,H136,J136,K136,BA136,"Surface","Y",L136,M136,N136,O136)+GrainingRelatedDisc(I136,H136,J136,K136,BB136,"Internal","Y",L136,M136,N136,O136)+OthersRelatedDisc(I136,H136,J136,K136,BC136,"Y",L136,M136,N136,O136)+OthersRelatedDisc(I136,H136,J136,K136,BD136,"Y",L136,M136,N136,O136)+OthersRelatedDisc(I136,H136,J136,K136,BE136,"Y",L136,M136,N136,O136)+cutrelatedDisc(I136,H136,J136,K136,L136,M136,N136,AW136,"Y",O136)+GetColClarupgDwg(I136,H136,J136,K136,AU136,AV136,"Y",L136)</f>
        <v>0</v>
      </c>
      <c r="BG136" s="810" t="s">
        <v>1183</v>
      </c>
      <c r="BH136" s="810" t="s">
        <v>1183</v>
      </c>
      <c r="BI136" s="811">
        <f t="shared" si="34"/>
        <v>0</v>
      </c>
      <c r="BJ136" s="810" t="s">
        <v>1183</v>
      </c>
      <c r="BK136" s="810" t="s">
        <v>1183</v>
      </c>
      <c r="BL136" s="810" t="s">
        <v>1183</v>
      </c>
      <c r="BM136" s="811">
        <f t="shared" si="35"/>
        <v>0</v>
      </c>
      <c r="BN136" s="812" t="s">
        <v>749</v>
      </c>
      <c r="BO136" s="812" t="s">
        <v>749</v>
      </c>
      <c r="BP136" s="812" t="s">
        <v>749</v>
      </c>
      <c r="BQ136" s="811">
        <f>cleanrelateddisc(I136, H136, J136, K136, BN136, BO136, "Y", L136, M136, N136)+HARelatedDisc(I136, H136, J136, K136,BP136, "Y", L136)</f>
        <v>0</v>
      </c>
      <c r="BR136" s="810"/>
      <c r="BS136" s="810"/>
      <c r="BT136" s="811"/>
      <c r="BU136" s="811"/>
      <c r="BV136" s="810"/>
      <c r="BW136" s="811"/>
      <c r="BX136" s="810"/>
      <c r="BY136" s="813"/>
      <c r="BZ136" s="811"/>
      <c r="CA136" s="813"/>
      <c r="CB136" s="811"/>
      <c r="CC136" s="810"/>
      <c r="CD136" s="810"/>
      <c r="CE136" s="810"/>
      <c r="CF136" s="810"/>
      <c r="CG136" s="810"/>
      <c r="CH136" s="810"/>
      <c r="CI136" s="810"/>
      <c r="CJ136" s="810"/>
      <c r="CK136" s="814"/>
      <c r="CL136" s="815">
        <f t="array" ref="CL136">getSection(I136,J136,K136)</f>
        <v>4</v>
      </c>
      <c r="CM136" s="508">
        <f t="array" ref="CM136">IF(AQ136="N/A","",IF(CU136="N/A",0,GetRapPrice(I136,H136,J136,K136)))</f>
        <v>2400</v>
      </c>
      <c r="CN136" s="509">
        <f t="shared" si="36"/>
        <v>-0.39</v>
      </c>
      <c r="CO136" s="509">
        <f t="array" ref="CO136">IF(AQ136="N/A","",IF(CU136="N/A",0,IF(ISBLANK(G136),0,GetPolSymmDiscount(I136,H136,J136,K136,L136,M136,N136,O136))))</f>
        <v>0</v>
      </c>
      <c r="CP136" s="509">
        <f t="array" ref="CP136">IF(AQ136="N/A","",Depthdisc(I136,H136,L136,J136,K136,Z136,"Y"))</f>
        <v>0</v>
      </c>
      <c r="CQ136" s="509">
        <f t="array" ref="CQ136">IF(AQ136="N/A","",IF(CU136="N/A",0,GetSizePremiums(I136,H136,J136,K136,L136,M136,N136,O136,getSection(G136,J136,K136))))</f>
        <v>0</v>
      </c>
      <c r="CR136" s="509">
        <f t="array" ref="CR136">IF(AQ136="N/A","",IF(CU136="N/A",0,IF(ISBLANK(G136),0,GetDiameterPremiums(I136,H136,L136,M136,N136,O136,J136,K136,T136))))</f>
        <v>0</v>
      </c>
      <c r="CS136" s="509">
        <f t="array" ref="CS136">IF(AQ136="N/A","",IF(CU136="N/A",0,IF(ISBLANK(G136),0,GetKtoSPremiums(I136,H136,J136,K136,AJ136))))</f>
        <v>0</v>
      </c>
      <c r="CT136" s="509">
        <f t="shared" si="37"/>
        <v>-0.39</v>
      </c>
      <c r="CU136" s="508">
        <f t="array" ref="CU136">IF(AQ136="N/A","",GetFMP(I136, H136, J136, K136, L136, M136, N136, O136, (Q136+R136)/2,Z136,AJ136,"Y"))</f>
        <v>1464</v>
      </c>
      <c r="CV136" s="504">
        <f t="shared" si="38"/>
        <v>512.4</v>
      </c>
      <c r="CW136" s="508">
        <f t="shared" si="39"/>
        <v>2400</v>
      </c>
      <c r="CX136" s="717">
        <f t="shared" si="40"/>
        <v>0</v>
      </c>
      <c r="CY136" s="717">
        <f>IF(OR(AQ136="N/A",BM136="N/A",BI136="N/A"),"",IF(AND(H136&lt;1,H136&gt;=0.3,I135="ROUND"),IF(CT136&gt;=-0.4,-0.2,-0.15),MAX(CX136,IF(OR(AQ136="N/A",BM136="N/A",BI136="N/A"),"",GetFinalDiscount("Y", I136, H136, J136, K136, L136, M136, N136, O136, AS136, AT136,AU136,AV136, AW136, AX136,AY136, AZ136, BA136, BB136,BC136,BD136, BE136,BG136, BH136, BJ136, BK136, BN136, BO136, BP136)))))</f>
        <v>-0.2</v>
      </c>
      <c r="CZ136" s="717">
        <f t="shared" si="41"/>
        <v>-0.39</v>
      </c>
      <c r="DA136" s="509">
        <f t="shared" si="42"/>
        <v>-0.39</v>
      </c>
      <c r="DB136" s="504">
        <f t="shared" si="43"/>
        <v>1464</v>
      </c>
      <c r="DC136" s="504">
        <f t="shared" si="44"/>
        <v>512.4</v>
      </c>
      <c r="DD136" s="504" t="str">
        <f t="shared" si="45"/>
        <v/>
      </c>
      <c r="DE136" s="504">
        <f t="array" ref="DE136">IF(OR(AQ136="N/A",BM136="N/A",BI136="N/A"),"",GetCertCharge(H136,"Y",AL136))</f>
        <v>51</v>
      </c>
      <c r="DF136" s="504">
        <f>IF(OR(AQ136="N/A",BM136="N/A",BI136="N/A"),"",DC136*Parameters!$L$3)</f>
        <v>20.495999999999999</v>
      </c>
      <c r="DG136" s="504">
        <f t="shared" si="46"/>
        <v>440.904</v>
      </c>
      <c r="DH136" s="504">
        <f t="shared" si="47"/>
        <v>1259.7257142857143</v>
      </c>
    </row>
    <row r="137" spans="2:112" x14ac:dyDescent="0.25">
      <c r="B137" s="798"/>
      <c r="C137" s="799" t="s">
        <v>1644</v>
      </c>
      <c r="D137" s="512"/>
      <c r="E137" s="512"/>
      <c r="F137" s="722" t="s">
        <v>24</v>
      </c>
      <c r="G137" s="800"/>
      <c r="H137" s="801">
        <v>0.35</v>
      </c>
      <c r="I137" s="509" t="s">
        <v>196</v>
      </c>
      <c r="J137" s="802" t="s">
        <v>215</v>
      </c>
      <c r="K137" s="803" t="s">
        <v>234</v>
      </c>
      <c r="L137" s="804" t="s">
        <v>188</v>
      </c>
      <c r="M137" s="805" t="s">
        <v>188</v>
      </c>
      <c r="N137" s="804" t="s">
        <v>188</v>
      </c>
      <c r="O137" s="804" t="s">
        <v>22</v>
      </c>
      <c r="P137" s="806"/>
      <c r="Q137" s="805"/>
      <c r="R137" s="805"/>
      <c r="S137" s="805"/>
      <c r="T137" s="805"/>
      <c r="U137" s="805">
        <v>1.004</v>
      </c>
      <c r="V137" s="805"/>
      <c r="W137" s="805"/>
      <c r="X137" s="805"/>
      <c r="Y137" s="805"/>
      <c r="Z137" s="805">
        <v>63</v>
      </c>
      <c r="AA137" s="512">
        <v>56</v>
      </c>
      <c r="AB137" s="512"/>
      <c r="AC137" s="512"/>
      <c r="AD137" s="807"/>
      <c r="AE137" s="805"/>
      <c r="AF137" s="805"/>
      <c r="AG137" s="805"/>
      <c r="AH137" s="805"/>
      <c r="AI137" s="512"/>
      <c r="AJ137" s="512" t="s">
        <v>1893</v>
      </c>
      <c r="AK137" s="807"/>
      <c r="AL137" s="512"/>
      <c r="AM137" s="807"/>
      <c r="AN137" s="512"/>
      <c r="AO137" s="559">
        <f t="array" ref="AO137">IF(AQ137="N/A","",GetRapPrice(I137,H137,J137,K137))</f>
        <v>2300</v>
      </c>
      <c r="AP137" s="509">
        <f t="shared" si="32"/>
        <v>-0.36</v>
      </c>
      <c r="AQ137" s="508">
        <f t="array" ref="AQ137">GetFMP(I137,H137,J137,K137,L137,M137,N137,O137,(Q137+R137)/2,Z137,AJ137,"Y")</f>
        <v>1472</v>
      </c>
      <c r="AR137" s="504">
        <f t="shared" si="33"/>
        <v>515.19999999999993</v>
      </c>
      <c r="AS137" s="808"/>
      <c r="AT137" s="809"/>
      <c r="AU137" s="810"/>
      <c r="AV137" s="810"/>
      <c r="AW137" s="811"/>
      <c r="AX137" s="811" t="s">
        <v>1183</v>
      </c>
      <c r="AY137" s="810" t="s">
        <v>1183</v>
      </c>
      <c r="AZ137" s="810" t="s">
        <v>1183</v>
      </c>
      <c r="BA137" s="810" t="s">
        <v>1183</v>
      </c>
      <c r="BB137" s="810" t="s">
        <v>1183</v>
      </c>
      <c r="BC137" s="810" t="s">
        <v>1183</v>
      </c>
      <c r="BD137" s="810" t="s">
        <v>1183</v>
      </c>
      <c r="BE137" s="810" t="s">
        <v>1183</v>
      </c>
      <c r="BF137" s="811">
        <f>NaturalRelatedDisc(I137,H137,J137,K137,AX137,"Y",L137,M137,N137,O137)+NaturalRelatedDisc(I137,H137,J137,K137,AY137,"Y",L137,M137,N137,O137)+OpenRelatedDisc(I137,H137,J137,K137,AZ137,"Y",L137,M137,N137,O137)+GrainingRelatedDisc(I137,H137,J137,K137,BA137,"Surface","Y",L137,M137,N137,O137)+GrainingRelatedDisc(I137,H137,J137,K137,BB137,"Internal","Y",L137,M137,N137,O137)+OthersRelatedDisc(I137,H137,J137,K137,BC137,"Y",L137,M137,N137,O137)+OthersRelatedDisc(I137,H137,J137,K137,BD137,"Y",L137,M137,N137,O137)+OthersRelatedDisc(I137,H137,J137,K137,BE137,"Y",L137,M137,N137,O137)+cutrelatedDisc(I137,H137,J137,K137,L137,M137,N137,AW137,"Y",O137)+GetColClarupgDwg(I137,H137,J137,K137,AU137,AV137,"Y",L137)</f>
        <v>0</v>
      </c>
      <c r="BG137" s="810" t="s">
        <v>1183</v>
      </c>
      <c r="BH137" s="810" t="s">
        <v>1183</v>
      </c>
      <c r="BI137" s="811">
        <f t="shared" si="34"/>
        <v>0</v>
      </c>
      <c r="BJ137" s="810" t="s">
        <v>1183</v>
      </c>
      <c r="BK137" s="810" t="s">
        <v>1183</v>
      </c>
      <c r="BL137" s="810" t="s">
        <v>1183</v>
      </c>
      <c r="BM137" s="811">
        <f t="shared" si="35"/>
        <v>0</v>
      </c>
      <c r="BN137" s="812"/>
      <c r="BO137" s="812"/>
      <c r="BP137" s="812"/>
      <c r="BQ137" s="811">
        <f>cleanrelateddisc(I137, H137, J137, K137, BN137, BO137, "Y", L137, M137, N137)+HARelatedDisc(I137, H137, J137, K137,BP137, "Y", L137)</f>
        <v>0</v>
      </c>
      <c r="BR137" s="810"/>
      <c r="BS137" s="810"/>
      <c r="BT137" s="811"/>
      <c r="BU137" s="811"/>
      <c r="BV137" s="810"/>
      <c r="BW137" s="811"/>
      <c r="BX137" s="810"/>
      <c r="BY137" s="813"/>
      <c r="BZ137" s="811"/>
      <c r="CA137" s="813"/>
      <c r="CB137" s="811"/>
      <c r="CC137" s="810"/>
      <c r="CD137" s="810"/>
      <c r="CE137" s="810"/>
      <c r="CF137" s="810"/>
      <c r="CG137" s="810"/>
      <c r="CH137" s="810"/>
      <c r="CI137" s="810"/>
      <c r="CJ137" s="810"/>
      <c r="CK137" s="814"/>
      <c r="CL137" s="815">
        <f t="array" ref="CL137">getSection(I137,J137,K137)</f>
        <v>2</v>
      </c>
      <c r="CM137" s="508">
        <f t="array" ref="CM137">IF(AQ137="N/A","",IF(CU137="N/A",0,GetRapPrice(I137,H137,J137,K137)))</f>
        <v>2300</v>
      </c>
      <c r="CN137" s="509">
        <f t="shared" si="36"/>
        <v>-0.36</v>
      </c>
      <c r="CO137" s="509">
        <f t="array" ref="CO137">IF(AQ137="N/A","",IF(CU137="N/A",0,IF(ISBLANK(G137),0,GetPolSymmDiscount(I137,H137,J137,K137,L137,M137,N137,O137))))</f>
        <v>0</v>
      </c>
      <c r="CP137" s="509">
        <f t="array" ref="CP137">IF(AQ137="N/A","",Depthdisc(I137,H137,L137,J137,K137,Z137,"Y"))</f>
        <v>0</v>
      </c>
      <c r="CQ137" s="509">
        <f t="array" ref="CQ137">IF(AQ137="N/A","",IF(CU137="N/A",0,GetSizePremiums(I137,H137,J137,K137,L137,M137,N137,O137,getSection(G137,J137,K137))))</f>
        <v>0</v>
      </c>
      <c r="CR137" s="509">
        <f t="array" ref="CR137">IF(AQ137="N/A","",IF(CU137="N/A",0,IF(ISBLANK(G137),0,GetDiameterPremiums(I137,H137,L137,M137,N137,O137,J137,K137,T137))))</f>
        <v>0</v>
      </c>
      <c r="CS137" s="509">
        <f t="array" ref="CS137">IF(AQ137="N/A","",IF(CU137="N/A",0,IF(ISBLANK(G137),0,GetKtoSPremiums(I137,H137,J137,K137,AJ137))))</f>
        <v>0</v>
      </c>
      <c r="CT137" s="509">
        <f t="shared" si="37"/>
        <v>-0.36</v>
      </c>
      <c r="CU137" s="508">
        <f t="array" ref="CU137">IF(AQ137="N/A","",GetFMP(I137, H137, J137, K137, L137, M137, N137, O137, (Q137+R137)/2,Z137,AJ137,"Y"))</f>
        <v>1472</v>
      </c>
      <c r="CV137" s="504">
        <f t="shared" si="38"/>
        <v>515.19999999999993</v>
      </c>
      <c r="CW137" s="508">
        <f t="shared" si="39"/>
        <v>2300</v>
      </c>
      <c r="CX137" s="717">
        <f t="shared" si="40"/>
        <v>0</v>
      </c>
      <c r="CY137" s="717">
        <f>IF(OR(AQ137="N/A",BM137="N/A",BI137="N/A"),"",IF(AND(H137&lt;1,H137&gt;=0.3,I136="ROUND"),IF(CT137&gt;=-0.4,-0.2,-0.15),MAX(CX137,IF(OR(AQ137="N/A",BM137="N/A",BI137="N/A"),"",GetFinalDiscount("Y", I137, H137, J137, K137, L137, M137, N137, O137, AS137, AT137,AU137,AV137, AW137, AX137,AY137, AZ137, BA137, BB137,BC137,BD137, BE137,BG137, BH137, BJ137, BK137, BN137, BO137, BP137)))))</f>
        <v>-0.2</v>
      </c>
      <c r="CZ137" s="717">
        <f t="shared" si="41"/>
        <v>-0.36</v>
      </c>
      <c r="DA137" s="509">
        <f t="shared" si="42"/>
        <v>-0.36</v>
      </c>
      <c r="DB137" s="504">
        <f t="shared" si="43"/>
        <v>1472</v>
      </c>
      <c r="DC137" s="504">
        <f t="shared" si="44"/>
        <v>515.19999999999993</v>
      </c>
      <c r="DD137" s="504" t="str">
        <f t="shared" si="45"/>
        <v/>
      </c>
      <c r="DE137" s="504">
        <f t="array" ref="DE137">IF(OR(AQ137="N/A",BM137="N/A",BI137="N/A"),"",GetCertCharge(H137,"Y",AL137))</f>
        <v>51</v>
      </c>
      <c r="DF137" s="504">
        <f>IF(OR(AQ137="N/A",BM137="N/A",BI137="N/A"),"",DC137*Parameters!$L$3)</f>
        <v>20.607999999999997</v>
      </c>
      <c r="DG137" s="504">
        <f t="shared" si="46"/>
        <v>443.59199999999993</v>
      </c>
      <c r="DH137" s="504">
        <f t="shared" si="47"/>
        <v>1267.4057142857141</v>
      </c>
    </row>
    <row r="138" spans="2:112" x14ac:dyDescent="0.25">
      <c r="B138" s="798"/>
      <c r="C138" s="799" t="s">
        <v>1646</v>
      </c>
      <c r="D138" s="512"/>
      <c r="E138" s="512"/>
      <c r="F138" s="722" t="s">
        <v>24</v>
      </c>
      <c r="G138" s="800"/>
      <c r="H138" s="801">
        <v>0.35</v>
      </c>
      <c r="I138" s="509" t="s">
        <v>196</v>
      </c>
      <c r="J138" s="802" t="s">
        <v>233</v>
      </c>
      <c r="K138" s="803" t="s">
        <v>234</v>
      </c>
      <c r="L138" s="804" t="s">
        <v>188</v>
      </c>
      <c r="M138" s="805" t="s">
        <v>188</v>
      </c>
      <c r="N138" s="804" t="s">
        <v>188</v>
      </c>
      <c r="O138" s="804" t="s">
        <v>22</v>
      </c>
      <c r="P138" s="806"/>
      <c r="Q138" s="805"/>
      <c r="R138" s="805"/>
      <c r="S138" s="805"/>
      <c r="T138" s="805"/>
      <c r="U138" s="805">
        <v>1.0089999999999999</v>
      </c>
      <c r="V138" s="805"/>
      <c r="W138" s="805"/>
      <c r="X138" s="805"/>
      <c r="Y138" s="805"/>
      <c r="Z138" s="805">
        <v>62.4</v>
      </c>
      <c r="AA138" s="512">
        <v>57</v>
      </c>
      <c r="AB138" s="512"/>
      <c r="AC138" s="512"/>
      <c r="AD138" s="807"/>
      <c r="AE138" s="805"/>
      <c r="AF138" s="805"/>
      <c r="AG138" s="805"/>
      <c r="AH138" s="805"/>
      <c r="AI138" s="512"/>
      <c r="AJ138" s="512" t="s">
        <v>1922</v>
      </c>
      <c r="AK138" s="807"/>
      <c r="AL138" s="512"/>
      <c r="AM138" s="807"/>
      <c r="AN138" s="512"/>
      <c r="AO138" s="559">
        <f t="array" ref="AO138">IF(AQ138="N/A","",GetRapPrice(I138,H138,J138,K138))</f>
        <v>2500</v>
      </c>
      <c r="AP138" s="509">
        <f t="shared" si="32"/>
        <v>-0.31999999999999995</v>
      </c>
      <c r="AQ138" s="508">
        <f t="array" ref="AQ138">GetFMP(I138,H138,J138,K138,L138,M138,N138,O138,(Q138+R138)/2,Z138,AJ138,"Y")</f>
        <v>1700.0000000000002</v>
      </c>
      <c r="AR138" s="504">
        <f t="shared" si="33"/>
        <v>595</v>
      </c>
      <c r="AS138" s="808"/>
      <c r="AT138" s="809"/>
      <c r="AU138" s="810"/>
      <c r="AV138" s="810"/>
      <c r="AW138" s="811" t="s">
        <v>189</v>
      </c>
      <c r="AX138" s="811" t="s">
        <v>1183</v>
      </c>
      <c r="AY138" s="810" t="s">
        <v>1183</v>
      </c>
      <c r="AZ138" s="810" t="s">
        <v>1183</v>
      </c>
      <c r="BA138" s="810" t="s">
        <v>1183</v>
      </c>
      <c r="BB138" s="810" t="s">
        <v>1183</v>
      </c>
      <c r="BC138" s="810" t="s">
        <v>1183</v>
      </c>
      <c r="BD138" s="810" t="s">
        <v>1183</v>
      </c>
      <c r="BE138" s="810" t="s">
        <v>1183</v>
      </c>
      <c r="BF138" s="811">
        <f>NaturalRelatedDisc(I138,H138,J138,K138,AX138,"Y",L138,M138,N138,O138)+NaturalRelatedDisc(I138,H138,J138,K138,AY138,"Y",L138,M138,N138,O138)+OpenRelatedDisc(I138,H138,J138,K138,AZ138,"Y",L138,M138,N138,O138)+GrainingRelatedDisc(I138,H138,J138,K138,BA138,"Surface","Y",L138,M138,N138,O138)+GrainingRelatedDisc(I138,H138,J138,K138,BB138,"Internal","Y",L138,M138,N138,O138)+OthersRelatedDisc(I138,H138,J138,K138,BC138,"Y",L138,M138,N138,O138)+OthersRelatedDisc(I138,H138,J138,K138,BD138,"Y",L138,M138,N138,O138)+OthersRelatedDisc(I138,H138,J138,K138,BE138,"Y",L138,M138,N138,O138)+cutrelatedDisc(I138,H138,J138,K138,L138,M138,N138,AW138,"Y",O138)+GetColClarupgDwg(I138,H138,J138,K138,AU138,AV138,"Y",L138)</f>
        <v>0</v>
      </c>
      <c r="BG138" s="810" t="s">
        <v>1183</v>
      </c>
      <c r="BH138" s="810" t="s">
        <v>1183</v>
      </c>
      <c r="BI138" s="811">
        <f t="shared" si="34"/>
        <v>0</v>
      </c>
      <c r="BJ138" s="810" t="s">
        <v>1183</v>
      </c>
      <c r="BK138" s="810" t="s">
        <v>1183</v>
      </c>
      <c r="BL138" s="810" t="s">
        <v>1326</v>
      </c>
      <c r="BM138" s="811">
        <f t="shared" si="35"/>
        <v>0</v>
      </c>
      <c r="BN138" s="812" t="s">
        <v>861</v>
      </c>
      <c r="BO138" s="812" t="s">
        <v>861</v>
      </c>
      <c r="BP138" s="812" t="s">
        <v>749</v>
      </c>
      <c r="BQ138" s="811">
        <f>cleanrelateddisc(I138, H138, J138, K138, BN138, BO138, "Y", L138, M138, N138)+HARelatedDisc(I138, H138, J138, K138,BP138, "Y", L138)</f>
        <v>0</v>
      </c>
      <c r="BR138" s="810"/>
      <c r="BS138" s="810"/>
      <c r="BT138" s="811"/>
      <c r="BU138" s="811"/>
      <c r="BV138" s="810"/>
      <c r="BW138" s="811"/>
      <c r="BX138" s="810"/>
      <c r="BY138" s="813"/>
      <c r="BZ138" s="811"/>
      <c r="CA138" s="813"/>
      <c r="CB138" s="811"/>
      <c r="CC138" s="810"/>
      <c r="CD138" s="810"/>
      <c r="CE138" s="810"/>
      <c r="CF138" s="810"/>
      <c r="CG138" s="810"/>
      <c r="CH138" s="810"/>
      <c r="CI138" s="810"/>
      <c r="CJ138" s="810"/>
      <c r="CK138" s="814"/>
      <c r="CL138" s="815">
        <f t="array" ref="CL138">getSection(I138,J138,K138)</f>
        <v>1</v>
      </c>
      <c r="CM138" s="508">
        <f t="array" ref="CM138">IF(AQ138="N/A","",IF(CU138="N/A",0,GetRapPrice(I138,H138,J138,K138)))</f>
        <v>2500</v>
      </c>
      <c r="CN138" s="509">
        <f t="shared" si="36"/>
        <v>-0.31999999999999995</v>
      </c>
      <c r="CO138" s="509">
        <f t="array" ref="CO138">IF(AQ138="N/A","",IF(CU138="N/A",0,IF(ISBLANK(G138),0,GetPolSymmDiscount(I138,H138,J138,K138,L138,M138,N138,O138))))</f>
        <v>0</v>
      </c>
      <c r="CP138" s="509">
        <f t="array" ref="CP138">IF(AQ138="N/A","",Depthdisc(I138,H138,L138,J138,K138,Z138,"Y"))</f>
        <v>0</v>
      </c>
      <c r="CQ138" s="509">
        <f t="array" ref="CQ138">IF(AQ138="N/A","",IF(CU138="N/A",0,GetSizePremiums(I138,H138,J138,K138,L138,M138,N138,O138,getSection(G138,J138,K138))))</f>
        <v>0</v>
      </c>
      <c r="CR138" s="509">
        <f t="array" ref="CR138">IF(AQ138="N/A","",IF(CU138="N/A",0,IF(ISBLANK(G138),0,GetDiameterPremiums(I138,H138,L138,M138,N138,O138,J138,K138,T138))))</f>
        <v>0</v>
      </c>
      <c r="CS138" s="509">
        <f t="array" ref="CS138">IF(AQ138="N/A","",IF(CU138="N/A",0,IF(ISBLANK(G138),0,GetKtoSPremiums(I138,H138,J138,K138,AJ138))))</f>
        <v>0</v>
      </c>
      <c r="CT138" s="509">
        <f t="shared" si="37"/>
        <v>-0.31999999999999995</v>
      </c>
      <c r="CU138" s="508">
        <f t="array" ref="CU138">IF(AQ138="N/A","",GetFMP(I138, H138, J138, K138, L138, M138, N138, O138, (Q138+R138)/2,Z138,AJ138,"Y"))</f>
        <v>1700.0000000000002</v>
      </c>
      <c r="CV138" s="504">
        <f t="shared" si="38"/>
        <v>595</v>
      </c>
      <c r="CW138" s="508">
        <f t="shared" si="39"/>
        <v>2500</v>
      </c>
      <c r="CX138" s="717">
        <f t="shared" si="40"/>
        <v>0</v>
      </c>
      <c r="CY138" s="717">
        <f>IF(OR(AQ138="N/A",BM138="N/A",BI138="N/A"),"",IF(AND(H138&lt;1,H138&gt;=0.3,I137="ROUND"),IF(CT138&gt;=-0.4,-0.2,-0.15),MAX(CX138,IF(OR(AQ138="N/A",BM138="N/A",BI138="N/A"),"",GetFinalDiscount("Y", I138, H138, J138, K138, L138, M138, N138, O138, AS138, AT138,AU138,AV138, AW138, AX138,AY138, AZ138, BA138, BB138,BC138,BD138, BE138,BG138, BH138, BJ138, BK138, BN138, BO138, BP138)))))</f>
        <v>-0.2</v>
      </c>
      <c r="CZ138" s="717">
        <f t="shared" si="41"/>
        <v>-0.31999999999999995</v>
      </c>
      <c r="DA138" s="509">
        <f t="shared" si="42"/>
        <v>-0.31999999999999995</v>
      </c>
      <c r="DB138" s="504">
        <f t="shared" si="43"/>
        <v>1700.0000000000002</v>
      </c>
      <c r="DC138" s="504">
        <f t="shared" si="44"/>
        <v>595</v>
      </c>
      <c r="DD138" s="504" t="str">
        <f t="shared" si="45"/>
        <v/>
      </c>
      <c r="DE138" s="504">
        <f t="array" ref="DE138">IF(OR(AQ138="N/A",BM138="N/A",BI138="N/A"),"",GetCertCharge(H138,"Y",AL138))</f>
        <v>51</v>
      </c>
      <c r="DF138" s="504">
        <f>IF(OR(AQ138="N/A",BM138="N/A",BI138="N/A"),"",DC138*Parameters!$L$3)</f>
        <v>23.8</v>
      </c>
      <c r="DG138" s="504">
        <f t="shared" si="46"/>
        <v>520.20000000000005</v>
      </c>
      <c r="DH138" s="504">
        <f t="shared" si="47"/>
        <v>1486.2857142857144</v>
      </c>
    </row>
    <row r="139" spans="2:112" x14ac:dyDescent="0.25">
      <c r="B139" s="798"/>
      <c r="C139" s="799" t="s">
        <v>1647</v>
      </c>
      <c r="D139" s="512"/>
      <c r="E139" s="512"/>
      <c r="F139" s="722" t="s">
        <v>24</v>
      </c>
      <c r="G139" s="800"/>
      <c r="H139" s="801">
        <v>0.35</v>
      </c>
      <c r="I139" s="509" t="s">
        <v>196</v>
      </c>
      <c r="J139" s="802" t="s">
        <v>233</v>
      </c>
      <c r="K139" s="803" t="s">
        <v>266</v>
      </c>
      <c r="L139" s="804" t="s">
        <v>188</v>
      </c>
      <c r="M139" s="805" t="s">
        <v>188</v>
      </c>
      <c r="N139" s="804" t="s">
        <v>188</v>
      </c>
      <c r="O139" s="804" t="s">
        <v>22</v>
      </c>
      <c r="P139" s="806"/>
      <c r="Q139" s="805"/>
      <c r="R139" s="805"/>
      <c r="S139" s="805"/>
      <c r="T139" s="805"/>
      <c r="U139" s="805">
        <v>1.0089999999999999</v>
      </c>
      <c r="V139" s="805"/>
      <c r="W139" s="805"/>
      <c r="X139" s="805"/>
      <c r="Y139" s="805"/>
      <c r="Z139" s="805">
        <v>61.2</v>
      </c>
      <c r="AA139" s="512">
        <v>56</v>
      </c>
      <c r="AB139" s="512"/>
      <c r="AC139" s="512"/>
      <c r="AD139" s="807"/>
      <c r="AE139" s="805"/>
      <c r="AF139" s="805"/>
      <c r="AG139" s="805"/>
      <c r="AH139" s="805"/>
      <c r="AI139" s="512"/>
      <c r="AJ139" s="512"/>
      <c r="AK139" s="807"/>
      <c r="AL139" s="512"/>
      <c r="AM139" s="807"/>
      <c r="AN139" s="512"/>
      <c r="AO139" s="559">
        <f t="array" ref="AO139">IF(AQ139="N/A","",GetRapPrice(I139,H139,J139,K139))</f>
        <v>1600</v>
      </c>
      <c r="AP139" s="509">
        <f t="shared" si="32"/>
        <v>-0.39</v>
      </c>
      <c r="AQ139" s="508">
        <f t="array" ref="AQ139">GetFMP(I139,H139,J139,K139,L139,M139,N139,O139,(Q139+R139)/2,Z139,AJ139,"Y")</f>
        <v>976</v>
      </c>
      <c r="AR139" s="504">
        <f t="shared" si="33"/>
        <v>341.59999999999997</v>
      </c>
      <c r="AS139" s="808"/>
      <c r="AT139" s="809"/>
      <c r="AU139" s="810"/>
      <c r="AV139" s="810"/>
      <c r="AW139" s="811"/>
      <c r="AX139" s="811" t="s">
        <v>1183</v>
      </c>
      <c r="AY139" s="810" t="s">
        <v>1183</v>
      </c>
      <c r="AZ139" s="810" t="s">
        <v>1183</v>
      </c>
      <c r="BA139" s="810" t="s">
        <v>1183</v>
      </c>
      <c r="BB139" s="810" t="s">
        <v>1183</v>
      </c>
      <c r="BC139" s="810" t="s">
        <v>1183</v>
      </c>
      <c r="BD139" s="810" t="s">
        <v>1183</v>
      </c>
      <c r="BE139" s="810" t="s">
        <v>1183</v>
      </c>
      <c r="BF139" s="811">
        <f>NaturalRelatedDisc(I139,H139,J139,K139,AX139,"Y",L139,M139,N139,O139)+NaturalRelatedDisc(I139,H139,J139,K139,AY139,"Y",L139,M139,N139,O139)+OpenRelatedDisc(I139,H139,J139,K139,AZ139,"Y",L139,M139,N139,O139)+GrainingRelatedDisc(I139,H139,J139,K139,BA139,"Surface","Y",L139,M139,N139,O139)+GrainingRelatedDisc(I139,H139,J139,K139,BB139,"Internal","Y",L139,M139,N139,O139)+OthersRelatedDisc(I139,H139,J139,K139,BC139,"Y",L139,M139,N139,O139)+OthersRelatedDisc(I139,H139,J139,K139,BD139,"Y",L139,M139,N139,O139)+OthersRelatedDisc(I139,H139,J139,K139,BE139,"Y",L139,M139,N139,O139)+cutrelatedDisc(I139,H139,J139,K139,L139,M139,N139,AW139,"Y",O139)+GetColClarupgDwg(I139,H139,J139,K139,AU139,AV139,"Y",L139)</f>
        <v>0</v>
      </c>
      <c r="BG139" s="810" t="s">
        <v>1183</v>
      </c>
      <c r="BH139" s="810" t="s">
        <v>1183</v>
      </c>
      <c r="BI139" s="811">
        <f t="shared" si="34"/>
        <v>0</v>
      </c>
      <c r="BJ139" s="810" t="s">
        <v>1183</v>
      </c>
      <c r="BK139" s="810" t="s">
        <v>1183</v>
      </c>
      <c r="BL139" s="810" t="s">
        <v>1183</v>
      </c>
      <c r="BM139" s="811">
        <f t="shared" si="35"/>
        <v>0</v>
      </c>
      <c r="BN139" s="812" t="s">
        <v>861</v>
      </c>
      <c r="BO139" s="812" t="s">
        <v>861</v>
      </c>
      <c r="BP139" s="812" t="s">
        <v>861</v>
      </c>
      <c r="BQ139" s="811">
        <f>cleanrelateddisc(I139, H139, J139, K139, BN139, BO139, "Y", L139, M139, N139)+HARelatedDisc(I139, H139, J139, K139,BP139, "Y", L139)</f>
        <v>0</v>
      </c>
      <c r="BR139" s="810"/>
      <c r="BS139" s="810"/>
      <c r="BT139" s="811"/>
      <c r="BU139" s="811"/>
      <c r="BV139" s="810"/>
      <c r="BW139" s="811"/>
      <c r="BX139" s="810"/>
      <c r="BY139" s="813"/>
      <c r="BZ139" s="811"/>
      <c r="CA139" s="813"/>
      <c r="CB139" s="811"/>
      <c r="CC139" s="810"/>
      <c r="CD139" s="810"/>
      <c r="CE139" s="810"/>
      <c r="CF139" s="810"/>
      <c r="CG139" s="810"/>
      <c r="CH139" s="810"/>
      <c r="CI139" s="810"/>
      <c r="CJ139" s="810"/>
      <c r="CK139" s="814"/>
      <c r="CL139" s="815">
        <f t="array" ref="CL139">getSection(I139,J139,K139)</f>
        <v>7</v>
      </c>
      <c r="CM139" s="508">
        <f t="array" ref="CM139">IF(AQ139="N/A","",IF(CU139="N/A",0,GetRapPrice(I139,H139,J139,K139)))</f>
        <v>1600</v>
      </c>
      <c r="CN139" s="509">
        <f t="shared" si="36"/>
        <v>-0.39</v>
      </c>
      <c r="CO139" s="509">
        <f t="array" ref="CO139">IF(AQ139="N/A","",IF(CU139="N/A",0,IF(ISBLANK(G139),0,GetPolSymmDiscount(I139,H139,J139,K139,L139,M139,N139,O139))))</f>
        <v>0</v>
      </c>
      <c r="CP139" s="509">
        <f t="array" ref="CP139">IF(AQ139="N/A","",Depthdisc(I139,H139,L139,J139,K139,Z139,"Y"))</f>
        <v>0</v>
      </c>
      <c r="CQ139" s="509">
        <f t="array" ref="CQ139">IF(AQ139="N/A","",IF(CU139="N/A",0,GetSizePremiums(I139,H139,J139,K139,L139,M139,N139,O139,getSection(G139,J139,K139))))</f>
        <v>0</v>
      </c>
      <c r="CR139" s="509">
        <f t="array" ref="CR139">IF(AQ139="N/A","",IF(CU139="N/A",0,IF(ISBLANK(G139),0,GetDiameterPremiums(I139,H139,L139,M139,N139,O139,J139,K139,T139))))</f>
        <v>0</v>
      </c>
      <c r="CS139" s="509">
        <f t="array" ref="CS139">IF(AQ139="N/A","",IF(CU139="N/A",0,IF(ISBLANK(G139),0,GetKtoSPremiums(I139,H139,J139,K139,AJ139))))</f>
        <v>0</v>
      </c>
      <c r="CT139" s="509">
        <f t="shared" si="37"/>
        <v>-0.39</v>
      </c>
      <c r="CU139" s="508">
        <f t="array" ref="CU139">IF(AQ139="N/A","",GetFMP(I139, H139, J139, K139, L139, M139, N139, O139, (Q139+R139)/2,Z139,AJ139,"Y"))</f>
        <v>976</v>
      </c>
      <c r="CV139" s="504">
        <f t="shared" si="38"/>
        <v>341.59999999999997</v>
      </c>
      <c r="CW139" s="508">
        <f t="shared" si="39"/>
        <v>1600</v>
      </c>
      <c r="CX139" s="717">
        <f t="shared" si="40"/>
        <v>0</v>
      </c>
      <c r="CY139" s="717">
        <f>IF(OR(AQ139="N/A",BM139="N/A",BI139="N/A"),"",IF(AND(H139&lt;1,H139&gt;=0.3,I138="ROUND"),IF(CT139&gt;=-0.4,-0.2,-0.15),MAX(CX139,IF(OR(AQ139="N/A",BM139="N/A",BI139="N/A"),"",GetFinalDiscount("Y", I139, H139, J139, K139, L139, M139, N139, O139, AS139, AT139,AU139,AV139, AW139, AX139,AY139, AZ139, BA139, BB139,BC139,BD139, BE139,BG139, BH139, BJ139, BK139, BN139, BO139, BP139)))))</f>
        <v>-0.2</v>
      </c>
      <c r="CZ139" s="717">
        <f t="shared" si="41"/>
        <v>-0.39</v>
      </c>
      <c r="DA139" s="509">
        <f t="shared" si="42"/>
        <v>-0.39</v>
      </c>
      <c r="DB139" s="504">
        <f t="shared" si="43"/>
        <v>976</v>
      </c>
      <c r="DC139" s="504">
        <f t="shared" si="44"/>
        <v>341.59999999999997</v>
      </c>
      <c r="DD139" s="504" t="str">
        <f t="shared" si="45"/>
        <v/>
      </c>
      <c r="DE139" s="504">
        <f t="array" ref="DE139">IF(OR(AQ139="N/A",BM139="N/A",BI139="N/A"),"",GetCertCharge(H139,"Y",AL139))</f>
        <v>51</v>
      </c>
      <c r="DF139" s="504">
        <f>IF(OR(AQ139="N/A",BM139="N/A",BI139="N/A"),"",DC139*Parameters!$L$3)</f>
        <v>13.664</v>
      </c>
      <c r="DG139" s="504">
        <f t="shared" si="46"/>
        <v>276.93599999999998</v>
      </c>
      <c r="DH139" s="504">
        <f t="shared" si="47"/>
        <v>791.24571428571426</v>
      </c>
    </row>
    <row r="140" spans="2:112" x14ac:dyDescent="0.25">
      <c r="B140" s="798"/>
      <c r="C140" s="799" t="s">
        <v>1648</v>
      </c>
      <c r="D140" s="512"/>
      <c r="E140" s="512"/>
      <c r="F140" s="722" t="s">
        <v>24</v>
      </c>
      <c r="G140" s="800"/>
      <c r="H140" s="801">
        <v>0.35</v>
      </c>
      <c r="I140" s="509" t="s">
        <v>196</v>
      </c>
      <c r="J140" s="802" t="s">
        <v>258</v>
      </c>
      <c r="K140" s="803" t="s">
        <v>234</v>
      </c>
      <c r="L140" s="804" t="s">
        <v>188</v>
      </c>
      <c r="M140" s="805" t="s">
        <v>188</v>
      </c>
      <c r="N140" s="804" t="s">
        <v>188</v>
      </c>
      <c r="O140" s="804" t="s">
        <v>36</v>
      </c>
      <c r="P140" s="806"/>
      <c r="Q140" s="805"/>
      <c r="R140" s="805"/>
      <c r="S140" s="805"/>
      <c r="T140" s="805"/>
      <c r="U140" s="805">
        <v>1.004</v>
      </c>
      <c r="V140" s="805"/>
      <c r="W140" s="805"/>
      <c r="X140" s="805"/>
      <c r="Y140" s="805"/>
      <c r="Z140" s="805">
        <v>61.5</v>
      </c>
      <c r="AA140" s="512">
        <v>57</v>
      </c>
      <c r="AB140" s="512"/>
      <c r="AC140" s="512"/>
      <c r="AD140" s="807"/>
      <c r="AE140" s="805"/>
      <c r="AF140" s="805"/>
      <c r="AG140" s="805"/>
      <c r="AH140" s="805"/>
      <c r="AI140" s="512"/>
      <c r="AJ140" s="512" t="s">
        <v>1897</v>
      </c>
      <c r="AK140" s="807"/>
      <c r="AL140" s="512"/>
      <c r="AM140" s="807"/>
      <c r="AN140" s="512"/>
      <c r="AO140" s="559">
        <f t="array" ref="AO140">IF(AQ140="N/A","",GetRapPrice(I140,H140,J140,K140))</f>
        <v>2000</v>
      </c>
      <c r="AP140" s="509">
        <f t="shared" si="32"/>
        <v>-0.41000000000000003</v>
      </c>
      <c r="AQ140" s="508">
        <f t="array" ref="AQ140">GetFMP(I140,H140,J140,K140,L140,M140,N140,O140,(Q140+R140)/2,Z140,AJ140,"Y")</f>
        <v>1180</v>
      </c>
      <c r="AR140" s="504">
        <f t="shared" si="33"/>
        <v>413</v>
      </c>
      <c r="AS140" s="808"/>
      <c r="AT140" s="809"/>
      <c r="AU140" s="810"/>
      <c r="AV140" s="810"/>
      <c r="AW140" s="811"/>
      <c r="AX140" s="811" t="s">
        <v>1183</v>
      </c>
      <c r="AY140" s="810" t="s">
        <v>1183</v>
      </c>
      <c r="AZ140" s="810" t="s">
        <v>1183</v>
      </c>
      <c r="BA140" s="810" t="s">
        <v>1183</v>
      </c>
      <c r="BB140" s="810" t="s">
        <v>1183</v>
      </c>
      <c r="BC140" s="810" t="s">
        <v>1183</v>
      </c>
      <c r="BD140" s="810" t="s">
        <v>1183</v>
      </c>
      <c r="BE140" s="810" t="s">
        <v>1183</v>
      </c>
      <c r="BF140" s="811">
        <f>NaturalRelatedDisc(I140,H140,J140,K140,AX140,"Y",L140,M140,N140,O140)+NaturalRelatedDisc(I140,H140,J140,K140,AY140,"Y",L140,M140,N140,O140)+OpenRelatedDisc(I140,H140,J140,K140,AZ140,"Y",L140,M140,N140,O140)+GrainingRelatedDisc(I140,H140,J140,K140,BA140,"Surface","Y",L140,M140,N140,O140)+GrainingRelatedDisc(I140,H140,J140,K140,BB140,"Internal","Y",L140,M140,N140,O140)+OthersRelatedDisc(I140,H140,J140,K140,BC140,"Y",L140,M140,N140,O140)+OthersRelatedDisc(I140,H140,J140,K140,BD140,"Y",L140,M140,N140,O140)+OthersRelatedDisc(I140,H140,J140,K140,BE140,"Y",L140,M140,N140,O140)+cutrelatedDisc(I140,H140,J140,K140,L140,M140,N140,AW140,"Y",O140)+GetColClarupgDwg(I140,H140,J140,K140,AU140,AV140,"Y",L140)</f>
        <v>0</v>
      </c>
      <c r="BG140" s="810" t="s">
        <v>192</v>
      </c>
      <c r="BH140" s="810" t="s">
        <v>1183</v>
      </c>
      <c r="BI140" s="811">
        <f t="shared" si="34"/>
        <v>-0.05</v>
      </c>
      <c r="BJ140" s="810" t="s">
        <v>1283</v>
      </c>
      <c r="BK140" s="810" t="s">
        <v>1183</v>
      </c>
      <c r="BL140" s="810" t="s">
        <v>1183</v>
      </c>
      <c r="BM140" s="811">
        <f t="shared" si="35"/>
        <v>-0.01</v>
      </c>
      <c r="BN140" s="812"/>
      <c r="BO140" s="812"/>
      <c r="BP140" s="812" t="s">
        <v>749</v>
      </c>
      <c r="BQ140" s="811">
        <f>cleanrelateddisc(I140, H140, J140, K140, BN140, BO140, "Y", L140, M140, N140)+HARelatedDisc(I140, H140, J140, K140,BP140, "Y", L140)</f>
        <v>0</v>
      </c>
      <c r="BR140" s="810"/>
      <c r="BS140" s="810"/>
      <c r="BT140" s="811"/>
      <c r="BU140" s="811"/>
      <c r="BV140" s="810"/>
      <c r="BW140" s="811"/>
      <c r="BX140" s="810"/>
      <c r="BY140" s="813"/>
      <c r="BZ140" s="811"/>
      <c r="CA140" s="813"/>
      <c r="CB140" s="811"/>
      <c r="CC140" s="810"/>
      <c r="CD140" s="810"/>
      <c r="CE140" s="810"/>
      <c r="CF140" s="810"/>
      <c r="CG140" s="810"/>
      <c r="CH140" s="810"/>
      <c r="CI140" s="810"/>
      <c r="CJ140" s="810"/>
      <c r="CK140" s="814"/>
      <c r="CL140" s="815">
        <f t="array" ref="CL140">getSection(I140,J140,K140)</f>
        <v>2</v>
      </c>
      <c r="CM140" s="508">
        <f t="array" ref="CM140">IF(AQ140="N/A","",IF(CU140="N/A",0,GetRapPrice(I140,H140,J140,K140)))</f>
        <v>2000</v>
      </c>
      <c r="CN140" s="509">
        <f t="shared" si="36"/>
        <v>-0.41000000000000003</v>
      </c>
      <c r="CO140" s="509">
        <f t="array" ref="CO140">IF(AQ140="N/A","",IF(CU140="N/A",0,IF(ISBLANK(G140),0,GetPolSymmDiscount(I140,H140,J140,K140,L140,M140,N140,O140))))</f>
        <v>0</v>
      </c>
      <c r="CP140" s="509">
        <f t="array" ref="CP140">IF(AQ140="N/A","",Depthdisc(I140,H140,L140,J140,K140,Z140,"Y"))</f>
        <v>0</v>
      </c>
      <c r="CQ140" s="509">
        <f t="array" ref="CQ140">IF(AQ140="N/A","",IF(CU140="N/A",0,GetSizePremiums(I140,H140,J140,K140,L140,M140,N140,O140,getSection(G140,J140,K140))))</f>
        <v>0</v>
      </c>
      <c r="CR140" s="509">
        <f t="array" ref="CR140">IF(AQ140="N/A","",IF(CU140="N/A",0,IF(ISBLANK(G140),0,GetDiameterPremiums(I140,H140,L140,M140,N140,O140,J140,K140,T140))))</f>
        <v>0</v>
      </c>
      <c r="CS140" s="509">
        <f t="array" ref="CS140">IF(AQ140="N/A","",IF(CU140="N/A",0,IF(ISBLANK(G140),0,GetKtoSPremiums(I140,H140,J140,K140,AJ140))))</f>
        <v>0</v>
      </c>
      <c r="CT140" s="509">
        <f t="shared" si="37"/>
        <v>-0.41000000000000003</v>
      </c>
      <c r="CU140" s="508">
        <f t="array" ref="CU140">IF(AQ140="N/A","",GetFMP(I140, H140, J140, K140, L140, M140, N140, O140, (Q140+R140)/2,Z140,AJ140,"Y"))</f>
        <v>1180</v>
      </c>
      <c r="CV140" s="504">
        <f t="shared" si="38"/>
        <v>413</v>
      </c>
      <c r="CW140" s="508">
        <f t="shared" si="39"/>
        <v>2000</v>
      </c>
      <c r="CX140" s="717">
        <f t="shared" si="40"/>
        <v>-6.0000000000000005E-2</v>
      </c>
      <c r="CY140" s="717">
        <f>IF(OR(AQ140="N/A",BM140="N/A",BI140="N/A"),"",IF(AND(H140&lt;1,H140&gt;=0.3,I139="ROUND"),IF(CT140&gt;=-0.4,-0.2,-0.15),MAX(CX140,IF(OR(AQ140="N/A",BM140="N/A",BI140="N/A"),"",GetFinalDiscount("Y", I140, H140, J140, K140, L140, M140, N140, O140, AS140, AT140,AU140,AV140, AW140, AX140,AY140, AZ140, BA140, BB140,BC140,BD140, BE140,BG140, BH140, BJ140, BK140, BN140, BO140, BP140)))))</f>
        <v>-0.15</v>
      </c>
      <c r="CZ140" s="717">
        <f t="shared" si="41"/>
        <v>-0.41000000000000003</v>
      </c>
      <c r="DA140" s="509">
        <f t="shared" si="42"/>
        <v>-0.47000000000000003</v>
      </c>
      <c r="DB140" s="504">
        <f t="shared" si="43"/>
        <v>1060</v>
      </c>
      <c r="DC140" s="504">
        <f t="shared" si="44"/>
        <v>371</v>
      </c>
      <c r="DD140" s="504" t="str">
        <f t="shared" si="45"/>
        <v/>
      </c>
      <c r="DE140" s="504">
        <f t="array" ref="DE140">IF(OR(AQ140="N/A",BM140="N/A",BI140="N/A"),"",GetCertCharge(H140,"Y",AL140))</f>
        <v>51</v>
      </c>
      <c r="DF140" s="504">
        <f>IF(OR(AQ140="N/A",BM140="N/A",BI140="N/A"),"",DC140*Parameters!$L$3)</f>
        <v>14.84</v>
      </c>
      <c r="DG140" s="504">
        <f t="shared" si="46"/>
        <v>305.16000000000003</v>
      </c>
      <c r="DH140" s="504">
        <f t="shared" si="47"/>
        <v>871.88571428571436</v>
      </c>
    </row>
    <row r="141" spans="2:112" x14ac:dyDescent="0.25">
      <c r="B141" s="798"/>
      <c r="C141" s="799" t="s">
        <v>1649</v>
      </c>
      <c r="D141" s="512"/>
      <c r="E141" s="512"/>
      <c r="F141" s="722" t="s">
        <v>24</v>
      </c>
      <c r="G141" s="800"/>
      <c r="H141" s="801">
        <v>0.35</v>
      </c>
      <c r="I141" s="509" t="s">
        <v>196</v>
      </c>
      <c r="J141" s="802" t="s">
        <v>233</v>
      </c>
      <c r="K141" s="803" t="s">
        <v>243</v>
      </c>
      <c r="L141" s="804" t="s">
        <v>188</v>
      </c>
      <c r="M141" s="805" t="s">
        <v>188</v>
      </c>
      <c r="N141" s="804" t="s">
        <v>188</v>
      </c>
      <c r="O141" s="804" t="s">
        <v>58</v>
      </c>
      <c r="P141" s="806"/>
      <c r="Q141" s="805"/>
      <c r="R141" s="805"/>
      <c r="S141" s="805"/>
      <c r="T141" s="805"/>
      <c r="U141" s="805">
        <v>1.0069999999999999</v>
      </c>
      <c r="V141" s="805"/>
      <c r="W141" s="805"/>
      <c r="X141" s="805"/>
      <c r="Y141" s="805"/>
      <c r="Z141" s="805">
        <v>62.9</v>
      </c>
      <c r="AA141" s="512">
        <v>56</v>
      </c>
      <c r="AB141" s="512"/>
      <c r="AC141" s="512"/>
      <c r="AD141" s="807"/>
      <c r="AE141" s="805"/>
      <c r="AF141" s="805"/>
      <c r="AG141" s="805"/>
      <c r="AH141" s="805"/>
      <c r="AI141" s="512"/>
      <c r="AJ141" s="512" t="s">
        <v>1906</v>
      </c>
      <c r="AK141" s="807"/>
      <c r="AL141" s="512"/>
      <c r="AM141" s="807"/>
      <c r="AN141" s="512"/>
      <c r="AO141" s="559">
        <f t="array" ref="AO141">IF(AQ141="N/A","",GetRapPrice(I141,H141,J141,K141))</f>
        <v>2300</v>
      </c>
      <c r="AP141" s="509">
        <f t="shared" si="32"/>
        <v>-0.44999999999999996</v>
      </c>
      <c r="AQ141" s="508">
        <f t="array" ref="AQ141">GetFMP(I141,H141,J141,K141,L141,M141,N141,O141,(Q141+R141)/2,Z141,AJ141,"Y")</f>
        <v>1265</v>
      </c>
      <c r="AR141" s="504">
        <f t="shared" si="33"/>
        <v>442.75</v>
      </c>
      <c r="AS141" s="808"/>
      <c r="AT141" s="809"/>
      <c r="AU141" s="810"/>
      <c r="AV141" s="810"/>
      <c r="AW141" s="811" t="s">
        <v>189</v>
      </c>
      <c r="AX141" s="811" t="s">
        <v>253</v>
      </c>
      <c r="AY141" s="810" t="s">
        <v>1183</v>
      </c>
      <c r="AZ141" s="810" t="s">
        <v>1183</v>
      </c>
      <c r="BA141" s="810" t="s">
        <v>1183</v>
      </c>
      <c r="BB141" s="810" t="s">
        <v>1183</v>
      </c>
      <c r="BC141" s="810" t="s">
        <v>1183</v>
      </c>
      <c r="BD141" s="810" t="s">
        <v>1183</v>
      </c>
      <c r="BE141" s="810" t="s">
        <v>1183</v>
      </c>
      <c r="BF141" s="811">
        <f>NaturalRelatedDisc(I141,H141,J141,K141,AX141,"Y",L141,M141,N141,O141)+NaturalRelatedDisc(I141,H141,J141,K141,AY141,"Y",L141,M141,N141,O141)+OpenRelatedDisc(I141,H141,J141,K141,AZ141,"Y",L141,M141,N141,O141)+GrainingRelatedDisc(I141,H141,J141,K141,BA141,"Surface","Y",L141,M141,N141,O141)+GrainingRelatedDisc(I141,H141,J141,K141,BB141,"Internal","Y",L141,M141,N141,O141)+OthersRelatedDisc(I141,H141,J141,K141,BC141,"Y",L141,M141,N141,O141)+OthersRelatedDisc(I141,H141,J141,K141,BD141,"Y",L141,M141,N141,O141)+OthersRelatedDisc(I141,H141,J141,K141,BE141,"Y",L141,M141,N141,O141)+cutrelatedDisc(I141,H141,J141,K141,L141,M141,N141,AW141,"Y",O141)+GetColClarupgDwg(I141,H141,J141,K141,AU141,AV141,"Y",L141)</f>
        <v>0</v>
      </c>
      <c r="BG141" s="810" t="s">
        <v>1183</v>
      </c>
      <c r="BH141" s="810" t="s">
        <v>1183</v>
      </c>
      <c r="BI141" s="811">
        <f t="shared" si="34"/>
        <v>0</v>
      </c>
      <c r="BJ141" s="810" t="s">
        <v>1183</v>
      </c>
      <c r="BK141" s="810" t="s">
        <v>1183</v>
      </c>
      <c r="BL141" s="810" t="s">
        <v>1322</v>
      </c>
      <c r="BM141" s="811">
        <f t="shared" si="35"/>
        <v>0</v>
      </c>
      <c r="BN141" s="812" t="s">
        <v>861</v>
      </c>
      <c r="BO141" s="812" t="s">
        <v>861</v>
      </c>
      <c r="BP141" s="812" t="s">
        <v>861</v>
      </c>
      <c r="BQ141" s="811">
        <f>cleanrelateddisc(I141, H141, J141, K141, BN141, BO141, "Y", L141, M141, N141)+HARelatedDisc(I141, H141, J141, K141,BP141, "Y", L141)</f>
        <v>0</v>
      </c>
      <c r="BR141" s="810"/>
      <c r="BS141" s="810"/>
      <c r="BT141" s="811"/>
      <c r="BU141" s="811"/>
      <c r="BV141" s="810"/>
      <c r="BW141" s="811"/>
      <c r="BX141" s="810"/>
      <c r="BY141" s="813"/>
      <c r="BZ141" s="811"/>
      <c r="CA141" s="813"/>
      <c r="CB141" s="811"/>
      <c r="CC141" s="810"/>
      <c r="CD141" s="810"/>
      <c r="CE141" s="810"/>
      <c r="CF141" s="810"/>
      <c r="CG141" s="810"/>
      <c r="CH141" s="810"/>
      <c r="CI141" s="810"/>
      <c r="CJ141" s="810"/>
      <c r="CK141" s="814"/>
      <c r="CL141" s="815">
        <f t="array" ref="CL141">getSection(I141,J141,K141)</f>
        <v>4</v>
      </c>
      <c r="CM141" s="508">
        <f t="array" ref="CM141">IF(AQ141="N/A","",IF(CU141="N/A",0,GetRapPrice(I141,H141,J141,K141)))</f>
        <v>2300</v>
      </c>
      <c r="CN141" s="509">
        <f t="shared" si="36"/>
        <v>-0.44999999999999996</v>
      </c>
      <c r="CO141" s="509">
        <f t="array" ref="CO141">IF(AQ141="N/A","",IF(CU141="N/A",0,IF(ISBLANK(G141),0,GetPolSymmDiscount(I141,H141,J141,K141,L141,M141,N141,O141))))</f>
        <v>0</v>
      </c>
      <c r="CP141" s="509">
        <f t="array" ref="CP141">IF(AQ141="N/A","",Depthdisc(I141,H141,L141,J141,K141,Z141,"Y"))</f>
        <v>0</v>
      </c>
      <c r="CQ141" s="509">
        <f t="array" ref="CQ141">IF(AQ141="N/A","",IF(CU141="N/A",0,GetSizePremiums(I141,H141,J141,K141,L141,M141,N141,O141,getSection(G141,J141,K141))))</f>
        <v>0</v>
      </c>
      <c r="CR141" s="509">
        <f t="array" ref="CR141">IF(AQ141="N/A","",IF(CU141="N/A",0,IF(ISBLANK(G141),0,GetDiameterPremiums(I141,H141,L141,M141,N141,O141,J141,K141,T141))))</f>
        <v>0</v>
      </c>
      <c r="CS141" s="509">
        <f t="array" ref="CS141">IF(AQ141="N/A","",IF(CU141="N/A",0,IF(ISBLANK(G141),0,GetKtoSPremiums(I141,H141,J141,K141,AJ141))))</f>
        <v>0</v>
      </c>
      <c r="CT141" s="509">
        <f t="shared" si="37"/>
        <v>-0.44999999999999996</v>
      </c>
      <c r="CU141" s="508">
        <f t="array" ref="CU141">IF(AQ141="N/A","",GetFMP(I141, H141, J141, K141, L141, M141, N141, O141, (Q141+R141)/2,Z141,AJ141,"Y"))</f>
        <v>1265</v>
      </c>
      <c r="CV141" s="504">
        <f t="shared" si="38"/>
        <v>442.75</v>
      </c>
      <c r="CW141" s="508">
        <f t="shared" si="39"/>
        <v>2300</v>
      </c>
      <c r="CX141" s="717">
        <f t="shared" si="40"/>
        <v>0</v>
      </c>
      <c r="CY141" s="717">
        <f>IF(OR(AQ141="N/A",BM141="N/A",BI141="N/A"),"",IF(AND(H141&lt;1,H141&gt;=0.3,I140="ROUND"),IF(CT141&gt;=-0.4,-0.2,-0.15),MAX(CX141,IF(OR(AQ141="N/A",BM141="N/A",BI141="N/A"),"",GetFinalDiscount("Y", I141, H141, J141, K141, L141, M141, N141, O141, AS141, AT141,AU141,AV141, AW141, AX141,AY141, AZ141, BA141, BB141,BC141,BD141, BE141,BG141, BH141, BJ141, BK141, BN141, BO141, BP141)))))</f>
        <v>-0.15</v>
      </c>
      <c r="CZ141" s="717">
        <f t="shared" si="41"/>
        <v>-0.44999999999999996</v>
      </c>
      <c r="DA141" s="509">
        <f t="shared" si="42"/>
        <v>-0.44999999999999996</v>
      </c>
      <c r="DB141" s="504">
        <f t="shared" si="43"/>
        <v>1265</v>
      </c>
      <c r="DC141" s="504">
        <f t="shared" si="44"/>
        <v>442.75</v>
      </c>
      <c r="DD141" s="504" t="str">
        <f t="shared" si="45"/>
        <v/>
      </c>
      <c r="DE141" s="504">
        <f t="array" ref="DE141">IF(OR(AQ141="N/A",BM141="N/A",BI141="N/A"),"",GetCertCharge(H141,"Y",AL141))</f>
        <v>51</v>
      </c>
      <c r="DF141" s="504">
        <f>IF(OR(AQ141="N/A",BM141="N/A",BI141="N/A"),"",DC141*Parameters!$L$3)</f>
        <v>17.71</v>
      </c>
      <c r="DG141" s="504">
        <f t="shared" si="46"/>
        <v>374.04</v>
      </c>
      <c r="DH141" s="504">
        <f t="shared" si="47"/>
        <v>1068.6857142857143</v>
      </c>
    </row>
    <row r="142" spans="2:112" x14ac:dyDescent="0.25">
      <c r="B142" s="798"/>
      <c r="C142" s="799" t="s">
        <v>1650</v>
      </c>
      <c r="D142" s="512"/>
      <c r="E142" s="512"/>
      <c r="F142" s="722" t="s">
        <v>24</v>
      </c>
      <c r="G142" s="800"/>
      <c r="H142" s="801">
        <v>0.35</v>
      </c>
      <c r="I142" s="509" t="s">
        <v>196</v>
      </c>
      <c r="J142" s="802" t="s">
        <v>215</v>
      </c>
      <c r="K142" s="803" t="s">
        <v>243</v>
      </c>
      <c r="L142" s="804" t="s">
        <v>188</v>
      </c>
      <c r="M142" s="805" t="s">
        <v>188</v>
      </c>
      <c r="N142" s="804" t="s">
        <v>188</v>
      </c>
      <c r="O142" s="804" t="s">
        <v>36</v>
      </c>
      <c r="P142" s="806"/>
      <c r="Q142" s="805"/>
      <c r="R142" s="805"/>
      <c r="S142" s="805"/>
      <c r="T142" s="805"/>
      <c r="U142" s="805">
        <v>1.0069999999999999</v>
      </c>
      <c r="V142" s="805"/>
      <c r="W142" s="805"/>
      <c r="X142" s="805"/>
      <c r="Y142" s="805"/>
      <c r="Z142" s="805">
        <v>62.7</v>
      </c>
      <c r="AA142" s="512">
        <v>57.6</v>
      </c>
      <c r="AB142" s="512"/>
      <c r="AC142" s="512"/>
      <c r="AD142" s="807"/>
      <c r="AE142" s="805"/>
      <c r="AF142" s="805"/>
      <c r="AG142" s="805"/>
      <c r="AH142" s="805"/>
      <c r="AI142" s="512"/>
      <c r="AJ142" s="512" t="s">
        <v>1933</v>
      </c>
      <c r="AK142" s="807"/>
      <c r="AL142" s="512"/>
      <c r="AM142" s="807"/>
      <c r="AN142" s="512"/>
      <c r="AO142" s="559">
        <f t="array" ref="AO142">IF(AQ142="N/A","",GetRapPrice(I142,H142,J142,K142))</f>
        <v>2200</v>
      </c>
      <c r="AP142" s="509">
        <f t="shared" si="32"/>
        <v>-0.4</v>
      </c>
      <c r="AQ142" s="508">
        <f t="array" ref="AQ142">GetFMP(I142,H142,J142,K142,L142,M142,N142,O142,(Q142+R142)/2,Z142,AJ142,"Y")</f>
        <v>1320</v>
      </c>
      <c r="AR142" s="504">
        <f t="shared" si="33"/>
        <v>461.99999999999994</v>
      </c>
      <c r="AS142" s="808"/>
      <c r="AT142" s="809"/>
      <c r="AU142" s="810"/>
      <c r="AV142" s="810"/>
      <c r="AW142" s="811"/>
      <c r="AX142" s="811" t="s">
        <v>1183</v>
      </c>
      <c r="AY142" s="810" t="s">
        <v>1183</v>
      </c>
      <c r="AZ142" s="810" t="s">
        <v>1183</v>
      </c>
      <c r="BA142" s="810" t="s">
        <v>1183</v>
      </c>
      <c r="BB142" s="810" t="s">
        <v>1183</v>
      </c>
      <c r="BC142" s="810" t="s">
        <v>1183</v>
      </c>
      <c r="BD142" s="810" t="s">
        <v>1183</v>
      </c>
      <c r="BE142" s="810" t="s">
        <v>1183</v>
      </c>
      <c r="BF142" s="811">
        <f>NaturalRelatedDisc(I142,H142,J142,K142,AX142,"Y",L142,M142,N142,O142)+NaturalRelatedDisc(I142,H142,J142,K142,AY142,"Y",L142,M142,N142,O142)+OpenRelatedDisc(I142,H142,J142,K142,AZ142,"Y",L142,M142,N142,O142)+GrainingRelatedDisc(I142,H142,J142,K142,BA142,"Surface","Y",L142,M142,N142,O142)+GrainingRelatedDisc(I142,H142,J142,K142,BB142,"Internal","Y",L142,M142,N142,O142)+OthersRelatedDisc(I142,H142,J142,K142,BC142,"Y",L142,M142,N142,O142)+OthersRelatedDisc(I142,H142,J142,K142,BD142,"Y",L142,M142,N142,O142)+OthersRelatedDisc(I142,H142,J142,K142,BE142,"Y",L142,M142,N142,O142)+cutrelatedDisc(I142,H142,J142,K142,L142,M142,N142,AW142,"Y",O142)+GetColClarupgDwg(I142,H142,J142,K142,AU142,AV142,"Y",L142)</f>
        <v>0</v>
      </c>
      <c r="BG142" s="810" t="s">
        <v>1183</v>
      </c>
      <c r="BH142" s="810" t="s">
        <v>1183</v>
      </c>
      <c r="BI142" s="811">
        <f t="shared" si="34"/>
        <v>0</v>
      </c>
      <c r="BJ142" s="810" t="s">
        <v>1183</v>
      </c>
      <c r="BK142" s="810" t="s">
        <v>1183</v>
      </c>
      <c r="BL142" s="810" t="s">
        <v>1183</v>
      </c>
      <c r="BM142" s="811">
        <f t="shared" si="35"/>
        <v>0</v>
      </c>
      <c r="BN142" s="812" t="s">
        <v>861</v>
      </c>
      <c r="BO142" s="812"/>
      <c r="BP142" s="812" t="s">
        <v>749</v>
      </c>
      <c r="BQ142" s="811">
        <f>cleanrelateddisc(I142, H142, J142, K142, BN142, BO142, "Y", L142, M142, N142)+HARelatedDisc(I142, H142, J142, K142,BP142, "Y", L142)</f>
        <v>0</v>
      </c>
      <c r="BR142" s="810"/>
      <c r="BS142" s="810"/>
      <c r="BT142" s="811"/>
      <c r="BU142" s="811"/>
      <c r="BV142" s="810"/>
      <c r="BW142" s="811"/>
      <c r="BX142" s="810"/>
      <c r="BY142" s="813"/>
      <c r="BZ142" s="811"/>
      <c r="CA142" s="813"/>
      <c r="CB142" s="811"/>
      <c r="CC142" s="810"/>
      <c r="CD142" s="810"/>
      <c r="CE142" s="810"/>
      <c r="CF142" s="810"/>
      <c r="CG142" s="810"/>
      <c r="CH142" s="810"/>
      <c r="CI142" s="810"/>
      <c r="CJ142" s="810"/>
      <c r="CK142" s="814"/>
      <c r="CL142" s="815">
        <f t="array" ref="CL142">getSection(I142,J142,K142)</f>
        <v>5</v>
      </c>
      <c r="CM142" s="508">
        <f t="array" ref="CM142">IF(AQ142="N/A","",IF(CU142="N/A",0,GetRapPrice(I142,H142,J142,K142)))</f>
        <v>2200</v>
      </c>
      <c r="CN142" s="509">
        <f t="shared" si="36"/>
        <v>-0.4</v>
      </c>
      <c r="CO142" s="509">
        <f t="array" ref="CO142">IF(AQ142="N/A","",IF(CU142="N/A",0,IF(ISBLANK(G142),0,GetPolSymmDiscount(I142,H142,J142,K142,L142,M142,N142,O142))))</f>
        <v>0</v>
      </c>
      <c r="CP142" s="509">
        <f t="array" ref="CP142">IF(AQ142="N/A","",Depthdisc(I142,H142,L142,J142,K142,Z142,"Y"))</f>
        <v>0</v>
      </c>
      <c r="CQ142" s="509">
        <f t="array" ref="CQ142">IF(AQ142="N/A","",IF(CU142="N/A",0,GetSizePremiums(I142,H142,J142,K142,L142,M142,N142,O142,getSection(G142,J142,K142))))</f>
        <v>0</v>
      </c>
      <c r="CR142" s="509">
        <f t="array" ref="CR142">IF(AQ142="N/A","",IF(CU142="N/A",0,IF(ISBLANK(G142),0,GetDiameterPremiums(I142,H142,L142,M142,N142,O142,J142,K142,T142))))</f>
        <v>0</v>
      </c>
      <c r="CS142" s="509">
        <f t="array" ref="CS142">IF(AQ142="N/A","",IF(CU142="N/A",0,IF(ISBLANK(G142),0,GetKtoSPremiums(I142,H142,J142,K142,AJ142))))</f>
        <v>0</v>
      </c>
      <c r="CT142" s="509">
        <f t="shared" si="37"/>
        <v>-0.4</v>
      </c>
      <c r="CU142" s="508">
        <f t="array" ref="CU142">IF(AQ142="N/A","",GetFMP(I142, H142, J142, K142, L142, M142, N142, O142, (Q142+R142)/2,Z142,AJ142,"Y"))</f>
        <v>1320</v>
      </c>
      <c r="CV142" s="504">
        <f t="shared" si="38"/>
        <v>461.99999999999994</v>
      </c>
      <c r="CW142" s="508">
        <f t="shared" si="39"/>
        <v>2200</v>
      </c>
      <c r="CX142" s="717">
        <f t="shared" si="40"/>
        <v>0</v>
      </c>
      <c r="CY142" s="717">
        <f>IF(OR(AQ142="N/A",BM142="N/A",BI142="N/A"),"",IF(AND(H142&lt;1,H142&gt;=0.3,I141="ROUND"),IF(CT142&gt;=-0.4,-0.2,-0.15),MAX(CX142,IF(OR(AQ142="N/A",BM142="N/A",BI142="N/A"),"",GetFinalDiscount("Y", I142, H142, J142, K142, L142, M142, N142, O142, AS142, AT142,AU142,AV142, AW142, AX142,AY142, AZ142, BA142, BB142,BC142,BD142, BE142,BG142, BH142, BJ142, BK142, BN142, BO142, BP142)))))</f>
        <v>-0.2</v>
      </c>
      <c r="CZ142" s="717">
        <f t="shared" si="41"/>
        <v>-0.4</v>
      </c>
      <c r="DA142" s="509">
        <f t="shared" si="42"/>
        <v>-0.4</v>
      </c>
      <c r="DB142" s="504">
        <f t="shared" si="43"/>
        <v>1320</v>
      </c>
      <c r="DC142" s="504">
        <f t="shared" si="44"/>
        <v>461.99999999999994</v>
      </c>
      <c r="DD142" s="504" t="str">
        <f t="shared" si="45"/>
        <v/>
      </c>
      <c r="DE142" s="504">
        <f t="array" ref="DE142">IF(OR(AQ142="N/A",BM142="N/A",BI142="N/A"),"",GetCertCharge(H142,"Y",AL142))</f>
        <v>51</v>
      </c>
      <c r="DF142" s="504">
        <f>IF(OR(AQ142="N/A",BM142="N/A",BI142="N/A"),"",DC142*Parameters!$L$3)</f>
        <v>18.479999999999997</v>
      </c>
      <c r="DG142" s="504">
        <f t="shared" si="46"/>
        <v>392.51999999999992</v>
      </c>
      <c r="DH142" s="504">
        <f t="shared" si="47"/>
        <v>1121.485714285714</v>
      </c>
    </row>
    <row r="143" spans="2:112" x14ac:dyDescent="0.25">
      <c r="B143" s="798"/>
      <c r="C143" s="799" t="s">
        <v>1651</v>
      </c>
      <c r="D143" s="512"/>
      <c r="E143" s="512"/>
      <c r="F143" s="722" t="s">
        <v>24</v>
      </c>
      <c r="G143" s="800"/>
      <c r="H143" s="801">
        <v>0.35</v>
      </c>
      <c r="I143" s="509" t="s">
        <v>196</v>
      </c>
      <c r="J143" s="802" t="s">
        <v>213</v>
      </c>
      <c r="K143" s="803" t="s">
        <v>214</v>
      </c>
      <c r="L143" s="804" t="s">
        <v>188</v>
      </c>
      <c r="M143" s="805" t="s">
        <v>188</v>
      </c>
      <c r="N143" s="804" t="s">
        <v>202</v>
      </c>
      <c r="O143" s="804" t="s">
        <v>36</v>
      </c>
      <c r="P143" s="806"/>
      <c r="Q143" s="805"/>
      <c r="R143" s="805"/>
      <c r="S143" s="805"/>
      <c r="T143" s="805"/>
      <c r="U143" s="805">
        <v>1.0089999999999999</v>
      </c>
      <c r="V143" s="805"/>
      <c r="W143" s="805"/>
      <c r="X143" s="805"/>
      <c r="Y143" s="805"/>
      <c r="Z143" s="805">
        <v>62.2</v>
      </c>
      <c r="AA143" s="512">
        <v>58</v>
      </c>
      <c r="AB143" s="512"/>
      <c r="AC143" s="512"/>
      <c r="AD143" s="807"/>
      <c r="AE143" s="805"/>
      <c r="AF143" s="805"/>
      <c r="AG143" s="805"/>
      <c r="AH143" s="805"/>
      <c r="AI143" s="512"/>
      <c r="AJ143" s="512" t="s">
        <v>1893</v>
      </c>
      <c r="AK143" s="807"/>
      <c r="AL143" s="512"/>
      <c r="AM143" s="807"/>
      <c r="AN143" s="512"/>
      <c r="AO143" s="559">
        <f t="array" ref="AO143">IF(AQ143="N/A","",GetRapPrice(I143,H143,J143,K143))</f>
        <v>2900</v>
      </c>
      <c r="AP143" s="509">
        <f t="shared" si="32"/>
        <v>-0.36</v>
      </c>
      <c r="AQ143" s="508">
        <f t="array" ref="AQ143">GetFMP(I143,H143,J143,K143,L143,M143,N143,O143,(Q143+R143)/2,Z143,AJ143,"Y")</f>
        <v>1856</v>
      </c>
      <c r="AR143" s="504">
        <f t="shared" si="33"/>
        <v>649.59999999999991</v>
      </c>
      <c r="AS143" s="808"/>
      <c r="AT143" s="809"/>
      <c r="AU143" s="810"/>
      <c r="AV143" s="810"/>
      <c r="AW143" s="811"/>
      <c r="AX143" s="811" t="s">
        <v>1183</v>
      </c>
      <c r="AY143" s="810" t="s">
        <v>1183</v>
      </c>
      <c r="AZ143" s="810" t="s">
        <v>1183</v>
      </c>
      <c r="BA143" s="810" t="s">
        <v>1183</v>
      </c>
      <c r="BB143" s="810" t="s">
        <v>1183</v>
      </c>
      <c r="BC143" s="810" t="s">
        <v>1183</v>
      </c>
      <c r="BD143" s="810" t="s">
        <v>1183</v>
      </c>
      <c r="BE143" s="810" t="s">
        <v>1183</v>
      </c>
      <c r="BF143" s="811">
        <f>NaturalRelatedDisc(I143,H143,J143,K143,AX143,"Y",L143,M143,N143,O143)+NaturalRelatedDisc(I143,H143,J143,K143,AY143,"Y",L143,M143,N143,O143)+OpenRelatedDisc(I143,H143,J143,K143,AZ143,"Y",L143,M143,N143,O143)+GrainingRelatedDisc(I143,H143,J143,K143,BA143,"Surface","Y",L143,M143,N143,O143)+GrainingRelatedDisc(I143,H143,J143,K143,BB143,"Internal","Y",L143,M143,N143,O143)+OthersRelatedDisc(I143,H143,J143,K143,BC143,"Y",L143,M143,N143,O143)+OthersRelatedDisc(I143,H143,J143,K143,BD143,"Y",L143,M143,N143,O143)+OthersRelatedDisc(I143,H143,J143,K143,BE143,"Y",L143,M143,N143,O143)+cutrelatedDisc(I143,H143,J143,K143,L143,M143,N143,AW143,"Y",O143)+GetColClarupgDwg(I143,H143,J143,K143,AU143,AV143,"Y",L143)</f>
        <v>0</v>
      </c>
      <c r="BG143" s="810" t="s">
        <v>1183</v>
      </c>
      <c r="BH143" s="810" t="s">
        <v>1183</v>
      </c>
      <c r="BI143" s="811">
        <f t="shared" si="34"/>
        <v>0</v>
      </c>
      <c r="BJ143" s="810" t="s">
        <v>1183</v>
      </c>
      <c r="BK143" s="810" t="s">
        <v>1183</v>
      </c>
      <c r="BL143" s="810" t="s">
        <v>1183</v>
      </c>
      <c r="BM143" s="811">
        <f t="shared" si="35"/>
        <v>0</v>
      </c>
      <c r="BN143" s="812"/>
      <c r="BO143" s="812"/>
      <c r="BP143" s="812" t="s">
        <v>749</v>
      </c>
      <c r="BQ143" s="811">
        <f>cleanrelateddisc(I143, H143, J143, K143, BN143, BO143, "Y", L143, M143, N143)+HARelatedDisc(I143, H143, J143, K143,BP143, "Y", L143)</f>
        <v>0</v>
      </c>
      <c r="BR143" s="810"/>
      <c r="BS143" s="810"/>
      <c r="BT143" s="811"/>
      <c r="BU143" s="811"/>
      <c r="BV143" s="810"/>
      <c r="BW143" s="811"/>
      <c r="BX143" s="810"/>
      <c r="BY143" s="813"/>
      <c r="BZ143" s="811"/>
      <c r="CA143" s="813"/>
      <c r="CB143" s="811"/>
      <c r="CC143" s="810"/>
      <c r="CD143" s="810"/>
      <c r="CE143" s="810"/>
      <c r="CF143" s="810"/>
      <c r="CG143" s="810"/>
      <c r="CH143" s="810"/>
      <c r="CI143" s="810"/>
      <c r="CJ143" s="810"/>
      <c r="CK143" s="814"/>
      <c r="CL143" s="815">
        <f t="array" ref="CL143">getSection(I143,J143,K143)</f>
        <v>1</v>
      </c>
      <c r="CM143" s="508">
        <f t="array" ref="CM143">IF(AQ143="N/A","",IF(CU143="N/A",0,GetRapPrice(I143,H143,J143,K143)))</f>
        <v>2900</v>
      </c>
      <c r="CN143" s="509">
        <f t="shared" si="36"/>
        <v>-0.36</v>
      </c>
      <c r="CO143" s="509">
        <f t="array" ref="CO143">IF(AQ143="N/A","",IF(CU143="N/A",0,IF(ISBLANK(G143),0,GetPolSymmDiscount(I143,H143,J143,K143,L143,M143,N143,O143))))</f>
        <v>0</v>
      </c>
      <c r="CP143" s="509">
        <f t="array" ref="CP143">IF(AQ143="N/A","",Depthdisc(I143,H143,L143,J143,K143,Z143,"Y"))</f>
        <v>0</v>
      </c>
      <c r="CQ143" s="509">
        <f t="array" ref="CQ143">IF(AQ143="N/A","",IF(CU143="N/A",0,GetSizePremiums(I143,H143,J143,K143,L143,M143,N143,O143,getSection(G143,J143,K143))))</f>
        <v>0</v>
      </c>
      <c r="CR143" s="509">
        <f t="array" ref="CR143">IF(AQ143="N/A","",IF(CU143="N/A",0,IF(ISBLANK(G143),0,GetDiameterPremiums(I143,H143,L143,M143,N143,O143,J143,K143,T143))))</f>
        <v>0</v>
      </c>
      <c r="CS143" s="509">
        <f t="array" ref="CS143">IF(AQ143="N/A","",IF(CU143="N/A",0,IF(ISBLANK(G143),0,GetKtoSPremiums(I143,H143,J143,K143,AJ143))))</f>
        <v>0</v>
      </c>
      <c r="CT143" s="509">
        <f t="shared" si="37"/>
        <v>-0.36</v>
      </c>
      <c r="CU143" s="508">
        <f t="array" ref="CU143">IF(AQ143="N/A","",GetFMP(I143, H143, J143, K143, L143, M143, N143, O143, (Q143+R143)/2,Z143,AJ143,"Y"))</f>
        <v>1856</v>
      </c>
      <c r="CV143" s="504">
        <f t="shared" si="38"/>
        <v>649.59999999999991</v>
      </c>
      <c r="CW143" s="508">
        <f t="shared" si="39"/>
        <v>2900</v>
      </c>
      <c r="CX143" s="717">
        <f t="shared" si="40"/>
        <v>0</v>
      </c>
      <c r="CY143" s="717">
        <f>IF(OR(AQ143="N/A",BM143="N/A",BI143="N/A"),"",IF(AND(H143&lt;1,H143&gt;=0.3,I142="ROUND"),IF(CT143&gt;=-0.4,-0.2,-0.15),MAX(CX143,IF(OR(AQ143="N/A",BM143="N/A",BI143="N/A"),"",GetFinalDiscount("Y", I143, H143, J143, K143, L143, M143, N143, O143, AS143, AT143,AU143,AV143, AW143, AX143,AY143, AZ143, BA143, BB143,BC143,BD143, BE143,BG143, BH143, BJ143, BK143, BN143, BO143, BP143)))))</f>
        <v>-0.2</v>
      </c>
      <c r="CZ143" s="717">
        <f t="shared" si="41"/>
        <v>-0.36</v>
      </c>
      <c r="DA143" s="509">
        <f t="shared" si="42"/>
        <v>-0.36</v>
      </c>
      <c r="DB143" s="504">
        <f t="shared" si="43"/>
        <v>1856</v>
      </c>
      <c r="DC143" s="504">
        <f t="shared" si="44"/>
        <v>649.59999999999991</v>
      </c>
      <c r="DD143" s="504" t="str">
        <f t="shared" si="45"/>
        <v/>
      </c>
      <c r="DE143" s="504">
        <f t="array" ref="DE143">IF(OR(AQ143="N/A",BM143="N/A",BI143="N/A"),"",GetCertCharge(H143,"Y",AL143))</f>
        <v>51</v>
      </c>
      <c r="DF143" s="504">
        <f>IF(OR(AQ143="N/A",BM143="N/A",BI143="N/A"),"",DC143*Parameters!$L$3)</f>
        <v>25.983999999999998</v>
      </c>
      <c r="DG143" s="504">
        <f t="shared" si="46"/>
        <v>572.61599999999987</v>
      </c>
      <c r="DH143" s="504">
        <f t="shared" si="47"/>
        <v>1636.045714285714</v>
      </c>
    </row>
    <row r="144" spans="2:112" x14ac:dyDescent="0.25">
      <c r="B144" s="798"/>
      <c r="C144" s="799" t="s">
        <v>1652</v>
      </c>
      <c r="D144" s="512"/>
      <c r="E144" s="512"/>
      <c r="F144" s="722" t="s">
        <v>24</v>
      </c>
      <c r="G144" s="800"/>
      <c r="H144" s="801">
        <v>0.35</v>
      </c>
      <c r="I144" s="509" t="s">
        <v>196</v>
      </c>
      <c r="J144" s="802" t="s">
        <v>258</v>
      </c>
      <c r="K144" s="803" t="s">
        <v>259</v>
      </c>
      <c r="L144" s="804" t="s">
        <v>188</v>
      </c>
      <c r="M144" s="805" t="s">
        <v>188</v>
      </c>
      <c r="N144" s="804" t="s">
        <v>188</v>
      </c>
      <c r="O144" s="804" t="s">
        <v>36</v>
      </c>
      <c r="P144" s="806"/>
      <c r="Q144" s="805"/>
      <c r="R144" s="805"/>
      <c r="S144" s="805"/>
      <c r="T144" s="805"/>
      <c r="U144" s="805">
        <v>1.0069999999999999</v>
      </c>
      <c r="V144" s="805"/>
      <c r="W144" s="805"/>
      <c r="X144" s="805"/>
      <c r="Y144" s="805"/>
      <c r="Z144" s="805">
        <v>62.4</v>
      </c>
      <c r="AA144" s="512">
        <v>57</v>
      </c>
      <c r="AB144" s="512"/>
      <c r="AC144" s="512"/>
      <c r="AD144" s="807"/>
      <c r="AE144" s="805"/>
      <c r="AF144" s="805"/>
      <c r="AG144" s="805"/>
      <c r="AH144" s="805"/>
      <c r="AI144" s="512"/>
      <c r="AJ144" s="512" t="s">
        <v>1892</v>
      </c>
      <c r="AK144" s="807"/>
      <c r="AL144" s="512"/>
      <c r="AM144" s="807"/>
      <c r="AN144" s="512"/>
      <c r="AO144" s="559">
        <f t="array" ref="AO144">IF(AQ144="N/A","",GetRapPrice(I144,H144,J144,K144))</f>
        <v>1500</v>
      </c>
      <c r="AP144" s="509">
        <f t="shared" si="32"/>
        <v>-0.36</v>
      </c>
      <c r="AQ144" s="508">
        <f t="array" ref="AQ144">GetFMP(I144,H144,J144,K144,L144,M144,N144,O144,(Q144+R144)/2,Z144,AJ144,"Y")</f>
        <v>960</v>
      </c>
      <c r="AR144" s="504">
        <f t="shared" si="33"/>
        <v>336</v>
      </c>
      <c r="AS144" s="808"/>
      <c r="AT144" s="809"/>
      <c r="AU144" s="810"/>
      <c r="AV144" s="810"/>
      <c r="AW144" s="811"/>
      <c r="AX144" s="811" t="s">
        <v>1183</v>
      </c>
      <c r="AY144" s="810" t="s">
        <v>1183</v>
      </c>
      <c r="AZ144" s="810" t="s">
        <v>1183</v>
      </c>
      <c r="BA144" s="810" t="s">
        <v>1183</v>
      </c>
      <c r="BB144" s="810" t="s">
        <v>1183</v>
      </c>
      <c r="BC144" s="810" t="s">
        <v>1183</v>
      </c>
      <c r="BD144" s="810" t="s">
        <v>1183</v>
      </c>
      <c r="BE144" s="810" t="s">
        <v>1183</v>
      </c>
      <c r="BF144" s="811">
        <f>NaturalRelatedDisc(I144,H144,J144,K144,AX144,"Y",L144,M144,N144,O144)+NaturalRelatedDisc(I144,H144,J144,K144,AY144,"Y",L144,M144,N144,O144)+OpenRelatedDisc(I144,H144,J144,K144,AZ144,"Y",L144,M144,N144,O144)+GrainingRelatedDisc(I144,H144,J144,K144,BA144,"Surface","Y",L144,M144,N144,O144)+GrainingRelatedDisc(I144,H144,J144,K144,BB144,"Internal","Y",L144,M144,N144,O144)+OthersRelatedDisc(I144,H144,J144,K144,BC144,"Y",L144,M144,N144,O144)+OthersRelatedDisc(I144,H144,J144,K144,BD144,"Y",L144,M144,N144,O144)+OthersRelatedDisc(I144,H144,J144,K144,BE144,"Y",L144,M144,N144,O144)+cutrelatedDisc(I144,H144,J144,K144,L144,M144,N144,AW144,"Y",O144)+GetColClarupgDwg(I144,H144,J144,K144,AU144,AV144,"Y",L144)</f>
        <v>0</v>
      </c>
      <c r="BG144" s="810" t="s">
        <v>1183</v>
      </c>
      <c r="BH144" s="810" t="s">
        <v>1183</v>
      </c>
      <c r="BI144" s="811">
        <f t="shared" si="34"/>
        <v>0</v>
      </c>
      <c r="BJ144" s="810" t="s">
        <v>1285</v>
      </c>
      <c r="BK144" s="810" t="s">
        <v>1183</v>
      </c>
      <c r="BL144" s="810" t="s">
        <v>1183</v>
      </c>
      <c r="BM144" s="811">
        <f t="shared" si="35"/>
        <v>-0.02</v>
      </c>
      <c r="BN144" s="812"/>
      <c r="BO144" s="812"/>
      <c r="BP144" s="812" t="s">
        <v>749</v>
      </c>
      <c r="BQ144" s="811">
        <f>cleanrelateddisc(I144, H144, J144, K144, BN144, BO144, "Y", L144, M144, N144)+HARelatedDisc(I144, H144, J144, K144,BP144, "Y", L144)</f>
        <v>0</v>
      </c>
      <c r="BR144" s="810"/>
      <c r="BS144" s="810"/>
      <c r="BT144" s="811"/>
      <c r="BU144" s="811"/>
      <c r="BV144" s="810"/>
      <c r="BW144" s="811"/>
      <c r="BX144" s="810"/>
      <c r="BY144" s="813"/>
      <c r="BZ144" s="811"/>
      <c r="CA144" s="813"/>
      <c r="CB144" s="811"/>
      <c r="CC144" s="810"/>
      <c r="CD144" s="810"/>
      <c r="CE144" s="810"/>
      <c r="CF144" s="810"/>
      <c r="CG144" s="810"/>
      <c r="CH144" s="810"/>
      <c r="CI144" s="810"/>
      <c r="CJ144" s="810"/>
      <c r="CK144" s="814"/>
      <c r="CL144" s="815">
        <f t="array" ref="CL144">getSection(I144,J144,K144)</f>
        <v>8</v>
      </c>
      <c r="CM144" s="508">
        <f t="array" ref="CM144">IF(AQ144="N/A","",IF(CU144="N/A",0,GetRapPrice(I144,H144,J144,K144)))</f>
        <v>1500</v>
      </c>
      <c r="CN144" s="509">
        <f t="shared" si="36"/>
        <v>-0.36</v>
      </c>
      <c r="CO144" s="509">
        <f t="array" ref="CO144">IF(AQ144="N/A","",IF(CU144="N/A",0,IF(ISBLANK(G144),0,GetPolSymmDiscount(I144,H144,J144,K144,L144,M144,N144,O144))))</f>
        <v>0</v>
      </c>
      <c r="CP144" s="509">
        <f t="array" ref="CP144">IF(AQ144="N/A","",Depthdisc(I144,H144,L144,J144,K144,Z144,"Y"))</f>
        <v>0</v>
      </c>
      <c r="CQ144" s="509">
        <f t="array" ref="CQ144">IF(AQ144="N/A","",IF(CU144="N/A",0,GetSizePremiums(I144,H144,J144,K144,L144,M144,N144,O144,getSection(G144,J144,K144))))</f>
        <v>0</v>
      </c>
      <c r="CR144" s="509">
        <f t="array" ref="CR144">IF(AQ144="N/A","",IF(CU144="N/A",0,IF(ISBLANK(G144),0,GetDiameterPremiums(I144,H144,L144,M144,N144,O144,J144,K144,T144))))</f>
        <v>0</v>
      </c>
      <c r="CS144" s="509">
        <f t="array" ref="CS144">IF(AQ144="N/A","",IF(CU144="N/A",0,IF(ISBLANK(G144),0,GetKtoSPremiums(I144,H144,J144,K144,AJ144))))</f>
        <v>0</v>
      </c>
      <c r="CT144" s="509">
        <f t="shared" si="37"/>
        <v>-0.36</v>
      </c>
      <c r="CU144" s="508">
        <f t="array" ref="CU144">IF(AQ144="N/A","",GetFMP(I144, H144, J144, K144, L144, M144, N144, O144, (Q144+R144)/2,Z144,AJ144,"Y"))</f>
        <v>960</v>
      </c>
      <c r="CV144" s="504">
        <f t="shared" si="38"/>
        <v>336</v>
      </c>
      <c r="CW144" s="508">
        <f t="shared" si="39"/>
        <v>1500</v>
      </c>
      <c r="CX144" s="717">
        <f t="shared" si="40"/>
        <v>-0.02</v>
      </c>
      <c r="CY144" s="717">
        <f>IF(OR(AQ144="N/A",BM144="N/A",BI144="N/A"),"",IF(AND(H144&lt;1,H144&gt;=0.3,I143="ROUND"),IF(CT144&gt;=-0.4,-0.2,-0.15),MAX(CX144,IF(OR(AQ144="N/A",BM144="N/A",BI144="N/A"),"",GetFinalDiscount("Y", I144, H144, J144, K144, L144, M144, N144, O144, AS144, AT144,AU144,AV144, AW144, AX144,AY144, AZ144, BA144, BB144,BC144,BD144, BE144,BG144, BH144, BJ144, BK144, BN144, BO144, BP144)))))</f>
        <v>-0.2</v>
      </c>
      <c r="CZ144" s="717">
        <f t="shared" si="41"/>
        <v>-0.36</v>
      </c>
      <c r="DA144" s="509">
        <f t="shared" si="42"/>
        <v>-0.38</v>
      </c>
      <c r="DB144" s="504">
        <f t="shared" si="43"/>
        <v>930</v>
      </c>
      <c r="DC144" s="504">
        <f t="shared" si="44"/>
        <v>325.5</v>
      </c>
      <c r="DD144" s="504" t="str">
        <f t="shared" si="45"/>
        <v/>
      </c>
      <c r="DE144" s="504">
        <f t="array" ref="DE144">IF(OR(AQ144="N/A",BM144="N/A",BI144="N/A"),"",GetCertCharge(H144,"Y",AL144))</f>
        <v>51</v>
      </c>
      <c r="DF144" s="504">
        <f>IF(OR(AQ144="N/A",BM144="N/A",BI144="N/A"),"",DC144*Parameters!$L$3)</f>
        <v>13.02</v>
      </c>
      <c r="DG144" s="504">
        <f t="shared" si="46"/>
        <v>261.48</v>
      </c>
      <c r="DH144" s="504">
        <f t="shared" si="47"/>
        <v>747.0857142857144</v>
      </c>
    </row>
    <row r="145" spans="2:112" x14ac:dyDescent="0.25">
      <c r="B145" s="798"/>
      <c r="C145" s="799" t="s">
        <v>1653</v>
      </c>
      <c r="D145" s="512"/>
      <c r="E145" s="512"/>
      <c r="F145" s="722" t="s">
        <v>24</v>
      </c>
      <c r="G145" s="800"/>
      <c r="H145" s="801">
        <v>0.35</v>
      </c>
      <c r="I145" s="509" t="s">
        <v>196</v>
      </c>
      <c r="J145" s="802" t="s">
        <v>279</v>
      </c>
      <c r="K145" s="803" t="s">
        <v>266</v>
      </c>
      <c r="L145" s="804" t="s">
        <v>188</v>
      </c>
      <c r="M145" s="805" t="s">
        <v>188</v>
      </c>
      <c r="N145" s="804" t="s">
        <v>202</v>
      </c>
      <c r="O145" s="804" t="s">
        <v>36</v>
      </c>
      <c r="P145" s="806"/>
      <c r="Q145" s="805"/>
      <c r="R145" s="805"/>
      <c r="S145" s="805"/>
      <c r="T145" s="805"/>
      <c r="U145" s="805">
        <v>1.0069999999999999</v>
      </c>
      <c r="V145" s="805"/>
      <c r="W145" s="805"/>
      <c r="X145" s="805"/>
      <c r="Y145" s="805"/>
      <c r="Z145" s="805">
        <v>60.4</v>
      </c>
      <c r="AA145" s="512">
        <v>58</v>
      </c>
      <c r="AB145" s="512"/>
      <c r="AC145" s="512"/>
      <c r="AD145" s="807"/>
      <c r="AE145" s="805"/>
      <c r="AF145" s="805"/>
      <c r="AG145" s="805"/>
      <c r="AH145" s="805"/>
      <c r="AI145" s="512"/>
      <c r="AJ145" s="512" t="s">
        <v>1906</v>
      </c>
      <c r="AK145" s="807"/>
      <c r="AL145" s="512"/>
      <c r="AM145" s="807"/>
      <c r="AN145" s="512"/>
      <c r="AO145" s="559">
        <f t="array" ref="AO145">IF(AQ145="N/A","",GetRapPrice(I145,H145,J145,K145))</f>
        <v>800</v>
      </c>
      <c r="AP145" s="509">
        <f t="shared" si="32"/>
        <v>-0.38</v>
      </c>
      <c r="AQ145" s="508">
        <f t="array" ref="AQ145">GetFMP(I145,H145,J145,K145,L145,M145,N145,O145,(Q145+R145)/2,Z145,AJ145,"Y")</f>
        <v>496</v>
      </c>
      <c r="AR145" s="504">
        <f t="shared" si="33"/>
        <v>173.6</v>
      </c>
      <c r="AS145" s="808"/>
      <c r="AT145" s="809"/>
      <c r="AU145" s="810"/>
      <c r="AV145" s="810"/>
      <c r="AW145" s="811" t="s">
        <v>189</v>
      </c>
      <c r="AX145" s="811" t="s">
        <v>1183</v>
      </c>
      <c r="AY145" s="810" t="s">
        <v>1183</v>
      </c>
      <c r="AZ145" s="810" t="s">
        <v>1183</v>
      </c>
      <c r="BA145" s="810" t="s">
        <v>1183</v>
      </c>
      <c r="BB145" s="810" t="s">
        <v>1183</v>
      </c>
      <c r="BC145" s="810" t="s">
        <v>1183</v>
      </c>
      <c r="BD145" s="810" t="s">
        <v>1183</v>
      </c>
      <c r="BE145" s="810" t="s">
        <v>1183</v>
      </c>
      <c r="BF145" s="811">
        <f>NaturalRelatedDisc(I145,H145,J145,K145,AX145,"Y",L145,M145,N145,O145)+NaturalRelatedDisc(I145,H145,J145,K145,AY145,"Y",L145,M145,N145,O145)+OpenRelatedDisc(I145,H145,J145,K145,AZ145,"Y",L145,M145,N145,O145)+GrainingRelatedDisc(I145,H145,J145,K145,BA145,"Surface","Y",L145,M145,N145,O145)+GrainingRelatedDisc(I145,H145,J145,K145,BB145,"Internal","Y",L145,M145,N145,O145)+OthersRelatedDisc(I145,H145,J145,K145,BC145,"Y",L145,M145,N145,O145)+OthersRelatedDisc(I145,H145,J145,K145,BD145,"Y",L145,M145,N145,O145)+OthersRelatedDisc(I145,H145,J145,K145,BE145,"Y",L145,M145,N145,O145)+cutrelatedDisc(I145,H145,J145,K145,L145,M145,N145,AW145,"Y",O145)+GetColClarupgDwg(I145,H145,J145,K145,AU145,AV145,"Y",L145)</f>
        <v>0</v>
      </c>
      <c r="BG145" s="810" t="s">
        <v>1183</v>
      </c>
      <c r="BH145" s="810" t="s">
        <v>1183</v>
      </c>
      <c r="BI145" s="811">
        <f t="shared" si="34"/>
        <v>0</v>
      </c>
      <c r="BJ145" s="810" t="s">
        <v>1285</v>
      </c>
      <c r="BK145" s="810" t="s">
        <v>1183</v>
      </c>
      <c r="BL145" s="810" t="s">
        <v>1183</v>
      </c>
      <c r="BM145" s="811">
        <f t="shared" si="35"/>
        <v>-0.02</v>
      </c>
      <c r="BN145" s="812" t="s">
        <v>749</v>
      </c>
      <c r="BO145" s="812" t="s">
        <v>749</v>
      </c>
      <c r="BP145" s="812" t="s">
        <v>749</v>
      </c>
      <c r="BQ145" s="811">
        <f>cleanrelateddisc(I145, H145, J145, K145, BN145, BO145, "Y", L145, M145, N145)+HARelatedDisc(I145, H145, J145, K145,BP145, "Y", L145)</f>
        <v>0</v>
      </c>
      <c r="BR145" s="810"/>
      <c r="BS145" s="810"/>
      <c r="BT145" s="811"/>
      <c r="BU145" s="811"/>
      <c r="BV145" s="810"/>
      <c r="BW145" s="811"/>
      <c r="BX145" s="810"/>
      <c r="BY145" s="813"/>
      <c r="BZ145" s="811"/>
      <c r="CA145" s="813"/>
      <c r="CB145" s="811"/>
      <c r="CC145" s="810"/>
      <c r="CD145" s="810"/>
      <c r="CE145" s="810"/>
      <c r="CF145" s="810"/>
      <c r="CG145" s="810"/>
      <c r="CH145" s="810"/>
      <c r="CI145" s="810"/>
      <c r="CJ145" s="810"/>
      <c r="CK145" s="814"/>
      <c r="CL145" s="815">
        <f t="array" ref="CL145">getSection(I145,J145,K145)</f>
        <v>9</v>
      </c>
      <c r="CM145" s="508">
        <f t="array" ref="CM145">IF(AQ145="N/A","",IF(CU145="N/A",0,GetRapPrice(I145,H145,J145,K145)))</f>
        <v>800</v>
      </c>
      <c r="CN145" s="509">
        <f t="shared" si="36"/>
        <v>-0.38</v>
      </c>
      <c r="CO145" s="509">
        <f t="array" ref="CO145">IF(AQ145="N/A","",IF(CU145="N/A",0,IF(ISBLANK(G145),0,GetPolSymmDiscount(I145,H145,J145,K145,L145,M145,N145,O145))))</f>
        <v>0</v>
      </c>
      <c r="CP145" s="509">
        <f t="array" ref="CP145">IF(AQ145="N/A","",Depthdisc(I145,H145,L145,J145,K145,Z145,"Y"))</f>
        <v>0</v>
      </c>
      <c r="CQ145" s="509">
        <f t="array" ref="CQ145">IF(AQ145="N/A","",IF(CU145="N/A",0,GetSizePremiums(I145,H145,J145,K145,L145,M145,N145,O145,getSection(G145,J145,K145))))</f>
        <v>0</v>
      </c>
      <c r="CR145" s="509">
        <f t="array" ref="CR145">IF(AQ145="N/A","",IF(CU145="N/A",0,IF(ISBLANK(G145),0,GetDiameterPremiums(I145,H145,L145,M145,N145,O145,J145,K145,T145))))</f>
        <v>0</v>
      </c>
      <c r="CS145" s="509">
        <f t="array" ref="CS145">IF(AQ145="N/A","",IF(CU145="N/A",0,IF(ISBLANK(G145),0,GetKtoSPremiums(I145,H145,J145,K145,AJ145))))</f>
        <v>0</v>
      </c>
      <c r="CT145" s="509">
        <f t="shared" si="37"/>
        <v>-0.38</v>
      </c>
      <c r="CU145" s="508">
        <f t="array" ref="CU145">IF(AQ145="N/A","",GetFMP(I145, H145, J145, K145, L145, M145, N145, O145, (Q145+R145)/2,Z145,AJ145,"Y"))</f>
        <v>496</v>
      </c>
      <c r="CV145" s="504">
        <f t="shared" si="38"/>
        <v>173.6</v>
      </c>
      <c r="CW145" s="508">
        <f t="shared" si="39"/>
        <v>800</v>
      </c>
      <c r="CX145" s="717">
        <f t="shared" si="40"/>
        <v>-0.02</v>
      </c>
      <c r="CY145" s="717">
        <f>IF(OR(AQ145="N/A",BM145="N/A",BI145="N/A"),"",IF(AND(H145&lt;1,H145&gt;=0.3,I144="ROUND"),IF(CT145&gt;=-0.4,-0.2,-0.15),MAX(CX145,IF(OR(AQ145="N/A",BM145="N/A",BI145="N/A"),"",GetFinalDiscount("Y", I145, H145, J145, K145, L145, M145, N145, O145, AS145, AT145,AU145,AV145, AW145, AX145,AY145, AZ145, BA145, BB145,BC145,BD145, BE145,BG145, BH145, BJ145, BK145, BN145, BO145, BP145)))))</f>
        <v>-0.2</v>
      </c>
      <c r="CZ145" s="717">
        <f t="shared" si="41"/>
        <v>-0.38</v>
      </c>
      <c r="DA145" s="509">
        <f t="shared" si="42"/>
        <v>-0.4</v>
      </c>
      <c r="DB145" s="504">
        <f t="shared" si="43"/>
        <v>480</v>
      </c>
      <c r="DC145" s="504">
        <f t="shared" si="44"/>
        <v>168</v>
      </c>
      <c r="DD145" s="504" t="str">
        <f t="shared" si="45"/>
        <v/>
      </c>
      <c r="DE145" s="504">
        <f t="array" ref="DE145">IF(OR(AQ145="N/A",BM145="N/A",BI145="N/A"),"",GetCertCharge(H145,"Y",AL145))</f>
        <v>51</v>
      </c>
      <c r="DF145" s="504">
        <f>IF(OR(AQ145="N/A",BM145="N/A",BI145="N/A"),"",DC145*Parameters!$L$3)</f>
        <v>6.72</v>
      </c>
      <c r="DG145" s="504">
        <f t="shared" si="46"/>
        <v>110.28</v>
      </c>
      <c r="DH145" s="504">
        <f t="shared" si="47"/>
        <v>315.08571428571429</v>
      </c>
    </row>
    <row r="146" spans="2:112" x14ac:dyDescent="0.25">
      <c r="B146" s="798"/>
      <c r="C146" s="799" t="s">
        <v>1654</v>
      </c>
      <c r="D146" s="512"/>
      <c r="E146" s="512"/>
      <c r="F146" s="722" t="s">
        <v>24</v>
      </c>
      <c r="G146" s="800"/>
      <c r="H146" s="801">
        <v>0.35</v>
      </c>
      <c r="I146" s="509" t="s">
        <v>196</v>
      </c>
      <c r="J146" s="802" t="s">
        <v>213</v>
      </c>
      <c r="K146" s="803" t="s">
        <v>251</v>
      </c>
      <c r="L146" s="804" t="s">
        <v>188</v>
      </c>
      <c r="M146" s="805" t="s">
        <v>188</v>
      </c>
      <c r="N146" s="804" t="s">
        <v>202</v>
      </c>
      <c r="O146" s="804" t="s">
        <v>22</v>
      </c>
      <c r="P146" s="806"/>
      <c r="Q146" s="805"/>
      <c r="R146" s="805"/>
      <c r="S146" s="805"/>
      <c r="T146" s="805"/>
      <c r="U146" s="805">
        <v>1.004</v>
      </c>
      <c r="V146" s="805"/>
      <c r="W146" s="805"/>
      <c r="X146" s="805"/>
      <c r="Y146" s="805"/>
      <c r="Z146" s="805">
        <v>60.9</v>
      </c>
      <c r="AA146" s="512">
        <v>60</v>
      </c>
      <c r="AB146" s="512"/>
      <c r="AC146" s="512"/>
      <c r="AD146" s="807"/>
      <c r="AE146" s="805"/>
      <c r="AF146" s="805"/>
      <c r="AG146" s="805"/>
      <c r="AH146" s="805"/>
      <c r="AI146" s="512"/>
      <c r="AJ146" s="512" t="s">
        <v>1934</v>
      </c>
      <c r="AK146" s="807"/>
      <c r="AL146" s="512"/>
      <c r="AM146" s="807"/>
      <c r="AN146" s="512"/>
      <c r="AO146" s="559">
        <f t="array" ref="AO146">IF(AQ146="N/A","",GetRapPrice(I146,H146,J146,K146))</f>
        <v>2200</v>
      </c>
      <c r="AP146" s="509">
        <f t="shared" si="32"/>
        <v>-0.44999999999999996</v>
      </c>
      <c r="AQ146" s="508">
        <f t="array" ref="AQ146">GetFMP(I146,H146,J146,K146,L146,M146,N146,O146,(Q146+R146)/2,Z146,AJ146,"Y")</f>
        <v>1210</v>
      </c>
      <c r="AR146" s="504">
        <f t="shared" si="33"/>
        <v>423.5</v>
      </c>
      <c r="AS146" s="808"/>
      <c r="AT146" s="809"/>
      <c r="AU146" s="810"/>
      <c r="AV146" s="810"/>
      <c r="AW146" s="811"/>
      <c r="AX146" s="811" t="s">
        <v>1183</v>
      </c>
      <c r="AY146" s="810" t="s">
        <v>1183</v>
      </c>
      <c r="AZ146" s="810" t="s">
        <v>1183</v>
      </c>
      <c r="BA146" s="810" t="s">
        <v>1183</v>
      </c>
      <c r="BB146" s="810" t="s">
        <v>1183</v>
      </c>
      <c r="BC146" s="810" t="s">
        <v>1183</v>
      </c>
      <c r="BD146" s="810" t="s">
        <v>1183</v>
      </c>
      <c r="BE146" s="810" t="s">
        <v>1183</v>
      </c>
      <c r="BF146" s="811">
        <f>NaturalRelatedDisc(I146,H146,J146,K146,AX146,"Y",L146,M146,N146,O146)+NaturalRelatedDisc(I146,H146,J146,K146,AY146,"Y",L146,M146,N146,O146)+OpenRelatedDisc(I146,H146,J146,K146,AZ146,"Y",L146,M146,N146,O146)+GrainingRelatedDisc(I146,H146,J146,K146,BA146,"Surface","Y",L146,M146,N146,O146)+GrainingRelatedDisc(I146,H146,J146,K146,BB146,"Internal","Y",L146,M146,N146,O146)+OthersRelatedDisc(I146,H146,J146,K146,BC146,"Y",L146,M146,N146,O146)+OthersRelatedDisc(I146,H146,J146,K146,BD146,"Y",L146,M146,N146,O146)+OthersRelatedDisc(I146,H146,J146,K146,BE146,"Y",L146,M146,N146,O146)+cutrelatedDisc(I146,H146,J146,K146,L146,M146,N146,AW146,"Y",O146)+GetColClarupgDwg(I146,H146,J146,K146,AU146,AV146,"Y",L146)</f>
        <v>0</v>
      </c>
      <c r="BG146" s="810" t="s">
        <v>1183</v>
      </c>
      <c r="BH146" s="810" t="s">
        <v>1183</v>
      </c>
      <c r="BI146" s="811">
        <f t="shared" si="34"/>
        <v>0</v>
      </c>
      <c r="BJ146" s="810" t="s">
        <v>1284</v>
      </c>
      <c r="BK146" s="810" t="s">
        <v>1183</v>
      </c>
      <c r="BL146" s="810" t="s">
        <v>1183</v>
      </c>
      <c r="BM146" s="811">
        <f t="shared" si="35"/>
        <v>-0.02</v>
      </c>
      <c r="BN146" s="812"/>
      <c r="BO146" s="812"/>
      <c r="BP146" s="812" t="s">
        <v>749</v>
      </c>
      <c r="BQ146" s="811">
        <f>cleanrelateddisc(I146, H146, J146, K146, BN146, BO146, "Y", L146, M146, N146)+HARelatedDisc(I146, H146, J146, K146,BP146, "Y", L146)</f>
        <v>0</v>
      </c>
      <c r="BR146" s="810"/>
      <c r="BS146" s="810"/>
      <c r="BT146" s="811"/>
      <c r="BU146" s="811"/>
      <c r="BV146" s="810"/>
      <c r="BW146" s="811"/>
      <c r="BX146" s="810"/>
      <c r="BY146" s="813"/>
      <c r="BZ146" s="811"/>
      <c r="CA146" s="813"/>
      <c r="CB146" s="811"/>
      <c r="CC146" s="810"/>
      <c r="CD146" s="810"/>
      <c r="CE146" s="810"/>
      <c r="CF146" s="810"/>
      <c r="CG146" s="810"/>
      <c r="CH146" s="810"/>
      <c r="CI146" s="810"/>
      <c r="CJ146" s="810"/>
      <c r="CK146" s="814"/>
      <c r="CL146" s="815">
        <f t="array" ref="CL146">getSection(I146,J146,K146)</f>
        <v>4</v>
      </c>
      <c r="CM146" s="508">
        <f t="array" ref="CM146">IF(AQ146="N/A","",IF(CU146="N/A",0,GetRapPrice(I146,H146,J146,K146)))</f>
        <v>2200</v>
      </c>
      <c r="CN146" s="509">
        <f t="shared" si="36"/>
        <v>-0.44999999999999996</v>
      </c>
      <c r="CO146" s="509">
        <f t="array" ref="CO146">IF(AQ146="N/A","",IF(CU146="N/A",0,IF(ISBLANK(G146),0,GetPolSymmDiscount(I146,H146,J146,K146,L146,M146,N146,O146))))</f>
        <v>0</v>
      </c>
      <c r="CP146" s="509">
        <f t="array" ref="CP146">IF(AQ146="N/A","",Depthdisc(I146,H146,L146,J146,K146,Z146,"Y"))</f>
        <v>0</v>
      </c>
      <c r="CQ146" s="509">
        <f t="array" ref="CQ146">IF(AQ146="N/A","",IF(CU146="N/A",0,GetSizePremiums(I146,H146,J146,K146,L146,M146,N146,O146,getSection(G146,J146,K146))))</f>
        <v>0</v>
      </c>
      <c r="CR146" s="509">
        <f t="array" ref="CR146">IF(AQ146="N/A","",IF(CU146="N/A",0,IF(ISBLANK(G146),0,GetDiameterPremiums(I146,H146,L146,M146,N146,O146,J146,K146,T146))))</f>
        <v>0</v>
      </c>
      <c r="CS146" s="509">
        <f t="array" ref="CS146">IF(AQ146="N/A","",IF(CU146="N/A",0,IF(ISBLANK(G146),0,GetKtoSPremiums(I146,H146,J146,K146,AJ146))))</f>
        <v>0</v>
      </c>
      <c r="CT146" s="509">
        <f t="shared" si="37"/>
        <v>-0.44999999999999996</v>
      </c>
      <c r="CU146" s="508">
        <f t="array" ref="CU146">IF(AQ146="N/A","",GetFMP(I146, H146, J146, K146, L146, M146, N146, O146, (Q146+R146)/2,Z146,AJ146,"Y"))</f>
        <v>1210</v>
      </c>
      <c r="CV146" s="504">
        <f t="shared" si="38"/>
        <v>423.5</v>
      </c>
      <c r="CW146" s="508">
        <f t="shared" si="39"/>
        <v>2200</v>
      </c>
      <c r="CX146" s="717">
        <f t="shared" si="40"/>
        <v>-0.02</v>
      </c>
      <c r="CY146" s="717">
        <f>IF(OR(AQ146="N/A",BM146="N/A",BI146="N/A"),"",IF(AND(H146&lt;1,H146&gt;=0.3,I145="ROUND"),IF(CT146&gt;=-0.4,-0.2,-0.15),MAX(CX146,IF(OR(AQ146="N/A",BM146="N/A",BI146="N/A"),"",GetFinalDiscount("Y", I146, H146, J146, K146, L146, M146, N146, O146, AS146, AT146,AU146,AV146, AW146, AX146,AY146, AZ146, BA146, BB146,BC146,BD146, BE146,BG146, BH146, BJ146, BK146, BN146, BO146, BP146)))))</f>
        <v>-0.15</v>
      </c>
      <c r="CZ146" s="717">
        <f t="shared" si="41"/>
        <v>-0.44999999999999996</v>
      </c>
      <c r="DA146" s="509">
        <f t="shared" si="42"/>
        <v>-0.47</v>
      </c>
      <c r="DB146" s="504">
        <f t="shared" si="43"/>
        <v>1166</v>
      </c>
      <c r="DC146" s="504">
        <f t="shared" si="44"/>
        <v>408.09999999999997</v>
      </c>
      <c r="DD146" s="504" t="str">
        <f t="shared" si="45"/>
        <v/>
      </c>
      <c r="DE146" s="504">
        <f t="array" ref="DE146">IF(OR(AQ146="N/A",BM146="N/A",BI146="N/A"),"",GetCertCharge(H146,"Y",AL146))</f>
        <v>51</v>
      </c>
      <c r="DF146" s="504">
        <f>IF(OR(AQ146="N/A",BM146="N/A",BI146="N/A"),"",DC146*Parameters!$L$3)</f>
        <v>16.323999999999998</v>
      </c>
      <c r="DG146" s="504">
        <f t="shared" si="46"/>
        <v>340.77599999999995</v>
      </c>
      <c r="DH146" s="504">
        <f t="shared" si="47"/>
        <v>973.64571428571423</v>
      </c>
    </row>
    <row r="147" spans="2:112" x14ac:dyDescent="0.25">
      <c r="B147" s="798"/>
      <c r="C147" s="799" t="s">
        <v>1655</v>
      </c>
      <c r="D147" s="512"/>
      <c r="E147" s="512"/>
      <c r="F147" s="722" t="s">
        <v>24</v>
      </c>
      <c r="G147" s="800"/>
      <c r="H147" s="801">
        <v>0.35</v>
      </c>
      <c r="I147" s="509" t="s">
        <v>196</v>
      </c>
      <c r="J147" s="802" t="s">
        <v>250</v>
      </c>
      <c r="K147" s="803" t="s">
        <v>266</v>
      </c>
      <c r="L147" s="804" t="s">
        <v>202</v>
      </c>
      <c r="M147" s="805" t="s">
        <v>188</v>
      </c>
      <c r="N147" s="804" t="s">
        <v>202</v>
      </c>
      <c r="O147" s="804" t="s">
        <v>22</v>
      </c>
      <c r="P147" s="806"/>
      <c r="Q147" s="805"/>
      <c r="R147" s="805"/>
      <c r="S147" s="805"/>
      <c r="T147" s="805"/>
      <c r="U147" s="805">
        <v>1.014</v>
      </c>
      <c r="V147" s="805"/>
      <c r="W147" s="805"/>
      <c r="X147" s="805"/>
      <c r="Y147" s="805"/>
      <c r="Z147" s="805">
        <v>64.099999999999994</v>
      </c>
      <c r="AA147" s="512">
        <v>58</v>
      </c>
      <c r="AB147" s="512"/>
      <c r="AC147" s="512"/>
      <c r="AD147" s="807"/>
      <c r="AE147" s="805"/>
      <c r="AF147" s="805"/>
      <c r="AG147" s="805"/>
      <c r="AH147" s="805"/>
      <c r="AI147" s="512"/>
      <c r="AJ147" s="512"/>
      <c r="AK147" s="807"/>
      <c r="AL147" s="512"/>
      <c r="AM147" s="807"/>
      <c r="AN147" s="512"/>
      <c r="AO147" s="559">
        <f t="array" ref="AO147">IF(AQ147="N/A","",GetRapPrice(I147,H147,J147,K147))</f>
        <v>1400</v>
      </c>
      <c r="AP147" s="509">
        <f t="shared" si="32"/>
        <v>-0.44999999999999996</v>
      </c>
      <c r="AQ147" s="508">
        <f t="array" ref="AQ147">GetFMP(I147,H147,J147,K147,L147,M147,N147,O147,(Q147+R147)/2,Z147,AJ147,"Y")</f>
        <v>770.00000000000011</v>
      </c>
      <c r="AR147" s="504">
        <f t="shared" si="33"/>
        <v>269.5</v>
      </c>
      <c r="AS147" s="808"/>
      <c r="AT147" s="809"/>
      <c r="AU147" s="810"/>
      <c r="AV147" s="810"/>
      <c r="AW147" s="811"/>
      <c r="AX147" s="811" t="s">
        <v>1183</v>
      </c>
      <c r="AY147" s="810" t="s">
        <v>1183</v>
      </c>
      <c r="AZ147" s="810" t="s">
        <v>1183</v>
      </c>
      <c r="BA147" s="810" t="s">
        <v>1183</v>
      </c>
      <c r="BB147" s="810" t="s">
        <v>1183</v>
      </c>
      <c r="BC147" s="810" t="s">
        <v>1183</v>
      </c>
      <c r="BD147" s="810" t="s">
        <v>1183</v>
      </c>
      <c r="BE147" s="810" t="s">
        <v>1183</v>
      </c>
      <c r="BF147" s="811">
        <f>NaturalRelatedDisc(I147,H147,J147,K147,AX147,"Y",L147,M147,N147,O147)+NaturalRelatedDisc(I147,H147,J147,K147,AY147,"Y",L147,M147,N147,O147)+OpenRelatedDisc(I147,H147,J147,K147,AZ147,"Y",L147,M147,N147,O147)+GrainingRelatedDisc(I147,H147,J147,K147,BA147,"Surface","Y",L147,M147,N147,O147)+GrainingRelatedDisc(I147,H147,J147,K147,BB147,"Internal","Y",L147,M147,N147,O147)+OthersRelatedDisc(I147,H147,J147,K147,BC147,"Y",L147,M147,N147,O147)+OthersRelatedDisc(I147,H147,J147,K147,BD147,"Y",L147,M147,N147,O147)+OthersRelatedDisc(I147,H147,J147,K147,BE147,"Y",L147,M147,N147,O147)+cutrelatedDisc(I147,H147,J147,K147,L147,M147,N147,AW147,"Y",O147)+GetColClarupgDwg(I147,H147,J147,K147,AU147,AV147,"Y",L147)</f>
        <v>0</v>
      </c>
      <c r="BG147" s="810" t="s">
        <v>1183</v>
      </c>
      <c r="BH147" s="810" t="s">
        <v>1183</v>
      </c>
      <c r="BI147" s="811">
        <f t="shared" si="34"/>
        <v>0</v>
      </c>
      <c r="BJ147" s="810" t="s">
        <v>1183</v>
      </c>
      <c r="BK147" s="810" t="s">
        <v>1183</v>
      </c>
      <c r="BL147" s="810" t="s">
        <v>1183</v>
      </c>
      <c r="BM147" s="811">
        <f t="shared" si="35"/>
        <v>0</v>
      </c>
      <c r="BN147" s="812" t="s">
        <v>861</v>
      </c>
      <c r="BO147" s="812" t="s">
        <v>861</v>
      </c>
      <c r="BP147" s="812" t="s">
        <v>861</v>
      </c>
      <c r="BQ147" s="811">
        <f>cleanrelateddisc(I147, H147, J147, K147, BN147, BO147, "Y", L147, M147, N147)+HARelatedDisc(I147, H147, J147, K147,BP147, "Y", L147)</f>
        <v>0</v>
      </c>
      <c r="BR147" s="810"/>
      <c r="BS147" s="810"/>
      <c r="BT147" s="811"/>
      <c r="BU147" s="811"/>
      <c r="BV147" s="810"/>
      <c r="BW147" s="811"/>
      <c r="BX147" s="810"/>
      <c r="BY147" s="813"/>
      <c r="BZ147" s="811"/>
      <c r="CA147" s="813"/>
      <c r="CB147" s="811"/>
      <c r="CC147" s="810"/>
      <c r="CD147" s="810"/>
      <c r="CE147" s="810"/>
      <c r="CF147" s="810"/>
      <c r="CG147" s="810"/>
      <c r="CH147" s="810"/>
      <c r="CI147" s="810"/>
      <c r="CJ147" s="810"/>
      <c r="CK147" s="814"/>
      <c r="CL147" s="815">
        <f t="array" ref="CL147">getSection(I147,J147,K147)</f>
        <v>8</v>
      </c>
      <c r="CM147" s="508">
        <f t="array" ref="CM147">IF(AQ147="N/A","",IF(CU147="N/A",0,GetRapPrice(I147,H147,J147,K147)))</f>
        <v>1400</v>
      </c>
      <c r="CN147" s="509">
        <f t="shared" si="36"/>
        <v>-0.44999999999999996</v>
      </c>
      <c r="CO147" s="509">
        <f t="array" ref="CO147">IF(AQ147="N/A","",IF(CU147="N/A",0,IF(ISBLANK(G147),0,GetPolSymmDiscount(I147,H147,J147,K147,L147,M147,N147,O147))))</f>
        <v>0</v>
      </c>
      <c r="CP147" s="509">
        <f t="array" ref="CP147">IF(AQ147="N/A","",Depthdisc(I147,H147,L147,J147,K147,Z147,"Y"))</f>
        <v>0</v>
      </c>
      <c r="CQ147" s="509">
        <f t="array" ref="CQ147">IF(AQ147="N/A","",IF(CU147="N/A",0,GetSizePremiums(I147,H147,J147,K147,L147,M147,N147,O147,getSection(G147,J147,K147))))</f>
        <v>0</v>
      </c>
      <c r="CR147" s="509">
        <f t="array" ref="CR147">IF(AQ147="N/A","",IF(CU147="N/A",0,IF(ISBLANK(G147),0,GetDiameterPremiums(I147,H147,L147,M147,N147,O147,J147,K147,T147))))</f>
        <v>0</v>
      </c>
      <c r="CS147" s="509">
        <f t="array" ref="CS147">IF(AQ147="N/A","",IF(CU147="N/A",0,IF(ISBLANK(G147),0,GetKtoSPremiums(I147,H147,J147,K147,AJ147))))</f>
        <v>0</v>
      </c>
      <c r="CT147" s="509">
        <f t="shared" si="37"/>
        <v>-0.44999999999999996</v>
      </c>
      <c r="CU147" s="508">
        <f t="array" ref="CU147">IF(AQ147="N/A","",GetFMP(I147, H147, J147, K147, L147, M147, N147, O147, (Q147+R147)/2,Z147,AJ147,"Y"))</f>
        <v>770.00000000000011</v>
      </c>
      <c r="CV147" s="504">
        <f t="shared" si="38"/>
        <v>269.5</v>
      </c>
      <c r="CW147" s="508">
        <f t="shared" si="39"/>
        <v>1400</v>
      </c>
      <c r="CX147" s="717">
        <f t="shared" si="40"/>
        <v>0</v>
      </c>
      <c r="CY147" s="717">
        <f>IF(OR(AQ147="N/A",BM147="N/A",BI147="N/A"),"",IF(AND(H147&lt;1,H147&gt;=0.3,I146="ROUND"),IF(CT147&gt;=-0.4,-0.2,-0.15),MAX(CX147,IF(OR(AQ147="N/A",BM147="N/A",BI147="N/A"),"",GetFinalDiscount("Y", I147, H147, J147, K147, L147, M147, N147, O147, AS147, AT147,AU147,AV147, AW147, AX147,AY147, AZ147, BA147, BB147,BC147,BD147, BE147,BG147, BH147, BJ147, BK147, BN147, BO147, BP147)))))</f>
        <v>-0.15</v>
      </c>
      <c r="CZ147" s="717">
        <f t="shared" si="41"/>
        <v>-0.44999999999999996</v>
      </c>
      <c r="DA147" s="509">
        <f t="shared" si="42"/>
        <v>-0.44999999999999996</v>
      </c>
      <c r="DB147" s="504">
        <f t="shared" si="43"/>
        <v>770.00000000000011</v>
      </c>
      <c r="DC147" s="504">
        <f t="shared" si="44"/>
        <v>269.5</v>
      </c>
      <c r="DD147" s="504" t="str">
        <f t="shared" si="45"/>
        <v/>
      </c>
      <c r="DE147" s="504">
        <f t="array" ref="DE147">IF(OR(AQ147="N/A",BM147="N/A",BI147="N/A"),"",GetCertCharge(H147,"Y",AL147))</f>
        <v>51</v>
      </c>
      <c r="DF147" s="504">
        <f>IF(OR(AQ147="N/A",BM147="N/A",BI147="N/A"),"",DC147*Parameters!$L$3)</f>
        <v>10.78</v>
      </c>
      <c r="DG147" s="504">
        <f t="shared" si="46"/>
        <v>207.72</v>
      </c>
      <c r="DH147" s="504">
        <f t="shared" si="47"/>
        <v>593.48571428571427</v>
      </c>
    </row>
    <row r="148" spans="2:112" x14ac:dyDescent="0.25">
      <c r="B148" s="798"/>
      <c r="C148" s="799" t="s">
        <v>1656</v>
      </c>
      <c r="D148" s="512"/>
      <c r="E148" s="512"/>
      <c r="F148" s="722" t="s">
        <v>24</v>
      </c>
      <c r="G148" s="800"/>
      <c r="H148" s="801">
        <v>0.35</v>
      </c>
      <c r="I148" s="509" t="s">
        <v>196</v>
      </c>
      <c r="J148" s="802" t="s">
        <v>233</v>
      </c>
      <c r="K148" s="803" t="s">
        <v>234</v>
      </c>
      <c r="L148" s="804" t="s">
        <v>188</v>
      </c>
      <c r="M148" s="805" t="s">
        <v>188</v>
      </c>
      <c r="N148" s="804" t="s">
        <v>202</v>
      </c>
      <c r="O148" s="804" t="s">
        <v>22</v>
      </c>
      <c r="P148" s="806"/>
      <c r="Q148" s="805"/>
      <c r="R148" s="805"/>
      <c r="S148" s="805"/>
      <c r="T148" s="805"/>
      <c r="U148" s="805">
        <v>1.0089999999999999</v>
      </c>
      <c r="V148" s="805"/>
      <c r="W148" s="805"/>
      <c r="X148" s="805"/>
      <c r="Y148" s="805"/>
      <c r="Z148" s="805">
        <v>62.8</v>
      </c>
      <c r="AA148" s="512">
        <v>55</v>
      </c>
      <c r="AB148" s="512"/>
      <c r="AC148" s="512"/>
      <c r="AD148" s="807"/>
      <c r="AE148" s="805"/>
      <c r="AF148" s="805"/>
      <c r="AG148" s="805"/>
      <c r="AH148" s="805"/>
      <c r="AI148" s="512"/>
      <c r="AJ148" s="512" t="s">
        <v>1903</v>
      </c>
      <c r="AK148" s="807"/>
      <c r="AL148" s="512"/>
      <c r="AM148" s="807"/>
      <c r="AN148" s="512"/>
      <c r="AO148" s="559">
        <f t="array" ref="AO148">IF(AQ148="N/A","",GetRapPrice(I148,H148,J148,K148))</f>
        <v>2500</v>
      </c>
      <c r="AP148" s="509">
        <f t="shared" si="32"/>
        <v>-0.38</v>
      </c>
      <c r="AQ148" s="508">
        <f t="array" ref="AQ148">GetFMP(I148,H148,J148,K148,L148,M148,N148,O148,(Q148+R148)/2,Z148,AJ148,"Y")</f>
        <v>1550</v>
      </c>
      <c r="AR148" s="504">
        <f t="shared" si="33"/>
        <v>542.5</v>
      </c>
      <c r="AS148" s="808"/>
      <c r="AT148" s="809"/>
      <c r="AU148" s="810"/>
      <c r="AV148" s="810"/>
      <c r="AW148" s="811"/>
      <c r="AX148" s="811" t="s">
        <v>1183</v>
      </c>
      <c r="AY148" s="810" t="s">
        <v>1183</v>
      </c>
      <c r="AZ148" s="810" t="s">
        <v>1183</v>
      </c>
      <c r="BA148" s="810" t="s">
        <v>1183</v>
      </c>
      <c r="BB148" s="810" t="s">
        <v>1183</v>
      </c>
      <c r="BC148" s="810" t="s">
        <v>1183</v>
      </c>
      <c r="BD148" s="810" t="s">
        <v>1183</v>
      </c>
      <c r="BE148" s="810" t="s">
        <v>1183</v>
      </c>
      <c r="BF148" s="811">
        <f>NaturalRelatedDisc(I148,H148,J148,K148,AX148,"Y",L148,M148,N148,O148)+NaturalRelatedDisc(I148,H148,J148,K148,AY148,"Y",L148,M148,N148,O148)+OpenRelatedDisc(I148,H148,J148,K148,AZ148,"Y",L148,M148,N148,O148)+GrainingRelatedDisc(I148,H148,J148,K148,BA148,"Surface","Y",L148,M148,N148,O148)+GrainingRelatedDisc(I148,H148,J148,K148,BB148,"Internal","Y",L148,M148,N148,O148)+OthersRelatedDisc(I148,H148,J148,K148,BC148,"Y",L148,M148,N148,O148)+OthersRelatedDisc(I148,H148,J148,K148,BD148,"Y",L148,M148,N148,O148)+OthersRelatedDisc(I148,H148,J148,K148,BE148,"Y",L148,M148,N148,O148)+cutrelatedDisc(I148,H148,J148,K148,L148,M148,N148,AW148,"Y",O148)+GetColClarupgDwg(I148,H148,J148,K148,AU148,AV148,"Y",L148)</f>
        <v>0</v>
      </c>
      <c r="BG148" s="810" t="s">
        <v>1183</v>
      </c>
      <c r="BH148" s="810" t="s">
        <v>1183</v>
      </c>
      <c r="BI148" s="811">
        <f t="shared" si="34"/>
        <v>0</v>
      </c>
      <c r="BJ148" s="810" t="s">
        <v>1183</v>
      </c>
      <c r="BK148" s="810" t="s">
        <v>1183</v>
      </c>
      <c r="BL148" s="810" t="s">
        <v>1183</v>
      </c>
      <c r="BM148" s="811">
        <f t="shared" si="35"/>
        <v>0</v>
      </c>
      <c r="BN148" s="812"/>
      <c r="BO148" s="812"/>
      <c r="BP148" s="812" t="s">
        <v>749</v>
      </c>
      <c r="BQ148" s="811">
        <f>cleanrelateddisc(I148, H148, J148, K148, BN148, BO148, "Y", L148, M148, N148)+HARelatedDisc(I148, H148, J148, K148,BP148, "Y", L148)</f>
        <v>0</v>
      </c>
      <c r="BR148" s="810"/>
      <c r="BS148" s="810"/>
      <c r="BT148" s="811"/>
      <c r="BU148" s="811"/>
      <c r="BV148" s="810"/>
      <c r="BW148" s="811"/>
      <c r="BX148" s="810"/>
      <c r="BY148" s="813"/>
      <c r="BZ148" s="811"/>
      <c r="CA148" s="813"/>
      <c r="CB148" s="811"/>
      <c r="CC148" s="810"/>
      <c r="CD148" s="810"/>
      <c r="CE148" s="810"/>
      <c r="CF148" s="810"/>
      <c r="CG148" s="810"/>
      <c r="CH148" s="810"/>
      <c r="CI148" s="810"/>
      <c r="CJ148" s="810"/>
      <c r="CK148" s="814"/>
      <c r="CL148" s="815">
        <f t="array" ref="CL148">getSection(I148,J148,K148)</f>
        <v>1</v>
      </c>
      <c r="CM148" s="508">
        <f t="array" ref="CM148">IF(AQ148="N/A","",IF(CU148="N/A",0,GetRapPrice(I148,H148,J148,K148)))</f>
        <v>2500</v>
      </c>
      <c r="CN148" s="509">
        <f t="shared" si="36"/>
        <v>-0.38</v>
      </c>
      <c r="CO148" s="509">
        <f t="array" ref="CO148">IF(AQ148="N/A","",IF(CU148="N/A",0,IF(ISBLANK(G148),0,GetPolSymmDiscount(I148,H148,J148,K148,L148,M148,N148,O148))))</f>
        <v>0</v>
      </c>
      <c r="CP148" s="509">
        <f t="array" ref="CP148">IF(AQ148="N/A","",Depthdisc(I148,H148,L148,J148,K148,Z148,"Y"))</f>
        <v>0</v>
      </c>
      <c r="CQ148" s="509">
        <f t="array" ref="CQ148">IF(AQ148="N/A","",IF(CU148="N/A",0,GetSizePremiums(I148,H148,J148,K148,L148,M148,N148,O148,getSection(G148,J148,K148))))</f>
        <v>0</v>
      </c>
      <c r="CR148" s="509">
        <f t="array" ref="CR148">IF(AQ148="N/A","",IF(CU148="N/A",0,IF(ISBLANK(G148),0,GetDiameterPremiums(I148,H148,L148,M148,N148,O148,J148,K148,T148))))</f>
        <v>0</v>
      </c>
      <c r="CS148" s="509">
        <f t="array" ref="CS148">IF(AQ148="N/A","",IF(CU148="N/A",0,IF(ISBLANK(G148),0,GetKtoSPremiums(I148,H148,J148,K148,AJ148))))</f>
        <v>0</v>
      </c>
      <c r="CT148" s="509">
        <f t="shared" si="37"/>
        <v>-0.38</v>
      </c>
      <c r="CU148" s="508">
        <f t="array" ref="CU148">IF(AQ148="N/A","",GetFMP(I148, H148, J148, K148, L148, M148, N148, O148, (Q148+R148)/2,Z148,AJ148,"Y"))</f>
        <v>1550</v>
      </c>
      <c r="CV148" s="504">
        <f t="shared" si="38"/>
        <v>542.5</v>
      </c>
      <c r="CW148" s="508">
        <f t="shared" si="39"/>
        <v>2500</v>
      </c>
      <c r="CX148" s="717">
        <f t="shared" si="40"/>
        <v>0</v>
      </c>
      <c r="CY148" s="717">
        <f>IF(OR(AQ148="N/A",BM148="N/A",BI148="N/A"),"",IF(AND(H148&lt;1,H148&gt;=0.3,I147="ROUND"),IF(CT148&gt;=-0.4,-0.2,-0.15),MAX(CX148,IF(OR(AQ148="N/A",BM148="N/A",BI148="N/A"),"",GetFinalDiscount("Y", I148, H148, J148, K148, L148, M148, N148, O148, AS148, AT148,AU148,AV148, AW148, AX148,AY148, AZ148, BA148, BB148,BC148,BD148, BE148,BG148, BH148, BJ148, BK148, BN148, BO148, BP148)))))</f>
        <v>-0.2</v>
      </c>
      <c r="CZ148" s="717">
        <f t="shared" si="41"/>
        <v>-0.38</v>
      </c>
      <c r="DA148" s="509">
        <f t="shared" si="42"/>
        <v>-0.38</v>
      </c>
      <c r="DB148" s="504">
        <f t="shared" si="43"/>
        <v>1550</v>
      </c>
      <c r="DC148" s="504">
        <f t="shared" si="44"/>
        <v>542.5</v>
      </c>
      <c r="DD148" s="504" t="str">
        <f t="shared" si="45"/>
        <v/>
      </c>
      <c r="DE148" s="504">
        <f t="array" ref="DE148">IF(OR(AQ148="N/A",BM148="N/A",BI148="N/A"),"",GetCertCharge(H148,"Y",AL148))</f>
        <v>51</v>
      </c>
      <c r="DF148" s="504">
        <f>IF(OR(AQ148="N/A",BM148="N/A",BI148="N/A"),"",DC148*Parameters!$L$3)</f>
        <v>21.7</v>
      </c>
      <c r="DG148" s="504">
        <f t="shared" si="46"/>
        <v>469.8</v>
      </c>
      <c r="DH148" s="504">
        <f t="shared" si="47"/>
        <v>1342.2857142857144</v>
      </c>
    </row>
    <row r="149" spans="2:112" x14ac:dyDescent="0.25">
      <c r="B149" s="798"/>
      <c r="C149" s="799" t="s">
        <v>1873</v>
      </c>
      <c r="D149" s="512"/>
      <c r="E149" s="512"/>
      <c r="F149" s="722" t="s">
        <v>24</v>
      </c>
      <c r="G149" s="800"/>
      <c r="H149" s="801">
        <v>0.35</v>
      </c>
      <c r="I149" s="509" t="s">
        <v>196</v>
      </c>
      <c r="J149" s="802" t="s">
        <v>186</v>
      </c>
      <c r="K149" s="803" t="s">
        <v>187</v>
      </c>
      <c r="L149" s="804" t="s">
        <v>188</v>
      </c>
      <c r="M149" s="805" t="s">
        <v>188</v>
      </c>
      <c r="N149" s="804" t="s">
        <v>188</v>
      </c>
      <c r="O149" s="804" t="s">
        <v>58</v>
      </c>
      <c r="P149" s="806"/>
      <c r="Q149" s="805"/>
      <c r="R149" s="805"/>
      <c r="S149" s="805"/>
      <c r="T149" s="805"/>
      <c r="U149" s="805">
        <v>1.0049999999999999</v>
      </c>
      <c r="V149" s="805"/>
      <c r="W149" s="805"/>
      <c r="X149" s="805"/>
      <c r="Y149" s="805"/>
      <c r="Z149" s="805">
        <v>61.8</v>
      </c>
      <c r="AA149" s="512">
        <v>56</v>
      </c>
      <c r="AB149" s="512"/>
      <c r="AC149" s="512"/>
      <c r="AD149" s="807"/>
      <c r="AE149" s="805"/>
      <c r="AF149" s="805"/>
      <c r="AG149" s="805"/>
      <c r="AH149" s="805"/>
      <c r="AI149" s="512"/>
      <c r="AJ149" s="512" t="s">
        <v>1921</v>
      </c>
      <c r="AK149" s="807"/>
      <c r="AL149" s="512"/>
      <c r="AM149" s="807"/>
      <c r="AN149" s="512"/>
      <c r="AO149" s="559">
        <f t="array" ref="AO149">IF(AQ149="N/A","",GetRapPrice(I149,H149,J149,K149))</f>
        <v>3900</v>
      </c>
      <c r="AP149" s="509">
        <f t="shared" si="32"/>
        <v>-0.44999999999999996</v>
      </c>
      <c r="AQ149" s="508">
        <f t="array" ref="AQ149">GetFMP(I149,H149,J149,K149,L149,M149,N149,O149,(Q149+R149)/2,Z149,AJ149,"Y")</f>
        <v>2145</v>
      </c>
      <c r="AR149" s="504">
        <f t="shared" si="33"/>
        <v>750.75</v>
      </c>
      <c r="AS149" s="808"/>
      <c r="AT149" s="809"/>
      <c r="AU149" s="810"/>
      <c r="AV149" s="810"/>
      <c r="AW149" s="811" t="s">
        <v>189</v>
      </c>
      <c r="AX149" s="811" t="s">
        <v>1183</v>
      </c>
      <c r="AY149" s="810" t="s">
        <v>1183</v>
      </c>
      <c r="AZ149" s="810" t="s">
        <v>267</v>
      </c>
      <c r="BA149" s="810" t="s">
        <v>195</v>
      </c>
      <c r="BB149" s="810" t="s">
        <v>1183</v>
      </c>
      <c r="BC149" s="810" t="s">
        <v>1183</v>
      </c>
      <c r="BD149" s="810" t="s">
        <v>1183</v>
      </c>
      <c r="BE149" s="810" t="s">
        <v>1235</v>
      </c>
      <c r="BF149" s="811">
        <f>NaturalRelatedDisc(I149,H149,J149,K149,AX149,"Y",L149,M149,N149,O149)+NaturalRelatedDisc(I149,H149,J149,K149,AY149,"Y",L149,M149,N149,O149)+OpenRelatedDisc(I149,H149,J149,K149,AZ149,"Y",L149,M149,N149,O149)+GrainingRelatedDisc(I149,H149,J149,K149,BA149,"Surface","Y",L149,M149,N149,O149)+GrainingRelatedDisc(I149,H149,J149,K149,BB149,"Internal","Y",L149,M149,N149,O149)+OthersRelatedDisc(I149,H149,J149,K149,BC149,"Y",L149,M149,N149,O149)+OthersRelatedDisc(I149,H149,J149,K149,BD149,"Y",L149,M149,N149,O149)+OthersRelatedDisc(I149,H149,J149,K149,BE149,"Y",L149,M149,N149,O149)+cutrelatedDisc(I149,H149,J149,K149,L149,M149,N149,AW149,"Y",O149)+GetColClarupgDwg(I149,H149,J149,K149,AU149,AV149,"Y",L149)</f>
        <v>-0.03</v>
      </c>
      <c r="BG149" s="810" t="s">
        <v>1183</v>
      </c>
      <c r="BH149" s="810" t="s">
        <v>1183</v>
      </c>
      <c r="BI149" s="811">
        <f t="shared" si="34"/>
        <v>0</v>
      </c>
      <c r="BJ149" s="810" t="s">
        <v>1284</v>
      </c>
      <c r="BK149" s="810" t="s">
        <v>1293</v>
      </c>
      <c r="BL149" s="810" t="s">
        <v>1327</v>
      </c>
      <c r="BM149" s="811">
        <f t="shared" si="35"/>
        <v>-0.02</v>
      </c>
      <c r="BN149" s="812" t="s">
        <v>749</v>
      </c>
      <c r="BO149" s="812" t="s">
        <v>749</v>
      </c>
      <c r="BP149" s="812" t="s">
        <v>749</v>
      </c>
      <c r="BQ149" s="811">
        <f>cleanrelateddisc(I149, H149, J149, K149, BN149, BO149, "Y", L149, M149, N149)+HARelatedDisc(I149, H149, J149, K149,BP149, "Y", L149)</f>
        <v>0</v>
      </c>
      <c r="BR149" s="810"/>
      <c r="BS149" s="810"/>
      <c r="BT149" s="811"/>
      <c r="BU149" s="811"/>
      <c r="BV149" s="810"/>
      <c r="BW149" s="811"/>
      <c r="BX149" s="810"/>
      <c r="BY149" s="813"/>
      <c r="BZ149" s="811"/>
      <c r="CA149" s="813"/>
      <c r="CB149" s="811"/>
      <c r="CC149" s="810"/>
      <c r="CD149" s="810"/>
      <c r="CE149" s="810"/>
      <c r="CF149" s="810"/>
      <c r="CG149" s="810"/>
      <c r="CH149" s="810"/>
      <c r="CI149" s="810"/>
      <c r="CJ149" s="810"/>
      <c r="CK149" s="814"/>
      <c r="CL149" s="815">
        <f t="array" ref="CL149">getSection(I149,J149,K149)</f>
        <v>1</v>
      </c>
      <c r="CM149" s="508">
        <f t="array" ref="CM149">IF(AQ149="N/A","",IF(CU149="N/A",0,GetRapPrice(I149,H149,J149,K149)))</f>
        <v>3900</v>
      </c>
      <c r="CN149" s="509">
        <f t="shared" si="36"/>
        <v>-0.44999999999999996</v>
      </c>
      <c r="CO149" s="509">
        <f t="array" ref="CO149">IF(AQ149="N/A","",IF(CU149="N/A",0,IF(ISBLANK(G149),0,GetPolSymmDiscount(I149,H149,J149,K149,L149,M149,N149,O149))))</f>
        <v>0</v>
      </c>
      <c r="CP149" s="509">
        <f t="array" ref="CP149">IF(AQ149="N/A","",Depthdisc(I149,H149,L149,J149,K149,Z149,"Y"))</f>
        <v>0</v>
      </c>
      <c r="CQ149" s="509">
        <f t="array" ref="CQ149">IF(AQ149="N/A","",IF(CU149="N/A",0,GetSizePremiums(I149,H149,J149,K149,L149,M149,N149,O149,getSection(G149,J149,K149))))</f>
        <v>0</v>
      </c>
      <c r="CR149" s="509">
        <f t="array" ref="CR149">IF(AQ149="N/A","",IF(CU149="N/A",0,IF(ISBLANK(G149),0,GetDiameterPremiums(I149,H149,L149,M149,N149,O149,J149,K149,T149))))</f>
        <v>0</v>
      </c>
      <c r="CS149" s="509">
        <f t="array" ref="CS149">IF(AQ149="N/A","",IF(CU149="N/A",0,IF(ISBLANK(G149),0,GetKtoSPremiums(I149,H149,J149,K149,AJ149))))</f>
        <v>0</v>
      </c>
      <c r="CT149" s="509">
        <f t="shared" si="37"/>
        <v>-0.44999999999999996</v>
      </c>
      <c r="CU149" s="508">
        <f t="array" ref="CU149">IF(AQ149="N/A","",GetFMP(I149, H149, J149, K149, L149, M149, N149, O149, (Q149+R149)/2,Z149,AJ149,"Y"))</f>
        <v>2145</v>
      </c>
      <c r="CV149" s="504">
        <f t="shared" si="38"/>
        <v>750.75</v>
      </c>
      <c r="CW149" s="508">
        <f t="shared" si="39"/>
        <v>3900</v>
      </c>
      <c r="CX149" s="717">
        <f t="shared" si="40"/>
        <v>-0.05</v>
      </c>
      <c r="CY149" s="717">
        <f>IF(OR(AQ149="N/A",BM149="N/A",BI149="N/A"),"",IF(AND(H149&lt;1,H149&gt;=0.3,I148="ROUND"),IF(CT149&gt;=-0.4,-0.2,-0.15),MAX(CX149,IF(OR(AQ149="N/A",BM149="N/A",BI149="N/A"),"",GetFinalDiscount("Y", I149, H149, J149, K149, L149, M149, N149, O149, AS149, AT149,AU149,AV149, AW149, AX149,AY149, AZ149, BA149, BB149,BC149,BD149, BE149,BG149, BH149, BJ149, BK149, BN149, BO149, BP149)))))</f>
        <v>-0.15</v>
      </c>
      <c r="CZ149" s="717">
        <f t="shared" si="41"/>
        <v>-0.44999999999999996</v>
      </c>
      <c r="DA149" s="509">
        <f t="shared" si="42"/>
        <v>-0.49999999999999994</v>
      </c>
      <c r="DB149" s="504">
        <f t="shared" si="43"/>
        <v>1950</v>
      </c>
      <c r="DC149" s="504">
        <f t="shared" si="44"/>
        <v>682.5</v>
      </c>
      <c r="DD149" s="504" t="str">
        <f t="shared" si="45"/>
        <v/>
      </c>
      <c r="DE149" s="504">
        <f t="array" ref="DE149">IF(OR(AQ149="N/A",BM149="N/A",BI149="N/A"),"",GetCertCharge(H149,"Y",AL149))</f>
        <v>51</v>
      </c>
      <c r="DF149" s="504">
        <f>IF(OR(AQ149="N/A",BM149="N/A",BI149="N/A"),"",DC149*Parameters!$L$3)</f>
        <v>27.3</v>
      </c>
      <c r="DG149" s="504">
        <f t="shared" si="46"/>
        <v>604.20000000000005</v>
      </c>
      <c r="DH149" s="504">
        <f t="shared" si="47"/>
        <v>1726.2857142857144</v>
      </c>
    </row>
    <row r="150" spans="2:112" x14ac:dyDescent="0.25">
      <c r="B150" s="798"/>
      <c r="C150" s="799" t="s">
        <v>1882</v>
      </c>
      <c r="D150" s="512"/>
      <c r="E150" s="512"/>
      <c r="F150" s="722" t="s">
        <v>24</v>
      </c>
      <c r="G150" s="800"/>
      <c r="H150" s="801">
        <v>0.35</v>
      </c>
      <c r="I150" s="509" t="s">
        <v>196</v>
      </c>
      <c r="J150" s="802" t="s">
        <v>186</v>
      </c>
      <c r="K150" s="803" t="s">
        <v>187</v>
      </c>
      <c r="L150" s="804" t="s">
        <v>188</v>
      </c>
      <c r="M150" s="805" t="s">
        <v>202</v>
      </c>
      <c r="N150" s="804" t="s">
        <v>188</v>
      </c>
      <c r="O150" s="804" t="s">
        <v>22</v>
      </c>
      <c r="P150" s="806"/>
      <c r="Q150" s="805"/>
      <c r="R150" s="805"/>
      <c r="S150" s="805"/>
      <c r="T150" s="805"/>
      <c r="U150" s="805"/>
      <c r="V150" s="805"/>
      <c r="W150" s="805"/>
      <c r="X150" s="805"/>
      <c r="Y150" s="805"/>
      <c r="Z150" s="805"/>
      <c r="AA150" s="512"/>
      <c r="AB150" s="512"/>
      <c r="AC150" s="512"/>
      <c r="AD150" s="807"/>
      <c r="AE150" s="805"/>
      <c r="AF150" s="805"/>
      <c r="AG150" s="805"/>
      <c r="AH150" s="805"/>
      <c r="AI150" s="512"/>
      <c r="AJ150" s="512"/>
      <c r="AK150" s="807"/>
      <c r="AL150" s="512"/>
      <c r="AM150" s="807"/>
      <c r="AN150" s="512"/>
      <c r="AO150" s="559">
        <f t="array" ref="AO150">IF(AQ150="N/A","",GetRapPrice(I150,H150,J150,K150))</f>
        <v>3900</v>
      </c>
      <c r="AP150" s="509">
        <f t="shared" si="32"/>
        <v>-0.39</v>
      </c>
      <c r="AQ150" s="508">
        <f t="array" ref="AQ150">GetFMP(I150,H150,J150,K150,L150,M150,N150,O150,(Q150+R150)/2,Z150,AJ150,"Y")</f>
        <v>2379</v>
      </c>
      <c r="AR150" s="504">
        <f t="shared" si="33"/>
        <v>832.65</v>
      </c>
      <c r="AS150" s="808"/>
      <c r="AT150" s="809"/>
      <c r="AU150" s="810"/>
      <c r="AV150" s="810"/>
      <c r="AW150" s="811"/>
      <c r="AX150" s="811" t="s">
        <v>1183</v>
      </c>
      <c r="AY150" s="810" t="s">
        <v>1183</v>
      </c>
      <c r="AZ150" s="810" t="s">
        <v>1183</v>
      </c>
      <c r="BA150" s="810" t="s">
        <v>1183</v>
      </c>
      <c r="BB150" s="810" t="s">
        <v>1183</v>
      </c>
      <c r="BC150" s="810" t="s">
        <v>1183</v>
      </c>
      <c r="BD150" s="810" t="s">
        <v>1183</v>
      </c>
      <c r="BE150" s="810" t="s">
        <v>1183</v>
      </c>
      <c r="BF150" s="811">
        <f>NaturalRelatedDisc(I150,H150,J150,K150,AX150,"Y",L150,M150,N150,O150)+NaturalRelatedDisc(I150,H150,J150,K150,AY150,"Y",L150,M150,N150,O150)+OpenRelatedDisc(I150,H150,J150,K150,AZ150,"Y",L150,M150,N150,O150)+GrainingRelatedDisc(I150,H150,J150,K150,BA150,"Surface","Y",L150,M150,N150,O150)+GrainingRelatedDisc(I150,H150,J150,K150,BB150,"Internal","Y",L150,M150,N150,O150)+OthersRelatedDisc(I150,H150,J150,K150,BC150,"Y",L150,M150,N150,O150)+OthersRelatedDisc(I150,H150,J150,K150,BD150,"Y",L150,M150,N150,O150)+OthersRelatedDisc(I150,H150,J150,K150,BE150,"Y",L150,M150,N150,O150)+cutrelatedDisc(I150,H150,J150,K150,L150,M150,N150,AW150,"Y",O150)+GetColClarupgDwg(I150,H150,J150,K150,AU150,AV150,"Y",L150)</f>
        <v>0</v>
      </c>
      <c r="BG150" s="810" t="s">
        <v>1183</v>
      </c>
      <c r="BH150" s="810" t="s">
        <v>1183</v>
      </c>
      <c r="BI150" s="811">
        <f t="shared" si="34"/>
        <v>0</v>
      </c>
      <c r="BJ150" s="810" t="s">
        <v>1183</v>
      </c>
      <c r="BK150" s="810" t="s">
        <v>1183</v>
      </c>
      <c r="BL150" s="810" t="s">
        <v>1322</v>
      </c>
      <c r="BM150" s="811">
        <f t="shared" si="35"/>
        <v>0</v>
      </c>
      <c r="BN150" s="812"/>
      <c r="BO150" s="812"/>
      <c r="BP150" s="812" t="s">
        <v>749</v>
      </c>
      <c r="BQ150" s="811">
        <f>cleanrelateddisc(I150, H150, J150, K150, BN150, BO150, "Y", L150, M150, N150)+HARelatedDisc(I150, H150, J150, K150,BP150, "Y", L150)</f>
        <v>0</v>
      </c>
      <c r="BR150" s="810"/>
      <c r="BS150" s="810"/>
      <c r="BT150" s="811"/>
      <c r="BU150" s="811"/>
      <c r="BV150" s="810"/>
      <c r="BW150" s="811"/>
      <c r="BX150" s="810"/>
      <c r="BY150" s="813"/>
      <c r="BZ150" s="811"/>
      <c r="CA150" s="813"/>
      <c r="CB150" s="811"/>
      <c r="CC150" s="810"/>
      <c r="CD150" s="810"/>
      <c r="CE150" s="810"/>
      <c r="CF150" s="810"/>
      <c r="CG150" s="810"/>
      <c r="CH150" s="810"/>
      <c r="CI150" s="810"/>
      <c r="CJ150" s="810"/>
      <c r="CK150" s="814"/>
      <c r="CL150" s="815">
        <f t="array" ref="CL150">getSection(I150,J150,K150)</f>
        <v>1</v>
      </c>
      <c r="CM150" s="508">
        <f t="array" ref="CM150">IF(AQ150="N/A","",IF(CU150="N/A",0,GetRapPrice(I150,H150,J150,K150)))</f>
        <v>3900</v>
      </c>
      <c r="CN150" s="509">
        <f t="shared" si="36"/>
        <v>-0.39</v>
      </c>
      <c r="CO150" s="509">
        <f t="array" ref="CO150">IF(AQ150="N/A","",IF(CU150="N/A",0,IF(ISBLANK(G150),0,GetPolSymmDiscount(I150,H150,J150,K150,L150,M150,N150,O150))))</f>
        <v>0</v>
      </c>
      <c r="CP150" s="509">
        <f t="array" ref="CP150">IF(AQ150="N/A","",Depthdisc(I150,H150,L150,J150,K150,Z150,"Y"))</f>
        <v>0</v>
      </c>
      <c r="CQ150" s="509">
        <f t="array" ref="CQ150">IF(AQ150="N/A","",IF(CU150="N/A",0,GetSizePremiums(I150,H150,J150,K150,L150,M150,N150,O150,getSection(G150,J150,K150))))</f>
        <v>0</v>
      </c>
      <c r="CR150" s="509">
        <f t="array" ref="CR150">IF(AQ150="N/A","",IF(CU150="N/A",0,IF(ISBLANK(G150),0,GetDiameterPremiums(I150,H150,L150,M150,N150,O150,J150,K150,T150))))</f>
        <v>0</v>
      </c>
      <c r="CS150" s="509">
        <f t="array" ref="CS150">IF(AQ150="N/A","",IF(CU150="N/A",0,IF(ISBLANK(G150),0,GetKtoSPremiums(I150,H150,J150,K150,AJ150))))</f>
        <v>0</v>
      </c>
      <c r="CT150" s="509">
        <f t="shared" si="37"/>
        <v>-0.39</v>
      </c>
      <c r="CU150" s="508">
        <f t="array" ref="CU150">IF(AQ150="N/A","",GetFMP(I150, H150, J150, K150, L150, M150, N150, O150, (Q150+R150)/2,Z150,AJ150,"Y"))</f>
        <v>2379</v>
      </c>
      <c r="CV150" s="504">
        <f t="shared" si="38"/>
        <v>832.65</v>
      </c>
      <c r="CW150" s="508">
        <f t="shared" si="39"/>
        <v>3900</v>
      </c>
      <c r="CX150" s="717">
        <f t="shared" si="40"/>
        <v>0</v>
      </c>
      <c r="CY150" s="717">
        <f>IF(OR(AQ150="N/A",BM150="N/A",BI150="N/A"),"",IF(AND(H150&lt;1,H150&gt;=0.3,I149="ROUND"),IF(CT150&gt;=-0.4,-0.2,-0.15),MAX(CX150,IF(OR(AQ150="N/A",BM150="N/A",BI150="N/A"),"",GetFinalDiscount("Y", I150, H150, J150, K150, L150, M150, N150, O150, AS150, AT150,AU150,AV150, AW150, AX150,AY150, AZ150, BA150, BB150,BC150,BD150, BE150,BG150, BH150, BJ150, BK150, BN150, BO150, BP150)))))</f>
        <v>-0.2</v>
      </c>
      <c r="CZ150" s="717">
        <f t="shared" si="41"/>
        <v>-0.39</v>
      </c>
      <c r="DA150" s="509">
        <f t="shared" si="42"/>
        <v>-0.39</v>
      </c>
      <c r="DB150" s="504">
        <f t="shared" si="43"/>
        <v>2379</v>
      </c>
      <c r="DC150" s="504">
        <f t="shared" si="44"/>
        <v>832.65</v>
      </c>
      <c r="DD150" s="504" t="str">
        <f t="shared" si="45"/>
        <v/>
      </c>
      <c r="DE150" s="504">
        <f t="array" ref="DE150">IF(OR(AQ150="N/A",BM150="N/A",BI150="N/A"),"",GetCertCharge(H150,"Y",AL150))</f>
        <v>51</v>
      </c>
      <c r="DF150" s="504">
        <f>IF(OR(AQ150="N/A",BM150="N/A",BI150="N/A"),"",DC150*Parameters!$L$3)</f>
        <v>33.305999999999997</v>
      </c>
      <c r="DG150" s="504">
        <f t="shared" si="46"/>
        <v>748.34399999999994</v>
      </c>
      <c r="DH150" s="504">
        <f t="shared" si="47"/>
        <v>2138.1257142857144</v>
      </c>
    </row>
    <row r="151" spans="2:112" x14ac:dyDescent="0.25">
      <c r="B151" s="798"/>
      <c r="C151" s="799" t="s">
        <v>1828</v>
      </c>
      <c r="D151" s="512"/>
      <c r="E151" s="512"/>
      <c r="F151" s="722" t="s">
        <v>24</v>
      </c>
      <c r="G151" s="800"/>
      <c r="H151" s="801">
        <v>0.35</v>
      </c>
      <c r="I151" s="509" t="s">
        <v>196</v>
      </c>
      <c r="J151" s="802" t="s">
        <v>186</v>
      </c>
      <c r="K151" s="803" t="s">
        <v>214</v>
      </c>
      <c r="L151" s="804" t="s">
        <v>188</v>
      </c>
      <c r="M151" s="805" t="s">
        <v>188</v>
      </c>
      <c r="N151" s="804" t="s">
        <v>188</v>
      </c>
      <c r="O151" s="804" t="s">
        <v>22</v>
      </c>
      <c r="P151" s="806"/>
      <c r="Q151" s="805"/>
      <c r="R151" s="805"/>
      <c r="S151" s="805"/>
      <c r="T151" s="805"/>
      <c r="U151" s="805"/>
      <c r="V151" s="805"/>
      <c r="W151" s="805"/>
      <c r="X151" s="805"/>
      <c r="Y151" s="805"/>
      <c r="Z151" s="805">
        <v>63.4</v>
      </c>
      <c r="AA151" s="512">
        <v>56</v>
      </c>
      <c r="AB151" s="512"/>
      <c r="AC151" s="512"/>
      <c r="AD151" s="807"/>
      <c r="AE151" s="805"/>
      <c r="AF151" s="805"/>
      <c r="AG151" s="805"/>
      <c r="AH151" s="805"/>
      <c r="AI151" s="512"/>
      <c r="AJ151" s="512" t="s">
        <v>1904</v>
      </c>
      <c r="AK151" s="807"/>
      <c r="AL151" s="512"/>
      <c r="AM151" s="807"/>
      <c r="AN151" s="512"/>
      <c r="AO151" s="559">
        <f t="array" ref="AO151">IF(AQ151="N/A","",GetRapPrice(I151,H151,J151,K151))</f>
        <v>3100</v>
      </c>
      <c r="AP151" s="509">
        <f t="shared" si="32"/>
        <v>-0.30000000000000004</v>
      </c>
      <c r="AQ151" s="508">
        <f t="array" ref="AQ151">GetFMP(I151,H151,J151,K151,L151,M151,N151,O151,(Q151+R151)/2,Z151,AJ151,"Y")</f>
        <v>2170</v>
      </c>
      <c r="AR151" s="504">
        <f t="shared" si="33"/>
        <v>759.5</v>
      </c>
      <c r="AS151" s="808"/>
      <c r="AT151" s="809"/>
      <c r="AU151" s="810"/>
      <c r="AV151" s="810"/>
      <c r="AW151" s="811"/>
      <c r="AX151" s="811" t="s">
        <v>253</v>
      </c>
      <c r="AY151" s="810" t="s">
        <v>1183</v>
      </c>
      <c r="AZ151" s="810" t="s">
        <v>1183</v>
      </c>
      <c r="BA151" s="810" t="s">
        <v>195</v>
      </c>
      <c r="BB151" s="810" t="s">
        <v>1183</v>
      </c>
      <c r="BC151" s="810" t="s">
        <v>1183</v>
      </c>
      <c r="BD151" s="810" t="s">
        <v>1183</v>
      </c>
      <c r="BE151" s="810" t="s">
        <v>1232</v>
      </c>
      <c r="BF151" s="811">
        <f>NaturalRelatedDisc(I151,H151,J151,K151,AX151,"Y",L151,M151,N151,O151)+NaturalRelatedDisc(I151,H151,J151,K151,AY151,"Y",L151,M151,N151,O151)+OpenRelatedDisc(I151,H151,J151,K151,AZ151,"Y",L151,M151,N151,O151)+GrainingRelatedDisc(I151,H151,J151,K151,BA151,"Surface","Y",L151,M151,N151,O151)+GrainingRelatedDisc(I151,H151,J151,K151,BB151,"Internal","Y",L151,M151,N151,O151)+OthersRelatedDisc(I151,H151,J151,K151,BC151,"Y",L151,M151,N151,O151)+OthersRelatedDisc(I151,H151,J151,K151,BD151,"Y",L151,M151,N151,O151)+OthersRelatedDisc(I151,H151,J151,K151,BE151,"Y",L151,M151,N151,O151)+cutrelatedDisc(I151,H151,J151,K151,L151,M151,N151,AW151,"Y",O151)+GetColClarupgDwg(I151,H151,J151,K151,AU151,AV151,"Y",L151)</f>
        <v>0</v>
      </c>
      <c r="BG151" s="810" t="s">
        <v>1183</v>
      </c>
      <c r="BH151" s="810" t="s">
        <v>193</v>
      </c>
      <c r="BI151" s="811">
        <f t="shared" si="34"/>
        <v>0</v>
      </c>
      <c r="BJ151" s="810" t="s">
        <v>1183</v>
      </c>
      <c r="BK151" s="810" t="s">
        <v>1293</v>
      </c>
      <c r="BL151" s="810" t="s">
        <v>1322</v>
      </c>
      <c r="BM151" s="811">
        <f t="shared" si="35"/>
        <v>-0.01</v>
      </c>
      <c r="BN151" s="812" t="s">
        <v>749</v>
      </c>
      <c r="BO151" s="812" t="s">
        <v>749</v>
      </c>
      <c r="BP151" s="812" t="s">
        <v>749</v>
      </c>
      <c r="BQ151" s="811">
        <f>cleanrelateddisc(I151, H151, J151, K151, BN151, BO151, "Y", L151, M151, N151)+HARelatedDisc(I151, H151, J151, K151,BP151, "Y", L151)</f>
        <v>0</v>
      </c>
      <c r="BR151" s="810"/>
      <c r="BS151" s="810"/>
      <c r="BT151" s="811"/>
      <c r="BU151" s="811"/>
      <c r="BV151" s="810"/>
      <c r="BW151" s="811"/>
      <c r="BX151" s="810"/>
      <c r="BY151" s="813"/>
      <c r="BZ151" s="811"/>
      <c r="CA151" s="813"/>
      <c r="CB151" s="811"/>
      <c r="CC151" s="810"/>
      <c r="CD151" s="810"/>
      <c r="CE151" s="810"/>
      <c r="CF151" s="810"/>
      <c r="CG151" s="810"/>
      <c r="CH151" s="810"/>
      <c r="CI151" s="810"/>
      <c r="CJ151" s="810"/>
      <c r="CK151" s="814"/>
      <c r="CL151" s="815">
        <f t="array" ref="CL151">getSection(I151,J151,K151)</f>
        <v>1</v>
      </c>
      <c r="CM151" s="508">
        <f t="array" ref="CM151">IF(AQ151="N/A","",IF(CU151="N/A",0,GetRapPrice(I151,H151,J151,K151)))</f>
        <v>3100</v>
      </c>
      <c r="CN151" s="509">
        <f t="shared" si="36"/>
        <v>-0.29000000000000004</v>
      </c>
      <c r="CO151" s="509">
        <f t="array" ref="CO151">IF(AQ151="N/A","",IF(CU151="N/A",0,IF(ISBLANK(G151),0,GetPolSymmDiscount(I151,H151,J151,K151,L151,M151,N151,O151))))</f>
        <v>0</v>
      </c>
      <c r="CP151" s="509">
        <f t="array" ref="CP151">IF(AQ151="N/A","",Depthdisc(I151,H151,L151,J151,K151,Z151,"Y"))</f>
        <v>-0.01</v>
      </c>
      <c r="CQ151" s="509">
        <f t="array" ref="CQ151">IF(AQ151="N/A","",IF(CU151="N/A",0,GetSizePremiums(I151,H151,J151,K151,L151,M151,N151,O151,getSection(G151,J151,K151))))</f>
        <v>0</v>
      </c>
      <c r="CR151" s="509">
        <f t="array" ref="CR151">IF(AQ151="N/A","",IF(CU151="N/A",0,IF(ISBLANK(G151),0,GetDiameterPremiums(I151,H151,L151,M151,N151,O151,J151,K151,T151))))</f>
        <v>0</v>
      </c>
      <c r="CS151" s="509">
        <f t="array" ref="CS151">IF(AQ151="N/A","",IF(CU151="N/A",0,IF(ISBLANK(G151),0,GetKtoSPremiums(I151,H151,J151,K151,AJ151))))</f>
        <v>0</v>
      </c>
      <c r="CT151" s="509">
        <f t="shared" si="37"/>
        <v>-0.30000000000000004</v>
      </c>
      <c r="CU151" s="508">
        <f t="array" ref="CU151">IF(AQ151="N/A","",GetFMP(I151, H151, J151, K151, L151, M151, N151, O151, (Q151+R151)/2,Z151,AJ151,"Y"))</f>
        <v>2170</v>
      </c>
      <c r="CV151" s="504">
        <f t="shared" si="38"/>
        <v>759.5</v>
      </c>
      <c r="CW151" s="508">
        <f t="shared" si="39"/>
        <v>3100</v>
      </c>
      <c r="CX151" s="717">
        <f t="shared" si="40"/>
        <v>-0.01</v>
      </c>
      <c r="CY151" s="717">
        <f>IF(OR(AQ151="N/A",BM151="N/A",BI151="N/A"),"",IF(AND(H151&lt;1,H151&gt;=0.3,I150="ROUND"),IF(CT151&gt;=-0.4,-0.2,-0.15),MAX(CX151,IF(OR(AQ151="N/A",BM151="N/A",BI151="N/A"),"",GetFinalDiscount("Y", I151, H151, J151, K151, L151, M151, N151, O151, AS151, AT151,AU151,AV151, AW151, AX151,AY151, AZ151, BA151, BB151,BC151,BD151, BE151,BG151, BH151, BJ151, BK151, BN151, BO151, BP151)))))</f>
        <v>-0.2</v>
      </c>
      <c r="CZ151" s="717">
        <f t="shared" si="41"/>
        <v>-0.30000000000000004</v>
      </c>
      <c r="DA151" s="509">
        <f t="shared" si="42"/>
        <v>-0.31000000000000005</v>
      </c>
      <c r="DB151" s="504">
        <f t="shared" si="43"/>
        <v>2139</v>
      </c>
      <c r="DC151" s="504">
        <f t="shared" si="44"/>
        <v>748.65</v>
      </c>
      <c r="DD151" s="504" t="str">
        <f t="shared" si="45"/>
        <v/>
      </c>
      <c r="DE151" s="504">
        <f t="array" ref="DE151">IF(OR(AQ151="N/A",BM151="N/A",BI151="N/A"),"",GetCertCharge(H151,"Y",AL151))</f>
        <v>51</v>
      </c>
      <c r="DF151" s="504">
        <f>IF(OR(AQ151="N/A",BM151="N/A",BI151="N/A"),"",DC151*Parameters!$L$3)</f>
        <v>29.945999999999998</v>
      </c>
      <c r="DG151" s="504">
        <f t="shared" si="46"/>
        <v>667.70399999999995</v>
      </c>
      <c r="DH151" s="504">
        <f t="shared" si="47"/>
        <v>1907.7257142857143</v>
      </c>
    </row>
    <row r="152" spans="2:112" x14ac:dyDescent="0.25">
      <c r="B152" s="798"/>
      <c r="C152" s="799" t="s">
        <v>1657</v>
      </c>
      <c r="D152" s="512"/>
      <c r="E152" s="512"/>
      <c r="F152" s="722" t="s">
        <v>24</v>
      </c>
      <c r="G152" s="800"/>
      <c r="H152" s="801">
        <v>0.36</v>
      </c>
      <c r="I152" s="509" t="s">
        <v>196</v>
      </c>
      <c r="J152" s="802" t="s">
        <v>213</v>
      </c>
      <c r="K152" s="803" t="s">
        <v>251</v>
      </c>
      <c r="L152" s="804" t="s">
        <v>188</v>
      </c>
      <c r="M152" s="805" t="s">
        <v>188</v>
      </c>
      <c r="N152" s="804" t="s">
        <v>188</v>
      </c>
      <c r="O152" s="804" t="s">
        <v>22</v>
      </c>
      <c r="P152" s="806"/>
      <c r="Q152" s="805"/>
      <c r="R152" s="805"/>
      <c r="S152" s="805"/>
      <c r="T152" s="805"/>
      <c r="U152" s="805">
        <v>1.0089999999999999</v>
      </c>
      <c r="V152" s="805"/>
      <c r="W152" s="805"/>
      <c r="X152" s="805"/>
      <c r="Y152" s="805"/>
      <c r="Z152" s="805">
        <v>62.6</v>
      </c>
      <c r="AA152" s="512">
        <v>57</v>
      </c>
      <c r="AB152" s="512"/>
      <c r="AC152" s="512"/>
      <c r="AD152" s="807"/>
      <c r="AE152" s="805"/>
      <c r="AF152" s="805"/>
      <c r="AG152" s="805"/>
      <c r="AH152" s="805"/>
      <c r="AI152" s="512"/>
      <c r="AJ152" s="512" t="s">
        <v>1901</v>
      </c>
      <c r="AK152" s="807"/>
      <c r="AL152" s="512"/>
      <c r="AM152" s="807"/>
      <c r="AN152" s="512"/>
      <c r="AO152" s="559">
        <f t="array" ref="AO152">IF(AQ152="N/A","",GetRapPrice(I152,H152,J152,K152))</f>
        <v>2200</v>
      </c>
      <c r="AP152" s="509">
        <f t="shared" si="32"/>
        <v>-0.4</v>
      </c>
      <c r="AQ152" s="508">
        <f t="array" ref="AQ152">GetFMP(I152,H152,J152,K152,L152,M152,N152,O152,(Q152+R152)/2,Z152,AJ152,"Y")</f>
        <v>1320</v>
      </c>
      <c r="AR152" s="504">
        <f t="shared" si="33"/>
        <v>475.2</v>
      </c>
      <c r="AS152" s="808"/>
      <c r="AT152" s="809"/>
      <c r="AU152" s="810"/>
      <c r="AV152" s="810"/>
      <c r="AW152" s="811" t="s">
        <v>189</v>
      </c>
      <c r="AX152" s="811" t="s">
        <v>1183</v>
      </c>
      <c r="AY152" s="810" t="s">
        <v>1183</v>
      </c>
      <c r="AZ152" s="810" t="s">
        <v>1183</v>
      </c>
      <c r="BA152" s="810" t="s">
        <v>1183</v>
      </c>
      <c r="BB152" s="810" t="s">
        <v>1183</v>
      </c>
      <c r="BC152" s="810" t="s">
        <v>1183</v>
      </c>
      <c r="BD152" s="810" t="s">
        <v>1183</v>
      </c>
      <c r="BE152" s="810" t="s">
        <v>1183</v>
      </c>
      <c r="BF152" s="811">
        <f>NaturalRelatedDisc(I152,H152,J152,K152,AX152,"Y",L152,M152,N152,O152)+NaturalRelatedDisc(I152,H152,J152,K152,AY152,"Y",L152,M152,N152,O152)+OpenRelatedDisc(I152,H152,J152,K152,AZ152,"Y",L152,M152,N152,O152)+GrainingRelatedDisc(I152,H152,J152,K152,BA152,"Surface","Y",L152,M152,N152,O152)+GrainingRelatedDisc(I152,H152,J152,K152,BB152,"Internal","Y",L152,M152,N152,O152)+OthersRelatedDisc(I152,H152,J152,K152,BC152,"Y",L152,M152,N152,O152)+OthersRelatedDisc(I152,H152,J152,K152,BD152,"Y",L152,M152,N152,O152)+OthersRelatedDisc(I152,H152,J152,K152,BE152,"Y",L152,M152,N152,O152)+cutrelatedDisc(I152,H152,J152,K152,L152,M152,N152,AW152,"Y",O152)+GetColClarupgDwg(I152,H152,J152,K152,AU152,AV152,"Y",L152)</f>
        <v>0</v>
      </c>
      <c r="BG152" s="810" t="s">
        <v>1183</v>
      </c>
      <c r="BH152" s="810" t="s">
        <v>193</v>
      </c>
      <c r="BI152" s="811">
        <f t="shared" si="34"/>
        <v>-0.08</v>
      </c>
      <c r="BJ152" s="810" t="s">
        <v>1183</v>
      </c>
      <c r="BK152" s="810" t="s">
        <v>1183</v>
      </c>
      <c r="BL152" s="810" t="s">
        <v>1323</v>
      </c>
      <c r="BM152" s="811">
        <f t="shared" si="35"/>
        <v>0</v>
      </c>
      <c r="BN152" s="812" t="s">
        <v>861</v>
      </c>
      <c r="BO152" s="812" t="s">
        <v>861</v>
      </c>
      <c r="BP152" s="812" t="s">
        <v>749</v>
      </c>
      <c r="BQ152" s="811">
        <f>cleanrelateddisc(I152, H152, J152, K152, BN152, BO152, "Y", L152, M152, N152)+HARelatedDisc(I152, H152, J152, K152,BP152, "Y", L152)</f>
        <v>0</v>
      </c>
      <c r="BR152" s="810"/>
      <c r="BS152" s="810"/>
      <c r="BT152" s="811"/>
      <c r="BU152" s="811"/>
      <c r="BV152" s="810"/>
      <c r="BW152" s="811"/>
      <c r="BX152" s="810"/>
      <c r="BY152" s="813"/>
      <c r="BZ152" s="811"/>
      <c r="CA152" s="813"/>
      <c r="CB152" s="811"/>
      <c r="CC152" s="810"/>
      <c r="CD152" s="810"/>
      <c r="CE152" s="810"/>
      <c r="CF152" s="810"/>
      <c r="CG152" s="810"/>
      <c r="CH152" s="810"/>
      <c r="CI152" s="810"/>
      <c r="CJ152" s="810"/>
      <c r="CK152" s="814"/>
      <c r="CL152" s="815">
        <f t="array" ref="CL152">getSection(I152,J152,K152)</f>
        <v>4</v>
      </c>
      <c r="CM152" s="508">
        <f t="array" ref="CM152">IF(AQ152="N/A","",IF(CU152="N/A",0,GetRapPrice(I152,H152,J152,K152)))</f>
        <v>2200</v>
      </c>
      <c r="CN152" s="509">
        <f t="shared" si="36"/>
        <v>-0.4</v>
      </c>
      <c r="CO152" s="509">
        <f t="array" ref="CO152">IF(AQ152="N/A","",IF(CU152="N/A",0,IF(ISBLANK(G152),0,GetPolSymmDiscount(I152,H152,J152,K152,L152,M152,N152,O152))))</f>
        <v>0</v>
      </c>
      <c r="CP152" s="509">
        <f t="array" ref="CP152">IF(AQ152="N/A","",Depthdisc(I152,H152,L152,J152,K152,Z152,"Y"))</f>
        <v>0</v>
      </c>
      <c r="CQ152" s="509">
        <f t="array" ref="CQ152">IF(AQ152="N/A","",IF(CU152="N/A",0,GetSizePremiums(I152,H152,J152,K152,L152,M152,N152,O152,getSection(G152,J152,K152))))</f>
        <v>0</v>
      </c>
      <c r="CR152" s="509">
        <f t="array" ref="CR152">IF(AQ152="N/A","",IF(CU152="N/A",0,IF(ISBLANK(G152),0,GetDiameterPremiums(I152,H152,L152,M152,N152,O152,J152,K152,T152))))</f>
        <v>0</v>
      </c>
      <c r="CS152" s="509">
        <f t="array" ref="CS152">IF(AQ152="N/A","",IF(CU152="N/A",0,IF(ISBLANK(G152),0,GetKtoSPremiums(I152,H152,J152,K152,AJ152))))</f>
        <v>0</v>
      </c>
      <c r="CT152" s="509">
        <f t="shared" si="37"/>
        <v>-0.4</v>
      </c>
      <c r="CU152" s="508">
        <f t="array" ref="CU152">IF(AQ152="N/A","",GetFMP(I152, H152, J152, K152, L152, M152, N152, O152, (Q152+R152)/2,Z152,AJ152,"Y"))</f>
        <v>1320</v>
      </c>
      <c r="CV152" s="504">
        <f t="shared" si="38"/>
        <v>475.2</v>
      </c>
      <c r="CW152" s="508">
        <f t="shared" si="39"/>
        <v>2200</v>
      </c>
      <c r="CX152" s="717">
        <f t="shared" si="40"/>
        <v>-0.08</v>
      </c>
      <c r="CY152" s="717">
        <f>IF(OR(AQ152="N/A",BM152="N/A",BI152="N/A"),"",IF(AND(H152&lt;1,H152&gt;=0.3,I151="ROUND"),IF(CT152&gt;=-0.4,-0.2,-0.15),MAX(CX152,IF(OR(AQ152="N/A",BM152="N/A",BI152="N/A"),"",GetFinalDiscount("Y", I152, H152, J152, K152, L152, M152, N152, O152, AS152, AT152,AU152,AV152, AW152, AX152,AY152, AZ152, BA152, BB152,BC152,BD152, BE152,BG152, BH152, BJ152, BK152, BN152, BO152, BP152)))))</f>
        <v>-0.2</v>
      </c>
      <c r="CZ152" s="717">
        <f t="shared" si="41"/>
        <v>-0.4</v>
      </c>
      <c r="DA152" s="509">
        <f t="shared" si="42"/>
        <v>-0.48000000000000004</v>
      </c>
      <c r="DB152" s="504">
        <f t="shared" si="43"/>
        <v>1144</v>
      </c>
      <c r="DC152" s="504">
        <f t="shared" si="44"/>
        <v>411.84</v>
      </c>
      <c r="DD152" s="504" t="str">
        <f t="shared" si="45"/>
        <v/>
      </c>
      <c r="DE152" s="504">
        <f t="array" ref="DE152">IF(OR(AQ152="N/A",BM152="N/A",BI152="N/A"),"",GetCertCharge(H152,"Y",AL152))</f>
        <v>51</v>
      </c>
      <c r="DF152" s="504">
        <f>IF(OR(AQ152="N/A",BM152="N/A",BI152="N/A"),"",DC152*Parameters!$L$3)</f>
        <v>16.473599999999998</v>
      </c>
      <c r="DG152" s="504">
        <f t="shared" si="46"/>
        <v>344.3664</v>
      </c>
      <c r="DH152" s="504">
        <f t="shared" si="47"/>
        <v>956.57333333333338</v>
      </c>
    </row>
    <row r="153" spans="2:112" x14ac:dyDescent="0.25">
      <c r="B153" s="798"/>
      <c r="C153" s="799" t="s">
        <v>1658</v>
      </c>
      <c r="D153" s="512"/>
      <c r="E153" s="512"/>
      <c r="F153" s="722" t="s">
        <v>24</v>
      </c>
      <c r="G153" s="800"/>
      <c r="H153" s="801">
        <v>0.36</v>
      </c>
      <c r="I153" s="509" t="s">
        <v>196</v>
      </c>
      <c r="J153" s="802" t="s">
        <v>233</v>
      </c>
      <c r="K153" s="803" t="s">
        <v>251</v>
      </c>
      <c r="L153" s="804" t="s">
        <v>188</v>
      </c>
      <c r="M153" s="805" t="s">
        <v>188</v>
      </c>
      <c r="N153" s="804" t="s">
        <v>188</v>
      </c>
      <c r="O153" s="804" t="s">
        <v>22</v>
      </c>
      <c r="P153" s="806"/>
      <c r="Q153" s="805"/>
      <c r="R153" s="805"/>
      <c r="S153" s="805"/>
      <c r="T153" s="805"/>
      <c r="U153" s="805">
        <v>1.0089999999999999</v>
      </c>
      <c r="V153" s="805"/>
      <c r="W153" s="805"/>
      <c r="X153" s="805"/>
      <c r="Y153" s="805"/>
      <c r="Z153" s="805">
        <v>62</v>
      </c>
      <c r="AA153" s="512">
        <v>56</v>
      </c>
      <c r="AB153" s="512"/>
      <c r="AC153" s="512"/>
      <c r="AD153" s="807"/>
      <c r="AE153" s="805"/>
      <c r="AF153" s="805"/>
      <c r="AG153" s="805"/>
      <c r="AH153" s="805"/>
      <c r="AI153" s="512"/>
      <c r="AJ153" s="512"/>
      <c r="AK153" s="807"/>
      <c r="AL153" s="512"/>
      <c r="AM153" s="807"/>
      <c r="AN153" s="512"/>
      <c r="AO153" s="559">
        <f t="array" ref="AO153">IF(AQ153="N/A","",GetRapPrice(I153,H153,J153,K153))</f>
        <v>2100</v>
      </c>
      <c r="AP153" s="509">
        <f t="shared" si="32"/>
        <v>-0.38</v>
      </c>
      <c r="AQ153" s="508">
        <f t="array" ref="AQ153">GetFMP(I153,H153,J153,K153,L153,M153,N153,O153,(Q153+R153)/2,Z153,AJ153,"Y")</f>
        <v>1302</v>
      </c>
      <c r="AR153" s="504">
        <f t="shared" si="33"/>
        <v>468.71999999999997</v>
      </c>
      <c r="AS153" s="808"/>
      <c r="AT153" s="809"/>
      <c r="AU153" s="810"/>
      <c r="AV153" s="810"/>
      <c r="AW153" s="811"/>
      <c r="AX153" s="811" t="s">
        <v>1183</v>
      </c>
      <c r="AY153" s="810" t="s">
        <v>1183</v>
      </c>
      <c r="AZ153" s="810" t="s">
        <v>1183</v>
      </c>
      <c r="BA153" s="810" t="s">
        <v>1183</v>
      </c>
      <c r="BB153" s="810" t="s">
        <v>1183</v>
      </c>
      <c r="BC153" s="810" t="s">
        <v>1183</v>
      </c>
      <c r="BD153" s="810" t="s">
        <v>1183</v>
      </c>
      <c r="BE153" s="810" t="s">
        <v>1183</v>
      </c>
      <c r="BF153" s="811">
        <f>NaturalRelatedDisc(I153,H153,J153,K153,AX153,"Y",L153,M153,N153,O153)+NaturalRelatedDisc(I153,H153,J153,K153,AY153,"Y",L153,M153,N153,O153)+OpenRelatedDisc(I153,H153,J153,K153,AZ153,"Y",L153,M153,N153,O153)+GrainingRelatedDisc(I153,H153,J153,K153,BA153,"Surface","Y",L153,M153,N153,O153)+GrainingRelatedDisc(I153,H153,J153,K153,BB153,"Internal","Y",L153,M153,N153,O153)+OthersRelatedDisc(I153,H153,J153,K153,BC153,"Y",L153,M153,N153,O153)+OthersRelatedDisc(I153,H153,J153,K153,BD153,"Y",L153,M153,N153,O153)+OthersRelatedDisc(I153,H153,J153,K153,BE153,"Y",L153,M153,N153,O153)+cutrelatedDisc(I153,H153,J153,K153,L153,M153,N153,AW153,"Y",O153)+GetColClarupgDwg(I153,H153,J153,K153,AU153,AV153,"Y",L153)</f>
        <v>0</v>
      </c>
      <c r="BG153" s="810" t="s">
        <v>1183</v>
      </c>
      <c r="BH153" s="810" t="s">
        <v>1183</v>
      </c>
      <c r="BI153" s="811">
        <f t="shared" si="34"/>
        <v>0</v>
      </c>
      <c r="BJ153" s="810" t="s">
        <v>1183</v>
      </c>
      <c r="BK153" s="810" t="s">
        <v>1183</v>
      </c>
      <c r="BL153" s="810" t="s">
        <v>1183</v>
      </c>
      <c r="BM153" s="811">
        <f t="shared" si="35"/>
        <v>0</v>
      </c>
      <c r="BN153" s="812" t="s">
        <v>861</v>
      </c>
      <c r="BO153" s="812" t="s">
        <v>861</v>
      </c>
      <c r="BP153" s="812" t="s">
        <v>861</v>
      </c>
      <c r="BQ153" s="811">
        <f>cleanrelateddisc(I153, H153, J153, K153, BN153, BO153, "Y", L153, M153, N153)+HARelatedDisc(I153, H153, J153, K153,BP153, "Y", L153)</f>
        <v>0</v>
      </c>
      <c r="BR153" s="810"/>
      <c r="BS153" s="810"/>
      <c r="BT153" s="811"/>
      <c r="BU153" s="811"/>
      <c r="BV153" s="810"/>
      <c r="BW153" s="811"/>
      <c r="BX153" s="810"/>
      <c r="BY153" s="813"/>
      <c r="BZ153" s="811"/>
      <c r="CA153" s="813"/>
      <c r="CB153" s="811"/>
      <c r="CC153" s="810"/>
      <c r="CD153" s="810"/>
      <c r="CE153" s="810"/>
      <c r="CF153" s="810"/>
      <c r="CG153" s="810"/>
      <c r="CH153" s="810"/>
      <c r="CI153" s="810"/>
      <c r="CJ153" s="810"/>
      <c r="CK153" s="814"/>
      <c r="CL153" s="815">
        <f t="array" ref="CL153">getSection(I153,J153,K153)</f>
        <v>4</v>
      </c>
      <c r="CM153" s="508">
        <f t="array" ref="CM153">IF(AQ153="N/A","",IF(CU153="N/A",0,GetRapPrice(I153,H153,J153,K153)))</f>
        <v>2100</v>
      </c>
      <c r="CN153" s="509">
        <f t="shared" si="36"/>
        <v>-0.38</v>
      </c>
      <c r="CO153" s="509">
        <f t="array" ref="CO153">IF(AQ153="N/A","",IF(CU153="N/A",0,IF(ISBLANK(G153),0,GetPolSymmDiscount(I153,H153,J153,K153,L153,M153,N153,O153))))</f>
        <v>0</v>
      </c>
      <c r="CP153" s="509">
        <f t="array" ref="CP153">IF(AQ153="N/A","",Depthdisc(I153,H153,L153,J153,K153,Z153,"Y"))</f>
        <v>0</v>
      </c>
      <c r="CQ153" s="509">
        <f t="array" ref="CQ153">IF(AQ153="N/A","",IF(CU153="N/A",0,GetSizePremiums(I153,H153,J153,K153,L153,M153,N153,O153,getSection(G153,J153,K153))))</f>
        <v>0</v>
      </c>
      <c r="CR153" s="509">
        <f t="array" ref="CR153">IF(AQ153="N/A","",IF(CU153="N/A",0,IF(ISBLANK(G153),0,GetDiameterPremiums(I153,H153,L153,M153,N153,O153,J153,K153,T153))))</f>
        <v>0</v>
      </c>
      <c r="CS153" s="509">
        <f t="array" ref="CS153">IF(AQ153="N/A","",IF(CU153="N/A",0,IF(ISBLANK(G153),0,GetKtoSPremiums(I153,H153,J153,K153,AJ153))))</f>
        <v>0</v>
      </c>
      <c r="CT153" s="509">
        <f t="shared" si="37"/>
        <v>-0.38</v>
      </c>
      <c r="CU153" s="508">
        <f t="array" ref="CU153">IF(AQ153="N/A","",GetFMP(I153, H153, J153, K153, L153, M153, N153, O153, (Q153+R153)/2,Z153,AJ153,"Y"))</f>
        <v>1302</v>
      </c>
      <c r="CV153" s="504">
        <f t="shared" si="38"/>
        <v>468.71999999999997</v>
      </c>
      <c r="CW153" s="508">
        <f t="shared" si="39"/>
        <v>2100</v>
      </c>
      <c r="CX153" s="717">
        <f t="shared" si="40"/>
        <v>0</v>
      </c>
      <c r="CY153" s="717">
        <f>IF(OR(AQ153="N/A",BM153="N/A",BI153="N/A"),"",IF(AND(H153&lt;1,H153&gt;=0.3,I152="ROUND"),IF(CT153&gt;=-0.4,-0.2,-0.15),MAX(CX153,IF(OR(AQ153="N/A",BM153="N/A",BI153="N/A"),"",GetFinalDiscount("Y", I153, H153, J153, K153, L153, M153, N153, O153, AS153, AT153,AU153,AV153, AW153, AX153,AY153, AZ153, BA153, BB153,BC153,BD153, BE153,BG153, BH153, BJ153, BK153, BN153, BO153, BP153)))))</f>
        <v>-0.2</v>
      </c>
      <c r="CZ153" s="717">
        <f t="shared" si="41"/>
        <v>-0.38</v>
      </c>
      <c r="DA153" s="509">
        <f t="shared" si="42"/>
        <v>-0.38</v>
      </c>
      <c r="DB153" s="504">
        <f t="shared" si="43"/>
        <v>1302</v>
      </c>
      <c r="DC153" s="504">
        <f t="shared" si="44"/>
        <v>468.71999999999997</v>
      </c>
      <c r="DD153" s="504" t="str">
        <f t="shared" si="45"/>
        <v/>
      </c>
      <c r="DE153" s="504">
        <f t="array" ref="DE153">IF(OR(AQ153="N/A",BM153="N/A",BI153="N/A"),"",GetCertCharge(H153,"Y",AL153))</f>
        <v>51</v>
      </c>
      <c r="DF153" s="504">
        <f>IF(OR(AQ153="N/A",BM153="N/A",BI153="N/A"),"",DC153*Parameters!$L$3)</f>
        <v>18.748799999999999</v>
      </c>
      <c r="DG153" s="504">
        <f t="shared" si="46"/>
        <v>398.97119999999995</v>
      </c>
      <c r="DH153" s="504">
        <f t="shared" si="47"/>
        <v>1108.2533333333333</v>
      </c>
    </row>
    <row r="154" spans="2:112" x14ac:dyDescent="0.25">
      <c r="B154" s="798"/>
      <c r="C154" s="799" t="s">
        <v>1659</v>
      </c>
      <c r="D154" s="512"/>
      <c r="E154" s="512"/>
      <c r="F154" s="722" t="s">
        <v>24</v>
      </c>
      <c r="G154" s="800"/>
      <c r="H154" s="801">
        <v>0.36</v>
      </c>
      <c r="I154" s="509" t="s">
        <v>196</v>
      </c>
      <c r="J154" s="802" t="s">
        <v>213</v>
      </c>
      <c r="K154" s="803" t="s">
        <v>266</v>
      </c>
      <c r="L154" s="804" t="s">
        <v>188</v>
      </c>
      <c r="M154" s="805" t="s">
        <v>188</v>
      </c>
      <c r="N154" s="804" t="s">
        <v>188</v>
      </c>
      <c r="O154" s="804" t="s">
        <v>22</v>
      </c>
      <c r="P154" s="806"/>
      <c r="Q154" s="805"/>
      <c r="R154" s="805"/>
      <c r="S154" s="805"/>
      <c r="T154" s="805"/>
      <c r="U154" s="805">
        <v>1.0089999999999999</v>
      </c>
      <c r="V154" s="805"/>
      <c r="W154" s="805"/>
      <c r="X154" s="805"/>
      <c r="Y154" s="805"/>
      <c r="Z154" s="805">
        <v>62.5</v>
      </c>
      <c r="AA154" s="512">
        <v>56</v>
      </c>
      <c r="AB154" s="512"/>
      <c r="AC154" s="512"/>
      <c r="AD154" s="807"/>
      <c r="AE154" s="805"/>
      <c r="AF154" s="805"/>
      <c r="AG154" s="805"/>
      <c r="AH154" s="805"/>
      <c r="AI154" s="512"/>
      <c r="AJ154" s="512" t="s">
        <v>1902</v>
      </c>
      <c r="AK154" s="807"/>
      <c r="AL154" s="512"/>
      <c r="AM154" s="807"/>
      <c r="AN154" s="512"/>
      <c r="AO154" s="559">
        <f t="array" ref="AO154">IF(AQ154="N/A","",GetRapPrice(I154,H154,J154,K154))</f>
        <v>1700</v>
      </c>
      <c r="AP154" s="509">
        <f t="shared" si="32"/>
        <v>-0.4</v>
      </c>
      <c r="AQ154" s="508">
        <f t="array" ref="AQ154">GetFMP(I154,H154,J154,K154,L154,M154,N154,O154,(Q154+R154)/2,Z154,AJ154,"Y")</f>
        <v>1020</v>
      </c>
      <c r="AR154" s="504">
        <f t="shared" si="33"/>
        <v>367.2</v>
      </c>
      <c r="AS154" s="808"/>
      <c r="AT154" s="809"/>
      <c r="AU154" s="810"/>
      <c r="AV154" s="810"/>
      <c r="AW154" s="811" t="s">
        <v>189</v>
      </c>
      <c r="AX154" s="811" t="s">
        <v>1183</v>
      </c>
      <c r="AY154" s="810" t="s">
        <v>1183</v>
      </c>
      <c r="AZ154" s="810" t="s">
        <v>1183</v>
      </c>
      <c r="BA154" s="810" t="s">
        <v>1183</v>
      </c>
      <c r="BB154" s="810" t="s">
        <v>1183</v>
      </c>
      <c r="BC154" s="810" t="s">
        <v>1183</v>
      </c>
      <c r="BD154" s="810" t="s">
        <v>1183</v>
      </c>
      <c r="BE154" s="810" t="s">
        <v>1183</v>
      </c>
      <c r="BF154" s="811">
        <f>NaturalRelatedDisc(I154,H154,J154,K154,AX154,"Y",L154,M154,N154,O154)+NaturalRelatedDisc(I154,H154,J154,K154,AY154,"Y",L154,M154,N154,O154)+OpenRelatedDisc(I154,H154,J154,K154,AZ154,"Y",L154,M154,N154,O154)+GrainingRelatedDisc(I154,H154,J154,K154,BA154,"Surface","Y",L154,M154,N154,O154)+GrainingRelatedDisc(I154,H154,J154,K154,BB154,"Internal","Y",L154,M154,N154,O154)+OthersRelatedDisc(I154,H154,J154,K154,BC154,"Y",L154,M154,N154,O154)+OthersRelatedDisc(I154,H154,J154,K154,BD154,"Y",L154,M154,N154,O154)+OthersRelatedDisc(I154,H154,J154,K154,BE154,"Y",L154,M154,N154,O154)+cutrelatedDisc(I154,H154,J154,K154,L154,M154,N154,AW154,"Y",O154)+GetColClarupgDwg(I154,H154,J154,K154,AU154,AV154,"Y",L154)</f>
        <v>0</v>
      </c>
      <c r="BG154" s="810" t="s">
        <v>1183</v>
      </c>
      <c r="BH154" s="810" t="s">
        <v>1183</v>
      </c>
      <c r="BI154" s="811">
        <f t="shared" si="34"/>
        <v>0</v>
      </c>
      <c r="BJ154" s="810" t="s">
        <v>1283</v>
      </c>
      <c r="BK154" s="810" t="s">
        <v>1183</v>
      </c>
      <c r="BL154" s="810" t="s">
        <v>1323</v>
      </c>
      <c r="BM154" s="811">
        <f t="shared" si="35"/>
        <v>0</v>
      </c>
      <c r="BN154" s="812" t="s">
        <v>749</v>
      </c>
      <c r="BO154" s="812" t="s">
        <v>749</v>
      </c>
      <c r="BP154" s="812" t="s">
        <v>749</v>
      </c>
      <c r="BQ154" s="811">
        <f>cleanrelateddisc(I154, H154, J154, K154, BN154, BO154, "Y", L154, M154, N154)+HARelatedDisc(I154, H154, J154, K154,BP154, "Y", L154)</f>
        <v>0</v>
      </c>
      <c r="BR154" s="810"/>
      <c r="BS154" s="810"/>
      <c r="BT154" s="811"/>
      <c r="BU154" s="811"/>
      <c r="BV154" s="810"/>
      <c r="BW154" s="811"/>
      <c r="BX154" s="810"/>
      <c r="BY154" s="813"/>
      <c r="BZ154" s="811"/>
      <c r="CA154" s="813"/>
      <c r="CB154" s="811"/>
      <c r="CC154" s="810"/>
      <c r="CD154" s="810"/>
      <c r="CE154" s="810"/>
      <c r="CF154" s="810"/>
      <c r="CG154" s="810"/>
      <c r="CH154" s="810"/>
      <c r="CI154" s="810"/>
      <c r="CJ154" s="810"/>
      <c r="CK154" s="814"/>
      <c r="CL154" s="815">
        <f t="array" ref="CL154">getSection(I154,J154,K154)</f>
        <v>7</v>
      </c>
      <c r="CM154" s="508">
        <f t="array" ref="CM154">IF(AQ154="N/A","",IF(CU154="N/A",0,GetRapPrice(I154,H154,J154,K154)))</f>
        <v>1700</v>
      </c>
      <c r="CN154" s="509">
        <f t="shared" si="36"/>
        <v>-0.4</v>
      </c>
      <c r="CO154" s="509">
        <f t="array" ref="CO154">IF(AQ154="N/A","",IF(CU154="N/A",0,IF(ISBLANK(G154),0,GetPolSymmDiscount(I154,H154,J154,K154,L154,M154,N154,O154))))</f>
        <v>0</v>
      </c>
      <c r="CP154" s="509">
        <f t="array" ref="CP154">IF(AQ154="N/A","",Depthdisc(I154,H154,L154,J154,K154,Z154,"Y"))</f>
        <v>0</v>
      </c>
      <c r="CQ154" s="509">
        <f t="array" ref="CQ154">IF(AQ154="N/A","",IF(CU154="N/A",0,GetSizePremiums(I154,H154,J154,K154,L154,M154,N154,O154,getSection(G154,J154,K154))))</f>
        <v>0</v>
      </c>
      <c r="CR154" s="509">
        <f t="array" ref="CR154">IF(AQ154="N/A","",IF(CU154="N/A",0,IF(ISBLANK(G154),0,GetDiameterPremiums(I154,H154,L154,M154,N154,O154,J154,K154,T154))))</f>
        <v>0</v>
      </c>
      <c r="CS154" s="509">
        <f t="array" ref="CS154">IF(AQ154="N/A","",IF(CU154="N/A",0,IF(ISBLANK(G154),0,GetKtoSPremiums(I154,H154,J154,K154,AJ154))))</f>
        <v>0</v>
      </c>
      <c r="CT154" s="509">
        <f t="shared" si="37"/>
        <v>-0.4</v>
      </c>
      <c r="CU154" s="508">
        <f t="array" ref="CU154">IF(AQ154="N/A","",GetFMP(I154, H154, J154, K154, L154, M154, N154, O154, (Q154+R154)/2,Z154,AJ154,"Y"))</f>
        <v>1020</v>
      </c>
      <c r="CV154" s="504">
        <f t="shared" si="38"/>
        <v>367.2</v>
      </c>
      <c r="CW154" s="508">
        <f t="shared" si="39"/>
        <v>1700</v>
      </c>
      <c r="CX154" s="717">
        <f t="shared" si="40"/>
        <v>0</v>
      </c>
      <c r="CY154" s="717">
        <f>IF(OR(AQ154="N/A",BM154="N/A",BI154="N/A"),"",IF(AND(H154&lt;1,H154&gt;=0.3,I153="ROUND"),IF(CT154&gt;=-0.4,-0.2,-0.15),MAX(CX154,IF(OR(AQ154="N/A",BM154="N/A",BI154="N/A"),"",GetFinalDiscount("Y", I154, H154, J154, K154, L154, M154, N154, O154, AS154, AT154,AU154,AV154, AW154, AX154,AY154, AZ154, BA154, BB154,BC154,BD154, BE154,BG154, BH154, BJ154, BK154, BN154, BO154, BP154)))))</f>
        <v>-0.2</v>
      </c>
      <c r="CZ154" s="717">
        <f t="shared" si="41"/>
        <v>-0.4</v>
      </c>
      <c r="DA154" s="509">
        <f t="shared" si="42"/>
        <v>-0.4</v>
      </c>
      <c r="DB154" s="504">
        <f t="shared" si="43"/>
        <v>1020</v>
      </c>
      <c r="DC154" s="504">
        <f t="shared" si="44"/>
        <v>367.2</v>
      </c>
      <c r="DD154" s="504" t="str">
        <f t="shared" si="45"/>
        <v/>
      </c>
      <c r="DE154" s="504">
        <f t="array" ref="DE154">IF(OR(AQ154="N/A",BM154="N/A",BI154="N/A"),"",GetCertCharge(H154,"Y",AL154))</f>
        <v>51</v>
      </c>
      <c r="DF154" s="504">
        <f>IF(OR(AQ154="N/A",BM154="N/A",BI154="N/A"),"",DC154*Parameters!$L$3)</f>
        <v>14.688000000000001</v>
      </c>
      <c r="DG154" s="504">
        <f t="shared" si="46"/>
        <v>301.512</v>
      </c>
      <c r="DH154" s="504">
        <f t="shared" si="47"/>
        <v>837.53333333333342</v>
      </c>
    </row>
    <row r="155" spans="2:112" x14ac:dyDescent="0.25">
      <c r="B155" s="798"/>
      <c r="C155" s="799" t="s">
        <v>1660</v>
      </c>
      <c r="D155" s="512"/>
      <c r="E155" s="512"/>
      <c r="F155" s="722" t="s">
        <v>24</v>
      </c>
      <c r="G155" s="800"/>
      <c r="H155" s="801">
        <v>0.36</v>
      </c>
      <c r="I155" s="509" t="s">
        <v>196</v>
      </c>
      <c r="J155" s="802" t="s">
        <v>213</v>
      </c>
      <c r="K155" s="803" t="s">
        <v>251</v>
      </c>
      <c r="L155" s="804" t="s">
        <v>188</v>
      </c>
      <c r="M155" s="805" t="s">
        <v>188</v>
      </c>
      <c r="N155" s="804" t="s">
        <v>188</v>
      </c>
      <c r="O155" s="804" t="s">
        <v>22</v>
      </c>
      <c r="P155" s="806"/>
      <c r="Q155" s="805"/>
      <c r="R155" s="805"/>
      <c r="S155" s="805"/>
      <c r="T155" s="805"/>
      <c r="U155" s="805">
        <v>1.004</v>
      </c>
      <c r="V155" s="805"/>
      <c r="W155" s="805"/>
      <c r="X155" s="805"/>
      <c r="Y155" s="805"/>
      <c r="Z155" s="805">
        <v>62.1</v>
      </c>
      <c r="AA155" s="512">
        <v>56</v>
      </c>
      <c r="AB155" s="512"/>
      <c r="AC155" s="512"/>
      <c r="AD155" s="807"/>
      <c r="AE155" s="805"/>
      <c r="AF155" s="805"/>
      <c r="AG155" s="805"/>
      <c r="AH155" s="805"/>
      <c r="AI155" s="512"/>
      <c r="AJ155" s="512"/>
      <c r="AK155" s="807"/>
      <c r="AL155" s="512"/>
      <c r="AM155" s="807"/>
      <c r="AN155" s="512"/>
      <c r="AO155" s="559">
        <f t="array" ref="AO155">IF(AQ155="N/A","",GetRapPrice(I155,H155,J155,K155))</f>
        <v>2200</v>
      </c>
      <c r="AP155" s="509">
        <f t="shared" si="32"/>
        <v>-0.4</v>
      </c>
      <c r="AQ155" s="508">
        <f t="array" ref="AQ155">GetFMP(I155,H155,J155,K155,L155,M155,N155,O155,(Q155+R155)/2,Z155,AJ155,"Y")</f>
        <v>1320</v>
      </c>
      <c r="AR155" s="504">
        <f t="shared" si="33"/>
        <v>475.2</v>
      </c>
      <c r="AS155" s="808"/>
      <c r="AT155" s="809"/>
      <c r="AU155" s="810"/>
      <c r="AV155" s="810"/>
      <c r="AW155" s="811"/>
      <c r="AX155" s="811"/>
      <c r="AY155" s="810"/>
      <c r="AZ155" s="810"/>
      <c r="BA155" s="810" t="s">
        <v>1183</v>
      </c>
      <c r="BB155" s="810" t="s">
        <v>1183</v>
      </c>
      <c r="BC155" s="810"/>
      <c r="BD155" s="810"/>
      <c r="BE155" s="810"/>
      <c r="BF155" s="811">
        <f>NaturalRelatedDisc(I155,H155,J155,K155,AX155,"Y",L155,M155,N155,O155)+NaturalRelatedDisc(I155,H155,J155,K155,AY155,"Y",L155,M155,N155,O155)+OpenRelatedDisc(I155,H155,J155,K155,AZ155,"Y",L155,M155,N155,O155)+GrainingRelatedDisc(I155,H155,J155,K155,BA155,"Surface","Y",L155,M155,N155,O155)+GrainingRelatedDisc(I155,H155,J155,K155,BB155,"Internal","Y",L155,M155,N155,O155)+OthersRelatedDisc(I155,H155,J155,K155,BC155,"Y",L155,M155,N155,O155)+OthersRelatedDisc(I155,H155,J155,K155,BD155,"Y",L155,M155,N155,O155)+OthersRelatedDisc(I155,H155,J155,K155,BE155,"Y",L155,M155,N155,O155)+cutrelatedDisc(I155,H155,J155,K155,L155,M155,N155,AW155,"Y",O155)+GetColClarupgDwg(I155,H155,J155,K155,AU155,AV155,"Y",L155)</f>
        <v>0</v>
      </c>
      <c r="BG155" s="810" t="s">
        <v>1183</v>
      </c>
      <c r="BH155" s="810" t="s">
        <v>1183</v>
      </c>
      <c r="BI155" s="811">
        <f t="shared" si="34"/>
        <v>0</v>
      </c>
      <c r="BJ155" s="810"/>
      <c r="BK155" s="810"/>
      <c r="BL155" s="810"/>
      <c r="BM155" s="811">
        <f t="shared" si="35"/>
        <v>0</v>
      </c>
      <c r="BN155" s="812" t="s">
        <v>861</v>
      </c>
      <c r="BO155" s="812" t="s">
        <v>861</v>
      </c>
      <c r="BP155" s="812" t="s">
        <v>861</v>
      </c>
      <c r="BQ155" s="811">
        <f>cleanrelateddisc(I155, H155, J155, K155, BN155, BO155, "Y", L155, M155, N155)+HARelatedDisc(I155, H155, J155, K155,BP155, "Y", L155)</f>
        <v>0</v>
      </c>
      <c r="BR155" s="810"/>
      <c r="BS155" s="810"/>
      <c r="BT155" s="811"/>
      <c r="BU155" s="811"/>
      <c r="BV155" s="810"/>
      <c r="BW155" s="811"/>
      <c r="BX155" s="810"/>
      <c r="BY155" s="813"/>
      <c r="BZ155" s="811"/>
      <c r="CA155" s="813"/>
      <c r="CB155" s="811"/>
      <c r="CC155" s="810"/>
      <c r="CD155" s="810"/>
      <c r="CE155" s="810"/>
      <c r="CF155" s="810"/>
      <c r="CG155" s="810"/>
      <c r="CH155" s="810"/>
      <c r="CI155" s="810"/>
      <c r="CJ155" s="810"/>
      <c r="CK155" s="814"/>
      <c r="CL155" s="815">
        <f t="array" ref="CL155">getSection(I155,J155,K155)</f>
        <v>4</v>
      </c>
      <c r="CM155" s="508">
        <f t="array" ref="CM155">IF(AQ155="N/A","",IF(CU155="N/A",0,GetRapPrice(I155,H155,J155,K155)))</f>
        <v>2200</v>
      </c>
      <c r="CN155" s="509">
        <f t="shared" si="36"/>
        <v>-0.4</v>
      </c>
      <c r="CO155" s="509">
        <f t="array" ref="CO155">IF(AQ155="N/A","",IF(CU155="N/A",0,IF(ISBLANK(G155),0,GetPolSymmDiscount(I155,H155,J155,K155,L155,M155,N155,O155))))</f>
        <v>0</v>
      </c>
      <c r="CP155" s="509">
        <f t="array" ref="CP155">IF(AQ155="N/A","",Depthdisc(I155,H155,L155,J155,K155,Z155,"Y"))</f>
        <v>0</v>
      </c>
      <c r="CQ155" s="509">
        <f t="array" ref="CQ155">IF(AQ155="N/A","",IF(CU155="N/A",0,GetSizePremiums(I155,H155,J155,K155,L155,M155,N155,O155,getSection(G155,J155,K155))))</f>
        <v>0</v>
      </c>
      <c r="CR155" s="509">
        <f t="array" ref="CR155">IF(AQ155="N/A","",IF(CU155="N/A",0,IF(ISBLANK(G155),0,GetDiameterPremiums(I155,H155,L155,M155,N155,O155,J155,K155,T155))))</f>
        <v>0</v>
      </c>
      <c r="CS155" s="509">
        <f t="array" ref="CS155">IF(AQ155="N/A","",IF(CU155="N/A",0,IF(ISBLANK(G155),0,GetKtoSPremiums(I155,H155,J155,K155,AJ155))))</f>
        <v>0</v>
      </c>
      <c r="CT155" s="509">
        <f t="shared" si="37"/>
        <v>-0.4</v>
      </c>
      <c r="CU155" s="508">
        <f t="array" ref="CU155">IF(AQ155="N/A","",GetFMP(I155, H155, J155, K155, L155, M155, N155, O155, (Q155+R155)/2,Z155,AJ155,"Y"))</f>
        <v>1320</v>
      </c>
      <c r="CV155" s="504">
        <f t="shared" si="38"/>
        <v>475.2</v>
      </c>
      <c r="CW155" s="508">
        <f t="shared" si="39"/>
        <v>2200</v>
      </c>
      <c r="CX155" s="717">
        <f t="shared" si="40"/>
        <v>0</v>
      </c>
      <c r="CY155" s="717">
        <f>IF(OR(AQ155="N/A",BM155="N/A",BI155="N/A"),"",IF(AND(H155&lt;1,H155&gt;=0.3,I154="ROUND"),IF(CT155&gt;=-0.4,-0.2,-0.15),MAX(CX155,IF(OR(AQ155="N/A",BM155="N/A",BI155="N/A"),"",GetFinalDiscount("Y", I155, H155, J155, K155, L155, M155, N155, O155, AS155, AT155,AU155,AV155, AW155, AX155,AY155, AZ155, BA155, BB155,BC155,BD155, BE155,BG155, BH155, BJ155, BK155, BN155, BO155, BP155)))))</f>
        <v>-0.2</v>
      </c>
      <c r="CZ155" s="717">
        <f t="shared" si="41"/>
        <v>-0.4</v>
      </c>
      <c r="DA155" s="509">
        <f t="shared" si="42"/>
        <v>-0.4</v>
      </c>
      <c r="DB155" s="504">
        <f t="shared" si="43"/>
        <v>1320</v>
      </c>
      <c r="DC155" s="504">
        <f t="shared" si="44"/>
        <v>475.2</v>
      </c>
      <c r="DD155" s="504" t="str">
        <f t="shared" si="45"/>
        <v/>
      </c>
      <c r="DE155" s="504">
        <f t="array" ref="DE155">IF(OR(AQ155="N/A",BM155="N/A",BI155="N/A"),"",GetCertCharge(H155,"Y",AL155))</f>
        <v>51</v>
      </c>
      <c r="DF155" s="504">
        <f>IF(OR(AQ155="N/A",BM155="N/A",BI155="N/A"),"",DC155*Parameters!$L$3)</f>
        <v>19.007999999999999</v>
      </c>
      <c r="DG155" s="504">
        <f t="shared" si="46"/>
        <v>405.19200000000001</v>
      </c>
      <c r="DH155" s="504">
        <f t="shared" si="47"/>
        <v>1125.5333333333333</v>
      </c>
    </row>
    <row r="156" spans="2:112" x14ac:dyDescent="0.25">
      <c r="B156" s="798"/>
      <c r="C156" s="799" t="s">
        <v>1662</v>
      </c>
      <c r="D156" s="512"/>
      <c r="E156" s="512"/>
      <c r="F156" s="722" t="s">
        <v>24</v>
      </c>
      <c r="G156" s="800"/>
      <c r="H156" s="801">
        <v>0.38</v>
      </c>
      <c r="I156" s="509" t="s">
        <v>196</v>
      </c>
      <c r="J156" s="802" t="s">
        <v>250</v>
      </c>
      <c r="K156" s="803" t="s">
        <v>251</v>
      </c>
      <c r="L156" s="804" t="s">
        <v>202</v>
      </c>
      <c r="M156" s="805" t="s">
        <v>202</v>
      </c>
      <c r="N156" s="804" t="s">
        <v>202</v>
      </c>
      <c r="O156" s="804" t="s">
        <v>22</v>
      </c>
      <c r="P156" s="806"/>
      <c r="Q156" s="805"/>
      <c r="R156" s="805"/>
      <c r="S156" s="805"/>
      <c r="T156" s="805"/>
      <c r="U156" s="805">
        <v>1.0089999999999999</v>
      </c>
      <c r="V156" s="805"/>
      <c r="W156" s="805"/>
      <c r="X156" s="805"/>
      <c r="Y156" s="805"/>
      <c r="Z156" s="805">
        <v>63.9</v>
      </c>
      <c r="AA156" s="512">
        <v>57</v>
      </c>
      <c r="AB156" s="512"/>
      <c r="AC156" s="512"/>
      <c r="AD156" s="807"/>
      <c r="AE156" s="805"/>
      <c r="AF156" s="805"/>
      <c r="AG156" s="805"/>
      <c r="AH156" s="805"/>
      <c r="AI156" s="512"/>
      <c r="AJ156" s="512"/>
      <c r="AK156" s="807"/>
      <c r="AL156" s="512"/>
      <c r="AM156" s="807"/>
      <c r="AN156" s="512"/>
      <c r="AO156" s="559">
        <f t="array" ref="AO156">IF(AQ156="N/A","",GetRapPrice(I156,H156,J156,K156))</f>
        <v>1900</v>
      </c>
      <c r="AP156" s="509">
        <f t="shared" si="32"/>
        <v>-0.43000000000000005</v>
      </c>
      <c r="AQ156" s="508">
        <f t="array" ref="AQ156">GetFMP(I156,H156,J156,K156,L156,M156,N156,O156,(Q156+R156)/2,Z156,AJ156,"Y")</f>
        <v>1083</v>
      </c>
      <c r="AR156" s="504">
        <f t="shared" si="33"/>
        <v>411.54</v>
      </c>
      <c r="AS156" s="808"/>
      <c r="AT156" s="809"/>
      <c r="AU156" s="810"/>
      <c r="AV156" s="810"/>
      <c r="AW156" s="811"/>
      <c r="AX156" s="811" t="s">
        <v>1183</v>
      </c>
      <c r="AY156" s="810" t="s">
        <v>1183</v>
      </c>
      <c r="AZ156" s="810" t="s">
        <v>1183</v>
      </c>
      <c r="BA156" s="810" t="s">
        <v>1183</v>
      </c>
      <c r="BB156" s="810" t="s">
        <v>1183</v>
      </c>
      <c r="BC156" s="810" t="s">
        <v>1183</v>
      </c>
      <c r="BD156" s="810" t="s">
        <v>1183</v>
      </c>
      <c r="BE156" s="810" t="s">
        <v>1183</v>
      </c>
      <c r="BF156" s="811">
        <f>NaturalRelatedDisc(I156,H156,J156,K156,AX156,"Y",L156,M156,N156,O156)+NaturalRelatedDisc(I156,H156,J156,K156,AY156,"Y",L156,M156,N156,O156)+OpenRelatedDisc(I156,H156,J156,K156,AZ156,"Y",L156,M156,N156,O156)+GrainingRelatedDisc(I156,H156,J156,K156,BA156,"Surface","Y",L156,M156,N156,O156)+GrainingRelatedDisc(I156,H156,J156,K156,BB156,"Internal","Y",L156,M156,N156,O156)+OthersRelatedDisc(I156,H156,J156,K156,BC156,"Y",L156,M156,N156,O156)+OthersRelatedDisc(I156,H156,J156,K156,BD156,"Y",L156,M156,N156,O156)+OthersRelatedDisc(I156,H156,J156,K156,BE156,"Y",L156,M156,N156,O156)+cutrelatedDisc(I156,H156,J156,K156,L156,M156,N156,AW156,"Y",O156)+GetColClarupgDwg(I156,H156,J156,K156,AU156,AV156,"Y",L156)</f>
        <v>0</v>
      </c>
      <c r="BG156" s="810" t="s">
        <v>1183</v>
      </c>
      <c r="BH156" s="810" t="s">
        <v>1183</v>
      </c>
      <c r="BI156" s="811">
        <f t="shared" si="34"/>
        <v>0</v>
      </c>
      <c r="BJ156" s="810" t="s">
        <v>1183</v>
      </c>
      <c r="BK156" s="810" t="s">
        <v>1183</v>
      </c>
      <c r="BL156" s="810" t="s">
        <v>1183</v>
      </c>
      <c r="BM156" s="811">
        <f t="shared" si="35"/>
        <v>0</v>
      </c>
      <c r="BN156" s="812" t="s">
        <v>861</v>
      </c>
      <c r="BO156" s="812" t="s">
        <v>861</v>
      </c>
      <c r="BP156" s="812" t="s">
        <v>861</v>
      </c>
      <c r="BQ156" s="811">
        <f>cleanrelateddisc(I156, H156, J156, K156, BN156, BO156, "Y", L156, M156, N156)+HARelatedDisc(I156, H156, J156, K156,BP156, "Y", L156)</f>
        <v>0</v>
      </c>
      <c r="BR156" s="810"/>
      <c r="BS156" s="810"/>
      <c r="BT156" s="811"/>
      <c r="BU156" s="811"/>
      <c r="BV156" s="810"/>
      <c r="BW156" s="811"/>
      <c r="BX156" s="810"/>
      <c r="BY156" s="813"/>
      <c r="BZ156" s="811"/>
      <c r="CA156" s="813"/>
      <c r="CB156" s="811"/>
      <c r="CC156" s="810"/>
      <c r="CD156" s="810"/>
      <c r="CE156" s="810"/>
      <c r="CF156" s="810"/>
      <c r="CG156" s="810"/>
      <c r="CH156" s="810"/>
      <c r="CI156" s="810"/>
      <c r="CJ156" s="810"/>
      <c r="CK156" s="814"/>
      <c r="CL156" s="815">
        <f t="array" ref="CL156">getSection(I156,J156,K156)</f>
        <v>5</v>
      </c>
      <c r="CM156" s="508">
        <f t="array" ref="CM156">IF(AQ156="N/A","",IF(CU156="N/A",0,GetRapPrice(I156,H156,J156,K156)))</f>
        <v>1900</v>
      </c>
      <c r="CN156" s="509">
        <f t="shared" si="36"/>
        <v>-0.43000000000000005</v>
      </c>
      <c r="CO156" s="509">
        <f t="array" ref="CO156">IF(AQ156="N/A","",IF(CU156="N/A",0,IF(ISBLANK(G156),0,GetPolSymmDiscount(I156,H156,J156,K156,L156,M156,N156,O156))))</f>
        <v>0</v>
      </c>
      <c r="CP156" s="509">
        <f t="array" ref="CP156">IF(AQ156="N/A","",Depthdisc(I156,H156,L156,J156,K156,Z156,"Y"))</f>
        <v>0</v>
      </c>
      <c r="CQ156" s="509">
        <f t="array" ref="CQ156">IF(AQ156="N/A","",IF(CU156="N/A",0,GetSizePremiums(I156,H156,J156,K156,L156,M156,N156,O156,getSection(G156,J156,K156))))</f>
        <v>0</v>
      </c>
      <c r="CR156" s="509">
        <f t="array" ref="CR156">IF(AQ156="N/A","",IF(CU156="N/A",0,IF(ISBLANK(G156),0,GetDiameterPremiums(I156,H156,L156,M156,N156,O156,J156,K156,T156))))</f>
        <v>0</v>
      </c>
      <c r="CS156" s="509">
        <f t="array" ref="CS156">IF(AQ156="N/A","",IF(CU156="N/A",0,IF(ISBLANK(G156),0,GetKtoSPremiums(I156,H156,J156,K156,AJ156))))</f>
        <v>0</v>
      </c>
      <c r="CT156" s="509">
        <f t="shared" si="37"/>
        <v>-0.43000000000000005</v>
      </c>
      <c r="CU156" s="508">
        <f t="array" ref="CU156">IF(AQ156="N/A","",GetFMP(I156, H156, J156, K156, L156, M156, N156, O156, (Q156+R156)/2,Z156,AJ156,"Y"))</f>
        <v>1083</v>
      </c>
      <c r="CV156" s="504">
        <f t="shared" si="38"/>
        <v>411.54</v>
      </c>
      <c r="CW156" s="508">
        <f t="shared" si="39"/>
        <v>1900</v>
      </c>
      <c r="CX156" s="717">
        <f t="shared" si="40"/>
        <v>0</v>
      </c>
      <c r="CY156" s="717">
        <f>IF(OR(AQ156="N/A",BM156="N/A",BI156="N/A"),"",IF(AND(H156&lt;1,H156&gt;=0.3,I155="ROUND"),IF(CT156&gt;=-0.4,-0.2,-0.15),MAX(CX156,IF(OR(AQ156="N/A",BM156="N/A",BI156="N/A"),"",GetFinalDiscount("Y", I156, H156, J156, K156, L156, M156, N156, O156, AS156, AT156,AU156,AV156, AW156, AX156,AY156, AZ156, BA156, BB156,BC156,BD156, BE156,BG156, BH156, BJ156, BK156, BN156, BO156, BP156)))))</f>
        <v>-0.15</v>
      </c>
      <c r="CZ156" s="717">
        <f t="shared" si="41"/>
        <v>-0.43000000000000005</v>
      </c>
      <c r="DA156" s="509">
        <f t="shared" si="42"/>
        <v>-0.43000000000000005</v>
      </c>
      <c r="DB156" s="504">
        <f t="shared" si="43"/>
        <v>1083</v>
      </c>
      <c r="DC156" s="504">
        <f t="shared" si="44"/>
        <v>411.54</v>
      </c>
      <c r="DD156" s="504" t="str">
        <f t="shared" si="45"/>
        <v/>
      </c>
      <c r="DE156" s="504">
        <f t="array" ref="DE156">IF(OR(AQ156="N/A",BM156="N/A",BI156="N/A"),"",GetCertCharge(H156,"Y",AL156))</f>
        <v>51</v>
      </c>
      <c r="DF156" s="504">
        <f>IF(OR(AQ156="N/A",BM156="N/A",BI156="N/A"),"",DC156*Parameters!$L$3)</f>
        <v>16.461600000000001</v>
      </c>
      <c r="DG156" s="504">
        <f t="shared" si="46"/>
        <v>344.07840000000004</v>
      </c>
      <c r="DH156" s="504">
        <f t="shared" si="47"/>
        <v>905.46947368421058</v>
      </c>
    </row>
    <row r="157" spans="2:112" x14ac:dyDescent="0.25">
      <c r="B157" s="798"/>
      <c r="C157" s="799" t="s">
        <v>1497</v>
      </c>
      <c r="D157" s="512"/>
      <c r="E157" s="512"/>
      <c r="F157" s="722" t="s">
        <v>24</v>
      </c>
      <c r="G157" s="800"/>
      <c r="H157" s="801">
        <v>0.4</v>
      </c>
      <c r="I157" s="509" t="s">
        <v>196</v>
      </c>
      <c r="J157" s="802" t="s">
        <v>233</v>
      </c>
      <c r="K157" s="803" t="s">
        <v>214</v>
      </c>
      <c r="L157" s="804" t="s">
        <v>188</v>
      </c>
      <c r="M157" s="805" t="s">
        <v>188</v>
      </c>
      <c r="N157" s="804" t="s">
        <v>188</v>
      </c>
      <c r="O157" s="804" t="s">
        <v>22</v>
      </c>
      <c r="P157" s="806"/>
      <c r="Q157" s="805"/>
      <c r="R157" s="805"/>
      <c r="S157" s="805"/>
      <c r="T157" s="805"/>
      <c r="U157" s="805">
        <v>1.01</v>
      </c>
      <c r="V157" s="805"/>
      <c r="W157" s="805"/>
      <c r="X157" s="805"/>
      <c r="Y157" s="805"/>
      <c r="Z157" s="805">
        <v>61.5</v>
      </c>
      <c r="AA157" s="512">
        <v>58</v>
      </c>
      <c r="AB157" s="512"/>
      <c r="AC157" s="512"/>
      <c r="AD157" s="807"/>
      <c r="AE157" s="805"/>
      <c r="AF157" s="805"/>
      <c r="AG157" s="805"/>
      <c r="AH157" s="805"/>
      <c r="AI157" s="512"/>
      <c r="AJ157" s="512" t="s">
        <v>1891</v>
      </c>
      <c r="AK157" s="807"/>
      <c r="AL157" s="512"/>
      <c r="AM157" s="807"/>
      <c r="AN157" s="512"/>
      <c r="AO157" s="559">
        <f t="array" ref="AO157">IF(AQ157="N/A","",GetRapPrice(I157,H157,J157,K157))</f>
        <v>3400</v>
      </c>
      <c r="AP157" s="509">
        <f t="shared" si="32"/>
        <v>-0.20999999999999996</v>
      </c>
      <c r="AQ157" s="508">
        <f t="array" ref="AQ157">GetFMP(I157,H157,J157,K157,L157,M157,N157,O157,(Q157+R157)/2,Z157,AJ157,"Y")</f>
        <v>2686</v>
      </c>
      <c r="AR157" s="504">
        <f t="shared" si="33"/>
        <v>1074.4000000000001</v>
      </c>
      <c r="AS157" s="808"/>
      <c r="AT157" s="809"/>
      <c r="AU157" s="810"/>
      <c r="AV157" s="810"/>
      <c r="AW157" s="811"/>
      <c r="AX157" s="811"/>
      <c r="AY157" s="810"/>
      <c r="AZ157" s="810"/>
      <c r="BA157" s="810" t="s">
        <v>1183</v>
      </c>
      <c r="BB157" s="810" t="s">
        <v>1183</v>
      </c>
      <c r="BC157" s="810"/>
      <c r="BD157" s="810"/>
      <c r="BE157" s="810"/>
      <c r="BF157" s="811">
        <f>NaturalRelatedDisc(I157,H157,J157,K157,AX157,"Y",L157,M157,N157,O157)+NaturalRelatedDisc(I157,H157,J157,K157,AY157,"Y",L157,M157,N157,O157)+OpenRelatedDisc(I157,H157,J157,K157,AZ157,"Y",L157,M157,N157,O157)+GrainingRelatedDisc(I157,H157,J157,K157,BA157,"Surface","Y",L157,M157,N157,O157)+GrainingRelatedDisc(I157,H157,J157,K157,BB157,"Internal","Y",L157,M157,N157,O157)+OthersRelatedDisc(I157,H157,J157,K157,BC157,"Y",L157,M157,N157,O157)+OthersRelatedDisc(I157,H157,J157,K157,BD157,"Y",L157,M157,N157,O157)+OthersRelatedDisc(I157,H157,J157,K157,BE157,"Y",L157,M157,N157,O157)+cutrelatedDisc(I157,H157,J157,K157,L157,M157,N157,AW157,"Y",O157)+GetColClarupgDwg(I157,H157,J157,K157,AU157,AV157,"Y",L157)</f>
        <v>0</v>
      </c>
      <c r="BG157" s="810" t="s">
        <v>1183</v>
      </c>
      <c r="BH157" s="810" t="s">
        <v>1183</v>
      </c>
      <c r="BI157" s="811">
        <f t="shared" si="34"/>
        <v>0</v>
      </c>
      <c r="BJ157" s="810"/>
      <c r="BK157" s="810"/>
      <c r="BL157" s="810"/>
      <c r="BM157" s="811">
        <f t="shared" si="35"/>
        <v>0</v>
      </c>
      <c r="BN157" s="812"/>
      <c r="BO157" s="812"/>
      <c r="BP157" s="812"/>
      <c r="BQ157" s="811">
        <f>cleanrelateddisc(I157, H157, J157, K157, BN157, BO157, "Y", L157, M157, N157)+HARelatedDisc(I157, H157, J157, K157,BP157, "Y", L157)</f>
        <v>0</v>
      </c>
      <c r="BR157" s="810"/>
      <c r="BS157" s="810"/>
      <c r="BT157" s="811"/>
      <c r="BU157" s="811"/>
      <c r="BV157" s="810"/>
      <c r="BW157" s="811"/>
      <c r="BX157" s="810"/>
      <c r="BY157" s="813"/>
      <c r="BZ157" s="811"/>
      <c r="CA157" s="813"/>
      <c r="CB157" s="811"/>
      <c r="CC157" s="810"/>
      <c r="CD157" s="810"/>
      <c r="CE157" s="810"/>
      <c r="CF157" s="810"/>
      <c r="CG157" s="810"/>
      <c r="CH157" s="810"/>
      <c r="CI157" s="810"/>
      <c r="CJ157" s="810"/>
      <c r="CK157" s="814"/>
      <c r="CL157" s="815">
        <f t="array" ref="CL157">getSection(I157,J157,K157)</f>
        <v>1</v>
      </c>
      <c r="CM157" s="508">
        <f t="array" ref="CM157">IF(AQ157="N/A","",IF(CU157="N/A",0,GetRapPrice(I157,H157,J157,K157)))</f>
        <v>3400</v>
      </c>
      <c r="CN157" s="509">
        <f t="shared" si="36"/>
        <v>-0.20999999999999996</v>
      </c>
      <c r="CO157" s="509">
        <f t="array" ref="CO157">IF(AQ157="N/A","",IF(CU157="N/A",0,IF(ISBLANK(G157),0,GetPolSymmDiscount(I157,H157,J157,K157,L157,M157,N157,O157))))</f>
        <v>0</v>
      </c>
      <c r="CP157" s="509">
        <f t="array" ref="CP157">IF(AQ157="N/A","",Depthdisc(I157,H157,L157,J157,K157,Z157,"Y"))</f>
        <v>0</v>
      </c>
      <c r="CQ157" s="509">
        <f t="array" ref="CQ157">IF(AQ157="N/A","",IF(CU157="N/A",0,GetSizePremiums(I157,H157,J157,K157,L157,M157,N157,O157,getSection(G157,J157,K157))))</f>
        <v>0</v>
      </c>
      <c r="CR157" s="509">
        <f t="array" ref="CR157">IF(AQ157="N/A","",IF(CU157="N/A",0,IF(ISBLANK(G157),0,GetDiameterPremiums(I157,H157,L157,M157,N157,O157,J157,K157,T157))))</f>
        <v>0</v>
      </c>
      <c r="CS157" s="509">
        <f t="array" ref="CS157">IF(AQ157="N/A","",IF(CU157="N/A",0,IF(ISBLANK(G157),0,GetKtoSPremiums(I157,H157,J157,K157,AJ157))))</f>
        <v>0</v>
      </c>
      <c r="CT157" s="509">
        <f t="shared" si="37"/>
        <v>-0.20999999999999996</v>
      </c>
      <c r="CU157" s="508">
        <f t="array" ref="CU157">IF(AQ157="N/A","",GetFMP(I157, H157, J157, K157, L157, M157, N157, O157, (Q157+R157)/2,Z157,AJ157,"Y"))</f>
        <v>2686</v>
      </c>
      <c r="CV157" s="504">
        <f t="shared" si="38"/>
        <v>1074.4000000000001</v>
      </c>
      <c r="CW157" s="508">
        <f t="shared" si="39"/>
        <v>3400</v>
      </c>
      <c r="CX157" s="717">
        <f t="shared" si="40"/>
        <v>0</v>
      </c>
      <c r="CY157" s="717">
        <f>IF(OR(AQ157="N/A",BM157="N/A",BI157="N/A"),"",IF(AND(H157&lt;1,H157&gt;=0.3,I156="ROUND"),IF(CT157&gt;=-0.4,-0.2,-0.15),MAX(CX157,IF(OR(AQ157="N/A",BM157="N/A",BI157="N/A"),"",GetFinalDiscount("Y", I157, H157, J157, K157, L157, M157, N157, O157, AS157, AT157,AU157,AV157, AW157, AX157,AY157, AZ157, BA157, BB157,BC157,BD157, BE157,BG157, BH157, BJ157, BK157, BN157, BO157, BP157)))))</f>
        <v>-0.2</v>
      </c>
      <c r="CZ157" s="717">
        <f t="shared" si="41"/>
        <v>-0.20999999999999996</v>
      </c>
      <c r="DA157" s="509">
        <f t="shared" si="42"/>
        <v>-0.20999999999999996</v>
      </c>
      <c r="DB157" s="504">
        <f t="shared" si="43"/>
        <v>2686</v>
      </c>
      <c r="DC157" s="504">
        <f t="shared" si="44"/>
        <v>1074.4000000000001</v>
      </c>
      <c r="DD157" s="504" t="str">
        <f t="shared" si="45"/>
        <v/>
      </c>
      <c r="DE157" s="504">
        <f t="array" ref="DE157">IF(OR(AQ157="N/A",BM157="N/A",BI157="N/A"),"",GetCertCharge(H157,"Y",AL157))</f>
        <v>53</v>
      </c>
      <c r="DF157" s="504">
        <f>IF(OR(AQ157="N/A",BM157="N/A",BI157="N/A"),"",DC157*Parameters!$L$3)</f>
        <v>42.976000000000006</v>
      </c>
      <c r="DG157" s="504">
        <f t="shared" si="46"/>
        <v>978.42400000000009</v>
      </c>
      <c r="DH157" s="504">
        <f t="shared" si="47"/>
        <v>2446.06</v>
      </c>
    </row>
    <row r="158" spans="2:112" x14ac:dyDescent="0.25">
      <c r="B158" s="798"/>
      <c r="C158" s="799" t="s">
        <v>1498</v>
      </c>
      <c r="D158" s="512"/>
      <c r="E158" s="512"/>
      <c r="F158" s="722" t="s">
        <v>24</v>
      </c>
      <c r="G158" s="800"/>
      <c r="H158" s="801">
        <v>0.4</v>
      </c>
      <c r="I158" s="509" t="s">
        <v>196</v>
      </c>
      <c r="J158" s="802" t="s">
        <v>233</v>
      </c>
      <c r="K158" s="803" t="s">
        <v>214</v>
      </c>
      <c r="L158" s="804" t="s">
        <v>188</v>
      </c>
      <c r="M158" s="805" t="s">
        <v>188</v>
      </c>
      <c r="N158" s="804" t="s">
        <v>188</v>
      </c>
      <c r="O158" s="804" t="s">
        <v>22</v>
      </c>
      <c r="P158" s="806"/>
      <c r="Q158" s="805"/>
      <c r="R158" s="805"/>
      <c r="S158" s="805"/>
      <c r="T158" s="805"/>
      <c r="U158" s="805">
        <v>1</v>
      </c>
      <c r="V158" s="805"/>
      <c r="W158" s="805"/>
      <c r="X158" s="805"/>
      <c r="Y158" s="805"/>
      <c r="Z158" s="805">
        <v>62.1</v>
      </c>
      <c r="AA158" s="512">
        <v>58</v>
      </c>
      <c r="AB158" s="512"/>
      <c r="AC158" s="512"/>
      <c r="AD158" s="807"/>
      <c r="AE158" s="805"/>
      <c r="AF158" s="805"/>
      <c r="AG158" s="805"/>
      <c r="AH158" s="805"/>
      <c r="AI158" s="512"/>
      <c r="AJ158" s="512" t="s">
        <v>1891</v>
      </c>
      <c r="AK158" s="807"/>
      <c r="AL158" s="512"/>
      <c r="AM158" s="807"/>
      <c r="AN158" s="512"/>
      <c r="AO158" s="559">
        <f t="array" ref="AO158">IF(AQ158="N/A","",GetRapPrice(I158,H158,J158,K158))</f>
        <v>3400</v>
      </c>
      <c r="AP158" s="509">
        <f t="shared" si="32"/>
        <v>-0.20999999999999996</v>
      </c>
      <c r="AQ158" s="508">
        <f t="array" ref="AQ158">GetFMP(I158,H158,J158,K158,L158,M158,N158,O158,(Q158+R158)/2,Z158,AJ158,"Y")</f>
        <v>2686</v>
      </c>
      <c r="AR158" s="504">
        <f t="shared" si="33"/>
        <v>1074.4000000000001</v>
      </c>
      <c r="AS158" s="808"/>
      <c r="AT158" s="809"/>
      <c r="AU158" s="810"/>
      <c r="AV158" s="810"/>
      <c r="AW158" s="811"/>
      <c r="AX158" s="811"/>
      <c r="AY158" s="810"/>
      <c r="AZ158" s="810"/>
      <c r="BA158" s="810" t="s">
        <v>1183</v>
      </c>
      <c r="BB158" s="810" t="s">
        <v>1183</v>
      </c>
      <c r="BC158" s="810"/>
      <c r="BD158" s="810"/>
      <c r="BE158" s="810"/>
      <c r="BF158" s="811">
        <f>NaturalRelatedDisc(I158,H158,J158,K158,AX158,"Y",L158,M158,N158,O158)+NaturalRelatedDisc(I158,H158,J158,K158,AY158,"Y",L158,M158,N158,O158)+OpenRelatedDisc(I158,H158,J158,K158,AZ158,"Y",L158,M158,N158,O158)+GrainingRelatedDisc(I158,H158,J158,K158,BA158,"Surface","Y",L158,M158,N158,O158)+GrainingRelatedDisc(I158,H158,J158,K158,BB158,"Internal","Y",L158,M158,N158,O158)+OthersRelatedDisc(I158,H158,J158,K158,BC158,"Y",L158,M158,N158,O158)+OthersRelatedDisc(I158,H158,J158,K158,BD158,"Y",L158,M158,N158,O158)+OthersRelatedDisc(I158,H158,J158,K158,BE158,"Y",L158,M158,N158,O158)+cutrelatedDisc(I158,H158,J158,K158,L158,M158,N158,AW158,"Y",O158)+GetColClarupgDwg(I158,H158,J158,K158,AU158,AV158,"Y",L158)</f>
        <v>0</v>
      </c>
      <c r="BG158" s="810" t="s">
        <v>1183</v>
      </c>
      <c r="BH158" s="810" t="s">
        <v>1183</v>
      </c>
      <c r="BI158" s="811">
        <f t="shared" si="34"/>
        <v>0</v>
      </c>
      <c r="BJ158" s="810"/>
      <c r="BK158" s="810"/>
      <c r="BL158" s="810"/>
      <c r="BM158" s="811">
        <f t="shared" si="35"/>
        <v>0</v>
      </c>
      <c r="BN158" s="812"/>
      <c r="BO158" s="812"/>
      <c r="BP158" s="812"/>
      <c r="BQ158" s="811">
        <f>cleanrelateddisc(I158, H158, J158, K158, BN158, BO158, "Y", L158, M158, N158)+HARelatedDisc(I158, H158, J158, K158,BP158, "Y", L158)</f>
        <v>0</v>
      </c>
      <c r="BR158" s="810"/>
      <c r="BS158" s="810"/>
      <c r="BT158" s="811"/>
      <c r="BU158" s="811"/>
      <c r="BV158" s="810"/>
      <c r="BW158" s="811"/>
      <c r="BX158" s="810"/>
      <c r="BY158" s="813"/>
      <c r="BZ158" s="811"/>
      <c r="CA158" s="813"/>
      <c r="CB158" s="811"/>
      <c r="CC158" s="810"/>
      <c r="CD158" s="810"/>
      <c r="CE158" s="810"/>
      <c r="CF158" s="810"/>
      <c r="CG158" s="810"/>
      <c r="CH158" s="810"/>
      <c r="CI158" s="810"/>
      <c r="CJ158" s="810"/>
      <c r="CK158" s="814"/>
      <c r="CL158" s="815">
        <f t="array" ref="CL158">getSection(I158,J158,K158)</f>
        <v>1</v>
      </c>
      <c r="CM158" s="508">
        <f t="array" ref="CM158">IF(AQ158="N/A","",IF(CU158="N/A",0,GetRapPrice(I158,H158,J158,K158)))</f>
        <v>3400</v>
      </c>
      <c r="CN158" s="509">
        <f t="shared" si="36"/>
        <v>-0.20999999999999996</v>
      </c>
      <c r="CO158" s="509">
        <f t="array" ref="CO158">IF(AQ158="N/A","",IF(CU158="N/A",0,IF(ISBLANK(G158),0,GetPolSymmDiscount(I158,H158,J158,K158,L158,M158,N158,O158))))</f>
        <v>0</v>
      </c>
      <c r="CP158" s="509">
        <f t="array" ref="CP158">IF(AQ158="N/A","",Depthdisc(I158,H158,L158,J158,K158,Z158,"Y"))</f>
        <v>0</v>
      </c>
      <c r="CQ158" s="509">
        <f t="array" ref="CQ158">IF(AQ158="N/A","",IF(CU158="N/A",0,GetSizePremiums(I158,H158,J158,K158,L158,M158,N158,O158,getSection(G158,J158,K158))))</f>
        <v>0</v>
      </c>
      <c r="CR158" s="509">
        <f t="array" ref="CR158">IF(AQ158="N/A","",IF(CU158="N/A",0,IF(ISBLANK(G158),0,GetDiameterPremiums(I158,H158,L158,M158,N158,O158,J158,K158,T158))))</f>
        <v>0</v>
      </c>
      <c r="CS158" s="509">
        <f t="array" ref="CS158">IF(AQ158="N/A","",IF(CU158="N/A",0,IF(ISBLANK(G158),0,GetKtoSPremiums(I158,H158,J158,K158,AJ158))))</f>
        <v>0</v>
      </c>
      <c r="CT158" s="509">
        <f t="shared" si="37"/>
        <v>-0.20999999999999996</v>
      </c>
      <c r="CU158" s="508">
        <f t="array" ref="CU158">IF(AQ158="N/A","",GetFMP(I158, H158, J158, K158, L158, M158, N158, O158, (Q158+R158)/2,Z158,AJ158,"Y"))</f>
        <v>2686</v>
      </c>
      <c r="CV158" s="504">
        <f t="shared" si="38"/>
        <v>1074.4000000000001</v>
      </c>
      <c r="CW158" s="508">
        <f t="shared" si="39"/>
        <v>3400</v>
      </c>
      <c r="CX158" s="717">
        <f t="shared" si="40"/>
        <v>0</v>
      </c>
      <c r="CY158" s="717">
        <f>IF(OR(AQ158="N/A",BM158="N/A",BI158="N/A"),"",IF(AND(H158&lt;1,H158&gt;=0.3,I157="ROUND"),IF(CT158&gt;=-0.4,-0.2,-0.15),MAX(CX158,IF(OR(AQ158="N/A",BM158="N/A",BI158="N/A"),"",GetFinalDiscount("Y", I158, H158, J158, K158, L158, M158, N158, O158, AS158, AT158,AU158,AV158, AW158, AX158,AY158, AZ158, BA158, BB158,BC158,BD158, BE158,BG158, BH158, BJ158, BK158, BN158, BO158, BP158)))))</f>
        <v>-0.2</v>
      </c>
      <c r="CZ158" s="717">
        <f t="shared" si="41"/>
        <v>-0.20999999999999996</v>
      </c>
      <c r="DA158" s="509">
        <f t="shared" si="42"/>
        <v>-0.20999999999999996</v>
      </c>
      <c r="DB158" s="504">
        <f t="shared" si="43"/>
        <v>2686</v>
      </c>
      <c r="DC158" s="504">
        <f t="shared" si="44"/>
        <v>1074.4000000000001</v>
      </c>
      <c r="DD158" s="504" t="str">
        <f t="shared" si="45"/>
        <v/>
      </c>
      <c r="DE158" s="504">
        <f t="array" ref="DE158">IF(OR(AQ158="N/A",BM158="N/A",BI158="N/A"),"",GetCertCharge(H158,"Y",AL158))</f>
        <v>53</v>
      </c>
      <c r="DF158" s="504">
        <f>IF(OR(AQ158="N/A",BM158="N/A",BI158="N/A"),"",DC158*Parameters!$L$3)</f>
        <v>42.976000000000006</v>
      </c>
      <c r="DG158" s="504">
        <f t="shared" si="46"/>
        <v>978.42400000000009</v>
      </c>
      <c r="DH158" s="504">
        <f t="shared" si="47"/>
        <v>2446.06</v>
      </c>
    </row>
    <row r="159" spans="2:112" x14ac:dyDescent="0.25">
      <c r="B159" s="798"/>
      <c r="C159" s="799" t="s">
        <v>1499</v>
      </c>
      <c r="D159" s="512"/>
      <c r="E159" s="512"/>
      <c r="F159" s="722" t="s">
        <v>24</v>
      </c>
      <c r="G159" s="800"/>
      <c r="H159" s="801">
        <v>0.4</v>
      </c>
      <c r="I159" s="509" t="s">
        <v>196</v>
      </c>
      <c r="J159" s="802" t="s">
        <v>233</v>
      </c>
      <c r="K159" s="803" t="s">
        <v>214</v>
      </c>
      <c r="L159" s="804" t="s">
        <v>188</v>
      </c>
      <c r="M159" s="805" t="s">
        <v>188</v>
      </c>
      <c r="N159" s="804" t="s">
        <v>188</v>
      </c>
      <c r="O159" s="804" t="s">
        <v>22</v>
      </c>
      <c r="P159" s="806"/>
      <c r="Q159" s="805"/>
      <c r="R159" s="805"/>
      <c r="S159" s="805"/>
      <c r="T159" s="805"/>
      <c r="U159" s="805">
        <v>1</v>
      </c>
      <c r="V159" s="805"/>
      <c r="W159" s="805"/>
      <c r="X159" s="805"/>
      <c r="Y159" s="805"/>
      <c r="Z159" s="805">
        <v>60.7</v>
      </c>
      <c r="AA159" s="512">
        <v>59</v>
      </c>
      <c r="AB159" s="512"/>
      <c r="AC159" s="512"/>
      <c r="AD159" s="807"/>
      <c r="AE159" s="805"/>
      <c r="AF159" s="805"/>
      <c r="AG159" s="805"/>
      <c r="AH159" s="805"/>
      <c r="AI159" s="512"/>
      <c r="AJ159" s="512" t="s">
        <v>1891</v>
      </c>
      <c r="AK159" s="807"/>
      <c r="AL159" s="512"/>
      <c r="AM159" s="807"/>
      <c r="AN159" s="512"/>
      <c r="AO159" s="559">
        <f t="array" ref="AO159">IF(AQ159="N/A","",GetRapPrice(I159,H159,J159,K159))</f>
        <v>3400</v>
      </c>
      <c r="AP159" s="509">
        <f t="shared" si="32"/>
        <v>-0.20999999999999996</v>
      </c>
      <c r="AQ159" s="508">
        <f t="array" ref="AQ159">GetFMP(I159,H159,J159,K159,L159,M159,N159,O159,(Q159+R159)/2,Z159,AJ159,"Y")</f>
        <v>2686</v>
      </c>
      <c r="AR159" s="504">
        <f t="shared" si="33"/>
        <v>1074.4000000000001</v>
      </c>
      <c r="AS159" s="808"/>
      <c r="AT159" s="809"/>
      <c r="AU159" s="810"/>
      <c r="AV159" s="810"/>
      <c r="AW159" s="811"/>
      <c r="AX159" s="811"/>
      <c r="AY159" s="810"/>
      <c r="AZ159" s="810"/>
      <c r="BA159" s="810" t="s">
        <v>1183</v>
      </c>
      <c r="BB159" s="810" t="s">
        <v>1183</v>
      </c>
      <c r="BC159" s="810"/>
      <c r="BD159" s="810"/>
      <c r="BE159" s="810"/>
      <c r="BF159" s="811">
        <f>NaturalRelatedDisc(I159,H159,J159,K159,AX159,"Y",L159,M159,N159,O159)+NaturalRelatedDisc(I159,H159,J159,K159,AY159,"Y",L159,M159,N159,O159)+OpenRelatedDisc(I159,H159,J159,K159,AZ159,"Y",L159,M159,N159,O159)+GrainingRelatedDisc(I159,H159,J159,K159,BA159,"Surface","Y",L159,M159,N159,O159)+GrainingRelatedDisc(I159,H159,J159,K159,BB159,"Internal","Y",L159,M159,N159,O159)+OthersRelatedDisc(I159,H159,J159,K159,BC159,"Y",L159,M159,N159,O159)+OthersRelatedDisc(I159,H159,J159,K159,BD159,"Y",L159,M159,N159,O159)+OthersRelatedDisc(I159,H159,J159,K159,BE159,"Y",L159,M159,N159,O159)+cutrelatedDisc(I159,H159,J159,K159,L159,M159,N159,AW159,"Y",O159)+GetColClarupgDwg(I159,H159,J159,K159,AU159,AV159,"Y",L159)</f>
        <v>0</v>
      </c>
      <c r="BG159" s="810" t="s">
        <v>1183</v>
      </c>
      <c r="BH159" s="810" t="s">
        <v>1183</v>
      </c>
      <c r="BI159" s="811">
        <f t="shared" si="34"/>
        <v>0</v>
      </c>
      <c r="BJ159" s="810"/>
      <c r="BK159" s="810"/>
      <c r="BL159" s="810"/>
      <c r="BM159" s="811">
        <f t="shared" si="35"/>
        <v>0</v>
      </c>
      <c r="BN159" s="812"/>
      <c r="BO159" s="812"/>
      <c r="BP159" s="812"/>
      <c r="BQ159" s="811">
        <f>cleanrelateddisc(I159, H159, J159, K159, BN159, BO159, "Y", L159, M159, N159)+HARelatedDisc(I159, H159, J159, K159,BP159, "Y", L159)</f>
        <v>0</v>
      </c>
      <c r="BR159" s="810"/>
      <c r="BS159" s="810"/>
      <c r="BT159" s="811"/>
      <c r="BU159" s="811"/>
      <c r="BV159" s="810"/>
      <c r="BW159" s="811"/>
      <c r="BX159" s="810"/>
      <c r="BY159" s="813"/>
      <c r="BZ159" s="811"/>
      <c r="CA159" s="813"/>
      <c r="CB159" s="811"/>
      <c r="CC159" s="810"/>
      <c r="CD159" s="810"/>
      <c r="CE159" s="810"/>
      <c r="CF159" s="810"/>
      <c r="CG159" s="810"/>
      <c r="CH159" s="810"/>
      <c r="CI159" s="810"/>
      <c r="CJ159" s="810"/>
      <c r="CK159" s="814"/>
      <c r="CL159" s="815">
        <f t="array" ref="CL159">getSection(I159,J159,K159)</f>
        <v>1</v>
      </c>
      <c r="CM159" s="508">
        <f t="array" ref="CM159">IF(AQ159="N/A","",IF(CU159="N/A",0,GetRapPrice(I159,H159,J159,K159)))</f>
        <v>3400</v>
      </c>
      <c r="CN159" s="509">
        <f t="shared" si="36"/>
        <v>-0.20999999999999996</v>
      </c>
      <c r="CO159" s="509">
        <f t="array" ref="CO159">IF(AQ159="N/A","",IF(CU159="N/A",0,IF(ISBLANK(G159),0,GetPolSymmDiscount(I159,H159,J159,K159,L159,M159,N159,O159))))</f>
        <v>0</v>
      </c>
      <c r="CP159" s="509">
        <f t="array" ref="CP159">IF(AQ159="N/A","",Depthdisc(I159,H159,L159,J159,K159,Z159,"Y"))</f>
        <v>0</v>
      </c>
      <c r="CQ159" s="509">
        <f t="array" ref="CQ159">IF(AQ159="N/A","",IF(CU159="N/A",0,GetSizePremiums(I159,H159,J159,K159,L159,M159,N159,O159,getSection(G159,J159,K159))))</f>
        <v>0</v>
      </c>
      <c r="CR159" s="509">
        <f t="array" ref="CR159">IF(AQ159="N/A","",IF(CU159="N/A",0,IF(ISBLANK(G159),0,GetDiameterPremiums(I159,H159,L159,M159,N159,O159,J159,K159,T159))))</f>
        <v>0</v>
      </c>
      <c r="CS159" s="509">
        <f t="array" ref="CS159">IF(AQ159="N/A","",IF(CU159="N/A",0,IF(ISBLANK(G159),0,GetKtoSPremiums(I159,H159,J159,K159,AJ159))))</f>
        <v>0</v>
      </c>
      <c r="CT159" s="509">
        <f t="shared" si="37"/>
        <v>-0.20999999999999996</v>
      </c>
      <c r="CU159" s="508">
        <f t="array" ref="CU159">IF(AQ159="N/A","",GetFMP(I159, H159, J159, K159, L159, M159, N159, O159, (Q159+R159)/2,Z159,AJ159,"Y"))</f>
        <v>2686</v>
      </c>
      <c r="CV159" s="504">
        <f t="shared" si="38"/>
        <v>1074.4000000000001</v>
      </c>
      <c r="CW159" s="508">
        <f t="shared" si="39"/>
        <v>3400</v>
      </c>
      <c r="CX159" s="717">
        <f t="shared" si="40"/>
        <v>0</v>
      </c>
      <c r="CY159" s="717">
        <f>IF(OR(AQ159="N/A",BM159="N/A",BI159="N/A"),"",IF(AND(H159&lt;1,H159&gt;=0.3,I158="ROUND"),IF(CT159&gt;=-0.4,-0.2,-0.15),MAX(CX159,IF(OR(AQ159="N/A",BM159="N/A",BI159="N/A"),"",GetFinalDiscount("Y", I159, H159, J159, K159, L159, M159, N159, O159, AS159, AT159,AU159,AV159, AW159, AX159,AY159, AZ159, BA159, BB159,BC159,BD159, BE159,BG159, BH159, BJ159, BK159, BN159, BO159, BP159)))))</f>
        <v>-0.2</v>
      </c>
      <c r="CZ159" s="717">
        <f t="shared" si="41"/>
        <v>-0.20999999999999996</v>
      </c>
      <c r="DA159" s="509">
        <f t="shared" si="42"/>
        <v>-0.20999999999999996</v>
      </c>
      <c r="DB159" s="504">
        <f t="shared" si="43"/>
        <v>2686</v>
      </c>
      <c r="DC159" s="504">
        <f t="shared" si="44"/>
        <v>1074.4000000000001</v>
      </c>
      <c r="DD159" s="504" t="str">
        <f t="shared" si="45"/>
        <v/>
      </c>
      <c r="DE159" s="504">
        <f t="array" ref="DE159">IF(OR(AQ159="N/A",BM159="N/A",BI159="N/A"),"",GetCertCharge(H159,"Y",AL159))</f>
        <v>53</v>
      </c>
      <c r="DF159" s="504">
        <f>IF(OR(AQ159="N/A",BM159="N/A",BI159="N/A"),"",DC159*Parameters!$L$3)</f>
        <v>42.976000000000006</v>
      </c>
      <c r="DG159" s="504">
        <f t="shared" si="46"/>
        <v>978.42400000000009</v>
      </c>
      <c r="DH159" s="504">
        <f t="shared" si="47"/>
        <v>2446.06</v>
      </c>
    </row>
    <row r="160" spans="2:112" x14ac:dyDescent="0.25">
      <c r="B160" s="798"/>
      <c r="C160" s="799" t="s">
        <v>1504</v>
      </c>
      <c r="D160" s="512"/>
      <c r="E160" s="512"/>
      <c r="F160" s="722" t="s">
        <v>24</v>
      </c>
      <c r="G160" s="800"/>
      <c r="H160" s="801">
        <v>0.4</v>
      </c>
      <c r="I160" s="509" t="s">
        <v>196</v>
      </c>
      <c r="J160" s="802" t="s">
        <v>265</v>
      </c>
      <c r="K160" s="803" t="s">
        <v>259</v>
      </c>
      <c r="L160" s="804" t="s">
        <v>202</v>
      </c>
      <c r="M160" s="805" t="s">
        <v>188</v>
      </c>
      <c r="N160" s="804" t="s">
        <v>202</v>
      </c>
      <c r="O160" s="804" t="s">
        <v>22</v>
      </c>
      <c r="P160" s="806"/>
      <c r="Q160" s="805"/>
      <c r="R160" s="805"/>
      <c r="S160" s="805"/>
      <c r="T160" s="805"/>
      <c r="U160" s="805">
        <v>1.01</v>
      </c>
      <c r="V160" s="805"/>
      <c r="W160" s="805"/>
      <c r="X160" s="805"/>
      <c r="Y160" s="805"/>
      <c r="Z160" s="805">
        <v>62.3</v>
      </c>
      <c r="AA160" s="512">
        <v>57</v>
      </c>
      <c r="AB160" s="512"/>
      <c r="AC160" s="512"/>
      <c r="AD160" s="807"/>
      <c r="AE160" s="805"/>
      <c r="AF160" s="805"/>
      <c r="AG160" s="805"/>
      <c r="AH160" s="805"/>
      <c r="AI160" s="512"/>
      <c r="AJ160" s="512" t="s">
        <v>1906</v>
      </c>
      <c r="AK160" s="807"/>
      <c r="AL160" s="512"/>
      <c r="AM160" s="807"/>
      <c r="AN160" s="512"/>
      <c r="AO160" s="559">
        <f t="array" ref="AO160">IF(AQ160="N/A","",GetRapPrice(I160,H160,J160,K160))</f>
        <v>1600</v>
      </c>
      <c r="AP160" s="509">
        <f t="shared" si="32"/>
        <v>-0.39</v>
      </c>
      <c r="AQ160" s="508">
        <f t="array" ref="AQ160">GetFMP(I160,H160,J160,K160,L160,M160,N160,O160,(Q160+R160)/2,Z160,AJ160,"Y")</f>
        <v>976</v>
      </c>
      <c r="AR160" s="504">
        <f t="shared" si="33"/>
        <v>390.40000000000003</v>
      </c>
      <c r="AS160" s="808"/>
      <c r="AT160" s="809"/>
      <c r="AU160" s="810"/>
      <c r="AV160" s="810"/>
      <c r="AW160" s="811" t="s">
        <v>189</v>
      </c>
      <c r="AX160" s="811" t="s">
        <v>1183</v>
      </c>
      <c r="AY160" s="810" t="s">
        <v>1183</v>
      </c>
      <c r="AZ160" s="810" t="s">
        <v>1183</v>
      </c>
      <c r="BA160" s="810" t="s">
        <v>1183</v>
      </c>
      <c r="BB160" s="810" t="s">
        <v>1183</v>
      </c>
      <c r="BC160" s="810" t="s">
        <v>1183</v>
      </c>
      <c r="BD160" s="810" t="s">
        <v>1183</v>
      </c>
      <c r="BE160" s="810" t="s">
        <v>1235</v>
      </c>
      <c r="BF160" s="811">
        <f>NaturalRelatedDisc(I160,H160,J160,K160,AX160,"Y",L160,M160,N160,O160)+NaturalRelatedDisc(I160,H160,J160,K160,AY160,"Y",L160,M160,N160,O160)+OpenRelatedDisc(I160,H160,J160,K160,AZ160,"Y",L160,M160,N160,O160)+GrainingRelatedDisc(I160,H160,J160,K160,BA160,"Surface","Y",L160,M160,N160,O160)+GrainingRelatedDisc(I160,H160,J160,K160,BB160,"Internal","Y",L160,M160,N160,O160)+OthersRelatedDisc(I160,H160,J160,K160,BC160,"Y",L160,M160,N160,O160)+OthersRelatedDisc(I160,H160,J160,K160,BD160,"Y",L160,M160,N160,O160)+OthersRelatedDisc(I160,H160,J160,K160,BE160,"Y",L160,M160,N160,O160)+cutrelatedDisc(I160,H160,J160,K160,L160,M160,N160,AW160,"Y",O160)+GetColClarupgDwg(I160,H160,J160,K160,AU160,AV160,"Y",L160)</f>
        <v>0</v>
      </c>
      <c r="BG160" s="810" t="s">
        <v>1279</v>
      </c>
      <c r="BH160" s="810" t="s">
        <v>1183</v>
      </c>
      <c r="BI160" s="811">
        <f t="shared" si="34"/>
        <v>-0.05</v>
      </c>
      <c r="BJ160" s="810" t="s">
        <v>1285</v>
      </c>
      <c r="BK160" s="810" t="s">
        <v>1183</v>
      </c>
      <c r="BL160" s="810" t="s">
        <v>1322</v>
      </c>
      <c r="BM160" s="811">
        <f t="shared" si="35"/>
        <v>0</v>
      </c>
      <c r="BN160" s="812" t="s">
        <v>749</v>
      </c>
      <c r="BO160" s="812" t="s">
        <v>749</v>
      </c>
      <c r="BP160" s="812" t="s">
        <v>749</v>
      </c>
      <c r="BQ160" s="811">
        <f>cleanrelateddisc(I160, H160, J160, K160, BN160, BO160, "Y", L160, M160, N160)+HARelatedDisc(I160, H160, J160, K160,BP160, "Y", L160)</f>
        <v>0</v>
      </c>
      <c r="BR160" s="810"/>
      <c r="BS160" s="810"/>
      <c r="BT160" s="811"/>
      <c r="BU160" s="811"/>
      <c r="BV160" s="810"/>
      <c r="BW160" s="811"/>
      <c r="BX160" s="810"/>
      <c r="BY160" s="813"/>
      <c r="BZ160" s="811"/>
      <c r="CA160" s="813"/>
      <c r="CB160" s="811"/>
      <c r="CC160" s="810"/>
      <c r="CD160" s="810"/>
      <c r="CE160" s="810"/>
      <c r="CF160" s="810"/>
      <c r="CG160" s="810"/>
      <c r="CH160" s="810"/>
      <c r="CI160" s="810"/>
      <c r="CJ160" s="810"/>
      <c r="CK160" s="814"/>
      <c r="CL160" s="815">
        <f t="array" ref="CL160">getSection(I160,J160,K160)</f>
        <v>9</v>
      </c>
      <c r="CM160" s="508">
        <f t="array" ref="CM160">IF(AQ160="N/A","",IF(CU160="N/A",0,GetRapPrice(I160,H160,J160,K160)))</f>
        <v>1600</v>
      </c>
      <c r="CN160" s="509">
        <f t="shared" si="36"/>
        <v>-0.39</v>
      </c>
      <c r="CO160" s="509">
        <f t="array" ref="CO160">IF(AQ160="N/A","",IF(CU160="N/A",0,IF(ISBLANK(G160),0,GetPolSymmDiscount(I160,H160,J160,K160,L160,M160,N160,O160))))</f>
        <v>0</v>
      </c>
      <c r="CP160" s="509">
        <f t="array" ref="CP160">IF(AQ160="N/A","",Depthdisc(I160,H160,L160,J160,K160,Z160,"Y"))</f>
        <v>0</v>
      </c>
      <c r="CQ160" s="509">
        <f t="array" ref="CQ160">IF(AQ160="N/A","",IF(CU160="N/A",0,GetSizePremiums(I160,H160,J160,K160,L160,M160,N160,O160,getSection(G160,J160,K160))))</f>
        <v>0</v>
      </c>
      <c r="CR160" s="509">
        <f t="array" ref="CR160">IF(AQ160="N/A","",IF(CU160="N/A",0,IF(ISBLANK(G160),0,GetDiameterPremiums(I160,H160,L160,M160,N160,O160,J160,K160,T160))))</f>
        <v>0</v>
      </c>
      <c r="CS160" s="509">
        <f t="array" ref="CS160">IF(AQ160="N/A","",IF(CU160="N/A",0,IF(ISBLANK(G160),0,GetKtoSPremiums(I160,H160,J160,K160,AJ160))))</f>
        <v>0</v>
      </c>
      <c r="CT160" s="509">
        <f t="shared" si="37"/>
        <v>-0.39</v>
      </c>
      <c r="CU160" s="508">
        <f t="array" ref="CU160">IF(AQ160="N/A","",GetFMP(I160, H160, J160, K160, L160, M160, N160, O160, (Q160+R160)/2,Z160,AJ160,"Y"))</f>
        <v>976</v>
      </c>
      <c r="CV160" s="504">
        <f t="shared" si="38"/>
        <v>390.40000000000003</v>
      </c>
      <c r="CW160" s="508">
        <f t="shared" si="39"/>
        <v>1600</v>
      </c>
      <c r="CX160" s="717">
        <f t="shared" si="40"/>
        <v>-0.05</v>
      </c>
      <c r="CY160" s="717">
        <f>IF(OR(AQ160="N/A",BM160="N/A",BI160="N/A"),"",IF(AND(H160&lt;1,H160&gt;=0.3,I159="ROUND"),IF(CT160&gt;=-0.4,-0.2,-0.15),MAX(CX160,IF(OR(AQ160="N/A",BM160="N/A",BI160="N/A"),"",GetFinalDiscount("Y", I160, H160, J160, K160, L160, M160, N160, O160, AS160, AT160,AU160,AV160, AW160, AX160,AY160, AZ160, BA160, BB160,BC160,BD160, BE160,BG160, BH160, BJ160, BK160, BN160, BO160, BP160)))))</f>
        <v>-0.2</v>
      </c>
      <c r="CZ160" s="717">
        <f t="shared" si="41"/>
        <v>-0.39</v>
      </c>
      <c r="DA160" s="509">
        <f t="shared" si="42"/>
        <v>-0.44</v>
      </c>
      <c r="DB160" s="504">
        <f t="shared" si="43"/>
        <v>896.00000000000011</v>
      </c>
      <c r="DC160" s="504">
        <f t="shared" si="44"/>
        <v>358.40000000000009</v>
      </c>
      <c r="DD160" s="504" t="str">
        <f t="shared" si="45"/>
        <v/>
      </c>
      <c r="DE160" s="504">
        <f t="array" ref="DE160">IF(OR(AQ160="N/A",BM160="N/A",BI160="N/A"),"",GetCertCharge(H160,"Y",AL160))</f>
        <v>53</v>
      </c>
      <c r="DF160" s="504">
        <f>IF(OR(AQ160="N/A",BM160="N/A",BI160="N/A"),"",DC160*Parameters!$L$3)</f>
        <v>14.336000000000004</v>
      </c>
      <c r="DG160" s="504">
        <f t="shared" si="46"/>
        <v>291.06400000000008</v>
      </c>
      <c r="DH160" s="504">
        <f t="shared" si="47"/>
        <v>727.6600000000002</v>
      </c>
    </row>
    <row r="161" spans="2:112" x14ac:dyDescent="0.25">
      <c r="B161" s="798"/>
      <c r="C161" s="799" t="s">
        <v>1505</v>
      </c>
      <c r="D161" s="512"/>
      <c r="E161" s="512"/>
      <c r="F161" s="722" t="s">
        <v>24</v>
      </c>
      <c r="G161" s="800"/>
      <c r="H161" s="801">
        <v>0.4</v>
      </c>
      <c r="I161" s="509" t="s">
        <v>196</v>
      </c>
      <c r="J161" s="802" t="s">
        <v>233</v>
      </c>
      <c r="K161" s="803" t="s">
        <v>251</v>
      </c>
      <c r="L161" s="804" t="s">
        <v>188</v>
      </c>
      <c r="M161" s="805" t="s">
        <v>188</v>
      </c>
      <c r="N161" s="804" t="s">
        <v>188</v>
      </c>
      <c r="O161" s="804" t="s">
        <v>22</v>
      </c>
      <c r="P161" s="806"/>
      <c r="Q161" s="805"/>
      <c r="R161" s="805"/>
      <c r="S161" s="805"/>
      <c r="T161" s="805"/>
      <c r="U161" s="805">
        <v>1.01</v>
      </c>
      <c r="V161" s="805"/>
      <c r="W161" s="805"/>
      <c r="X161" s="805"/>
      <c r="Y161" s="805"/>
      <c r="Z161" s="805">
        <v>62.4</v>
      </c>
      <c r="AA161" s="512">
        <v>56</v>
      </c>
      <c r="AB161" s="512"/>
      <c r="AC161" s="512"/>
      <c r="AD161" s="807"/>
      <c r="AE161" s="805"/>
      <c r="AF161" s="805"/>
      <c r="AG161" s="805"/>
      <c r="AH161" s="805"/>
      <c r="AI161" s="512"/>
      <c r="AJ161" s="512" t="s">
        <v>1896</v>
      </c>
      <c r="AK161" s="807"/>
      <c r="AL161" s="512"/>
      <c r="AM161" s="807"/>
      <c r="AN161" s="512"/>
      <c r="AO161" s="559">
        <f t="array" ref="AO161">IF(AQ161="N/A","",GetRapPrice(I161,H161,J161,K161))</f>
        <v>2700</v>
      </c>
      <c r="AP161" s="509">
        <f t="shared" si="32"/>
        <v>-0.31000000000000005</v>
      </c>
      <c r="AQ161" s="508">
        <f t="array" ref="AQ161">GetFMP(I161,H161,J161,K161,L161,M161,N161,O161,(Q161+R161)/2,Z161,AJ161,"Y")</f>
        <v>1862.9999999999998</v>
      </c>
      <c r="AR161" s="504">
        <f t="shared" si="33"/>
        <v>745.19999999999993</v>
      </c>
      <c r="AS161" s="808"/>
      <c r="AT161" s="809"/>
      <c r="AU161" s="810"/>
      <c r="AV161" s="810"/>
      <c r="AW161" s="811" t="s">
        <v>189</v>
      </c>
      <c r="AX161" s="811" t="s">
        <v>1183</v>
      </c>
      <c r="AY161" s="810" t="s">
        <v>1183</v>
      </c>
      <c r="AZ161" s="810" t="s">
        <v>1183</v>
      </c>
      <c r="BA161" s="810" t="s">
        <v>1183</v>
      </c>
      <c r="BB161" s="810" t="s">
        <v>1183</v>
      </c>
      <c r="BC161" s="810" t="s">
        <v>1183</v>
      </c>
      <c r="BD161" s="810" t="s">
        <v>1183</v>
      </c>
      <c r="BE161" s="810" t="s">
        <v>1241</v>
      </c>
      <c r="BF161" s="811">
        <f>NaturalRelatedDisc(I161,H161,J161,K161,AX161,"Y",L161,M161,N161,O161)+NaturalRelatedDisc(I161,H161,J161,K161,AY161,"Y",L161,M161,N161,O161)+OpenRelatedDisc(I161,H161,J161,K161,AZ161,"Y",L161,M161,N161,O161)+GrainingRelatedDisc(I161,H161,J161,K161,BA161,"Surface","Y",L161,M161,N161,O161)+GrainingRelatedDisc(I161,H161,J161,K161,BB161,"Internal","Y",L161,M161,N161,O161)+OthersRelatedDisc(I161,H161,J161,K161,BC161,"Y",L161,M161,N161,O161)+OthersRelatedDisc(I161,H161,J161,K161,BD161,"Y",L161,M161,N161,O161)+OthersRelatedDisc(I161,H161,J161,K161,BE161,"Y",L161,M161,N161,O161)+cutrelatedDisc(I161,H161,J161,K161,L161,M161,N161,AW161,"Y",O161)+GetColClarupgDwg(I161,H161,J161,K161,AU161,AV161,"Y",L161)</f>
        <v>0</v>
      </c>
      <c r="BG161" s="810" t="s">
        <v>1183</v>
      </c>
      <c r="BH161" s="810" t="s">
        <v>1183</v>
      </c>
      <c r="BI161" s="811">
        <f t="shared" si="34"/>
        <v>0</v>
      </c>
      <c r="BJ161" s="810" t="s">
        <v>1284</v>
      </c>
      <c r="BK161" s="810" t="s">
        <v>1183</v>
      </c>
      <c r="BL161" s="810" t="s">
        <v>1183</v>
      </c>
      <c r="BM161" s="811">
        <f t="shared" si="35"/>
        <v>-0.02</v>
      </c>
      <c r="BN161" s="812" t="s">
        <v>861</v>
      </c>
      <c r="BO161" s="812" t="s">
        <v>861</v>
      </c>
      <c r="BP161" s="812" t="s">
        <v>749</v>
      </c>
      <c r="BQ161" s="811">
        <f>cleanrelateddisc(I161, H161, J161, K161, BN161, BO161, "Y", L161, M161, N161)+HARelatedDisc(I161, H161, J161, K161,BP161, "Y", L161)</f>
        <v>0</v>
      </c>
      <c r="BR161" s="810"/>
      <c r="BS161" s="810"/>
      <c r="BT161" s="811"/>
      <c r="BU161" s="811"/>
      <c r="BV161" s="810"/>
      <c r="BW161" s="811"/>
      <c r="BX161" s="810"/>
      <c r="BY161" s="813"/>
      <c r="BZ161" s="811"/>
      <c r="CA161" s="813"/>
      <c r="CB161" s="811"/>
      <c r="CC161" s="810"/>
      <c r="CD161" s="810"/>
      <c r="CE161" s="810"/>
      <c r="CF161" s="810"/>
      <c r="CG161" s="810"/>
      <c r="CH161" s="810"/>
      <c r="CI161" s="810"/>
      <c r="CJ161" s="810"/>
      <c r="CK161" s="814"/>
      <c r="CL161" s="815">
        <f t="array" ref="CL161">getSection(I161,J161,K161)</f>
        <v>4</v>
      </c>
      <c r="CM161" s="508">
        <f t="array" ref="CM161">IF(AQ161="N/A","",IF(CU161="N/A",0,GetRapPrice(I161,H161,J161,K161)))</f>
        <v>2700</v>
      </c>
      <c r="CN161" s="509">
        <f t="shared" si="36"/>
        <v>-0.31000000000000005</v>
      </c>
      <c r="CO161" s="509">
        <f t="array" ref="CO161">IF(AQ161="N/A","",IF(CU161="N/A",0,IF(ISBLANK(G161),0,GetPolSymmDiscount(I161,H161,J161,K161,L161,M161,N161,O161))))</f>
        <v>0</v>
      </c>
      <c r="CP161" s="509">
        <f t="array" ref="CP161">IF(AQ161="N/A","",Depthdisc(I161,H161,L161,J161,K161,Z161,"Y"))</f>
        <v>0</v>
      </c>
      <c r="CQ161" s="509">
        <f t="array" ref="CQ161">IF(AQ161="N/A","",IF(CU161="N/A",0,GetSizePremiums(I161,H161,J161,K161,L161,M161,N161,O161,getSection(G161,J161,K161))))</f>
        <v>0</v>
      </c>
      <c r="CR161" s="509">
        <f t="array" ref="CR161">IF(AQ161="N/A","",IF(CU161="N/A",0,IF(ISBLANK(G161),0,GetDiameterPremiums(I161,H161,L161,M161,N161,O161,J161,K161,T161))))</f>
        <v>0</v>
      </c>
      <c r="CS161" s="509">
        <f t="array" ref="CS161">IF(AQ161="N/A","",IF(CU161="N/A",0,IF(ISBLANK(G161),0,GetKtoSPremiums(I161,H161,J161,K161,AJ161))))</f>
        <v>0</v>
      </c>
      <c r="CT161" s="509">
        <f t="shared" si="37"/>
        <v>-0.31000000000000005</v>
      </c>
      <c r="CU161" s="508">
        <f t="array" ref="CU161">IF(AQ161="N/A","",GetFMP(I161, H161, J161, K161, L161, M161, N161, O161, (Q161+R161)/2,Z161,AJ161,"Y"))</f>
        <v>1862.9999999999998</v>
      </c>
      <c r="CV161" s="504">
        <f t="shared" si="38"/>
        <v>745.19999999999993</v>
      </c>
      <c r="CW161" s="508">
        <f t="shared" si="39"/>
        <v>2700</v>
      </c>
      <c r="CX161" s="717">
        <f t="shared" si="40"/>
        <v>-0.02</v>
      </c>
      <c r="CY161" s="717">
        <f>IF(OR(AQ161="N/A",BM161="N/A",BI161="N/A"),"",IF(AND(H161&lt;1,H161&gt;=0.3,I160="ROUND"),IF(CT161&gt;=-0.4,-0.2,-0.15),MAX(CX161,IF(OR(AQ161="N/A",BM161="N/A",BI161="N/A"),"",GetFinalDiscount("Y", I161, H161, J161, K161, L161, M161, N161, O161, AS161, AT161,AU161,AV161, AW161, AX161,AY161, AZ161, BA161, BB161,BC161,BD161, BE161,BG161, BH161, BJ161, BK161, BN161, BO161, BP161)))))</f>
        <v>-0.2</v>
      </c>
      <c r="CZ161" s="717">
        <f t="shared" si="41"/>
        <v>-0.31000000000000005</v>
      </c>
      <c r="DA161" s="509">
        <f t="shared" si="42"/>
        <v>-0.33000000000000007</v>
      </c>
      <c r="DB161" s="504">
        <f t="shared" si="43"/>
        <v>1808.9999999999998</v>
      </c>
      <c r="DC161" s="504">
        <f t="shared" si="44"/>
        <v>723.59999999999991</v>
      </c>
      <c r="DD161" s="504" t="str">
        <f t="shared" si="45"/>
        <v/>
      </c>
      <c r="DE161" s="504">
        <f t="array" ref="DE161">IF(OR(AQ161="N/A",BM161="N/A",BI161="N/A"),"",GetCertCharge(H161,"Y",AL161))</f>
        <v>53</v>
      </c>
      <c r="DF161" s="504">
        <f>IF(OR(AQ161="N/A",BM161="N/A",BI161="N/A"),"",DC161*Parameters!$L$3)</f>
        <v>28.943999999999996</v>
      </c>
      <c r="DG161" s="504">
        <f t="shared" si="46"/>
        <v>641.65599999999995</v>
      </c>
      <c r="DH161" s="504">
        <f t="shared" si="47"/>
        <v>1604.1399999999999</v>
      </c>
    </row>
    <row r="162" spans="2:112" x14ac:dyDescent="0.25">
      <c r="B162" s="798"/>
      <c r="C162" s="799" t="s">
        <v>1517</v>
      </c>
      <c r="D162" s="512"/>
      <c r="E162" s="512"/>
      <c r="F162" s="722" t="s">
        <v>24</v>
      </c>
      <c r="G162" s="800"/>
      <c r="H162" s="801">
        <v>0.4</v>
      </c>
      <c r="I162" s="509" t="s">
        <v>196</v>
      </c>
      <c r="J162" s="802" t="s">
        <v>233</v>
      </c>
      <c r="K162" s="803" t="s">
        <v>214</v>
      </c>
      <c r="L162" s="804" t="s">
        <v>215</v>
      </c>
      <c r="M162" s="805" t="s">
        <v>188</v>
      </c>
      <c r="N162" s="804" t="s">
        <v>188</v>
      </c>
      <c r="O162" s="804" t="s">
        <v>22</v>
      </c>
      <c r="P162" s="806"/>
      <c r="Q162" s="805"/>
      <c r="R162" s="805"/>
      <c r="S162" s="805"/>
      <c r="T162" s="805"/>
      <c r="U162" s="805">
        <v>1.01</v>
      </c>
      <c r="V162" s="805"/>
      <c r="W162" s="805"/>
      <c r="X162" s="805"/>
      <c r="Y162" s="805"/>
      <c r="Z162" s="805">
        <v>64.3</v>
      </c>
      <c r="AA162" s="512">
        <v>58</v>
      </c>
      <c r="AB162" s="512"/>
      <c r="AC162" s="512"/>
      <c r="AD162" s="807"/>
      <c r="AE162" s="805"/>
      <c r="AF162" s="805"/>
      <c r="AG162" s="805"/>
      <c r="AH162" s="805"/>
      <c r="AI162" s="512"/>
      <c r="AJ162" s="512" t="s">
        <v>2036</v>
      </c>
      <c r="AK162" s="807"/>
      <c r="AL162" s="512"/>
      <c r="AM162" s="807"/>
      <c r="AN162" s="512"/>
      <c r="AO162" s="559">
        <f t="array" ref="AO162">IF(AQ162="N/A","",GetRapPrice(I162,H162,J162,K162))</f>
        <v>3400</v>
      </c>
      <c r="AP162" s="509">
        <f t="shared" si="32"/>
        <v>-0.4</v>
      </c>
      <c r="AQ162" s="508">
        <f t="array" ref="AQ162">GetFMP(I162,H162,J162,K162,L162,M162,N162,O162,(Q162+R162)/2,Z162,AJ162,"Y")</f>
        <v>2040</v>
      </c>
      <c r="AR162" s="504">
        <f t="shared" si="33"/>
        <v>816</v>
      </c>
      <c r="AS162" s="808"/>
      <c r="AT162" s="809"/>
      <c r="AU162" s="810"/>
      <c r="AV162" s="810"/>
      <c r="AW162" s="811" t="s">
        <v>189</v>
      </c>
      <c r="AX162" s="811" t="s">
        <v>1439</v>
      </c>
      <c r="AY162" s="810" t="s">
        <v>1183</v>
      </c>
      <c r="AZ162" s="810" t="s">
        <v>267</v>
      </c>
      <c r="BA162" s="810" t="s">
        <v>1183</v>
      </c>
      <c r="BB162" s="810" t="s">
        <v>1183</v>
      </c>
      <c r="BC162" s="810" t="s">
        <v>1183</v>
      </c>
      <c r="BD162" s="810" t="s">
        <v>1234</v>
      </c>
      <c r="BE162" s="810" t="s">
        <v>1183</v>
      </c>
      <c r="BF162" s="811">
        <f>NaturalRelatedDisc(I162,H162,J162,K162,AX162,"Y",L162,M162,N162,O162)+NaturalRelatedDisc(I162,H162,J162,K162,AY162,"Y",L162,M162,N162,O162)+OpenRelatedDisc(I162,H162,J162,K162,AZ162,"Y",L162,M162,N162,O162)+GrainingRelatedDisc(I162,H162,J162,K162,BA162,"Surface","Y",L162,M162,N162,O162)+GrainingRelatedDisc(I162,H162,J162,K162,BB162,"Internal","Y",L162,M162,N162,O162)+OthersRelatedDisc(I162,H162,J162,K162,BC162,"Y",L162,M162,N162,O162)+OthersRelatedDisc(I162,H162,J162,K162,BD162,"Y",L162,M162,N162,O162)+OthersRelatedDisc(I162,H162,J162,K162,BE162,"Y",L162,M162,N162,O162)+cutrelatedDisc(I162,H162,J162,K162,L162,M162,N162,AW162,"Y",O162)+GetColClarupgDwg(I162,H162,J162,K162,AU162,AV162,"Y",L162)</f>
        <v>-0.04</v>
      </c>
      <c r="BG162" s="810" t="s">
        <v>1183</v>
      </c>
      <c r="BH162" s="810" t="s">
        <v>1183</v>
      </c>
      <c r="BI162" s="811">
        <f t="shared" si="34"/>
        <v>0</v>
      </c>
      <c r="BJ162" s="810" t="s">
        <v>1183</v>
      </c>
      <c r="BK162" s="810" t="s">
        <v>1183</v>
      </c>
      <c r="BL162" s="810" t="s">
        <v>1326</v>
      </c>
      <c r="BM162" s="811">
        <f t="shared" si="35"/>
        <v>0</v>
      </c>
      <c r="BN162" s="812" t="s">
        <v>861</v>
      </c>
      <c r="BO162" s="812" t="s">
        <v>861</v>
      </c>
      <c r="BP162" s="812" t="s">
        <v>749</v>
      </c>
      <c r="BQ162" s="811">
        <f>cleanrelateddisc(I162, H162, J162, K162, BN162, BO162, "Y", L162, M162, N162)+HARelatedDisc(I162, H162, J162, K162,BP162, "Y", L162)</f>
        <v>0</v>
      </c>
      <c r="BR162" s="810"/>
      <c r="BS162" s="810"/>
      <c r="BT162" s="811"/>
      <c r="BU162" s="811"/>
      <c r="BV162" s="810"/>
      <c r="BW162" s="811"/>
      <c r="BX162" s="810"/>
      <c r="BY162" s="813"/>
      <c r="BZ162" s="811"/>
      <c r="CA162" s="813"/>
      <c r="CB162" s="811"/>
      <c r="CC162" s="810"/>
      <c r="CD162" s="810"/>
      <c r="CE162" s="810"/>
      <c r="CF162" s="810"/>
      <c r="CG162" s="810"/>
      <c r="CH162" s="810"/>
      <c r="CI162" s="810"/>
      <c r="CJ162" s="810"/>
      <c r="CK162" s="814"/>
      <c r="CL162" s="815">
        <f t="array" ref="CL162">getSection(I162,J162,K162)</f>
        <v>1</v>
      </c>
      <c r="CM162" s="508">
        <f t="array" ref="CM162">IF(AQ162="N/A","",IF(CU162="N/A",0,GetRapPrice(I162,H162,J162,K162)))</f>
        <v>3400</v>
      </c>
      <c r="CN162" s="509">
        <f t="shared" si="36"/>
        <v>-0.4</v>
      </c>
      <c r="CO162" s="509">
        <f t="array" ref="CO162">IF(AQ162="N/A","",IF(CU162="N/A",0,IF(ISBLANK(G162),0,GetPolSymmDiscount(I162,H162,J162,K162,L162,M162,N162,O162))))</f>
        <v>0</v>
      </c>
      <c r="CP162" s="509">
        <f t="array" ref="CP162">IF(AQ162="N/A","",Depthdisc(I162,H162,L162,J162,K162,Z162,"Y"))</f>
        <v>0</v>
      </c>
      <c r="CQ162" s="509">
        <f t="array" ref="CQ162">IF(AQ162="N/A","",IF(CU162="N/A",0,GetSizePremiums(I162,H162,J162,K162,L162,M162,N162,O162,getSection(G162,J162,K162))))</f>
        <v>0</v>
      </c>
      <c r="CR162" s="509">
        <f t="array" ref="CR162">IF(AQ162="N/A","",IF(CU162="N/A",0,IF(ISBLANK(G162),0,GetDiameterPremiums(I162,H162,L162,M162,N162,O162,J162,K162,T162))))</f>
        <v>0</v>
      </c>
      <c r="CS162" s="509">
        <f t="array" ref="CS162">IF(AQ162="N/A","",IF(CU162="N/A",0,IF(ISBLANK(G162),0,GetKtoSPremiums(I162,H162,J162,K162,AJ162))))</f>
        <v>0</v>
      </c>
      <c r="CT162" s="509">
        <f t="shared" si="37"/>
        <v>-0.4</v>
      </c>
      <c r="CU162" s="508">
        <f t="array" ref="CU162">IF(AQ162="N/A","",GetFMP(I162, H162, J162, K162, L162, M162, N162, O162, (Q162+R162)/2,Z162,AJ162,"Y"))</f>
        <v>2040</v>
      </c>
      <c r="CV162" s="504">
        <f t="shared" si="38"/>
        <v>816</v>
      </c>
      <c r="CW162" s="508">
        <f t="shared" si="39"/>
        <v>3400</v>
      </c>
      <c r="CX162" s="717">
        <f t="shared" si="40"/>
        <v>-0.04</v>
      </c>
      <c r="CY162" s="717">
        <f>IF(OR(AQ162="N/A",BM162="N/A",BI162="N/A"),"",IF(AND(H162&lt;1,H162&gt;=0.3,I161="ROUND"),IF(CT162&gt;=-0.4,-0.2,-0.15),MAX(CX162,IF(OR(AQ162="N/A",BM162="N/A",BI162="N/A"),"",GetFinalDiscount("Y", I162, H162, J162, K162, L162, M162, N162, O162, AS162, AT162,AU162,AV162, AW162, AX162,AY162, AZ162, BA162, BB162,BC162,BD162, BE162,BG162, BH162, BJ162, BK162, BN162, BO162, BP162)))))</f>
        <v>-0.2</v>
      </c>
      <c r="CZ162" s="717">
        <f t="shared" si="41"/>
        <v>-0.4</v>
      </c>
      <c r="DA162" s="509">
        <f t="shared" si="42"/>
        <v>-0.44</v>
      </c>
      <c r="DB162" s="504">
        <f t="shared" si="43"/>
        <v>1904.0000000000002</v>
      </c>
      <c r="DC162" s="504">
        <f t="shared" si="44"/>
        <v>761.60000000000014</v>
      </c>
      <c r="DD162" s="504" t="str">
        <f t="shared" si="45"/>
        <v/>
      </c>
      <c r="DE162" s="504">
        <f t="array" ref="DE162">IF(OR(AQ162="N/A",BM162="N/A",BI162="N/A"),"",GetCertCharge(H162,"Y",AL162))</f>
        <v>53</v>
      </c>
      <c r="DF162" s="504">
        <f>IF(OR(AQ162="N/A",BM162="N/A",BI162="N/A"),"",DC162*Parameters!$L$3)</f>
        <v>30.464000000000006</v>
      </c>
      <c r="DG162" s="504">
        <f t="shared" si="46"/>
        <v>678.13600000000008</v>
      </c>
      <c r="DH162" s="504">
        <f t="shared" si="47"/>
        <v>1695.3400000000001</v>
      </c>
    </row>
    <row r="163" spans="2:112" x14ac:dyDescent="0.25">
      <c r="B163" s="798"/>
      <c r="C163" s="799" t="s">
        <v>1518</v>
      </c>
      <c r="D163" s="512"/>
      <c r="E163" s="512"/>
      <c r="F163" s="722" t="s">
        <v>24</v>
      </c>
      <c r="G163" s="800"/>
      <c r="H163" s="801">
        <v>0.4</v>
      </c>
      <c r="I163" s="509" t="s">
        <v>196</v>
      </c>
      <c r="J163" s="802" t="s">
        <v>265</v>
      </c>
      <c r="K163" s="803" t="s">
        <v>243</v>
      </c>
      <c r="L163" s="804" t="s">
        <v>202</v>
      </c>
      <c r="M163" s="805" t="s">
        <v>202</v>
      </c>
      <c r="N163" s="804" t="s">
        <v>202</v>
      </c>
      <c r="O163" s="804" t="s">
        <v>22</v>
      </c>
      <c r="P163" s="806"/>
      <c r="Q163" s="805"/>
      <c r="R163" s="805"/>
      <c r="S163" s="805"/>
      <c r="T163" s="805"/>
      <c r="U163" s="805">
        <v>1.01</v>
      </c>
      <c r="V163" s="805"/>
      <c r="W163" s="805"/>
      <c r="X163" s="805"/>
      <c r="Y163" s="805"/>
      <c r="Z163" s="805">
        <v>61.2</v>
      </c>
      <c r="AA163" s="512">
        <v>57</v>
      </c>
      <c r="AB163" s="512"/>
      <c r="AC163" s="512"/>
      <c r="AD163" s="807"/>
      <c r="AE163" s="805"/>
      <c r="AF163" s="805"/>
      <c r="AG163" s="805"/>
      <c r="AH163" s="805"/>
      <c r="AI163" s="512"/>
      <c r="AJ163" s="512" t="s">
        <v>1935</v>
      </c>
      <c r="AK163" s="807"/>
      <c r="AL163" s="512"/>
      <c r="AM163" s="807"/>
      <c r="AN163" s="512"/>
      <c r="AO163" s="559">
        <f t="array" ref="AO163">IF(AQ163="N/A","",GetRapPrice(I163,H163,J163,K163))</f>
        <v>2000</v>
      </c>
      <c r="AP163" s="509">
        <f t="shared" si="32"/>
        <v>-0.43000000000000005</v>
      </c>
      <c r="AQ163" s="508">
        <f t="array" ref="AQ163">GetFMP(I163,H163,J163,K163,L163,M163,N163,O163,(Q163+R163)/2,Z163,AJ163,"Y")</f>
        <v>1140</v>
      </c>
      <c r="AR163" s="504">
        <f t="shared" si="33"/>
        <v>456</v>
      </c>
      <c r="AS163" s="808"/>
      <c r="AT163" s="809"/>
      <c r="AU163" s="810"/>
      <c r="AV163" s="810"/>
      <c r="AW163" s="811" t="s">
        <v>189</v>
      </c>
      <c r="AX163" s="811" t="s">
        <v>1439</v>
      </c>
      <c r="AY163" s="810" t="s">
        <v>1180</v>
      </c>
      <c r="AZ163" s="810" t="s">
        <v>1183</v>
      </c>
      <c r="BA163" s="810" t="s">
        <v>1183</v>
      </c>
      <c r="BB163" s="810" t="s">
        <v>1183</v>
      </c>
      <c r="BC163" s="810" t="s">
        <v>1183</v>
      </c>
      <c r="BD163" s="810" t="s">
        <v>1231</v>
      </c>
      <c r="BE163" s="810" t="s">
        <v>1183</v>
      </c>
      <c r="BF163" s="811">
        <f>NaturalRelatedDisc(I163,H163,J163,K163,AX163,"Y",L163,M163,N163,O163)+NaturalRelatedDisc(I163,H163,J163,K163,AY163,"Y",L163,M163,N163,O163)+OpenRelatedDisc(I163,H163,J163,K163,AZ163,"Y",L163,M163,N163,O163)+GrainingRelatedDisc(I163,H163,J163,K163,BA163,"Surface","Y",L163,M163,N163,O163)+GrainingRelatedDisc(I163,H163,J163,K163,BB163,"Internal","Y",L163,M163,N163,O163)+OthersRelatedDisc(I163,H163,J163,K163,BC163,"Y",L163,M163,N163,O163)+OthersRelatedDisc(I163,H163,J163,K163,BD163,"Y",L163,M163,N163,O163)+OthersRelatedDisc(I163,H163,J163,K163,BE163,"Y",L163,M163,N163,O163)+cutrelatedDisc(I163,H163,J163,K163,L163,M163,N163,AW163,"Y",O163)+GetColClarupgDwg(I163,H163,J163,K163,AU163,AV163,"Y",L163)</f>
        <v>-0.02</v>
      </c>
      <c r="BG163" s="810" t="s">
        <v>1183</v>
      </c>
      <c r="BH163" s="810" t="s">
        <v>1183</v>
      </c>
      <c r="BI163" s="811">
        <f t="shared" si="34"/>
        <v>0</v>
      </c>
      <c r="BJ163" s="810" t="s">
        <v>1183</v>
      </c>
      <c r="BK163" s="810" t="s">
        <v>1183</v>
      </c>
      <c r="BL163" s="810" t="s">
        <v>1322</v>
      </c>
      <c r="BM163" s="811">
        <f t="shared" si="35"/>
        <v>0</v>
      </c>
      <c r="BN163" s="812" t="s">
        <v>861</v>
      </c>
      <c r="BO163" s="812" t="s">
        <v>861</v>
      </c>
      <c r="BP163" s="812" t="s">
        <v>749</v>
      </c>
      <c r="BQ163" s="811">
        <f>cleanrelateddisc(I163, H163, J163, K163, BN163, BO163, "Y", L163, M163, N163)+HARelatedDisc(I163, H163, J163, K163,BP163, "Y", L163)</f>
        <v>0</v>
      </c>
      <c r="BR163" s="810"/>
      <c r="BS163" s="810"/>
      <c r="BT163" s="811"/>
      <c r="BU163" s="811"/>
      <c r="BV163" s="810"/>
      <c r="BW163" s="811"/>
      <c r="BX163" s="810"/>
      <c r="BY163" s="813"/>
      <c r="BZ163" s="811"/>
      <c r="CA163" s="813"/>
      <c r="CB163" s="811"/>
      <c r="CC163" s="810"/>
      <c r="CD163" s="810"/>
      <c r="CE163" s="810"/>
      <c r="CF163" s="810"/>
      <c r="CG163" s="810"/>
      <c r="CH163" s="810"/>
      <c r="CI163" s="810"/>
      <c r="CJ163" s="810"/>
      <c r="CK163" s="814"/>
      <c r="CL163" s="815">
        <f t="array" ref="CL163">getSection(I163,J163,K163)</f>
        <v>6</v>
      </c>
      <c r="CM163" s="508">
        <f t="array" ref="CM163">IF(AQ163="N/A","",IF(CU163="N/A",0,GetRapPrice(I163,H163,J163,K163)))</f>
        <v>2000</v>
      </c>
      <c r="CN163" s="509">
        <f t="shared" si="36"/>
        <v>-0.43000000000000005</v>
      </c>
      <c r="CO163" s="509">
        <f t="array" ref="CO163">IF(AQ163="N/A","",IF(CU163="N/A",0,IF(ISBLANK(G163),0,GetPolSymmDiscount(I163,H163,J163,K163,L163,M163,N163,O163))))</f>
        <v>0</v>
      </c>
      <c r="CP163" s="509">
        <f t="array" ref="CP163">IF(AQ163="N/A","",Depthdisc(I163,H163,L163,J163,K163,Z163,"Y"))</f>
        <v>0</v>
      </c>
      <c r="CQ163" s="509">
        <f t="array" ref="CQ163">IF(AQ163="N/A","",IF(CU163="N/A",0,GetSizePremiums(I163,H163,J163,K163,L163,M163,N163,O163,getSection(G163,J163,K163))))</f>
        <v>0</v>
      </c>
      <c r="CR163" s="509">
        <f t="array" ref="CR163">IF(AQ163="N/A","",IF(CU163="N/A",0,IF(ISBLANK(G163),0,GetDiameterPremiums(I163,H163,L163,M163,N163,O163,J163,K163,T163))))</f>
        <v>0</v>
      </c>
      <c r="CS163" s="509">
        <f t="array" ref="CS163">IF(AQ163="N/A","",IF(CU163="N/A",0,IF(ISBLANK(G163),0,GetKtoSPremiums(I163,H163,J163,K163,AJ163))))</f>
        <v>0</v>
      </c>
      <c r="CT163" s="509">
        <f t="shared" si="37"/>
        <v>-0.43000000000000005</v>
      </c>
      <c r="CU163" s="508">
        <f t="array" ref="CU163">IF(AQ163="N/A","",GetFMP(I163, H163, J163, K163, L163, M163, N163, O163, (Q163+R163)/2,Z163,AJ163,"Y"))</f>
        <v>1140</v>
      </c>
      <c r="CV163" s="504">
        <f t="shared" si="38"/>
        <v>456</v>
      </c>
      <c r="CW163" s="508">
        <f t="shared" si="39"/>
        <v>2000</v>
      </c>
      <c r="CX163" s="717">
        <f t="shared" si="40"/>
        <v>-0.02</v>
      </c>
      <c r="CY163" s="717">
        <f>IF(OR(AQ163="N/A",BM163="N/A",BI163="N/A"),"",IF(AND(H163&lt;1,H163&gt;=0.3,I162="ROUND"),IF(CT163&gt;=-0.4,-0.2,-0.15),MAX(CX163,IF(OR(AQ163="N/A",BM163="N/A",BI163="N/A"),"",GetFinalDiscount("Y", I163, H163, J163, K163, L163, M163, N163, O163, AS163, AT163,AU163,AV163, AW163, AX163,AY163, AZ163, BA163, BB163,BC163,BD163, BE163,BG163, BH163, BJ163, BK163, BN163, BO163, BP163)))))</f>
        <v>-0.15</v>
      </c>
      <c r="CZ163" s="717">
        <f t="shared" si="41"/>
        <v>-0.43000000000000005</v>
      </c>
      <c r="DA163" s="509">
        <f t="shared" si="42"/>
        <v>-0.45000000000000007</v>
      </c>
      <c r="DB163" s="504">
        <f t="shared" si="43"/>
        <v>1099.9999999999998</v>
      </c>
      <c r="DC163" s="504">
        <f t="shared" si="44"/>
        <v>439.99999999999994</v>
      </c>
      <c r="DD163" s="504" t="str">
        <f t="shared" si="45"/>
        <v/>
      </c>
      <c r="DE163" s="504">
        <f t="array" ref="DE163">IF(OR(AQ163="N/A",BM163="N/A",BI163="N/A"),"",GetCertCharge(H163,"Y",AL163))</f>
        <v>53</v>
      </c>
      <c r="DF163" s="504">
        <f>IF(OR(AQ163="N/A",BM163="N/A",BI163="N/A"),"",DC163*Parameters!$L$3)</f>
        <v>17.599999999999998</v>
      </c>
      <c r="DG163" s="504">
        <f t="shared" si="46"/>
        <v>369.39999999999992</v>
      </c>
      <c r="DH163" s="504">
        <f t="shared" si="47"/>
        <v>923.49999999999977</v>
      </c>
    </row>
    <row r="164" spans="2:112" x14ac:dyDescent="0.25">
      <c r="B164" s="798"/>
      <c r="C164" s="799" t="s">
        <v>1519</v>
      </c>
      <c r="D164" s="512"/>
      <c r="E164" s="512"/>
      <c r="F164" s="722" t="s">
        <v>24</v>
      </c>
      <c r="G164" s="800"/>
      <c r="H164" s="801">
        <v>0.4</v>
      </c>
      <c r="I164" s="509" t="s">
        <v>196</v>
      </c>
      <c r="J164" s="802" t="s">
        <v>213</v>
      </c>
      <c r="K164" s="803" t="s">
        <v>251</v>
      </c>
      <c r="L164" s="804" t="s">
        <v>202</v>
      </c>
      <c r="M164" s="805" t="s">
        <v>202</v>
      </c>
      <c r="N164" s="804" t="s">
        <v>202</v>
      </c>
      <c r="O164" s="804" t="s">
        <v>22</v>
      </c>
      <c r="P164" s="806"/>
      <c r="Q164" s="805"/>
      <c r="R164" s="805"/>
      <c r="S164" s="805"/>
      <c r="T164" s="805"/>
      <c r="U164" s="805">
        <v>1.01</v>
      </c>
      <c r="V164" s="805"/>
      <c r="W164" s="805"/>
      <c r="X164" s="805"/>
      <c r="Y164" s="805"/>
      <c r="Z164" s="805">
        <v>64.400000000000006</v>
      </c>
      <c r="AA164" s="512">
        <v>57</v>
      </c>
      <c r="AB164" s="512"/>
      <c r="AC164" s="512"/>
      <c r="AD164" s="807"/>
      <c r="AE164" s="805"/>
      <c r="AF164" s="805"/>
      <c r="AG164" s="805"/>
      <c r="AH164" s="805"/>
      <c r="AI164" s="512"/>
      <c r="AJ164" s="512" t="s">
        <v>1936</v>
      </c>
      <c r="AK164" s="807"/>
      <c r="AL164" s="512"/>
      <c r="AM164" s="807"/>
      <c r="AN164" s="512"/>
      <c r="AO164" s="559">
        <f t="array" ref="AO164">IF(AQ164="N/A","",GetRapPrice(I164,H164,J164,K164))</f>
        <v>2800</v>
      </c>
      <c r="AP164" s="509">
        <f t="shared" si="32"/>
        <v>-0.44999999999999996</v>
      </c>
      <c r="AQ164" s="508">
        <f t="array" ref="AQ164">GetFMP(I164,H164,J164,K164,L164,M164,N164,O164,(Q164+R164)/2,Z164,AJ164,"Y")</f>
        <v>1540.0000000000002</v>
      </c>
      <c r="AR164" s="504">
        <f t="shared" si="33"/>
        <v>616.00000000000011</v>
      </c>
      <c r="AS164" s="808"/>
      <c r="AT164" s="809"/>
      <c r="AU164" s="810"/>
      <c r="AV164" s="810"/>
      <c r="AW164" s="811" t="s">
        <v>189</v>
      </c>
      <c r="AX164" s="811" t="s">
        <v>253</v>
      </c>
      <c r="AY164" s="810" t="s">
        <v>1183</v>
      </c>
      <c r="AZ164" s="810" t="s">
        <v>1201</v>
      </c>
      <c r="BA164" s="810" t="s">
        <v>1183</v>
      </c>
      <c r="BB164" s="810" t="s">
        <v>1183</v>
      </c>
      <c r="BC164" s="810" t="s">
        <v>1183</v>
      </c>
      <c r="BD164" s="810" t="s">
        <v>1240</v>
      </c>
      <c r="BE164" s="810" t="s">
        <v>1183</v>
      </c>
      <c r="BF164" s="811">
        <f>NaturalRelatedDisc(I164,H164,J164,K164,AX164,"Y",L164,M164,N164,O164)+NaturalRelatedDisc(I164,H164,J164,K164,AY164,"Y",L164,M164,N164,O164)+OpenRelatedDisc(I164,H164,J164,K164,AZ164,"Y",L164,M164,N164,O164)+GrainingRelatedDisc(I164,H164,J164,K164,BA164,"Surface","Y",L164,M164,N164,O164)+GrainingRelatedDisc(I164,H164,J164,K164,BB164,"Internal","Y",L164,M164,N164,O164)+OthersRelatedDisc(I164,H164,J164,K164,BC164,"Y",L164,M164,N164,O164)+OthersRelatedDisc(I164,H164,J164,K164,BD164,"Y",L164,M164,N164,O164)+OthersRelatedDisc(I164,H164,J164,K164,BE164,"Y",L164,M164,N164,O164)+cutrelatedDisc(I164,H164,J164,K164,L164,M164,N164,AW164,"Y",O164)+GetColClarupgDwg(I164,H164,J164,K164,AU164,AV164,"Y",L164)</f>
        <v>-0.06</v>
      </c>
      <c r="BG164" s="810" t="s">
        <v>1183</v>
      </c>
      <c r="BH164" s="810" t="s">
        <v>1183</v>
      </c>
      <c r="BI164" s="811">
        <f t="shared" si="34"/>
        <v>0</v>
      </c>
      <c r="BJ164" s="810" t="s">
        <v>1183</v>
      </c>
      <c r="BK164" s="810" t="s">
        <v>1292</v>
      </c>
      <c r="BL164" s="810" t="s">
        <v>1183</v>
      </c>
      <c r="BM164" s="811">
        <f t="shared" si="35"/>
        <v>0</v>
      </c>
      <c r="BN164" s="812" t="s">
        <v>861</v>
      </c>
      <c r="BO164" s="812" t="s">
        <v>861</v>
      </c>
      <c r="BP164" s="812" t="s">
        <v>749</v>
      </c>
      <c r="BQ164" s="811">
        <f>cleanrelateddisc(I164, H164, J164, K164, BN164, BO164, "Y", L164, M164, N164)+HARelatedDisc(I164, H164, J164, K164,BP164, "Y", L164)</f>
        <v>0</v>
      </c>
      <c r="BR164" s="810"/>
      <c r="BS164" s="810"/>
      <c r="BT164" s="811"/>
      <c r="BU164" s="811"/>
      <c r="BV164" s="810"/>
      <c r="BW164" s="811"/>
      <c r="BX164" s="810"/>
      <c r="BY164" s="813"/>
      <c r="BZ164" s="811"/>
      <c r="CA164" s="813"/>
      <c r="CB164" s="811"/>
      <c r="CC164" s="810"/>
      <c r="CD164" s="810"/>
      <c r="CE164" s="810"/>
      <c r="CF164" s="810"/>
      <c r="CG164" s="810"/>
      <c r="CH164" s="810"/>
      <c r="CI164" s="810"/>
      <c r="CJ164" s="810"/>
      <c r="CK164" s="814"/>
      <c r="CL164" s="815">
        <f t="array" ref="CL164">getSection(I164,J164,K164)</f>
        <v>4</v>
      </c>
      <c r="CM164" s="508">
        <f t="array" ref="CM164">IF(AQ164="N/A","",IF(CU164="N/A",0,GetRapPrice(I164,H164,J164,K164)))</f>
        <v>2800</v>
      </c>
      <c r="CN164" s="509">
        <f t="shared" si="36"/>
        <v>-0.44999999999999996</v>
      </c>
      <c r="CO164" s="509">
        <f t="array" ref="CO164">IF(AQ164="N/A","",IF(CU164="N/A",0,IF(ISBLANK(G164),0,GetPolSymmDiscount(I164,H164,J164,K164,L164,M164,N164,O164))))</f>
        <v>0</v>
      </c>
      <c r="CP164" s="509">
        <f t="array" ref="CP164">IF(AQ164="N/A","",Depthdisc(I164,H164,L164,J164,K164,Z164,"Y"))</f>
        <v>0</v>
      </c>
      <c r="CQ164" s="509">
        <f t="array" ref="CQ164">IF(AQ164="N/A","",IF(CU164="N/A",0,GetSizePremiums(I164,H164,J164,K164,L164,M164,N164,O164,getSection(G164,J164,K164))))</f>
        <v>0</v>
      </c>
      <c r="CR164" s="509">
        <f t="array" ref="CR164">IF(AQ164="N/A","",IF(CU164="N/A",0,IF(ISBLANK(G164),0,GetDiameterPremiums(I164,H164,L164,M164,N164,O164,J164,K164,T164))))</f>
        <v>0</v>
      </c>
      <c r="CS164" s="509">
        <f t="array" ref="CS164">IF(AQ164="N/A","",IF(CU164="N/A",0,IF(ISBLANK(G164),0,GetKtoSPremiums(I164,H164,J164,K164,AJ164))))</f>
        <v>0</v>
      </c>
      <c r="CT164" s="509">
        <f t="shared" si="37"/>
        <v>-0.44999999999999996</v>
      </c>
      <c r="CU164" s="508">
        <f t="array" ref="CU164">IF(AQ164="N/A","",GetFMP(I164, H164, J164, K164, L164, M164, N164, O164, (Q164+R164)/2,Z164,AJ164,"Y"))</f>
        <v>1540.0000000000002</v>
      </c>
      <c r="CV164" s="504">
        <f t="shared" si="38"/>
        <v>616.00000000000011</v>
      </c>
      <c r="CW164" s="508">
        <f t="shared" si="39"/>
        <v>2800</v>
      </c>
      <c r="CX164" s="717">
        <f t="shared" si="40"/>
        <v>-0.06</v>
      </c>
      <c r="CY164" s="717">
        <f>IF(OR(AQ164="N/A",BM164="N/A",BI164="N/A"),"",IF(AND(H164&lt;1,H164&gt;=0.3,I163="ROUND"),IF(CT164&gt;=-0.4,-0.2,-0.15),MAX(CX164,IF(OR(AQ164="N/A",BM164="N/A",BI164="N/A"),"",GetFinalDiscount("Y", I164, H164, J164, K164, L164, M164, N164, O164, AS164, AT164,AU164,AV164, AW164, AX164,AY164, AZ164, BA164, BB164,BC164,BD164, BE164,BG164, BH164, BJ164, BK164, BN164, BO164, BP164)))))</f>
        <v>-0.15</v>
      </c>
      <c r="CZ164" s="717">
        <f t="shared" si="41"/>
        <v>-0.44999999999999996</v>
      </c>
      <c r="DA164" s="509">
        <f t="shared" si="42"/>
        <v>-0.51</v>
      </c>
      <c r="DB164" s="504">
        <f t="shared" si="43"/>
        <v>1372</v>
      </c>
      <c r="DC164" s="504">
        <f t="shared" si="44"/>
        <v>548.80000000000007</v>
      </c>
      <c r="DD164" s="504" t="str">
        <f t="shared" si="45"/>
        <v/>
      </c>
      <c r="DE164" s="504">
        <f t="array" ref="DE164">IF(OR(AQ164="N/A",BM164="N/A",BI164="N/A"),"",GetCertCharge(H164,"Y",AL164))</f>
        <v>53</v>
      </c>
      <c r="DF164" s="504">
        <f>IF(OR(AQ164="N/A",BM164="N/A",BI164="N/A"),"",DC164*Parameters!$L$3)</f>
        <v>21.952000000000002</v>
      </c>
      <c r="DG164" s="504">
        <f t="shared" si="46"/>
        <v>473.84800000000007</v>
      </c>
      <c r="DH164" s="504">
        <f t="shared" si="47"/>
        <v>1184.6200000000001</v>
      </c>
    </row>
    <row r="165" spans="2:112" x14ac:dyDescent="0.25">
      <c r="B165" s="798"/>
      <c r="C165" s="799" t="s">
        <v>1520</v>
      </c>
      <c r="D165" s="512"/>
      <c r="E165" s="512"/>
      <c r="F165" s="722" t="s">
        <v>24</v>
      </c>
      <c r="G165" s="800"/>
      <c r="H165" s="801">
        <v>0.4</v>
      </c>
      <c r="I165" s="509" t="s">
        <v>196</v>
      </c>
      <c r="J165" s="802" t="s">
        <v>215</v>
      </c>
      <c r="K165" s="803" t="s">
        <v>214</v>
      </c>
      <c r="L165" s="804" t="s">
        <v>202</v>
      </c>
      <c r="M165" s="805" t="s">
        <v>188</v>
      </c>
      <c r="N165" s="804" t="s">
        <v>202</v>
      </c>
      <c r="O165" s="804" t="s">
        <v>36</v>
      </c>
      <c r="P165" s="806"/>
      <c r="Q165" s="805"/>
      <c r="R165" s="805"/>
      <c r="S165" s="805"/>
      <c r="T165" s="805"/>
      <c r="U165" s="805">
        <v>1.01</v>
      </c>
      <c r="V165" s="805"/>
      <c r="W165" s="805"/>
      <c r="X165" s="805"/>
      <c r="Y165" s="805"/>
      <c r="Z165" s="805">
        <v>63.6</v>
      </c>
      <c r="AA165" s="512">
        <v>59</v>
      </c>
      <c r="AB165" s="512"/>
      <c r="AC165" s="512"/>
      <c r="AD165" s="807"/>
      <c r="AE165" s="805"/>
      <c r="AF165" s="805"/>
      <c r="AG165" s="805"/>
      <c r="AH165" s="805"/>
      <c r="AI165" s="512"/>
      <c r="AJ165" s="512" t="s">
        <v>2037</v>
      </c>
      <c r="AK165" s="807"/>
      <c r="AL165" s="512"/>
      <c r="AM165" s="807"/>
      <c r="AN165" s="512"/>
      <c r="AO165" s="559">
        <f t="array" ref="AO165">IF(AQ165="N/A","",GetRapPrice(I165,H165,J165,K165))</f>
        <v>3100</v>
      </c>
      <c r="AP165" s="509">
        <f t="shared" si="32"/>
        <v>-0.4</v>
      </c>
      <c r="AQ165" s="508">
        <f t="array" ref="AQ165">GetFMP(I165,H165,J165,K165,L165,M165,N165,O165,(Q165+R165)/2,Z165,AJ165,"Y")</f>
        <v>1860</v>
      </c>
      <c r="AR165" s="504">
        <f t="shared" si="33"/>
        <v>744</v>
      </c>
      <c r="AS165" s="808"/>
      <c r="AT165" s="809"/>
      <c r="AU165" s="810"/>
      <c r="AV165" s="810"/>
      <c r="AW165" s="811" t="s">
        <v>189</v>
      </c>
      <c r="AX165" s="811" t="s">
        <v>253</v>
      </c>
      <c r="AY165" s="810" t="s">
        <v>1182</v>
      </c>
      <c r="AZ165" s="810" t="s">
        <v>1183</v>
      </c>
      <c r="BA165" s="810" t="s">
        <v>195</v>
      </c>
      <c r="BB165" s="810" t="s">
        <v>1183</v>
      </c>
      <c r="BC165" s="810" t="s">
        <v>1183</v>
      </c>
      <c r="BD165" s="810" t="s">
        <v>1240</v>
      </c>
      <c r="BE165" s="810" t="s">
        <v>1183</v>
      </c>
      <c r="BF165" s="811">
        <f>NaturalRelatedDisc(I165,H165,J165,K165,AX165,"Y",L165,M165,N165,O165)+NaturalRelatedDisc(I165,H165,J165,K165,AY165,"Y",L165,M165,N165,O165)+OpenRelatedDisc(I165,H165,J165,K165,AZ165,"Y",L165,M165,N165,O165)+GrainingRelatedDisc(I165,H165,J165,K165,BA165,"Surface","Y",L165,M165,N165,O165)+GrainingRelatedDisc(I165,H165,J165,K165,BB165,"Internal","Y",L165,M165,N165,O165)+OthersRelatedDisc(I165,H165,J165,K165,BC165,"Y",L165,M165,N165,O165)+OthersRelatedDisc(I165,H165,J165,K165,BD165,"Y",L165,M165,N165,O165)+OthersRelatedDisc(I165,H165,J165,K165,BE165,"Y",L165,M165,N165,O165)+cutrelatedDisc(I165,H165,J165,K165,L165,M165,N165,AW165,"Y",O165)+GetColClarupgDwg(I165,H165,J165,K165,AU165,AV165,"Y",L165)</f>
        <v>-0.01</v>
      </c>
      <c r="BG165" s="810" t="s">
        <v>1183</v>
      </c>
      <c r="BH165" s="810" t="s">
        <v>1183</v>
      </c>
      <c r="BI165" s="811">
        <f t="shared" si="34"/>
        <v>0</v>
      </c>
      <c r="BJ165" s="810" t="s">
        <v>1183</v>
      </c>
      <c r="BK165" s="810" t="s">
        <v>1183</v>
      </c>
      <c r="BL165" s="810" t="s">
        <v>1326</v>
      </c>
      <c r="BM165" s="811">
        <f t="shared" si="35"/>
        <v>0</v>
      </c>
      <c r="BN165" s="812" t="s">
        <v>861</v>
      </c>
      <c r="BO165" s="812" t="s">
        <v>749</v>
      </c>
      <c r="BP165" s="812" t="s">
        <v>861</v>
      </c>
      <c r="BQ165" s="811">
        <f>cleanrelateddisc(I165, H165, J165, K165, BN165, BO165, "Y", L165, M165, N165)+HARelatedDisc(I165, H165, J165, K165,BP165, "Y", L165)</f>
        <v>0</v>
      </c>
      <c r="BR165" s="810"/>
      <c r="BS165" s="810"/>
      <c r="BT165" s="811"/>
      <c r="BU165" s="811"/>
      <c r="BV165" s="810"/>
      <c r="BW165" s="811"/>
      <c r="BX165" s="810"/>
      <c r="BY165" s="813"/>
      <c r="BZ165" s="811"/>
      <c r="CA165" s="813"/>
      <c r="CB165" s="811"/>
      <c r="CC165" s="810"/>
      <c r="CD165" s="810"/>
      <c r="CE165" s="810"/>
      <c r="CF165" s="810"/>
      <c r="CG165" s="810"/>
      <c r="CH165" s="810"/>
      <c r="CI165" s="810"/>
      <c r="CJ165" s="810"/>
      <c r="CK165" s="814"/>
      <c r="CL165" s="815">
        <f t="array" ref="CL165">getSection(I165,J165,K165)</f>
        <v>2</v>
      </c>
      <c r="CM165" s="508">
        <f t="array" ref="CM165">IF(AQ165="N/A","",IF(CU165="N/A",0,GetRapPrice(I165,H165,J165,K165)))</f>
        <v>3100</v>
      </c>
      <c r="CN165" s="509">
        <f t="shared" si="36"/>
        <v>-0.4</v>
      </c>
      <c r="CO165" s="509">
        <f t="array" ref="CO165">IF(AQ165="N/A","",IF(CU165="N/A",0,IF(ISBLANK(G165),0,GetPolSymmDiscount(I165,H165,J165,K165,L165,M165,N165,O165))))</f>
        <v>0</v>
      </c>
      <c r="CP165" s="509">
        <f t="array" ref="CP165">IF(AQ165="N/A","",Depthdisc(I165,H165,L165,J165,K165,Z165,"Y"))</f>
        <v>0</v>
      </c>
      <c r="CQ165" s="509">
        <f t="array" ref="CQ165">IF(AQ165="N/A","",IF(CU165="N/A",0,GetSizePremiums(I165,H165,J165,K165,L165,M165,N165,O165,getSection(G165,J165,K165))))</f>
        <v>0</v>
      </c>
      <c r="CR165" s="509">
        <f t="array" ref="CR165">IF(AQ165="N/A","",IF(CU165="N/A",0,IF(ISBLANK(G165),0,GetDiameterPremiums(I165,H165,L165,M165,N165,O165,J165,K165,T165))))</f>
        <v>0</v>
      </c>
      <c r="CS165" s="509">
        <f t="array" ref="CS165">IF(AQ165="N/A","",IF(CU165="N/A",0,IF(ISBLANK(G165),0,GetKtoSPremiums(I165,H165,J165,K165,AJ165))))</f>
        <v>0</v>
      </c>
      <c r="CT165" s="509">
        <f t="shared" si="37"/>
        <v>-0.4</v>
      </c>
      <c r="CU165" s="508">
        <f t="array" ref="CU165">IF(AQ165="N/A","",GetFMP(I165, H165, J165, K165, L165, M165, N165, O165, (Q165+R165)/2,Z165,AJ165,"Y"))</f>
        <v>1860</v>
      </c>
      <c r="CV165" s="504">
        <f t="shared" si="38"/>
        <v>744</v>
      </c>
      <c r="CW165" s="508">
        <f t="shared" si="39"/>
        <v>3100</v>
      </c>
      <c r="CX165" s="717">
        <f t="shared" si="40"/>
        <v>-0.01</v>
      </c>
      <c r="CY165" s="717">
        <f>IF(OR(AQ165="N/A",BM165="N/A",BI165="N/A"),"",IF(AND(H165&lt;1,H165&gt;=0.3,I164="ROUND"),IF(CT165&gt;=-0.4,-0.2,-0.15),MAX(CX165,IF(OR(AQ165="N/A",BM165="N/A",BI165="N/A"),"",GetFinalDiscount("Y", I165, H165, J165, K165, L165, M165, N165, O165, AS165, AT165,AU165,AV165, AW165, AX165,AY165, AZ165, BA165, BB165,BC165,BD165, BE165,BG165, BH165, BJ165, BK165, BN165, BO165, BP165)))))</f>
        <v>-0.2</v>
      </c>
      <c r="CZ165" s="717">
        <f t="shared" si="41"/>
        <v>-0.4</v>
      </c>
      <c r="DA165" s="509">
        <f t="shared" si="42"/>
        <v>-0.41000000000000003</v>
      </c>
      <c r="DB165" s="504">
        <f t="shared" si="43"/>
        <v>1829</v>
      </c>
      <c r="DC165" s="504">
        <f t="shared" si="44"/>
        <v>731.6</v>
      </c>
      <c r="DD165" s="504" t="str">
        <f t="shared" si="45"/>
        <v/>
      </c>
      <c r="DE165" s="504">
        <f t="array" ref="DE165">IF(OR(AQ165="N/A",BM165="N/A",BI165="N/A"),"",GetCertCharge(H165,"Y",AL165))</f>
        <v>53</v>
      </c>
      <c r="DF165" s="504">
        <f>IF(OR(AQ165="N/A",BM165="N/A",BI165="N/A"),"",DC165*Parameters!$L$3)</f>
        <v>29.264000000000003</v>
      </c>
      <c r="DG165" s="504">
        <f t="shared" si="46"/>
        <v>649.33600000000001</v>
      </c>
      <c r="DH165" s="504">
        <f t="shared" si="47"/>
        <v>1623.34</v>
      </c>
    </row>
    <row r="166" spans="2:112" x14ac:dyDescent="0.25">
      <c r="B166" s="798"/>
      <c r="C166" s="799" t="s">
        <v>1663</v>
      </c>
      <c r="D166" s="512"/>
      <c r="E166" s="512"/>
      <c r="F166" s="722" t="s">
        <v>24</v>
      </c>
      <c r="G166" s="800"/>
      <c r="H166" s="801">
        <v>0.4</v>
      </c>
      <c r="I166" s="509" t="s">
        <v>196</v>
      </c>
      <c r="J166" s="802" t="s">
        <v>215</v>
      </c>
      <c r="K166" s="803" t="s">
        <v>243</v>
      </c>
      <c r="L166" s="804" t="s">
        <v>188</v>
      </c>
      <c r="M166" s="805" t="s">
        <v>188</v>
      </c>
      <c r="N166" s="804" t="s">
        <v>188</v>
      </c>
      <c r="O166" s="804" t="s">
        <v>36</v>
      </c>
      <c r="P166" s="806"/>
      <c r="Q166" s="805"/>
      <c r="R166" s="805"/>
      <c r="S166" s="805"/>
      <c r="T166" s="805"/>
      <c r="U166" s="805">
        <v>1.006</v>
      </c>
      <c r="V166" s="805"/>
      <c r="W166" s="805"/>
      <c r="X166" s="805"/>
      <c r="Y166" s="805"/>
      <c r="Z166" s="805">
        <v>61.9</v>
      </c>
      <c r="AA166" s="512">
        <v>57</v>
      </c>
      <c r="AB166" s="512"/>
      <c r="AC166" s="512"/>
      <c r="AD166" s="807"/>
      <c r="AE166" s="805"/>
      <c r="AF166" s="805"/>
      <c r="AG166" s="805"/>
      <c r="AH166" s="805"/>
      <c r="AI166" s="512"/>
      <c r="AJ166" s="512"/>
      <c r="AK166" s="807"/>
      <c r="AL166" s="512"/>
      <c r="AM166" s="807"/>
      <c r="AN166" s="512"/>
      <c r="AO166" s="559">
        <f t="array" ref="AO166">IF(AQ166="N/A","",GetRapPrice(I166,H166,J166,K166))</f>
        <v>2800</v>
      </c>
      <c r="AP166" s="509">
        <f t="shared" si="32"/>
        <v>-0.30000000000000004</v>
      </c>
      <c r="AQ166" s="508">
        <f t="array" ref="AQ166">GetFMP(I166,H166,J166,K166,L166,M166,N166,O166,(Q166+R166)/2,Z166,AJ166,"Y")</f>
        <v>1959.9999999999998</v>
      </c>
      <c r="AR166" s="504">
        <f t="shared" si="33"/>
        <v>784</v>
      </c>
      <c r="AS166" s="808"/>
      <c r="AT166" s="809"/>
      <c r="AU166" s="810"/>
      <c r="AV166" s="810"/>
      <c r="AW166" s="811"/>
      <c r="AX166" s="811"/>
      <c r="AY166" s="810"/>
      <c r="AZ166" s="810"/>
      <c r="BA166" s="810" t="s">
        <v>1183</v>
      </c>
      <c r="BB166" s="810" t="s">
        <v>1183</v>
      </c>
      <c r="BC166" s="810"/>
      <c r="BD166" s="810"/>
      <c r="BE166" s="810"/>
      <c r="BF166" s="811">
        <f>NaturalRelatedDisc(I166,H166,J166,K166,AX166,"Y",L166,M166,N166,O166)+NaturalRelatedDisc(I166,H166,J166,K166,AY166,"Y",L166,M166,N166,O166)+OpenRelatedDisc(I166,H166,J166,K166,AZ166,"Y",L166,M166,N166,O166)+GrainingRelatedDisc(I166,H166,J166,K166,BA166,"Surface","Y",L166,M166,N166,O166)+GrainingRelatedDisc(I166,H166,J166,K166,BB166,"Internal","Y",L166,M166,N166,O166)+OthersRelatedDisc(I166,H166,J166,K166,BC166,"Y",L166,M166,N166,O166)+OthersRelatedDisc(I166,H166,J166,K166,BD166,"Y",L166,M166,N166,O166)+OthersRelatedDisc(I166,H166,J166,K166,BE166,"Y",L166,M166,N166,O166)+cutrelatedDisc(I166,H166,J166,K166,L166,M166,N166,AW166,"Y",O166)+GetColClarupgDwg(I166,H166,J166,K166,AU166,AV166,"Y",L166)</f>
        <v>0</v>
      </c>
      <c r="BG166" s="810" t="s">
        <v>1183</v>
      </c>
      <c r="BH166" s="810" t="s">
        <v>1183</v>
      </c>
      <c r="BI166" s="811">
        <f t="shared" si="34"/>
        <v>0</v>
      </c>
      <c r="BJ166" s="810"/>
      <c r="BK166" s="810"/>
      <c r="BL166" s="810"/>
      <c r="BM166" s="811">
        <f t="shared" si="35"/>
        <v>0</v>
      </c>
      <c r="BN166" s="812" t="s">
        <v>861</v>
      </c>
      <c r="BO166" s="812" t="s">
        <v>861</v>
      </c>
      <c r="BP166" s="812" t="s">
        <v>861</v>
      </c>
      <c r="BQ166" s="811">
        <f>cleanrelateddisc(I166, H166, J166, K166, BN166, BO166, "Y", L166, M166, N166)+HARelatedDisc(I166, H166, J166, K166,BP166, "Y", L166)</f>
        <v>0</v>
      </c>
      <c r="BR166" s="810"/>
      <c r="BS166" s="810"/>
      <c r="BT166" s="811"/>
      <c r="BU166" s="811"/>
      <c r="BV166" s="810"/>
      <c r="BW166" s="811"/>
      <c r="BX166" s="810"/>
      <c r="BY166" s="813"/>
      <c r="BZ166" s="811"/>
      <c r="CA166" s="813"/>
      <c r="CB166" s="811"/>
      <c r="CC166" s="810"/>
      <c r="CD166" s="810"/>
      <c r="CE166" s="810"/>
      <c r="CF166" s="810"/>
      <c r="CG166" s="810"/>
      <c r="CH166" s="810"/>
      <c r="CI166" s="810"/>
      <c r="CJ166" s="810"/>
      <c r="CK166" s="814"/>
      <c r="CL166" s="815">
        <f t="array" ref="CL166">getSection(I166,J166,K166)</f>
        <v>5</v>
      </c>
      <c r="CM166" s="508">
        <f t="array" ref="CM166">IF(AQ166="N/A","",IF(CU166="N/A",0,GetRapPrice(I166,H166,J166,K166)))</f>
        <v>2800</v>
      </c>
      <c r="CN166" s="509">
        <f t="shared" si="36"/>
        <v>-0.30000000000000004</v>
      </c>
      <c r="CO166" s="509">
        <f t="array" ref="CO166">IF(AQ166="N/A","",IF(CU166="N/A",0,IF(ISBLANK(G166),0,GetPolSymmDiscount(I166,H166,J166,K166,L166,M166,N166,O166))))</f>
        <v>0</v>
      </c>
      <c r="CP166" s="509">
        <f t="array" ref="CP166">IF(AQ166="N/A","",Depthdisc(I166,H166,L166,J166,K166,Z166,"Y"))</f>
        <v>0</v>
      </c>
      <c r="CQ166" s="509">
        <f t="array" ref="CQ166">IF(AQ166="N/A","",IF(CU166="N/A",0,GetSizePremiums(I166,H166,J166,K166,L166,M166,N166,O166,getSection(G166,J166,K166))))</f>
        <v>0</v>
      </c>
      <c r="CR166" s="509">
        <f t="array" ref="CR166">IF(AQ166="N/A","",IF(CU166="N/A",0,IF(ISBLANK(G166),0,GetDiameterPremiums(I166,H166,L166,M166,N166,O166,J166,K166,T166))))</f>
        <v>0</v>
      </c>
      <c r="CS166" s="509">
        <f t="array" ref="CS166">IF(AQ166="N/A","",IF(CU166="N/A",0,IF(ISBLANK(G166),0,GetKtoSPremiums(I166,H166,J166,K166,AJ166))))</f>
        <v>0</v>
      </c>
      <c r="CT166" s="509">
        <f t="shared" si="37"/>
        <v>-0.30000000000000004</v>
      </c>
      <c r="CU166" s="508">
        <f t="array" ref="CU166">IF(AQ166="N/A","",GetFMP(I166, H166, J166, K166, L166, M166, N166, O166, (Q166+R166)/2,Z166,AJ166,"Y"))</f>
        <v>1959.9999999999998</v>
      </c>
      <c r="CV166" s="504">
        <f t="shared" si="38"/>
        <v>784</v>
      </c>
      <c r="CW166" s="508">
        <f t="shared" si="39"/>
        <v>2800</v>
      </c>
      <c r="CX166" s="717">
        <f t="shared" si="40"/>
        <v>0</v>
      </c>
      <c r="CY166" s="717">
        <f>IF(OR(AQ166="N/A",BM166="N/A",BI166="N/A"),"",IF(AND(H166&lt;1,H166&gt;=0.3,I165="ROUND"),IF(CT166&gt;=-0.4,-0.2,-0.15),MAX(CX166,IF(OR(AQ166="N/A",BM166="N/A",BI166="N/A"),"",GetFinalDiscount("Y", I166, H166, J166, K166, L166, M166, N166, O166, AS166, AT166,AU166,AV166, AW166, AX166,AY166, AZ166, BA166, BB166,BC166,BD166, BE166,BG166, BH166, BJ166, BK166, BN166, BO166, BP166)))))</f>
        <v>-0.2</v>
      </c>
      <c r="CZ166" s="717">
        <f t="shared" si="41"/>
        <v>-0.30000000000000004</v>
      </c>
      <c r="DA166" s="509">
        <f t="shared" si="42"/>
        <v>-0.30000000000000004</v>
      </c>
      <c r="DB166" s="504">
        <f t="shared" si="43"/>
        <v>1959.9999999999998</v>
      </c>
      <c r="DC166" s="504">
        <f t="shared" si="44"/>
        <v>784</v>
      </c>
      <c r="DD166" s="504" t="str">
        <f t="shared" si="45"/>
        <v/>
      </c>
      <c r="DE166" s="504">
        <f t="array" ref="DE166">IF(OR(AQ166="N/A",BM166="N/A",BI166="N/A"),"",GetCertCharge(H166,"Y",AL166))</f>
        <v>53</v>
      </c>
      <c r="DF166" s="504">
        <f>IF(OR(AQ166="N/A",BM166="N/A",BI166="N/A"),"",DC166*Parameters!$L$3)</f>
        <v>31.36</v>
      </c>
      <c r="DG166" s="504">
        <f t="shared" si="46"/>
        <v>699.64</v>
      </c>
      <c r="DH166" s="504">
        <f t="shared" si="47"/>
        <v>1749.1</v>
      </c>
    </row>
    <row r="167" spans="2:112" x14ac:dyDescent="0.25">
      <c r="B167" s="798"/>
      <c r="C167" s="799" t="s">
        <v>1664</v>
      </c>
      <c r="D167" s="512"/>
      <c r="E167" s="512"/>
      <c r="F167" s="722" t="s">
        <v>24</v>
      </c>
      <c r="G167" s="800"/>
      <c r="H167" s="801">
        <v>0.4</v>
      </c>
      <c r="I167" s="509" t="s">
        <v>196</v>
      </c>
      <c r="J167" s="802" t="s">
        <v>215</v>
      </c>
      <c r="K167" s="803" t="s">
        <v>251</v>
      </c>
      <c r="L167" s="804" t="s">
        <v>188</v>
      </c>
      <c r="M167" s="805" t="s">
        <v>188</v>
      </c>
      <c r="N167" s="804" t="s">
        <v>188</v>
      </c>
      <c r="O167" s="804" t="s">
        <v>36</v>
      </c>
      <c r="P167" s="806"/>
      <c r="Q167" s="805"/>
      <c r="R167" s="805"/>
      <c r="S167" s="805"/>
      <c r="T167" s="805"/>
      <c r="U167" s="805">
        <v>1.006</v>
      </c>
      <c r="V167" s="805"/>
      <c r="W167" s="805"/>
      <c r="X167" s="805"/>
      <c r="Y167" s="805"/>
      <c r="Z167" s="805">
        <v>62</v>
      </c>
      <c r="AA167" s="512">
        <v>58</v>
      </c>
      <c r="AB167" s="512"/>
      <c r="AC167" s="512"/>
      <c r="AD167" s="807"/>
      <c r="AE167" s="805"/>
      <c r="AF167" s="805"/>
      <c r="AG167" s="805"/>
      <c r="AH167" s="805"/>
      <c r="AI167" s="512"/>
      <c r="AJ167" s="512" t="s">
        <v>1904</v>
      </c>
      <c r="AK167" s="807"/>
      <c r="AL167" s="512"/>
      <c r="AM167" s="807"/>
      <c r="AN167" s="512"/>
      <c r="AO167" s="559">
        <f t="array" ref="AO167">IF(AQ167="N/A","",GetRapPrice(I167,H167,J167,K167))</f>
        <v>2600</v>
      </c>
      <c r="AP167" s="509">
        <f t="shared" si="32"/>
        <v>-0.31999999999999995</v>
      </c>
      <c r="AQ167" s="508">
        <f t="array" ref="AQ167">GetFMP(I167,H167,J167,K167,L167,M167,N167,O167,(Q167+R167)/2,Z167,AJ167,"Y")</f>
        <v>1768.0000000000002</v>
      </c>
      <c r="AR167" s="504">
        <f t="shared" si="33"/>
        <v>707.20000000000016</v>
      </c>
      <c r="AS167" s="808"/>
      <c r="AT167" s="809"/>
      <c r="AU167" s="810"/>
      <c r="AV167" s="810"/>
      <c r="AW167" s="811" t="s">
        <v>189</v>
      </c>
      <c r="AX167" s="811" t="s">
        <v>1183</v>
      </c>
      <c r="AY167" s="810" t="s">
        <v>1183</v>
      </c>
      <c r="AZ167" s="810" t="s">
        <v>1183</v>
      </c>
      <c r="BA167" s="810" t="s">
        <v>195</v>
      </c>
      <c r="BB167" s="810" t="s">
        <v>1183</v>
      </c>
      <c r="BC167" s="810" t="s">
        <v>1183</v>
      </c>
      <c r="BD167" s="810" t="s">
        <v>1183</v>
      </c>
      <c r="BE167" s="810" t="s">
        <v>1183</v>
      </c>
      <c r="BF167" s="811">
        <f>NaturalRelatedDisc(I167,H167,J167,K167,AX167,"Y",L167,M167,N167,O167)+NaturalRelatedDisc(I167,H167,J167,K167,AY167,"Y",L167,M167,N167,O167)+OpenRelatedDisc(I167,H167,J167,K167,AZ167,"Y",L167,M167,N167,O167)+GrainingRelatedDisc(I167,H167,J167,K167,BA167,"Surface","Y",L167,M167,N167,O167)+GrainingRelatedDisc(I167,H167,J167,K167,BB167,"Internal","Y",L167,M167,N167,O167)+OthersRelatedDisc(I167,H167,J167,K167,BC167,"Y",L167,M167,N167,O167)+OthersRelatedDisc(I167,H167,J167,K167,BD167,"Y",L167,M167,N167,O167)+OthersRelatedDisc(I167,H167,J167,K167,BE167,"Y",L167,M167,N167,O167)+cutrelatedDisc(I167,H167,J167,K167,L167,M167,N167,AW167,"Y",O167)+GetColClarupgDwg(I167,H167,J167,K167,AU167,AV167,"Y",L167)</f>
        <v>0</v>
      </c>
      <c r="BG167" s="810" t="s">
        <v>1183</v>
      </c>
      <c r="BH167" s="810" t="s">
        <v>1183</v>
      </c>
      <c r="BI167" s="811">
        <f t="shared" si="34"/>
        <v>0</v>
      </c>
      <c r="BJ167" s="810" t="s">
        <v>1183</v>
      </c>
      <c r="BK167" s="810" t="s">
        <v>1183</v>
      </c>
      <c r="BL167" s="810" t="s">
        <v>1326</v>
      </c>
      <c r="BM167" s="811">
        <f t="shared" si="35"/>
        <v>0</v>
      </c>
      <c r="BN167" s="812" t="s">
        <v>861</v>
      </c>
      <c r="BO167" s="812" t="s">
        <v>861</v>
      </c>
      <c r="BP167" s="812" t="s">
        <v>749</v>
      </c>
      <c r="BQ167" s="811">
        <f>cleanrelateddisc(I167, H167, J167, K167, BN167, BO167, "Y", L167, M167, N167)+HARelatedDisc(I167, H167, J167, K167,BP167, "Y", L167)</f>
        <v>0</v>
      </c>
      <c r="BR167" s="810"/>
      <c r="BS167" s="810"/>
      <c r="BT167" s="811"/>
      <c r="BU167" s="811"/>
      <c r="BV167" s="810"/>
      <c r="BW167" s="811"/>
      <c r="BX167" s="810"/>
      <c r="BY167" s="813"/>
      <c r="BZ167" s="811"/>
      <c r="CA167" s="813"/>
      <c r="CB167" s="811"/>
      <c r="CC167" s="810"/>
      <c r="CD167" s="810"/>
      <c r="CE167" s="810"/>
      <c r="CF167" s="810"/>
      <c r="CG167" s="810"/>
      <c r="CH167" s="810"/>
      <c r="CI167" s="810"/>
      <c r="CJ167" s="810"/>
      <c r="CK167" s="814"/>
      <c r="CL167" s="815">
        <f t="array" ref="CL167">getSection(I167,J167,K167)</f>
        <v>5</v>
      </c>
      <c r="CM167" s="508">
        <f t="array" ref="CM167">IF(AQ167="N/A","",IF(CU167="N/A",0,GetRapPrice(I167,H167,J167,K167)))</f>
        <v>2600</v>
      </c>
      <c r="CN167" s="509">
        <f t="shared" si="36"/>
        <v>-0.31999999999999995</v>
      </c>
      <c r="CO167" s="509">
        <f t="array" ref="CO167">IF(AQ167="N/A","",IF(CU167="N/A",0,IF(ISBLANK(G167),0,GetPolSymmDiscount(I167,H167,J167,K167,L167,M167,N167,O167))))</f>
        <v>0</v>
      </c>
      <c r="CP167" s="509">
        <f t="array" ref="CP167">IF(AQ167="N/A","",Depthdisc(I167,H167,L167,J167,K167,Z167,"Y"))</f>
        <v>0</v>
      </c>
      <c r="CQ167" s="509">
        <f t="array" ref="CQ167">IF(AQ167="N/A","",IF(CU167="N/A",0,GetSizePremiums(I167,H167,J167,K167,L167,M167,N167,O167,getSection(G167,J167,K167))))</f>
        <v>0</v>
      </c>
      <c r="CR167" s="509">
        <f t="array" ref="CR167">IF(AQ167="N/A","",IF(CU167="N/A",0,IF(ISBLANK(G167),0,GetDiameterPremiums(I167,H167,L167,M167,N167,O167,J167,K167,T167))))</f>
        <v>0</v>
      </c>
      <c r="CS167" s="509">
        <f t="array" ref="CS167">IF(AQ167="N/A","",IF(CU167="N/A",0,IF(ISBLANK(G167),0,GetKtoSPremiums(I167,H167,J167,K167,AJ167))))</f>
        <v>0</v>
      </c>
      <c r="CT167" s="509">
        <f t="shared" si="37"/>
        <v>-0.31999999999999995</v>
      </c>
      <c r="CU167" s="508">
        <f t="array" ref="CU167">IF(AQ167="N/A","",GetFMP(I167, H167, J167, K167, L167, M167, N167, O167, (Q167+R167)/2,Z167,AJ167,"Y"))</f>
        <v>1768.0000000000002</v>
      </c>
      <c r="CV167" s="504">
        <f t="shared" si="38"/>
        <v>707.20000000000016</v>
      </c>
      <c r="CW167" s="508">
        <f t="shared" si="39"/>
        <v>2600</v>
      </c>
      <c r="CX167" s="717">
        <f t="shared" si="40"/>
        <v>0</v>
      </c>
      <c r="CY167" s="717">
        <f>IF(OR(AQ167="N/A",BM167="N/A",BI167="N/A"),"",IF(AND(H167&lt;1,H167&gt;=0.3,I166="ROUND"),IF(CT167&gt;=-0.4,-0.2,-0.15),MAX(CX167,IF(OR(AQ167="N/A",BM167="N/A",BI167="N/A"),"",GetFinalDiscount("Y", I167, H167, J167, K167, L167, M167, N167, O167, AS167, AT167,AU167,AV167, AW167, AX167,AY167, AZ167, BA167, BB167,BC167,BD167, BE167,BG167, BH167, BJ167, BK167, BN167, BO167, BP167)))))</f>
        <v>-0.2</v>
      </c>
      <c r="CZ167" s="717">
        <f t="shared" si="41"/>
        <v>-0.31999999999999995</v>
      </c>
      <c r="DA167" s="509">
        <f t="shared" si="42"/>
        <v>-0.31999999999999995</v>
      </c>
      <c r="DB167" s="504">
        <f t="shared" si="43"/>
        <v>1768.0000000000002</v>
      </c>
      <c r="DC167" s="504">
        <f t="shared" si="44"/>
        <v>707.20000000000016</v>
      </c>
      <c r="DD167" s="504" t="str">
        <f t="shared" si="45"/>
        <v/>
      </c>
      <c r="DE167" s="504">
        <f t="array" ref="DE167">IF(OR(AQ167="N/A",BM167="N/A",BI167="N/A"),"",GetCertCharge(H167,"Y",AL167))</f>
        <v>53</v>
      </c>
      <c r="DF167" s="504">
        <f>IF(OR(AQ167="N/A",BM167="N/A",BI167="N/A"),"",DC167*Parameters!$L$3)</f>
        <v>28.288000000000007</v>
      </c>
      <c r="DG167" s="504">
        <f t="shared" si="46"/>
        <v>625.91200000000015</v>
      </c>
      <c r="DH167" s="504">
        <f t="shared" si="47"/>
        <v>1564.7800000000002</v>
      </c>
    </row>
    <row r="168" spans="2:112" x14ac:dyDescent="0.25">
      <c r="B168" s="798"/>
      <c r="C168" s="799" t="s">
        <v>1665</v>
      </c>
      <c r="D168" s="512"/>
      <c r="E168" s="512"/>
      <c r="F168" s="722" t="s">
        <v>24</v>
      </c>
      <c r="G168" s="800"/>
      <c r="H168" s="801">
        <v>0.4</v>
      </c>
      <c r="I168" s="509" t="s">
        <v>196</v>
      </c>
      <c r="J168" s="802" t="s">
        <v>250</v>
      </c>
      <c r="K168" s="803" t="s">
        <v>234</v>
      </c>
      <c r="L168" s="804" t="s">
        <v>188</v>
      </c>
      <c r="M168" s="805" t="s">
        <v>188</v>
      </c>
      <c r="N168" s="804" t="s">
        <v>188</v>
      </c>
      <c r="O168" s="804" t="s">
        <v>22</v>
      </c>
      <c r="P168" s="806"/>
      <c r="Q168" s="805"/>
      <c r="R168" s="805"/>
      <c r="S168" s="805"/>
      <c r="T168" s="805"/>
      <c r="U168" s="805">
        <v>1.006</v>
      </c>
      <c r="V168" s="805"/>
      <c r="W168" s="805"/>
      <c r="X168" s="805"/>
      <c r="Y168" s="805"/>
      <c r="Z168" s="805">
        <v>61.7</v>
      </c>
      <c r="AA168" s="512">
        <v>56</v>
      </c>
      <c r="AB168" s="512"/>
      <c r="AC168" s="512"/>
      <c r="AD168" s="807"/>
      <c r="AE168" s="805"/>
      <c r="AF168" s="805"/>
      <c r="AG168" s="805"/>
      <c r="AH168" s="805"/>
      <c r="AI168" s="512"/>
      <c r="AJ168" s="512"/>
      <c r="AK168" s="807"/>
      <c r="AL168" s="512"/>
      <c r="AM168" s="807"/>
      <c r="AN168" s="512"/>
      <c r="AO168" s="559">
        <f t="array" ref="AO168">IF(AQ168="N/A","",GetRapPrice(I168,H168,J168,K168))</f>
        <v>2700</v>
      </c>
      <c r="AP168" s="509">
        <f t="shared" si="32"/>
        <v>-0.28000000000000003</v>
      </c>
      <c r="AQ168" s="508">
        <f t="array" ref="AQ168">GetFMP(I168,H168,J168,K168,L168,M168,N168,O168,(Q168+R168)/2,Z168,AJ168,"Y")</f>
        <v>1944</v>
      </c>
      <c r="AR168" s="504">
        <f t="shared" si="33"/>
        <v>777.6</v>
      </c>
      <c r="AS168" s="808"/>
      <c r="AT168" s="809"/>
      <c r="AU168" s="810"/>
      <c r="AV168" s="810"/>
      <c r="AW168" s="811"/>
      <c r="AX168" s="811" t="s">
        <v>1183</v>
      </c>
      <c r="AY168" s="810" t="s">
        <v>1183</v>
      </c>
      <c r="AZ168" s="810" t="s">
        <v>1183</v>
      </c>
      <c r="BA168" s="810" t="s">
        <v>1183</v>
      </c>
      <c r="BB168" s="810" t="s">
        <v>1183</v>
      </c>
      <c r="BC168" s="810" t="s">
        <v>1183</v>
      </c>
      <c r="BD168" s="810" t="s">
        <v>1183</v>
      </c>
      <c r="BE168" s="810" t="s">
        <v>1183</v>
      </c>
      <c r="BF168" s="811">
        <f>NaturalRelatedDisc(I168,H168,J168,K168,AX168,"Y",L168,M168,N168,O168)+NaturalRelatedDisc(I168,H168,J168,K168,AY168,"Y",L168,M168,N168,O168)+OpenRelatedDisc(I168,H168,J168,K168,AZ168,"Y",L168,M168,N168,O168)+GrainingRelatedDisc(I168,H168,J168,K168,BA168,"Surface","Y",L168,M168,N168,O168)+GrainingRelatedDisc(I168,H168,J168,K168,BB168,"Internal","Y",L168,M168,N168,O168)+OthersRelatedDisc(I168,H168,J168,K168,BC168,"Y",L168,M168,N168,O168)+OthersRelatedDisc(I168,H168,J168,K168,BD168,"Y",L168,M168,N168,O168)+OthersRelatedDisc(I168,H168,J168,K168,BE168,"Y",L168,M168,N168,O168)+cutrelatedDisc(I168,H168,J168,K168,L168,M168,N168,AW168,"Y",O168)+GetColClarupgDwg(I168,H168,J168,K168,AU168,AV168,"Y",L168)</f>
        <v>0</v>
      </c>
      <c r="BG168" s="810" t="s">
        <v>1183</v>
      </c>
      <c r="BH168" s="810" t="s">
        <v>1183</v>
      </c>
      <c r="BI168" s="811">
        <f t="shared" si="34"/>
        <v>0</v>
      </c>
      <c r="BJ168" s="810" t="s">
        <v>1183</v>
      </c>
      <c r="BK168" s="810" t="s">
        <v>1183</v>
      </c>
      <c r="BL168" s="810" t="s">
        <v>1183</v>
      </c>
      <c r="BM168" s="811">
        <f t="shared" si="35"/>
        <v>0</v>
      </c>
      <c r="BN168" s="812" t="s">
        <v>861</v>
      </c>
      <c r="BO168" s="812" t="s">
        <v>861</v>
      </c>
      <c r="BP168" s="812" t="s">
        <v>861</v>
      </c>
      <c r="BQ168" s="811">
        <f>cleanrelateddisc(I168, H168, J168, K168, BN168, BO168, "Y", L168, M168, N168)+HARelatedDisc(I168, H168, J168, K168,BP168, "Y", L168)</f>
        <v>0</v>
      </c>
      <c r="BR168" s="810"/>
      <c r="BS168" s="810"/>
      <c r="BT168" s="811"/>
      <c r="BU168" s="811"/>
      <c r="BV168" s="810"/>
      <c r="BW168" s="811"/>
      <c r="BX168" s="810"/>
      <c r="BY168" s="813"/>
      <c r="BZ168" s="811"/>
      <c r="CA168" s="813"/>
      <c r="CB168" s="811"/>
      <c r="CC168" s="810"/>
      <c r="CD168" s="810"/>
      <c r="CE168" s="810"/>
      <c r="CF168" s="810"/>
      <c r="CG168" s="810"/>
      <c r="CH168" s="810"/>
      <c r="CI168" s="810"/>
      <c r="CJ168" s="810"/>
      <c r="CK168" s="814"/>
      <c r="CL168" s="815">
        <f t="array" ref="CL168">getSection(I168,J168,K168)</f>
        <v>2</v>
      </c>
      <c r="CM168" s="508">
        <f t="array" ref="CM168">IF(AQ168="N/A","",IF(CU168="N/A",0,GetRapPrice(I168,H168,J168,K168)))</f>
        <v>2700</v>
      </c>
      <c r="CN168" s="509">
        <f t="shared" si="36"/>
        <v>-0.28000000000000003</v>
      </c>
      <c r="CO168" s="509">
        <f t="array" ref="CO168">IF(AQ168="N/A","",IF(CU168="N/A",0,IF(ISBLANK(G168),0,GetPolSymmDiscount(I168,H168,J168,K168,L168,M168,N168,O168))))</f>
        <v>0</v>
      </c>
      <c r="CP168" s="509">
        <f t="array" ref="CP168">IF(AQ168="N/A","",Depthdisc(I168,H168,L168,J168,K168,Z168,"Y"))</f>
        <v>0</v>
      </c>
      <c r="CQ168" s="509">
        <f t="array" ref="CQ168">IF(AQ168="N/A","",IF(CU168="N/A",0,GetSizePremiums(I168,H168,J168,K168,L168,M168,N168,O168,getSection(G168,J168,K168))))</f>
        <v>0</v>
      </c>
      <c r="CR168" s="509">
        <f t="array" ref="CR168">IF(AQ168="N/A","",IF(CU168="N/A",0,IF(ISBLANK(G168),0,GetDiameterPremiums(I168,H168,L168,M168,N168,O168,J168,K168,T168))))</f>
        <v>0</v>
      </c>
      <c r="CS168" s="509">
        <f t="array" ref="CS168">IF(AQ168="N/A","",IF(CU168="N/A",0,IF(ISBLANK(G168),0,GetKtoSPremiums(I168,H168,J168,K168,AJ168))))</f>
        <v>0</v>
      </c>
      <c r="CT168" s="509">
        <f t="shared" si="37"/>
        <v>-0.28000000000000003</v>
      </c>
      <c r="CU168" s="508">
        <f t="array" ref="CU168">IF(AQ168="N/A","",GetFMP(I168, H168, J168, K168, L168, M168, N168, O168, (Q168+R168)/2,Z168,AJ168,"Y"))</f>
        <v>1944</v>
      </c>
      <c r="CV168" s="504">
        <f t="shared" si="38"/>
        <v>777.6</v>
      </c>
      <c r="CW168" s="508">
        <f t="shared" si="39"/>
        <v>2700</v>
      </c>
      <c r="CX168" s="717">
        <f t="shared" si="40"/>
        <v>0</v>
      </c>
      <c r="CY168" s="717">
        <f>IF(OR(AQ168="N/A",BM168="N/A",BI168="N/A"),"",IF(AND(H168&lt;1,H168&gt;=0.3,I167="ROUND"),IF(CT168&gt;=-0.4,-0.2,-0.15),MAX(CX168,IF(OR(AQ168="N/A",BM168="N/A",BI168="N/A"),"",GetFinalDiscount("Y", I168, H168, J168, K168, L168, M168, N168, O168, AS168, AT168,AU168,AV168, AW168, AX168,AY168, AZ168, BA168, BB168,BC168,BD168, BE168,BG168, BH168, BJ168, BK168, BN168, BO168, BP168)))))</f>
        <v>-0.2</v>
      </c>
      <c r="CZ168" s="717">
        <f t="shared" si="41"/>
        <v>-0.28000000000000003</v>
      </c>
      <c r="DA168" s="509">
        <f t="shared" si="42"/>
        <v>-0.28000000000000003</v>
      </c>
      <c r="DB168" s="504">
        <f t="shared" si="43"/>
        <v>1944</v>
      </c>
      <c r="DC168" s="504">
        <f t="shared" si="44"/>
        <v>777.6</v>
      </c>
      <c r="DD168" s="504" t="str">
        <f t="shared" si="45"/>
        <v/>
      </c>
      <c r="DE168" s="504">
        <f t="array" ref="DE168">IF(OR(AQ168="N/A",BM168="N/A",BI168="N/A"),"",GetCertCharge(H168,"Y",AL168))</f>
        <v>53</v>
      </c>
      <c r="DF168" s="504">
        <f>IF(OR(AQ168="N/A",BM168="N/A",BI168="N/A"),"",DC168*Parameters!$L$3)</f>
        <v>31.104000000000003</v>
      </c>
      <c r="DG168" s="504">
        <f t="shared" si="46"/>
        <v>693.49599999999998</v>
      </c>
      <c r="DH168" s="504">
        <f t="shared" si="47"/>
        <v>1733.7399999999998</v>
      </c>
    </row>
    <row r="169" spans="2:112" x14ac:dyDescent="0.25">
      <c r="B169" s="798"/>
      <c r="C169" s="799" t="s">
        <v>1666</v>
      </c>
      <c r="D169" s="512"/>
      <c r="E169" s="512"/>
      <c r="F169" s="722" t="s">
        <v>24</v>
      </c>
      <c r="G169" s="800"/>
      <c r="H169" s="801">
        <v>0.4</v>
      </c>
      <c r="I169" s="509" t="s">
        <v>196</v>
      </c>
      <c r="J169" s="802" t="s">
        <v>258</v>
      </c>
      <c r="K169" s="803" t="s">
        <v>251</v>
      </c>
      <c r="L169" s="804" t="s">
        <v>202</v>
      </c>
      <c r="M169" s="805" t="s">
        <v>202</v>
      </c>
      <c r="N169" s="804" t="s">
        <v>202</v>
      </c>
      <c r="O169" s="804" t="s">
        <v>36</v>
      </c>
      <c r="P169" s="806"/>
      <c r="Q169" s="805"/>
      <c r="R169" s="805"/>
      <c r="S169" s="805"/>
      <c r="T169" s="805"/>
      <c r="U169" s="805">
        <v>1.0089999999999999</v>
      </c>
      <c r="V169" s="805"/>
      <c r="W169" s="805"/>
      <c r="X169" s="805"/>
      <c r="Y169" s="805"/>
      <c r="Z169" s="805">
        <v>63.9</v>
      </c>
      <c r="AA169" s="512">
        <v>58</v>
      </c>
      <c r="AB169" s="512"/>
      <c r="AC169" s="512"/>
      <c r="AD169" s="807"/>
      <c r="AE169" s="805"/>
      <c r="AF169" s="805"/>
      <c r="AG169" s="805"/>
      <c r="AH169" s="805"/>
      <c r="AI169" s="512"/>
      <c r="AJ169" s="512"/>
      <c r="AK169" s="807"/>
      <c r="AL169" s="512"/>
      <c r="AM169" s="807"/>
      <c r="AN169" s="512"/>
      <c r="AO169" s="559">
        <f t="array" ref="AO169">IF(AQ169="N/A","",GetRapPrice(I169,H169,J169,K169))</f>
        <v>2200</v>
      </c>
      <c r="AP169" s="509">
        <f t="shared" si="32"/>
        <v>-0.47</v>
      </c>
      <c r="AQ169" s="508">
        <f t="array" ref="AQ169">GetFMP(I169,H169,J169,K169,L169,M169,N169,O169,(Q169+R169)/2,Z169,AJ169,"Y")</f>
        <v>1166</v>
      </c>
      <c r="AR169" s="504">
        <f t="shared" si="33"/>
        <v>466.40000000000003</v>
      </c>
      <c r="AS169" s="808"/>
      <c r="AT169" s="809"/>
      <c r="AU169" s="810"/>
      <c r="AV169" s="810"/>
      <c r="AW169" s="811"/>
      <c r="AX169" s="811" t="s">
        <v>1183</v>
      </c>
      <c r="AY169" s="810" t="s">
        <v>1183</v>
      </c>
      <c r="AZ169" s="810" t="s">
        <v>1183</v>
      </c>
      <c r="BA169" s="810" t="s">
        <v>1183</v>
      </c>
      <c r="BB169" s="810" t="s">
        <v>1183</v>
      </c>
      <c r="BC169" s="810" t="s">
        <v>1183</v>
      </c>
      <c r="BD169" s="810" t="s">
        <v>1183</v>
      </c>
      <c r="BE169" s="810" t="s">
        <v>1183</v>
      </c>
      <c r="BF169" s="811">
        <f>NaturalRelatedDisc(I169,H169,J169,K169,AX169,"Y",L169,M169,N169,O169)+NaturalRelatedDisc(I169,H169,J169,K169,AY169,"Y",L169,M169,N169,O169)+OpenRelatedDisc(I169,H169,J169,K169,AZ169,"Y",L169,M169,N169,O169)+GrainingRelatedDisc(I169,H169,J169,K169,BA169,"Surface","Y",L169,M169,N169,O169)+GrainingRelatedDisc(I169,H169,J169,K169,BB169,"Internal","Y",L169,M169,N169,O169)+OthersRelatedDisc(I169,H169,J169,K169,BC169,"Y",L169,M169,N169,O169)+OthersRelatedDisc(I169,H169,J169,K169,BD169,"Y",L169,M169,N169,O169)+OthersRelatedDisc(I169,H169,J169,K169,BE169,"Y",L169,M169,N169,O169)+cutrelatedDisc(I169,H169,J169,K169,L169,M169,N169,AW169,"Y",O169)+GetColClarupgDwg(I169,H169,J169,K169,AU169,AV169,"Y",L169)</f>
        <v>0</v>
      </c>
      <c r="BG169" s="810" t="s">
        <v>1183</v>
      </c>
      <c r="BH169" s="810" t="s">
        <v>1183</v>
      </c>
      <c r="BI169" s="811">
        <f t="shared" si="34"/>
        <v>0</v>
      </c>
      <c r="BJ169" s="810" t="s">
        <v>1183</v>
      </c>
      <c r="BK169" s="810" t="s">
        <v>1183</v>
      </c>
      <c r="BL169" s="810" t="s">
        <v>1183</v>
      </c>
      <c r="BM169" s="811">
        <f t="shared" si="35"/>
        <v>0</v>
      </c>
      <c r="BN169" s="812"/>
      <c r="BO169" s="812"/>
      <c r="BP169" s="812"/>
      <c r="BQ169" s="811">
        <f>cleanrelateddisc(I169, H169, J169, K169, BN169, BO169, "Y", L169, M169, N169)+HARelatedDisc(I169, H169, J169, K169,BP169, "Y", L169)</f>
        <v>0</v>
      </c>
      <c r="BR169" s="810"/>
      <c r="BS169" s="810"/>
      <c r="BT169" s="811"/>
      <c r="BU169" s="811"/>
      <c r="BV169" s="810"/>
      <c r="BW169" s="811"/>
      <c r="BX169" s="810"/>
      <c r="BY169" s="813"/>
      <c r="BZ169" s="811"/>
      <c r="CA169" s="813"/>
      <c r="CB169" s="811"/>
      <c r="CC169" s="810"/>
      <c r="CD169" s="810"/>
      <c r="CE169" s="810"/>
      <c r="CF169" s="810"/>
      <c r="CG169" s="810"/>
      <c r="CH169" s="810"/>
      <c r="CI169" s="810"/>
      <c r="CJ169" s="810"/>
      <c r="CK169" s="814"/>
      <c r="CL169" s="815">
        <f t="array" ref="CL169">getSection(I169,J169,K169)</f>
        <v>5</v>
      </c>
      <c r="CM169" s="508">
        <f t="array" ref="CM169">IF(AQ169="N/A","",IF(CU169="N/A",0,GetRapPrice(I169,H169,J169,K169)))</f>
        <v>2200</v>
      </c>
      <c r="CN169" s="509">
        <f t="shared" si="36"/>
        <v>-0.47</v>
      </c>
      <c r="CO169" s="509">
        <f t="array" ref="CO169">IF(AQ169="N/A","",IF(CU169="N/A",0,IF(ISBLANK(G169),0,GetPolSymmDiscount(I169,H169,J169,K169,L169,M169,N169,O169))))</f>
        <v>0</v>
      </c>
      <c r="CP169" s="509">
        <f t="array" ref="CP169">IF(AQ169="N/A","",Depthdisc(I169,H169,L169,J169,K169,Z169,"Y"))</f>
        <v>0</v>
      </c>
      <c r="CQ169" s="509">
        <f t="array" ref="CQ169">IF(AQ169="N/A","",IF(CU169="N/A",0,GetSizePremiums(I169,H169,J169,K169,L169,M169,N169,O169,getSection(G169,J169,K169))))</f>
        <v>0</v>
      </c>
      <c r="CR169" s="509">
        <f t="array" ref="CR169">IF(AQ169="N/A","",IF(CU169="N/A",0,IF(ISBLANK(G169),0,GetDiameterPremiums(I169,H169,L169,M169,N169,O169,J169,K169,T169))))</f>
        <v>0</v>
      </c>
      <c r="CS169" s="509">
        <f t="array" ref="CS169">IF(AQ169="N/A","",IF(CU169="N/A",0,IF(ISBLANK(G169),0,GetKtoSPremiums(I169,H169,J169,K169,AJ169))))</f>
        <v>0</v>
      </c>
      <c r="CT169" s="509">
        <f t="shared" si="37"/>
        <v>-0.47</v>
      </c>
      <c r="CU169" s="508">
        <f t="array" ref="CU169">IF(AQ169="N/A","",GetFMP(I169, H169, J169, K169, L169, M169, N169, O169, (Q169+R169)/2,Z169,AJ169,"Y"))</f>
        <v>1166</v>
      </c>
      <c r="CV169" s="504">
        <f t="shared" si="38"/>
        <v>466.40000000000003</v>
      </c>
      <c r="CW169" s="508">
        <f t="shared" si="39"/>
        <v>2200</v>
      </c>
      <c r="CX169" s="717">
        <f t="shared" si="40"/>
        <v>0</v>
      </c>
      <c r="CY169" s="717">
        <f>IF(OR(AQ169="N/A",BM169="N/A",BI169="N/A"),"",IF(AND(H169&lt;1,H169&gt;=0.3,I168="ROUND"),IF(CT169&gt;=-0.4,-0.2,-0.15),MAX(CX169,IF(OR(AQ169="N/A",BM169="N/A",BI169="N/A"),"",GetFinalDiscount("Y", I169, H169, J169, K169, L169, M169, N169, O169, AS169, AT169,AU169,AV169, AW169, AX169,AY169, AZ169, BA169, BB169,BC169,BD169, BE169,BG169, BH169, BJ169, BK169, BN169, BO169, BP169)))))</f>
        <v>-0.15</v>
      </c>
      <c r="CZ169" s="717">
        <f t="shared" si="41"/>
        <v>-0.47</v>
      </c>
      <c r="DA169" s="509">
        <f t="shared" si="42"/>
        <v>-0.47</v>
      </c>
      <c r="DB169" s="504">
        <f t="shared" si="43"/>
        <v>1166</v>
      </c>
      <c r="DC169" s="504">
        <f t="shared" si="44"/>
        <v>466.40000000000003</v>
      </c>
      <c r="DD169" s="504" t="str">
        <f t="shared" si="45"/>
        <v/>
      </c>
      <c r="DE169" s="504">
        <f t="array" ref="DE169">IF(OR(AQ169="N/A",BM169="N/A",BI169="N/A"),"",GetCertCharge(H169,"Y",AL169))</f>
        <v>53</v>
      </c>
      <c r="DF169" s="504">
        <f>IF(OR(AQ169="N/A",BM169="N/A",BI169="N/A"),"",DC169*Parameters!$L$3)</f>
        <v>18.656000000000002</v>
      </c>
      <c r="DG169" s="504">
        <f t="shared" si="46"/>
        <v>394.74400000000003</v>
      </c>
      <c r="DH169" s="504">
        <f t="shared" si="47"/>
        <v>986.86</v>
      </c>
    </row>
    <row r="170" spans="2:112" x14ac:dyDescent="0.25">
      <c r="B170" s="798"/>
      <c r="C170" s="799" t="s">
        <v>1667</v>
      </c>
      <c r="D170" s="512"/>
      <c r="E170" s="512"/>
      <c r="F170" s="722" t="s">
        <v>24</v>
      </c>
      <c r="G170" s="800"/>
      <c r="H170" s="801">
        <v>0.4</v>
      </c>
      <c r="I170" s="509" t="s">
        <v>196</v>
      </c>
      <c r="J170" s="802" t="s">
        <v>186</v>
      </c>
      <c r="K170" s="803" t="s">
        <v>259</v>
      </c>
      <c r="L170" s="804" t="s">
        <v>188</v>
      </c>
      <c r="M170" s="805" t="s">
        <v>188</v>
      </c>
      <c r="N170" s="804" t="s">
        <v>188</v>
      </c>
      <c r="O170" s="804" t="s">
        <v>22</v>
      </c>
      <c r="P170" s="806"/>
      <c r="Q170" s="805"/>
      <c r="R170" s="805"/>
      <c r="S170" s="805"/>
      <c r="T170" s="805"/>
      <c r="U170" s="805">
        <v>1.004</v>
      </c>
      <c r="V170" s="805"/>
      <c r="W170" s="805"/>
      <c r="X170" s="805"/>
      <c r="Y170" s="805"/>
      <c r="Z170" s="805">
        <v>62</v>
      </c>
      <c r="AA170" s="512">
        <v>55</v>
      </c>
      <c r="AB170" s="512"/>
      <c r="AC170" s="512"/>
      <c r="AD170" s="807"/>
      <c r="AE170" s="805"/>
      <c r="AF170" s="805"/>
      <c r="AG170" s="805"/>
      <c r="AH170" s="805"/>
      <c r="AI170" s="512"/>
      <c r="AJ170" s="512" t="s">
        <v>1183</v>
      </c>
      <c r="AK170" s="807"/>
      <c r="AL170" s="512"/>
      <c r="AM170" s="807"/>
      <c r="AN170" s="512"/>
      <c r="AO170" s="559">
        <f t="array" ref="AO170">IF(AQ170="N/A","",GetRapPrice(I170,H170,J170,K170))</f>
        <v>2500</v>
      </c>
      <c r="AP170" s="509">
        <f t="shared" si="32"/>
        <v>-0.32999999999999996</v>
      </c>
      <c r="AQ170" s="508">
        <f t="array" ref="AQ170">GetFMP(I170,H170,J170,K170,L170,M170,N170,O170,(Q170+R170)/2,Z170,AJ170,"Y")</f>
        <v>1675</v>
      </c>
      <c r="AR170" s="504">
        <f t="shared" si="33"/>
        <v>670</v>
      </c>
      <c r="AS170" s="808"/>
      <c r="AT170" s="809"/>
      <c r="AU170" s="810"/>
      <c r="AV170" s="810"/>
      <c r="AW170" s="811"/>
      <c r="AX170" s="811" t="s">
        <v>1183</v>
      </c>
      <c r="AY170" s="810" t="s">
        <v>1183</v>
      </c>
      <c r="AZ170" s="810" t="s">
        <v>1183</v>
      </c>
      <c r="BA170" s="810" t="s">
        <v>1183</v>
      </c>
      <c r="BB170" s="810" t="s">
        <v>1183</v>
      </c>
      <c r="BC170" s="810" t="s">
        <v>1183</v>
      </c>
      <c r="BD170" s="810" t="s">
        <v>1183</v>
      </c>
      <c r="BE170" s="810" t="s">
        <v>1183</v>
      </c>
      <c r="BF170" s="811">
        <f>NaturalRelatedDisc(I170,H170,J170,K170,AX170,"Y",L170,M170,N170,O170)+NaturalRelatedDisc(I170,H170,J170,K170,AY170,"Y",L170,M170,N170,O170)+OpenRelatedDisc(I170,H170,J170,K170,AZ170,"Y",L170,M170,N170,O170)+GrainingRelatedDisc(I170,H170,J170,K170,BA170,"Surface","Y",L170,M170,N170,O170)+GrainingRelatedDisc(I170,H170,J170,K170,BB170,"Internal","Y",L170,M170,N170,O170)+OthersRelatedDisc(I170,H170,J170,K170,BC170,"Y",L170,M170,N170,O170)+OthersRelatedDisc(I170,H170,J170,K170,BD170,"Y",L170,M170,N170,O170)+OthersRelatedDisc(I170,H170,J170,K170,BE170,"Y",L170,M170,N170,O170)+cutrelatedDisc(I170,H170,J170,K170,L170,M170,N170,AW170,"Y",O170)+GetColClarupgDwg(I170,H170,J170,K170,AU170,AV170,"Y",L170)</f>
        <v>0</v>
      </c>
      <c r="BG170" s="810" t="s">
        <v>1183</v>
      </c>
      <c r="BH170" s="810" t="s">
        <v>1183</v>
      </c>
      <c r="BI170" s="811">
        <f t="shared" si="34"/>
        <v>0</v>
      </c>
      <c r="BJ170" s="810" t="s">
        <v>1183</v>
      </c>
      <c r="BK170" s="810" t="s">
        <v>1183</v>
      </c>
      <c r="BL170" s="810" t="s">
        <v>1183</v>
      </c>
      <c r="BM170" s="811">
        <f t="shared" si="35"/>
        <v>0</v>
      </c>
      <c r="BN170" s="812" t="s">
        <v>861</v>
      </c>
      <c r="BO170" s="812" t="s">
        <v>861</v>
      </c>
      <c r="BP170" s="812" t="s">
        <v>749</v>
      </c>
      <c r="BQ170" s="811">
        <f>cleanrelateddisc(I170, H170, J170, K170, BN170, BO170, "Y", L170, M170, N170)+HARelatedDisc(I170, H170, J170, K170,BP170, "Y", L170)</f>
        <v>0</v>
      </c>
      <c r="BR170" s="810"/>
      <c r="BS170" s="810"/>
      <c r="BT170" s="811"/>
      <c r="BU170" s="811"/>
      <c r="BV170" s="810"/>
      <c r="BW170" s="811"/>
      <c r="BX170" s="810"/>
      <c r="BY170" s="813"/>
      <c r="BZ170" s="811"/>
      <c r="CA170" s="813"/>
      <c r="CB170" s="811"/>
      <c r="CC170" s="810"/>
      <c r="CD170" s="810"/>
      <c r="CE170" s="810"/>
      <c r="CF170" s="810"/>
      <c r="CG170" s="810"/>
      <c r="CH170" s="810"/>
      <c r="CI170" s="810"/>
      <c r="CJ170" s="810"/>
      <c r="CK170" s="814"/>
      <c r="CL170" s="815">
        <f t="array" ref="CL170">getSection(I170,J170,K170)</f>
        <v>7</v>
      </c>
      <c r="CM170" s="508">
        <f t="array" ref="CM170">IF(AQ170="N/A","",IF(CU170="N/A",0,GetRapPrice(I170,H170,J170,K170)))</f>
        <v>2500</v>
      </c>
      <c r="CN170" s="509">
        <f t="shared" si="36"/>
        <v>-0.32999999999999996</v>
      </c>
      <c r="CO170" s="509">
        <f t="array" ref="CO170">IF(AQ170="N/A","",IF(CU170="N/A",0,IF(ISBLANK(G170),0,GetPolSymmDiscount(I170,H170,J170,K170,L170,M170,N170,O170))))</f>
        <v>0</v>
      </c>
      <c r="CP170" s="509">
        <f t="array" ref="CP170">IF(AQ170="N/A","",Depthdisc(I170,H170,L170,J170,K170,Z170,"Y"))</f>
        <v>0</v>
      </c>
      <c r="CQ170" s="509">
        <f t="array" ref="CQ170">IF(AQ170="N/A","",IF(CU170="N/A",0,GetSizePremiums(I170,H170,J170,K170,L170,M170,N170,O170,getSection(G170,J170,K170))))</f>
        <v>0</v>
      </c>
      <c r="CR170" s="509">
        <f t="array" ref="CR170">IF(AQ170="N/A","",IF(CU170="N/A",0,IF(ISBLANK(G170),0,GetDiameterPremiums(I170,H170,L170,M170,N170,O170,J170,K170,T170))))</f>
        <v>0</v>
      </c>
      <c r="CS170" s="509">
        <f t="array" ref="CS170">IF(AQ170="N/A","",IF(CU170="N/A",0,IF(ISBLANK(G170),0,GetKtoSPremiums(I170,H170,J170,K170,AJ170))))</f>
        <v>0</v>
      </c>
      <c r="CT170" s="509">
        <f t="shared" si="37"/>
        <v>-0.32999999999999996</v>
      </c>
      <c r="CU170" s="508">
        <f t="array" ref="CU170">IF(AQ170="N/A","",GetFMP(I170, H170, J170, K170, L170, M170, N170, O170, (Q170+R170)/2,Z170,AJ170,"Y"))</f>
        <v>1675</v>
      </c>
      <c r="CV170" s="504">
        <f t="shared" si="38"/>
        <v>670</v>
      </c>
      <c r="CW170" s="508">
        <f t="shared" si="39"/>
        <v>2500</v>
      </c>
      <c r="CX170" s="717">
        <f t="shared" si="40"/>
        <v>0</v>
      </c>
      <c r="CY170" s="717">
        <f>IF(OR(AQ170="N/A",BM170="N/A",BI170="N/A"),"",IF(AND(H170&lt;1,H170&gt;=0.3,I169="ROUND"),IF(CT170&gt;=-0.4,-0.2,-0.15),MAX(CX170,IF(OR(AQ170="N/A",BM170="N/A",BI170="N/A"),"",GetFinalDiscount("Y", I170, H170, J170, K170, L170, M170, N170, O170, AS170, AT170,AU170,AV170, AW170, AX170,AY170, AZ170, BA170, BB170,BC170,BD170, BE170,BG170, BH170, BJ170, BK170, BN170, BO170, BP170)))))</f>
        <v>-0.2</v>
      </c>
      <c r="CZ170" s="717">
        <f t="shared" si="41"/>
        <v>-0.32999999999999996</v>
      </c>
      <c r="DA170" s="509">
        <f t="shared" si="42"/>
        <v>-0.32999999999999996</v>
      </c>
      <c r="DB170" s="504">
        <f t="shared" si="43"/>
        <v>1675</v>
      </c>
      <c r="DC170" s="504">
        <f t="shared" si="44"/>
        <v>670</v>
      </c>
      <c r="DD170" s="504" t="str">
        <f t="shared" si="45"/>
        <v/>
      </c>
      <c r="DE170" s="504">
        <f t="array" ref="DE170">IF(OR(AQ170="N/A",BM170="N/A",BI170="N/A"),"",GetCertCharge(H170,"Y",AL170))</f>
        <v>53</v>
      </c>
      <c r="DF170" s="504">
        <f>IF(OR(AQ170="N/A",BM170="N/A",BI170="N/A"),"",DC170*Parameters!$L$3)</f>
        <v>26.8</v>
      </c>
      <c r="DG170" s="504">
        <f t="shared" si="46"/>
        <v>590.20000000000005</v>
      </c>
      <c r="DH170" s="504">
        <f t="shared" si="47"/>
        <v>1475.5</v>
      </c>
    </row>
    <row r="171" spans="2:112" x14ac:dyDescent="0.25">
      <c r="B171" s="798"/>
      <c r="C171" s="799" t="s">
        <v>1668</v>
      </c>
      <c r="D171" s="512"/>
      <c r="E171" s="512"/>
      <c r="F171" s="722" t="s">
        <v>24</v>
      </c>
      <c r="G171" s="800"/>
      <c r="H171" s="801">
        <v>0.4</v>
      </c>
      <c r="I171" s="509" t="s">
        <v>196</v>
      </c>
      <c r="J171" s="802" t="s">
        <v>250</v>
      </c>
      <c r="K171" s="803" t="s">
        <v>266</v>
      </c>
      <c r="L171" s="804" t="s">
        <v>188</v>
      </c>
      <c r="M171" s="805" t="s">
        <v>188</v>
      </c>
      <c r="N171" s="804" t="s">
        <v>188</v>
      </c>
      <c r="O171" s="804" t="s">
        <v>22</v>
      </c>
      <c r="P171" s="806"/>
      <c r="Q171" s="805"/>
      <c r="R171" s="805"/>
      <c r="S171" s="805"/>
      <c r="T171" s="805"/>
      <c r="U171" s="805">
        <v>1.008</v>
      </c>
      <c r="V171" s="805"/>
      <c r="W171" s="805"/>
      <c r="X171" s="805"/>
      <c r="Y171" s="805"/>
      <c r="Z171" s="805">
        <v>61.1</v>
      </c>
      <c r="AA171" s="512">
        <v>56</v>
      </c>
      <c r="AB171" s="512"/>
      <c r="AC171" s="512"/>
      <c r="AD171" s="807"/>
      <c r="AE171" s="805"/>
      <c r="AF171" s="805"/>
      <c r="AG171" s="805"/>
      <c r="AH171" s="805"/>
      <c r="AI171" s="512"/>
      <c r="AJ171" s="512"/>
      <c r="AK171" s="807"/>
      <c r="AL171" s="512"/>
      <c r="AM171" s="807"/>
      <c r="AN171" s="512"/>
      <c r="AO171" s="559">
        <f t="array" ref="AO171">IF(AQ171="N/A","",GetRapPrice(I171,H171,J171,K171))</f>
        <v>1800</v>
      </c>
      <c r="AP171" s="509">
        <f t="shared" si="32"/>
        <v>-0.31000000000000005</v>
      </c>
      <c r="AQ171" s="508">
        <f t="array" ref="AQ171">GetFMP(I171,H171,J171,K171,L171,M171,N171,O171,(Q171+R171)/2,Z171,AJ171,"Y")</f>
        <v>1242</v>
      </c>
      <c r="AR171" s="504">
        <f t="shared" si="33"/>
        <v>496.8</v>
      </c>
      <c r="AS171" s="808"/>
      <c r="AT171" s="809"/>
      <c r="AU171" s="810"/>
      <c r="AV171" s="810"/>
      <c r="AW171" s="811"/>
      <c r="AX171" s="811" t="s">
        <v>1183</v>
      </c>
      <c r="AY171" s="810" t="s">
        <v>1183</v>
      </c>
      <c r="AZ171" s="810" t="s">
        <v>1183</v>
      </c>
      <c r="BA171" s="810" t="s">
        <v>1183</v>
      </c>
      <c r="BB171" s="810" t="s">
        <v>1183</v>
      </c>
      <c r="BC171" s="810" t="s">
        <v>1183</v>
      </c>
      <c r="BD171" s="810" t="s">
        <v>1183</v>
      </c>
      <c r="BE171" s="810" t="s">
        <v>1183</v>
      </c>
      <c r="BF171" s="811">
        <f>NaturalRelatedDisc(I171,H171,J171,K171,AX171,"Y",L171,M171,N171,O171)+NaturalRelatedDisc(I171,H171,J171,K171,AY171,"Y",L171,M171,N171,O171)+OpenRelatedDisc(I171,H171,J171,K171,AZ171,"Y",L171,M171,N171,O171)+GrainingRelatedDisc(I171,H171,J171,K171,BA171,"Surface","Y",L171,M171,N171,O171)+GrainingRelatedDisc(I171,H171,J171,K171,BB171,"Internal","Y",L171,M171,N171,O171)+OthersRelatedDisc(I171,H171,J171,K171,BC171,"Y",L171,M171,N171,O171)+OthersRelatedDisc(I171,H171,J171,K171,BD171,"Y",L171,M171,N171,O171)+OthersRelatedDisc(I171,H171,J171,K171,BE171,"Y",L171,M171,N171,O171)+cutrelatedDisc(I171,H171,J171,K171,L171,M171,N171,AW171,"Y",O171)+GetColClarupgDwg(I171,H171,J171,K171,AU171,AV171,"Y",L171)</f>
        <v>0</v>
      </c>
      <c r="BG171" s="810" t="s">
        <v>1183</v>
      </c>
      <c r="BH171" s="810" t="s">
        <v>1183</v>
      </c>
      <c r="BI171" s="811">
        <f t="shared" si="34"/>
        <v>0</v>
      </c>
      <c r="BJ171" s="810" t="s">
        <v>1183</v>
      </c>
      <c r="BK171" s="810" t="s">
        <v>1183</v>
      </c>
      <c r="BL171" s="810" t="s">
        <v>1183</v>
      </c>
      <c r="BM171" s="811">
        <f t="shared" si="35"/>
        <v>0</v>
      </c>
      <c r="BN171" s="812"/>
      <c r="BO171" s="812"/>
      <c r="BP171" s="812"/>
      <c r="BQ171" s="811">
        <f>cleanrelateddisc(I171, H171, J171, K171, BN171, BO171, "Y", L171, M171, N171)+HARelatedDisc(I171, H171, J171, K171,BP171, "Y", L171)</f>
        <v>0</v>
      </c>
      <c r="BR171" s="810"/>
      <c r="BS171" s="810"/>
      <c r="BT171" s="811"/>
      <c r="BU171" s="811"/>
      <c r="BV171" s="810"/>
      <c r="BW171" s="811"/>
      <c r="BX171" s="810"/>
      <c r="BY171" s="813"/>
      <c r="BZ171" s="811"/>
      <c r="CA171" s="813"/>
      <c r="CB171" s="811"/>
      <c r="CC171" s="810"/>
      <c r="CD171" s="810"/>
      <c r="CE171" s="810"/>
      <c r="CF171" s="810"/>
      <c r="CG171" s="810"/>
      <c r="CH171" s="810"/>
      <c r="CI171" s="810"/>
      <c r="CJ171" s="810"/>
      <c r="CK171" s="814"/>
      <c r="CL171" s="815">
        <f t="array" ref="CL171">getSection(I171,J171,K171)</f>
        <v>8</v>
      </c>
      <c r="CM171" s="508">
        <f t="array" ref="CM171">IF(AQ171="N/A","",IF(CU171="N/A",0,GetRapPrice(I171,H171,J171,K171)))</f>
        <v>1800</v>
      </c>
      <c r="CN171" s="509">
        <f t="shared" si="36"/>
        <v>-0.31000000000000005</v>
      </c>
      <c r="CO171" s="509">
        <f t="array" ref="CO171">IF(AQ171="N/A","",IF(CU171="N/A",0,IF(ISBLANK(G171),0,GetPolSymmDiscount(I171,H171,J171,K171,L171,M171,N171,O171))))</f>
        <v>0</v>
      </c>
      <c r="CP171" s="509">
        <f t="array" ref="CP171">IF(AQ171="N/A","",Depthdisc(I171,H171,L171,J171,K171,Z171,"Y"))</f>
        <v>0</v>
      </c>
      <c r="CQ171" s="509">
        <f t="array" ref="CQ171">IF(AQ171="N/A","",IF(CU171="N/A",0,GetSizePremiums(I171,H171,J171,K171,L171,M171,N171,O171,getSection(G171,J171,K171))))</f>
        <v>0</v>
      </c>
      <c r="CR171" s="509">
        <f t="array" ref="CR171">IF(AQ171="N/A","",IF(CU171="N/A",0,IF(ISBLANK(G171),0,GetDiameterPremiums(I171,H171,L171,M171,N171,O171,J171,K171,T171))))</f>
        <v>0</v>
      </c>
      <c r="CS171" s="509">
        <f t="array" ref="CS171">IF(AQ171="N/A","",IF(CU171="N/A",0,IF(ISBLANK(G171),0,GetKtoSPremiums(I171,H171,J171,K171,AJ171))))</f>
        <v>0</v>
      </c>
      <c r="CT171" s="509">
        <f t="shared" si="37"/>
        <v>-0.31000000000000005</v>
      </c>
      <c r="CU171" s="508">
        <f t="array" ref="CU171">IF(AQ171="N/A","",GetFMP(I171, H171, J171, K171, L171, M171, N171, O171, (Q171+R171)/2,Z171,AJ171,"Y"))</f>
        <v>1242</v>
      </c>
      <c r="CV171" s="504">
        <f t="shared" si="38"/>
        <v>496.8</v>
      </c>
      <c r="CW171" s="508">
        <f t="shared" si="39"/>
        <v>1800</v>
      </c>
      <c r="CX171" s="717">
        <f t="shared" si="40"/>
        <v>0</v>
      </c>
      <c r="CY171" s="717">
        <f>IF(OR(AQ171="N/A",BM171="N/A",BI171="N/A"),"",IF(AND(H171&lt;1,H171&gt;=0.3,I170="ROUND"),IF(CT171&gt;=-0.4,-0.2,-0.15),MAX(CX171,IF(OR(AQ171="N/A",BM171="N/A",BI171="N/A"),"",GetFinalDiscount("Y", I171, H171, J171, K171, L171, M171, N171, O171, AS171, AT171,AU171,AV171, AW171, AX171,AY171, AZ171, BA171, BB171,BC171,BD171, BE171,BG171, BH171, BJ171, BK171, BN171, BO171, BP171)))))</f>
        <v>-0.2</v>
      </c>
      <c r="CZ171" s="717">
        <f t="shared" si="41"/>
        <v>-0.31000000000000005</v>
      </c>
      <c r="DA171" s="509">
        <f t="shared" si="42"/>
        <v>-0.31000000000000005</v>
      </c>
      <c r="DB171" s="504">
        <f t="shared" si="43"/>
        <v>1242</v>
      </c>
      <c r="DC171" s="504">
        <f t="shared" si="44"/>
        <v>496.8</v>
      </c>
      <c r="DD171" s="504" t="str">
        <f t="shared" si="45"/>
        <v/>
      </c>
      <c r="DE171" s="504">
        <f t="array" ref="DE171">IF(OR(AQ171="N/A",BM171="N/A",BI171="N/A"),"",GetCertCharge(H171,"Y",AL171))</f>
        <v>53</v>
      </c>
      <c r="DF171" s="504">
        <f>IF(OR(AQ171="N/A",BM171="N/A",BI171="N/A"),"",DC171*Parameters!$L$3)</f>
        <v>19.872</v>
      </c>
      <c r="DG171" s="504">
        <f t="shared" si="46"/>
        <v>423.928</v>
      </c>
      <c r="DH171" s="504">
        <f t="shared" si="47"/>
        <v>1059.82</v>
      </c>
    </row>
    <row r="172" spans="2:112" x14ac:dyDescent="0.25">
      <c r="B172" s="798"/>
      <c r="C172" s="799" t="s">
        <v>1669</v>
      </c>
      <c r="D172" s="512"/>
      <c r="E172" s="512"/>
      <c r="F172" s="722" t="s">
        <v>24</v>
      </c>
      <c r="G172" s="800"/>
      <c r="H172" s="801">
        <v>0.4</v>
      </c>
      <c r="I172" s="509" t="s">
        <v>196</v>
      </c>
      <c r="J172" s="802" t="s">
        <v>233</v>
      </c>
      <c r="K172" s="803" t="s">
        <v>243</v>
      </c>
      <c r="L172" s="804" t="s">
        <v>188</v>
      </c>
      <c r="M172" s="805" t="s">
        <v>188</v>
      </c>
      <c r="N172" s="804" t="s">
        <v>188</v>
      </c>
      <c r="O172" s="804" t="s">
        <v>22</v>
      </c>
      <c r="P172" s="806"/>
      <c r="Q172" s="805"/>
      <c r="R172" s="805"/>
      <c r="S172" s="805"/>
      <c r="T172" s="805"/>
      <c r="U172" s="805">
        <v>1.006</v>
      </c>
      <c r="V172" s="805"/>
      <c r="W172" s="805"/>
      <c r="X172" s="805"/>
      <c r="Y172" s="805"/>
      <c r="Z172" s="805">
        <v>62.2</v>
      </c>
      <c r="AA172" s="512">
        <v>57.9</v>
      </c>
      <c r="AB172" s="512"/>
      <c r="AC172" s="512"/>
      <c r="AD172" s="807"/>
      <c r="AE172" s="805"/>
      <c r="AF172" s="805"/>
      <c r="AG172" s="805"/>
      <c r="AH172" s="805"/>
      <c r="AI172" s="512"/>
      <c r="AJ172" s="512" t="s">
        <v>1183</v>
      </c>
      <c r="AK172" s="807"/>
      <c r="AL172" s="512"/>
      <c r="AM172" s="807"/>
      <c r="AN172" s="512"/>
      <c r="AO172" s="559">
        <f t="array" ref="AO172">IF(AQ172="N/A","",GetRapPrice(I172,H172,J172,K172))</f>
        <v>2900</v>
      </c>
      <c r="AP172" s="509">
        <f t="shared" si="32"/>
        <v>-0.28000000000000003</v>
      </c>
      <c r="AQ172" s="508">
        <f t="array" ref="AQ172">GetFMP(I172,H172,J172,K172,L172,M172,N172,O172,(Q172+R172)/2,Z172,AJ172,"Y")</f>
        <v>2088</v>
      </c>
      <c r="AR172" s="504">
        <f t="shared" si="33"/>
        <v>835.2</v>
      </c>
      <c r="AS172" s="808"/>
      <c r="AT172" s="809"/>
      <c r="AU172" s="810"/>
      <c r="AV172" s="810"/>
      <c r="AW172" s="811"/>
      <c r="AX172" s="811" t="s">
        <v>1183</v>
      </c>
      <c r="AY172" s="810" t="s">
        <v>1183</v>
      </c>
      <c r="AZ172" s="810" t="s">
        <v>1183</v>
      </c>
      <c r="BA172" s="810" t="s">
        <v>1183</v>
      </c>
      <c r="BB172" s="810" t="s">
        <v>1183</v>
      </c>
      <c r="BC172" s="810" t="s">
        <v>1183</v>
      </c>
      <c r="BD172" s="810" t="s">
        <v>1183</v>
      </c>
      <c r="BE172" s="810" t="s">
        <v>1183</v>
      </c>
      <c r="BF172" s="811">
        <f>NaturalRelatedDisc(I172,H172,J172,K172,AX172,"Y",L172,M172,N172,O172)+NaturalRelatedDisc(I172,H172,J172,K172,AY172,"Y",L172,M172,N172,O172)+OpenRelatedDisc(I172,H172,J172,K172,AZ172,"Y",L172,M172,N172,O172)+GrainingRelatedDisc(I172,H172,J172,K172,BA172,"Surface","Y",L172,M172,N172,O172)+GrainingRelatedDisc(I172,H172,J172,K172,BB172,"Internal","Y",L172,M172,N172,O172)+OthersRelatedDisc(I172,H172,J172,K172,BC172,"Y",L172,M172,N172,O172)+OthersRelatedDisc(I172,H172,J172,K172,BD172,"Y",L172,M172,N172,O172)+OthersRelatedDisc(I172,H172,J172,K172,BE172,"Y",L172,M172,N172,O172)+cutrelatedDisc(I172,H172,J172,K172,L172,M172,N172,AW172,"Y",O172)+GetColClarupgDwg(I172,H172,J172,K172,AU172,AV172,"Y",L172)</f>
        <v>0</v>
      </c>
      <c r="BG172" s="810" t="s">
        <v>1183</v>
      </c>
      <c r="BH172" s="810" t="s">
        <v>1183</v>
      </c>
      <c r="BI172" s="811">
        <f t="shared" si="34"/>
        <v>0</v>
      </c>
      <c r="BJ172" s="810" t="s">
        <v>1183</v>
      </c>
      <c r="BK172" s="810" t="s">
        <v>1183</v>
      </c>
      <c r="BL172" s="810" t="s">
        <v>1183</v>
      </c>
      <c r="BM172" s="811">
        <f t="shared" si="35"/>
        <v>0</v>
      </c>
      <c r="BN172" s="812" t="s">
        <v>861</v>
      </c>
      <c r="BO172" s="812" t="s">
        <v>861</v>
      </c>
      <c r="BP172" s="812" t="s">
        <v>749</v>
      </c>
      <c r="BQ172" s="811">
        <f>cleanrelateddisc(I172, H172, J172, K172, BN172, BO172, "Y", L172, M172, N172)+HARelatedDisc(I172, H172, J172, K172,BP172, "Y", L172)</f>
        <v>0</v>
      </c>
      <c r="BR172" s="810"/>
      <c r="BS172" s="810"/>
      <c r="BT172" s="811"/>
      <c r="BU172" s="811"/>
      <c r="BV172" s="810"/>
      <c r="BW172" s="811"/>
      <c r="BX172" s="810"/>
      <c r="BY172" s="813"/>
      <c r="BZ172" s="811"/>
      <c r="CA172" s="813"/>
      <c r="CB172" s="811"/>
      <c r="CC172" s="810"/>
      <c r="CD172" s="810"/>
      <c r="CE172" s="810"/>
      <c r="CF172" s="810"/>
      <c r="CG172" s="810"/>
      <c r="CH172" s="810"/>
      <c r="CI172" s="810"/>
      <c r="CJ172" s="810"/>
      <c r="CK172" s="814"/>
      <c r="CL172" s="815">
        <f t="array" ref="CL172">getSection(I172,J172,K172)</f>
        <v>4</v>
      </c>
      <c r="CM172" s="508">
        <f t="array" ref="CM172">IF(AQ172="N/A","",IF(CU172="N/A",0,GetRapPrice(I172,H172,J172,K172)))</f>
        <v>2900</v>
      </c>
      <c r="CN172" s="509">
        <f t="shared" si="36"/>
        <v>-0.28000000000000003</v>
      </c>
      <c r="CO172" s="509">
        <f t="array" ref="CO172">IF(AQ172="N/A","",IF(CU172="N/A",0,IF(ISBLANK(G172),0,GetPolSymmDiscount(I172,H172,J172,K172,L172,M172,N172,O172))))</f>
        <v>0</v>
      </c>
      <c r="CP172" s="509">
        <f t="array" ref="CP172">IF(AQ172="N/A","",Depthdisc(I172,H172,L172,J172,K172,Z172,"Y"))</f>
        <v>0</v>
      </c>
      <c r="CQ172" s="509">
        <f t="array" ref="CQ172">IF(AQ172="N/A","",IF(CU172="N/A",0,GetSizePremiums(I172,H172,J172,K172,L172,M172,N172,O172,getSection(G172,J172,K172))))</f>
        <v>0</v>
      </c>
      <c r="CR172" s="509">
        <f t="array" ref="CR172">IF(AQ172="N/A","",IF(CU172="N/A",0,IF(ISBLANK(G172),0,GetDiameterPremiums(I172,H172,L172,M172,N172,O172,J172,K172,T172))))</f>
        <v>0</v>
      </c>
      <c r="CS172" s="509">
        <f t="array" ref="CS172">IF(AQ172="N/A","",IF(CU172="N/A",0,IF(ISBLANK(G172),0,GetKtoSPremiums(I172,H172,J172,K172,AJ172))))</f>
        <v>0</v>
      </c>
      <c r="CT172" s="509">
        <f t="shared" si="37"/>
        <v>-0.28000000000000003</v>
      </c>
      <c r="CU172" s="508">
        <f t="array" ref="CU172">IF(AQ172="N/A","",GetFMP(I172, H172, J172, K172, L172, M172, N172, O172, (Q172+R172)/2,Z172,AJ172,"Y"))</f>
        <v>2088</v>
      </c>
      <c r="CV172" s="504">
        <f t="shared" si="38"/>
        <v>835.2</v>
      </c>
      <c r="CW172" s="508">
        <f t="shared" si="39"/>
        <v>2900</v>
      </c>
      <c r="CX172" s="717">
        <f t="shared" si="40"/>
        <v>0</v>
      </c>
      <c r="CY172" s="717">
        <f>IF(OR(AQ172="N/A",BM172="N/A",BI172="N/A"),"",IF(AND(H172&lt;1,H172&gt;=0.3,I171="ROUND"),IF(CT172&gt;=-0.4,-0.2,-0.15),MAX(CX172,IF(OR(AQ172="N/A",BM172="N/A",BI172="N/A"),"",GetFinalDiscount("Y", I172, H172, J172, K172, L172, M172, N172, O172, AS172, AT172,AU172,AV172, AW172, AX172,AY172, AZ172, BA172, BB172,BC172,BD172, BE172,BG172, BH172, BJ172, BK172, BN172, BO172, BP172)))))</f>
        <v>-0.2</v>
      </c>
      <c r="CZ172" s="717">
        <f t="shared" si="41"/>
        <v>-0.28000000000000003</v>
      </c>
      <c r="DA172" s="509">
        <f t="shared" si="42"/>
        <v>-0.28000000000000003</v>
      </c>
      <c r="DB172" s="504">
        <f t="shared" si="43"/>
        <v>2088</v>
      </c>
      <c r="DC172" s="504">
        <f t="shared" si="44"/>
        <v>835.2</v>
      </c>
      <c r="DD172" s="504" t="str">
        <f t="shared" si="45"/>
        <v/>
      </c>
      <c r="DE172" s="504">
        <f t="array" ref="DE172">IF(OR(AQ172="N/A",BM172="N/A",BI172="N/A"),"",GetCertCharge(H172,"Y",AL172))</f>
        <v>53</v>
      </c>
      <c r="DF172" s="504">
        <f>IF(OR(AQ172="N/A",BM172="N/A",BI172="N/A"),"",DC172*Parameters!$L$3)</f>
        <v>33.408000000000001</v>
      </c>
      <c r="DG172" s="504">
        <f t="shared" si="46"/>
        <v>748.79200000000003</v>
      </c>
      <c r="DH172" s="504">
        <f t="shared" si="47"/>
        <v>1871.98</v>
      </c>
    </row>
    <row r="173" spans="2:112" x14ac:dyDescent="0.25">
      <c r="B173" s="798"/>
      <c r="C173" s="799" t="s">
        <v>1670</v>
      </c>
      <c r="D173" s="512"/>
      <c r="E173" s="512"/>
      <c r="F173" s="722" t="s">
        <v>24</v>
      </c>
      <c r="G173" s="800"/>
      <c r="H173" s="801">
        <v>0.4</v>
      </c>
      <c r="I173" s="509" t="s">
        <v>196</v>
      </c>
      <c r="J173" s="802" t="s">
        <v>233</v>
      </c>
      <c r="K173" s="803" t="s">
        <v>243</v>
      </c>
      <c r="L173" s="804" t="s">
        <v>188</v>
      </c>
      <c r="M173" s="805" t="s">
        <v>188</v>
      </c>
      <c r="N173" s="804" t="s">
        <v>188</v>
      </c>
      <c r="O173" s="804" t="s">
        <v>22</v>
      </c>
      <c r="P173" s="806"/>
      <c r="Q173" s="805"/>
      <c r="R173" s="805"/>
      <c r="S173" s="805"/>
      <c r="T173" s="805"/>
      <c r="U173" s="805">
        <v>1.0109999999999999</v>
      </c>
      <c r="V173" s="805"/>
      <c r="W173" s="805"/>
      <c r="X173" s="805"/>
      <c r="Y173" s="805"/>
      <c r="Z173" s="805">
        <v>61.5</v>
      </c>
      <c r="AA173" s="512">
        <v>56</v>
      </c>
      <c r="AB173" s="512"/>
      <c r="AC173" s="512"/>
      <c r="AD173" s="807"/>
      <c r="AE173" s="805"/>
      <c r="AF173" s="805"/>
      <c r="AG173" s="805"/>
      <c r="AH173" s="805"/>
      <c r="AI173" s="512"/>
      <c r="AJ173" s="512"/>
      <c r="AK173" s="807"/>
      <c r="AL173" s="512"/>
      <c r="AM173" s="807"/>
      <c r="AN173" s="512"/>
      <c r="AO173" s="559">
        <f t="array" ref="AO173">IF(AQ173="N/A","",GetRapPrice(I173,H173,J173,K173))</f>
        <v>2900</v>
      </c>
      <c r="AP173" s="509">
        <f t="shared" si="32"/>
        <v>-0.28000000000000003</v>
      </c>
      <c r="AQ173" s="508">
        <f t="array" ref="AQ173">GetFMP(I173,H173,J173,K173,L173,M173,N173,O173,(Q173+R173)/2,Z173,AJ173,"Y")</f>
        <v>2088</v>
      </c>
      <c r="AR173" s="504">
        <f t="shared" si="33"/>
        <v>835.2</v>
      </c>
      <c r="AS173" s="808"/>
      <c r="AT173" s="809"/>
      <c r="AU173" s="810"/>
      <c r="AV173" s="810"/>
      <c r="AW173" s="811"/>
      <c r="AX173" s="811" t="s">
        <v>1183</v>
      </c>
      <c r="AY173" s="810" t="s">
        <v>1183</v>
      </c>
      <c r="AZ173" s="810" t="s">
        <v>1183</v>
      </c>
      <c r="BA173" s="810" t="s">
        <v>1183</v>
      </c>
      <c r="BB173" s="810" t="s">
        <v>1183</v>
      </c>
      <c r="BC173" s="810" t="s">
        <v>1183</v>
      </c>
      <c r="BD173" s="810" t="s">
        <v>1183</v>
      </c>
      <c r="BE173" s="810" t="s">
        <v>1183</v>
      </c>
      <c r="BF173" s="811">
        <f>NaturalRelatedDisc(I173,H173,J173,K173,AX173,"Y",L173,M173,N173,O173)+NaturalRelatedDisc(I173,H173,J173,K173,AY173,"Y",L173,M173,N173,O173)+OpenRelatedDisc(I173,H173,J173,K173,AZ173,"Y",L173,M173,N173,O173)+GrainingRelatedDisc(I173,H173,J173,K173,BA173,"Surface","Y",L173,M173,N173,O173)+GrainingRelatedDisc(I173,H173,J173,K173,BB173,"Internal","Y",L173,M173,N173,O173)+OthersRelatedDisc(I173,H173,J173,K173,BC173,"Y",L173,M173,N173,O173)+OthersRelatedDisc(I173,H173,J173,K173,BD173,"Y",L173,M173,N173,O173)+OthersRelatedDisc(I173,H173,J173,K173,BE173,"Y",L173,M173,N173,O173)+cutrelatedDisc(I173,H173,J173,K173,L173,M173,N173,AW173,"Y",O173)+GetColClarupgDwg(I173,H173,J173,K173,AU173,AV173,"Y",L173)</f>
        <v>0</v>
      </c>
      <c r="BG173" s="810" t="s">
        <v>1183</v>
      </c>
      <c r="BH173" s="810" t="s">
        <v>1183</v>
      </c>
      <c r="BI173" s="811">
        <f t="shared" si="34"/>
        <v>0</v>
      </c>
      <c r="BJ173" s="810" t="s">
        <v>1183</v>
      </c>
      <c r="BK173" s="810" t="s">
        <v>1183</v>
      </c>
      <c r="BL173" s="810" t="s">
        <v>1183</v>
      </c>
      <c r="BM173" s="811">
        <f t="shared" si="35"/>
        <v>0</v>
      </c>
      <c r="BN173" s="812" t="s">
        <v>861</v>
      </c>
      <c r="BO173" s="812" t="s">
        <v>861</v>
      </c>
      <c r="BP173" s="812" t="s">
        <v>861</v>
      </c>
      <c r="BQ173" s="811">
        <f>cleanrelateddisc(I173, H173, J173, K173, BN173, BO173, "Y", L173, M173, N173)+HARelatedDisc(I173, H173, J173, K173,BP173, "Y", L173)</f>
        <v>0</v>
      </c>
      <c r="BR173" s="810"/>
      <c r="BS173" s="810"/>
      <c r="BT173" s="811"/>
      <c r="BU173" s="811"/>
      <c r="BV173" s="810"/>
      <c r="BW173" s="811"/>
      <c r="BX173" s="810"/>
      <c r="BY173" s="813"/>
      <c r="BZ173" s="811"/>
      <c r="CA173" s="813"/>
      <c r="CB173" s="811"/>
      <c r="CC173" s="810"/>
      <c r="CD173" s="810"/>
      <c r="CE173" s="810"/>
      <c r="CF173" s="810"/>
      <c r="CG173" s="810"/>
      <c r="CH173" s="810"/>
      <c r="CI173" s="810"/>
      <c r="CJ173" s="810"/>
      <c r="CK173" s="814"/>
      <c r="CL173" s="815">
        <f t="array" ref="CL173">getSection(I173,J173,K173)</f>
        <v>4</v>
      </c>
      <c r="CM173" s="508">
        <f t="array" ref="CM173">IF(AQ173="N/A","",IF(CU173="N/A",0,GetRapPrice(I173,H173,J173,K173)))</f>
        <v>2900</v>
      </c>
      <c r="CN173" s="509">
        <f t="shared" si="36"/>
        <v>-0.28000000000000003</v>
      </c>
      <c r="CO173" s="509">
        <f t="array" ref="CO173">IF(AQ173="N/A","",IF(CU173="N/A",0,IF(ISBLANK(G173),0,GetPolSymmDiscount(I173,H173,J173,K173,L173,M173,N173,O173))))</f>
        <v>0</v>
      </c>
      <c r="CP173" s="509">
        <f t="array" ref="CP173">IF(AQ173="N/A","",Depthdisc(I173,H173,L173,J173,K173,Z173,"Y"))</f>
        <v>0</v>
      </c>
      <c r="CQ173" s="509">
        <f t="array" ref="CQ173">IF(AQ173="N/A","",IF(CU173="N/A",0,GetSizePremiums(I173,H173,J173,K173,L173,M173,N173,O173,getSection(G173,J173,K173))))</f>
        <v>0</v>
      </c>
      <c r="CR173" s="509">
        <f t="array" ref="CR173">IF(AQ173="N/A","",IF(CU173="N/A",0,IF(ISBLANK(G173),0,GetDiameterPremiums(I173,H173,L173,M173,N173,O173,J173,K173,T173))))</f>
        <v>0</v>
      </c>
      <c r="CS173" s="509">
        <f t="array" ref="CS173">IF(AQ173="N/A","",IF(CU173="N/A",0,IF(ISBLANK(G173),0,GetKtoSPremiums(I173,H173,J173,K173,AJ173))))</f>
        <v>0</v>
      </c>
      <c r="CT173" s="509">
        <f t="shared" si="37"/>
        <v>-0.28000000000000003</v>
      </c>
      <c r="CU173" s="508">
        <f t="array" ref="CU173">IF(AQ173="N/A","",GetFMP(I173, H173, J173, K173, L173, M173, N173, O173, (Q173+R173)/2,Z173,AJ173,"Y"))</f>
        <v>2088</v>
      </c>
      <c r="CV173" s="504">
        <f t="shared" si="38"/>
        <v>835.2</v>
      </c>
      <c r="CW173" s="508">
        <f t="shared" si="39"/>
        <v>2900</v>
      </c>
      <c r="CX173" s="717">
        <f t="shared" si="40"/>
        <v>0</v>
      </c>
      <c r="CY173" s="717">
        <f>IF(OR(AQ173="N/A",BM173="N/A",BI173="N/A"),"",IF(AND(H173&lt;1,H173&gt;=0.3,I172="ROUND"),IF(CT173&gt;=-0.4,-0.2,-0.15),MAX(CX173,IF(OR(AQ173="N/A",BM173="N/A",BI173="N/A"),"",GetFinalDiscount("Y", I173, H173, J173, K173, L173, M173, N173, O173, AS173, AT173,AU173,AV173, AW173, AX173,AY173, AZ173, BA173, BB173,BC173,BD173, BE173,BG173, BH173, BJ173, BK173, BN173, BO173, BP173)))))</f>
        <v>-0.2</v>
      </c>
      <c r="CZ173" s="717">
        <f t="shared" si="41"/>
        <v>-0.28000000000000003</v>
      </c>
      <c r="DA173" s="509">
        <f t="shared" si="42"/>
        <v>-0.28000000000000003</v>
      </c>
      <c r="DB173" s="504">
        <f t="shared" si="43"/>
        <v>2088</v>
      </c>
      <c r="DC173" s="504">
        <f t="shared" si="44"/>
        <v>835.2</v>
      </c>
      <c r="DD173" s="504" t="str">
        <f t="shared" si="45"/>
        <v/>
      </c>
      <c r="DE173" s="504">
        <f t="array" ref="DE173">IF(OR(AQ173="N/A",BM173="N/A",BI173="N/A"),"",GetCertCharge(H173,"Y",AL173))</f>
        <v>53</v>
      </c>
      <c r="DF173" s="504">
        <f>IF(OR(AQ173="N/A",BM173="N/A",BI173="N/A"),"",DC173*Parameters!$L$3)</f>
        <v>33.408000000000001</v>
      </c>
      <c r="DG173" s="504">
        <f t="shared" si="46"/>
        <v>748.79200000000003</v>
      </c>
      <c r="DH173" s="504">
        <f t="shared" si="47"/>
        <v>1871.98</v>
      </c>
    </row>
    <row r="174" spans="2:112" x14ac:dyDescent="0.25">
      <c r="B174" s="798"/>
      <c r="C174" s="799" t="s">
        <v>1671</v>
      </c>
      <c r="D174" s="512"/>
      <c r="E174" s="512"/>
      <c r="F174" s="722" t="s">
        <v>24</v>
      </c>
      <c r="G174" s="800"/>
      <c r="H174" s="801">
        <v>0.4</v>
      </c>
      <c r="I174" s="509" t="s">
        <v>196</v>
      </c>
      <c r="J174" s="802" t="s">
        <v>213</v>
      </c>
      <c r="K174" s="803" t="s">
        <v>251</v>
      </c>
      <c r="L174" s="804" t="s">
        <v>188</v>
      </c>
      <c r="M174" s="805" t="s">
        <v>188</v>
      </c>
      <c r="N174" s="804" t="s">
        <v>188</v>
      </c>
      <c r="O174" s="804" t="s">
        <v>22</v>
      </c>
      <c r="P174" s="806"/>
      <c r="Q174" s="805"/>
      <c r="R174" s="805"/>
      <c r="S174" s="805"/>
      <c r="T174" s="805"/>
      <c r="U174" s="805">
        <v>1.004</v>
      </c>
      <c r="V174" s="805"/>
      <c r="W174" s="805"/>
      <c r="X174" s="805"/>
      <c r="Y174" s="805"/>
      <c r="Z174" s="805">
        <v>62.5</v>
      </c>
      <c r="AA174" s="512">
        <v>55</v>
      </c>
      <c r="AB174" s="512"/>
      <c r="AC174" s="512"/>
      <c r="AD174" s="807"/>
      <c r="AE174" s="805"/>
      <c r="AF174" s="805"/>
      <c r="AG174" s="805"/>
      <c r="AH174" s="805"/>
      <c r="AI174" s="512"/>
      <c r="AJ174" s="512"/>
      <c r="AK174" s="807"/>
      <c r="AL174" s="512"/>
      <c r="AM174" s="807"/>
      <c r="AN174" s="512"/>
      <c r="AO174" s="559">
        <f t="array" ref="AO174">IF(AQ174="N/A","",GetRapPrice(I174,H174,J174,K174))</f>
        <v>2800</v>
      </c>
      <c r="AP174" s="509">
        <f t="shared" si="32"/>
        <v>-0.31999999999999995</v>
      </c>
      <c r="AQ174" s="508">
        <f t="array" ref="AQ174">GetFMP(I174,H174,J174,K174,L174,M174,N174,O174,(Q174+R174)/2,Z174,AJ174,"Y")</f>
        <v>1904.0000000000002</v>
      </c>
      <c r="AR174" s="504">
        <f t="shared" si="33"/>
        <v>761.60000000000014</v>
      </c>
      <c r="AS174" s="808"/>
      <c r="AT174" s="809"/>
      <c r="AU174" s="810"/>
      <c r="AV174" s="810"/>
      <c r="AW174" s="811"/>
      <c r="AX174" s="811" t="s">
        <v>1183</v>
      </c>
      <c r="AY174" s="810" t="s">
        <v>1183</v>
      </c>
      <c r="AZ174" s="810" t="s">
        <v>1183</v>
      </c>
      <c r="BA174" s="810" t="s">
        <v>1183</v>
      </c>
      <c r="BB174" s="810" t="s">
        <v>1183</v>
      </c>
      <c r="BC174" s="810" t="s">
        <v>1183</v>
      </c>
      <c r="BD174" s="810" t="s">
        <v>1183</v>
      </c>
      <c r="BE174" s="810" t="s">
        <v>1183</v>
      </c>
      <c r="BF174" s="811">
        <f>NaturalRelatedDisc(I174,H174,J174,K174,AX174,"Y",L174,M174,N174,O174)+NaturalRelatedDisc(I174,H174,J174,K174,AY174,"Y",L174,M174,N174,O174)+OpenRelatedDisc(I174,H174,J174,K174,AZ174,"Y",L174,M174,N174,O174)+GrainingRelatedDisc(I174,H174,J174,K174,BA174,"Surface","Y",L174,M174,N174,O174)+GrainingRelatedDisc(I174,H174,J174,K174,BB174,"Internal","Y",L174,M174,N174,O174)+OthersRelatedDisc(I174,H174,J174,K174,BC174,"Y",L174,M174,N174,O174)+OthersRelatedDisc(I174,H174,J174,K174,BD174,"Y",L174,M174,N174,O174)+OthersRelatedDisc(I174,H174,J174,K174,BE174,"Y",L174,M174,N174,O174)+cutrelatedDisc(I174,H174,J174,K174,L174,M174,N174,AW174,"Y",O174)+GetColClarupgDwg(I174,H174,J174,K174,AU174,AV174,"Y",L174)</f>
        <v>0</v>
      </c>
      <c r="BG174" s="810" t="s">
        <v>1183</v>
      </c>
      <c r="BH174" s="810" t="s">
        <v>1183</v>
      </c>
      <c r="BI174" s="811">
        <f t="shared" si="34"/>
        <v>0</v>
      </c>
      <c r="BJ174" s="810" t="s">
        <v>1183</v>
      </c>
      <c r="BK174" s="810" t="s">
        <v>1183</v>
      </c>
      <c r="BL174" s="810" t="s">
        <v>1183</v>
      </c>
      <c r="BM174" s="811">
        <f t="shared" si="35"/>
        <v>0</v>
      </c>
      <c r="BN174" s="812" t="s">
        <v>861</v>
      </c>
      <c r="BO174" s="812" t="s">
        <v>861</v>
      </c>
      <c r="BP174" s="812" t="s">
        <v>861</v>
      </c>
      <c r="BQ174" s="811">
        <f>cleanrelateddisc(I174, H174, J174, K174, BN174, BO174, "Y", L174, M174, N174)+HARelatedDisc(I174, H174, J174, K174,BP174, "Y", L174)</f>
        <v>0</v>
      </c>
      <c r="BR174" s="810"/>
      <c r="BS174" s="810"/>
      <c r="BT174" s="811"/>
      <c r="BU174" s="811"/>
      <c r="BV174" s="810"/>
      <c r="BW174" s="811"/>
      <c r="BX174" s="810"/>
      <c r="BY174" s="813"/>
      <c r="BZ174" s="811"/>
      <c r="CA174" s="813"/>
      <c r="CB174" s="811"/>
      <c r="CC174" s="810"/>
      <c r="CD174" s="810"/>
      <c r="CE174" s="810"/>
      <c r="CF174" s="810"/>
      <c r="CG174" s="810"/>
      <c r="CH174" s="810"/>
      <c r="CI174" s="810"/>
      <c r="CJ174" s="810"/>
      <c r="CK174" s="814"/>
      <c r="CL174" s="815">
        <f t="array" ref="CL174">getSection(I174,J174,K174)</f>
        <v>4</v>
      </c>
      <c r="CM174" s="508">
        <f t="array" ref="CM174">IF(AQ174="N/A","",IF(CU174="N/A",0,GetRapPrice(I174,H174,J174,K174)))</f>
        <v>2800</v>
      </c>
      <c r="CN174" s="509">
        <f t="shared" si="36"/>
        <v>-0.31999999999999995</v>
      </c>
      <c r="CO174" s="509">
        <f t="array" ref="CO174">IF(AQ174="N/A","",IF(CU174="N/A",0,IF(ISBLANK(G174),0,GetPolSymmDiscount(I174,H174,J174,K174,L174,M174,N174,O174))))</f>
        <v>0</v>
      </c>
      <c r="CP174" s="509">
        <f t="array" ref="CP174">IF(AQ174="N/A","",Depthdisc(I174,H174,L174,J174,K174,Z174,"Y"))</f>
        <v>0</v>
      </c>
      <c r="CQ174" s="509">
        <f t="array" ref="CQ174">IF(AQ174="N/A","",IF(CU174="N/A",0,GetSizePremiums(I174,H174,J174,K174,L174,M174,N174,O174,getSection(G174,J174,K174))))</f>
        <v>0</v>
      </c>
      <c r="CR174" s="509">
        <f t="array" ref="CR174">IF(AQ174="N/A","",IF(CU174="N/A",0,IF(ISBLANK(G174),0,GetDiameterPremiums(I174,H174,L174,M174,N174,O174,J174,K174,T174))))</f>
        <v>0</v>
      </c>
      <c r="CS174" s="509">
        <f t="array" ref="CS174">IF(AQ174="N/A","",IF(CU174="N/A",0,IF(ISBLANK(G174),0,GetKtoSPremiums(I174,H174,J174,K174,AJ174))))</f>
        <v>0</v>
      </c>
      <c r="CT174" s="509">
        <f t="shared" si="37"/>
        <v>-0.31999999999999995</v>
      </c>
      <c r="CU174" s="508">
        <f t="array" ref="CU174">IF(AQ174="N/A","",GetFMP(I174, H174, J174, K174, L174, M174, N174, O174, (Q174+R174)/2,Z174,AJ174,"Y"))</f>
        <v>1904.0000000000002</v>
      </c>
      <c r="CV174" s="504">
        <f t="shared" si="38"/>
        <v>761.60000000000014</v>
      </c>
      <c r="CW174" s="508">
        <f t="shared" si="39"/>
        <v>2800</v>
      </c>
      <c r="CX174" s="717">
        <f t="shared" si="40"/>
        <v>0</v>
      </c>
      <c r="CY174" s="717">
        <f>IF(OR(AQ174="N/A",BM174="N/A",BI174="N/A"),"",IF(AND(H174&lt;1,H174&gt;=0.3,I173="ROUND"),IF(CT174&gt;=-0.4,-0.2,-0.15),MAX(CX174,IF(OR(AQ174="N/A",BM174="N/A",BI174="N/A"),"",GetFinalDiscount("Y", I174, H174, J174, K174, L174, M174, N174, O174, AS174, AT174,AU174,AV174, AW174, AX174,AY174, AZ174, BA174, BB174,BC174,BD174, BE174,BG174, BH174, BJ174, BK174, BN174, BO174, BP174)))))</f>
        <v>-0.2</v>
      </c>
      <c r="CZ174" s="717">
        <f t="shared" si="41"/>
        <v>-0.31999999999999995</v>
      </c>
      <c r="DA174" s="509">
        <f t="shared" si="42"/>
        <v>-0.31999999999999995</v>
      </c>
      <c r="DB174" s="504">
        <f t="shared" si="43"/>
        <v>1904.0000000000002</v>
      </c>
      <c r="DC174" s="504">
        <f t="shared" si="44"/>
        <v>761.60000000000014</v>
      </c>
      <c r="DD174" s="504" t="str">
        <f t="shared" si="45"/>
        <v/>
      </c>
      <c r="DE174" s="504">
        <f t="array" ref="DE174">IF(OR(AQ174="N/A",BM174="N/A",BI174="N/A"),"",GetCertCharge(H174,"Y",AL174))</f>
        <v>53</v>
      </c>
      <c r="DF174" s="504">
        <f>IF(OR(AQ174="N/A",BM174="N/A",BI174="N/A"),"",DC174*Parameters!$L$3)</f>
        <v>30.464000000000006</v>
      </c>
      <c r="DG174" s="504">
        <f t="shared" si="46"/>
        <v>678.13600000000008</v>
      </c>
      <c r="DH174" s="504">
        <f t="shared" si="47"/>
        <v>1695.3400000000001</v>
      </c>
    </row>
    <row r="175" spans="2:112" x14ac:dyDescent="0.25">
      <c r="B175" s="798"/>
      <c r="C175" s="799" t="s">
        <v>1672</v>
      </c>
      <c r="D175" s="512"/>
      <c r="E175" s="512"/>
      <c r="F175" s="722" t="s">
        <v>24</v>
      </c>
      <c r="G175" s="800"/>
      <c r="H175" s="801">
        <v>0.4</v>
      </c>
      <c r="I175" s="509" t="s">
        <v>196</v>
      </c>
      <c r="J175" s="802" t="s">
        <v>250</v>
      </c>
      <c r="K175" s="803" t="s">
        <v>243</v>
      </c>
      <c r="L175" s="804" t="s">
        <v>202</v>
      </c>
      <c r="M175" s="805" t="s">
        <v>202</v>
      </c>
      <c r="N175" s="804" t="s">
        <v>202</v>
      </c>
      <c r="O175" s="804" t="s">
        <v>22</v>
      </c>
      <c r="P175" s="806"/>
      <c r="Q175" s="805"/>
      <c r="R175" s="805"/>
      <c r="S175" s="805"/>
      <c r="T175" s="805"/>
      <c r="U175" s="805">
        <v>1.0129999999999999</v>
      </c>
      <c r="V175" s="805"/>
      <c r="W175" s="805"/>
      <c r="X175" s="805"/>
      <c r="Y175" s="805"/>
      <c r="Z175" s="805">
        <v>63.8</v>
      </c>
      <c r="AA175" s="512">
        <v>55</v>
      </c>
      <c r="AB175" s="512"/>
      <c r="AC175" s="512"/>
      <c r="AD175" s="807"/>
      <c r="AE175" s="805"/>
      <c r="AF175" s="805"/>
      <c r="AG175" s="805"/>
      <c r="AH175" s="805"/>
      <c r="AI175" s="512"/>
      <c r="AJ175" s="512"/>
      <c r="AK175" s="807"/>
      <c r="AL175" s="512"/>
      <c r="AM175" s="807"/>
      <c r="AN175" s="512"/>
      <c r="AO175" s="559">
        <f t="array" ref="AO175">IF(AQ175="N/A","",GetRapPrice(I175,H175,J175,K175))</f>
        <v>2600</v>
      </c>
      <c r="AP175" s="509">
        <f t="shared" si="32"/>
        <v>-0.37</v>
      </c>
      <c r="AQ175" s="508">
        <f t="array" ref="AQ175">GetFMP(I175,H175,J175,K175,L175,M175,N175,O175,(Q175+R175)/2,Z175,AJ175,"Y")</f>
        <v>1638</v>
      </c>
      <c r="AR175" s="504">
        <f t="shared" si="33"/>
        <v>655.20000000000005</v>
      </c>
      <c r="AS175" s="808"/>
      <c r="AT175" s="809"/>
      <c r="AU175" s="810"/>
      <c r="AV175" s="810"/>
      <c r="AW175" s="811"/>
      <c r="AX175" s="811" t="s">
        <v>1183</v>
      </c>
      <c r="AY175" s="810" t="s">
        <v>1183</v>
      </c>
      <c r="AZ175" s="810" t="s">
        <v>1183</v>
      </c>
      <c r="BA175" s="810" t="s">
        <v>1183</v>
      </c>
      <c r="BB175" s="810" t="s">
        <v>1183</v>
      </c>
      <c r="BC175" s="810" t="s">
        <v>1183</v>
      </c>
      <c r="BD175" s="810" t="s">
        <v>1183</v>
      </c>
      <c r="BE175" s="810" t="s">
        <v>1183</v>
      </c>
      <c r="BF175" s="811">
        <f>NaturalRelatedDisc(I175,H175,J175,K175,AX175,"Y",L175,M175,N175,O175)+NaturalRelatedDisc(I175,H175,J175,K175,AY175,"Y",L175,M175,N175,O175)+OpenRelatedDisc(I175,H175,J175,K175,AZ175,"Y",L175,M175,N175,O175)+GrainingRelatedDisc(I175,H175,J175,K175,BA175,"Surface","Y",L175,M175,N175,O175)+GrainingRelatedDisc(I175,H175,J175,K175,BB175,"Internal","Y",L175,M175,N175,O175)+OthersRelatedDisc(I175,H175,J175,K175,BC175,"Y",L175,M175,N175,O175)+OthersRelatedDisc(I175,H175,J175,K175,BD175,"Y",L175,M175,N175,O175)+OthersRelatedDisc(I175,H175,J175,K175,BE175,"Y",L175,M175,N175,O175)+cutrelatedDisc(I175,H175,J175,K175,L175,M175,N175,AW175,"Y",O175)+GetColClarupgDwg(I175,H175,J175,K175,AU175,AV175,"Y",L175)</f>
        <v>0</v>
      </c>
      <c r="BG175" s="810" t="s">
        <v>1183</v>
      </c>
      <c r="BH175" s="810" t="s">
        <v>1183</v>
      </c>
      <c r="BI175" s="811">
        <f t="shared" si="34"/>
        <v>0</v>
      </c>
      <c r="BJ175" s="810" t="s">
        <v>1183</v>
      </c>
      <c r="BK175" s="810" t="s">
        <v>1183</v>
      </c>
      <c r="BL175" s="810" t="s">
        <v>1183</v>
      </c>
      <c r="BM175" s="811">
        <f t="shared" si="35"/>
        <v>0</v>
      </c>
      <c r="BN175" s="812"/>
      <c r="BO175" s="812"/>
      <c r="BP175" s="812"/>
      <c r="BQ175" s="811">
        <f>cleanrelateddisc(I175, H175, J175, K175, BN175, BO175, "Y", L175, M175, N175)+HARelatedDisc(I175, H175, J175, K175,BP175, "Y", L175)</f>
        <v>0</v>
      </c>
      <c r="BR175" s="810"/>
      <c r="BS175" s="810"/>
      <c r="BT175" s="811"/>
      <c r="BU175" s="811"/>
      <c r="BV175" s="810"/>
      <c r="BW175" s="811"/>
      <c r="BX175" s="810"/>
      <c r="BY175" s="813"/>
      <c r="BZ175" s="811"/>
      <c r="CA175" s="813"/>
      <c r="CB175" s="811"/>
      <c r="CC175" s="810"/>
      <c r="CD175" s="810"/>
      <c r="CE175" s="810"/>
      <c r="CF175" s="810"/>
      <c r="CG175" s="810"/>
      <c r="CH175" s="810"/>
      <c r="CI175" s="810"/>
      <c r="CJ175" s="810"/>
      <c r="CK175" s="814"/>
      <c r="CL175" s="815">
        <f t="array" ref="CL175">getSection(I175,J175,K175)</f>
        <v>5</v>
      </c>
      <c r="CM175" s="508">
        <f t="array" ref="CM175">IF(AQ175="N/A","",IF(CU175="N/A",0,GetRapPrice(I175,H175,J175,K175)))</f>
        <v>2600</v>
      </c>
      <c r="CN175" s="509">
        <f t="shared" si="36"/>
        <v>-0.37</v>
      </c>
      <c r="CO175" s="509">
        <f t="array" ref="CO175">IF(AQ175="N/A","",IF(CU175="N/A",0,IF(ISBLANK(G175),0,GetPolSymmDiscount(I175,H175,J175,K175,L175,M175,N175,O175))))</f>
        <v>0</v>
      </c>
      <c r="CP175" s="509">
        <f t="array" ref="CP175">IF(AQ175="N/A","",Depthdisc(I175,H175,L175,J175,K175,Z175,"Y"))</f>
        <v>0</v>
      </c>
      <c r="CQ175" s="509">
        <f t="array" ref="CQ175">IF(AQ175="N/A","",IF(CU175="N/A",0,GetSizePremiums(I175,H175,J175,K175,L175,M175,N175,O175,getSection(G175,J175,K175))))</f>
        <v>0</v>
      </c>
      <c r="CR175" s="509">
        <f t="array" ref="CR175">IF(AQ175="N/A","",IF(CU175="N/A",0,IF(ISBLANK(G175),0,GetDiameterPremiums(I175,H175,L175,M175,N175,O175,J175,K175,T175))))</f>
        <v>0</v>
      </c>
      <c r="CS175" s="509">
        <f t="array" ref="CS175">IF(AQ175="N/A","",IF(CU175="N/A",0,IF(ISBLANK(G175),0,GetKtoSPremiums(I175,H175,J175,K175,AJ175))))</f>
        <v>0</v>
      </c>
      <c r="CT175" s="509">
        <f t="shared" si="37"/>
        <v>-0.37</v>
      </c>
      <c r="CU175" s="508">
        <f t="array" ref="CU175">IF(AQ175="N/A","",GetFMP(I175, H175, J175, K175, L175, M175, N175, O175, (Q175+R175)/2,Z175,AJ175,"Y"))</f>
        <v>1638</v>
      </c>
      <c r="CV175" s="504">
        <f t="shared" si="38"/>
        <v>655.20000000000005</v>
      </c>
      <c r="CW175" s="508">
        <f t="shared" si="39"/>
        <v>2600</v>
      </c>
      <c r="CX175" s="717">
        <f t="shared" si="40"/>
        <v>0</v>
      </c>
      <c r="CY175" s="717">
        <f>IF(OR(AQ175="N/A",BM175="N/A",BI175="N/A"),"",IF(AND(H175&lt;1,H175&gt;=0.3,I174="ROUND"),IF(CT175&gt;=-0.4,-0.2,-0.15),MAX(CX175,IF(OR(AQ175="N/A",BM175="N/A",BI175="N/A"),"",GetFinalDiscount("Y", I175, H175, J175, K175, L175, M175, N175, O175, AS175, AT175,AU175,AV175, AW175, AX175,AY175, AZ175, BA175, BB175,BC175,BD175, BE175,BG175, BH175, BJ175, BK175, BN175, BO175, BP175)))))</f>
        <v>-0.2</v>
      </c>
      <c r="CZ175" s="717">
        <f t="shared" si="41"/>
        <v>-0.37</v>
      </c>
      <c r="DA175" s="509">
        <f t="shared" si="42"/>
        <v>-0.37</v>
      </c>
      <c r="DB175" s="504">
        <f t="shared" si="43"/>
        <v>1638</v>
      </c>
      <c r="DC175" s="504">
        <f t="shared" si="44"/>
        <v>655.20000000000005</v>
      </c>
      <c r="DD175" s="504" t="str">
        <f t="shared" si="45"/>
        <v/>
      </c>
      <c r="DE175" s="504">
        <f t="array" ref="DE175">IF(OR(AQ175="N/A",BM175="N/A",BI175="N/A"),"",GetCertCharge(H175,"Y",AL175))</f>
        <v>53</v>
      </c>
      <c r="DF175" s="504">
        <f>IF(OR(AQ175="N/A",BM175="N/A",BI175="N/A"),"",DC175*Parameters!$L$3)</f>
        <v>26.208000000000002</v>
      </c>
      <c r="DG175" s="504">
        <f t="shared" si="46"/>
        <v>575.99200000000008</v>
      </c>
      <c r="DH175" s="504">
        <f t="shared" si="47"/>
        <v>1439.98</v>
      </c>
    </row>
    <row r="176" spans="2:112" x14ac:dyDescent="0.25">
      <c r="B176" s="798"/>
      <c r="C176" s="799" t="s">
        <v>1673</v>
      </c>
      <c r="D176" s="512"/>
      <c r="E176" s="512"/>
      <c r="F176" s="722" t="s">
        <v>24</v>
      </c>
      <c r="G176" s="800"/>
      <c r="H176" s="801">
        <v>0.4</v>
      </c>
      <c r="I176" s="509" t="s">
        <v>196</v>
      </c>
      <c r="J176" s="802" t="s">
        <v>215</v>
      </c>
      <c r="K176" s="803" t="s">
        <v>243</v>
      </c>
      <c r="L176" s="804" t="s">
        <v>188</v>
      </c>
      <c r="M176" s="805" t="s">
        <v>188</v>
      </c>
      <c r="N176" s="804" t="s">
        <v>188</v>
      </c>
      <c r="O176" s="804" t="s">
        <v>22</v>
      </c>
      <c r="P176" s="806"/>
      <c r="Q176" s="805"/>
      <c r="R176" s="805"/>
      <c r="S176" s="805"/>
      <c r="T176" s="805"/>
      <c r="U176" s="805">
        <v>1.0089999999999999</v>
      </c>
      <c r="V176" s="805"/>
      <c r="W176" s="805"/>
      <c r="X176" s="805"/>
      <c r="Y176" s="805"/>
      <c r="Z176" s="805">
        <v>62.1</v>
      </c>
      <c r="AA176" s="512">
        <v>56</v>
      </c>
      <c r="AB176" s="512"/>
      <c r="AC176" s="512"/>
      <c r="AD176" s="807"/>
      <c r="AE176" s="805"/>
      <c r="AF176" s="805"/>
      <c r="AG176" s="805"/>
      <c r="AH176" s="805"/>
      <c r="AI176" s="512"/>
      <c r="AJ176" s="512"/>
      <c r="AK176" s="807"/>
      <c r="AL176" s="512"/>
      <c r="AM176" s="807"/>
      <c r="AN176" s="512"/>
      <c r="AO176" s="559">
        <f t="array" ref="AO176">IF(AQ176="N/A","",GetRapPrice(I176,H176,J176,K176))</f>
        <v>2800</v>
      </c>
      <c r="AP176" s="509">
        <f t="shared" si="32"/>
        <v>-0.27</v>
      </c>
      <c r="AQ176" s="508">
        <f t="array" ref="AQ176">GetFMP(I176,H176,J176,K176,L176,M176,N176,O176,(Q176+R176)/2,Z176,AJ176,"Y")</f>
        <v>2044</v>
      </c>
      <c r="AR176" s="504">
        <f t="shared" si="33"/>
        <v>817.6</v>
      </c>
      <c r="AS176" s="808"/>
      <c r="AT176" s="809"/>
      <c r="AU176" s="810"/>
      <c r="AV176" s="810"/>
      <c r="AW176" s="811"/>
      <c r="AX176" s="811" t="s">
        <v>1183</v>
      </c>
      <c r="AY176" s="810" t="s">
        <v>1183</v>
      </c>
      <c r="AZ176" s="810" t="s">
        <v>1183</v>
      </c>
      <c r="BA176" s="810" t="s">
        <v>1183</v>
      </c>
      <c r="BB176" s="810" t="s">
        <v>1183</v>
      </c>
      <c r="BC176" s="810" t="s">
        <v>1183</v>
      </c>
      <c r="BD176" s="810" t="s">
        <v>1183</v>
      </c>
      <c r="BE176" s="810" t="s">
        <v>1183</v>
      </c>
      <c r="BF176" s="811">
        <f>NaturalRelatedDisc(I176,H176,J176,K176,AX176,"Y",L176,M176,N176,O176)+NaturalRelatedDisc(I176,H176,J176,K176,AY176,"Y",L176,M176,N176,O176)+OpenRelatedDisc(I176,H176,J176,K176,AZ176,"Y",L176,M176,N176,O176)+GrainingRelatedDisc(I176,H176,J176,K176,BA176,"Surface","Y",L176,M176,N176,O176)+GrainingRelatedDisc(I176,H176,J176,K176,BB176,"Internal","Y",L176,M176,N176,O176)+OthersRelatedDisc(I176,H176,J176,K176,BC176,"Y",L176,M176,N176,O176)+OthersRelatedDisc(I176,H176,J176,K176,BD176,"Y",L176,M176,N176,O176)+OthersRelatedDisc(I176,H176,J176,K176,BE176,"Y",L176,M176,N176,O176)+cutrelatedDisc(I176,H176,J176,K176,L176,M176,N176,AW176,"Y",O176)+GetColClarupgDwg(I176,H176,J176,K176,AU176,AV176,"Y",L176)</f>
        <v>0</v>
      </c>
      <c r="BG176" s="810" t="s">
        <v>1183</v>
      </c>
      <c r="BH176" s="810" t="s">
        <v>1183</v>
      </c>
      <c r="BI176" s="811">
        <f t="shared" si="34"/>
        <v>0</v>
      </c>
      <c r="BJ176" s="810" t="s">
        <v>1183</v>
      </c>
      <c r="BK176" s="810" t="s">
        <v>1183</v>
      </c>
      <c r="BL176" s="810" t="s">
        <v>1183</v>
      </c>
      <c r="BM176" s="811">
        <f t="shared" si="35"/>
        <v>0</v>
      </c>
      <c r="BN176" s="812" t="s">
        <v>861</v>
      </c>
      <c r="BO176" s="812" t="s">
        <v>861</v>
      </c>
      <c r="BP176" s="812" t="s">
        <v>861</v>
      </c>
      <c r="BQ176" s="811">
        <f>cleanrelateddisc(I176, H176, J176, K176, BN176, BO176, "Y", L176, M176, N176)+HARelatedDisc(I176, H176, J176, K176,BP176, "Y", L176)</f>
        <v>0</v>
      </c>
      <c r="BR176" s="810"/>
      <c r="BS176" s="810"/>
      <c r="BT176" s="811"/>
      <c r="BU176" s="811"/>
      <c r="BV176" s="810"/>
      <c r="BW176" s="811"/>
      <c r="BX176" s="810"/>
      <c r="BY176" s="813"/>
      <c r="BZ176" s="811"/>
      <c r="CA176" s="813"/>
      <c r="CB176" s="811"/>
      <c r="CC176" s="810"/>
      <c r="CD176" s="810"/>
      <c r="CE176" s="810"/>
      <c r="CF176" s="810"/>
      <c r="CG176" s="810"/>
      <c r="CH176" s="810"/>
      <c r="CI176" s="810"/>
      <c r="CJ176" s="810"/>
      <c r="CK176" s="814"/>
      <c r="CL176" s="815">
        <f t="array" ref="CL176">getSection(I176,J176,K176)</f>
        <v>5</v>
      </c>
      <c r="CM176" s="508">
        <f t="array" ref="CM176">IF(AQ176="N/A","",IF(CU176="N/A",0,GetRapPrice(I176,H176,J176,K176)))</f>
        <v>2800</v>
      </c>
      <c r="CN176" s="509">
        <f t="shared" si="36"/>
        <v>-0.27</v>
      </c>
      <c r="CO176" s="509">
        <f t="array" ref="CO176">IF(AQ176="N/A","",IF(CU176="N/A",0,IF(ISBLANK(G176),0,GetPolSymmDiscount(I176,H176,J176,K176,L176,M176,N176,O176))))</f>
        <v>0</v>
      </c>
      <c r="CP176" s="509">
        <f t="array" ref="CP176">IF(AQ176="N/A","",Depthdisc(I176,H176,L176,J176,K176,Z176,"Y"))</f>
        <v>0</v>
      </c>
      <c r="CQ176" s="509">
        <f t="array" ref="CQ176">IF(AQ176="N/A","",IF(CU176="N/A",0,GetSizePremiums(I176,H176,J176,K176,L176,M176,N176,O176,getSection(G176,J176,K176))))</f>
        <v>0</v>
      </c>
      <c r="CR176" s="509">
        <f t="array" ref="CR176">IF(AQ176="N/A","",IF(CU176="N/A",0,IF(ISBLANK(G176),0,GetDiameterPremiums(I176,H176,L176,M176,N176,O176,J176,K176,T176))))</f>
        <v>0</v>
      </c>
      <c r="CS176" s="509">
        <f t="array" ref="CS176">IF(AQ176="N/A","",IF(CU176="N/A",0,IF(ISBLANK(G176),0,GetKtoSPremiums(I176,H176,J176,K176,AJ176))))</f>
        <v>0</v>
      </c>
      <c r="CT176" s="509">
        <f t="shared" si="37"/>
        <v>-0.27</v>
      </c>
      <c r="CU176" s="508">
        <f t="array" ref="CU176">IF(AQ176="N/A","",GetFMP(I176, H176, J176, K176, L176, M176, N176, O176, (Q176+R176)/2,Z176,AJ176,"Y"))</f>
        <v>2044</v>
      </c>
      <c r="CV176" s="504">
        <f t="shared" si="38"/>
        <v>817.6</v>
      </c>
      <c r="CW176" s="508">
        <f t="shared" si="39"/>
        <v>2800</v>
      </c>
      <c r="CX176" s="717">
        <f t="shared" si="40"/>
        <v>0</v>
      </c>
      <c r="CY176" s="717">
        <f>IF(OR(AQ176="N/A",BM176="N/A",BI176="N/A"),"",IF(AND(H176&lt;1,H176&gt;=0.3,I175="ROUND"),IF(CT176&gt;=-0.4,-0.2,-0.15),MAX(CX176,IF(OR(AQ176="N/A",BM176="N/A",BI176="N/A"),"",GetFinalDiscount("Y", I176, H176, J176, K176, L176, M176, N176, O176, AS176, AT176,AU176,AV176, AW176, AX176,AY176, AZ176, BA176, BB176,BC176,BD176, BE176,BG176, BH176, BJ176, BK176, BN176, BO176, BP176)))))</f>
        <v>-0.2</v>
      </c>
      <c r="CZ176" s="717">
        <f t="shared" si="41"/>
        <v>-0.27</v>
      </c>
      <c r="DA176" s="509">
        <f t="shared" si="42"/>
        <v>-0.27</v>
      </c>
      <c r="DB176" s="504">
        <f t="shared" si="43"/>
        <v>2044</v>
      </c>
      <c r="DC176" s="504">
        <f t="shared" si="44"/>
        <v>817.6</v>
      </c>
      <c r="DD176" s="504" t="str">
        <f t="shared" si="45"/>
        <v/>
      </c>
      <c r="DE176" s="504">
        <f t="array" ref="DE176">IF(OR(AQ176="N/A",BM176="N/A",BI176="N/A"),"",GetCertCharge(H176,"Y",AL176))</f>
        <v>53</v>
      </c>
      <c r="DF176" s="504">
        <f>IF(OR(AQ176="N/A",BM176="N/A",BI176="N/A"),"",DC176*Parameters!$L$3)</f>
        <v>32.704000000000001</v>
      </c>
      <c r="DG176" s="504">
        <f t="shared" si="46"/>
        <v>731.89600000000007</v>
      </c>
      <c r="DH176" s="504">
        <f t="shared" si="47"/>
        <v>1829.74</v>
      </c>
    </row>
    <row r="177" spans="2:112" x14ac:dyDescent="0.25">
      <c r="B177" s="798"/>
      <c r="C177" s="799" t="s">
        <v>1674</v>
      </c>
      <c r="D177" s="512"/>
      <c r="E177" s="512"/>
      <c r="F177" s="722" t="s">
        <v>24</v>
      </c>
      <c r="G177" s="800"/>
      <c r="H177" s="801">
        <v>0.4</v>
      </c>
      <c r="I177" s="509" t="s">
        <v>196</v>
      </c>
      <c r="J177" s="802" t="s">
        <v>233</v>
      </c>
      <c r="K177" s="803" t="s">
        <v>243</v>
      </c>
      <c r="L177" s="804" t="s">
        <v>188</v>
      </c>
      <c r="M177" s="805" t="s">
        <v>188</v>
      </c>
      <c r="N177" s="804" t="s">
        <v>188</v>
      </c>
      <c r="O177" s="804" t="s">
        <v>22</v>
      </c>
      <c r="P177" s="806"/>
      <c r="Q177" s="805"/>
      <c r="R177" s="805"/>
      <c r="S177" s="805"/>
      <c r="T177" s="805"/>
      <c r="U177" s="805">
        <v>1.006</v>
      </c>
      <c r="V177" s="805"/>
      <c r="W177" s="805"/>
      <c r="X177" s="805"/>
      <c r="Y177" s="805"/>
      <c r="Z177" s="805">
        <v>62.4</v>
      </c>
      <c r="AA177" s="512">
        <v>58</v>
      </c>
      <c r="AB177" s="512"/>
      <c r="AC177" s="512"/>
      <c r="AD177" s="807"/>
      <c r="AE177" s="805"/>
      <c r="AF177" s="805"/>
      <c r="AG177" s="805"/>
      <c r="AH177" s="805"/>
      <c r="AI177" s="512"/>
      <c r="AJ177" s="512" t="s">
        <v>1937</v>
      </c>
      <c r="AK177" s="807"/>
      <c r="AL177" s="512"/>
      <c r="AM177" s="807"/>
      <c r="AN177" s="512"/>
      <c r="AO177" s="559">
        <f t="array" ref="AO177">IF(AQ177="N/A","",GetRapPrice(I177,H177,J177,K177))</f>
        <v>2900</v>
      </c>
      <c r="AP177" s="509">
        <f t="shared" si="32"/>
        <v>-0.28000000000000003</v>
      </c>
      <c r="AQ177" s="508">
        <f t="array" ref="AQ177">GetFMP(I177,H177,J177,K177,L177,M177,N177,O177,(Q177+R177)/2,Z177,AJ177,"Y")</f>
        <v>2088</v>
      </c>
      <c r="AR177" s="504">
        <f t="shared" si="33"/>
        <v>835.2</v>
      </c>
      <c r="AS177" s="808"/>
      <c r="AT177" s="809"/>
      <c r="AU177" s="810"/>
      <c r="AV177" s="810"/>
      <c r="AW177" s="811"/>
      <c r="AX177" s="811" t="s">
        <v>1183</v>
      </c>
      <c r="AY177" s="810" t="s">
        <v>1183</v>
      </c>
      <c r="AZ177" s="810" t="s">
        <v>1183</v>
      </c>
      <c r="BA177" s="810" t="s">
        <v>1183</v>
      </c>
      <c r="BB177" s="810" t="s">
        <v>1183</v>
      </c>
      <c r="BC177" s="810" t="s">
        <v>1183</v>
      </c>
      <c r="BD177" s="810" t="s">
        <v>1183</v>
      </c>
      <c r="BE177" s="810" t="s">
        <v>1183</v>
      </c>
      <c r="BF177" s="811">
        <f>NaturalRelatedDisc(I177,H177,J177,K177,AX177,"Y",L177,M177,N177,O177)+NaturalRelatedDisc(I177,H177,J177,K177,AY177,"Y",L177,M177,N177,O177)+OpenRelatedDisc(I177,H177,J177,K177,AZ177,"Y",L177,M177,N177,O177)+GrainingRelatedDisc(I177,H177,J177,K177,BA177,"Surface","Y",L177,M177,N177,O177)+GrainingRelatedDisc(I177,H177,J177,K177,BB177,"Internal","Y",L177,M177,N177,O177)+OthersRelatedDisc(I177,H177,J177,K177,BC177,"Y",L177,M177,N177,O177)+OthersRelatedDisc(I177,H177,J177,K177,BD177,"Y",L177,M177,N177,O177)+OthersRelatedDisc(I177,H177,J177,K177,BE177,"Y",L177,M177,N177,O177)+cutrelatedDisc(I177,H177,J177,K177,L177,M177,N177,AW177,"Y",O177)+GetColClarupgDwg(I177,H177,J177,K177,AU177,AV177,"Y",L177)</f>
        <v>0</v>
      </c>
      <c r="BG177" s="810" t="s">
        <v>1183</v>
      </c>
      <c r="BH177" s="810" t="s">
        <v>1183</v>
      </c>
      <c r="BI177" s="811">
        <f t="shared" si="34"/>
        <v>0</v>
      </c>
      <c r="BJ177" s="810" t="s">
        <v>1183</v>
      </c>
      <c r="BK177" s="810" t="s">
        <v>1183</v>
      </c>
      <c r="BL177" s="810" t="s">
        <v>1183</v>
      </c>
      <c r="BM177" s="811">
        <f t="shared" si="35"/>
        <v>0</v>
      </c>
      <c r="BN177" s="812" t="s">
        <v>861</v>
      </c>
      <c r="BO177" s="812" t="s">
        <v>861</v>
      </c>
      <c r="BP177" s="812" t="s">
        <v>749</v>
      </c>
      <c r="BQ177" s="811">
        <f>cleanrelateddisc(I177, H177, J177, K177, BN177, BO177, "Y", L177, M177, N177)+HARelatedDisc(I177, H177, J177, K177,BP177, "Y", L177)</f>
        <v>0</v>
      </c>
      <c r="BR177" s="810"/>
      <c r="BS177" s="810"/>
      <c r="BT177" s="811"/>
      <c r="BU177" s="811"/>
      <c r="BV177" s="810"/>
      <c r="BW177" s="811"/>
      <c r="BX177" s="810"/>
      <c r="BY177" s="813"/>
      <c r="BZ177" s="811"/>
      <c r="CA177" s="813"/>
      <c r="CB177" s="811"/>
      <c r="CC177" s="810"/>
      <c r="CD177" s="810"/>
      <c r="CE177" s="810"/>
      <c r="CF177" s="810"/>
      <c r="CG177" s="810"/>
      <c r="CH177" s="810"/>
      <c r="CI177" s="810"/>
      <c r="CJ177" s="810"/>
      <c r="CK177" s="814"/>
      <c r="CL177" s="815">
        <f t="array" ref="CL177">getSection(I177,J177,K177)</f>
        <v>4</v>
      </c>
      <c r="CM177" s="508">
        <f t="array" ref="CM177">IF(AQ177="N/A","",IF(CU177="N/A",0,GetRapPrice(I177,H177,J177,K177)))</f>
        <v>2900</v>
      </c>
      <c r="CN177" s="509">
        <f t="shared" si="36"/>
        <v>-0.28000000000000003</v>
      </c>
      <c r="CO177" s="509">
        <f t="array" ref="CO177">IF(AQ177="N/A","",IF(CU177="N/A",0,IF(ISBLANK(G177),0,GetPolSymmDiscount(I177,H177,J177,K177,L177,M177,N177,O177))))</f>
        <v>0</v>
      </c>
      <c r="CP177" s="509">
        <f t="array" ref="CP177">IF(AQ177="N/A","",Depthdisc(I177,H177,L177,J177,K177,Z177,"Y"))</f>
        <v>0</v>
      </c>
      <c r="CQ177" s="509">
        <f t="array" ref="CQ177">IF(AQ177="N/A","",IF(CU177="N/A",0,GetSizePremiums(I177,H177,J177,K177,L177,M177,N177,O177,getSection(G177,J177,K177))))</f>
        <v>0</v>
      </c>
      <c r="CR177" s="509">
        <f t="array" ref="CR177">IF(AQ177="N/A","",IF(CU177="N/A",0,IF(ISBLANK(G177),0,GetDiameterPremiums(I177,H177,L177,M177,N177,O177,J177,K177,T177))))</f>
        <v>0</v>
      </c>
      <c r="CS177" s="509">
        <f t="array" ref="CS177">IF(AQ177="N/A","",IF(CU177="N/A",0,IF(ISBLANK(G177),0,GetKtoSPremiums(I177,H177,J177,K177,AJ177))))</f>
        <v>0</v>
      </c>
      <c r="CT177" s="509">
        <f t="shared" si="37"/>
        <v>-0.28000000000000003</v>
      </c>
      <c r="CU177" s="508">
        <f t="array" ref="CU177">IF(AQ177="N/A","",GetFMP(I177, H177, J177, K177, L177, M177, N177, O177, (Q177+R177)/2,Z177,AJ177,"Y"))</f>
        <v>2088</v>
      </c>
      <c r="CV177" s="504">
        <f t="shared" si="38"/>
        <v>835.2</v>
      </c>
      <c r="CW177" s="508">
        <f t="shared" si="39"/>
        <v>2900</v>
      </c>
      <c r="CX177" s="717">
        <f t="shared" si="40"/>
        <v>0</v>
      </c>
      <c r="CY177" s="717">
        <f>IF(OR(AQ177="N/A",BM177="N/A",BI177="N/A"),"",IF(AND(H177&lt;1,H177&gt;=0.3,I176="ROUND"),IF(CT177&gt;=-0.4,-0.2,-0.15),MAX(CX177,IF(OR(AQ177="N/A",BM177="N/A",BI177="N/A"),"",GetFinalDiscount("Y", I177, H177, J177, K177, L177, M177, N177, O177, AS177, AT177,AU177,AV177, AW177, AX177,AY177, AZ177, BA177, BB177,BC177,BD177, BE177,BG177, BH177, BJ177, BK177, BN177, BO177, BP177)))))</f>
        <v>-0.2</v>
      </c>
      <c r="CZ177" s="717">
        <f t="shared" si="41"/>
        <v>-0.28000000000000003</v>
      </c>
      <c r="DA177" s="509">
        <f t="shared" si="42"/>
        <v>-0.28000000000000003</v>
      </c>
      <c r="DB177" s="504">
        <f t="shared" si="43"/>
        <v>2088</v>
      </c>
      <c r="DC177" s="504">
        <f t="shared" si="44"/>
        <v>835.2</v>
      </c>
      <c r="DD177" s="504" t="str">
        <f t="shared" si="45"/>
        <v/>
      </c>
      <c r="DE177" s="504">
        <f t="array" ref="DE177">IF(OR(AQ177="N/A",BM177="N/A",BI177="N/A"),"",GetCertCharge(H177,"Y",AL177))</f>
        <v>53</v>
      </c>
      <c r="DF177" s="504">
        <f>IF(OR(AQ177="N/A",BM177="N/A",BI177="N/A"),"",DC177*Parameters!$L$3)</f>
        <v>33.408000000000001</v>
      </c>
      <c r="DG177" s="504">
        <f t="shared" si="46"/>
        <v>748.79200000000003</v>
      </c>
      <c r="DH177" s="504">
        <f t="shared" si="47"/>
        <v>1871.98</v>
      </c>
    </row>
    <row r="178" spans="2:112" x14ac:dyDescent="0.25">
      <c r="B178" s="798"/>
      <c r="C178" s="799" t="s">
        <v>1675</v>
      </c>
      <c r="D178" s="512"/>
      <c r="E178" s="512"/>
      <c r="F178" s="722" t="s">
        <v>24</v>
      </c>
      <c r="G178" s="800"/>
      <c r="H178" s="801">
        <v>0.4</v>
      </c>
      <c r="I178" s="509" t="s">
        <v>196</v>
      </c>
      <c r="J178" s="802" t="s">
        <v>233</v>
      </c>
      <c r="K178" s="803" t="s">
        <v>259</v>
      </c>
      <c r="L178" s="804" t="s">
        <v>188</v>
      </c>
      <c r="M178" s="805" t="s">
        <v>188</v>
      </c>
      <c r="N178" s="804" t="s">
        <v>188</v>
      </c>
      <c r="O178" s="804" t="s">
        <v>22</v>
      </c>
      <c r="P178" s="806"/>
      <c r="Q178" s="805"/>
      <c r="R178" s="805"/>
      <c r="S178" s="805"/>
      <c r="T178" s="805"/>
      <c r="U178" s="805">
        <v>1.006</v>
      </c>
      <c r="V178" s="805"/>
      <c r="W178" s="805"/>
      <c r="X178" s="805"/>
      <c r="Y178" s="805"/>
      <c r="Z178" s="805">
        <v>61.7</v>
      </c>
      <c r="AA178" s="512">
        <v>56</v>
      </c>
      <c r="AB178" s="512"/>
      <c r="AC178" s="512"/>
      <c r="AD178" s="807"/>
      <c r="AE178" s="805"/>
      <c r="AF178" s="805"/>
      <c r="AG178" s="805"/>
      <c r="AH178" s="805"/>
      <c r="AI178" s="512"/>
      <c r="AJ178" s="512"/>
      <c r="AK178" s="807"/>
      <c r="AL178" s="512"/>
      <c r="AM178" s="807"/>
      <c r="AN178" s="512"/>
      <c r="AO178" s="559">
        <f t="array" ref="AO178">IF(AQ178="N/A","",GetRapPrice(I178,H178,J178,K178))</f>
        <v>2300</v>
      </c>
      <c r="AP178" s="509">
        <f t="shared" si="32"/>
        <v>-0.31999999999999995</v>
      </c>
      <c r="AQ178" s="508">
        <f t="array" ref="AQ178">GetFMP(I178,H178,J178,K178,L178,M178,N178,O178,(Q178+R178)/2,Z178,AJ178,"Y")</f>
        <v>1564</v>
      </c>
      <c r="AR178" s="504">
        <f t="shared" si="33"/>
        <v>625.6</v>
      </c>
      <c r="AS178" s="808"/>
      <c r="AT178" s="809"/>
      <c r="AU178" s="810"/>
      <c r="AV178" s="810"/>
      <c r="AW178" s="811"/>
      <c r="AX178" s="811" t="s">
        <v>1183</v>
      </c>
      <c r="AY178" s="810" t="s">
        <v>1183</v>
      </c>
      <c r="AZ178" s="810" t="s">
        <v>1183</v>
      </c>
      <c r="BA178" s="810" t="s">
        <v>1183</v>
      </c>
      <c r="BB178" s="810" t="s">
        <v>1183</v>
      </c>
      <c r="BC178" s="810" t="s">
        <v>1183</v>
      </c>
      <c r="BD178" s="810" t="s">
        <v>1183</v>
      </c>
      <c r="BE178" s="810" t="s">
        <v>1183</v>
      </c>
      <c r="BF178" s="811">
        <f>NaturalRelatedDisc(I178,H178,J178,K178,AX178,"Y",L178,M178,N178,O178)+NaturalRelatedDisc(I178,H178,J178,K178,AY178,"Y",L178,M178,N178,O178)+OpenRelatedDisc(I178,H178,J178,K178,AZ178,"Y",L178,M178,N178,O178)+GrainingRelatedDisc(I178,H178,J178,K178,BA178,"Surface","Y",L178,M178,N178,O178)+GrainingRelatedDisc(I178,H178,J178,K178,BB178,"Internal","Y",L178,M178,N178,O178)+OthersRelatedDisc(I178,H178,J178,K178,BC178,"Y",L178,M178,N178,O178)+OthersRelatedDisc(I178,H178,J178,K178,BD178,"Y",L178,M178,N178,O178)+OthersRelatedDisc(I178,H178,J178,K178,BE178,"Y",L178,M178,N178,O178)+cutrelatedDisc(I178,H178,J178,K178,L178,M178,N178,AW178,"Y",O178)+GetColClarupgDwg(I178,H178,J178,K178,AU178,AV178,"Y",L178)</f>
        <v>0</v>
      </c>
      <c r="BG178" s="810" t="s">
        <v>1183</v>
      </c>
      <c r="BH178" s="810" t="s">
        <v>1183</v>
      </c>
      <c r="BI178" s="811">
        <f t="shared" si="34"/>
        <v>0</v>
      </c>
      <c r="BJ178" s="810" t="s">
        <v>1183</v>
      </c>
      <c r="BK178" s="810" t="s">
        <v>1183</v>
      </c>
      <c r="BL178" s="810" t="s">
        <v>1183</v>
      </c>
      <c r="BM178" s="811">
        <f t="shared" si="35"/>
        <v>0</v>
      </c>
      <c r="BN178" s="812" t="s">
        <v>861</v>
      </c>
      <c r="BO178" s="812" t="s">
        <v>861</v>
      </c>
      <c r="BP178" s="812" t="s">
        <v>861</v>
      </c>
      <c r="BQ178" s="811">
        <f>cleanrelateddisc(I178, H178, J178, K178, BN178, BO178, "Y", L178, M178, N178)+HARelatedDisc(I178, H178, J178, K178,BP178, "Y", L178)</f>
        <v>0</v>
      </c>
      <c r="BR178" s="810"/>
      <c r="BS178" s="810"/>
      <c r="BT178" s="811"/>
      <c r="BU178" s="811"/>
      <c r="BV178" s="810"/>
      <c r="BW178" s="811"/>
      <c r="BX178" s="810"/>
      <c r="BY178" s="813"/>
      <c r="BZ178" s="811"/>
      <c r="CA178" s="813"/>
      <c r="CB178" s="811"/>
      <c r="CC178" s="810"/>
      <c r="CD178" s="810"/>
      <c r="CE178" s="810"/>
      <c r="CF178" s="810"/>
      <c r="CG178" s="810"/>
      <c r="CH178" s="810"/>
      <c r="CI178" s="810"/>
      <c r="CJ178" s="810"/>
      <c r="CK178" s="814"/>
      <c r="CL178" s="815">
        <f t="array" ref="CL178">getSection(I178,J178,K178)</f>
        <v>7</v>
      </c>
      <c r="CM178" s="508">
        <f t="array" ref="CM178">IF(AQ178="N/A","",IF(CU178="N/A",0,GetRapPrice(I178,H178,J178,K178)))</f>
        <v>2300</v>
      </c>
      <c r="CN178" s="509">
        <f t="shared" si="36"/>
        <v>-0.31999999999999995</v>
      </c>
      <c r="CO178" s="509">
        <f t="array" ref="CO178">IF(AQ178="N/A","",IF(CU178="N/A",0,IF(ISBLANK(G178),0,GetPolSymmDiscount(I178,H178,J178,K178,L178,M178,N178,O178))))</f>
        <v>0</v>
      </c>
      <c r="CP178" s="509">
        <f t="array" ref="CP178">IF(AQ178="N/A","",Depthdisc(I178,H178,L178,J178,K178,Z178,"Y"))</f>
        <v>0</v>
      </c>
      <c r="CQ178" s="509">
        <f t="array" ref="CQ178">IF(AQ178="N/A","",IF(CU178="N/A",0,GetSizePremiums(I178,H178,J178,K178,L178,M178,N178,O178,getSection(G178,J178,K178))))</f>
        <v>0</v>
      </c>
      <c r="CR178" s="509">
        <f t="array" ref="CR178">IF(AQ178="N/A","",IF(CU178="N/A",0,IF(ISBLANK(G178),0,GetDiameterPremiums(I178,H178,L178,M178,N178,O178,J178,K178,T178))))</f>
        <v>0</v>
      </c>
      <c r="CS178" s="509">
        <f t="array" ref="CS178">IF(AQ178="N/A","",IF(CU178="N/A",0,IF(ISBLANK(G178),0,GetKtoSPremiums(I178,H178,J178,K178,AJ178))))</f>
        <v>0</v>
      </c>
      <c r="CT178" s="509">
        <f t="shared" si="37"/>
        <v>-0.31999999999999995</v>
      </c>
      <c r="CU178" s="508">
        <f t="array" ref="CU178">IF(AQ178="N/A","",GetFMP(I178, H178, J178, K178, L178, M178, N178, O178, (Q178+R178)/2,Z178,AJ178,"Y"))</f>
        <v>1564</v>
      </c>
      <c r="CV178" s="504">
        <f t="shared" si="38"/>
        <v>625.6</v>
      </c>
      <c r="CW178" s="508">
        <f t="shared" si="39"/>
        <v>2300</v>
      </c>
      <c r="CX178" s="717">
        <f t="shared" si="40"/>
        <v>0</v>
      </c>
      <c r="CY178" s="717">
        <f>IF(OR(AQ178="N/A",BM178="N/A",BI178="N/A"),"",IF(AND(H178&lt;1,H178&gt;=0.3,I177="ROUND"),IF(CT178&gt;=-0.4,-0.2,-0.15),MAX(CX178,IF(OR(AQ178="N/A",BM178="N/A",BI178="N/A"),"",GetFinalDiscount("Y", I178, H178, J178, K178, L178, M178, N178, O178, AS178, AT178,AU178,AV178, AW178, AX178,AY178, AZ178, BA178, BB178,BC178,BD178, BE178,BG178, BH178, BJ178, BK178, BN178, BO178, BP178)))))</f>
        <v>-0.2</v>
      </c>
      <c r="CZ178" s="717">
        <f t="shared" si="41"/>
        <v>-0.31999999999999995</v>
      </c>
      <c r="DA178" s="509">
        <f t="shared" si="42"/>
        <v>-0.31999999999999995</v>
      </c>
      <c r="DB178" s="504">
        <f t="shared" si="43"/>
        <v>1564</v>
      </c>
      <c r="DC178" s="504">
        <f t="shared" si="44"/>
        <v>625.6</v>
      </c>
      <c r="DD178" s="504" t="str">
        <f t="shared" si="45"/>
        <v/>
      </c>
      <c r="DE178" s="504">
        <f t="array" ref="DE178">IF(OR(AQ178="N/A",BM178="N/A",BI178="N/A"),"",GetCertCharge(H178,"Y",AL178))</f>
        <v>53</v>
      </c>
      <c r="DF178" s="504">
        <f>IF(OR(AQ178="N/A",BM178="N/A",BI178="N/A"),"",DC178*Parameters!$L$3)</f>
        <v>25.024000000000001</v>
      </c>
      <c r="DG178" s="504">
        <f t="shared" si="46"/>
        <v>547.57600000000002</v>
      </c>
      <c r="DH178" s="504">
        <f t="shared" si="47"/>
        <v>1368.94</v>
      </c>
    </row>
    <row r="179" spans="2:112" x14ac:dyDescent="0.25">
      <c r="B179" s="798"/>
      <c r="C179" s="799" t="s">
        <v>1676</v>
      </c>
      <c r="D179" s="512"/>
      <c r="E179" s="512"/>
      <c r="F179" s="722" t="s">
        <v>24</v>
      </c>
      <c r="G179" s="800"/>
      <c r="H179" s="801">
        <v>0.4</v>
      </c>
      <c r="I179" s="509" t="s">
        <v>196</v>
      </c>
      <c r="J179" s="802" t="s">
        <v>258</v>
      </c>
      <c r="K179" s="803" t="s">
        <v>243</v>
      </c>
      <c r="L179" s="804" t="s">
        <v>188</v>
      </c>
      <c r="M179" s="805" t="s">
        <v>188</v>
      </c>
      <c r="N179" s="804" t="s">
        <v>188</v>
      </c>
      <c r="O179" s="804" t="s">
        <v>22</v>
      </c>
      <c r="P179" s="806"/>
      <c r="Q179" s="805"/>
      <c r="R179" s="805"/>
      <c r="S179" s="805"/>
      <c r="T179" s="805"/>
      <c r="U179" s="805">
        <v>1.0089999999999999</v>
      </c>
      <c r="V179" s="805"/>
      <c r="W179" s="805"/>
      <c r="X179" s="805"/>
      <c r="Y179" s="805"/>
      <c r="Z179" s="805">
        <v>62</v>
      </c>
      <c r="AA179" s="512">
        <v>56.2</v>
      </c>
      <c r="AB179" s="512"/>
      <c r="AC179" s="512"/>
      <c r="AD179" s="807"/>
      <c r="AE179" s="805"/>
      <c r="AF179" s="805"/>
      <c r="AG179" s="805"/>
      <c r="AH179" s="805"/>
      <c r="AI179" s="512"/>
      <c r="AJ179" s="512" t="s">
        <v>1183</v>
      </c>
      <c r="AK179" s="807"/>
      <c r="AL179" s="512"/>
      <c r="AM179" s="807"/>
      <c r="AN179" s="512"/>
      <c r="AO179" s="559">
        <f t="array" ref="AO179">IF(AQ179="N/A","",GetRapPrice(I179,H179,J179,K179))</f>
        <v>2300</v>
      </c>
      <c r="AP179" s="509">
        <f t="shared" si="32"/>
        <v>-0.36</v>
      </c>
      <c r="AQ179" s="508">
        <f t="array" ref="AQ179">GetFMP(I179,H179,J179,K179,L179,M179,N179,O179,(Q179+R179)/2,Z179,AJ179,"Y")</f>
        <v>1472</v>
      </c>
      <c r="AR179" s="504">
        <f t="shared" si="33"/>
        <v>588.80000000000007</v>
      </c>
      <c r="AS179" s="808"/>
      <c r="AT179" s="809"/>
      <c r="AU179" s="810"/>
      <c r="AV179" s="810"/>
      <c r="AW179" s="811"/>
      <c r="AX179" s="811" t="s">
        <v>1183</v>
      </c>
      <c r="AY179" s="810" t="s">
        <v>1183</v>
      </c>
      <c r="AZ179" s="810" t="s">
        <v>1183</v>
      </c>
      <c r="BA179" s="810" t="s">
        <v>1183</v>
      </c>
      <c r="BB179" s="810" t="s">
        <v>1183</v>
      </c>
      <c r="BC179" s="810" t="s">
        <v>1183</v>
      </c>
      <c r="BD179" s="810" t="s">
        <v>1183</v>
      </c>
      <c r="BE179" s="810" t="s">
        <v>1183</v>
      </c>
      <c r="BF179" s="811">
        <f>NaturalRelatedDisc(I179,H179,J179,K179,AX179,"Y",L179,M179,N179,O179)+NaturalRelatedDisc(I179,H179,J179,K179,AY179,"Y",L179,M179,N179,O179)+OpenRelatedDisc(I179,H179,J179,K179,AZ179,"Y",L179,M179,N179,O179)+GrainingRelatedDisc(I179,H179,J179,K179,BA179,"Surface","Y",L179,M179,N179,O179)+GrainingRelatedDisc(I179,H179,J179,K179,BB179,"Internal","Y",L179,M179,N179,O179)+OthersRelatedDisc(I179,H179,J179,K179,BC179,"Y",L179,M179,N179,O179)+OthersRelatedDisc(I179,H179,J179,K179,BD179,"Y",L179,M179,N179,O179)+OthersRelatedDisc(I179,H179,J179,K179,BE179,"Y",L179,M179,N179,O179)+cutrelatedDisc(I179,H179,J179,K179,L179,M179,N179,AW179,"Y",O179)+GetColClarupgDwg(I179,H179,J179,K179,AU179,AV179,"Y",L179)</f>
        <v>0</v>
      </c>
      <c r="BG179" s="810" t="s">
        <v>1183</v>
      </c>
      <c r="BH179" s="810" t="s">
        <v>1183</v>
      </c>
      <c r="BI179" s="811">
        <f t="shared" si="34"/>
        <v>0</v>
      </c>
      <c r="BJ179" s="810" t="s">
        <v>1183</v>
      </c>
      <c r="BK179" s="810" t="s">
        <v>1183</v>
      </c>
      <c r="BL179" s="810" t="s">
        <v>1183</v>
      </c>
      <c r="BM179" s="811">
        <f t="shared" si="35"/>
        <v>0</v>
      </c>
      <c r="BN179" s="812" t="s">
        <v>861</v>
      </c>
      <c r="BO179" s="812" t="s">
        <v>861</v>
      </c>
      <c r="BP179" s="812" t="s">
        <v>861</v>
      </c>
      <c r="BQ179" s="811">
        <f>cleanrelateddisc(I179, H179, J179, K179, BN179, BO179, "Y", L179, M179, N179)+HARelatedDisc(I179, H179, J179, K179,BP179, "Y", L179)</f>
        <v>0</v>
      </c>
      <c r="BR179" s="810"/>
      <c r="BS179" s="810"/>
      <c r="BT179" s="811"/>
      <c r="BU179" s="811"/>
      <c r="BV179" s="810"/>
      <c r="BW179" s="811"/>
      <c r="BX179" s="810"/>
      <c r="BY179" s="813"/>
      <c r="BZ179" s="811"/>
      <c r="CA179" s="813"/>
      <c r="CB179" s="811"/>
      <c r="CC179" s="810"/>
      <c r="CD179" s="810"/>
      <c r="CE179" s="810"/>
      <c r="CF179" s="810"/>
      <c r="CG179" s="810"/>
      <c r="CH179" s="810"/>
      <c r="CI179" s="810"/>
      <c r="CJ179" s="810"/>
      <c r="CK179" s="814"/>
      <c r="CL179" s="815">
        <f t="array" ref="CL179">getSection(I179,J179,K179)</f>
        <v>5</v>
      </c>
      <c r="CM179" s="508">
        <f t="array" ref="CM179">IF(AQ179="N/A","",IF(CU179="N/A",0,GetRapPrice(I179,H179,J179,K179)))</f>
        <v>2300</v>
      </c>
      <c r="CN179" s="509">
        <f t="shared" si="36"/>
        <v>-0.36</v>
      </c>
      <c r="CO179" s="509">
        <f t="array" ref="CO179">IF(AQ179="N/A","",IF(CU179="N/A",0,IF(ISBLANK(G179),0,GetPolSymmDiscount(I179,H179,J179,K179,L179,M179,N179,O179))))</f>
        <v>0</v>
      </c>
      <c r="CP179" s="509">
        <f t="array" ref="CP179">IF(AQ179="N/A","",Depthdisc(I179,H179,L179,J179,K179,Z179,"Y"))</f>
        <v>0</v>
      </c>
      <c r="CQ179" s="509">
        <f t="array" ref="CQ179">IF(AQ179="N/A","",IF(CU179="N/A",0,GetSizePremiums(I179,H179,J179,K179,L179,M179,N179,O179,getSection(G179,J179,K179))))</f>
        <v>0</v>
      </c>
      <c r="CR179" s="509">
        <f t="array" ref="CR179">IF(AQ179="N/A","",IF(CU179="N/A",0,IF(ISBLANK(G179),0,GetDiameterPremiums(I179,H179,L179,M179,N179,O179,J179,K179,T179))))</f>
        <v>0</v>
      </c>
      <c r="CS179" s="509">
        <f t="array" ref="CS179">IF(AQ179="N/A","",IF(CU179="N/A",0,IF(ISBLANK(G179),0,GetKtoSPremiums(I179,H179,J179,K179,AJ179))))</f>
        <v>0</v>
      </c>
      <c r="CT179" s="509">
        <f t="shared" si="37"/>
        <v>-0.36</v>
      </c>
      <c r="CU179" s="508">
        <f t="array" ref="CU179">IF(AQ179="N/A","",GetFMP(I179, H179, J179, K179, L179, M179, N179, O179, (Q179+R179)/2,Z179,AJ179,"Y"))</f>
        <v>1472</v>
      </c>
      <c r="CV179" s="504">
        <f t="shared" si="38"/>
        <v>588.80000000000007</v>
      </c>
      <c r="CW179" s="508">
        <f t="shared" si="39"/>
        <v>2300</v>
      </c>
      <c r="CX179" s="717">
        <f t="shared" si="40"/>
        <v>0</v>
      </c>
      <c r="CY179" s="717">
        <f>IF(OR(AQ179="N/A",BM179="N/A",BI179="N/A"),"",IF(AND(H179&lt;1,H179&gt;=0.3,I178="ROUND"),IF(CT179&gt;=-0.4,-0.2,-0.15),MAX(CX179,IF(OR(AQ179="N/A",BM179="N/A",BI179="N/A"),"",GetFinalDiscount("Y", I179, H179, J179, K179, L179, M179, N179, O179, AS179, AT179,AU179,AV179, AW179, AX179,AY179, AZ179, BA179, BB179,BC179,BD179, BE179,BG179, BH179, BJ179, BK179, BN179, BO179, BP179)))))</f>
        <v>-0.2</v>
      </c>
      <c r="CZ179" s="717">
        <f t="shared" si="41"/>
        <v>-0.36</v>
      </c>
      <c r="DA179" s="509">
        <f t="shared" si="42"/>
        <v>-0.36</v>
      </c>
      <c r="DB179" s="504">
        <f t="shared" si="43"/>
        <v>1472</v>
      </c>
      <c r="DC179" s="504">
        <f t="shared" si="44"/>
        <v>588.80000000000007</v>
      </c>
      <c r="DD179" s="504" t="str">
        <f t="shared" si="45"/>
        <v/>
      </c>
      <c r="DE179" s="504">
        <f t="array" ref="DE179">IF(OR(AQ179="N/A",BM179="N/A",BI179="N/A"),"",GetCertCharge(H179,"Y",AL179))</f>
        <v>53</v>
      </c>
      <c r="DF179" s="504">
        <f>IF(OR(AQ179="N/A",BM179="N/A",BI179="N/A"),"",DC179*Parameters!$L$3)</f>
        <v>23.552000000000003</v>
      </c>
      <c r="DG179" s="504">
        <f t="shared" si="46"/>
        <v>512.24800000000005</v>
      </c>
      <c r="DH179" s="504">
        <f t="shared" si="47"/>
        <v>1280.6200000000001</v>
      </c>
    </row>
    <row r="180" spans="2:112" x14ac:dyDescent="0.25">
      <c r="B180" s="798"/>
      <c r="C180" s="799" t="s">
        <v>1677</v>
      </c>
      <c r="D180" s="512"/>
      <c r="E180" s="512"/>
      <c r="F180" s="722" t="s">
        <v>24</v>
      </c>
      <c r="G180" s="800"/>
      <c r="H180" s="801">
        <v>0.4</v>
      </c>
      <c r="I180" s="509" t="s">
        <v>196</v>
      </c>
      <c r="J180" s="802" t="s">
        <v>250</v>
      </c>
      <c r="K180" s="803" t="s">
        <v>251</v>
      </c>
      <c r="L180" s="804" t="s">
        <v>202</v>
      </c>
      <c r="M180" s="805" t="s">
        <v>202</v>
      </c>
      <c r="N180" s="804" t="s">
        <v>202</v>
      </c>
      <c r="O180" s="804" t="s">
        <v>22</v>
      </c>
      <c r="P180" s="806"/>
      <c r="Q180" s="805"/>
      <c r="R180" s="805"/>
      <c r="S180" s="805"/>
      <c r="T180" s="805"/>
      <c r="U180" s="805">
        <v>1.0109999999999999</v>
      </c>
      <c r="V180" s="805"/>
      <c r="W180" s="805"/>
      <c r="X180" s="805"/>
      <c r="Y180" s="805"/>
      <c r="Z180" s="805">
        <v>64.2</v>
      </c>
      <c r="AA180" s="512">
        <v>59</v>
      </c>
      <c r="AB180" s="512"/>
      <c r="AC180" s="512"/>
      <c r="AD180" s="807"/>
      <c r="AE180" s="805"/>
      <c r="AF180" s="805"/>
      <c r="AG180" s="805"/>
      <c r="AH180" s="805"/>
      <c r="AI180" s="512"/>
      <c r="AJ180" s="512"/>
      <c r="AK180" s="807"/>
      <c r="AL180" s="512"/>
      <c r="AM180" s="807"/>
      <c r="AN180" s="512"/>
      <c r="AO180" s="559">
        <f t="array" ref="AO180">IF(AQ180="N/A","",GetRapPrice(I180,H180,J180,K180))</f>
        <v>2400</v>
      </c>
      <c r="AP180" s="509">
        <f t="shared" si="32"/>
        <v>-0.37</v>
      </c>
      <c r="AQ180" s="508">
        <f t="array" ref="AQ180">GetFMP(I180,H180,J180,K180,L180,M180,N180,O180,(Q180+R180)/2,Z180,AJ180,"Y")</f>
        <v>1512</v>
      </c>
      <c r="AR180" s="504">
        <f t="shared" si="33"/>
        <v>604.80000000000007</v>
      </c>
      <c r="AS180" s="808"/>
      <c r="AT180" s="809"/>
      <c r="AU180" s="810"/>
      <c r="AV180" s="810"/>
      <c r="AW180" s="811"/>
      <c r="AX180" s="811" t="s">
        <v>1183</v>
      </c>
      <c r="AY180" s="810" t="s">
        <v>1183</v>
      </c>
      <c r="AZ180" s="810" t="s">
        <v>1183</v>
      </c>
      <c r="BA180" s="810" t="s">
        <v>1183</v>
      </c>
      <c r="BB180" s="810" t="s">
        <v>1183</v>
      </c>
      <c r="BC180" s="810" t="s">
        <v>1183</v>
      </c>
      <c r="BD180" s="810" t="s">
        <v>1183</v>
      </c>
      <c r="BE180" s="810" t="s">
        <v>1183</v>
      </c>
      <c r="BF180" s="811">
        <f>NaturalRelatedDisc(I180,H180,J180,K180,AX180,"Y",L180,M180,N180,O180)+NaturalRelatedDisc(I180,H180,J180,K180,AY180,"Y",L180,M180,N180,O180)+OpenRelatedDisc(I180,H180,J180,K180,AZ180,"Y",L180,M180,N180,O180)+GrainingRelatedDisc(I180,H180,J180,K180,BA180,"Surface","Y",L180,M180,N180,O180)+GrainingRelatedDisc(I180,H180,J180,K180,BB180,"Internal","Y",L180,M180,N180,O180)+OthersRelatedDisc(I180,H180,J180,K180,BC180,"Y",L180,M180,N180,O180)+OthersRelatedDisc(I180,H180,J180,K180,BD180,"Y",L180,M180,N180,O180)+OthersRelatedDisc(I180,H180,J180,K180,BE180,"Y",L180,M180,N180,O180)+cutrelatedDisc(I180,H180,J180,K180,L180,M180,N180,AW180,"Y",O180)+GetColClarupgDwg(I180,H180,J180,K180,AU180,AV180,"Y",L180)</f>
        <v>0</v>
      </c>
      <c r="BG180" s="810" t="s">
        <v>1183</v>
      </c>
      <c r="BH180" s="810" t="s">
        <v>1183</v>
      </c>
      <c r="BI180" s="811">
        <f t="shared" si="34"/>
        <v>0</v>
      </c>
      <c r="BJ180" s="810" t="s">
        <v>1183</v>
      </c>
      <c r="BK180" s="810" t="s">
        <v>1183</v>
      </c>
      <c r="BL180" s="810" t="s">
        <v>1183</v>
      </c>
      <c r="BM180" s="811">
        <f t="shared" si="35"/>
        <v>0</v>
      </c>
      <c r="BN180" s="812"/>
      <c r="BO180" s="812"/>
      <c r="BP180" s="812"/>
      <c r="BQ180" s="811">
        <f>cleanrelateddisc(I180, H180, J180, K180, BN180, BO180, "Y", L180, M180, N180)+HARelatedDisc(I180, H180, J180, K180,BP180, "Y", L180)</f>
        <v>0</v>
      </c>
      <c r="BR180" s="810"/>
      <c r="BS180" s="810"/>
      <c r="BT180" s="811"/>
      <c r="BU180" s="811"/>
      <c r="BV180" s="810"/>
      <c r="BW180" s="811"/>
      <c r="BX180" s="810"/>
      <c r="BY180" s="813"/>
      <c r="BZ180" s="811"/>
      <c r="CA180" s="813"/>
      <c r="CB180" s="811"/>
      <c r="CC180" s="810"/>
      <c r="CD180" s="810"/>
      <c r="CE180" s="810"/>
      <c r="CF180" s="810"/>
      <c r="CG180" s="810"/>
      <c r="CH180" s="810"/>
      <c r="CI180" s="810"/>
      <c r="CJ180" s="810"/>
      <c r="CK180" s="814"/>
      <c r="CL180" s="815">
        <f t="array" ref="CL180">getSection(I180,J180,K180)</f>
        <v>5</v>
      </c>
      <c r="CM180" s="508">
        <f t="array" ref="CM180">IF(AQ180="N/A","",IF(CU180="N/A",0,GetRapPrice(I180,H180,J180,K180)))</f>
        <v>2400</v>
      </c>
      <c r="CN180" s="509">
        <f t="shared" si="36"/>
        <v>-0.37</v>
      </c>
      <c r="CO180" s="509">
        <f t="array" ref="CO180">IF(AQ180="N/A","",IF(CU180="N/A",0,IF(ISBLANK(G180),0,GetPolSymmDiscount(I180,H180,J180,K180,L180,M180,N180,O180))))</f>
        <v>0</v>
      </c>
      <c r="CP180" s="509">
        <f t="array" ref="CP180">IF(AQ180="N/A","",Depthdisc(I180,H180,L180,J180,K180,Z180,"Y"))</f>
        <v>0</v>
      </c>
      <c r="CQ180" s="509">
        <f t="array" ref="CQ180">IF(AQ180="N/A","",IF(CU180="N/A",0,GetSizePremiums(I180,H180,J180,K180,L180,M180,N180,O180,getSection(G180,J180,K180))))</f>
        <v>0</v>
      </c>
      <c r="CR180" s="509">
        <f t="array" ref="CR180">IF(AQ180="N/A","",IF(CU180="N/A",0,IF(ISBLANK(G180),0,GetDiameterPremiums(I180,H180,L180,M180,N180,O180,J180,K180,T180))))</f>
        <v>0</v>
      </c>
      <c r="CS180" s="509">
        <f t="array" ref="CS180">IF(AQ180="N/A","",IF(CU180="N/A",0,IF(ISBLANK(G180),0,GetKtoSPremiums(I180,H180,J180,K180,AJ180))))</f>
        <v>0</v>
      </c>
      <c r="CT180" s="509">
        <f t="shared" si="37"/>
        <v>-0.37</v>
      </c>
      <c r="CU180" s="508">
        <f t="array" ref="CU180">IF(AQ180="N/A","",GetFMP(I180, H180, J180, K180, L180, M180, N180, O180, (Q180+R180)/2,Z180,AJ180,"Y"))</f>
        <v>1512</v>
      </c>
      <c r="CV180" s="504">
        <f t="shared" si="38"/>
        <v>604.80000000000007</v>
      </c>
      <c r="CW180" s="508">
        <f t="shared" si="39"/>
        <v>2400</v>
      </c>
      <c r="CX180" s="717">
        <f t="shared" si="40"/>
        <v>0</v>
      </c>
      <c r="CY180" s="717">
        <f>IF(OR(AQ180="N/A",BM180="N/A",BI180="N/A"),"",IF(AND(H180&lt;1,H180&gt;=0.3,I179="ROUND"),IF(CT180&gt;=-0.4,-0.2,-0.15),MAX(CX180,IF(OR(AQ180="N/A",BM180="N/A",BI180="N/A"),"",GetFinalDiscount("Y", I180, H180, J180, K180, L180, M180, N180, O180, AS180, AT180,AU180,AV180, AW180, AX180,AY180, AZ180, BA180, BB180,BC180,BD180, BE180,BG180, BH180, BJ180, BK180, BN180, BO180, BP180)))))</f>
        <v>-0.2</v>
      </c>
      <c r="CZ180" s="717">
        <f t="shared" si="41"/>
        <v>-0.37</v>
      </c>
      <c r="DA180" s="509">
        <f t="shared" si="42"/>
        <v>-0.37</v>
      </c>
      <c r="DB180" s="504">
        <f t="shared" si="43"/>
        <v>1512</v>
      </c>
      <c r="DC180" s="504">
        <f t="shared" si="44"/>
        <v>604.80000000000007</v>
      </c>
      <c r="DD180" s="504" t="str">
        <f t="shared" si="45"/>
        <v/>
      </c>
      <c r="DE180" s="504">
        <f t="array" ref="DE180">IF(OR(AQ180="N/A",BM180="N/A",BI180="N/A"),"",GetCertCharge(H180,"Y",AL180))</f>
        <v>53</v>
      </c>
      <c r="DF180" s="504">
        <f>IF(OR(AQ180="N/A",BM180="N/A",BI180="N/A"),"",DC180*Parameters!$L$3)</f>
        <v>24.192000000000004</v>
      </c>
      <c r="DG180" s="504">
        <f t="shared" si="46"/>
        <v>527.60800000000006</v>
      </c>
      <c r="DH180" s="504">
        <f t="shared" si="47"/>
        <v>1319.02</v>
      </c>
    </row>
    <row r="181" spans="2:112" x14ac:dyDescent="0.25">
      <c r="B181" s="798"/>
      <c r="C181" s="799" t="s">
        <v>1678</v>
      </c>
      <c r="D181" s="512"/>
      <c r="E181" s="512"/>
      <c r="F181" s="722" t="s">
        <v>24</v>
      </c>
      <c r="G181" s="800"/>
      <c r="H181" s="801">
        <v>0.4</v>
      </c>
      <c r="I181" s="509" t="s">
        <v>196</v>
      </c>
      <c r="J181" s="802" t="s">
        <v>265</v>
      </c>
      <c r="K181" s="803" t="s">
        <v>243</v>
      </c>
      <c r="L181" s="804" t="s">
        <v>188</v>
      </c>
      <c r="M181" s="805" t="s">
        <v>188</v>
      </c>
      <c r="N181" s="804" t="s">
        <v>188</v>
      </c>
      <c r="O181" s="804" t="s">
        <v>58</v>
      </c>
      <c r="P181" s="806"/>
      <c r="Q181" s="805"/>
      <c r="R181" s="805"/>
      <c r="S181" s="805"/>
      <c r="T181" s="805"/>
      <c r="U181" s="805">
        <v>1.006</v>
      </c>
      <c r="V181" s="805"/>
      <c r="W181" s="805"/>
      <c r="X181" s="805"/>
      <c r="Y181" s="805"/>
      <c r="Z181" s="805">
        <v>62.7</v>
      </c>
      <c r="AA181" s="512">
        <v>56</v>
      </c>
      <c r="AB181" s="512"/>
      <c r="AC181" s="512"/>
      <c r="AD181" s="807"/>
      <c r="AE181" s="805"/>
      <c r="AF181" s="805"/>
      <c r="AG181" s="805"/>
      <c r="AH181" s="805"/>
      <c r="AI181" s="512"/>
      <c r="AJ181" s="512" t="s">
        <v>190</v>
      </c>
      <c r="AK181" s="807"/>
      <c r="AL181" s="512"/>
      <c r="AM181" s="807"/>
      <c r="AN181" s="512"/>
      <c r="AO181" s="559">
        <f t="array" ref="AO181">IF(AQ181="N/A","",GetRapPrice(I181,H181,J181,K181))</f>
        <v>2000</v>
      </c>
      <c r="AP181" s="509">
        <f t="shared" si="32"/>
        <v>-0.4</v>
      </c>
      <c r="AQ181" s="508">
        <f t="array" ref="AQ181">GetFMP(I181,H181,J181,K181,L181,M181,N181,O181,(Q181+R181)/2,Z181,AJ181,"Y")</f>
        <v>1200</v>
      </c>
      <c r="AR181" s="504">
        <f t="shared" si="33"/>
        <v>480</v>
      </c>
      <c r="AS181" s="808"/>
      <c r="AT181" s="809"/>
      <c r="AU181" s="810"/>
      <c r="AV181" s="810"/>
      <c r="AW181" s="811" t="s">
        <v>189</v>
      </c>
      <c r="AX181" s="811" t="s">
        <v>253</v>
      </c>
      <c r="AY181" s="810" t="s">
        <v>1180</v>
      </c>
      <c r="AZ181" s="810" t="s">
        <v>1183</v>
      </c>
      <c r="BA181" s="810" t="s">
        <v>1183</v>
      </c>
      <c r="BB181" s="810" t="s">
        <v>1183</v>
      </c>
      <c r="BC181" s="810" t="s">
        <v>1183</v>
      </c>
      <c r="BD181" s="810" t="s">
        <v>1183</v>
      </c>
      <c r="BE181" s="810" t="s">
        <v>1183</v>
      </c>
      <c r="BF181" s="811">
        <f>NaturalRelatedDisc(I181,H181,J181,K181,AX181,"Y",L181,M181,N181,O181)+NaturalRelatedDisc(I181,H181,J181,K181,AY181,"Y",L181,M181,N181,O181)+OpenRelatedDisc(I181,H181,J181,K181,AZ181,"Y",L181,M181,N181,O181)+GrainingRelatedDisc(I181,H181,J181,K181,BA181,"Surface","Y",L181,M181,N181,O181)+GrainingRelatedDisc(I181,H181,J181,K181,BB181,"Internal","Y",L181,M181,N181,O181)+OthersRelatedDisc(I181,H181,J181,K181,BC181,"Y",L181,M181,N181,O181)+OthersRelatedDisc(I181,H181,J181,K181,BD181,"Y",L181,M181,N181,O181)+OthersRelatedDisc(I181,H181,J181,K181,BE181,"Y",L181,M181,N181,O181)+cutrelatedDisc(I181,H181,J181,K181,L181,M181,N181,AW181,"Y",O181)+GetColClarupgDwg(I181,H181,J181,K181,AU181,AV181,"Y",L181)</f>
        <v>-0.01</v>
      </c>
      <c r="BG181" s="810" t="s">
        <v>1183</v>
      </c>
      <c r="BH181" s="810" t="s">
        <v>1183</v>
      </c>
      <c r="BI181" s="811">
        <f t="shared" si="34"/>
        <v>0</v>
      </c>
      <c r="BJ181" s="810" t="s">
        <v>1183</v>
      </c>
      <c r="BK181" s="810" t="s">
        <v>1183</v>
      </c>
      <c r="BL181" s="810" t="s">
        <v>1326</v>
      </c>
      <c r="BM181" s="811">
        <f t="shared" si="35"/>
        <v>0</v>
      </c>
      <c r="BN181" s="812" t="s">
        <v>861</v>
      </c>
      <c r="BO181" s="812" t="s">
        <v>861</v>
      </c>
      <c r="BP181" s="812" t="s">
        <v>749</v>
      </c>
      <c r="BQ181" s="811">
        <f>cleanrelateddisc(I181, H181, J181, K181, BN181, BO181, "Y", L181, M181, N181)+HARelatedDisc(I181, H181, J181, K181,BP181, "Y", L181)</f>
        <v>0</v>
      </c>
      <c r="BR181" s="810"/>
      <c r="BS181" s="810"/>
      <c r="BT181" s="811"/>
      <c r="BU181" s="811"/>
      <c r="BV181" s="810"/>
      <c r="BW181" s="811"/>
      <c r="BX181" s="810"/>
      <c r="BY181" s="813"/>
      <c r="BZ181" s="811"/>
      <c r="CA181" s="813"/>
      <c r="CB181" s="811"/>
      <c r="CC181" s="810"/>
      <c r="CD181" s="810"/>
      <c r="CE181" s="810"/>
      <c r="CF181" s="810"/>
      <c r="CG181" s="810"/>
      <c r="CH181" s="810"/>
      <c r="CI181" s="810"/>
      <c r="CJ181" s="810"/>
      <c r="CK181" s="814"/>
      <c r="CL181" s="815">
        <f t="array" ref="CL181">getSection(I181,J181,K181)</f>
        <v>6</v>
      </c>
      <c r="CM181" s="508">
        <f t="array" ref="CM181">IF(AQ181="N/A","",IF(CU181="N/A",0,GetRapPrice(I181,H181,J181,K181)))</f>
        <v>2000</v>
      </c>
      <c r="CN181" s="509">
        <f t="shared" si="36"/>
        <v>-0.4</v>
      </c>
      <c r="CO181" s="509">
        <f t="array" ref="CO181">IF(AQ181="N/A","",IF(CU181="N/A",0,IF(ISBLANK(G181),0,GetPolSymmDiscount(I181,H181,J181,K181,L181,M181,N181,O181))))</f>
        <v>0</v>
      </c>
      <c r="CP181" s="509">
        <f t="array" ref="CP181">IF(AQ181="N/A","",Depthdisc(I181,H181,L181,J181,K181,Z181,"Y"))</f>
        <v>0</v>
      </c>
      <c r="CQ181" s="509">
        <f t="array" ref="CQ181">IF(AQ181="N/A","",IF(CU181="N/A",0,GetSizePremiums(I181,H181,J181,K181,L181,M181,N181,O181,getSection(G181,J181,K181))))</f>
        <v>0</v>
      </c>
      <c r="CR181" s="509">
        <f t="array" ref="CR181">IF(AQ181="N/A","",IF(CU181="N/A",0,IF(ISBLANK(G181),0,GetDiameterPremiums(I181,H181,L181,M181,N181,O181,J181,K181,T181))))</f>
        <v>0</v>
      </c>
      <c r="CS181" s="509">
        <f t="array" ref="CS181">IF(AQ181="N/A","",IF(CU181="N/A",0,IF(ISBLANK(G181),0,GetKtoSPremiums(I181,H181,J181,K181,AJ181))))</f>
        <v>0</v>
      </c>
      <c r="CT181" s="509">
        <f t="shared" si="37"/>
        <v>-0.4</v>
      </c>
      <c r="CU181" s="508">
        <f t="array" ref="CU181">IF(AQ181="N/A","",GetFMP(I181, H181, J181, K181, L181, M181, N181, O181, (Q181+R181)/2,Z181,AJ181,"Y"))</f>
        <v>1200</v>
      </c>
      <c r="CV181" s="504">
        <f t="shared" si="38"/>
        <v>480</v>
      </c>
      <c r="CW181" s="508">
        <f t="shared" si="39"/>
        <v>2000</v>
      </c>
      <c r="CX181" s="717">
        <f t="shared" si="40"/>
        <v>-0.01</v>
      </c>
      <c r="CY181" s="717">
        <f>IF(OR(AQ181="N/A",BM181="N/A",BI181="N/A"),"",IF(AND(H181&lt;1,H181&gt;=0.3,I180="ROUND"),IF(CT181&gt;=-0.4,-0.2,-0.15),MAX(CX181,IF(OR(AQ181="N/A",BM181="N/A",BI181="N/A"),"",GetFinalDiscount("Y", I181, H181, J181, K181, L181, M181, N181, O181, AS181, AT181,AU181,AV181, AW181, AX181,AY181, AZ181, BA181, BB181,BC181,BD181, BE181,BG181, BH181, BJ181, BK181, BN181, BO181, BP181)))))</f>
        <v>-0.2</v>
      </c>
      <c r="CZ181" s="717">
        <f t="shared" si="41"/>
        <v>-0.4</v>
      </c>
      <c r="DA181" s="509">
        <f t="shared" si="42"/>
        <v>-0.41000000000000003</v>
      </c>
      <c r="DB181" s="504">
        <f t="shared" si="43"/>
        <v>1180</v>
      </c>
      <c r="DC181" s="504">
        <f t="shared" si="44"/>
        <v>472</v>
      </c>
      <c r="DD181" s="504" t="str">
        <f t="shared" si="45"/>
        <v/>
      </c>
      <c r="DE181" s="504">
        <f t="array" ref="DE181">IF(OR(AQ181="N/A",BM181="N/A",BI181="N/A"),"",GetCertCharge(H181,"Y",AL181))</f>
        <v>53</v>
      </c>
      <c r="DF181" s="504">
        <f>IF(OR(AQ181="N/A",BM181="N/A",BI181="N/A"),"",DC181*Parameters!$L$3)</f>
        <v>18.88</v>
      </c>
      <c r="DG181" s="504">
        <f t="shared" si="46"/>
        <v>400.12</v>
      </c>
      <c r="DH181" s="504">
        <f t="shared" si="47"/>
        <v>1000.3</v>
      </c>
    </row>
    <row r="182" spans="2:112" x14ac:dyDescent="0.25">
      <c r="B182" s="798"/>
      <c r="C182" s="799" t="s">
        <v>1679</v>
      </c>
      <c r="D182" s="512"/>
      <c r="E182" s="512"/>
      <c r="F182" s="722" t="s">
        <v>24</v>
      </c>
      <c r="G182" s="800"/>
      <c r="H182" s="801">
        <v>0.4</v>
      </c>
      <c r="I182" s="509" t="s">
        <v>196</v>
      </c>
      <c r="J182" s="802" t="s">
        <v>265</v>
      </c>
      <c r="K182" s="803" t="s">
        <v>251</v>
      </c>
      <c r="L182" s="804" t="s">
        <v>188</v>
      </c>
      <c r="M182" s="805" t="s">
        <v>188</v>
      </c>
      <c r="N182" s="804" t="s">
        <v>188</v>
      </c>
      <c r="O182" s="804" t="s">
        <v>22</v>
      </c>
      <c r="P182" s="806"/>
      <c r="Q182" s="805"/>
      <c r="R182" s="805"/>
      <c r="S182" s="805"/>
      <c r="T182" s="805"/>
      <c r="U182" s="805">
        <v>1.0089999999999999</v>
      </c>
      <c r="V182" s="805"/>
      <c r="W182" s="805"/>
      <c r="X182" s="805"/>
      <c r="Y182" s="805"/>
      <c r="Z182" s="805">
        <v>62.2</v>
      </c>
      <c r="AA182" s="512">
        <v>57</v>
      </c>
      <c r="AB182" s="512"/>
      <c r="AC182" s="512"/>
      <c r="AD182" s="807"/>
      <c r="AE182" s="805"/>
      <c r="AF182" s="805"/>
      <c r="AG182" s="805"/>
      <c r="AH182" s="805"/>
      <c r="AI182" s="512"/>
      <c r="AJ182" s="512" t="s">
        <v>1893</v>
      </c>
      <c r="AK182" s="807"/>
      <c r="AL182" s="512"/>
      <c r="AM182" s="807"/>
      <c r="AN182" s="512"/>
      <c r="AO182" s="559">
        <f t="array" ref="AO182">IF(AQ182="N/A","",GetRapPrice(I182,H182,J182,K182))</f>
        <v>1900</v>
      </c>
      <c r="AP182" s="509">
        <f t="shared" si="32"/>
        <v>-0.33999999999999997</v>
      </c>
      <c r="AQ182" s="508">
        <f t="array" ref="AQ182">GetFMP(I182,H182,J182,K182,L182,M182,N182,O182,(Q182+R182)/2,Z182,AJ182,"Y")</f>
        <v>1254</v>
      </c>
      <c r="AR182" s="504">
        <f t="shared" si="33"/>
        <v>501.6</v>
      </c>
      <c r="AS182" s="808"/>
      <c r="AT182" s="809"/>
      <c r="AU182" s="810"/>
      <c r="AV182" s="810"/>
      <c r="AW182" s="811" t="s">
        <v>189</v>
      </c>
      <c r="AX182" s="811" t="s">
        <v>1183</v>
      </c>
      <c r="AY182" s="810" t="s">
        <v>1183</v>
      </c>
      <c r="AZ182" s="810" t="s">
        <v>1183</v>
      </c>
      <c r="BA182" s="810" t="s">
        <v>1183</v>
      </c>
      <c r="BB182" s="810" t="s">
        <v>1183</v>
      </c>
      <c r="BC182" s="810" t="s">
        <v>1183</v>
      </c>
      <c r="BD182" s="810" t="s">
        <v>1183</v>
      </c>
      <c r="BE182" s="810" t="s">
        <v>1183</v>
      </c>
      <c r="BF182" s="811">
        <f>NaturalRelatedDisc(I182,H182,J182,K182,AX182,"Y",L182,M182,N182,O182)+NaturalRelatedDisc(I182,H182,J182,K182,AY182,"Y",L182,M182,N182,O182)+OpenRelatedDisc(I182,H182,J182,K182,AZ182,"Y",L182,M182,N182,O182)+GrainingRelatedDisc(I182,H182,J182,K182,BA182,"Surface","Y",L182,M182,N182,O182)+GrainingRelatedDisc(I182,H182,J182,K182,BB182,"Internal","Y",L182,M182,N182,O182)+OthersRelatedDisc(I182,H182,J182,K182,BC182,"Y",L182,M182,N182,O182)+OthersRelatedDisc(I182,H182,J182,K182,BD182,"Y",L182,M182,N182,O182)+OthersRelatedDisc(I182,H182,J182,K182,BE182,"Y",L182,M182,N182,O182)+cutrelatedDisc(I182,H182,J182,K182,L182,M182,N182,AW182,"Y",O182)+GetColClarupgDwg(I182,H182,J182,K182,AU182,AV182,"Y",L182)</f>
        <v>0</v>
      </c>
      <c r="BG182" s="810" t="s">
        <v>1183</v>
      </c>
      <c r="BH182" s="810" t="s">
        <v>1183</v>
      </c>
      <c r="BI182" s="811">
        <f t="shared" si="34"/>
        <v>0</v>
      </c>
      <c r="BJ182" s="810" t="s">
        <v>1183</v>
      </c>
      <c r="BK182" s="810" t="s">
        <v>1183</v>
      </c>
      <c r="BL182" s="810" t="s">
        <v>1322</v>
      </c>
      <c r="BM182" s="811">
        <f t="shared" si="35"/>
        <v>0</v>
      </c>
      <c r="BN182" s="812" t="s">
        <v>861</v>
      </c>
      <c r="BO182" s="812" t="s">
        <v>861</v>
      </c>
      <c r="BP182" s="812" t="s">
        <v>749</v>
      </c>
      <c r="BQ182" s="811">
        <f>cleanrelateddisc(I182, H182, J182, K182, BN182, BO182, "Y", L182, M182, N182)+HARelatedDisc(I182, H182, J182, K182,BP182, "Y", L182)</f>
        <v>0</v>
      </c>
      <c r="BR182" s="810"/>
      <c r="BS182" s="810"/>
      <c r="BT182" s="811"/>
      <c r="BU182" s="811"/>
      <c r="BV182" s="810"/>
      <c r="BW182" s="811"/>
      <c r="BX182" s="810"/>
      <c r="BY182" s="813"/>
      <c r="BZ182" s="811"/>
      <c r="CA182" s="813"/>
      <c r="CB182" s="811"/>
      <c r="CC182" s="810"/>
      <c r="CD182" s="810"/>
      <c r="CE182" s="810"/>
      <c r="CF182" s="810"/>
      <c r="CG182" s="810"/>
      <c r="CH182" s="810"/>
      <c r="CI182" s="810"/>
      <c r="CJ182" s="810"/>
      <c r="CK182" s="814"/>
      <c r="CL182" s="815">
        <f t="array" ref="CL182">getSection(I182,J182,K182)</f>
        <v>6</v>
      </c>
      <c r="CM182" s="508">
        <f t="array" ref="CM182">IF(AQ182="N/A","",IF(CU182="N/A",0,GetRapPrice(I182,H182,J182,K182)))</f>
        <v>1900</v>
      </c>
      <c r="CN182" s="509">
        <f t="shared" si="36"/>
        <v>-0.33999999999999997</v>
      </c>
      <c r="CO182" s="509">
        <f t="array" ref="CO182">IF(AQ182="N/A","",IF(CU182="N/A",0,IF(ISBLANK(G182),0,GetPolSymmDiscount(I182,H182,J182,K182,L182,M182,N182,O182))))</f>
        <v>0</v>
      </c>
      <c r="CP182" s="509">
        <f t="array" ref="CP182">IF(AQ182="N/A","",Depthdisc(I182,H182,L182,J182,K182,Z182,"Y"))</f>
        <v>0</v>
      </c>
      <c r="CQ182" s="509">
        <f t="array" ref="CQ182">IF(AQ182="N/A","",IF(CU182="N/A",0,GetSizePremiums(I182,H182,J182,K182,L182,M182,N182,O182,getSection(G182,J182,K182))))</f>
        <v>0</v>
      </c>
      <c r="CR182" s="509">
        <f t="array" ref="CR182">IF(AQ182="N/A","",IF(CU182="N/A",0,IF(ISBLANK(G182),0,GetDiameterPremiums(I182,H182,L182,M182,N182,O182,J182,K182,T182))))</f>
        <v>0</v>
      </c>
      <c r="CS182" s="509">
        <f t="array" ref="CS182">IF(AQ182="N/A","",IF(CU182="N/A",0,IF(ISBLANK(G182),0,GetKtoSPremiums(I182,H182,J182,K182,AJ182))))</f>
        <v>0</v>
      </c>
      <c r="CT182" s="509">
        <f t="shared" si="37"/>
        <v>-0.33999999999999997</v>
      </c>
      <c r="CU182" s="508">
        <f t="array" ref="CU182">IF(AQ182="N/A","",GetFMP(I182, H182, J182, K182, L182, M182, N182, O182, (Q182+R182)/2,Z182,AJ182,"Y"))</f>
        <v>1254</v>
      </c>
      <c r="CV182" s="504">
        <f t="shared" si="38"/>
        <v>501.6</v>
      </c>
      <c r="CW182" s="508">
        <f t="shared" si="39"/>
        <v>1900</v>
      </c>
      <c r="CX182" s="717">
        <f t="shared" si="40"/>
        <v>0</v>
      </c>
      <c r="CY182" s="717">
        <f>IF(OR(AQ182="N/A",BM182="N/A",BI182="N/A"),"",IF(AND(H182&lt;1,H182&gt;=0.3,I181="ROUND"),IF(CT182&gt;=-0.4,-0.2,-0.15),MAX(CX182,IF(OR(AQ182="N/A",BM182="N/A",BI182="N/A"),"",GetFinalDiscount("Y", I182, H182, J182, K182, L182, M182, N182, O182, AS182, AT182,AU182,AV182, AW182, AX182,AY182, AZ182, BA182, BB182,BC182,BD182, BE182,BG182, BH182, BJ182, BK182, BN182, BO182, BP182)))))</f>
        <v>-0.2</v>
      </c>
      <c r="CZ182" s="717">
        <f t="shared" si="41"/>
        <v>-0.33999999999999997</v>
      </c>
      <c r="DA182" s="509">
        <f t="shared" si="42"/>
        <v>-0.33999999999999997</v>
      </c>
      <c r="DB182" s="504">
        <f t="shared" si="43"/>
        <v>1254</v>
      </c>
      <c r="DC182" s="504">
        <f t="shared" si="44"/>
        <v>501.6</v>
      </c>
      <c r="DD182" s="504" t="str">
        <f t="shared" si="45"/>
        <v/>
      </c>
      <c r="DE182" s="504">
        <f t="array" ref="DE182">IF(OR(AQ182="N/A",BM182="N/A",BI182="N/A"),"",GetCertCharge(H182,"Y",AL182))</f>
        <v>53</v>
      </c>
      <c r="DF182" s="504">
        <f>IF(OR(AQ182="N/A",BM182="N/A",BI182="N/A"),"",DC182*Parameters!$L$3)</f>
        <v>20.064</v>
      </c>
      <c r="DG182" s="504">
        <f t="shared" si="46"/>
        <v>428.536</v>
      </c>
      <c r="DH182" s="504">
        <f t="shared" si="47"/>
        <v>1071.3399999999999</v>
      </c>
    </row>
    <row r="183" spans="2:112" x14ac:dyDescent="0.25">
      <c r="B183" s="798"/>
      <c r="C183" s="799" t="s">
        <v>1680</v>
      </c>
      <c r="D183" s="512"/>
      <c r="E183" s="512"/>
      <c r="F183" s="722" t="s">
        <v>24</v>
      </c>
      <c r="G183" s="800"/>
      <c r="H183" s="801">
        <v>0.4</v>
      </c>
      <c r="I183" s="509" t="s">
        <v>196</v>
      </c>
      <c r="J183" s="802" t="s">
        <v>233</v>
      </c>
      <c r="K183" s="803" t="s">
        <v>214</v>
      </c>
      <c r="L183" s="804" t="s">
        <v>188</v>
      </c>
      <c r="M183" s="805" t="s">
        <v>188</v>
      </c>
      <c r="N183" s="804" t="s">
        <v>188</v>
      </c>
      <c r="O183" s="804" t="s">
        <v>22</v>
      </c>
      <c r="P183" s="806"/>
      <c r="Q183" s="805"/>
      <c r="R183" s="805"/>
      <c r="S183" s="805"/>
      <c r="T183" s="805"/>
      <c r="U183" s="805">
        <v>1.0089999999999999</v>
      </c>
      <c r="V183" s="805"/>
      <c r="W183" s="805"/>
      <c r="X183" s="805"/>
      <c r="Y183" s="805"/>
      <c r="Z183" s="805">
        <v>61.3</v>
      </c>
      <c r="AA183" s="512">
        <v>59</v>
      </c>
      <c r="AB183" s="512"/>
      <c r="AC183" s="512"/>
      <c r="AD183" s="807"/>
      <c r="AE183" s="805"/>
      <c r="AF183" s="805"/>
      <c r="AG183" s="805"/>
      <c r="AH183" s="805"/>
      <c r="AI183" s="512"/>
      <c r="AJ183" s="512" t="s">
        <v>1903</v>
      </c>
      <c r="AK183" s="807"/>
      <c r="AL183" s="512"/>
      <c r="AM183" s="807"/>
      <c r="AN183" s="512"/>
      <c r="AO183" s="559">
        <f t="array" ref="AO183">IF(AQ183="N/A","",GetRapPrice(I183,H183,J183,K183))</f>
        <v>3400</v>
      </c>
      <c r="AP183" s="509">
        <f t="shared" si="32"/>
        <v>-0.20999999999999996</v>
      </c>
      <c r="AQ183" s="508">
        <f t="array" ref="AQ183">GetFMP(I183,H183,J183,K183,L183,M183,N183,O183,(Q183+R183)/2,Z183,AJ183,"Y")</f>
        <v>2686</v>
      </c>
      <c r="AR183" s="504">
        <f t="shared" si="33"/>
        <v>1074.4000000000001</v>
      </c>
      <c r="AS183" s="808"/>
      <c r="AT183" s="809"/>
      <c r="AU183" s="810"/>
      <c r="AV183" s="810"/>
      <c r="AW183" s="811" t="s">
        <v>189</v>
      </c>
      <c r="AX183" s="811" t="s">
        <v>1183</v>
      </c>
      <c r="AY183" s="810" t="s">
        <v>1183</v>
      </c>
      <c r="AZ183" s="810" t="s">
        <v>1183</v>
      </c>
      <c r="BA183" s="810" t="s">
        <v>1183</v>
      </c>
      <c r="BB183" s="810" t="s">
        <v>1183</v>
      </c>
      <c r="BC183" s="810" t="s">
        <v>1183</v>
      </c>
      <c r="BD183" s="810" t="s">
        <v>1183</v>
      </c>
      <c r="BE183" s="810" t="s">
        <v>1183</v>
      </c>
      <c r="BF183" s="811">
        <f>NaturalRelatedDisc(I183,H183,J183,K183,AX183,"Y",L183,M183,N183,O183)+NaturalRelatedDisc(I183,H183,J183,K183,AY183,"Y",L183,M183,N183,O183)+OpenRelatedDisc(I183,H183,J183,K183,AZ183,"Y",L183,M183,N183,O183)+GrainingRelatedDisc(I183,H183,J183,K183,BA183,"Surface","Y",L183,M183,N183,O183)+GrainingRelatedDisc(I183,H183,J183,K183,BB183,"Internal","Y",L183,M183,N183,O183)+OthersRelatedDisc(I183,H183,J183,K183,BC183,"Y",L183,M183,N183,O183)+OthersRelatedDisc(I183,H183,J183,K183,BD183,"Y",L183,M183,N183,O183)+OthersRelatedDisc(I183,H183,J183,K183,BE183,"Y",L183,M183,N183,O183)+cutrelatedDisc(I183,H183,J183,K183,L183,M183,N183,AW183,"Y",O183)+GetColClarupgDwg(I183,H183,J183,K183,AU183,AV183,"Y",L183)</f>
        <v>0</v>
      </c>
      <c r="BG183" s="810" t="s">
        <v>1183</v>
      </c>
      <c r="BH183" s="810" t="s">
        <v>1183</v>
      </c>
      <c r="BI183" s="811">
        <f t="shared" si="34"/>
        <v>0</v>
      </c>
      <c r="BJ183" s="810" t="s">
        <v>1183</v>
      </c>
      <c r="BK183" s="810" t="s">
        <v>1183</v>
      </c>
      <c r="BL183" s="810" t="s">
        <v>1322</v>
      </c>
      <c r="BM183" s="811">
        <f t="shared" si="35"/>
        <v>0</v>
      </c>
      <c r="BN183" s="812" t="s">
        <v>861</v>
      </c>
      <c r="BO183" s="812" t="s">
        <v>861</v>
      </c>
      <c r="BP183" s="812" t="s">
        <v>749</v>
      </c>
      <c r="BQ183" s="811">
        <f>cleanrelateddisc(I183, H183, J183, K183, BN183, BO183, "Y", L183, M183, N183)+HARelatedDisc(I183, H183, J183, K183,BP183, "Y", L183)</f>
        <v>0</v>
      </c>
      <c r="BR183" s="810"/>
      <c r="BS183" s="810"/>
      <c r="BT183" s="811"/>
      <c r="BU183" s="811"/>
      <c r="BV183" s="810"/>
      <c r="BW183" s="811"/>
      <c r="BX183" s="810"/>
      <c r="BY183" s="813"/>
      <c r="BZ183" s="811"/>
      <c r="CA183" s="813"/>
      <c r="CB183" s="811"/>
      <c r="CC183" s="810"/>
      <c r="CD183" s="810"/>
      <c r="CE183" s="810"/>
      <c r="CF183" s="810"/>
      <c r="CG183" s="810"/>
      <c r="CH183" s="810"/>
      <c r="CI183" s="810"/>
      <c r="CJ183" s="810"/>
      <c r="CK183" s="814"/>
      <c r="CL183" s="815">
        <f t="array" ref="CL183">getSection(I183,J183,K183)</f>
        <v>1</v>
      </c>
      <c r="CM183" s="508">
        <f t="array" ref="CM183">IF(AQ183="N/A","",IF(CU183="N/A",0,GetRapPrice(I183,H183,J183,K183)))</f>
        <v>3400</v>
      </c>
      <c r="CN183" s="509">
        <f t="shared" si="36"/>
        <v>-0.20999999999999996</v>
      </c>
      <c r="CO183" s="509">
        <f t="array" ref="CO183">IF(AQ183="N/A","",IF(CU183="N/A",0,IF(ISBLANK(G183),0,GetPolSymmDiscount(I183,H183,J183,K183,L183,M183,N183,O183))))</f>
        <v>0</v>
      </c>
      <c r="CP183" s="509">
        <f t="array" ref="CP183">IF(AQ183="N/A","",Depthdisc(I183,H183,L183,J183,K183,Z183,"Y"))</f>
        <v>0</v>
      </c>
      <c r="CQ183" s="509">
        <f t="array" ref="CQ183">IF(AQ183="N/A","",IF(CU183="N/A",0,GetSizePremiums(I183,H183,J183,K183,L183,M183,N183,O183,getSection(G183,J183,K183))))</f>
        <v>0</v>
      </c>
      <c r="CR183" s="509">
        <f t="array" ref="CR183">IF(AQ183="N/A","",IF(CU183="N/A",0,IF(ISBLANK(G183),0,GetDiameterPremiums(I183,H183,L183,M183,N183,O183,J183,K183,T183))))</f>
        <v>0</v>
      </c>
      <c r="CS183" s="509">
        <f t="array" ref="CS183">IF(AQ183="N/A","",IF(CU183="N/A",0,IF(ISBLANK(G183),0,GetKtoSPremiums(I183,H183,J183,K183,AJ183))))</f>
        <v>0</v>
      </c>
      <c r="CT183" s="509">
        <f t="shared" si="37"/>
        <v>-0.20999999999999996</v>
      </c>
      <c r="CU183" s="508">
        <f t="array" ref="CU183">IF(AQ183="N/A","",GetFMP(I183, H183, J183, K183, L183, M183, N183, O183, (Q183+R183)/2,Z183,AJ183,"Y"))</f>
        <v>2686</v>
      </c>
      <c r="CV183" s="504">
        <f t="shared" si="38"/>
        <v>1074.4000000000001</v>
      </c>
      <c r="CW183" s="508">
        <f t="shared" si="39"/>
        <v>3400</v>
      </c>
      <c r="CX183" s="717">
        <f t="shared" si="40"/>
        <v>0</v>
      </c>
      <c r="CY183" s="717">
        <f>IF(OR(AQ183="N/A",BM183="N/A",BI183="N/A"),"",IF(AND(H183&lt;1,H183&gt;=0.3,I182="ROUND"),IF(CT183&gt;=-0.4,-0.2,-0.15),MAX(CX183,IF(OR(AQ183="N/A",BM183="N/A",BI183="N/A"),"",GetFinalDiscount("Y", I183, H183, J183, K183, L183, M183, N183, O183, AS183, AT183,AU183,AV183, AW183, AX183,AY183, AZ183, BA183, BB183,BC183,BD183, BE183,BG183, BH183, BJ183, BK183, BN183, BO183, BP183)))))</f>
        <v>-0.2</v>
      </c>
      <c r="CZ183" s="717">
        <f t="shared" si="41"/>
        <v>-0.20999999999999996</v>
      </c>
      <c r="DA183" s="509">
        <f t="shared" si="42"/>
        <v>-0.20999999999999996</v>
      </c>
      <c r="DB183" s="504">
        <f t="shared" si="43"/>
        <v>2686</v>
      </c>
      <c r="DC183" s="504">
        <f t="shared" si="44"/>
        <v>1074.4000000000001</v>
      </c>
      <c r="DD183" s="504" t="str">
        <f t="shared" si="45"/>
        <v/>
      </c>
      <c r="DE183" s="504">
        <f t="array" ref="DE183">IF(OR(AQ183="N/A",BM183="N/A",BI183="N/A"),"",GetCertCharge(H183,"Y",AL183))</f>
        <v>53</v>
      </c>
      <c r="DF183" s="504">
        <f>IF(OR(AQ183="N/A",BM183="N/A",BI183="N/A"),"",DC183*Parameters!$L$3)</f>
        <v>42.976000000000006</v>
      </c>
      <c r="DG183" s="504">
        <f t="shared" si="46"/>
        <v>978.42400000000009</v>
      </c>
      <c r="DH183" s="504">
        <f t="shared" si="47"/>
        <v>2446.06</v>
      </c>
    </row>
    <row r="184" spans="2:112" x14ac:dyDescent="0.25">
      <c r="B184" s="798"/>
      <c r="C184" s="799" t="s">
        <v>1681</v>
      </c>
      <c r="D184" s="512"/>
      <c r="E184" s="512"/>
      <c r="F184" s="722" t="s">
        <v>24</v>
      </c>
      <c r="G184" s="800"/>
      <c r="H184" s="801">
        <v>0.4</v>
      </c>
      <c r="I184" s="509" t="s">
        <v>196</v>
      </c>
      <c r="J184" s="802" t="s">
        <v>213</v>
      </c>
      <c r="K184" s="803" t="s">
        <v>259</v>
      </c>
      <c r="L184" s="804" t="s">
        <v>202</v>
      </c>
      <c r="M184" s="805" t="s">
        <v>188</v>
      </c>
      <c r="N184" s="804" t="s">
        <v>202</v>
      </c>
      <c r="O184" s="804" t="s">
        <v>22</v>
      </c>
      <c r="P184" s="806"/>
      <c r="Q184" s="805"/>
      <c r="R184" s="805"/>
      <c r="S184" s="805"/>
      <c r="T184" s="805"/>
      <c r="U184" s="805">
        <v>1.0089999999999999</v>
      </c>
      <c r="V184" s="805"/>
      <c r="W184" s="805"/>
      <c r="X184" s="805"/>
      <c r="Y184" s="805"/>
      <c r="Z184" s="805">
        <v>64.2</v>
      </c>
      <c r="AA184" s="512">
        <v>58</v>
      </c>
      <c r="AB184" s="512"/>
      <c r="AC184" s="512"/>
      <c r="AD184" s="807"/>
      <c r="AE184" s="805"/>
      <c r="AF184" s="805"/>
      <c r="AG184" s="805"/>
      <c r="AH184" s="805"/>
      <c r="AI184" s="512"/>
      <c r="AJ184" s="512" t="s">
        <v>1938</v>
      </c>
      <c r="AK184" s="807"/>
      <c r="AL184" s="512"/>
      <c r="AM184" s="807"/>
      <c r="AN184" s="512"/>
      <c r="AO184" s="559">
        <f t="array" ref="AO184">IF(AQ184="N/A","",GetRapPrice(I184,H184,J184,K184))</f>
        <v>2400</v>
      </c>
      <c r="AP184" s="509">
        <f t="shared" si="32"/>
        <v>-0.43000000000000005</v>
      </c>
      <c r="AQ184" s="508">
        <f t="array" ref="AQ184">GetFMP(I184,H184,J184,K184,L184,M184,N184,O184,(Q184+R184)/2,Z184,AJ184,"Y")</f>
        <v>1367.9999999999998</v>
      </c>
      <c r="AR184" s="504">
        <f t="shared" si="33"/>
        <v>547.19999999999993</v>
      </c>
      <c r="AS184" s="808"/>
      <c r="AT184" s="809"/>
      <c r="AU184" s="810"/>
      <c r="AV184" s="810"/>
      <c r="AW184" s="811" t="s">
        <v>189</v>
      </c>
      <c r="AX184" s="811" t="s">
        <v>1183</v>
      </c>
      <c r="AY184" s="810" t="s">
        <v>1183</v>
      </c>
      <c r="AZ184" s="810" t="s">
        <v>1183</v>
      </c>
      <c r="BA184" s="810" t="s">
        <v>1183</v>
      </c>
      <c r="BB184" s="810" t="s">
        <v>1183</v>
      </c>
      <c r="BC184" s="810" t="s">
        <v>1183</v>
      </c>
      <c r="BD184" s="810" t="s">
        <v>1183</v>
      </c>
      <c r="BE184" s="810" t="s">
        <v>1183</v>
      </c>
      <c r="BF184" s="811">
        <f>NaturalRelatedDisc(I184,H184,J184,K184,AX184,"Y",L184,M184,N184,O184)+NaturalRelatedDisc(I184,H184,J184,K184,AY184,"Y",L184,M184,N184,O184)+OpenRelatedDisc(I184,H184,J184,K184,AZ184,"Y",L184,M184,N184,O184)+GrainingRelatedDisc(I184,H184,J184,K184,BA184,"Surface","Y",L184,M184,N184,O184)+GrainingRelatedDisc(I184,H184,J184,K184,BB184,"Internal","Y",L184,M184,N184,O184)+OthersRelatedDisc(I184,H184,J184,K184,BC184,"Y",L184,M184,N184,O184)+OthersRelatedDisc(I184,H184,J184,K184,BD184,"Y",L184,M184,N184,O184)+OthersRelatedDisc(I184,H184,J184,K184,BE184,"Y",L184,M184,N184,O184)+cutrelatedDisc(I184,H184,J184,K184,L184,M184,N184,AW184,"Y",O184)+GetColClarupgDwg(I184,H184,J184,K184,AU184,AV184,"Y",L184)</f>
        <v>0</v>
      </c>
      <c r="BG184" s="810" t="s">
        <v>192</v>
      </c>
      <c r="BH184" s="810" t="s">
        <v>193</v>
      </c>
      <c r="BI184" s="811">
        <f t="shared" si="34"/>
        <v>-0.16</v>
      </c>
      <c r="BJ184" s="810" t="s">
        <v>1284</v>
      </c>
      <c r="BK184" s="810" t="s">
        <v>1183</v>
      </c>
      <c r="BL184" s="810" t="s">
        <v>1323</v>
      </c>
      <c r="BM184" s="811">
        <f t="shared" si="35"/>
        <v>0</v>
      </c>
      <c r="BN184" s="812" t="s">
        <v>861</v>
      </c>
      <c r="BO184" s="812" t="s">
        <v>749</v>
      </c>
      <c r="BP184" s="812" t="s">
        <v>749</v>
      </c>
      <c r="BQ184" s="811">
        <f>cleanrelateddisc(I184, H184, J184, K184, BN184, BO184, "Y", L184, M184, N184)+HARelatedDisc(I184, H184, J184, K184,BP184, "Y", L184)</f>
        <v>0</v>
      </c>
      <c r="BR184" s="810"/>
      <c r="BS184" s="810"/>
      <c r="BT184" s="811"/>
      <c r="BU184" s="811"/>
      <c r="BV184" s="810"/>
      <c r="BW184" s="811"/>
      <c r="BX184" s="810"/>
      <c r="BY184" s="813"/>
      <c r="BZ184" s="811"/>
      <c r="CA184" s="813"/>
      <c r="CB184" s="811"/>
      <c r="CC184" s="810"/>
      <c r="CD184" s="810"/>
      <c r="CE184" s="810"/>
      <c r="CF184" s="810"/>
      <c r="CG184" s="810"/>
      <c r="CH184" s="810"/>
      <c r="CI184" s="810"/>
      <c r="CJ184" s="810"/>
      <c r="CK184" s="814"/>
      <c r="CL184" s="815">
        <f t="array" ref="CL184">getSection(I184,J184,K184)</f>
        <v>7</v>
      </c>
      <c r="CM184" s="508">
        <f t="array" ref="CM184">IF(AQ184="N/A","",IF(CU184="N/A",0,GetRapPrice(I184,H184,J184,K184)))</f>
        <v>2400</v>
      </c>
      <c r="CN184" s="509">
        <f t="shared" si="36"/>
        <v>-0.43000000000000005</v>
      </c>
      <c r="CO184" s="509">
        <f t="array" ref="CO184">IF(AQ184="N/A","",IF(CU184="N/A",0,IF(ISBLANK(G184),0,GetPolSymmDiscount(I184,H184,J184,K184,L184,M184,N184,O184))))</f>
        <v>0</v>
      </c>
      <c r="CP184" s="509">
        <f t="array" ref="CP184">IF(AQ184="N/A","",Depthdisc(I184,H184,L184,J184,K184,Z184,"Y"))</f>
        <v>0</v>
      </c>
      <c r="CQ184" s="509">
        <f t="array" ref="CQ184">IF(AQ184="N/A","",IF(CU184="N/A",0,GetSizePremiums(I184,H184,J184,K184,L184,M184,N184,O184,getSection(G184,J184,K184))))</f>
        <v>0</v>
      </c>
      <c r="CR184" s="509">
        <f t="array" ref="CR184">IF(AQ184="N/A","",IF(CU184="N/A",0,IF(ISBLANK(G184),0,GetDiameterPremiums(I184,H184,L184,M184,N184,O184,J184,K184,T184))))</f>
        <v>0</v>
      </c>
      <c r="CS184" s="509">
        <f t="array" ref="CS184">IF(AQ184="N/A","",IF(CU184="N/A",0,IF(ISBLANK(G184),0,GetKtoSPremiums(I184,H184,J184,K184,AJ184))))</f>
        <v>0</v>
      </c>
      <c r="CT184" s="509">
        <f t="shared" si="37"/>
        <v>-0.43000000000000005</v>
      </c>
      <c r="CU184" s="508">
        <f t="array" ref="CU184">IF(AQ184="N/A","",GetFMP(I184, H184, J184, K184, L184, M184, N184, O184, (Q184+R184)/2,Z184,AJ184,"Y"))</f>
        <v>1367.9999999999998</v>
      </c>
      <c r="CV184" s="504">
        <f t="shared" si="38"/>
        <v>547.19999999999993</v>
      </c>
      <c r="CW184" s="508">
        <f t="shared" si="39"/>
        <v>2400</v>
      </c>
      <c r="CX184" s="717">
        <f t="shared" si="40"/>
        <v>-0.16</v>
      </c>
      <c r="CY184" s="717">
        <f>IF(OR(AQ184="N/A",BM184="N/A",BI184="N/A"),"",IF(AND(H184&lt;1,H184&gt;=0.3,I183="ROUND"),IF(CT184&gt;=-0.4,-0.2,-0.15),MAX(CX184,IF(OR(AQ184="N/A",BM184="N/A",BI184="N/A"),"",GetFinalDiscount("Y", I184, H184, J184, K184, L184, M184, N184, O184, AS184, AT184,AU184,AV184, AW184, AX184,AY184, AZ184, BA184, BB184,BC184,BD184, BE184,BG184, BH184, BJ184, BK184, BN184, BO184, BP184)))))</f>
        <v>-0.15</v>
      </c>
      <c r="CZ184" s="717">
        <f t="shared" si="41"/>
        <v>-0.43000000000000005</v>
      </c>
      <c r="DA184" s="509">
        <f t="shared" si="42"/>
        <v>-0.58000000000000007</v>
      </c>
      <c r="DB184" s="504">
        <f t="shared" si="43"/>
        <v>1007.9999999999998</v>
      </c>
      <c r="DC184" s="504">
        <f t="shared" si="44"/>
        <v>403.19999999999993</v>
      </c>
      <c r="DD184" s="504" t="str">
        <f t="shared" si="45"/>
        <v/>
      </c>
      <c r="DE184" s="504">
        <f t="array" ref="DE184">IF(OR(AQ184="N/A",BM184="N/A",BI184="N/A"),"",GetCertCharge(H184,"Y",AL184))</f>
        <v>53</v>
      </c>
      <c r="DF184" s="504">
        <f>IF(OR(AQ184="N/A",BM184="N/A",BI184="N/A"),"",DC184*Parameters!$L$3)</f>
        <v>16.127999999999997</v>
      </c>
      <c r="DG184" s="504">
        <f t="shared" si="46"/>
        <v>334.07199999999995</v>
      </c>
      <c r="DH184" s="504">
        <f t="shared" si="47"/>
        <v>835.17999999999984</v>
      </c>
    </row>
    <row r="185" spans="2:112" x14ac:dyDescent="0.25">
      <c r="B185" s="798"/>
      <c r="C185" s="799" t="s">
        <v>1682</v>
      </c>
      <c r="D185" s="512"/>
      <c r="E185" s="512"/>
      <c r="F185" s="722" t="s">
        <v>24</v>
      </c>
      <c r="G185" s="800"/>
      <c r="H185" s="801">
        <v>0.4</v>
      </c>
      <c r="I185" s="509" t="s">
        <v>196</v>
      </c>
      <c r="J185" s="802" t="s">
        <v>213</v>
      </c>
      <c r="K185" s="803" t="s">
        <v>259</v>
      </c>
      <c r="L185" s="804" t="s">
        <v>188</v>
      </c>
      <c r="M185" s="805" t="s">
        <v>188</v>
      </c>
      <c r="N185" s="804" t="s">
        <v>188</v>
      </c>
      <c r="O185" s="804" t="s">
        <v>22</v>
      </c>
      <c r="P185" s="806"/>
      <c r="Q185" s="805"/>
      <c r="R185" s="805"/>
      <c r="S185" s="805"/>
      <c r="T185" s="805"/>
      <c r="U185" s="805">
        <v>1.006</v>
      </c>
      <c r="V185" s="805"/>
      <c r="W185" s="805"/>
      <c r="X185" s="805"/>
      <c r="Y185" s="805"/>
      <c r="Z185" s="805">
        <v>59.5</v>
      </c>
      <c r="AA185" s="512">
        <v>62</v>
      </c>
      <c r="AB185" s="512"/>
      <c r="AC185" s="512"/>
      <c r="AD185" s="807"/>
      <c r="AE185" s="805"/>
      <c r="AF185" s="805"/>
      <c r="AG185" s="805"/>
      <c r="AH185" s="805"/>
      <c r="AI185" s="512"/>
      <c r="AJ185" s="512" t="s">
        <v>1904</v>
      </c>
      <c r="AK185" s="807"/>
      <c r="AL185" s="512"/>
      <c r="AM185" s="807"/>
      <c r="AN185" s="512"/>
      <c r="AO185" s="559">
        <f t="array" ref="AO185">IF(AQ185="N/A","",GetRapPrice(I185,H185,J185,K185))</f>
        <v>2400</v>
      </c>
      <c r="AP185" s="509">
        <f t="shared" si="32"/>
        <v>-0.31999999999999995</v>
      </c>
      <c r="AQ185" s="508">
        <f t="array" ref="AQ185">GetFMP(I185,H185,J185,K185,L185,M185,N185,O185,(Q185+R185)/2,Z185,AJ185,"Y")</f>
        <v>1632.0000000000002</v>
      </c>
      <c r="AR185" s="504">
        <f t="shared" si="33"/>
        <v>652.80000000000018</v>
      </c>
      <c r="AS185" s="808"/>
      <c r="AT185" s="809"/>
      <c r="AU185" s="810"/>
      <c r="AV185" s="810"/>
      <c r="AW185" s="811" t="s">
        <v>189</v>
      </c>
      <c r="AX185" s="811" t="s">
        <v>1183</v>
      </c>
      <c r="AY185" s="810" t="s">
        <v>1183</v>
      </c>
      <c r="AZ185" s="810" t="s">
        <v>1183</v>
      </c>
      <c r="BA185" s="810" t="s">
        <v>1183</v>
      </c>
      <c r="BB185" s="810" t="s">
        <v>1183</v>
      </c>
      <c r="BC185" s="810" t="s">
        <v>1183</v>
      </c>
      <c r="BD185" s="810" t="s">
        <v>1183</v>
      </c>
      <c r="BE185" s="810" t="s">
        <v>1183</v>
      </c>
      <c r="BF185" s="811">
        <f>NaturalRelatedDisc(I185,H185,J185,K185,AX185,"Y",L185,M185,N185,O185)+NaturalRelatedDisc(I185,H185,J185,K185,AY185,"Y",L185,M185,N185,O185)+OpenRelatedDisc(I185,H185,J185,K185,AZ185,"Y",L185,M185,N185,O185)+GrainingRelatedDisc(I185,H185,J185,K185,BA185,"Surface","Y",L185,M185,N185,O185)+GrainingRelatedDisc(I185,H185,J185,K185,BB185,"Internal","Y",L185,M185,N185,O185)+OthersRelatedDisc(I185,H185,J185,K185,BC185,"Y",L185,M185,N185,O185)+OthersRelatedDisc(I185,H185,J185,K185,BD185,"Y",L185,M185,N185,O185)+OthersRelatedDisc(I185,H185,J185,K185,BE185,"Y",L185,M185,N185,O185)+cutrelatedDisc(I185,H185,J185,K185,L185,M185,N185,AW185,"Y",O185)+GetColClarupgDwg(I185,H185,J185,K185,AU185,AV185,"Y",L185)</f>
        <v>0</v>
      </c>
      <c r="BG185" s="810" t="s">
        <v>192</v>
      </c>
      <c r="BH185" s="810" t="s">
        <v>193</v>
      </c>
      <c r="BI185" s="811">
        <f t="shared" si="34"/>
        <v>-0.16</v>
      </c>
      <c r="BJ185" s="810" t="s">
        <v>1183</v>
      </c>
      <c r="BK185" s="810" t="s">
        <v>1183</v>
      </c>
      <c r="BL185" s="810" t="s">
        <v>1323</v>
      </c>
      <c r="BM185" s="811">
        <f t="shared" si="35"/>
        <v>0</v>
      </c>
      <c r="BN185" s="812" t="s">
        <v>861</v>
      </c>
      <c r="BO185" s="812" t="s">
        <v>861</v>
      </c>
      <c r="BP185" s="812" t="s">
        <v>749</v>
      </c>
      <c r="BQ185" s="811">
        <f>cleanrelateddisc(I185, H185, J185, K185, BN185, BO185, "Y", L185, M185, N185)+HARelatedDisc(I185, H185, J185, K185,BP185, "Y", L185)</f>
        <v>0</v>
      </c>
      <c r="BR185" s="810"/>
      <c r="BS185" s="810"/>
      <c r="BT185" s="811"/>
      <c r="BU185" s="811"/>
      <c r="BV185" s="810"/>
      <c r="BW185" s="811"/>
      <c r="BX185" s="810"/>
      <c r="BY185" s="813"/>
      <c r="BZ185" s="811"/>
      <c r="CA185" s="813"/>
      <c r="CB185" s="811"/>
      <c r="CC185" s="810"/>
      <c r="CD185" s="810"/>
      <c r="CE185" s="810"/>
      <c r="CF185" s="810"/>
      <c r="CG185" s="810"/>
      <c r="CH185" s="810"/>
      <c r="CI185" s="810"/>
      <c r="CJ185" s="810"/>
      <c r="CK185" s="814"/>
      <c r="CL185" s="815">
        <f t="array" ref="CL185">getSection(I185,J185,K185)</f>
        <v>7</v>
      </c>
      <c r="CM185" s="508">
        <f t="array" ref="CM185">IF(AQ185="N/A","",IF(CU185="N/A",0,GetRapPrice(I185,H185,J185,K185)))</f>
        <v>2400</v>
      </c>
      <c r="CN185" s="509">
        <f t="shared" si="36"/>
        <v>-0.31999999999999995</v>
      </c>
      <c r="CO185" s="509">
        <f t="array" ref="CO185">IF(AQ185="N/A","",IF(CU185="N/A",0,IF(ISBLANK(G185),0,GetPolSymmDiscount(I185,H185,J185,K185,L185,M185,N185,O185))))</f>
        <v>0</v>
      </c>
      <c r="CP185" s="509">
        <f t="array" ref="CP185">IF(AQ185="N/A","",Depthdisc(I185,H185,L185,J185,K185,Z185,"Y"))</f>
        <v>0</v>
      </c>
      <c r="CQ185" s="509">
        <f t="array" ref="CQ185">IF(AQ185="N/A","",IF(CU185="N/A",0,GetSizePremiums(I185,H185,J185,K185,L185,M185,N185,O185,getSection(G185,J185,K185))))</f>
        <v>0</v>
      </c>
      <c r="CR185" s="509">
        <f t="array" ref="CR185">IF(AQ185="N/A","",IF(CU185="N/A",0,IF(ISBLANK(G185),0,GetDiameterPremiums(I185,H185,L185,M185,N185,O185,J185,K185,T185))))</f>
        <v>0</v>
      </c>
      <c r="CS185" s="509">
        <f t="array" ref="CS185">IF(AQ185="N/A","",IF(CU185="N/A",0,IF(ISBLANK(G185),0,GetKtoSPremiums(I185,H185,J185,K185,AJ185))))</f>
        <v>0</v>
      </c>
      <c r="CT185" s="509">
        <f t="shared" si="37"/>
        <v>-0.31999999999999995</v>
      </c>
      <c r="CU185" s="508">
        <f t="array" ref="CU185">IF(AQ185="N/A","",GetFMP(I185, H185, J185, K185, L185, M185, N185, O185, (Q185+R185)/2,Z185,AJ185,"Y"))</f>
        <v>1632.0000000000002</v>
      </c>
      <c r="CV185" s="504">
        <f t="shared" si="38"/>
        <v>652.80000000000018</v>
      </c>
      <c r="CW185" s="508">
        <f t="shared" si="39"/>
        <v>2400</v>
      </c>
      <c r="CX185" s="717">
        <f t="shared" si="40"/>
        <v>-0.16</v>
      </c>
      <c r="CY185" s="717">
        <f>IF(OR(AQ185="N/A",BM185="N/A",BI185="N/A"),"",IF(AND(H185&lt;1,H185&gt;=0.3,I184="ROUND"),IF(CT185&gt;=-0.4,-0.2,-0.15),MAX(CX185,IF(OR(AQ185="N/A",BM185="N/A",BI185="N/A"),"",GetFinalDiscount("Y", I185, H185, J185, K185, L185, M185, N185, O185, AS185, AT185,AU185,AV185, AW185, AX185,AY185, AZ185, BA185, BB185,BC185,BD185, BE185,BG185, BH185, BJ185, BK185, BN185, BO185, BP185)))))</f>
        <v>-0.2</v>
      </c>
      <c r="CZ185" s="717">
        <f t="shared" si="41"/>
        <v>-0.31999999999999995</v>
      </c>
      <c r="DA185" s="509">
        <f t="shared" si="42"/>
        <v>-0.48</v>
      </c>
      <c r="DB185" s="504">
        <f t="shared" si="43"/>
        <v>1248</v>
      </c>
      <c r="DC185" s="504">
        <f t="shared" si="44"/>
        <v>499.20000000000005</v>
      </c>
      <c r="DD185" s="504" t="str">
        <f t="shared" si="45"/>
        <v/>
      </c>
      <c r="DE185" s="504">
        <f t="array" ref="DE185">IF(OR(AQ185="N/A",BM185="N/A",BI185="N/A"),"",GetCertCharge(H185,"Y",AL185))</f>
        <v>53</v>
      </c>
      <c r="DF185" s="504">
        <f>IF(OR(AQ185="N/A",BM185="N/A",BI185="N/A"),"",DC185*Parameters!$L$3)</f>
        <v>19.968000000000004</v>
      </c>
      <c r="DG185" s="504">
        <f t="shared" si="46"/>
        <v>426.23200000000003</v>
      </c>
      <c r="DH185" s="504">
        <f t="shared" si="47"/>
        <v>1065.58</v>
      </c>
    </row>
    <row r="186" spans="2:112" x14ac:dyDescent="0.25">
      <c r="B186" s="798"/>
      <c r="C186" s="799" t="s">
        <v>1683</v>
      </c>
      <c r="D186" s="512"/>
      <c r="E186" s="512"/>
      <c r="F186" s="722" t="s">
        <v>24</v>
      </c>
      <c r="G186" s="800"/>
      <c r="H186" s="801">
        <v>0.4</v>
      </c>
      <c r="I186" s="509" t="s">
        <v>196</v>
      </c>
      <c r="J186" s="802" t="s">
        <v>285</v>
      </c>
      <c r="K186" s="803" t="s">
        <v>214</v>
      </c>
      <c r="L186" s="804" t="s">
        <v>202</v>
      </c>
      <c r="M186" s="805" t="s">
        <v>188</v>
      </c>
      <c r="N186" s="804" t="s">
        <v>202</v>
      </c>
      <c r="O186" s="804" t="s">
        <v>22</v>
      </c>
      <c r="P186" s="806"/>
      <c r="Q186" s="805"/>
      <c r="R186" s="805"/>
      <c r="S186" s="805"/>
      <c r="T186" s="805"/>
      <c r="U186" s="805">
        <v>1.0109999999999999</v>
      </c>
      <c r="V186" s="805"/>
      <c r="W186" s="805"/>
      <c r="X186" s="805"/>
      <c r="Y186" s="805"/>
      <c r="Z186" s="805">
        <v>65</v>
      </c>
      <c r="AA186" s="512">
        <v>57</v>
      </c>
      <c r="AB186" s="512"/>
      <c r="AC186" s="512"/>
      <c r="AD186" s="807"/>
      <c r="AE186" s="805"/>
      <c r="AF186" s="805"/>
      <c r="AG186" s="805"/>
      <c r="AH186" s="805"/>
      <c r="AI186" s="512"/>
      <c r="AJ186" s="512" t="s">
        <v>2035</v>
      </c>
      <c r="AK186" s="807"/>
      <c r="AL186" s="512"/>
      <c r="AM186" s="807"/>
      <c r="AN186" s="512"/>
      <c r="AO186" s="559">
        <f t="array" ref="AO186">IF(AQ186="N/A","",GetRapPrice(I186,H186,J186,K186))</f>
        <v>1500</v>
      </c>
      <c r="AP186" s="509">
        <f t="shared" si="32"/>
        <v>-0.43000000000000005</v>
      </c>
      <c r="AQ186" s="508">
        <f t="array" ref="AQ186">GetFMP(I186,H186,J186,K186,L186,M186,N186,O186,(Q186+R186)/2,Z186,AJ186,"Y")</f>
        <v>854.99999999999989</v>
      </c>
      <c r="AR186" s="504">
        <f t="shared" si="33"/>
        <v>342</v>
      </c>
      <c r="AS186" s="808"/>
      <c r="AT186" s="809"/>
      <c r="AU186" s="810"/>
      <c r="AV186" s="810"/>
      <c r="AW186" s="811"/>
      <c r="AX186" s="811" t="s">
        <v>1183</v>
      </c>
      <c r="AY186" s="810" t="s">
        <v>1183</v>
      </c>
      <c r="AZ186" s="810" t="s">
        <v>1183</v>
      </c>
      <c r="BA186" s="810" t="s">
        <v>1183</v>
      </c>
      <c r="BB186" s="810" t="s">
        <v>1183</v>
      </c>
      <c r="BC186" s="810" t="s">
        <v>1183</v>
      </c>
      <c r="BD186" s="810" t="s">
        <v>1183</v>
      </c>
      <c r="BE186" s="810" t="s">
        <v>1183</v>
      </c>
      <c r="BF186" s="811">
        <f>NaturalRelatedDisc(I186,H186,J186,K186,AX186,"Y",L186,M186,N186,O186)+NaturalRelatedDisc(I186,H186,J186,K186,AY186,"Y",L186,M186,N186,O186)+OpenRelatedDisc(I186,H186,J186,K186,AZ186,"Y",L186,M186,N186,O186)+GrainingRelatedDisc(I186,H186,J186,K186,BA186,"Surface","Y",L186,M186,N186,O186)+GrainingRelatedDisc(I186,H186,J186,K186,BB186,"Internal","Y",L186,M186,N186,O186)+OthersRelatedDisc(I186,H186,J186,K186,BC186,"Y",L186,M186,N186,O186)+OthersRelatedDisc(I186,H186,J186,K186,BD186,"Y",L186,M186,N186,O186)+OthersRelatedDisc(I186,H186,J186,K186,BE186,"Y",L186,M186,N186,O186)+cutrelatedDisc(I186,H186,J186,K186,L186,M186,N186,AW186,"Y",O186)+GetColClarupgDwg(I186,H186,J186,K186,AU186,AV186,"Y",L186)</f>
        <v>0</v>
      </c>
      <c r="BG186" s="810" t="s">
        <v>1183</v>
      </c>
      <c r="BH186" s="810" t="s">
        <v>1183</v>
      </c>
      <c r="BI186" s="811">
        <f t="shared" si="34"/>
        <v>0</v>
      </c>
      <c r="BJ186" s="810" t="s">
        <v>1183</v>
      </c>
      <c r="BK186" s="810" t="s">
        <v>1183</v>
      </c>
      <c r="BL186" s="810" t="s">
        <v>1183</v>
      </c>
      <c r="BM186" s="811">
        <f t="shared" si="35"/>
        <v>0</v>
      </c>
      <c r="BN186" s="812"/>
      <c r="BO186" s="812"/>
      <c r="BP186" s="812" t="s">
        <v>749</v>
      </c>
      <c r="BQ186" s="811">
        <f>cleanrelateddisc(I186, H186, J186, K186, BN186, BO186, "Y", L186, M186, N186)+HARelatedDisc(I186, H186, J186, K186,BP186, "Y", L186)</f>
        <v>0</v>
      </c>
      <c r="BR186" s="810"/>
      <c r="BS186" s="810"/>
      <c r="BT186" s="811"/>
      <c r="BU186" s="811"/>
      <c r="BV186" s="810"/>
      <c r="BW186" s="811"/>
      <c r="BX186" s="810"/>
      <c r="BY186" s="813"/>
      <c r="BZ186" s="811"/>
      <c r="CA186" s="813"/>
      <c r="CB186" s="811"/>
      <c r="CC186" s="810"/>
      <c r="CD186" s="810"/>
      <c r="CE186" s="810"/>
      <c r="CF186" s="810"/>
      <c r="CG186" s="810"/>
      <c r="CH186" s="810"/>
      <c r="CI186" s="810"/>
      <c r="CJ186" s="810"/>
      <c r="CK186" s="814"/>
      <c r="CL186" s="815">
        <f t="array" ref="CL186">getSection(I186,J186,K186)</f>
        <v>3</v>
      </c>
      <c r="CM186" s="508">
        <f t="array" ref="CM186">IF(AQ186="N/A","",IF(CU186="N/A",0,GetRapPrice(I186,H186,J186,K186)))</f>
        <v>1500</v>
      </c>
      <c r="CN186" s="509">
        <f t="shared" si="36"/>
        <v>-0.43000000000000005</v>
      </c>
      <c r="CO186" s="509">
        <f t="array" ref="CO186">IF(AQ186="N/A","",IF(CU186="N/A",0,IF(ISBLANK(G186),0,GetPolSymmDiscount(I186,H186,J186,K186,L186,M186,N186,O186))))</f>
        <v>0</v>
      </c>
      <c r="CP186" s="509">
        <f t="array" ref="CP186">IF(AQ186="N/A","",Depthdisc(I186,H186,L186,J186,K186,Z186,"Y"))</f>
        <v>0</v>
      </c>
      <c r="CQ186" s="509">
        <f t="array" ref="CQ186">IF(AQ186="N/A","",IF(CU186="N/A",0,GetSizePremiums(I186,H186,J186,K186,L186,M186,N186,O186,getSection(G186,J186,K186))))</f>
        <v>0</v>
      </c>
      <c r="CR186" s="509">
        <f t="array" ref="CR186">IF(AQ186="N/A","",IF(CU186="N/A",0,IF(ISBLANK(G186),0,GetDiameterPremiums(I186,H186,L186,M186,N186,O186,J186,K186,T186))))</f>
        <v>0</v>
      </c>
      <c r="CS186" s="509">
        <f t="array" ref="CS186">IF(AQ186="N/A","",IF(CU186="N/A",0,IF(ISBLANK(G186),0,GetKtoSPremiums(I186,H186,J186,K186,AJ186))))</f>
        <v>0</v>
      </c>
      <c r="CT186" s="509">
        <f t="shared" si="37"/>
        <v>-0.43000000000000005</v>
      </c>
      <c r="CU186" s="508">
        <f t="array" ref="CU186">IF(AQ186="N/A","",GetFMP(I186, H186, J186, K186, L186, M186, N186, O186, (Q186+R186)/2,Z186,AJ186,"Y"))</f>
        <v>854.99999999999989</v>
      </c>
      <c r="CV186" s="504">
        <f t="shared" si="38"/>
        <v>342</v>
      </c>
      <c r="CW186" s="508">
        <f t="shared" si="39"/>
        <v>1500</v>
      </c>
      <c r="CX186" s="717">
        <f t="shared" si="40"/>
        <v>0</v>
      </c>
      <c r="CY186" s="717">
        <f>IF(OR(AQ186="N/A",BM186="N/A",BI186="N/A"),"",IF(AND(H186&lt;1,H186&gt;=0.3,I185="ROUND"),IF(CT186&gt;=-0.4,-0.2,-0.15),MAX(CX186,IF(OR(AQ186="N/A",BM186="N/A",BI186="N/A"),"",GetFinalDiscount("Y", I186, H186, J186, K186, L186, M186, N186, O186, AS186, AT186,AU186,AV186, AW186, AX186,AY186, AZ186, BA186, BB186,BC186,BD186, BE186,BG186, BH186, BJ186, BK186, BN186, BO186, BP186)))))</f>
        <v>-0.15</v>
      </c>
      <c r="CZ186" s="717">
        <f t="shared" si="41"/>
        <v>-0.43000000000000005</v>
      </c>
      <c r="DA186" s="509">
        <f t="shared" si="42"/>
        <v>-0.43000000000000005</v>
      </c>
      <c r="DB186" s="504">
        <f t="shared" si="43"/>
        <v>854.99999999999989</v>
      </c>
      <c r="DC186" s="504">
        <f t="shared" si="44"/>
        <v>342</v>
      </c>
      <c r="DD186" s="504" t="str">
        <f t="shared" si="45"/>
        <v/>
      </c>
      <c r="DE186" s="504">
        <f t="array" ref="DE186">IF(OR(AQ186="N/A",BM186="N/A",BI186="N/A"),"",GetCertCharge(H186,"Y",AL186))</f>
        <v>53</v>
      </c>
      <c r="DF186" s="504">
        <f>IF(OR(AQ186="N/A",BM186="N/A",BI186="N/A"),"",DC186*Parameters!$L$3)</f>
        <v>13.68</v>
      </c>
      <c r="DG186" s="504">
        <f t="shared" si="46"/>
        <v>275.32</v>
      </c>
      <c r="DH186" s="504">
        <f t="shared" si="47"/>
        <v>688.3</v>
      </c>
    </row>
    <row r="187" spans="2:112" x14ac:dyDescent="0.25">
      <c r="B187" s="798"/>
      <c r="C187" s="799" t="s">
        <v>1684</v>
      </c>
      <c r="D187" s="512"/>
      <c r="E187" s="512"/>
      <c r="F187" s="722" t="s">
        <v>24</v>
      </c>
      <c r="G187" s="800"/>
      <c r="H187" s="801">
        <v>0.4</v>
      </c>
      <c r="I187" s="509" t="s">
        <v>196</v>
      </c>
      <c r="J187" s="802" t="s">
        <v>250</v>
      </c>
      <c r="K187" s="803" t="s">
        <v>234</v>
      </c>
      <c r="L187" s="804" t="s">
        <v>202</v>
      </c>
      <c r="M187" s="805" t="s">
        <v>188</v>
      </c>
      <c r="N187" s="804" t="s">
        <v>202</v>
      </c>
      <c r="O187" s="804" t="s">
        <v>22</v>
      </c>
      <c r="P187" s="806"/>
      <c r="Q187" s="805"/>
      <c r="R187" s="805"/>
      <c r="S187" s="805"/>
      <c r="T187" s="805"/>
      <c r="U187" s="805">
        <v>1.0129999999999999</v>
      </c>
      <c r="V187" s="805"/>
      <c r="W187" s="805"/>
      <c r="X187" s="805"/>
      <c r="Y187" s="805"/>
      <c r="Z187" s="805">
        <v>64.3</v>
      </c>
      <c r="AA187" s="512">
        <v>57</v>
      </c>
      <c r="AB187" s="512"/>
      <c r="AC187" s="512"/>
      <c r="AD187" s="807"/>
      <c r="AE187" s="805"/>
      <c r="AF187" s="805"/>
      <c r="AG187" s="805"/>
      <c r="AH187" s="805"/>
      <c r="AI187" s="512"/>
      <c r="AJ187" s="512" t="s">
        <v>1939</v>
      </c>
      <c r="AK187" s="807"/>
      <c r="AL187" s="512"/>
      <c r="AM187" s="807"/>
      <c r="AN187" s="512"/>
      <c r="AO187" s="559">
        <f t="array" ref="AO187">IF(AQ187="N/A","",GetRapPrice(I187,H187,J187,K187))</f>
        <v>2700</v>
      </c>
      <c r="AP187" s="509">
        <f t="shared" si="32"/>
        <v>-0.38</v>
      </c>
      <c r="AQ187" s="508">
        <f t="array" ref="AQ187">GetFMP(I187,H187,J187,K187,L187,M187,N187,O187,(Q187+R187)/2,Z187,AJ187,"Y")</f>
        <v>1674</v>
      </c>
      <c r="AR187" s="504">
        <f t="shared" si="33"/>
        <v>669.6</v>
      </c>
      <c r="AS187" s="808"/>
      <c r="AT187" s="809"/>
      <c r="AU187" s="810"/>
      <c r="AV187" s="810"/>
      <c r="AW187" s="811" t="s">
        <v>189</v>
      </c>
      <c r="AX187" s="811" t="s">
        <v>1183</v>
      </c>
      <c r="AY187" s="810" t="s">
        <v>1182</v>
      </c>
      <c r="AZ187" s="810" t="s">
        <v>1183</v>
      </c>
      <c r="BA187" s="810" t="s">
        <v>1183</v>
      </c>
      <c r="BB187" s="810" t="s">
        <v>1183</v>
      </c>
      <c r="BC187" s="810" t="s">
        <v>1183</v>
      </c>
      <c r="BD187" s="810" t="s">
        <v>1183</v>
      </c>
      <c r="BE187" s="810" t="s">
        <v>1183</v>
      </c>
      <c r="BF187" s="811">
        <f>NaturalRelatedDisc(I187,H187,J187,K187,AX187,"Y",L187,M187,N187,O187)+NaturalRelatedDisc(I187,H187,J187,K187,AY187,"Y",L187,M187,N187,O187)+OpenRelatedDisc(I187,H187,J187,K187,AZ187,"Y",L187,M187,N187,O187)+GrainingRelatedDisc(I187,H187,J187,K187,BA187,"Surface","Y",L187,M187,N187,O187)+GrainingRelatedDisc(I187,H187,J187,K187,BB187,"Internal","Y",L187,M187,N187,O187)+OthersRelatedDisc(I187,H187,J187,K187,BC187,"Y",L187,M187,N187,O187)+OthersRelatedDisc(I187,H187,J187,K187,BD187,"Y",L187,M187,N187,O187)+OthersRelatedDisc(I187,H187,J187,K187,BE187,"Y",L187,M187,N187,O187)+cutrelatedDisc(I187,H187,J187,K187,L187,M187,N187,AW187,"Y",O187)+GetColClarupgDwg(I187,H187,J187,K187,AU187,AV187,"Y",L187)</f>
        <v>-0.01</v>
      </c>
      <c r="BG187" s="810" t="s">
        <v>1183</v>
      </c>
      <c r="BH187" s="810" t="s">
        <v>1183</v>
      </c>
      <c r="BI187" s="811">
        <f t="shared" si="34"/>
        <v>0</v>
      </c>
      <c r="BJ187" s="810" t="s">
        <v>1183</v>
      </c>
      <c r="BK187" s="810" t="s">
        <v>1183</v>
      </c>
      <c r="BL187" s="810" t="s">
        <v>1322</v>
      </c>
      <c r="BM187" s="811">
        <f t="shared" si="35"/>
        <v>0</v>
      </c>
      <c r="BN187" s="812" t="s">
        <v>861</v>
      </c>
      <c r="BO187" s="812" t="s">
        <v>861</v>
      </c>
      <c r="BP187" s="812" t="s">
        <v>749</v>
      </c>
      <c r="BQ187" s="811">
        <f>cleanrelateddisc(I187, H187, J187, K187, BN187, BO187, "Y", L187, M187, N187)+HARelatedDisc(I187, H187, J187, K187,BP187, "Y", L187)</f>
        <v>0</v>
      </c>
      <c r="BR187" s="810"/>
      <c r="BS187" s="810"/>
      <c r="BT187" s="811"/>
      <c r="BU187" s="811"/>
      <c r="BV187" s="810"/>
      <c r="BW187" s="811"/>
      <c r="BX187" s="810"/>
      <c r="BY187" s="813"/>
      <c r="BZ187" s="811"/>
      <c r="CA187" s="813"/>
      <c r="CB187" s="811"/>
      <c r="CC187" s="810"/>
      <c r="CD187" s="810"/>
      <c r="CE187" s="810"/>
      <c r="CF187" s="810"/>
      <c r="CG187" s="810"/>
      <c r="CH187" s="810"/>
      <c r="CI187" s="810"/>
      <c r="CJ187" s="810"/>
      <c r="CK187" s="814"/>
      <c r="CL187" s="815">
        <f t="array" ref="CL187">getSection(I187,J187,K187)</f>
        <v>2</v>
      </c>
      <c r="CM187" s="508">
        <f t="array" ref="CM187">IF(AQ187="N/A","",IF(CU187="N/A",0,GetRapPrice(I187,H187,J187,K187)))</f>
        <v>2700</v>
      </c>
      <c r="CN187" s="509">
        <f t="shared" si="36"/>
        <v>-0.38</v>
      </c>
      <c r="CO187" s="509">
        <f t="array" ref="CO187">IF(AQ187="N/A","",IF(CU187="N/A",0,IF(ISBLANK(G187),0,GetPolSymmDiscount(I187,H187,J187,K187,L187,M187,N187,O187))))</f>
        <v>0</v>
      </c>
      <c r="CP187" s="509">
        <f t="array" ref="CP187">IF(AQ187="N/A","",Depthdisc(I187,H187,L187,J187,K187,Z187,"Y"))</f>
        <v>0</v>
      </c>
      <c r="CQ187" s="509">
        <f t="array" ref="CQ187">IF(AQ187="N/A","",IF(CU187="N/A",0,GetSizePremiums(I187,H187,J187,K187,L187,M187,N187,O187,getSection(G187,J187,K187))))</f>
        <v>0</v>
      </c>
      <c r="CR187" s="509">
        <f t="array" ref="CR187">IF(AQ187="N/A","",IF(CU187="N/A",0,IF(ISBLANK(G187),0,GetDiameterPremiums(I187,H187,L187,M187,N187,O187,J187,K187,T187))))</f>
        <v>0</v>
      </c>
      <c r="CS187" s="509">
        <f t="array" ref="CS187">IF(AQ187="N/A","",IF(CU187="N/A",0,IF(ISBLANK(G187),0,GetKtoSPremiums(I187,H187,J187,K187,AJ187))))</f>
        <v>0</v>
      </c>
      <c r="CT187" s="509">
        <f t="shared" si="37"/>
        <v>-0.38</v>
      </c>
      <c r="CU187" s="508">
        <f t="array" ref="CU187">IF(AQ187="N/A","",GetFMP(I187, H187, J187, K187, L187, M187, N187, O187, (Q187+R187)/2,Z187,AJ187,"Y"))</f>
        <v>1674</v>
      </c>
      <c r="CV187" s="504">
        <f t="shared" si="38"/>
        <v>669.6</v>
      </c>
      <c r="CW187" s="508">
        <f t="shared" si="39"/>
        <v>2700</v>
      </c>
      <c r="CX187" s="717">
        <f t="shared" si="40"/>
        <v>-0.01</v>
      </c>
      <c r="CY187" s="717">
        <f>IF(OR(AQ187="N/A",BM187="N/A",BI187="N/A"),"",IF(AND(H187&lt;1,H187&gt;=0.3,I186="ROUND"),IF(CT187&gt;=-0.4,-0.2,-0.15),MAX(CX187,IF(OR(AQ187="N/A",BM187="N/A",BI187="N/A"),"",GetFinalDiscount("Y", I187, H187, J187, K187, L187, M187, N187, O187, AS187, AT187,AU187,AV187, AW187, AX187,AY187, AZ187, BA187, BB187,BC187,BD187, BE187,BG187, BH187, BJ187, BK187, BN187, BO187, BP187)))))</f>
        <v>-0.2</v>
      </c>
      <c r="CZ187" s="717">
        <f t="shared" si="41"/>
        <v>-0.38</v>
      </c>
      <c r="DA187" s="509">
        <f t="shared" si="42"/>
        <v>-0.39</v>
      </c>
      <c r="DB187" s="504">
        <f t="shared" si="43"/>
        <v>1647</v>
      </c>
      <c r="DC187" s="504">
        <f t="shared" si="44"/>
        <v>658.80000000000007</v>
      </c>
      <c r="DD187" s="504" t="str">
        <f t="shared" si="45"/>
        <v/>
      </c>
      <c r="DE187" s="504">
        <f t="array" ref="DE187">IF(OR(AQ187="N/A",BM187="N/A",BI187="N/A"),"",GetCertCharge(H187,"Y",AL187))</f>
        <v>53</v>
      </c>
      <c r="DF187" s="504">
        <f>IF(OR(AQ187="N/A",BM187="N/A",BI187="N/A"),"",DC187*Parameters!$L$3)</f>
        <v>26.352000000000004</v>
      </c>
      <c r="DG187" s="504">
        <f t="shared" si="46"/>
        <v>579.44800000000009</v>
      </c>
      <c r="DH187" s="504">
        <f t="shared" si="47"/>
        <v>1448.6200000000001</v>
      </c>
    </row>
    <row r="188" spans="2:112" x14ac:dyDescent="0.25">
      <c r="B188" s="798"/>
      <c r="C188" s="799" t="s">
        <v>1685</v>
      </c>
      <c r="D188" s="512"/>
      <c r="E188" s="512"/>
      <c r="F188" s="722" t="s">
        <v>24</v>
      </c>
      <c r="G188" s="800"/>
      <c r="H188" s="801">
        <v>0.4</v>
      </c>
      <c r="I188" s="509" t="s">
        <v>196</v>
      </c>
      <c r="J188" s="802" t="s">
        <v>233</v>
      </c>
      <c r="K188" s="803" t="s">
        <v>251</v>
      </c>
      <c r="L188" s="804" t="s">
        <v>202</v>
      </c>
      <c r="M188" s="805" t="s">
        <v>188</v>
      </c>
      <c r="N188" s="804" t="s">
        <v>202</v>
      </c>
      <c r="O188" s="804" t="s">
        <v>22</v>
      </c>
      <c r="P188" s="806"/>
      <c r="Q188" s="805"/>
      <c r="R188" s="805"/>
      <c r="S188" s="805"/>
      <c r="T188" s="805"/>
      <c r="U188" s="805">
        <v>1.004</v>
      </c>
      <c r="V188" s="805"/>
      <c r="W188" s="805"/>
      <c r="X188" s="805"/>
      <c r="Y188" s="805"/>
      <c r="Z188" s="805">
        <v>62.4</v>
      </c>
      <c r="AA188" s="512">
        <v>57</v>
      </c>
      <c r="AB188" s="512"/>
      <c r="AC188" s="512"/>
      <c r="AD188" s="807"/>
      <c r="AE188" s="805"/>
      <c r="AF188" s="805"/>
      <c r="AG188" s="805"/>
      <c r="AH188" s="805"/>
      <c r="AI188" s="512"/>
      <c r="AJ188" s="512" t="s">
        <v>1896</v>
      </c>
      <c r="AK188" s="807"/>
      <c r="AL188" s="512"/>
      <c r="AM188" s="807"/>
      <c r="AN188" s="512"/>
      <c r="AO188" s="559">
        <f t="array" ref="AO188">IF(AQ188="N/A","",GetRapPrice(I188,H188,J188,K188))</f>
        <v>2700</v>
      </c>
      <c r="AP188" s="509">
        <f t="shared" si="32"/>
        <v>-0.43000000000000005</v>
      </c>
      <c r="AQ188" s="508">
        <f t="array" ref="AQ188">GetFMP(I188,H188,J188,K188,L188,M188,N188,O188,(Q188+R188)/2,Z188,AJ188,"Y")</f>
        <v>1538.9999999999998</v>
      </c>
      <c r="AR188" s="504">
        <f t="shared" si="33"/>
        <v>615.59999999999991</v>
      </c>
      <c r="AS188" s="808"/>
      <c r="AT188" s="809"/>
      <c r="AU188" s="810"/>
      <c r="AV188" s="810"/>
      <c r="AW188" s="811" t="s">
        <v>189</v>
      </c>
      <c r="AX188" s="811" t="s">
        <v>253</v>
      </c>
      <c r="AY188" s="810" t="s">
        <v>1183</v>
      </c>
      <c r="AZ188" s="810" t="s">
        <v>1183</v>
      </c>
      <c r="BA188" s="810" t="s">
        <v>195</v>
      </c>
      <c r="BB188" s="810" t="s">
        <v>1183</v>
      </c>
      <c r="BC188" s="810" t="s">
        <v>1183</v>
      </c>
      <c r="BD188" s="810" t="s">
        <v>1183</v>
      </c>
      <c r="BE188" s="810" t="s">
        <v>1183</v>
      </c>
      <c r="BF188" s="811">
        <f>NaturalRelatedDisc(I188,H188,J188,K188,AX188,"Y",L188,M188,N188,O188)+NaturalRelatedDisc(I188,H188,J188,K188,AY188,"Y",L188,M188,N188,O188)+OpenRelatedDisc(I188,H188,J188,K188,AZ188,"Y",L188,M188,N188,O188)+GrainingRelatedDisc(I188,H188,J188,K188,BA188,"Surface","Y",L188,M188,N188,O188)+GrainingRelatedDisc(I188,H188,J188,K188,BB188,"Internal","Y",L188,M188,N188,O188)+OthersRelatedDisc(I188,H188,J188,K188,BC188,"Y",L188,M188,N188,O188)+OthersRelatedDisc(I188,H188,J188,K188,BD188,"Y",L188,M188,N188,O188)+OthersRelatedDisc(I188,H188,J188,K188,BE188,"Y",L188,M188,N188,O188)+cutrelatedDisc(I188,H188,J188,K188,L188,M188,N188,AW188,"Y",O188)+GetColClarupgDwg(I188,H188,J188,K188,AU188,AV188,"Y",L188)</f>
        <v>0</v>
      </c>
      <c r="BG188" s="810" t="s">
        <v>1183</v>
      </c>
      <c r="BH188" s="810" t="s">
        <v>1183</v>
      </c>
      <c r="BI188" s="811">
        <f t="shared" si="34"/>
        <v>0</v>
      </c>
      <c r="BJ188" s="810" t="s">
        <v>1183</v>
      </c>
      <c r="BK188" s="810" t="s">
        <v>1183</v>
      </c>
      <c r="BL188" s="810" t="s">
        <v>1326</v>
      </c>
      <c r="BM188" s="811">
        <f t="shared" si="35"/>
        <v>0</v>
      </c>
      <c r="BN188" s="812" t="s">
        <v>861</v>
      </c>
      <c r="BO188" s="812" t="s">
        <v>861</v>
      </c>
      <c r="BP188" s="812" t="s">
        <v>861</v>
      </c>
      <c r="BQ188" s="811">
        <f>cleanrelateddisc(I188, H188, J188, K188, BN188, BO188, "Y", L188, M188, N188)+HARelatedDisc(I188, H188, J188, K188,BP188, "Y", L188)</f>
        <v>0</v>
      </c>
      <c r="BR188" s="810"/>
      <c r="BS188" s="810"/>
      <c r="BT188" s="811"/>
      <c r="BU188" s="811"/>
      <c r="BV188" s="810"/>
      <c r="BW188" s="811"/>
      <c r="BX188" s="810"/>
      <c r="BY188" s="813"/>
      <c r="BZ188" s="811"/>
      <c r="CA188" s="813"/>
      <c r="CB188" s="811"/>
      <c r="CC188" s="810"/>
      <c r="CD188" s="810"/>
      <c r="CE188" s="810"/>
      <c r="CF188" s="810"/>
      <c r="CG188" s="810"/>
      <c r="CH188" s="810"/>
      <c r="CI188" s="810"/>
      <c r="CJ188" s="810"/>
      <c r="CK188" s="814"/>
      <c r="CL188" s="815">
        <f t="array" ref="CL188">getSection(I188,J188,K188)</f>
        <v>4</v>
      </c>
      <c r="CM188" s="508">
        <f t="array" ref="CM188">IF(AQ188="N/A","",IF(CU188="N/A",0,GetRapPrice(I188,H188,J188,K188)))</f>
        <v>2700</v>
      </c>
      <c r="CN188" s="509">
        <f t="shared" si="36"/>
        <v>-0.43000000000000005</v>
      </c>
      <c r="CO188" s="509">
        <f t="array" ref="CO188">IF(AQ188="N/A","",IF(CU188="N/A",0,IF(ISBLANK(G188),0,GetPolSymmDiscount(I188,H188,J188,K188,L188,M188,N188,O188))))</f>
        <v>0</v>
      </c>
      <c r="CP188" s="509">
        <f t="array" ref="CP188">IF(AQ188="N/A","",Depthdisc(I188,H188,L188,J188,K188,Z188,"Y"))</f>
        <v>0</v>
      </c>
      <c r="CQ188" s="509">
        <f t="array" ref="CQ188">IF(AQ188="N/A","",IF(CU188="N/A",0,GetSizePremiums(I188,H188,J188,K188,L188,M188,N188,O188,getSection(G188,J188,K188))))</f>
        <v>0</v>
      </c>
      <c r="CR188" s="509">
        <f t="array" ref="CR188">IF(AQ188="N/A","",IF(CU188="N/A",0,IF(ISBLANK(G188),0,GetDiameterPremiums(I188,H188,L188,M188,N188,O188,J188,K188,T188))))</f>
        <v>0</v>
      </c>
      <c r="CS188" s="509">
        <f t="array" ref="CS188">IF(AQ188="N/A","",IF(CU188="N/A",0,IF(ISBLANK(G188),0,GetKtoSPremiums(I188,H188,J188,K188,AJ188))))</f>
        <v>0</v>
      </c>
      <c r="CT188" s="509">
        <f t="shared" si="37"/>
        <v>-0.43000000000000005</v>
      </c>
      <c r="CU188" s="508">
        <f t="array" ref="CU188">IF(AQ188="N/A","",GetFMP(I188, H188, J188, K188, L188, M188, N188, O188, (Q188+R188)/2,Z188,AJ188,"Y"))</f>
        <v>1538.9999999999998</v>
      </c>
      <c r="CV188" s="504">
        <f t="shared" si="38"/>
        <v>615.59999999999991</v>
      </c>
      <c r="CW188" s="508">
        <f t="shared" si="39"/>
        <v>2700</v>
      </c>
      <c r="CX188" s="717">
        <f t="shared" si="40"/>
        <v>0</v>
      </c>
      <c r="CY188" s="717">
        <f>IF(OR(AQ188="N/A",BM188="N/A",BI188="N/A"),"",IF(AND(H188&lt;1,H188&gt;=0.3,I187="ROUND"),IF(CT188&gt;=-0.4,-0.2,-0.15),MAX(CX188,IF(OR(AQ188="N/A",BM188="N/A",BI188="N/A"),"",GetFinalDiscount("Y", I188, H188, J188, K188, L188, M188, N188, O188, AS188, AT188,AU188,AV188, AW188, AX188,AY188, AZ188, BA188, BB188,BC188,BD188, BE188,BG188, BH188, BJ188, BK188, BN188, BO188, BP188)))))</f>
        <v>-0.15</v>
      </c>
      <c r="CZ188" s="717">
        <f t="shared" si="41"/>
        <v>-0.43000000000000005</v>
      </c>
      <c r="DA188" s="509">
        <f t="shared" si="42"/>
        <v>-0.43000000000000005</v>
      </c>
      <c r="DB188" s="504">
        <f t="shared" si="43"/>
        <v>1538.9999999999998</v>
      </c>
      <c r="DC188" s="504">
        <f t="shared" si="44"/>
        <v>615.59999999999991</v>
      </c>
      <c r="DD188" s="504" t="str">
        <f t="shared" si="45"/>
        <v/>
      </c>
      <c r="DE188" s="504">
        <f t="array" ref="DE188">IF(OR(AQ188="N/A",BM188="N/A",BI188="N/A"),"",GetCertCharge(H188,"Y",AL188))</f>
        <v>53</v>
      </c>
      <c r="DF188" s="504">
        <f>IF(OR(AQ188="N/A",BM188="N/A",BI188="N/A"),"",DC188*Parameters!$L$3)</f>
        <v>24.623999999999995</v>
      </c>
      <c r="DG188" s="504">
        <f t="shared" si="46"/>
        <v>537.97599999999989</v>
      </c>
      <c r="DH188" s="504">
        <f t="shared" si="47"/>
        <v>1344.9399999999996</v>
      </c>
    </row>
    <row r="189" spans="2:112" x14ac:dyDescent="0.25">
      <c r="B189" s="798"/>
      <c r="C189" s="799" t="s">
        <v>1686</v>
      </c>
      <c r="D189" s="512"/>
      <c r="E189" s="512"/>
      <c r="F189" s="722" t="s">
        <v>24</v>
      </c>
      <c r="G189" s="800"/>
      <c r="H189" s="801">
        <v>0.4</v>
      </c>
      <c r="I189" s="509" t="s">
        <v>196</v>
      </c>
      <c r="J189" s="802" t="s">
        <v>233</v>
      </c>
      <c r="K189" s="803" t="s">
        <v>243</v>
      </c>
      <c r="L189" s="804" t="s">
        <v>202</v>
      </c>
      <c r="M189" s="805" t="s">
        <v>188</v>
      </c>
      <c r="N189" s="804" t="s">
        <v>202</v>
      </c>
      <c r="O189" s="804" t="s">
        <v>22</v>
      </c>
      <c r="P189" s="806"/>
      <c r="Q189" s="805"/>
      <c r="R189" s="805"/>
      <c r="S189" s="805"/>
      <c r="T189" s="805"/>
      <c r="U189" s="805">
        <v>1.0069999999999999</v>
      </c>
      <c r="V189" s="805"/>
      <c r="W189" s="805"/>
      <c r="X189" s="805"/>
      <c r="Y189" s="805"/>
      <c r="Z189" s="805">
        <v>64.400000000000006</v>
      </c>
      <c r="AA189" s="512">
        <v>58</v>
      </c>
      <c r="AB189" s="512"/>
      <c r="AC189" s="512"/>
      <c r="AD189" s="807"/>
      <c r="AE189" s="805"/>
      <c r="AF189" s="805"/>
      <c r="AG189" s="805"/>
      <c r="AH189" s="805"/>
      <c r="AI189" s="512"/>
      <c r="AJ189" s="512" t="s">
        <v>1940</v>
      </c>
      <c r="AK189" s="807"/>
      <c r="AL189" s="512"/>
      <c r="AM189" s="807"/>
      <c r="AN189" s="512"/>
      <c r="AO189" s="559">
        <f t="array" ref="AO189">IF(AQ189="N/A","",GetRapPrice(I189,H189,J189,K189))</f>
        <v>2900</v>
      </c>
      <c r="AP189" s="509">
        <f t="shared" si="32"/>
        <v>-0.4</v>
      </c>
      <c r="AQ189" s="508">
        <f t="array" ref="AQ189">GetFMP(I189,H189,J189,K189,L189,M189,N189,O189,(Q189+R189)/2,Z189,AJ189,"Y")</f>
        <v>1740</v>
      </c>
      <c r="AR189" s="504">
        <f t="shared" si="33"/>
        <v>696</v>
      </c>
      <c r="AS189" s="808"/>
      <c r="AT189" s="809"/>
      <c r="AU189" s="810"/>
      <c r="AV189" s="810"/>
      <c r="AW189" s="811" t="s">
        <v>189</v>
      </c>
      <c r="AX189" s="811" t="s">
        <v>1441</v>
      </c>
      <c r="AY189" s="810" t="s">
        <v>1182</v>
      </c>
      <c r="AZ189" s="810" t="s">
        <v>1183</v>
      </c>
      <c r="BA189" s="810" t="s">
        <v>1183</v>
      </c>
      <c r="BB189" s="810" t="s">
        <v>1183</v>
      </c>
      <c r="BC189" s="810" t="s">
        <v>1183</v>
      </c>
      <c r="BD189" s="810" t="s">
        <v>1183</v>
      </c>
      <c r="BE189" s="810" t="s">
        <v>1183</v>
      </c>
      <c r="BF189" s="811">
        <f>NaturalRelatedDisc(I189,H189,J189,K189,AX189,"Y",L189,M189,N189,O189)+NaturalRelatedDisc(I189,H189,J189,K189,AY189,"Y",L189,M189,N189,O189)+OpenRelatedDisc(I189,H189,J189,K189,AZ189,"Y",L189,M189,N189,O189)+GrainingRelatedDisc(I189,H189,J189,K189,BA189,"Surface","Y",L189,M189,N189,O189)+GrainingRelatedDisc(I189,H189,J189,K189,BB189,"Internal","Y",L189,M189,N189,O189)+OthersRelatedDisc(I189,H189,J189,K189,BC189,"Y",L189,M189,N189,O189)+OthersRelatedDisc(I189,H189,J189,K189,BD189,"Y",L189,M189,N189,O189)+OthersRelatedDisc(I189,H189,J189,K189,BE189,"Y",L189,M189,N189,O189)+cutrelatedDisc(I189,H189,J189,K189,L189,M189,N189,AW189,"Y",O189)+GetColClarupgDwg(I189,H189,J189,K189,AU189,AV189,"Y",L189)</f>
        <v>-0.02</v>
      </c>
      <c r="BG189" s="810" t="s">
        <v>1183</v>
      </c>
      <c r="BH189" s="810" t="s">
        <v>1183</v>
      </c>
      <c r="BI189" s="811">
        <f t="shared" si="34"/>
        <v>0</v>
      </c>
      <c r="BJ189" s="810" t="s">
        <v>1183</v>
      </c>
      <c r="BK189" s="810" t="s">
        <v>1183</v>
      </c>
      <c r="BL189" s="810" t="s">
        <v>1326</v>
      </c>
      <c r="BM189" s="811">
        <f t="shared" si="35"/>
        <v>0</v>
      </c>
      <c r="BN189" s="812" t="s">
        <v>861</v>
      </c>
      <c r="BO189" s="812" t="s">
        <v>861</v>
      </c>
      <c r="BP189" s="812" t="s">
        <v>749</v>
      </c>
      <c r="BQ189" s="811">
        <f>cleanrelateddisc(I189, H189, J189, K189, BN189, BO189, "Y", L189, M189, N189)+HARelatedDisc(I189, H189, J189, K189,BP189, "Y", L189)</f>
        <v>0</v>
      </c>
      <c r="BR189" s="810"/>
      <c r="BS189" s="810"/>
      <c r="BT189" s="811"/>
      <c r="BU189" s="811"/>
      <c r="BV189" s="810"/>
      <c r="BW189" s="811"/>
      <c r="BX189" s="810"/>
      <c r="BY189" s="813"/>
      <c r="BZ189" s="811"/>
      <c r="CA189" s="813"/>
      <c r="CB189" s="811"/>
      <c r="CC189" s="810"/>
      <c r="CD189" s="810"/>
      <c r="CE189" s="810"/>
      <c r="CF189" s="810"/>
      <c r="CG189" s="810"/>
      <c r="CH189" s="810"/>
      <c r="CI189" s="810"/>
      <c r="CJ189" s="810"/>
      <c r="CK189" s="814"/>
      <c r="CL189" s="815">
        <f t="array" ref="CL189">getSection(I189,J189,K189)</f>
        <v>4</v>
      </c>
      <c r="CM189" s="508">
        <f t="array" ref="CM189">IF(AQ189="N/A","",IF(CU189="N/A",0,GetRapPrice(I189,H189,J189,K189)))</f>
        <v>2900</v>
      </c>
      <c r="CN189" s="509">
        <f t="shared" si="36"/>
        <v>-0.4</v>
      </c>
      <c r="CO189" s="509">
        <f t="array" ref="CO189">IF(AQ189="N/A","",IF(CU189="N/A",0,IF(ISBLANK(G189),0,GetPolSymmDiscount(I189,H189,J189,K189,L189,M189,N189,O189))))</f>
        <v>0</v>
      </c>
      <c r="CP189" s="509">
        <f t="array" ref="CP189">IF(AQ189="N/A","",Depthdisc(I189,H189,L189,J189,K189,Z189,"Y"))</f>
        <v>0</v>
      </c>
      <c r="CQ189" s="509">
        <f t="array" ref="CQ189">IF(AQ189="N/A","",IF(CU189="N/A",0,GetSizePremiums(I189,H189,J189,K189,L189,M189,N189,O189,getSection(G189,J189,K189))))</f>
        <v>0</v>
      </c>
      <c r="CR189" s="509">
        <f t="array" ref="CR189">IF(AQ189="N/A","",IF(CU189="N/A",0,IF(ISBLANK(G189),0,GetDiameterPremiums(I189,H189,L189,M189,N189,O189,J189,K189,T189))))</f>
        <v>0</v>
      </c>
      <c r="CS189" s="509">
        <f t="array" ref="CS189">IF(AQ189="N/A","",IF(CU189="N/A",0,IF(ISBLANK(G189),0,GetKtoSPremiums(I189,H189,J189,K189,AJ189))))</f>
        <v>0</v>
      </c>
      <c r="CT189" s="509">
        <f t="shared" si="37"/>
        <v>-0.4</v>
      </c>
      <c r="CU189" s="508">
        <f t="array" ref="CU189">IF(AQ189="N/A","",GetFMP(I189, H189, J189, K189, L189, M189, N189, O189, (Q189+R189)/2,Z189,AJ189,"Y"))</f>
        <v>1740</v>
      </c>
      <c r="CV189" s="504">
        <f t="shared" si="38"/>
        <v>696</v>
      </c>
      <c r="CW189" s="508">
        <f t="shared" si="39"/>
        <v>2900</v>
      </c>
      <c r="CX189" s="717">
        <f t="shared" si="40"/>
        <v>-0.02</v>
      </c>
      <c r="CY189" s="717">
        <f>IF(OR(AQ189="N/A",BM189="N/A",BI189="N/A"),"",IF(AND(H189&lt;1,H189&gt;=0.3,I188="ROUND"),IF(CT189&gt;=-0.4,-0.2,-0.15),MAX(CX189,IF(OR(AQ189="N/A",BM189="N/A",BI189="N/A"),"",GetFinalDiscount("Y", I189, H189, J189, K189, L189, M189, N189, O189, AS189, AT189,AU189,AV189, AW189, AX189,AY189, AZ189, BA189, BB189,BC189,BD189, BE189,BG189, BH189, BJ189, BK189, BN189, BO189, BP189)))))</f>
        <v>-0.2</v>
      </c>
      <c r="CZ189" s="717">
        <f t="shared" si="41"/>
        <v>-0.4</v>
      </c>
      <c r="DA189" s="509">
        <f t="shared" si="42"/>
        <v>-0.42000000000000004</v>
      </c>
      <c r="DB189" s="504">
        <f t="shared" si="43"/>
        <v>1681.9999999999998</v>
      </c>
      <c r="DC189" s="504">
        <f t="shared" si="44"/>
        <v>672.8</v>
      </c>
      <c r="DD189" s="504" t="str">
        <f t="shared" si="45"/>
        <v/>
      </c>
      <c r="DE189" s="504">
        <f t="array" ref="DE189">IF(OR(AQ189="N/A",BM189="N/A",BI189="N/A"),"",GetCertCharge(H189,"Y",AL189))</f>
        <v>53</v>
      </c>
      <c r="DF189" s="504">
        <f>IF(OR(AQ189="N/A",BM189="N/A",BI189="N/A"),"",DC189*Parameters!$L$3)</f>
        <v>26.911999999999999</v>
      </c>
      <c r="DG189" s="504">
        <f t="shared" si="46"/>
        <v>592.88799999999992</v>
      </c>
      <c r="DH189" s="504">
        <f t="shared" si="47"/>
        <v>1482.2199999999998</v>
      </c>
    </row>
    <row r="190" spans="2:112" x14ac:dyDescent="0.25">
      <c r="B190" s="798"/>
      <c r="C190" s="799" t="s">
        <v>1687</v>
      </c>
      <c r="D190" s="512"/>
      <c r="E190" s="512"/>
      <c r="F190" s="722" t="s">
        <v>24</v>
      </c>
      <c r="G190" s="800"/>
      <c r="H190" s="801">
        <v>0.4</v>
      </c>
      <c r="I190" s="509" t="s">
        <v>196</v>
      </c>
      <c r="J190" s="802" t="s">
        <v>258</v>
      </c>
      <c r="K190" s="803" t="s">
        <v>243</v>
      </c>
      <c r="L190" s="804" t="s">
        <v>188</v>
      </c>
      <c r="M190" s="805" t="s">
        <v>188</v>
      </c>
      <c r="N190" s="804" t="s">
        <v>188</v>
      </c>
      <c r="O190" s="804" t="s">
        <v>22</v>
      </c>
      <c r="P190" s="806"/>
      <c r="Q190" s="805"/>
      <c r="R190" s="805"/>
      <c r="S190" s="805"/>
      <c r="T190" s="805"/>
      <c r="U190" s="805">
        <v>1.0089999999999999</v>
      </c>
      <c r="V190" s="805"/>
      <c r="W190" s="805"/>
      <c r="X190" s="805"/>
      <c r="Y190" s="805"/>
      <c r="Z190" s="805">
        <v>62.3</v>
      </c>
      <c r="AA190" s="512">
        <v>55</v>
      </c>
      <c r="AB190" s="512"/>
      <c r="AC190" s="512"/>
      <c r="AD190" s="807"/>
      <c r="AE190" s="805"/>
      <c r="AF190" s="805"/>
      <c r="AG190" s="805"/>
      <c r="AH190" s="805"/>
      <c r="AI190" s="512"/>
      <c r="AJ190" s="512" t="s">
        <v>1941</v>
      </c>
      <c r="AK190" s="807"/>
      <c r="AL190" s="512"/>
      <c r="AM190" s="807"/>
      <c r="AN190" s="512"/>
      <c r="AO190" s="559">
        <f t="array" ref="AO190">IF(AQ190="N/A","",GetRapPrice(I190,H190,J190,K190))</f>
        <v>2300</v>
      </c>
      <c r="AP190" s="509">
        <f t="shared" si="32"/>
        <v>-0.36</v>
      </c>
      <c r="AQ190" s="508">
        <f t="array" ref="AQ190">GetFMP(I190,H190,J190,K190,L190,M190,N190,O190,(Q190+R190)/2,Z190,AJ190,"Y")</f>
        <v>1472</v>
      </c>
      <c r="AR190" s="504">
        <f t="shared" si="33"/>
        <v>588.80000000000007</v>
      </c>
      <c r="AS190" s="808"/>
      <c r="AT190" s="809"/>
      <c r="AU190" s="810"/>
      <c r="AV190" s="810"/>
      <c r="AW190" s="811" t="s">
        <v>189</v>
      </c>
      <c r="AX190" s="811" t="s">
        <v>1183</v>
      </c>
      <c r="AY190" s="810" t="s">
        <v>1183</v>
      </c>
      <c r="AZ190" s="810" t="s">
        <v>267</v>
      </c>
      <c r="BA190" s="810" t="s">
        <v>1183</v>
      </c>
      <c r="BB190" s="810" t="s">
        <v>1183</v>
      </c>
      <c r="BC190" s="810" t="s">
        <v>1183</v>
      </c>
      <c r="BD190" s="810" t="s">
        <v>1183</v>
      </c>
      <c r="BE190" s="810" t="s">
        <v>1183</v>
      </c>
      <c r="BF190" s="811">
        <f>NaturalRelatedDisc(I190,H190,J190,K190,AX190,"Y",L190,M190,N190,O190)+NaturalRelatedDisc(I190,H190,J190,K190,AY190,"Y",L190,M190,N190,O190)+OpenRelatedDisc(I190,H190,J190,K190,AZ190,"Y",L190,M190,N190,O190)+GrainingRelatedDisc(I190,H190,J190,K190,BA190,"Surface","Y",L190,M190,N190,O190)+GrainingRelatedDisc(I190,H190,J190,K190,BB190,"Internal","Y",L190,M190,N190,O190)+OthersRelatedDisc(I190,H190,J190,K190,BC190,"Y",L190,M190,N190,O190)+OthersRelatedDisc(I190,H190,J190,K190,BD190,"Y",L190,M190,N190,O190)+OthersRelatedDisc(I190,H190,J190,K190,BE190,"Y",L190,M190,N190,O190)+cutrelatedDisc(I190,H190,J190,K190,L190,M190,N190,AW190,"Y",O190)+GetColClarupgDwg(I190,H190,J190,K190,AU190,AV190,"Y",L190)</f>
        <v>-0.03</v>
      </c>
      <c r="BG190" s="810" t="s">
        <v>1183</v>
      </c>
      <c r="BH190" s="810" t="s">
        <v>1183</v>
      </c>
      <c r="BI190" s="811">
        <f t="shared" si="34"/>
        <v>0</v>
      </c>
      <c r="BJ190" s="810" t="s">
        <v>1183</v>
      </c>
      <c r="BK190" s="810" t="s">
        <v>1183</v>
      </c>
      <c r="BL190" s="810" t="s">
        <v>1322</v>
      </c>
      <c r="BM190" s="811">
        <f t="shared" si="35"/>
        <v>0</v>
      </c>
      <c r="BN190" s="812" t="s">
        <v>861</v>
      </c>
      <c r="BO190" s="812" t="s">
        <v>861</v>
      </c>
      <c r="BP190" s="812" t="s">
        <v>749</v>
      </c>
      <c r="BQ190" s="811">
        <f>cleanrelateddisc(I190, H190, J190, K190, BN190, BO190, "Y", L190, M190, N190)+HARelatedDisc(I190, H190, J190, K190,BP190, "Y", L190)</f>
        <v>0</v>
      </c>
      <c r="BR190" s="810"/>
      <c r="BS190" s="810"/>
      <c r="BT190" s="811"/>
      <c r="BU190" s="811"/>
      <c r="BV190" s="810"/>
      <c r="BW190" s="811"/>
      <c r="BX190" s="810"/>
      <c r="BY190" s="813"/>
      <c r="BZ190" s="811"/>
      <c r="CA190" s="813"/>
      <c r="CB190" s="811"/>
      <c r="CC190" s="810"/>
      <c r="CD190" s="810"/>
      <c r="CE190" s="810"/>
      <c r="CF190" s="810"/>
      <c r="CG190" s="810"/>
      <c r="CH190" s="810"/>
      <c r="CI190" s="810"/>
      <c r="CJ190" s="810"/>
      <c r="CK190" s="814"/>
      <c r="CL190" s="815">
        <f t="array" ref="CL190">getSection(I190,J190,K190)</f>
        <v>5</v>
      </c>
      <c r="CM190" s="508">
        <f t="array" ref="CM190">IF(AQ190="N/A","",IF(CU190="N/A",0,GetRapPrice(I190,H190,J190,K190)))</f>
        <v>2300</v>
      </c>
      <c r="CN190" s="509">
        <f t="shared" si="36"/>
        <v>-0.36</v>
      </c>
      <c r="CO190" s="509">
        <f t="array" ref="CO190">IF(AQ190="N/A","",IF(CU190="N/A",0,IF(ISBLANK(G190),0,GetPolSymmDiscount(I190,H190,J190,K190,L190,M190,N190,O190))))</f>
        <v>0</v>
      </c>
      <c r="CP190" s="509">
        <f t="array" ref="CP190">IF(AQ190="N/A","",Depthdisc(I190,H190,L190,J190,K190,Z190,"Y"))</f>
        <v>0</v>
      </c>
      <c r="CQ190" s="509">
        <f t="array" ref="CQ190">IF(AQ190="N/A","",IF(CU190="N/A",0,GetSizePremiums(I190,H190,J190,K190,L190,M190,N190,O190,getSection(G190,J190,K190))))</f>
        <v>0</v>
      </c>
      <c r="CR190" s="509">
        <f t="array" ref="CR190">IF(AQ190="N/A","",IF(CU190="N/A",0,IF(ISBLANK(G190),0,GetDiameterPremiums(I190,H190,L190,M190,N190,O190,J190,K190,T190))))</f>
        <v>0</v>
      </c>
      <c r="CS190" s="509">
        <f t="array" ref="CS190">IF(AQ190="N/A","",IF(CU190="N/A",0,IF(ISBLANK(G190),0,GetKtoSPremiums(I190,H190,J190,K190,AJ190))))</f>
        <v>0</v>
      </c>
      <c r="CT190" s="509">
        <f t="shared" si="37"/>
        <v>-0.36</v>
      </c>
      <c r="CU190" s="508">
        <f t="array" ref="CU190">IF(AQ190="N/A","",GetFMP(I190, H190, J190, K190, L190, M190, N190, O190, (Q190+R190)/2,Z190,AJ190,"Y"))</f>
        <v>1472</v>
      </c>
      <c r="CV190" s="504">
        <f t="shared" si="38"/>
        <v>588.80000000000007</v>
      </c>
      <c r="CW190" s="508">
        <f t="shared" si="39"/>
        <v>2300</v>
      </c>
      <c r="CX190" s="717">
        <f t="shared" si="40"/>
        <v>-0.03</v>
      </c>
      <c r="CY190" s="717">
        <f>IF(OR(AQ190="N/A",BM190="N/A",BI190="N/A"),"",IF(AND(H190&lt;1,H190&gt;=0.3,I189="ROUND"),IF(CT190&gt;=-0.4,-0.2,-0.15),MAX(CX190,IF(OR(AQ190="N/A",BM190="N/A",BI190="N/A"),"",GetFinalDiscount("Y", I190, H190, J190, K190, L190, M190, N190, O190, AS190, AT190,AU190,AV190, AW190, AX190,AY190, AZ190, BA190, BB190,BC190,BD190, BE190,BG190, BH190, BJ190, BK190, BN190, BO190, BP190)))))</f>
        <v>-0.2</v>
      </c>
      <c r="CZ190" s="717">
        <f t="shared" si="41"/>
        <v>-0.36</v>
      </c>
      <c r="DA190" s="509">
        <f t="shared" si="42"/>
        <v>-0.39</v>
      </c>
      <c r="DB190" s="504">
        <f t="shared" si="43"/>
        <v>1403</v>
      </c>
      <c r="DC190" s="504">
        <f t="shared" si="44"/>
        <v>561.20000000000005</v>
      </c>
      <c r="DD190" s="504" t="str">
        <f t="shared" si="45"/>
        <v/>
      </c>
      <c r="DE190" s="504">
        <f t="array" ref="DE190">IF(OR(AQ190="N/A",BM190="N/A",BI190="N/A"),"",GetCertCharge(H190,"Y",AL190))</f>
        <v>53</v>
      </c>
      <c r="DF190" s="504">
        <f>IF(OR(AQ190="N/A",BM190="N/A",BI190="N/A"),"",DC190*Parameters!$L$3)</f>
        <v>22.448000000000004</v>
      </c>
      <c r="DG190" s="504">
        <f t="shared" si="46"/>
        <v>485.75200000000007</v>
      </c>
      <c r="DH190" s="504">
        <f t="shared" si="47"/>
        <v>1214.3800000000001</v>
      </c>
    </row>
    <row r="191" spans="2:112" x14ac:dyDescent="0.25">
      <c r="B191" s="798"/>
      <c r="C191" s="799" t="s">
        <v>1688</v>
      </c>
      <c r="D191" s="512"/>
      <c r="E191" s="512"/>
      <c r="F191" s="722" t="s">
        <v>24</v>
      </c>
      <c r="G191" s="800"/>
      <c r="H191" s="801">
        <v>0.4</v>
      </c>
      <c r="I191" s="509" t="s">
        <v>196</v>
      </c>
      <c r="J191" s="802" t="s">
        <v>250</v>
      </c>
      <c r="K191" s="803" t="s">
        <v>214</v>
      </c>
      <c r="L191" s="804" t="s">
        <v>202</v>
      </c>
      <c r="M191" s="805" t="s">
        <v>202</v>
      </c>
      <c r="N191" s="804" t="s">
        <v>188</v>
      </c>
      <c r="O191" s="804" t="s">
        <v>36</v>
      </c>
      <c r="P191" s="806"/>
      <c r="Q191" s="805"/>
      <c r="R191" s="805"/>
      <c r="S191" s="805"/>
      <c r="T191" s="805"/>
      <c r="U191" s="805">
        <v>1.0089999999999999</v>
      </c>
      <c r="V191" s="805"/>
      <c r="W191" s="805"/>
      <c r="X191" s="805"/>
      <c r="Y191" s="805"/>
      <c r="Z191" s="805">
        <v>64.599999999999994</v>
      </c>
      <c r="AA191" s="512">
        <v>57</v>
      </c>
      <c r="AB191" s="512"/>
      <c r="AC191" s="512"/>
      <c r="AD191" s="807"/>
      <c r="AE191" s="805"/>
      <c r="AF191" s="805"/>
      <c r="AG191" s="805"/>
      <c r="AH191" s="805"/>
      <c r="AI191" s="512"/>
      <c r="AJ191" s="512" t="s">
        <v>2033</v>
      </c>
      <c r="AK191" s="807"/>
      <c r="AL191" s="512"/>
      <c r="AM191" s="807"/>
      <c r="AN191" s="512"/>
      <c r="AO191" s="559">
        <f t="array" ref="AO191">IF(AQ191="N/A","",GetRapPrice(I191,H191,J191,K191))</f>
        <v>2800</v>
      </c>
      <c r="AP191" s="509">
        <f t="shared" si="32"/>
        <v>-0.4</v>
      </c>
      <c r="AQ191" s="508">
        <f t="array" ref="AQ191">GetFMP(I191,H191,J191,K191,L191,M191,N191,O191,(Q191+R191)/2,Z191,AJ191,"Y")</f>
        <v>1680</v>
      </c>
      <c r="AR191" s="504">
        <f t="shared" si="33"/>
        <v>672</v>
      </c>
      <c r="AS191" s="808"/>
      <c r="AT191" s="809"/>
      <c r="AU191" s="810"/>
      <c r="AV191" s="810"/>
      <c r="AW191" s="811" t="s">
        <v>189</v>
      </c>
      <c r="AX191" s="811" t="s">
        <v>253</v>
      </c>
      <c r="AY191" s="810" t="s">
        <v>1183</v>
      </c>
      <c r="AZ191" s="810" t="s">
        <v>1183</v>
      </c>
      <c r="BA191" s="810" t="s">
        <v>1183</v>
      </c>
      <c r="BB191" s="810" t="s">
        <v>1183</v>
      </c>
      <c r="BC191" s="810" t="s">
        <v>1183</v>
      </c>
      <c r="BD191" s="810" t="s">
        <v>1183</v>
      </c>
      <c r="BE191" s="810" t="s">
        <v>1183</v>
      </c>
      <c r="BF191" s="811">
        <f>NaturalRelatedDisc(I191,H191,J191,K191,AX191,"Y",L191,M191,N191,O191)+NaturalRelatedDisc(I191,H191,J191,K191,AY191,"Y",L191,M191,N191,O191)+OpenRelatedDisc(I191,H191,J191,K191,AZ191,"Y",L191,M191,N191,O191)+GrainingRelatedDisc(I191,H191,J191,K191,BA191,"Surface","Y",L191,M191,N191,O191)+GrainingRelatedDisc(I191,H191,J191,K191,BB191,"Internal","Y",L191,M191,N191,O191)+OthersRelatedDisc(I191,H191,J191,K191,BC191,"Y",L191,M191,N191,O191)+OthersRelatedDisc(I191,H191,J191,K191,BD191,"Y",L191,M191,N191,O191)+OthersRelatedDisc(I191,H191,J191,K191,BE191,"Y",L191,M191,N191,O191)+cutrelatedDisc(I191,H191,J191,K191,L191,M191,N191,AW191,"Y",O191)+GetColClarupgDwg(I191,H191,J191,K191,AU191,AV191,"Y",L191)</f>
        <v>0</v>
      </c>
      <c r="BG191" s="810" t="s">
        <v>1183</v>
      </c>
      <c r="BH191" s="810" t="s">
        <v>1183</v>
      </c>
      <c r="BI191" s="811">
        <f t="shared" si="34"/>
        <v>0</v>
      </c>
      <c r="BJ191" s="810" t="s">
        <v>1183</v>
      </c>
      <c r="BK191" s="810" t="s">
        <v>1183</v>
      </c>
      <c r="BL191" s="810" t="s">
        <v>1326</v>
      </c>
      <c r="BM191" s="811">
        <f t="shared" si="35"/>
        <v>0</v>
      </c>
      <c r="BN191" s="812" t="s">
        <v>861</v>
      </c>
      <c r="BO191" s="812" t="s">
        <v>861</v>
      </c>
      <c r="BP191" s="812" t="s">
        <v>749</v>
      </c>
      <c r="BQ191" s="811">
        <f>cleanrelateddisc(I191, H191, J191, K191, BN191, BO191, "Y", L191, M191, N191)+HARelatedDisc(I191, H191, J191, K191,BP191, "Y", L191)</f>
        <v>0</v>
      </c>
      <c r="BR191" s="810"/>
      <c r="BS191" s="810"/>
      <c r="BT191" s="811"/>
      <c r="BU191" s="811"/>
      <c r="BV191" s="810"/>
      <c r="BW191" s="811"/>
      <c r="BX191" s="810"/>
      <c r="BY191" s="813"/>
      <c r="BZ191" s="811"/>
      <c r="CA191" s="813"/>
      <c r="CB191" s="811"/>
      <c r="CC191" s="810"/>
      <c r="CD191" s="810"/>
      <c r="CE191" s="810"/>
      <c r="CF191" s="810"/>
      <c r="CG191" s="810"/>
      <c r="CH191" s="810"/>
      <c r="CI191" s="810"/>
      <c r="CJ191" s="810"/>
      <c r="CK191" s="814"/>
      <c r="CL191" s="815">
        <f t="array" ref="CL191">getSection(I191,J191,K191)</f>
        <v>2</v>
      </c>
      <c r="CM191" s="508">
        <f t="array" ref="CM191">IF(AQ191="N/A","",IF(CU191="N/A",0,GetRapPrice(I191,H191,J191,K191)))</f>
        <v>2800</v>
      </c>
      <c r="CN191" s="509">
        <f t="shared" si="36"/>
        <v>-0.4</v>
      </c>
      <c r="CO191" s="509">
        <f t="array" ref="CO191">IF(AQ191="N/A","",IF(CU191="N/A",0,IF(ISBLANK(G191),0,GetPolSymmDiscount(I191,H191,J191,K191,L191,M191,N191,O191))))</f>
        <v>0</v>
      </c>
      <c r="CP191" s="509">
        <f t="array" ref="CP191">IF(AQ191="N/A","",Depthdisc(I191,H191,L191,J191,K191,Z191,"Y"))</f>
        <v>0</v>
      </c>
      <c r="CQ191" s="509">
        <f t="array" ref="CQ191">IF(AQ191="N/A","",IF(CU191="N/A",0,GetSizePremiums(I191,H191,J191,K191,L191,M191,N191,O191,getSection(G191,J191,K191))))</f>
        <v>0</v>
      </c>
      <c r="CR191" s="509">
        <f t="array" ref="CR191">IF(AQ191="N/A","",IF(CU191="N/A",0,IF(ISBLANK(G191),0,GetDiameterPremiums(I191,H191,L191,M191,N191,O191,J191,K191,T191))))</f>
        <v>0</v>
      </c>
      <c r="CS191" s="509">
        <f t="array" ref="CS191">IF(AQ191="N/A","",IF(CU191="N/A",0,IF(ISBLANK(G191),0,GetKtoSPremiums(I191,H191,J191,K191,AJ191))))</f>
        <v>0</v>
      </c>
      <c r="CT191" s="509">
        <f t="shared" si="37"/>
        <v>-0.4</v>
      </c>
      <c r="CU191" s="508">
        <f t="array" ref="CU191">IF(AQ191="N/A","",GetFMP(I191, H191, J191, K191, L191, M191, N191, O191, (Q191+R191)/2,Z191,AJ191,"Y"))</f>
        <v>1680</v>
      </c>
      <c r="CV191" s="504">
        <f t="shared" si="38"/>
        <v>672</v>
      </c>
      <c r="CW191" s="508">
        <f t="shared" si="39"/>
        <v>2800</v>
      </c>
      <c r="CX191" s="717">
        <f t="shared" si="40"/>
        <v>0</v>
      </c>
      <c r="CY191" s="717">
        <f>IF(OR(AQ191="N/A",BM191="N/A",BI191="N/A"),"",IF(AND(H191&lt;1,H191&gt;=0.3,I190="ROUND"),IF(CT191&gt;=-0.4,-0.2,-0.15),MAX(CX191,IF(OR(AQ191="N/A",BM191="N/A",BI191="N/A"),"",GetFinalDiscount("Y", I191, H191, J191, K191, L191, M191, N191, O191, AS191, AT191,AU191,AV191, AW191, AX191,AY191, AZ191, BA191, BB191,BC191,BD191, BE191,BG191, BH191, BJ191, BK191, BN191, BO191, BP191)))))</f>
        <v>-0.2</v>
      </c>
      <c r="CZ191" s="717">
        <f t="shared" si="41"/>
        <v>-0.4</v>
      </c>
      <c r="DA191" s="509">
        <f t="shared" si="42"/>
        <v>-0.4</v>
      </c>
      <c r="DB191" s="504">
        <f t="shared" si="43"/>
        <v>1680</v>
      </c>
      <c r="DC191" s="504">
        <f t="shared" si="44"/>
        <v>672</v>
      </c>
      <c r="DD191" s="504" t="str">
        <f t="shared" si="45"/>
        <v/>
      </c>
      <c r="DE191" s="504">
        <f t="array" ref="DE191">IF(OR(AQ191="N/A",BM191="N/A",BI191="N/A"),"",GetCertCharge(H191,"Y",AL191))</f>
        <v>53</v>
      </c>
      <c r="DF191" s="504">
        <f>IF(OR(AQ191="N/A",BM191="N/A",BI191="N/A"),"",DC191*Parameters!$L$3)</f>
        <v>26.88</v>
      </c>
      <c r="DG191" s="504">
        <f t="shared" si="46"/>
        <v>592.12</v>
      </c>
      <c r="DH191" s="504">
        <f t="shared" si="47"/>
        <v>1480.3</v>
      </c>
    </row>
    <row r="192" spans="2:112" x14ac:dyDescent="0.25">
      <c r="B192" s="798"/>
      <c r="C192" s="799" t="s">
        <v>1689</v>
      </c>
      <c r="D192" s="512"/>
      <c r="E192" s="512"/>
      <c r="F192" s="722" t="s">
        <v>24</v>
      </c>
      <c r="G192" s="800"/>
      <c r="H192" s="801">
        <v>0.4</v>
      </c>
      <c r="I192" s="509" t="s">
        <v>196</v>
      </c>
      <c r="J192" s="802" t="s">
        <v>250</v>
      </c>
      <c r="K192" s="803" t="s">
        <v>259</v>
      </c>
      <c r="L192" s="804" t="s">
        <v>202</v>
      </c>
      <c r="M192" s="805" t="s">
        <v>202</v>
      </c>
      <c r="N192" s="804" t="s">
        <v>188</v>
      </c>
      <c r="O192" s="804" t="s">
        <v>22</v>
      </c>
      <c r="P192" s="806"/>
      <c r="Q192" s="805"/>
      <c r="R192" s="805"/>
      <c r="S192" s="805"/>
      <c r="T192" s="805"/>
      <c r="U192" s="805">
        <v>1.0089999999999999</v>
      </c>
      <c r="V192" s="805"/>
      <c r="W192" s="805"/>
      <c r="X192" s="805"/>
      <c r="Y192" s="805"/>
      <c r="Z192" s="805">
        <v>64.5</v>
      </c>
      <c r="AA192" s="512">
        <v>57</v>
      </c>
      <c r="AB192" s="512"/>
      <c r="AC192" s="512"/>
      <c r="AD192" s="807"/>
      <c r="AE192" s="805"/>
      <c r="AF192" s="805"/>
      <c r="AG192" s="805"/>
      <c r="AH192" s="805"/>
      <c r="AI192" s="512"/>
      <c r="AJ192" s="512" t="s">
        <v>1889</v>
      </c>
      <c r="AK192" s="807"/>
      <c r="AL192" s="512"/>
      <c r="AM192" s="807"/>
      <c r="AN192" s="512"/>
      <c r="AO192" s="559">
        <f t="array" ref="AO192">IF(AQ192="N/A","",GetRapPrice(I192,H192,J192,K192))</f>
        <v>2100</v>
      </c>
      <c r="AP192" s="509">
        <f t="shared" si="32"/>
        <v>-0.38</v>
      </c>
      <c r="AQ192" s="508">
        <f t="array" ref="AQ192">GetFMP(I192,H192,J192,K192,L192,M192,N192,O192,(Q192+R192)/2,Z192,AJ192,"Y")</f>
        <v>1302</v>
      </c>
      <c r="AR192" s="504">
        <f t="shared" si="33"/>
        <v>520.80000000000007</v>
      </c>
      <c r="AS192" s="808"/>
      <c r="AT192" s="809"/>
      <c r="AU192" s="810"/>
      <c r="AV192" s="810"/>
      <c r="AW192" s="811" t="s">
        <v>189</v>
      </c>
      <c r="AX192" s="811" t="s">
        <v>253</v>
      </c>
      <c r="AY192" s="810" t="s">
        <v>1183</v>
      </c>
      <c r="AZ192" s="810" t="s">
        <v>1183</v>
      </c>
      <c r="BA192" s="810" t="s">
        <v>1183</v>
      </c>
      <c r="BB192" s="810" t="s">
        <v>1183</v>
      </c>
      <c r="BC192" s="810" t="s">
        <v>1183</v>
      </c>
      <c r="BD192" s="810" t="s">
        <v>1183</v>
      </c>
      <c r="BE192" s="810" t="s">
        <v>1183</v>
      </c>
      <c r="BF192" s="811">
        <f>NaturalRelatedDisc(I192,H192,J192,K192,AX192,"Y",L192,M192,N192,O192)+NaturalRelatedDisc(I192,H192,J192,K192,AY192,"Y",L192,M192,N192,O192)+OpenRelatedDisc(I192,H192,J192,K192,AZ192,"Y",L192,M192,N192,O192)+GrainingRelatedDisc(I192,H192,J192,K192,BA192,"Surface","Y",L192,M192,N192,O192)+GrainingRelatedDisc(I192,H192,J192,K192,BB192,"Internal","Y",L192,M192,N192,O192)+OthersRelatedDisc(I192,H192,J192,K192,BC192,"Y",L192,M192,N192,O192)+OthersRelatedDisc(I192,H192,J192,K192,BD192,"Y",L192,M192,N192,O192)+OthersRelatedDisc(I192,H192,J192,K192,BE192,"Y",L192,M192,N192,O192)+cutrelatedDisc(I192,H192,J192,K192,L192,M192,N192,AW192,"Y",O192)+GetColClarupgDwg(I192,H192,J192,K192,AU192,AV192,"Y",L192)</f>
        <v>0</v>
      </c>
      <c r="BG192" s="810" t="s">
        <v>1183</v>
      </c>
      <c r="BH192" s="810" t="s">
        <v>1183</v>
      </c>
      <c r="BI192" s="811">
        <f t="shared" si="34"/>
        <v>0</v>
      </c>
      <c r="BJ192" s="810" t="s">
        <v>1284</v>
      </c>
      <c r="BK192" s="810" t="s">
        <v>1183</v>
      </c>
      <c r="BL192" s="810" t="s">
        <v>1327</v>
      </c>
      <c r="BM192" s="811">
        <f t="shared" si="35"/>
        <v>0</v>
      </c>
      <c r="BN192" s="812" t="s">
        <v>749</v>
      </c>
      <c r="BO192" s="812" t="s">
        <v>749</v>
      </c>
      <c r="BP192" s="812" t="s">
        <v>749</v>
      </c>
      <c r="BQ192" s="811">
        <f>cleanrelateddisc(I192, H192, J192, K192, BN192, BO192, "Y", L192, M192, N192)+HARelatedDisc(I192, H192, J192, K192,BP192, "Y", L192)</f>
        <v>0</v>
      </c>
      <c r="BR192" s="810"/>
      <c r="BS192" s="810"/>
      <c r="BT192" s="811"/>
      <c r="BU192" s="811"/>
      <c r="BV192" s="810"/>
      <c r="BW192" s="811"/>
      <c r="BX192" s="810"/>
      <c r="BY192" s="813"/>
      <c r="BZ192" s="811"/>
      <c r="CA192" s="813"/>
      <c r="CB192" s="811"/>
      <c r="CC192" s="810"/>
      <c r="CD192" s="810"/>
      <c r="CE192" s="810"/>
      <c r="CF192" s="810"/>
      <c r="CG192" s="810"/>
      <c r="CH192" s="810"/>
      <c r="CI192" s="810"/>
      <c r="CJ192" s="810"/>
      <c r="CK192" s="814"/>
      <c r="CL192" s="815">
        <f t="array" ref="CL192">getSection(I192,J192,K192)</f>
        <v>8</v>
      </c>
      <c r="CM192" s="508">
        <f t="array" ref="CM192">IF(AQ192="N/A","",IF(CU192="N/A",0,GetRapPrice(I192,H192,J192,K192)))</f>
        <v>2100</v>
      </c>
      <c r="CN192" s="509">
        <f t="shared" si="36"/>
        <v>-0.38</v>
      </c>
      <c r="CO192" s="509">
        <f t="array" ref="CO192">IF(AQ192="N/A","",IF(CU192="N/A",0,IF(ISBLANK(G192),0,GetPolSymmDiscount(I192,H192,J192,K192,L192,M192,N192,O192))))</f>
        <v>0</v>
      </c>
      <c r="CP192" s="509">
        <f t="array" ref="CP192">IF(AQ192="N/A","",Depthdisc(I192,H192,L192,J192,K192,Z192,"Y"))</f>
        <v>0</v>
      </c>
      <c r="CQ192" s="509">
        <f t="array" ref="CQ192">IF(AQ192="N/A","",IF(CU192="N/A",0,GetSizePremiums(I192,H192,J192,K192,L192,M192,N192,O192,getSection(G192,J192,K192))))</f>
        <v>0</v>
      </c>
      <c r="CR192" s="509">
        <f t="array" ref="CR192">IF(AQ192="N/A","",IF(CU192="N/A",0,IF(ISBLANK(G192),0,GetDiameterPremiums(I192,H192,L192,M192,N192,O192,J192,K192,T192))))</f>
        <v>0</v>
      </c>
      <c r="CS192" s="509">
        <f t="array" ref="CS192">IF(AQ192="N/A","",IF(CU192="N/A",0,IF(ISBLANK(G192),0,GetKtoSPremiums(I192,H192,J192,K192,AJ192))))</f>
        <v>0</v>
      </c>
      <c r="CT192" s="509">
        <f t="shared" si="37"/>
        <v>-0.38</v>
      </c>
      <c r="CU192" s="508">
        <f t="array" ref="CU192">IF(AQ192="N/A","",GetFMP(I192, H192, J192, K192, L192, M192, N192, O192, (Q192+R192)/2,Z192,AJ192,"Y"))</f>
        <v>1302</v>
      </c>
      <c r="CV192" s="504">
        <f t="shared" si="38"/>
        <v>520.80000000000007</v>
      </c>
      <c r="CW192" s="508">
        <f t="shared" si="39"/>
        <v>2100</v>
      </c>
      <c r="CX192" s="717">
        <f t="shared" si="40"/>
        <v>0</v>
      </c>
      <c r="CY192" s="717">
        <f>IF(OR(AQ192="N/A",BM192="N/A",BI192="N/A"),"",IF(AND(H192&lt;1,H192&gt;=0.3,I191="ROUND"),IF(CT192&gt;=-0.4,-0.2,-0.15),MAX(CX192,IF(OR(AQ192="N/A",BM192="N/A",BI192="N/A"),"",GetFinalDiscount("Y", I192, H192, J192, K192, L192, M192, N192, O192, AS192, AT192,AU192,AV192, AW192, AX192,AY192, AZ192, BA192, BB192,BC192,BD192, BE192,BG192, BH192, BJ192, BK192, BN192, BO192, BP192)))))</f>
        <v>-0.2</v>
      </c>
      <c r="CZ192" s="717">
        <f t="shared" si="41"/>
        <v>-0.38</v>
      </c>
      <c r="DA192" s="509">
        <f t="shared" si="42"/>
        <v>-0.38</v>
      </c>
      <c r="DB192" s="504">
        <f t="shared" si="43"/>
        <v>1302</v>
      </c>
      <c r="DC192" s="504">
        <f t="shared" si="44"/>
        <v>520.80000000000007</v>
      </c>
      <c r="DD192" s="504" t="str">
        <f t="shared" si="45"/>
        <v/>
      </c>
      <c r="DE192" s="504">
        <f t="array" ref="DE192">IF(OR(AQ192="N/A",BM192="N/A",BI192="N/A"),"",GetCertCharge(H192,"Y",AL192))</f>
        <v>53</v>
      </c>
      <c r="DF192" s="504">
        <f>IF(OR(AQ192="N/A",BM192="N/A",BI192="N/A"),"",DC192*Parameters!$L$3)</f>
        <v>20.832000000000004</v>
      </c>
      <c r="DG192" s="504">
        <f t="shared" si="46"/>
        <v>446.96800000000007</v>
      </c>
      <c r="DH192" s="504">
        <f t="shared" si="47"/>
        <v>1117.42</v>
      </c>
    </row>
    <row r="193" spans="2:112" x14ac:dyDescent="0.25">
      <c r="B193" s="798"/>
      <c r="C193" s="799" t="s">
        <v>1690</v>
      </c>
      <c r="D193" s="512"/>
      <c r="E193" s="512"/>
      <c r="F193" s="722" t="s">
        <v>24</v>
      </c>
      <c r="G193" s="800"/>
      <c r="H193" s="801">
        <v>0.4</v>
      </c>
      <c r="I193" s="509" t="s">
        <v>196</v>
      </c>
      <c r="J193" s="802" t="s">
        <v>265</v>
      </c>
      <c r="K193" s="803" t="s">
        <v>259</v>
      </c>
      <c r="L193" s="804" t="s">
        <v>202</v>
      </c>
      <c r="M193" s="805" t="s">
        <v>188</v>
      </c>
      <c r="N193" s="804" t="s">
        <v>202</v>
      </c>
      <c r="O193" s="804" t="s">
        <v>22</v>
      </c>
      <c r="P193" s="806"/>
      <c r="Q193" s="805"/>
      <c r="R193" s="805"/>
      <c r="S193" s="805"/>
      <c r="T193" s="805"/>
      <c r="U193" s="805">
        <v>1.004</v>
      </c>
      <c r="V193" s="805"/>
      <c r="W193" s="805"/>
      <c r="X193" s="805"/>
      <c r="Y193" s="805"/>
      <c r="Z193" s="805">
        <v>64.5</v>
      </c>
      <c r="AA193" s="512">
        <v>58</v>
      </c>
      <c r="AB193" s="512"/>
      <c r="AC193" s="512"/>
      <c r="AD193" s="807"/>
      <c r="AE193" s="805"/>
      <c r="AF193" s="805"/>
      <c r="AG193" s="805"/>
      <c r="AH193" s="805"/>
      <c r="AI193" s="512"/>
      <c r="AJ193" s="512" t="s">
        <v>1892</v>
      </c>
      <c r="AK193" s="807"/>
      <c r="AL193" s="512"/>
      <c r="AM193" s="807"/>
      <c r="AN193" s="512"/>
      <c r="AO193" s="559">
        <f t="array" ref="AO193">IF(AQ193="N/A","",GetRapPrice(I193,H193,J193,K193))</f>
        <v>1600</v>
      </c>
      <c r="AP193" s="509">
        <f t="shared" si="32"/>
        <v>-0.39</v>
      </c>
      <c r="AQ193" s="508">
        <f t="array" ref="AQ193">GetFMP(I193,H193,J193,K193,L193,M193,N193,O193,(Q193+R193)/2,Z193,AJ193,"Y")</f>
        <v>976</v>
      </c>
      <c r="AR193" s="504">
        <f t="shared" si="33"/>
        <v>390.40000000000003</v>
      </c>
      <c r="AS193" s="808"/>
      <c r="AT193" s="809"/>
      <c r="AU193" s="810"/>
      <c r="AV193" s="810"/>
      <c r="AW193" s="811" t="s">
        <v>189</v>
      </c>
      <c r="AX193" s="811" t="s">
        <v>253</v>
      </c>
      <c r="AY193" s="810" t="s">
        <v>1183</v>
      </c>
      <c r="AZ193" s="810" t="s">
        <v>1183</v>
      </c>
      <c r="BA193" s="810" t="s">
        <v>1183</v>
      </c>
      <c r="BB193" s="810" t="s">
        <v>1183</v>
      </c>
      <c r="BC193" s="810" t="s">
        <v>1183</v>
      </c>
      <c r="BD193" s="810" t="s">
        <v>1183</v>
      </c>
      <c r="BE193" s="810" t="s">
        <v>1183</v>
      </c>
      <c r="BF193" s="811">
        <f>NaturalRelatedDisc(I193,H193,J193,K193,AX193,"Y",L193,M193,N193,O193)+NaturalRelatedDisc(I193,H193,J193,K193,AY193,"Y",L193,M193,N193,O193)+OpenRelatedDisc(I193,H193,J193,K193,AZ193,"Y",L193,M193,N193,O193)+GrainingRelatedDisc(I193,H193,J193,K193,BA193,"Surface","Y",L193,M193,N193,O193)+GrainingRelatedDisc(I193,H193,J193,K193,BB193,"Internal","Y",L193,M193,N193,O193)+OthersRelatedDisc(I193,H193,J193,K193,BC193,"Y",L193,M193,N193,O193)+OthersRelatedDisc(I193,H193,J193,K193,BD193,"Y",L193,M193,N193,O193)+OthersRelatedDisc(I193,H193,J193,K193,BE193,"Y",L193,M193,N193,O193)+cutrelatedDisc(I193,H193,J193,K193,L193,M193,N193,AW193,"Y",O193)+GetColClarupgDwg(I193,H193,J193,K193,AU193,AV193,"Y",L193)</f>
        <v>0</v>
      </c>
      <c r="BG193" s="810" t="s">
        <v>192</v>
      </c>
      <c r="BH193" s="810" t="s">
        <v>1183</v>
      </c>
      <c r="BI193" s="811">
        <f t="shared" si="34"/>
        <v>-0.05</v>
      </c>
      <c r="BJ193" s="810" t="s">
        <v>1285</v>
      </c>
      <c r="BK193" s="810" t="s">
        <v>1183</v>
      </c>
      <c r="BL193" s="810" t="s">
        <v>1326</v>
      </c>
      <c r="BM193" s="811">
        <f t="shared" si="35"/>
        <v>0</v>
      </c>
      <c r="BN193" s="812" t="s">
        <v>861</v>
      </c>
      <c r="BO193" s="812" t="s">
        <v>861</v>
      </c>
      <c r="BP193" s="812" t="s">
        <v>749</v>
      </c>
      <c r="BQ193" s="811">
        <f>cleanrelateddisc(I193, H193, J193, K193, BN193, BO193, "Y", L193, M193, N193)+HARelatedDisc(I193, H193, J193, K193,BP193, "Y", L193)</f>
        <v>0</v>
      </c>
      <c r="BR193" s="810"/>
      <c r="BS193" s="810"/>
      <c r="BT193" s="811"/>
      <c r="BU193" s="811"/>
      <c r="BV193" s="810"/>
      <c r="BW193" s="811"/>
      <c r="BX193" s="810"/>
      <c r="BY193" s="813"/>
      <c r="BZ193" s="811"/>
      <c r="CA193" s="813"/>
      <c r="CB193" s="811"/>
      <c r="CC193" s="810"/>
      <c r="CD193" s="810"/>
      <c r="CE193" s="810"/>
      <c r="CF193" s="810"/>
      <c r="CG193" s="810"/>
      <c r="CH193" s="810"/>
      <c r="CI193" s="810"/>
      <c r="CJ193" s="810"/>
      <c r="CK193" s="814"/>
      <c r="CL193" s="815">
        <f t="array" ref="CL193">getSection(I193,J193,K193)</f>
        <v>9</v>
      </c>
      <c r="CM193" s="508">
        <f t="array" ref="CM193">IF(AQ193="N/A","",IF(CU193="N/A",0,GetRapPrice(I193,H193,J193,K193)))</f>
        <v>1600</v>
      </c>
      <c r="CN193" s="509">
        <f t="shared" si="36"/>
        <v>-0.39</v>
      </c>
      <c r="CO193" s="509">
        <f t="array" ref="CO193">IF(AQ193="N/A","",IF(CU193="N/A",0,IF(ISBLANK(G193),0,GetPolSymmDiscount(I193,H193,J193,K193,L193,M193,N193,O193))))</f>
        <v>0</v>
      </c>
      <c r="CP193" s="509">
        <f t="array" ref="CP193">IF(AQ193="N/A","",Depthdisc(I193,H193,L193,J193,K193,Z193,"Y"))</f>
        <v>0</v>
      </c>
      <c r="CQ193" s="509">
        <f t="array" ref="CQ193">IF(AQ193="N/A","",IF(CU193="N/A",0,GetSizePremiums(I193,H193,J193,K193,L193,M193,N193,O193,getSection(G193,J193,K193))))</f>
        <v>0</v>
      </c>
      <c r="CR193" s="509">
        <f t="array" ref="CR193">IF(AQ193="N/A","",IF(CU193="N/A",0,IF(ISBLANK(G193),0,GetDiameterPremiums(I193,H193,L193,M193,N193,O193,J193,K193,T193))))</f>
        <v>0</v>
      </c>
      <c r="CS193" s="509">
        <f t="array" ref="CS193">IF(AQ193="N/A","",IF(CU193="N/A",0,IF(ISBLANK(G193),0,GetKtoSPremiums(I193,H193,J193,K193,AJ193))))</f>
        <v>0</v>
      </c>
      <c r="CT193" s="509">
        <f t="shared" si="37"/>
        <v>-0.39</v>
      </c>
      <c r="CU193" s="508">
        <f t="array" ref="CU193">IF(AQ193="N/A","",GetFMP(I193, H193, J193, K193, L193, M193, N193, O193, (Q193+R193)/2,Z193,AJ193,"Y"))</f>
        <v>976</v>
      </c>
      <c r="CV193" s="504">
        <f t="shared" si="38"/>
        <v>390.40000000000003</v>
      </c>
      <c r="CW193" s="508">
        <f t="shared" si="39"/>
        <v>1600</v>
      </c>
      <c r="CX193" s="717">
        <f t="shared" si="40"/>
        <v>-0.05</v>
      </c>
      <c r="CY193" s="717">
        <f>IF(OR(AQ193="N/A",BM193="N/A",BI193="N/A"),"",IF(AND(H193&lt;1,H193&gt;=0.3,I192="ROUND"),IF(CT193&gt;=-0.4,-0.2,-0.15),MAX(CX193,IF(OR(AQ193="N/A",BM193="N/A",BI193="N/A"),"",GetFinalDiscount("Y", I193, H193, J193, K193, L193, M193, N193, O193, AS193, AT193,AU193,AV193, AW193, AX193,AY193, AZ193, BA193, BB193,BC193,BD193, BE193,BG193, BH193, BJ193, BK193, BN193, BO193, BP193)))))</f>
        <v>-0.2</v>
      </c>
      <c r="CZ193" s="717">
        <f t="shared" si="41"/>
        <v>-0.39</v>
      </c>
      <c r="DA193" s="509">
        <f t="shared" si="42"/>
        <v>-0.44</v>
      </c>
      <c r="DB193" s="504">
        <f t="shared" si="43"/>
        <v>896.00000000000011</v>
      </c>
      <c r="DC193" s="504">
        <f t="shared" si="44"/>
        <v>358.40000000000009</v>
      </c>
      <c r="DD193" s="504" t="str">
        <f t="shared" si="45"/>
        <v/>
      </c>
      <c r="DE193" s="504">
        <f t="array" ref="DE193">IF(OR(AQ193="N/A",BM193="N/A",BI193="N/A"),"",GetCertCharge(H193,"Y",AL193))</f>
        <v>53</v>
      </c>
      <c r="DF193" s="504">
        <f>IF(OR(AQ193="N/A",BM193="N/A",BI193="N/A"),"",DC193*Parameters!$L$3)</f>
        <v>14.336000000000004</v>
      </c>
      <c r="DG193" s="504">
        <f t="shared" si="46"/>
        <v>291.06400000000008</v>
      </c>
      <c r="DH193" s="504">
        <f t="shared" si="47"/>
        <v>727.6600000000002</v>
      </c>
    </row>
    <row r="194" spans="2:112" x14ac:dyDescent="0.25">
      <c r="B194" s="798"/>
      <c r="C194" s="799" t="s">
        <v>1691</v>
      </c>
      <c r="D194" s="512"/>
      <c r="E194" s="512"/>
      <c r="F194" s="722" t="s">
        <v>24</v>
      </c>
      <c r="G194" s="800"/>
      <c r="H194" s="801">
        <v>0.4</v>
      </c>
      <c r="I194" s="509" t="s">
        <v>196</v>
      </c>
      <c r="J194" s="802" t="s">
        <v>213</v>
      </c>
      <c r="K194" s="803" t="s">
        <v>234</v>
      </c>
      <c r="L194" s="804" t="s">
        <v>188</v>
      </c>
      <c r="M194" s="805" t="s">
        <v>188</v>
      </c>
      <c r="N194" s="804" t="s">
        <v>202</v>
      </c>
      <c r="O194" s="804" t="s">
        <v>22</v>
      </c>
      <c r="P194" s="806"/>
      <c r="Q194" s="805"/>
      <c r="R194" s="805"/>
      <c r="S194" s="805"/>
      <c r="T194" s="805"/>
      <c r="U194" s="805">
        <v>1.0089999999999999</v>
      </c>
      <c r="V194" s="805"/>
      <c r="W194" s="805"/>
      <c r="X194" s="805"/>
      <c r="Y194" s="805"/>
      <c r="Z194" s="805">
        <v>62.1</v>
      </c>
      <c r="AA194" s="512">
        <v>59</v>
      </c>
      <c r="AB194" s="512"/>
      <c r="AC194" s="512"/>
      <c r="AD194" s="807"/>
      <c r="AE194" s="805"/>
      <c r="AF194" s="805"/>
      <c r="AG194" s="805"/>
      <c r="AH194" s="805"/>
      <c r="AI194" s="512"/>
      <c r="AJ194" s="512" t="s">
        <v>1942</v>
      </c>
      <c r="AK194" s="807"/>
      <c r="AL194" s="512"/>
      <c r="AM194" s="807"/>
      <c r="AN194" s="512"/>
      <c r="AO194" s="559">
        <f t="array" ref="AO194">IF(AQ194="N/A","",GetRapPrice(I194,H194,J194,K194))</f>
        <v>3300</v>
      </c>
      <c r="AP194" s="509">
        <f t="shared" si="32"/>
        <v>-0.32999999999999996</v>
      </c>
      <c r="AQ194" s="508">
        <f t="array" ref="AQ194">GetFMP(I194,H194,J194,K194,L194,M194,N194,O194,(Q194+R194)/2,Z194,AJ194,"Y")</f>
        <v>2211</v>
      </c>
      <c r="AR194" s="504">
        <f t="shared" si="33"/>
        <v>884.40000000000009</v>
      </c>
      <c r="AS194" s="808"/>
      <c r="AT194" s="809"/>
      <c r="AU194" s="810"/>
      <c r="AV194" s="810"/>
      <c r="AW194" s="811" t="s">
        <v>189</v>
      </c>
      <c r="AX194" s="811" t="s">
        <v>1183</v>
      </c>
      <c r="AY194" s="810" t="s">
        <v>1180</v>
      </c>
      <c r="AZ194" s="810" t="s">
        <v>1183</v>
      </c>
      <c r="BA194" s="810" t="s">
        <v>1183</v>
      </c>
      <c r="BB194" s="810" t="s">
        <v>1183</v>
      </c>
      <c r="BC194" s="810" t="s">
        <v>1183</v>
      </c>
      <c r="BD194" s="810" t="s">
        <v>1183</v>
      </c>
      <c r="BE194" s="810" t="s">
        <v>1183</v>
      </c>
      <c r="BF194" s="811">
        <f>NaturalRelatedDisc(I194,H194,J194,K194,AX194,"Y",L194,M194,N194,O194)+NaturalRelatedDisc(I194,H194,J194,K194,AY194,"Y",L194,M194,N194,O194)+OpenRelatedDisc(I194,H194,J194,K194,AZ194,"Y",L194,M194,N194,O194)+GrainingRelatedDisc(I194,H194,J194,K194,BA194,"Surface","Y",L194,M194,N194,O194)+GrainingRelatedDisc(I194,H194,J194,K194,BB194,"Internal","Y",L194,M194,N194,O194)+OthersRelatedDisc(I194,H194,J194,K194,BC194,"Y",L194,M194,N194,O194)+OthersRelatedDisc(I194,H194,J194,K194,BD194,"Y",L194,M194,N194,O194)+OthersRelatedDisc(I194,H194,J194,K194,BE194,"Y",L194,M194,N194,O194)+cutrelatedDisc(I194,H194,J194,K194,L194,M194,N194,AW194,"Y",O194)+GetColClarupgDwg(I194,H194,J194,K194,AU194,AV194,"Y",L194)</f>
        <v>-0.02</v>
      </c>
      <c r="BG194" s="810" t="s">
        <v>1183</v>
      </c>
      <c r="BH194" s="810" t="s">
        <v>1183</v>
      </c>
      <c r="BI194" s="811">
        <f t="shared" si="34"/>
        <v>0</v>
      </c>
      <c r="BJ194" s="810" t="s">
        <v>1183</v>
      </c>
      <c r="BK194" s="810" t="s">
        <v>1183</v>
      </c>
      <c r="BL194" s="810" t="s">
        <v>1326</v>
      </c>
      <c r="BM194" s="811">
        <f t="shared" si="35"/>
        <v>0</v>
      </c>
      <c r="BN194" s="812" t="s">
        <v>861</v>
      </c>
      <c r="BO194" s="812" t="s">
        <v>861</v>
      </c>
      <c r="BP194" s="812" t="s">
        <v>749</v>
      </c>
      <c r="BQ194" s="811">
        <f>cleanrelateddisc(I194, H194, J194, K194, BN194, BO194, "Y", L194, M194, N194)+HARelatedDisc(I194, H194, J194, K194,BP194, "Y", L194)</f>
        <v>0</v>
      </c>
      <c r="BR194" s="810"/>
      <c r="BS194" s="810"/>
      <c r="BT194" s="811"/>
      <c r="BU194" s="811"/>
      <c r="BV194" s="810"/>
      <c r="BW194" s="811"/>
      <c r="BX194" s="810"/>
      <c r="BY194" s="813"/>
      <c r="BZ194" s="811"/>
      <c r="CA194" s="813"/>
      <c r="CB194" s="811"/>
      <c r="CC194" s="810"/>
      <c r="CD194" s="810"/>
      <c r="CE194" s="810"/>
      <c r="CF194" s="810"/>
      <c r="CG194" s="810"/>
      <c r="CH194" s="810"/>
      <c r="CI194" s="810"/>
      <c r="CJ194" s="810"/>
      <c r="CK194" s="814"/>
      <c r="CL194" s="815">
        <f t="array" ref="CL194">getSection(I194,J194,K194)</f>
        <v>1</v>
      </c>
      <c r="CM194" s="508">
        <f t="array" ref="CM194">IF(AQ194="N/A","",IF(CU194="N/A",0,GetRapPrice(I194,H194,J194,K194)))</f>
        <v>3300</v>
      </c>
      <c r="CN194" s="509">
        <f t="shared" si="36"/>
        <v>-0.32999999999999996</v>
      </c>
      <c r="CO194" s="509">
        <f t="array" ref="CO194">IF(AQ194="N/A","",IF(CU194="N/A",0,IF(ISBLANK(G194),0,GetPolSymmDiscount(I194,H194,J194,K194,L194,M194,N194,O194))))</f>
        <v>0</v>
      </c>
      <c r="CP194" s="509">
        <f t="array" ref="CP194">IF(AQ194="N/A","",Depthdisc(I194,H194,L194,J194,K194,Z194,"Y"))</f>
        <v>0</v>
      </c>
      <c r="CQ194" s="509">
        <f t="array" ref="CQ194">IF(AQ194="N/A","",IF(CU194="N/A",0,GetSizePremiums(I194,H194,J194,K194,L194,M194,N194,O194,getSection(G194,J194,K194))))</f>
        <v>0</v>
      </c>
      <c r="CR194" s="509">
        <f t="array" ref="CR194">IF(AQ194="N/A","",IF(CU194="N/A",0,IF(ISBLANK(G194),0,GetDiameterPremiums(I194,H194,L194,M194,N194,O194,J194,K194,T194))))</f>
        <v>0</v>
      </c>
      <c r="CS194" s="509">
        <f t="array" ref="CS194">IF(AQ194="N/A","",IF(CU194="N/A",0,IF(ISBLANK(G194),0,GetKtoSPremiums(I194,H194,J194,K194,AJ194))))</f>
        <v>0</v>
      </c>
      <c r="CT194" s="509">
        <f t="shared" si="37"/>
        <v>-0.32999999999999996</v>
      </c>
      <c r="CU194" s="508">
        <f t="array" ref="CU194">IF(AQ194="N/A","",GetFMP(I194, H194, J194, K194, L194, M194, N194, O194, (Q194+R194)/2,Z194,AJ194,"Y"))</f>
        <v>2211</v>
      </c>
      <c r="CV194" s="504">
        <f t="shared" si="38"/>
        <v>884.40000000000009</v>
      </c>
      <c r="CW194" s="508">
        <f t="shared" si="39"/>
        <v>3300</v>
      </c>
      <c r="CX194" s="717">
        <f t="shared" si="40"/>
        <v>-0.02</v>
      </c>
      <c r="CY194" s="717">
        <f>IF(OR(AQ194="N/A",BM194="N/A",BI194="N/A"),"",IF(AND(H194&lt;1,H194&gt;=0.3,I193="ROUND"),IF(CT194&gt;=-0.4,-0.2,-0.15),MAX(CX194,IF(OR(AQ194="N/A",BM194="N/A",BI194="N/A"),"",GetFinalDiscount("Y", I194, H194, J194, K194, L194, M194, N194, O194, AS194, AT194,AU194,AV194, AW194, AX194,AY194, AZ194, BA194, BB194,BC194,BD194, BE194,BG194, BH194, BJ194, BK194, BN194, BO194, BP194)))))</f>
        <v>-0.2</v>
      </c>
      <c r="CZ194" s="717">
        <f t="shared" si="41"/>
        <v>-0.32999999999999996</v>
      </c>
      <c r="DA194" s="509">
        <f t="shared" si="42"/>
        <v>-0.35</v>
      </c>
      <c r="DB194" s="504">
        <f t="shared" si="43"/>
        <v>2145</v>
      </c>
      <c r="DC194" s="504">
        <f t="shared" si="44"/>
        <v>858</v>
      </c>
      <c r="DD194" s="504" t="str">
        <f t="shared" si="45"/>
        <v/>
      </c>
      <c r="DE194" s="504">
        <f t="array" ref="DE194">IF(OR(AQ194="N/A",BM194="N/A",BI194="N/A"),"",GetCertCharge(H194,"Y",AL194))</f>
        <v>53</v>
      </c>
      <c r="DF194" s="504">
        <f>IF(OR(AQ194="N/A",BM194="N/A",BI194="N/A"),"",DC194*Parameters!$L$3)</f>
        <v>34.32</v>
      </c>
      <c r="DG194" s="504">
        <f t="shared" si="46"/>
        <v>770.68</v>
      </c>
      <c r="DH194" s="504">
        <f t="shared" si="47"/>
        <v>1926.6999999999998</v>
      </c>
    </row>
    <row r="195" spans="2:112" x14ac:dyDescent="0.25">
      <c r="B195" s="798"/>
      <c r="C195" s="799" t="s">
        <v>1692</v>
      </c>
      <c r="D195" s="512"/>
      <c r="E195" s="512"/>
      <c r="F195" s="722" t="s">
        <v>24</v>
      </c>
      <c r="G195" s="800"/>
      <c r="H195" s="801">
        <v>0.4</v>
      </c>
      <c r="I195" s="509" t="s">
        <v>196</v>
      </c>
      <c r="J195" s="802" t="s">
        <v>233</v>
      </c>
      <c r="K195" s="803" t="s">
        <v>234</v>
      </c>
      <c r="L195" s="804" t="s">
        <v>202</v>
      </c>
      <c r="M195" s="805" t="s">
        <v>188</v>
      </c>
      <c r="N195" s="804" t="s">
        <v>215</v>
      </c>
      <c r="O195" s="804" t="s">
        <v>22</v>
      </c>
      <c r="P195" s="806"/>
      <c r="Q195" s="805"/>
      <c r="R195" s="805"/>
      <c r="S195" s="805"/>
      <c r="T195" s="805"/>
      <c r="U195" s="805">
        <v>1.0089999999999999</v>
      </c>
      <c r="V195" s="805"/>
      <c r="W195" s="805"/>
      <c r="X195" s="805"/>
      <c r="Y195" s="805"/>
      <c r="Z195" s="805">
        <v>63.5</v>
      </c>
      <c r="AA195" s="512">
        <v>51</v>
      </c>
      <c r="AB195" s="512"/>
      <c r="AC195" s="512"/>
      <c r="AD195" s="807"/>
      <c r="AE195" s="805"/>
      <c r="AF195" s="805"/>
      <c r="AG195" s="805"/>
      <c r="AH195" s="805"/>
      <c r="AI195" s="512"/>
      <c r="AJ195" s="512" t="s">
        <v>1891</v>
      </c>
      <c r="AK195" s="807"/>
      <c r="AL195" s="512"/>
      <c r="AM195" s="807"/>
      <c r="AN195" s="512"/>
      <c r="AO195" s="559">
        <f t="array" ref="AO195">IF(AQ195="N/A","",GetRapPrice(I195,H195,J195,K195))</f>
        <v>3100</v>
      </c>
      <c r="AP195" s="509">
        <f t="shared" ref="AP195:AP258" si="48">IF(AQ195="N/A","",IF(AO195=0,0,-1+AQ195/AO195))</f>
        <v>-0.37</v>
      </c>
      <c r="AQ195" s="508">
        <f t="array" ref="AQ195">GetFMP(I195,H195,J195,K195,L195,M195,N195,O195,(Q195+R195)/2,Z195,AJ195,"Y")</f>
        <v>1953</v>
      </c>
      <c r="AR195" s="504">
        <f t="shared" ref="AR195:AR258" si="49">IF(AQ195="N/A","",AQ195*H195)</f>
        <v>781.2</v>
      </c>
      <c r="AS195" s="808"/>
      <c r="AT195" s="809"/>
      <c r="AU195" s="810"/>
      <c r="AV195" s="810"/>
      <c r="AW195" s="811" t="s">
        <v>189</v>
      </c>
      <c r="AX195" s="811" t="s">
        <v>1183</v>
      </c>
      <c r="AY195" s="810" t="s">
        <v>1183</v>
      </c>
      <c r="AZ195" s="810" t="s">
        <v>1183</v>
      </c>
      <c r="BA195" s="810" t="s">
        <v>1183</v>
      </c>
      <c r="BB195" s="810" t="s">
        <v>1183</v>
      </c>
      <c r="BC195" s="810" t="s">
        <v>1183</v>
      </c>
      <c r="BD195" s="810" t="s">
        <v>1183</v>
      </c>
      <c r="BE195" s="810" t="s">
        <v>1183</v>
      </c>
      <c r="BF195" s="811">
        <f>NaturalRelatedDisc(I195,H195,J195,K195,AX195,"Y",L195,M195,N195,O195)+NaturalRelatedDisc(I195,H195,J195,K195,AY195,"Y",L195,M195,N195,O195)+OpenRelatedDisc(I195,H195,J195,K195,AZ195,"Y",L195,M195,N195,O195)+GrainingRelatedDisc(I195,H195,J195,K195,BA195,"Surface","Y",L195,M195,N195,O195)+GrainingRelatedDisc(I195,H195,J195,K195,BB195,"Internal","Y",L195,M195,N195,O195)+OthersRelatedDisc(I195,H195,J195,K195,BC195,"Y",L195,M195,N195,O195)+OthersRelatedDisc(I195,H195,J195,K195,BD195,"Y",L195,M195,N195,O195)+OthersRelatedDisc(I195,H195,J195,K195,BE195,"Y",L195,M195,N195,O195)+cutrelatedDisc(I195,H195,J195,K195,L195,M195,N195,AW195,"Y",O195)+GetColClarupgDwg(I195,H195,J195,K195,AU195,AV195,"Y",L195)</f>
        <v>0</v>
      </c>
      <c r="BG195" s="810" t="s">
        <v>1183</v>
      </c>
      <c r="BH195" s="810" t="s">
        <v>1183</v>
      </c>
      <c r="BI195" s="811">
        <f t="shared" ref="BI195:BI258" si="50">BGMRelatedDisc(I195,H195,J195,K195,BG195,BH195,"Y",L195,M195,N195,O195)</f>
        <v>0</v>
      </c>
      <c r="BJ195" s="810" t="s">
        <v>1183</v>
      </c>
      <c r="BK195" s="810" t="s">
        <v>1183</v>
      </c>
      <c r="BL195" s="810" t="s">
        <v>1326</v>
      </c>
      <c r="BM195" s="811">
        <f t="shared" ref="BM195:BM258" si="51">MIN(BlackRelatedDisc(I195,H195,J195,K195,BJ195,"Y",L195,M195,N195,O195),BlackRelatedDisc(I195,H195,J195,K195,BK195,"Y",L195,M195,N195,O195))</f>
        <v>0</v>
      </c>
      <c r="BN195" s="812" t="s">
        <v>861</v>
      </c>
      <c r="BO195" s="812" t="s">
        <v>861</v>
      </c>
      <c r="BP195" s="812" t="s">
        <v>749</v>
      </c>
      <c r="BQ195" s="811">
        <f>cleanrelateddisc(I195, H195, J195, K195, BN195, BO195, "Y", L195, M195, N195)+HARelatedDisc(I195, H195, J195, K195,BP195, "Y", L195)</f>
        <v>0</v>
      </c>
      <c r="BR195" s="810"/>
      <c r="BS195" s="810"/>
      <c r="BT195" s="811"/>
      <c r="BU195" s="811"/>
      <c r="BV195" s="810"/>
      <c r="BW195" s="811"/>
      <c r="BX195" s="810"/>
      <c r="BY195" s="813"/>
      <c r="BZ195" s="811"/>
      <c r="CA195" s="813"/>
      <c r="CB195" s="811"/>
      <c r="CC195" s="810"/>
      <c r="CD195" s="810"/>
      <c r="CE195" s="810"/>
      <c r="CF195" s="810"/>
      <c r="CG195" s="810"/>
      <c r="CH195" s="810"/>
      <c r="CI195" s="810"/>
      <c r="CJ195" s="810"/>
      <c r="CK195" s="814"/>
      <c r="CL195" s="815">
        <f t="array" ref="CL195">getSection(I195,J195,K195)</f>
        <v>1</v>
      </c>
      <c r="CM195" s="508">
        <f t="array" ref="CM195">IF(AQ195="N/A","",IF(CU195="N/A",0,GetRapPrice(I195,H195,J195,K195)))</f>
        <v>3100</v>
      </c>
      <c r="CN195" s="509">
        <f t="shared" ref="CN195:CN258" si="52">IF(AQ195="N/A","",IF(CU195="N/A",0,AP195-SUM(CO195+CQ195+CR195+CS195+CP195)))</f>
        <v>-0.37</v>
      </c>
      <c r="CO195" s="509">
        <f t="array" ref="CO195">IF(AQ195="N/A","",IF(CU195="N/A",0,IF(ISBLANK(G195),0,GetPolSymmDiscount(I195,H195,J195,K195,L195,M195,N195,O195))))</f>
        <v>0</v>
      </c>
      <c r="CP195" s="509">
        <f t="array" ref="CP195">IF(AQ195="N/A","",Depthdisc(I195,H195,L195,J195,K195,Z195,"Y"))</f>
        <v>0</v>
      </c>
      <c r="CQ195" s="509">
        <f t="array" ref="CQ195">IF(AQ195="N/A","",IF(CU195="N/A",0,GetSizePremiums(I195,H195,J195,K195,L195,M195,N195,O195,getSection(G195,J195,K195))))</f>
        <v>0</v>
      </c>
      <c r="CR195" s="509">
        <f t="array" ref="CR195">IF(AQ195="N/A","",IF(CU195="N/A",0,IF(ISBLANK(G195),0,GetDiameterPremiums(I195,H195,L195,M195,N195,O195,J195,K195,T195))))</f>
        <v>0</v>
      </c>
      <c r="CS195" s="509">
        <f t="array" ref="CS195">IF(AQ195="N/A","",IF(CU195="N/A",0,IF(ISBLANK(G195),0,GetKtoSPremiums(I195,H195,J195,K195,AJ195))))</f>
        <v>0</v>
      </c>
      <c r="CT195" s="509">
        <f t="shared" ref="CT195:CT258" si="53">IF(AQ195="N/A","",IF(CU195="N/A",0,IF(OR(CM195=0,CU195=0,CM195=""),"",-1+CU195/CM195)))</f>
        <v>-0.37</v>
      </c>
      <c r="CU195" s="508">
        <f t="array" ref="CU195">IF(AQ195="N/A","",GetFMP(I195, H195, J195, K195, L195, M195, N195, O195, (Q195+R195)/2,Z195,AJ195,"Y"))</f>
        <v>1953</v>
      </c>
      <c r="CV195" s="504">
        <f t="shared" ref="CV195:CV258" si="54">IF(AQ195="N/A","",IF(CU195="N/A",0,CU195*H195))</f>
        <v>781.2</v>
      </c>
      <c r="CW195" s="508">
        <f t="shared" ref="CW195:CW258" si="55">CM195</f>
        <v>3100</v>
      </c>
      <c r="CX195" s="717">
        <f t="shared" ref="CX195:CX258" si="56">IF(OR(AQ195="N/A",BM195="N/A",BI195="N/A"),"",BF195+BI195+BM195+BQ195)</f>
        <v>0</v>
      </c>
      <c r="CY195" s="717">
        <f>IF(OR(AQ195="N/A",BM195="N/A",BI195="N/A"),"",IF(AND(H195&lt;1,H195&gt;=0.3,I194="ROUND"),IF(CT195&gt;=-0.4,-0.2,-0.15),MAX(CX195,IF(OR(AQ195="N/A",BM195="N/A",BI195="N/A"),"",GetFinalDiscount("Y", I195, H195, J195, K195, L195, M195, N195, O195, AS195, AT195,AU195,AV195, AW195, AX195,AY195, AZ195, BA195, BB195,BC195,BD195, BE195,BG195, BH195, BJ195, BK195, BN195, BO195, BP195)))))</f>
        <v>-0.2</v>
      </c>
      <c r="CZ195" s="717">
        <f t="shared" ref="CZ195:CZ258" si="57">CT195</f>
        <v>-0.37</v>
      </c>
      <c r="DA195" s="509">
        <f t="shared" ref="DA195:DA258" si="58">IF(OR(AQ195="N/A",BM195="N/A",BI195="N/A"),"",CZ195+MAX(CX195,CY195))</f>
        <v>-0.37</v>
      </c>
      <c r="DB195" s="504">
        <f t="shared" ref="DB195:DB258" si="59">IF(OR(AQ195="N/A",BM195="N/A",BI195="N/A"),"",CW195*(1+DA195))</f>
        <v>1953</v>
      </c>
      <c r="DC195" s="504">
        <f t="shared" ref="DC195:DC258" si="60">IF(OR(AQ195="N/A",BM195="N/A",BI195="N/A"),"",DB195*H195)</f>
        <v>781.2</v>
      </c>
      <c r="DD195" s="504" t="str">
        <f t="shared" ref="DD195:DD258" si="61">IF(BM195="N/A","Black not allowed in Fancy nor 3Cts+",IF(BI195="N/A","BGM Not Allowed in Fancy nor 3Cts+",IF(AQ195="N/A","No Price Available in Pricelist","")))</f>
        <v/>
      </c>
      <c r="DE195" s="504">
        <f t="array" ref="DE195">IF(OR(AQ195="N/A",BM195="N/A",BI195="N/A"),"",GetCertCharge(H195,"Y",AL195))</f>
        <v>53</v>
      </c>
      <c r="DF195" s="504">
        <f>IF(OR(AQ195="N/A",BM195="N/A",BI195="N/A"),"",DC195*Parameters!$L$3)</f>
        <v>31.248000000000001</v>
      </c>
      <c r="DG195" s="504">
        <f t="shared" ref="DG195:DG258" si="62">IF(OR(AQ195="N/A",BM195="N/A",BI195="N/A"),"",DC195-DE195-DF195)</f>
        <v>696.952</v>
      </c>
      <c r="DH195" s="504">
        <f t="shared" ref="DH195:DH258" si="63">IF(OR(AQ195="N/A",BM195="N/A",BI195="N/A"),"",DG195/H195)</f>
        <v>1742.3799999999999</v>
      </c>
    </row>
    <row r="196" spans="2:112" x14ac:dyDescent="0.25">
      <c r="B196" s="798"/>
      <c r="C196" s="799" t="s">
        <v>1693</v>
      </c>
      <c r="D196" s="512"/>
      <c r="E196" s="512"/>
      <c r="F196" s="722" t="s">
        <v>24</v>
      </c>
      <c r="G196" s="800"/>
      <c r="H196" s="801">
        <v>0.4</v>
      </c>
      <c r="I196" s="509" t="s">
        <v>196</v>
      </c>
      <c r="J196" s="802" t="s">
        <v>186</v>
      </c>
      <c r="K196" s="803" t="s">
        <v>234</v>
      </c>
      <c r="L196" s="804" t="s">
        <v>202</v>
      </c>
      <c r="M196" s="805" t="s">
        <v>188</v>
      </c>
      <c r="N196" s="804" t="s">
        <v>188</v>
      </c>
      <c r="O196" s="804" t="s">
        <v>36</v>
      </c>
      <c r="P196" s="806"/>
      <c r="Q196" s="805"/>
      <c r="R196" s="805"/>
      <c r="S196" s="805"/>
      <c r="T196" s="805"/>
      <c r="U196" s="805">
        <v>1.006</v>
      </c>
      <c r="V196" s="805"/>
      <c r="W196" s="805"/>
      <c r="X196" s="805"/>
      <c r="Y196" s="805"/>
      <c r="Z196" s="805">
        <v>63</v>
      </c>
      <c r="AA196" s="512">
        <v>59</v>
      </c>
      <c r="AB196" s="512"/>
      <c r="AC196" s="512"/>
      <c r="AD196" s="807"/>
      <c r="AE196" s="805"/>
      <c r="AF196" s="805"/>
      <c r="AG196" s="805"/>
      <c r="AH196" s="805"/>
      <c r="AI196" s="512"/>
      <c r="AJ196" s="512" t="s">
        <v>1903</v>
      </c>
      <c r="AK196" s="807"/>
      <c r="AL196" s="512"/>
      <c r="AM196" s="807"/>
      <c r="AN196" s="512"/>
      <c r="AO196" s="559">
        <f t="array" ref="AO196">IF(AQ196="N/A","",GetRapPrice(I196,H196,J196,K196))</f>
        <v>3500</v>
      </c>
      <c r="AP196" s="509">
        <f t="shared" si="48"/>
        <v>-0.48</v>
      </c>
      <c r="AQ196" s="508">
        <f t="array" ref="AQ196">GetFMP(I196,H196,J196,K196,L196,M196,N196,O196,(Q196+R196)/2,Z196,AJ196,"Y")</f>
        <v>1820</v>
      </c>
      <c r="AR196" s="504">
        <f t="shared" si="49"/>
        <v>728</v>
      </c>
      <c r="AS196" s="808"/>
      <c r="AT196" s="809"/>
      <c r="AU196" s="810"/>
      <c r="AV196" s="810"/>
      <c r="AW196" s="811"/>
      <c r="AX196" s="811" t="s">
        <v>1183</v>
      </c>
      <c r="AY196" s="810" t="s">
        <v>1183</v>
      </c>
      <c r="AZ196" s="810" t="s">
        <v>1183</v>
      </c>
      <c r="BA196" s="810" t="s">
        <v>1183</v>
      </c>
      <c r="BB196" s="810" t="s">
        <v>1183</v>
      </c>
      <c r="BC196" s="810" t="s">
        <v>1183</v>
      </c>
      <c r="BD196" s="810" t="s">
        <v>1183</v>
      </c>
      <c r="BE196" s="810" t="s">
        <v>1183</v>
      </c>
      <c r="BF196" s="811">
        <f>NaturalRelatedDisc(I196,H196,J196,K196,AX196,"Y",L196,M196,N196,O196)+NaturalRelatedDisc(I196,H196,J196,K196,AY196,"Y",L196,M196,N196,O196)+OpenRelatedDisc(I196,H196,J196,K196,AZ196,"Y",L196,M196,N196,O196)+GrainingRelatedDisc(I196,H196,J196,K196,BA196,"Surface","Y",L196,M196,N196,O196)+GrainingRelatedDisc(I196,H196,J196,K196,BB196,"Internal","Y",L196,M196,N196,O196)+OthersRelatedDisc(I196,H196,J196,K196,BC196,"Y",L196,M196,N196,O196)+OthersRelatedDisc(I196,H196,J196,K196,BD196,"Y",L196,M196,N196,O196)+OthersRelatedDisc(I196,H196,J196,K196,BE196,"Y",L196,M196,N196,O196)+cutrelatedDisc(I196,H196,J196,K196,L196,M196,N196,AW196,"Y",O196)+GetColClarupgDwg(I196,H196,J196,K196,AU196,AV196,"Y",L196)</f>
        <v>0</v>
      </c>
      <c r="BG196" s="810" t="s">
        <v>1183</v>
      </c>
      <c r="BH196" s="810" t="s">
        <v>1183</v>
      </c>
      <c r="BI196" s="811">
        <f t="shared" si="50"/>
        <v>0</v>
      </c>
      <c r="BJ196" s="810" t="s">
        <v>1183</v>
      </c>
      <c r="BK196" s="810" t="s">
        <v>1183</v>
      </c>
      <c r="BL196" s="810" t="s">
        <v>1183</v>
      </c>
      <c r="BM196" s="811">
        <f t="shared" si="51"/>
        <v>0</v>
      </c>
      <c r="BN196" s="812"/>
      <c r="BO196" s="812"/>
      <c r="BP196" s="812" t="s">
        <v>749</v>
      </c>
      <c r="BQ196" s="811">
        <f>cleanrelateddisc(I196, H196, J196, K196, BN196, BO196, "Y", L196, M196, N196)+HARelatedDisc(I196, H196, J196, K196,BP196, "Y", L196)</f>
        <v>0</v>
      </c>
      <c r="BR196" s="810"/>
      <c r="BS196" s="810"/>
      <c r="BT196" s="811"/>
      <c r="BU196" s="811"/>
      <c r="BV196" s="810"/>
      <c r="BW196" s="811"/>
      <c r="BX196" s="810"/>
      <c r="BY196" s="813"/>
      <c r="BZ196" s="811"/>
      <c r="CA196" s="813"/>
      <c r="CB196" s="811"/>
      <c r="CC196" s="810"/>
      <c r="CD196" s="810"/>
      <c r="CE196" s="810"/>
      <c r="CF196" s="810"/>
      <c r="CG196" s="810"/>
      <c r="CH196" s="810"/>
      <c r="CI196" s="810"/>
      <c r="CJ196" s="810"/>
      <c r="CK196" s="814"/>
      <c r="CL196" s="815">
        <f t="array" ref="CL196">getSection(I196,J196,K196)</f>
        <v>1</v>
      </c>
      <c r="CM196" s="508">
        <f t="array" ref="CM196">IF(AQ196="N/A","",IF(CU196="N/A",0,GetRapPrice(I196,H196,J196,K196)))</f>
        <v>3500</v>
      </c>
      <c r="CN196" s="509">
        <f t="shared" si="52"/>
        <v>-0.48</v>
      </c>
      <c r="CO196" s="509">
        <f t="array" ref="CO196">IF(AQ196="N/A","",IF(CU196="N/A",0,IF(ISBLANK(G196),0,GetPolSymmDiscount(I196,H196,J196,K196,L196,M196,N196,O196))))</f>
        <v>0</v>
      </c>
      <c r="CP196" s="509">
        <f t="array" ref="CP196">IF(AQ196="N/A","",Depthdisc(I196,H196,L196,J196,K196,Z196,"Y"))</f>
        <v>0</v>
      </c>
      <c r="CQ196" s="509">
        <f t="array" ref="CQ196">IF(AQ196="N/A","",IF(CU196="N/A",0,GetSizePremiums(I196,H196,J196,K196,L196,M196,N196,O196,getSection(G196,J196,K196))))</f>
        <v>0</v>
      </c>
      <c r="CR196" s="509">
        <f t="array" ref="CR196">IF(AQ196="N/A","",IF(CU196="N/A",0,IF(ISBLANK(G196),0,GetDiameterPremiums(I196,H196,L196,M196,N196,O196,J196,K196,T196))))</f>
        <v>0</v>
      </c>
      <c r="CS196" s="509">
        <f t="array" ref="CS196">IF(AQ196="N/A","",IF(CU196="N/A",0,IF(ISBLANK(G196),0,GetKtoSPremiums(I196,H196,J196,K196,AJ196))))</f>
        <v>0</v>
      </c>
      <c r="CT196" s="509">
        <f t="shared" si="53"/>
        <v>-0.48</v>
      </c>
      <c r="CU196" s="508">
        <f t="array" ref="CU196">IF(AQ196="N/A","",GetFMP(I196, H196, J196, K196, L196, M196, N196, O196, (Q196+R196)/2,Z196,AJ196,"Y"))</f>
        <v>1820</v>
      </c>
      <c r="CV196" s="504">
        <f t="shared" si="54"/>
        <v>728</v>
      </c>
      <c r="CW196" s="508">
        <f t="shared" si="55"/>
        <v>3500</v>
      </c>
      <c r="CX196" s="717">
        <f t="shared" si="56"/>
        <v>0</v>
      </c>
      <c r="CY196" s="717">
        <f>IF(OR(AQ196="N/A",BM196="N/A",BI196="N/A"),"",IF(AND(H196&lt;1,H196&gt;=0.3,I195="ROUND"),IF(CT196&gt;=-0.4,-0.2,-0.15),MAX(CX196,IF(OR(AQ196="N/A",BM196="N/A",BI196="N/A"),"",GetFinalDiscount("Y", I196, H196, J196, K196, L196, M196, N196, O196, AS196, AT196,AU196,AV196, AW196, AX196,AY196, AZ196, BA196, BB196,BC196,BD196, BE196,BG196, BH196, BJ196, BK196, BN196, BO196, BP196)))))</f>
        <v>-0.15</v>
      </c>
      <c r="CZ196" s="717">
        <f t="shared" si="57"/>
        <v>-0.48</v>
      </c>
      <c r="DA196" s="509">
        <f t="shared" si="58"/>
        <v>-0.48</v>
      </c>
      <c r="DB196" s="504">
        <f t="shared" si="59"/>
        <v>1820</v>
      </c>
      <c r="DC196" s="504">
        <f t="shared" si="60"/>
        <v>728</v>
      </c>
      <c r="DD196" s="504" t="str">
        <f t="shared" si="61"/>
        <v/>
      </c>
      <c r="DE196" s="504">
        <f t="array" ref="DE196">IF(OR(AQ196="N/A",BM196="N/A",BI196="N/A"),"",GetCertCharge(H196,"Y",AL196))</f>
        <v>53</v>
      </c>
      <c r="DF196" s="504">
        <f>IF(OR(AQ196="N/A",BM196="N/A",BI196="N/A"),"",DC196*Parameters!$L$3)</f>
        <v>29.12</v>
      </c>
      <c r="DG196" s="504">
        <f t="shared" si="62"/>
        <v>645.88</v>
      </c>
      <c r="DH196" s="504">
        <f t="shared" si="63"/>
        <v>1614.6999999999998</v>
      </c>
    </row>
    <row r="197" spans="2:112" x14ac:dyDescent="0.25">
      <c r="B197" s="798"/>
      <c r="C197" s="799" t="s">
        <v>1694</v>
      </c>
      <c r="D197" s="512"/>
      <c r="E197" s="512"/>
      <c r="F197" s="722" t="s">
        <v>24</v>
      </c>
      <c r="G197" s="800"/>
      <c r="H197" s="801">
        <v>0.4</v>
      </c>
      <c r="I197" s="509" t="s">
        <v>196</v>
      </c>
      <c r="J197" s="802" t="s">
        <v>233</v>
      </c>
      <c r="K197" s="803" t="s">
        <v>251</v>
      </c>
      <c r="L197" s="804" t="s">
        <v>215</v>
      </c>
      <c r="M197" s="805" t="s">
        <v>188</v>
      </c>
      <c r="N197" s="804" t="s">
        <v>202</v>
      </c>
      <c r="O197" s="804" t="s">
        <v>22</v>
      </c>
      <c r="P197" s="806"/>
      <c r="Q197" s="805"/>
      <c r="R197" s="805"/>
      <c r="S197" s="805"/>
      <c r="T197" s="805"/>
      <c r="U197" s="805">
        <v>1.619</v>
      </c>
      <c r="V197" s="805"/>
      <c r="W197" s="805"/>
      <c r="X197" s="805"/>
      <c r="Y197" s="805"/>
      <c r="Z197" s="805">
        <v>61.3</v>
      </c>
      <c r="AA197" s="512">
        <v>66</v>
      </c>
      <c r="AB197" s="512"/>
      <c r="AC197" s="512"/>
      <c r="AD197" s="807"/>
      <c r="AE197" s="805"/>
      <c r="AF197" s="805"/>
      <c r="AG197" s="805"/>
      <c r="AH197" s="805"/>
      <c r="AI197" s="512"/>
      <c r="AJ197" s="512" t="s">
        <v>1943</v>
      </c>
      <c r="AK197" s="807"/>
      <c r="AL197" s="512"/>
      <c r="AM197" s="807"/>
      <c r="AN197" s="512"/>
      <c r="AO197" s="559">
        <f t="array" ref="AO197">IF(AQ197="N/A","",GetRapPrice(I197,H197,J197,K197))</f>
        <v>2700</v>
      </c>
      <c r="AP197" s="509">
        <f t="shared" si="48"/>
        <v>-0.49</v>
      </c>
      <c r="AQ197" s="508">
        <f t="array" ref="AQ197">GetFMP(I197,H197,J197,K197,L197,M197,N197,O197,(Q197+R197)/2,Z197,AJ197,"Y")</f>
        <v>1377</v>
      </c>
      <c r="AR197" s="504">
        <f t="shared" si="49"/>
        <v>550.80000000000007</v>
      </c>
      <c r="AS197" s="808"/>
      <c r="AT197" s="809"/>
      <c r="AU197" s="810"/>
      <c r="AV197" s="810"/>
      <c r="AW197" s="811"/>
      <c r="AX197" s="811" t="s">
        <v>1183</v>
      </c>
      <c r="AY197" s="810" t="s">
        <v>1183</v>
      </c>
      <c r="AZ197" s="810" t="s">
        <v>1183</v>
      </c>
      <c r="BA197" s="810" t="s">
        <v>1183</v>
      </c>
      <c r="BB197" s="810" t="s">
        <v>1183</v>
      </c>
      <c r="BC197" s="810" t="s">
        <v>1183</v>
      </c>
      <c r="BD197" s="810" t="s">
        <v>1183</v>
      </c>
      <c r="BE197" s="810" t="s">
        <v>1183</v>
      </c>
      <c r="BF197" s="811">
        <f>NaturalRelatedDisc(I197,H197,J197,K197,AX197,"Y",L197,M197,N197,O197)+NaturalRelatedDisc(I197,H197,J197,K197,AY197,"Y",L197,M197,N197,O197)+OpenRelatedDisc(I197,H197,J197,K197,AZ197,"Y",L197,M197,N197,O197)+GrainingRelatedDisc(I197,H197,J197,K197,BA197,"Surface","Y",L197,M197,N197,O197)+GrainingRelatedDisc(I197,H197,J197,K197,BB197,"Internal","Y",L197,M197,N197,O197)+OthersRelatedDisc(I197,H197,J197,K197,BC197,"Y",L197,M197,N197,O197)+OthersRelatedDisc(I197,H197,J197,K197,BD197,"Y",L197,M197,N197,O197)+OthersRelatedDisc(I197,H197,J197,K197,BE197,"Y",L197,M197,N197,O197)+cutrelatedDisc(I197,H197,J197,K197,L197,M197,N197,AW197,"Y",O197)+GetColClarupgDwg(I197,H197,J197,K197,AU197,AV197,"Y",L197)</f>
        <v>0</v>
      </c>
      <c r="BG197" s="810" t="s">
        <v>1183</v>
      </c>
      <c r="BH197" s="810" t="s">
        <v>1183</v>
      </c>
      <c r="BI197" s="811">
        <f t="shared" si="50"/>
        <v>0</v>
      </c>
      <c r="BJ197" s="810" t="s">
        <v>1183</v>
      </c>
      <c r="BK197" s="810" t="s">
        <v>1183</v>
      </c>
      <c r="BL197" s="810" t="s">
        <v>1183</v>
      </c>
      <c r="BM197" s="811">
        <f t="shared" si="51"/>
        <v>0</v>
      </c>
      <c r="BN197" s="812" t="s">
        <v>749</v>
      </c>
      <c r="BO197" s="812" t="s">
        <v>749</v>
      </c>
      <c r="BP197" s="812" t="s">
        <v>749</v>
      </c>
      <c r="BQ197" s="811">
        <f>cleanrelateddisc(I197, H197, J197, K197, BN197, BO197, "Y", L197, M197, N197)+HARelatedDisc(I197, H197, J197, K197,BP197, "Y", L197)</f>
        <v>0</v>
      </c>
      <c r="BR197" s="810"/>
      <c r="BS197" s="810"/>
      <c r="BT197" s="811"/>
      <c r="BU197" s="811"/>
      <c r="BV197" s="810"/>
      <c r="BW197" s="811"/>
      <c r="BX197" s="810"/>
      <c r="BY197" s="813"/>
      <c r="BZ197" s="811"/>
      <c r="CA197" s="813"/>
      <c r="CB197" s="811"/>
      <c r="CC197" s="810"/>
      <c r="CD197" s="810"/>
      <c r="CE197" s="810"/>
      <c r="CF197" s="810"/>
      <c r="CG197" s="810"/>
      <c r="CH197" s="810"/>
      <c r="CI197" s="810"/>
      <c r="CJ197" s="810"/>
      <c r="CK197" s="814"/>
      <c r="CL197" s="815">
        <f t="array" ref="CL197">getSection(I197,J197,K197)</f>
        <v>4</v>
      </c>
      <c r="CM197" s="508">
        <f t="array" ref="CM197">IF(AQ197="N/A","",IF(CU197="N/A",0,GetRapPrice(I197,H197,J197,K197)))</f>
        <v>2700</v>
      </c>
      <c r="CN197" s="509">
        <f t="shared" si="52"/>
        <v>-0.49</v>
      </c>
      <c r="CO197" s="509">
        <f t="array" ref="CO197">IF(AQ197="N/A","",IF(CU197="N/A",0,IF(ISBLANK(G197),0,GetPolSymmDiscount(I197,H197,J197,K197,L197,M197,N197,O197))))</f>
        <v>0</v>
      </c>
      <c r="CP197" s="509">
        <f t="array" ref="CP197">IF(AQ197="N/A","",Depthdisc(I197,H197,L197,J197,K197,Z197,"Y"))</f>
        <v>0</v>
      </c>
      <c r="CQ197" s="509">
        <f t="array" ref="CQ197">IF(AQ197="N/A","",IF(CU197="N/A",0,GetSizePremiums(I197,H197,J197,K197,L197,M197,N197,O197,getSection(G197,J197,K197))))</f>
        <v>0</v>
      </c>
      <c r="CR197" s="509">
        <f t="array" ref="CR197">IF(AQ197="N/A","",IF(CU197="N/A",0,IF(ISBLANK(G197),0,GetDiameterPremiums(I197,H197,L197,M197,N197,O197,J197,K197,T197))))</f>
        <v>0</v>
      </c>
      <c r="CS197" s="509">
        <f t="array" ref="CS197">IF(AQ197="N/A","",IF(CU197="N/A",0,IF(ISBLANK(G197),0,GetKtoSPremiums(I197,H197,J197,K197,AJ197))))</f>
        <v>0</v>
      </c>
      <c r="CT197" s="509">
        <f t="shared" si="53"/>
        <v>-0.49</v>
      </c>
      <c r="CU197" s="508">
        <f t="array" ref="CU197">IF(AQ197="N/A","",GetFMP(I197, H197, J197, K197, L197, M197, N197, O197, (Q197+R197)/2,Z197,AJ197,"Y"))</f>
        <v>1377</v>
      </c>
      <c r="CV197" s="504">
        <f t="shared" si="54"/>
        <v>550.80000000000007</v>
      </c>
      <c r="CW197" s="508">
        <f t="shared" si="55"/>
        <v>2700</v>
      </c>
      <c r="CX197" s="717">
        <f t="shared" si="56"/>
        <v>0</v>
      </c>
      <c r="CY197" s="717">
        <f>IF(OR(AQ197="N/A",BM197="N/A",BI197="N/A"),"",IF(AND(H197&lt;1,H197&gt;=0.3,I196="ROUND"),IF(CT197&gt;=-0.4,-0.2,-0.15),MAX(CX197,IF(OR(AQ197="N/A",BM197="N/A",BI197="N/A"),"",GetFinalDiscount("Y", I197, H197, J197, K197, L197, M197, N197, O197, AS197, AT197,AU197,AV197, AW197, AX197,AY197, AZ197, BA197, BB197,BC197,BD197, BE197,BG197, BH197, BJ197, BK197, BN197, BO197, BP197)))))</f>
        <v>-0.15</v>
      </c>
      <c r="CZ197" s="717">
        <f t="shared" si="57"/>
        <v>-0.49</v>
      </c>
      <c r="DA197" s="509">
        <f t="shared" si="58"/>
        <v>-0.49</v>
      </c>
      <c r="DB197" s="504">
        <f t="shared" si="59"/>
        <v>1377</v>
      </c>
      <c r="DC197" s="504">
        <f t="shared" si="60"/>
        <v>550.80000000000007</v>
      </c>
      <c r="DD197" s="504" t="str">
        <f t="shared" si="61"/>
        <v/>
      </c>
      <c r="DE197" s="504">
        <f t="array" ref="DE197">IF(OR(AQ197="N/A",BM197="N/A",BI197="N/A"),"",GetCertCharge(H197,"Y",AL197))</f>
        <v>53</v>
      </c>
      <c r="DF197" s="504">
        <f>IF(OR(AQ197="N/A",BM197="N/A",BI197="N/A"),"",DC197*Parameters!$L$3)</f>
        <v>22.032000000000004</v>
      </c>
      <c r="DG197" s="504">
        <f t="shared" si="62"/>
        <v>475.76800000000009</v>
      </c>
      <c r="DH197" s="504">
        <f t="shared" si="63"/>
        <v>1189.42</v>
      </c>
    </row>
    <row r="198" spans="2:112" x14ac:dyDescent="0.25">
      <c r="B198" s="798"/>
      <c r="C198" s="799" t="s">
        <v>1695</v>
      </c>
      <c r="D198" s="512"/>
      <c r="E198" s="512"/>
      <c r="F198" s="722" t="s">
        <v>24</v>
      </c>
      <c r="G198" s="800"/>
      <c r="H198" s="801">
        <v>0.4</v>
      </c>
      <c r="I198" s="509" t="s">
        <v>196</v>
      </c>
      <c r="J198" s="802" t="s">
        <v>258</v>
      </c>
      <c r="K198" s="803" t="s">
        <v>243</v>
      </c>
      <c r="L198" s="804" t="s">
        <v>188</v>
      </c>
      <c r="M198" s="805" t="s">
        <v>188</v>
      </c>
      <c r="N198" s="804" t="s">
        <v>202</v>
      </c>
      <c r="O198" s="804" t="s">
        <v>36</v>
      </c>
      <c r="P198" s="806"/>
      <c r="Q198" s="805"/>
      <c r="R198" s="805"/>
      <c r="S198" s="805"/>
      <c r="T198" s="805"/>
      <c r="U198" s="805">
        <v>1.0089999999999999</v>
      </c>
      <c r="V198" s="805"/>
      <c r="W198" s="805"/>
      <c r="X198" s="805"/>
      <c r="Y198" s="805"/>
      <c r="Z198" s="805">
        <v>63.2</v>
      </c>
      <c r="AA198" s="512">
        <v>55</v>
      </c>
      <c r="AB198" s="512"/>
      <c r="AC198" s="512"/>
      <c r="AD198" s="807"/>
      <c r="AE198" s="805"/>
      <c r="AF198" s="805"/>
      <c r="AG198" s="805"/>
      <c r="AH198" s="805"/>
      <c r="AI198" s="512"/>
      <c r="AJ198" s="512" t="s">
        <v>1897</v>
      </c>
      <c r="AK198" s="807"/>
      <c r="AL198" s="512"/>
      <c r="AM198" s="807"/>
      <c r="AN198" s="512"/>
      <c r="AO198" s="559">
        <f t="array" ref="AO198">IF(AQ198="N/A","",GetRapPrice(I198,H198,J198,K198))</f>
        <v>2300</v>
      </c>
      <c r="AP198" s="509">
        <f t="shared" si="48"/>
        <v>-0.41000000000000003</v>
      </c>
      <c r="AQ198" s="508">
        <f t="array" ref="AQ198">GetFMP(I198,H198,J198,K198,L198,M198,N198,O198,(Q198+R198)/2,Z198,AJ198,"Y")</f>
        <v>1357</v>
      </c>
      <c r="AR198" s="504">
        <f t="shared" si="49"/>
        <v>542.80000000000007</v>
      </c>
      <c r="AS198" s="808"/>
      <c r="AT198" s="809"/>
      <c r="AU198" s="810"/>
      <c r="AV198" s="810"/>
      <c r="AW198" s="811"/>
      <c r="AX198" s="811" t="s">
        <v>1183</v>
      </c>
      <c r="AY198" s="810" t="s">
        <v>1183</v>
      </c>
      <c r="AZ198" s="810" t="s">
        <v>1183</v>
      </c>
      <c r="BA198" s="810" t="s">
        <v>1183</v>
      </c>
      <c r="BB198" s="810" t="s">
        <v>1183</v>
      </c>
      <c r="BC198" s="810" t="s">
        <v>1183</v>
      </c>
      <c r="BD198" s="810" t="s">
        <v>1183</v>
      </c>
      <c r="BE198" s="810" t="s">
        <v>1183</v>
      </c>
      <c r="BF198" s="811">
        <f>NaturalRelatedDisc(I198,H198,J198,K198,AX198,"Y",L198,M198,N198,O198)+NaturalRelatedDisc(I198,H198,J198,K198,AY198,"Y",L198,M198,N198,O198)+OpenRelatedDisc(I198,H198,J198,K198,AZ198,"Y",L198,M198,N198,O198)+GrainingRelatedDisc(I198,H198,J198,K198,BA198,"Surface","Y",L198,M198,N198,O198)+GrainingRelatedDisc(I198,H198,J198,K198,BB198,"Internal","Y",L198,M198,N198,O198)+OthersRelatedDisc(I198,H198,J198,K198,BC198,"Y",L198,M198,N198,O198)+OthersRelatedDisc(I198,H198,J198,K198,BD198,"Y",L198,M198,N198,O198)+OthersRelatedDisc(I198,H198,J198,K198,BE198,"Y",L198,M198,N198,O198)+cutrelatedDisc(I198,H198,J198,K198,L198,M198,N198,AW198,"Y",O198)+GetColClarupgDwg(I198,H198,J198,K198,AU198,AV198,"Y",L198)</f>
        <v>0</v>
      </c>
      <c r="BG198" s="810" t="s">
        <v>192</v>
      </c>
      <c r="BH198" s="810" t="s">
        <v>1183</v>
      </c>
      <c r="BI198" s="811">
        <f t="shared" si="50"/>
        <v>-0.05</v>
      </c>
      <c r="BJ198" s="810" t="s">
        <v>1183</v>
      </c>
      <c r="BK198" s="810" t="s">
        <v>1183</v>
      </c>
      <c r="BL198" s="810" t="s">
        <v>1183</v>
      </c>
      <c r="BM198" s="811">
        <f t="shared" si="51"/>
        <v>0</v>
      </c>
      <c r="BN198" s="812"/>
      <c r="BO198" s="812"/>
      <c r="BP198" s="812" t="s">
        <v>749</v>
      </c>
      <c r="BQ198" s="811">
        <f>cleanrelateddisc(I198, H198, J198, K198, BN198, BO198, "Y", L198, M198, N198)+HARelatedDisc(I198, H198, J198, K198,BP198, "Y", L198)</f>
        <v>0</v>
      </c>
      <c r="BR198" s="810"/>
      <c r="BS198" s="810"/>
      <c r="BT198" s="811"/>
      <c r="BU198" s="811"/>
      <c r="BV198" s="810"/>
      <c r="BW198" s="811"/>
      <c r="BX198" s="810"/>
      <c r="BY198" s="813"/>
      <c r="BZ198" s="811"/>
      <c r="CA198" s="813"/>
      <c r="CB198" s="811"/>
      <c r="CC198" s="810"/>
      <c r="CD198" s="810"/>
      <c r="CE198" s="810"/>
      <c r="CF198" s="810"/>
      <c r="CG198" s="810"/>
      <c r="CH198" s="810"/>
      <c r="CI198" s="810"/>
      <c r="CJ198" s="810"/>
      <c r="CK198" s="814"/>
      <c r="CL198" s="815">
        <f t="array" ref="CL198">getSection(I198,J198,K198)</f>
        <v>5</v>
      </c>
      <c r="CM198" s="508">
        <f t="array" ref="CM198">IF(AQ198="N/A","",IF(CU198="N/A",0,GetRapPrice(I198,H198,J198,K198)))</f>
        <v>2300</v>
      </c>
      <c r="CN198" s="509">
        <f t="shared" si="52"/>
        <v>-0.41000000000000003</v>
      </c>
      <c r="CO198" s="509">
        <f t="array" ref="CO198">IF(AQ198="N/A","",IF(CU198="N/A",0,IF(ISBLANK(G198),0,GetPolSymmDiscount(I198,H198,J198,K198,L198,M198,N198,O198))))</f>
        <v>0</v>
      </c>
      <c r="CP198" s="509">
        <f t="array" ref="CP198">IF(AQ198="N/A","",Depthdisc(I198,H198,L198,J198,K198,Z198,"Y"))</f>
        <v>0</v>
      </c>
      <c r="CQ198" s="509">
        <f t="array" ref="CQ198">IF(AQ198="N/A","",IF(CU198="N/A",0,GetSizePremiums(I198,H198,J198,K198,L198,M198,N198,O198,getSection(G198,J198,K198))))</f>
        <v>0</v>
      </c>
      <c r="CR198" s="509">
        <f t="array" ref="CR198">IF(AQ198="N/A","",IF(CU198="N/A",0,IF(ISBLANK(G198),0,GetDiameterPremiums(I198,H198,L198,M198,N198,O198,J198,K198,T198))))</f>
        <v>0</v>
      </c>
      <c r="CS198" s="509">
        <f t="array" ref="CS198">IF(AQ198="N/A","",IF(CU198="N/A",0,IF(ISBLANK(G198),0,GetKtoSPremiums(I198,H198,J198,K198,AJ198))))</f>
        <v>0</v>
      </c>
      <c r="CT198" s="509">
        <f t="shared" si="53"/>
        <v>-0.41000000000000003</v>
      </c>
      <c r="CU198" s="508">
        <f t="array" ref="CU198">IF(AQ198="N/A","",GetFMP(I198, H198, J198, K198, L198, M198, N198, O198, (Q198+R198)/2,Z198,AJ198,"Y"))</f>
        <v>1357</v>
      </c>
      <c r="CV198" s="504">
        <f t="shared" si="54"/>
        <v>542.80000000000007</v>
      </c>
      <c r="CW198" s="508">
        <f t="shared" si="55"/>
        <v>2300</v>
      </c>
      <c r="CX198" s="717">
        <f t="shared" si="56"/>
        <v>-0.05</v>
      </c>
      <c r="CY198" s="717">
        <f>IF(OR(AQ198="N/A",BM198="N/A",BI198="N/A"),"",IF(AND(H198&lt;1,H198&gt;=0.3,I197="ROUND"),IF(CT198&gt;=-0.4,-0.2,-0.15),MAX(CX198,IF(OR(AQ198="N/A",BM198="N/A",BI198="N/A"),"",GetFinalDiscount("Y", I198, H198, J198, K198, L198, M198, N198, O198, AS198, AT198,AU198,AV198, AW198, AX198,AY198, AZ198, BA198, BB198,BC198,BD198, BE198,BG198, BH198, BJ198, BK198, BN198, BO198, BP198)))))</f>
        <v>-0.15</v>
      </c>
      <c r="CZ198" s="717">
        <f t="shared" si="57"/>
        <v>-0.41000000000000003</v>
      </c>
      <c r="DA198" s="509">
        <f t="shared" si="58"/>
        <v>-0.46</v>
      </c>
      <c r="DB198" s="504">
        <f t="shared" si="59"/>
        <v>1242</v>
      </c>
      <c r="DC198" s="504">
        <f t="shared" si="60"/>
        <v>496.8</v>
      </c>
      <c r="DD198" s="504" t="str">
        <f t="shared" si="61"/>
        <v/>
      </c>
      <c r="DE198" s="504">
        <f t="array" ref="DE198">IF(OR(AQ198="N/A",BM198="N/A",BI198="N/A"),"",GetCertCharge(H198,"Y",AL198))</f>
        <v>53</v>
      </c>
      <c r="DF198" s="504">
        <f>IF(OR(AQ198="N/A",BM198="N/A",BI198="N/A"),"",DC198*Parameters!$L$3)</f>
        <v>19.872</v>
      </c>
      <c r="DG198" s="504">
        <f t="shared" si="62"/>
        <v>423.928</v>
      </c>
      <c r="DH198" s="504">
        <f t="shared" si="63"/>
        <v>1059.82</v>
      </c>
    </row>
    <row r="199" spans="2:112" x14ac:dyDescent="0.25">
      <c r="B199" s="798"/>
      <c r="C199" s="799" t="s">
        <v>1696</v>
      </c>
      <c r="D199" s="512"/>
      <c r="E199" s="512"/>
      <c r="F199" s="722" t="s">
        <v>24</v>
      </c>
      <c r="G199" s="800"/>
      <c r="H199" s="801">
        <v>0.4</v>
      </c>
      <c r="I199" s="509" t="s">
        <v>196</v>
      </c>
      <c r="J199" s="802" t="s">
        <v>258</v>
      </c>
      <c r="K199" s="803" t="s">
        <v>214</v>
      </c>
      <c r="L199" s="804" t="s">
        <v>188</v>
      </c>
      <c r="M199" s="805" t="s">
        <v>188</v>
      </c>
      <c r="N199" s="804" t="s">
        <v>188</v>
      </c>
      <c r="O199" s="804" t="s">
        <v>22</v>
      </c>
      <c r="P199" s="806"/>
      <c r="Q199" s="805"/>
      <c r="R199" s="805"/>
      <c r="S199" s="805"/>
      <c r="T199" s="805"/>
      <c r="U199" s="805">
        <v>1.004</v>
      </c>
      <c r="V199" s="805"/>
      <c r="W199" s="805"/>
      <c r="X199" s="805"/>
      <c r="Y199" s="805"/>
      <c r="Z199" s="805">
        <v>61.3</v>
      </c>
      <c r="AA199" s="512">
        <v>56</v>
      </c>
      <c r="AB199" s="512"/>
      <c r="AC199" s="512"/>
      <c r="AD199" s="807"/>
      <c r="AE199" s="805"/>
      <c r="AF199" s="805"/>
      <c r="AG199" s="805"/>
      <c r="AH199" s="805"/>
      <c r="AI199" s="512"/>
      <c r="AJ199" s="512" t="s">
        <v>1893</v>
      </c>
      <c r="AK199" s="807"/>
      <c r="AL199" s="512"/>
      <c r="AM199" s="807"/>
      <c r="AN199" s="512"/>
      <c r="AO199" s="559">
        <f t="array" ref="AO199">IF(AQ199="N/A","",GetRapPrice(I199,H199,J199,K199))</f>
        <v>2500</v>
      </c>
      <c r="AP199" s="509">
        <f t="shared" si="48"/>
        <v>-0.32999999999999996</v>
      </c>
      <c r="AQ199" s="508">
        <f t="array" ref="AQ199">GetFMP(I199,H199,J199,K199,L199,M199,N199,O199,(Q199+R199)/2,Z199,AJ199,"Y")</f>
        <v>1675</v>
      </c>
      <c r="AR199" s="504">
        <f t="shared" si="49"/>
        <v>670</v>
      </c>
      <c r="AS199" s="808"/>
      <c r="AT199" s="809"/>
      <c r="AU199" s="810"/>
      <c r="AV199" s="810"/>
      <c r="AW199" s="811" t="s">
        <v>189</v>
      </c>
      <c r="AX199" s="811" t="s">
        <v>1183</v>
      </c>
      <c r="AY199" s="810" t="s">
        <v>1183</v>
      </c>
      <c r="AZ199" s="810" t="s">
        <v>1183</v>
      </c>
      <c r="BA199" s="810" t="s">
        <v>1183</v>
      </c>
      <c r="BB199" s="810" t="s">
        <v>1183</v>
      </c>
      <c r="BC199" s="810" t="s">
        <v>1183</v>
      </c>
      <c r="BD199" s="810" t="s">
        <v>1183</v>
      </c>
      <c r="BE199" s="810" t="s">
        <v>1183</v>
      </c>
      <c r="BF199" s="811">
        <f>NaturalRelatedDisc(I199,H199,J199,K199,AX199,"Y",L199,M199,N199,O199)+NaturalRelatedDisc(I199,H199,J199,K199,AY199,"Y",L199,M199,N199,O199)+OpenRelatedDisc(I199,H199,J199,K199,AZ199,"Y",L199,M199,N199,O199)+GrainingRelatedDisc(I199,H199,J199,K199,BA199,"Surface","Y",L199,M199,N199,O199)+GrainingRelatedDisc(I199,H199,J199,K199,BB199,"Internal","Y",L199,M199,N199,O199)+OthersRelatedDisc(I199,H199,J199,K199,BC199,"Y",L199,M199,N199,O199)+OthersRelatedDisc(I199,H199,J199,K199,BD199,"Y",L199,M199,N199,O199)+OthersRelatedDisc(I199,H199,J199,K199,BE199,"Y",L199,M199,N199,O199)+cutrelatedDisc(I199,H199,J199,K199,L199,M199,N199,AW199,"Y",O199)+GetColClarupgDwg(I199,H199,J199,K199,AU199,AV199,"Y",L199)</f>
        <v>0</v>
      </c>
      <c r="BG199" s="810" t="s">
        <v>1183</v>
      </c>
      <c r="BH199" s="810" t="s">
        <v>1183</v>
      </c>
      <c r="BI199" s="811">
        <f t="shared" si="50"/>
        <v>0</v>
      </c>
      <c r="BJ199" s="810" t="s">
        <v>1183</v>
      </c>
      <c r="BK199" s="810" t="s">
        <v>1183</v>
      </c>
      <c r="BL199" s="810" t="s">
        <v>1326</v>
      </c>
      <c r="BM199" s="811">
        <f t="shared" si="51"/>
        <v>0</v>
      </c>
      <c r="BN199" s="812" t="s">
        <v>861</v>
      </c>
      <c r="BO199" s="812" t="s">
        <v>861</v>
      </c>
      <c r="BP199" s="812" t="s">
        <v>749</v>
      </c>
      <c r="BQ199" s="811">
        <f>cleanrelateddisc(I199, H199, J199, K199, BN199, BO199, "Y", L199, M199, N199)+HARelatedDisc(I199, H199, J199, K199,BP199, "Y", L199)</f>
        <v>0</v>
      </c>
      <c r="BR199" s="810"/>
      <c r="BS199" s="810"/>
      <c r="BT199" s="811"/>
      <c r="BU199" s="811"/>
      <c r="BV199" s="810"/>
      <c r="BW199" s="811"/>
      <c r="BX199" s="810"/>
      <c r="BY199" s="813"/>
      <c r="BZ199" s="811"/>
      <c r="CA199" s="813"/>
      <c r="CB199" s="811"/>
      <c r="CC199" s="810"/>
      <c r="CD199" s="810"/>
      <c r="CE199" s="810"/>
      <c r="CF199" s="810"/>
      <c r="CG199" s="810"/>
      <c r="CH199" s="810"/>
      <c r="CI199" s="810"/>
      <c r="CJ199" s="810"/>
      <c r="CK199" s="814"/>
      <c r="CL199" s="815">
        <f t="array" ref="CL199">getSection(I199,J199,K199)</f>
        <v>2</v>
      </c>
      <c r="CM199" s="508">
        <f t="array" ref="CM199">IF(AQ199="N/A","",IF(CU199="N/A",0,GetRapPrice(I199,H199,J199,K199)))</f>
        <v>2500</v>
      </c>
      <c r="CN199" s="509">
        <f t="shared" si="52"/>
        <v>-0.32999999999999996</v>
      </c>
      <c r="CO199" s="509">
        <f t="array" ref="CO199">IF(AQ199="N/A","",IF(CU199="N/A",0,IF(ISBLANK(G199),0,GetPolSymmDiscount(I199,H199,J199,K199,L199,M199,N199,O199))))</f>
        <v>0</v>
      </c>
      <c r="CP199" s="509">
        <f t="array" ref="CP199">IF(AQ199="N/A","",Depthdisc(I199,H199,L199,J199,K199,Z199,"Y"))</f>
        <v>0</v>
      </c>
      <c r="CQ199" s="509">
        <f t="array" ref="CQ199">IF(AQ199="N/A","",IF(CU199="N/A",0,GetSizePremiums(I199,H199,J199,K199,L199,M199,N199,O199,getSection(G199,J199,K199))))</f>
        <v>0</v>
      </c>
      <c r="CR199" s="509">
        <f t="array" ref="CR199">IF(AQ199="N/A","",IF(CU199="N/A",0,IF(ISBLANK(G199),0,GetDiameterPremiums(I199,H199,L199,M199,N199,O199,J199,K199,T199))))</f>
        <v>0</v>
      </c>
      <c r="CS199" s="509">
        <f t="array" ref="CS199">IF(AQ199="N/A","",IF(CU199="N/A",0,IF(ISBLANK(G199),0,GetKtoSPremiums(I199,H199,J199,K199,AJ199))))</f>
        <v>0</v>
      </c>
      <c r="CT199" s="509">
        <f t="shared" si="53"/>
        <v>-0.32999999999999996</v>
      </c>
      <c r="CU199" s="508">
        <f t="array" ref="CU199">IF(AQ199="N/A","",GetFMP(I199, H199, J199, K199, L199, M199, N199, O199, (Q199+R199)/2,Z199,AJ199,"Y"))</f>
        <v>1675</v>
      </c>
      <c r="CV199" s="504">
        <f t="shared" si="54"/>
        <v>670</v>
      </c>
      <c r="CW199" s="508">
        <f t="shared" si="55"/>
        <v>2500</v>
      </c>
      <c r="CX199" s="717">
        <f t="shared" si="56"/>
        <v>0</v>
      </c>
      <c r="CY199" s="717">
        <f>IF(OR(AQ199="N/A",BM199="N/A",BI199="N/A"),"",IF(AND(H199&lt;1,H199&gt;=0.3,I198="ROUND"),IF(CT199&gt;=-0.4,-0.2,-0.15),MAX(CX199,IF(OR(AQ199="N/A",BM199="N/A",BI199="N/A"),"",GetFinalDiscount("Y", I199, H199, J199, K199, L199, M199, N199, O199, AS199, AT199,AU199,AV199, AW199, AX199,AY199, AZ199, BA199, BB199,BC199,BD199, BE199,BG199, BH199, BJ199, BK199, BN199, BO199, BP199)))))</f>
        <v>-0.2</v>
      </c>
      <c r="CZ199" s="717">
        <f t="shared" si="57"/>
        <v>-0.32999999999999996</v>
      </c>
      <c r="DA199" s="509">
        <f t="shared" si="58"/>
        <v>-0.32999999999999996</v>
      </c>
      <c r="DB199" s="504">
        <f t="shared" si="59"/>
        <v>1675</v>
      </c>
      <c r="DC199" s="504">
        <f t="shared" si="60"/>
        <v>670</v>
      </c>
      <c r="DD199" s="504" t="str">
        <f t="shared" si="61"/>
        <v/>
      </c>
      <c r="DE199" s="504">
        <f t="array" ref="DE199">IF(OR(AQ199="N/A",BM199="N/A",BI199="N/A"),"",GetCertCharge(H199,"Y",AL199))</f>
        <v>53</v>
      </c>
      <c r="DF199" s="504">
        <f>IF(OR(AQ199="N/A",BM199="N/A",BI199="N/A"),"",DC199*Parameters!$L$3)</f>
        <v>26.8</v>
      </c>
      <c r="DG199" s="504">
        <f t="shared" si="62"/>
        <v>590.20000000000005</v>
      </c>
      <c r="DH199" s="504">
        <f t="shared" si="63"/>
        <v>1475.5</v>
      </c>
    </row>
    <row r="200" spans="2:112" x14ac:dyDescent="0.25">
      <c r="B200" s="798"/>
      <c r="C200" s="799" t="s">
        <v>1697</v>
      </c>
      <c r="D200" s="512"/>
      <c r="E200" s="512"/>
      <c r="F200" s="722" t="s">
        <v>24</v>
      </c>
      <c r="G200" s="800"/>
      <c r="H200" s="801">
        <v>0.4</v>
      </c>
      <c r="I200" s="509" t="s">
        <v>196</v>
      </c>
      <c r="J200" s="802" t="s">
        <v>258</v>
      </c>
      <c r="K200" s="803" t="s">
        <v>266</v>
      </c>
      <c r="L200" s="804" t="s">
        <v>188</v>
      </c>
      <c r="M200" s="805" t="s">
        <v>188</v>
      </c>
      <c r="N200" s="804" t="s">
        <v>188</v>
      </c>
      <c r="O200" s="804" t="s">
        <v>22</v>
      </c>
      <c r="P200" s="806"/>
      <c r="Q200" s="805"/>
      <c r="R200" s="805"/>
      <c r="S200" s="805"/>
      <c r="T200" s="805"/>
      <c r="U200" s="805">
        <v>1.006</v>
      </c>
      <c r="V200" s="805"/>
      <c r="W200" s="805"/>
      <c r="X200" s="805"/>
      <c r="Y200" s="805"/>
      <c r="Z200" s="805">
        <v>61.3</v>
      </c>
      <c r="AA200" s="512">
        <v>57</v>
      </c>
      <c r="AB200" s="512"/>
      <c r="AC200" s="512"/>
      <c r="AD200" s="807"/>
      <c r="AE200" s="805"/>
      <c r="AF200" s="805"/>
      <c r="AG200" s="805"/>
      <c r="AH200" s="805"/>
      <c r="AI200" s="512"/>
      <c r="AJ200" s="512" t="s">
        <v>1906</v>
      </c>
      <c r="AK200" s="807"/>
      <c r="AL200" s="512"/>
      <c r="AM200" s="807"/>
      <c r="AN200" s="512"/>
      <c r="AO200" s="559">
        <f t="array" ref="AO200">IF(AQ200="N/A","",GetRapPrice(I200,H200,J200,K200))</f>
        <v>1600</v>
      </c>
      <c r="AP200" s="509">
        <f t="shared" si="48"/>
        <v>-0.30000000000000004</v>
      </c>
      <c r="AQ200" s="508">
        <f t="array" ref="AQ200">GetFMP(I200,H200,J200,K200,L200,M200,N200,O200,(Q200+R200)/2,Z200,AJ200,"Y")</f>
        <v>1120</v>
      </c>
      <c r="AR200" s="504">
        <f t="shared" si="49"/>
        <v>448</v>
      </c>
      <c r="AS200" s="808"/>
      <c r="AT200" s="809"/>
      <c r="AU200" s="810"/>
      <c r="AV200" s="810"/>
      <c r="AW200" s="811" t="s">
        <v>189</v>
      </c>
      <c r="AX200" s="811" t="s">
        <v>1183</v>
      </c>
      <c r="AY200" s="810" t="s">
        <v>1183</v>
      </c>
      <c r="AZ200" s="810" t="s">
        <v>1183</v>
      </c>
      <c r="BA200" s="810" t="s">
        <v>1183</v>
      </c>
      <c r="BB200" s="810" t="s">
        <v>1183</v>
      </c>
      <c r="BC200" s="810" t="s">
        <v>1183</v>
      </c>
      <c r="BD200" s="810" t="s">
        <v>1183</v>
      </c>
      <c r="BE200" s="810" t="s">
        <v>1183</v>
      </c>
      <c r="BF200" s="811">
        <f>NaturalRelatedDisc(I200,H200,J200,K200,AX200,"Y",L200,M200,N200,O200)+NaturalRelatedDisc(I200,H200,J200,K200,AY200,"Y",L200,M200,N200,O200)+OpenRelatedDisc(I200,H200,J200,K200,AZ200,"Y",L200,M200,N200,O200)+GrainingRelatedDisc(I200,H200,J200,K200,BA200,"Surface","Y",L200,M200,N200,O200)+GrainingRelatedDisc(I200,H200,J200,K200,BB200,"Internal","Y",L200,M200,N200,O200)+OthersRelatedDisc(I200,H200,J200,K200,BC200,"Y",L200,M200,N200,O200)+OthersRelatedDisc(I200,H200,J200,K200,BD200,"Y",L200,M200,N200,O200)+OthersRelatedDisc(I200,H200,J200,K200,BE200,"Y",L200,M200,N200,O200)+cutrelatedDisc(I200,H200,J200,K200,L200,M200,N200,AW200,"Y",O200)+GetColClarupgDwg(I200,H200,J200,K200,AU200,AV200,"Y",L200)</f>
        <v>0</v>
      </c>
      <c r="BG200" s="810" t="s">
        <v>1183</v>
      </c>
      <c r="BH200" s="810" t="s">
        <v>1183</v>
      </c>
      <c r="BI200" s="811">
        <f t="shared" si="50"/>
        <v>0</v>
      </c>
      <c r="BJ200" s="810" t="s">
        <v>1183</v>
      </c>
      <c r="BK200" s="810" t="s">
        <v>1183</v>
      </c>
      <c r="BL200" s="810" t="s">
        <v>1327</v>
      </c>
      <c r="BM200" s="811">
        <f t="shared" si="51"/>
        <v>0</v>
      </c>
      <c r="BN200" s="812" t="s">
        <v>749</v>
      </c>
      <c r="BO200" s="812" t="s">
        <v>749</v>
      </c>
      <c r="BP200" s="812" t="s">
        <v>749</v>
      </c>
      <c r="BQ200" s="811">
        <f>cleanrelateddisc(I200, H200, J200, K200, BN200, BO200, "Y", L200, M200, N200)+HARelatedDisc(I200, H200, J200, K200,BP200, "Y", L200)</f>
        <v>0</v>
      </c>
      <c r="BR200" s="810"/>
      <c r="BS200" s="810"/>
      <c r="BT200" s="811"/>
      <c r="BU200" s="811"/>
      <c r="BV200" s="810"/>
      <c r="BW200" s="811"/>
      <c r="BX200" s="810"/>
      <c r="BY200" s="813"/>
      <c r="BZ200" s="811"/>
      <c r="CA200" s="813"/>
      <c r="CB200" s="811"/>
      <c r="CC200" s="810"/>
      <c r="CD200" s="810"/>
      <c r="CE200" s="810"/>
      <c r="CF200" s="810"/>
      <c r="CG200" s="810"/>
      <c r="CH200" s="810"/>
      <c r="CI200" s="810"/>
      <c r="CJ200" s="810"/>
      <c r="CK200" s="814"/>
      <c r="CL200" s="815">
        <f t="array" ref="CL200">getSection(I200,J200,K200)</f>
        <v>8</v>
      </c>
      <c r="CM200" s="508">
        <f t="array" ref="CM200">IF(AQ200="N/A","",IF(CU200="N/A",0,GetRapPrice(I200,H200,J200,K200)))</f>
        <v>1600</v>
      </c>
      <c r="CN200" s="509">
        <f t="shared" si="52"/>
        <v>-0.30000000000000004</v>
      </c>
      <c r="CO200" s="509">
        <f t="array" ref="CO200">IF(AQ200="N/A","",IF(CU200="N/A",0,IF(ISBLANK(G200),0,GetPolSymmDiscount(I200,H200,J200,K200,L200,M200,N200,O200))))</f>
        <v>0</v>
      </c>
      <c r="CP200" s="509">
        <f t="array" ref="CP200">IF(AQ200="N/A","",Depthdisc(I200,H200,L200,J200,K200,Z200,"Y"))</f>
        <v>0</v>
      </c>
      <c r="CQ200" s="509">
        <f t="array" ref="CQ200">IF(AQ200="N/A","",IF(CU200="N/A",0,GetSizePremiums(I200,H200,J200,K200,L200,M200,N200,O200,getSection(G200,J200,K200))))</f>
        <v>0</v>
      </c>
      <c r="CR200" s="509">
        <f t="array" ref="CR200">IF(AQ200="N/A","",IF(CU200="N/A",0,IF(ISBLANK(G200),0,GetDiameterPremiums(I200,H200,L200,M200,N200,O200,J200,K200,T200))))</f>
        <v>0</v>
      </c>
      <c r="CS200" s="509">
        <f t="array" ref="CS200">IF(AQ200="N/A","",IF(CU200="N/A",0,IF(ISBLANK(G200),0,GetKtoSPremiums(I200,H200,J200,K200,AJ200))))</f>
        <v>0</v>
      </c>
      <c r="CT200" s="509">
        <f t="shared" si="53"/>
        <v>-0.30000000000000004</v>
      </c>
      <c r="CU200" s="508">
        <f t="array" ref="CU200">IF(AQ200="N/A","",GetFMP(I200, H200, J200, K200, L200, M200, N200, O200, (Q200+R200)/2,Z200,AJ200,"Y"))</f>
        <v>1120</v>
      </c>
      <c r="CV200" s="504">
        <f t="shared" si="54"/>
        <v>448</v>
      </c>
      <c r="CW200" s="508">
        <f t="shared" si="55"/>
        <v>1600</v>
      </c>
      <c r="CX200" s="717">
        <f t="shared" si="56"/>
        <v>0</v>
      </c>
      <c r="CY200" s="717">
        <f>IF(OR(AQ200="N/A",BM200="N/A",BI200="N/A"),"",IF(AND(H200&lt;1,H200&gt;=0.3,I199="ROUND"),IF(CT200&gt;=-0.4,-0.2,-0.15),MAX(CX200,IF(OR(AQ200="N/A",BM200="N/A",BI200="N/A"),"",GetFinalDiscount("Y", I200, H200, J200, K200, L200, M200, N200, O200, AS200, AT200,AU200,AV200, AW200, AX200,AY200, AZ200, BA200, BB200,BC200,BD200, BE200,BG200, BH200, BJ200, BK200, BN200, BO200, BP200)))))</f>
        <v>-0.2</v>
      </c>
      <c r="CZ200" s="717">
        <f t="shared" si="57"/>
        <v>-0.30000000000000004</v>
      </c>
      <c r="DA200" s="509">
        <f t="shared" si="58"/>
        <v>-0.30000000000000004</v>
      </c>
      <c r="DB200" s="504">
        <f t="shared" si="59"/>
        <v>1120</v>
      </c>
      <c r="DC200" s="504">
        <f t="shared" si="60"/>
        <v>448</v>
      </c>
      <c r="DD200" s="504" t="str">
        <f t="shared" si="61"/>
        <v/>
      </c>
      <c r="DE200" s="504">
        <f t="array" ref="DE200">IF(OR(AQ200="N/A",BM200="N/A",BI200="N/A"),"",GetCertCharge(H200,"Y",AL200))</f>
        <v>53</v>
      </c>
      <c r="DF200" s="504">
        <f>IF(OR(AQ200="N/A",BM200="N/A",BI200="N/A"),"",DC200*Parameters!$L$3)</f>
        <v>17.920000000000002</v>
      </c>
      <c r="DG200" s="504">
        <f t="shared" si="62"/>
        <v>377.08</v>
      </c>
      <c r="DH200" s="504">
        <f t="shared" si="63"/>
        <v>942.69999999999993</v>
      </c>
    </row>
    <row r="201" spans="2:112" x14ac:dyDescent="0.25">
      <c r="B201" s="798"/>
      <c r="C201" s="799" t="s">
        <v>1698</v>
      </c>
      <c r="D201" s="512"/>
      <c r="E201" s="512"/>
      <c r="F201" s="722" t="s">
        <v>24</v>
      </c>
      <c r="G201" s="800"/>
      <c r="H201" s="801">
        <v>0.4</v>
      </c>
      <c r="I201" s="509" t="s">
        <v>196</v>
      </c>
      <c r="J201" s="802" t="s">
        <v>233</v>
      </c>
      <c r="K201" s="803" t="s">
        <v>251</v>
      </c>
      <c r="L201" s="804" t="s">
        <v>188</v>
      </c>
      <c r="M201" s="805" t="s">
        <v>188</v>
      </c>
      <c r="N201" s="804" t="s">
        <v>188</v>
      </c>
      <c r="O201" s="804" t="s">
        <v>22</v>
      </c>
      <c r="P201" s="806"/>
      <c r="Q201" s="805"/>
      <c r="R201" s="805"/>
      <c r="S201" s="805"/>
      <c r="T201" s="805"/>
      <c r="U201" s="805">
        <v>1.006</v>
      </c>
      <c r="V201" s="805"/>
      <c r="W201" s="805"/>
      <c r="X201" s="805"/>
      <c r="Y201" s="805"/>
      <c r="Z201" s="805">
        <v>62.7</v>
      </c>
      <c r="AA201" s="512">
        <v>58</v>
      </c>
      <c r="AB201" s="512"/>
      <c r="AC201" s="512"/>
      <c r="AD201" s="807"/>
      <c r="AE201" s="805"/>
      <c r="AF201" s="805"/>
      <c r="AG201" s="805"/>
      <c r="AH201" s="805"/>
      <c r="AI201" s="512"/>
      <c r="AJ201" s="512" t="s">
        <v>1944</v>
      </c>
      <c r="AK201" s="807"/>
      <c r="AL201" s="512"/>
      <c r="AM201" s="807"/>
      <c r="AN201" s="512"/>
      <c r="AO201" s="559">
        <f t="array" ref="AO201">IF(AQ201="N/A","",GetRapPrice(I201,H201,J201,K201))</f>
        <v>2700</v>
      </c>
      <c r="AP201" s="509">
        <f t="shared" si="48"/>
        <v>-0.31000000000000005</v>
      </c>
      <c r="AQ201" s="508">
        <f t="array" ref="AQ201">GetFMP(I201,H201,J201,K201,L201,M201,N201,O201,(Q201+R201)/2,Z201,AJ201,"Y")</f>
        <v>1862.9999999999998</v>
      </c>
      <c r="AR201" s="504">
        <f t="shared" si="49"/>
        <v>745.19999999999993</v>
      </c>
      <c r="AS201" s="808"/>
      <c r="AT201" s="809"/>
      <c r="AU201" s="810"/>
      <c r="AV201" s="810"/>
      <c r="AW201" s="811" t="s">
        <v>189</v>
      </c>
      <c r="AX201" s="811" t="s">
        <v>253</v>
      </c>
      <c r="AY201" s="810" t="s">
        <v>1182</v>
      </c>
      <c r="AZ201" s="810" t="s">
        <v>1183</v>
      </c>
      <c r="BA201" s="810" t="s">
        <v>1183</v>
      </c>
      <c r="BB201" s="810" t="s">
        <v>1183</v>
      </c>
      <c r="BC201" s="810" t="s">
        <v>1183</v>
      </c>
      <c r="BD201" s="810" t="s">
        <v>1183</v>
      </c>
      <c r="BE201" s="810" t="s">
        <v>1183</v>
      </c>
      <c r="BF201" s="811">
        <f>NaturalRelatedDisc(I201,H201,J201,K201,AX201,"Y",L201,M201,N201,O201)+NaturalRelatedDisc(I201,H201,J201,K201,AY201,"Y",L201,M201,N201,O201)+OpenRelatedDisc(I201,H201,J201,K201,AZ201,"Y",L201,M201,N201,O201)+GrainingRelatedDisc(I201,H201,J201,K201,BA201,"Surface","Y",L201,M201,N201,O201)+GrainingRelatedDisc(I201,H201,J201,K201,BB201,"Internal","Y",L201,M201,N201,O201)+OthersRelatedDisc(I201,H201,J201,K201,BC201,"Y",L201,M201,N201,O201)+OthersRelatedDisc(I201,H201,J201,K201,BD201,"Y",L201,M201,N201,O201)+OthersRelatedDisc(I201,H201,J201,K201,BE201,"Y",L201,M201,N201,O201)+cutrelatedDisc(I201,H201,J201,K201,L201,M201,N201,AW201,"Y",O201)+GetColClarupgDwg(I201,H201,J201,K201,AU201,AV201,"Y",L201)</f>
        <v>-0.01</v>
      </c>
      <c r="BG201" s="810" t="s">
        <v>1183</v>
      </c>
      <c r="BH201" s="810" t="s">
        <v>1160</v>
      </c>
      <c r="BI201" s="811">
        <f t="shared" si="50"/>
        <v>-0.04</v>
      </c>
      <c r="BJ201" s="810" t="s">
        <v>1183</v>
      </c>
      <c r="BK201" s="810" t="s">
        <v>1292</v>
      </c>
      <c r="BL201" s="810" t="s">
        <v>1326</v>
      </c>
      <c r="BM201" s="811">
        <f t="shared" si="51"/>
        <v>0</v>
      </c>
      <c r="BN201" s="812" t="s">
        <v>861</v>
      </c>
      <c r="BO201" s="812" t="s">
        <v>861</v>
      </c>
      <c r="BP201" s="812" t="s">
        <v>749</v>
      </c>
      <c r="BQ201" s="811">
        <f>cleanrelateddisc(I201, H201, J201, K201, BN201, BO201, "Y", L201, M201, N201)+HARelatedDisc(I201, H201, J201, K201,BP201, "Y", L201)</f>
        <v>0</v>
      </c>
      <c r="BR201" s="810"/>
      <c r="BS201" s="810"/>
      <c r="BT201" s="811"/>
      <c r="BU201" s="811"/>
      <c r="BV201" s="810"/>
      <c r="BW201" s="811"/>
      <c r="BX201" s="810"/>
      <c r="BY201" s="813"/>
      <c r="BZ201" s="811"/>
      <c r="CA201" s="813"/>
      <c r="CB201" s="811"/>
      <c r="CC201" s="810"/>
      <c r="CD201" s="810"/>
      <c r="CE201" s="810"/>
      <c r="CF201" s="810"/>
      <c r="CG201" s="810"/>
      <c r="CH201" s="810"/>
      <c r="CI201" s="810"/>
      <c r="CJ201" s="810"/>
      <c r="CK201" s="814"/>
      <c r="CL201" s="815">
        <f t="array" ref="CL201">getSection(I201,J201,K201)</f>
        <v>4</v>
      </c>
      <c r="CM201" s="508">
        <f t="array" ref="CM201">IF(AQ201="N/A","",IF(CU201="N/A",0,GetRapPrice(I201,H201,J201,K201)))</f>
        <v>2700</v>
      </c>
      <c r="CN201" s="509">
        <f t="shared" si="52"/>
        <v>-0.31000000000000005</v>
      </c>
      <c r="CO201" s="509">
        <f t="array" ref="CO201">IF(AQ201="N/A","",IF(CU201="N/A",0,IF(ISBLANK(G201),0,GetPolSymmDiscount(I201,H201,J201,K201,L201,M201,N201,O201))))</f>
        <v>0</v>
      </c>
      <c r="CP201" s="509">
        <f t="array" ref="CP201">IF(AQ201="N/A","",Depthdisc(I201,H201,L201,J201,K201,Z201,"Y"))</f>
        <v>0</v>
      </c>
      <c r="CQ201" s="509">
        <f t="array" ref="CQ201">IF(AQ201="N/A","",IF(CU201="N/A",0,GetSizePremiums(I201,H201,J201,K201,L201,M201,N201,O201,getSection(G201,J201,K201))))</f>
        <v>0</v>
      </c>
      <c r="CR201" s="509">
        <f t="array" ref="CR201">IF(AQ201="N/A","",IF(CU201="N/A",0,IF(ISBLANK(G201),0,GetDiameterPremiums(I201,H201,L201,M201,N201,O201,J201,K201,T201))))</f>
        <v>0</v>
      </c>
      <c r="CS201" s="509">
        <f t="array" ref="CS201">IF(AQ201="N/A","",IF(CU201="N/A",0,IF(ISBLANK(G201),0,GetKtoSPremiums(I201,H201,J201,K201,AJ201))))</f>
        <v>0</v>
      </c>
      <c r="CT201" s="509">
        <f t="shared" si="53"/>
        <v>-0.31000000000000005</v>
      </c>
      <c r="CU201" s="508">
        <f t="array" ref="CU201">IF(AQ201="N/A","",GetFMP(I201, H201, J201, K201, L201, M201, N201, O201, (Q201+R201)/2,Z201,AJ201,"Y"))</f>
        <v>1862.9999999999998</v>
      </c>
      <c r="CV201" s="504">
        <f t="shared" si="54"/>
        <v>745.19999999999993</v>
      </c>
      <c r="CW201" s="508">
        <f t="shared" si="55"/>
        <v>2700</v>
      </c>
      <c r="CX201" s="717">
        <f t="shared" si="56"/>
        <v>-0.05</v>
      </c>
      <c r="CY201" s="717">
        <f>IF(OR(AQ201="N/A",BM201="N/A",BI201="N/A"),"",IF(AND(H201&lt;1,H201&gt;=0.3,I200="ROUND"),IF(CT201&gt;=-0.4,-0.2,-0.15),MAX(CX201,IF(OR(AQ201="N/A",BM201="N/A",BI201="N/A"),"",GetFinalDiscount("Y", I201, H201, J201, K201, L201, M201, N201, O201, AS201, AT201,AU201,AV201, AW201, AX201,AY201, AZ201, BA201, BB201,BC201,BD201, BE201,BG201, BH201, BJ201, BK201, BN201, BO201, BP201)))))</f>
        <v>-0.2</v>
      </c>
      <c r="CZ201" s="717">
        <f t="shared" si="57"/>
        <v>-0.31000000000000005</v>
      </c>
      <c r="DA201" s="509">
        <f t="shared" si="58"/>
        <v>-0.36000000000000004</v>
      </c>
      <c r="DB201" s="504">
        <f t="shared" si="59"/>
        <v>1727.9999999999998</v>
      </c>
      <c r="DC201" s="504">
        <f t="shared" si="60"/>
        <v>691.19999999999993</v>
      </c>
      <c r="DD201" s="504" t="str">
        <f t="shared" si="61"/>
        <v/>
      </c>
      <c r="DE201" s="504">
        <f t="array" ref="DE201">IF(OR(AQ201="N/A",BM201="N/A",BI201="N/A"),"",GetCertCharge(H201,"Y",AL201))</f>
        <v>53</v>
      </c>
      <c r="DF201" s="504">
        <f>IF(OR(AQ201="N/A",BM201="N/A",BI201="N/A"),"",DC201*Parameters!$L$3)</f>
        <v>27.647999999999996</v>
      </c>
      <c r="DG201" s="504">
        <f t="shared" si="62"/>
        <v>610.55199999999991</v>
      </c>
      <c r="DH201" s="504">
        <f t="shared" si="63"/>
        <v>1526.3799999999997</v>
      </c>
    </row>
    <row r="202" spans="2:112" x14ac:dyDescent="0.25">
      <c r="B202" s="798"/>
      <c r="C202" s="799" t="s">
        <v>1699</v>
      </c>
      <c r="D202" s="512"/>
      <c r="E202" s="512"/>
      <c r="F202" s="722" t="s">
        <v>24</v>
      </c>
      <c r="G202" s="800"/>
      <c r="H202" s="801">
        <v>0.4</v>
      </c>
      <c r="I202" s="509" t="s">
        <v>196</v>
      </c>
      <c r="J202" s="802" t="s">
        <v>213</v>
      </c>
      <c r="K202" s="803" t="s">
        <v>214</v>
      </c>
      <c r="L202" s="804" t="s">
        <v>188</v>
      </c>
      <c r="M202" s="805" t="s">
        <v>188</v>
      </c>
      <c r="N202" s="804" t="s">
        <v>188</v>
      </c>
      <c r="O202" s="804" t="s">
        <v>22</v>
      </c>
      <c r="P202" s="806"/>
      <c r="Q202" s="805"/>
      <c r="R202" s="805"/>
      <c r="S202" s="805"/>
      <c r="T202" s="805"/>
      <c r="U202" s="805">
        <v>1.006</v>
      </c>
      <c r="V202" s="805"/>
      <c r="W202" s="805"/>
      <c r="X202" s="805"/>
      <c r="Y202" s="805"/>
      <c r="Z202" s="805">
        <v>61.9</v>
      </c>
      <c r="AA202" s="512">
        <v>57</v>
      </c>
      <c r="AB202" s="512"/>
      <c r="AC202" s="512"/>
      <c r="AD202" s="807"/>
      <c r="AE202" s="805"/>
      <c r="AF202" s="805"/>
      <c r="AG202" s="805"/>
      <c r="AH202" s="805"/>
      <c r="AI202" s="512"/>
      <c r="AJ202" s="512" t="s">
        <v>1891</v>
      </c>
      <c r="AK202" s="807"/>
      <c r="AL202" s="512"/>
      <c r="AM202" s="807"/>
      <c r="AN202" s="512"/>
      <c r="AO202" s="559">
        <f t="array" ref="AO202">IF(AQ202="N/A","",GetRapPrice(I202,H202,J202,K202))</f>
        <v>3600</v>
      </c>
      <c r="AP202" s="509">
        <f t="shared" si="48"/>
        <v>-0.19999999999999996</v>
      </c>
      <c r="AQ202" s="508">
        <f t="array" ref="AQ202">GetFMP(I202,H202,J202,K202,L202,M202,N202,O202,(Q202+R202)/2,Z202,AJ202,"Y")</f>
        <v>2880</v>
      </c>
      <c r="AR202" s="504">
        <f t="shared" si="49"/>
        <v>1152</v>
      </c>
      <c r="AS202" s="808"/>
      <c r="AT202" s="809"/>
      <c r="AU202" s="810"/>
      <c r="AV202" s="810"/>
      <c r="AW202" s="811"/>
      <c r="AX202" s="811"/>
      <c r="AY202" s="810"/>
      <c r="AZ202" s="810" t="s">
        <v>1183</v>
      </c>
      <c r="BA202" s="810" t="s">
        <v>1183</v>
      </c>
      <c r="BB202" s="810" t="s">
        <v>1183</v>
      </c>
      <c r="BC202" s="810"/>
      <c r="BD202" s="810"/>
      <c r="BE202" s="810"/>
      <c r="BF202" s="811">
        <f>NaturalRelatedDisc(I202,H202,J202,K202,AX202,"Y",L202,M202,N202,O202)+NaturalRelatedDisc(I202,H202,J202,K202,AY202,"Y",L202,M202,N202,O202)+OpenRelatedDisc(I202,H202,J202,K202,AZ202,"Y",L202,M202,N202,O202)+GrainingRelatedDisc(I202,H202,J202,K202,BA202,"Surface","Y",L202,M202,N202,O202)+GrainingRelatedDisc(I202,H202,J202,K202,BB202,"Internal","Y",L202,M202,N202,O202)+OthersRelatedDisc(I202,H202,J202,K202,BC202,"Y",L202,M202,N202,O202)+OthersRelatedDisc(I202,H202,J202,K202,BD202,"Y",L202,M202,N202,O202)+OthersRelatedDisc(I202,H202,J202,K202,BE202,"Y",L202,M202,N202,O202)+cutrelatedDisc(I202,H202,J202,K202,L202,M202,N202,AW202,"Y",O202)+GetColClarupgDwg(I202,H202,J202,K202,AU202,AV202,"Y",L202)</f>
        <v>0</v>
      </c>
      <c r="BG202" s="810" t="s">
        <v>1183</v>
      </c>
      <c r="BH202" s="810" t="s">
        <v>1183</v>
      </c>
      <c r="BI202" s="811">
        <f t="shared" si="50"/>
        <v>0</v>
      </c>
      <c r="BJ202" s="810" t="s">
        <v>1183</v>
      </c>
      <c r="BK202" s="810" t="s">
        <v>1183</v>
      </c>
      <c r="BL202" s="810" t="s">
        <v>1183</v>
      </c>
      <c r="BM202" s="811">
        <f t="shared" si="51"/>
        <v>0</v>
      </c>
      <c r="BN202" s="812"/>
      <c r="BO202" s="812"/>
      <c r="BP202" s="812"/>
      <c r="BQ202" s="811">
        <f>cleanrelateddisc(I202, H202, J202, K202, BN202, BO202, "Y", L202, M202, N202)+HARelatedDisc(I202, H202, J202, K202,BP202, "Y", L202)</f>
        <v>0</v>
      </c>
      <c r="BR202" s="810"/>
      <c r="BS202" s="810"/>
      <c r="BT202" s="811"/>
      <c r="BU202" s="811"/>
      <c r="BV202" s="810"/>
      <c r="BW202" s="811"/>
      <c r="BX202" s="810"/>
      <c r="BY202" s="813"/>
      <c r="BZ202" s="811"/>
      <c r="CA202" s="813"/>
      <c r="CB202" s="811"/>
      <c r="CC202" s="810"/>
      <c r="CD202" s="810"/>
      <c r="CE202" s="810"/>
      <c r="CF202" s="810"/>
      <c r="CG202" s="810"/>
      <c r="CH202" s="810"/>
      <c r="CI202" s="810"/>
      <c r="CJ202" s="810"/>
      <c r="CK202" s="814"/>
      <c r="CL202" s="815">
        <f t="array" ref="CL202">getSection(I202,J202,K202)</f>
        <v>1</v>
      </c>
      <c r="CM202" s="508">
        <f t="array" ref="CM202">IF(AQ202="N/A","",IF(CU202="N/A",0,GetRapPrice(I202,H202,J202,K202)))</f>
        <v>3600</v>
      </c>
      <c r="CN202" s="509">
        <f t="shared" si="52"/>
        <v>-0.19999999999999996</v>
      </c>
      <c r="CO202" s="509">
        <f t="array" ref="CO202">IF(AQ202="N/A","",IF(CU202="N/A",0,IF(ISBLANK(G202),0,GetPolSymmDiscount(I202,H202,J202,K202,L202,M202,N202,O202))))</f>
        <v>0</v>
      </c>
      <c r="CP202" s="509">
        <f t="array" ref="CP202">IF(AQ202="N/A","",Depthdisc(I202,H202,L202,J202,K202,Z202,"Y"))</f>
        <v>0</v>
      </c>
      <c r="CQ202" s="509">
        <f t="array" ref="CQ202">IF(AQ202="N/A","",IF(CU202="N/A",0,GetSizePremiums(I202,H202,J202,K202,L202,M202,N202,O202,getSection(G202,J202,K202))))</f>
        <v>0</v>
      </c>
      <c r="CR202" s="509">
        <f t="array" ref="CR202">IF(AQ202="N/A","",IF(CU202="N/A",0,IF(ISBLANK(G202),0,GetDiameterPremiums(I202,H202,L202,M202,N202,O202,J202,K202,T202))))</f>
        <v>0</v>
      </c>
      <c r="CS202" s="509">
        <f t="array" ref="CS202">IF(AQ202="N/A","",IF(CU202="N/A",0,IF(ISBLANK(G202),0,GetKtoSPremiums(I202,H202,J202,K202,AJ202))))</f>
        <v>0</v>
      </c>
      <c r="CT202" s="509">
        <f t="shared" si="53"/>
        <v>-0.19999999999999996</v>
      </c>
      <c r="CU202" s="508">
        <f t="array" ref="CU202">IF(AQ202="N/A","",GetFMP(I202, H202, J202, K202, L202, M202, N202, O202, (Q202+R202)/2,Z202,AJ202,"Y"))</f>
        <v>2880</v>
      </c>
      <c r="CV202" s="504">
        <f t="shared" si="54"/>
        <v>1152</v>
      </c>
      <c r="CW202" s="508">
        <f t="shared" si="55"/>
        <v>3600</v>
      </c>
      <c r="CX202" s="717">
        <f t="shared" si="56"/>
        <v>0</v>
      </c>
      <c r="CY202" s="717">
        <f>IF(OR(AQ202="N/A",BM202="N/A",BI202="N/A"),"",IF(AND(H202&lt;1,H202&gt;=0.3,I201="ROUND"),IF(CT202&gt;=-0.4,-0.2,-0.15),MAX(CX202,IF(OR(AQ202="N/A",BM202="N/A",BI202="N/A"),"",GetFinalDiscount("Y", I202, H202, J202, K202, L202, M202, N202, O202, AS202, AT202,AU202,AV202, AW202, AX202,AY202, AZ202, BA202, BB202,BC202,BD202, BE202,BG202, BH202, BJ202, BK202, BN202, BO202, BP202)))))</f>
        <v>-0.2</v>
      </c>
      <c r="CZ202" s="717">
        <f t="shared" si="57"/>
        <v>-0.19999999999999996</v>
      </c>
      <c r="DA202" s="509">
        <f t="shared" si="58"/>
        <v>-0.19999999999999996</v>
      </c>
      <c r="DB202" s="504">
        <f t="shared" si="59"/>
        <v>2880</v>
      </c>
      <c r="DC202" s="504">
        <f t="shared" si="60"/>
        <v>1152</v>
      </c>
      <c r="DD202" s="504" t="str">
        <f t="shared" si="61"/>
        <v/>
      </c>
      <c r="DE202" s="504">
        <f t="array" ref="DE202">IF(OR(AQ202="N/A",BM202="N/A",BI202="N/A"),"",GetCertCharge(H202,"Y",AL202))</f>
        <v>53</v>
      </c>
      <c r="DF202" s="504">
        <f>IF(OR(AQ202="N/A",BM202="N/A",BI202="N/A"),"",DC202*Parameters!$L$3)</f>
        <v>46.08</v>
      </c>
      <c r="DG202" s="504">
        <f t="shared" si="62"/>
        <v>1052.92</v>
      </c>
      <c r="DH202" s="504">
        <f t="shared" si="63"/>
        <v>2632.3</v>
      </c>
    </row>
    <row r="203" spans="2:112" x14ac:dyDescent="0.25">
      <c r="B203" s="798"/>
      <c r="C203" s="799" t="s">
        <v>1700</v>
      </c>
      <c r="D203" s="512"/>
      <c r="E203" s="512"/>
      <c r="F203" s="722" t="s">
        <v>24</v>
      </c>
      <c r="G203" s="800"/>
      <c r="H203" s="801">
        <v>0.4</v>
      </c>
      <c r="I203" s="509" t="s">
        <v>196</v>
      </c>
      <c r="J203" s="802" t="s">
        <v>215</v>
      </c>
      <c r="K203" s="803" t="s">
        <v>251</v>
      </c>
      <c r="L203" s="804" t="s">
        <v>202</v>
      </c>
      <c r="M203" s="805" t="s">
        <v>188</v>
      </c>
      <c r="N203" s="804" t="s">
        <v>202</v>
      </c>
      <c r="O203" s="804" t="s">
        <v>22</v>
      </c>
      <c r="P203" s="806"/>
      <c r="Q203" s="805"/>
      <c r="R203" s="805"/>
      <c r="S203" s="805"/>
      <c r="T203" s="805"/>
      <c r="U203" s="805">
        <v>1.0109999999999999</v>
      </c>
      <c r="V203" s="805"/>
      <c r="W203" s="805"/>
      <c r="X203" s="805"/>
      <c r="Y203" s="805"/>
      <c r="Z203" s="805">
        <v>64.2</v>
      </c>
      <c r="AA203" s="512">
        <v>58</v>
      </c>
      <c r="AB203" s="512"/>
      <c r="AC203" s="512"/>
      <c r="AD203" s="807"/>
      <c r="AE203" s="805"/>
      <c r="AF203" s="805"/>
      <c r="AG203" s="805"/>
      <c r="AH203" s="805"/>
      <c r="AI203" s="512"/>
      <c r="AJ203" s="512" t="s">
        <v>1906</v>
      </c>
      <c r="AK203" s="807"/>
      <c r="AL203" s="512"/>
      <c r="AM203" s="807"/>
      <c r="AN203" s="512"/>
      <c r="AO203" s="559">
        <f t="array" ref="AO203">IF(AQ203="N/A","",GetRapPrice(I203,H203,J203,K203))</f>
        <v>2600</v>
      </c>
      <c r="AP203" s="509">
        <f t="shared" si="48"/>
        <v>-0.4</v>
      </c>
      <c r="AQ203" s="508">
        <f t="array" ref="AQ203">GetFMP(I203,H203,J203,K203,L203,M203,N203,O203,(Q203+R203)/2,Z203,AJ203,"Y")</f>
        <v>1560</v>
      </c>
      <c r="AR203" s="504">
        <f t="shared" si="49"/>
        <v>624</v>
      </c>
      <c r="AS203" s="808"/>
      <c r="AT203" s="809"/>
      <c r="AU203" s="810"/>
      <c r="AV203" s="810"/>
      <c r="AW203" s="811" t="s">
        <v>189</v>
      </c>
      <c r="AX203" s="811" t="s">
        <v>1183</v>
      </c>
      <c r="AY203" s="810" t="s">
        <v>1183</v>
      </c>
      <c r="AZ203" s="810" t="s">
        <v>1183</v>
      </c>
      <c r="BA203" s="810" t="s">
        <v>1183</v>
      </c>
      <c r="BB203" s="810" t="s">
        <v>1183</v>
      </c>
      <c r="BC203" s="810" t="s">
        <v>1183</v>
      </c>
      <c r="BD203" s="810" t="s">
        <v>1183</v>
      </c>
      <c r="BE203" s="810" t="s">
        <v>1183</v>
      </c>
      <c r="BF203" s="811">
        <f>NaturalRelatedDisc(I203,H203,J203,K203,AX203,"Y",L203,M203,N203,O203)+NaturalRelatedDisc(I203,H203,J203,K203,AY203,"Y",L203,M203,N203,O203)+OpenRelatedDisc(I203,H203,J203,K203,AZ203,"Y",L203,M203,N203,O203)+GrainingRelatedDisc(I203,H203,J203,K203,BA203,"Surface","Y",L203,M203,N203,O203)+GrainingRelatedDisc(I203,H203,J203,K203,BB203,"Internal","Y",L203,M203,N203,O203)+OthersRelatedDisc(I203,H203,J203,K203,BC203,"Y",L203,M203,N203,O203)+OthersRelatedDisc(I203,H203,J203,K203,BD203,"Y",L203,M203,N203,O203)+OthersRelatedDisc(I203,H203,J203,K203,BE203,"Y",L203,M203,N203,O203)+cutrelatedDisc(I203,H203,J203,K203,L203,M203,N203,AW203,"Y",O203)+GetColClarupgDwg(I203,H203,J203,K203,AU203,AV203,"Y",L203)</f>
        <v>0</v>
      </c>
      <c r="BG203" s="810" t="s">
        <v>1183</v>
      </c>
      <c r="BH203" s="810" t="s">
        <v>1183</v>
      </c>
      <c r="BI203" s="811">
        <f t="shared" si="50"/>
        <v>0</v>
      </c>
      <c r="BJ203" s="810" t="s">
        <v>1284</v>
      </c>
      <c r="BK203" s="810" t="s">
        <v>1183</v>
      </c>
      <c r="BL203" s="810" t="s">
        <v>1322</v>
      </c>
      <c r="BM203" s="811">
        <f t="shared" si="51"/>
        <v>0</v>
      </c>
      <c r="BN203" s="812" t="s">
        <v>861</v>
      </c>
      <c r="BO203" s="812" t="s">
        <v>861</v>
      </c>
      <c r="BP203" s="812" t="s">
        <v>749</v>
      </c>
      <c r="BQ203" s="811">
        <f>cleanrelateddisc(I203, H203, J203, K203, BN203, BO203, "Y", L203, M203, N203)+HARelatedDisc(I203, H203, J203, K203,BP203, "Y", L203)</f>
        <v>0</v>
      </c>
      <c r="BR203" s="810"/>
      <c r="BS203" s="810"/>
      <c r="BT203" s="811"/>
      <c r="BU203" s="811"/>
      <c r="BV203" s="810"/>
      <c r="BW203" s="811"/>
      <c r="BX203" s="810"/>
      <c r="BY203" s="813"/>
      <c r="BZ203" s="811"/>
      <c r="CA203" s="813"/>
      <c r="CB203" s="811"/>
      <c r="CC203" s="810"/>
      <c r="CD203" s="810"/>
      <c r="CE203" s="810"/>
      <c r="CF203" s="810"/>
      <c r="CG203" s="810"/>
      <c r="CH203" s="810"/>
      <c r="CI203" s="810"/>
      <c r="CJ203" s="810"/>
      <c r="CK203" s="814"/>
      <c r="CL203" s="815">
        <f t="array" ref="CL203">getSection(I203,J203,K203)</f>
        <v>5</v>
      </c>
      <c r="CM203" s="508">
        <f t="array" ref="CM203">IF(AQ203="N/A","",IF(CU203="N/A",0,GetRapPrice(I203,H203,J203,K203)))</f>
        <v>2600</v>
      </c>
      <c r="CN203" s="509">
        <f t="shared" si="52"/>
        <v>-0.4</v>
      </c>
      <c r="CO203" s="509">
        <f t="array" ref="CO203">IF(AQ203="N/A","",IF(CU203="N/A",0,IF(ISBLANK(G203),0,GetPolSymmDiscount(I203,H203,J203,K203,L203,M203,N203,O203))))</f>
        <v>0</v>
      </c>
      <c r="CP203" s="509">
        <f t="array" ref="CP203">IF(AQ203="N/A","",Depthdisc(I203,H203,L203,J203,K203,Z203,"Y"))</f>
        <v>0</v>
      </c>
      <c r="CQ203" s="509">
        <f t="array" ref="CQ203">IF(AQ203="N/A","",IF(CU203="N/A",0,GetSizePremiums(I203,H203,J203,K203,L203,M203,N203,O203,getSection(G203,J203,K203))))</f>
        <v>0</v>
      </c>
      <c r="CR203" s="509">
        <f t="array" ref="CR203">IF(AQ203="N/A","",IF(CU203="N/A",0,IF(ISBLANK(G203),0,GetDiameterPremiums(I203,H203,L203,M203,N203,O203,J203,K203,T203))))</f>
        <v>0</v>
      </c>
      <c r="CS203" s="509">
        <f t="array" ref="CS203">IF(AQ203="N/A","",IF(CU203="N/A",0,IF(ISBLANK(G203),0,GetKtoSPremiums(I203,H203,J203,K203,AJ203))))</f>
        <v>0</v>
      </c>
      <c r="CT203" s="509">
        <f t="shared" si="53"/>
        <v>-0.4</v>
      </c>
      <c r="CU203" s="508">
        <f t="array" ref="CU203">IF(AQ203="N/A","",GetFMP(I203, H203, J203, K203, L203, M203, N203, O203, (Q203+R203)/2,Z203,AJ203,"Y"))</f>
        <v>1560</v>
      </c>
      <c r="CV203" s="504">
        <f t="shared" si="54"/>
        <v>624</v>
      </c>
      <c r="CW203" s="508">
        <f t="shared" si="55"/>
        <v>2600</v>
      </c>
      <c r="CX203" s="717">
        <f t="shared" si="56"/>
        <v>0</v>
      </c>
      <c r="CY203" s="717">
        <f>IF(OR(AQ203="N/A",BM203="N/A",BI203="N/A"),"",IF(AND(H203&lt;1,H203&gt;=0.3,I202="ROUND"),IF(CT203&gt;=-0.4,-0.2,-0.15),MAX(CX203,IF(OR(AQ203="N/A",BM203="N/A",BI203="N/A"),"",GetFinalDiscount("Y", I203, H203, J203, K203, L203, M203, N203, O203, AS203, AT203,AU203,AV203, AW203, AX203,AY203, AZ203, BA203, BB203,BC203,BD203, BE203,BG203, BH203, BJ203, BK203, BN203, BO203, BP203)))))</f>
        <v>-0.2</v>
      </c>
      <c r="CZ203" s="717">
        <f t="shared" si="57"/>
        <v>-0.4</v>
      </c>
      <c r="DA203" s="509">
        <f t="shared" si="58"/>
        <v>-0.4</v>
      </c>
      <c r="DB203" s="504">
        <f t="shared" si="59"/>
        <v>1560</v>
      </c>
      <c r="DC203" s="504">
        <f t="shared" si="60"/>
        <v>624</v>
      </c>
      <c r="DD203" s="504" t="str">
        <f t="shared" si="61"/>
        <v/>
      </c>
      <c r="DE203" s="504">
        <f t="array" ref="DE203">IF(OR(AQ203="N/A",BM203="N/A",BI203="N/A"),"",GetCertCharge(H203,"Y",AL203))</f>
        <v>53</v>
      </c>
      <c r="DF203" s="504">
        <f>IF(OR(AQ203="N/A",BM203="N/A",BI203="N/A"),"",DC203*Parameters!$L$3)</f>
        <v>24.96</v>
      </c>
      <c r="DG203" s="504">
        <f t="shared" si="62"/>
        <v>546.04</v>
      </c>
      <c r="DH203" s="504">
        <f t="shared" si="63"/>
        <v>1365.1</v>
      </c>
    </row>
    <row r="204" spans="2:112" x14ac:dyDescent="0.25">
      <c r="B204" s="798"/>
      <c r="C204" s="799" t="s">
        <v>1701</v>
      </c>
      <c r="D204" s="512"/>
      <c r="E204" s="512"/>
      <c r="F204" s="722" t="s">
        <v>24</v>
      </c>
      <c r="G204" s="800"/>
      <c r="H204" s="801">
        <v>0.4</v>
      </c>
      <c r="I204" s="509" t="s">
        <v>196</v>
      </c>
      <c r="J204" s="802" t="s">
        <v>186</v>
      </c>
      <c r="K204" s="803" t="s">
        <v>234</v>
      </c>
      <c r="L204" s="804" t="s">
        <v>202</v>
      </c>
      <c r="M204" s="805" t="s">
        <v>188</v>
      </c>
      <c r="N204" s="804" t="s">
        <v>202</v>
      </c>
      <c r="O204" s="804" t="s">
        <v>22</v>
      </c>
      <c r="P204" s="806"/>
      <c r="Q204" s="805"/>
      <c r="R204" s="805"/>
      <c r="S204" s="805"/>
      <c r="T204" s="805"/>
      <c r="U204" s="805">
        <v>1.006</v>
      </c>
      <c r="V204" s="805"/>
      <c r="W204" s="805"/>
      <c r="X204" s="805"/>
      <c r="Y204" s="805"/>
      <c r="Z204" s="805">
        <v>63.8</v>
      </c>
      <c r="AA204" s="512">
        <v>56</v>
      </c>
      <c r="AB204" s="512"/>
      <c r="AC204" s="512"/>
      <c r="AD204" s="807"/>
      <c r="AE204" s="805"/>
      <c r="AF204" s="805"/>
      <c r="AG204" s="805"/>
      <c r="AH204" s="805"/>
      <c r="AI204" s="512"/>
      <c r="AJ204" s="512" t="s">
        <v>1945</v>
      </c>
      <c r="AK204" s="807"/>
      <c r="AL204" s="512"/>
      <c r="AM204" s="807"/>
      <c r="AN204" s="512"/>
      <c r="AO204" s="559">
        <f t="array" ref="AO204">IF(AQ204="N/A","",GetRapPrice(I204,H204,J204,K204))</f>
        <v>3500</v>
      </c>
      <c r="AP204" s="509">
        <f t="shared" si="48"/>
        <v>-0.41000000000000003</v>
      </c>
      <c r="AQ204" s="508">
        <f t="array" ref="AQ204">GetFMP(I204,H204,J204,K204,L204,M204,N204,O204,(Q204+R204)/2,Z204,AJ204,"Y")</f>
        <v>2065</v>
      </c>
      <c r="AR204" s="504">
        <f t="shared" si="49"/>
        <v>826</v>
      </c>
      <c r="AS204" s="808"/>
      <c r="AT204" s="809"/>
      <c r="AU204" s="810"/>
      <c r="AV204" s="810"/>
      <c r="AW204" s="811" t="s">
        <v>189</v>
      </c>
      <c r="AX204" s="811" t="s">
        <v>1183</v>
      </c>
      <c r="AY204" s="810" t="s">
        <v>1181</v>
      </c>
      <c r="AZ204" s="810" t="s">
        <v>1183</v>
      </c>
      <c r="BA204" s="810" t="s">
        <v>1183</v>
      </c>
      <c r="BB204" s="810" t="s">
        <v>1183</v>
      </c>
      <c r="BC204" s="810" t="s">
        <v>1183</v>
      </c>
      <c r="BD204" s="810" t="s">
        <v>1183</v>
      </c>
      <c r="BE204" s="810" t="s">
        <v>1183</v>
      </c>
      <c r="BF204" s="811">
        <f>NaturalRelatedDisc(I204,H204,J204,K204,AX204,"Y",L204,M204,N204,O204)+NaturalRelatedDisc(I204,H204,J204,K204,AY204,"Y",L204,M204,N204,O204)+OpenRelatedDisc(I204,H204,J204,K204,AZ204,"Y",L204,M204,N204,O204)+GrainingRelatedDisc(I204,H204,J204,K204,BA204,"Surface","Y",L204,M204,N204,O204)+GrainingRelatedDisc(I204,H204,J204,K204,BB204,"Internal","Y",L204,M204,N204,O204)+OthersRelatedDisc(I204,H204,J204,K204,BC204,"Y",L204,M204,N204,O204)+OthersRelatedDisc(I204,H204,J204,K204,BD204,"Y",L204,M204,N204,O204)+OthersRelatedDisc(I204,H204,J204,K204,BE204,"Y",L204,M204,N204,O204)+cutrelatedDisc(I204,H204,J204,K204,L204,M204,N204,AW204,"Y",O204)+GetColClarupgDwg(I204,H204,J204,K204,AU204,AV204,"Y",L204)</f>
        <v>-0.01</v>
      </c>
      <c r="BG204" s="810" t="s">
        <v>1183</v>
      </c>
      <c r="BH204" s="810" t="s">
        <v>1183</v>
      </c>
      <c r="BI204" s="811">
        <f t="shared" si="50"/>
        <v>0</v>
      </c>
      <c r="BJ204" s="810" t="s">
        <v>1183</v>
      </c>
      <c r="BK204" s="810" t="s">
        <v>1183</v>
      </c>
      <c r="BL204" s="810" t="s">
        <v>1322</v>
      </c>
      <c r="BM204" s="811">
        <f t="shared" si="51"/>
        <v>0</v>
      </c>
      <c r="BN204" s="812" t="s">
        <v>861</v>
      </c>
      <c r="BO204" s="812" t="s">
        <v>861</v>
      </c>
      <c r="BP204" s="812" t="s">
        <v>861</v>
      </c>
      <c r="BQ204" s="811">
        <f>cleanrelateddisc(I204, H204, J204, K204, BN204, BO204, "Y", L204, M204, N204)+HARelatedDisc(I204, H204, J204, K204,BP204, "Y", L204)</f>
        <v>0</v>
      </c>
      <c r="BR204" s="810"/>
      <c r="BS204" s="810"/>
      <c r="BT204" s="811"/>
      <c r="BU204" s="811"/>
      <c r="BV204" s="810"/>
      <c r="BW204" s="811"/>
      <c r="BX204" s="810"/>
      <c r="BY204" s="813"/>
      <c r="BZ204" s="811"/>
      <c r="CA204" s="813"/>
      <c r="CB204" s="811"/>
      <c r="CC204" s="810"/>
      <c r="CD204" s="810"/>
      <c r="CE204" s="810"/>
      <c r="CF204" s="810"/>
      <c r="CG204" s="810"/>
      <c r="CH204" s="810"/>
      <c r="CI204" s="810"/>
      <c r="CJ204" s="810"/>
      <c r="CK204" s="814"/>
      <c r="CL204" s="815">
        <f t="array" ref="CL204">getSection(I204,J204,K204)</f>
        <v>1</v>
      </c>
      <c r="CM204" s="508">
        <f t="array" ref="CM204">IF(AQ204="N/A","",IF(CU204="N/A",0,GetRapPrice(I204,H204,J204,K204)))</f>
        <v>3500</v>
      </c>
      <c r="CN204" s="509">
        <f t="shared" si="52"/>
        <v>-0.41000000000000003</v>
      </c>
      <c r="CO204" s="509">
        <f t="array" ref="CO204">IF(AQ204="N/A","",IF(CU204="N/A",0,IF(ISBLANK(G204),0,GetPolSymmDiscount(I204,H204,J204,K204,L204,M204,N204,O204))))</f>
        <v>0</v>
      </c>
      <c r="CP204" s="509">
        <f t="array" ref="CP204">IF(AQ204="N/A","",Depthdisc(I204,H204,L204,J204,K204,Z204,"Y"))</f>
        <v>0</v>
      </c>
      <c r="CQ204" s="509">
        <f t="array" ref="CQ204">IF(AQ204="N/A","",IF(CU204="N/A",0,GetSizePremiums(I204,H204,J204,K204,L204,M204,N204,O204,getSection(G204,J204,K204))))</f>
        <v>0</v>
      </c>
      <c r="CR204" s="509">
        <f t="array" ref="CR204">IF(AQ204="N/A","",IF(CU204="N/A",0,IF(ISBLANK(G204),0,GetDiameterPremiums(I204,H204,L204,M204,N204,O204,J204,K204,T204))))</f>
        <v>0</v>
      </c>
      <c r="CS204" s="509">
        <f t="array" ref="CS204">IF(AQ204="N/A","",IF(CU204="N/A",0,IF(ISBLANK(G204),0,GetKtoSPremiums(I204,H204,J204,K204,AJ204))))</f>
        <v>0</v>
      </c>
      <c r="CT204" s="509">
        <f t="shared" si="53"/>
        <v>-0.41000000000000003</v>
      </c>
      <c r="CU204" s="508">
        <f t="array" ref="CU204">IF(AQ204="N/A","",GetFMP(I204, H204, J204, K204, L204, M204, N204, O204, (Q204+R204)/2,Z204,AJ204,"Y"))</f>
        <v>2065</v>
      </c>
      <c r="CV204" s="504">
        <f t="shared" si="54"/>
        <v>826</v>
      </c>
      <c r="CW204" s="508">
        <f t="shared" si="55"/>
        <v>3500</v>
      </c>
      <c r="CX204" s="717">
        <f t="shared" si="56"/>
        <v>-0.01</v>
      </c>
      <c r="CY204" s="717">
        <f>IF(OR(AQ204="N/A",BM204="N/A",BI204="N/A"),"",IF(AND(H204&lt;1,H204&gt;=0.3,I203="ROUND"),IF(CT204&gt;=-0.4,-0.2,-0.15),MAX(CX204,IF(OR(AQ204="N/A",BM204="N/A",BI204="N/A"),"",GetFinalDiscount("Y", I204, H204, J204, K204, L204, M204, N204, O204, AS204, AT204,AU204,AV204, AW204, AX204,AY204, AZ204, BA204, BB204,BC204,BD204, BE204,BG204, BH204, BJ204, BK204, BN204, BO204, BP204)))))</f>
        <v>-0.15</v>
      </c>
      <c r="CZ204" s="717">
        <f t="shared" si="57"/>
        <v>-0.41000000000000003</v>
      </c>
      <c r="DA204" s="509">
        <f t="shared" si="58"/>
        <v>-0.42000000000000004</v>
      </c>
      <c r="DB204" s="504">
        <f t="shared" si="59"/>
        <v>2029.9999999999998</v>
      </c>
      <c r="DC204" s="504">
        <f t="shared" si="60"/>
        <v>812</v>
      </c>
      <c r="DD204" s="504" t="str">
        <f t="shared" si="61"/>
        <v/>
      </c>
      <c r="DE204" s="504">
        <f t="array" ref="DE204">IF(OR(AQ204="N/A",BM204="N/A",BI204="N/A"),"",GetCertCharge(H204,"Y",AL204))</f>
        <v>53</v>
      </c>
      <c r="DF204" s="504">
        <f>IF(OR(AQ204="N/A",BM204="N/A",BI204="N/A"),"",DC204*Parameters!$L$3)</f>
        <v>32.480000000000004</v>
      </c>
      <c r="DG204" s="504">
        <f t="shared" si="62"/>
        <v>726.52</v>
      </c>
      <c r="DH204" s="504">
        <f t="shared" si="63"/>
        <v>1816.3</v>
      </c>
    </row>
    <row r="205" spans="2:112" x14ac:dyDescent="0.25">
      <c r="B205" s="798"/>
      <c r="C205" s="799" t="s">
        <v>1506</v>
      </c>
      <c r="D205" s="512"/>
      <c r="E205" s="512"/>
      <c r="F205" s="722" t="s">
        <v>24</v>
      </c>
      <c r="G205" s="800"/>
      <c r="H205" s="801">
        <v>0.41</v>
      </c>
      <c r="I205" s="509" t="s">
        <v>196</v>
      </c>
      <c r="J205" s="802" t="s">
        <v>215</v>
      </c>
      <c r="K205" s="803" t="s">
        <v>234</v>
      </c>
      <c r="L205" s="804" t="s">
        <v>202</v>
      </c>
      <c r="M205" s="805" t="s">
        <v>188</v>
      </c>
      <c r="N205" s="804" t="s">
        <v>202</v>
      </c>
      <c r="O205" s="804" t="s">
        <v>22</v>
      </c>
      <c r="P205" s="806"/>
      <c r="Q205" s="805"/>
      <c r="R205" s="805"/>
      <c r="S205" s="805"/>
      <c r="T205" s="805"/>
      <c r="U205" s="805">
        <v>1.02</v>
      </c>
      <c r="V205" s="805"/>
      <c r="W205" s="805"/>
      <c r="X205" s="805"/>
      <c r="Y205" s="805"/>
      <c r="Z205" s="805">
        <v>64.3</v>
      </c>
      <c r="AA205" s="512">
        <v>59</v>
      </c>
      <c r="AB205" s="512"/>
      <c r="AC205" s="512"/>
      <c r="AD205" s="807"/>
      <c r="AE205" s="805"/>
      <c r="AF205" s="805"/>
      <c r="AG205" s="805"/>
      <c r="AH205" s="805"/>
      <c r="AI205" s="512"/>
      <c r="AJ205" s="512" t="s">
        <v>1946</v>
      </c>
      <c r="AK205" s="807"/>
      <c r="AL205" s="512"/>
      <c r="AM205" s="807"/>
      <c r="AN205" s="512"/>
      <c r="AO205" s="559">
        <f t="array" ref="AO205">IF(AQ205="N/A","",GetRapPrice(I205,H205,J205,K205))</f>
        <v>2900</v>
      </c>
      <c r="AP205" s="509">
        <f t="shared" si="48"/>
        <v>-0.37</v>
      </c>
      <c r="AQ205" s="508">
        <f t="array" ref="AQ205">GetFMP(I205,H205,J205,K205,L205,M205,N205,O205,(Q205+R205)/2,Z205,AJ205,"Y")</f>
        <v>1827</v>
      </c>
      <c r="AR205" s="504">
        <f t="shared" si="49"/>
        <v>749.06999999999994</v>
      </c>
      <c r="AS205" s="808"/>
      <c r="AT205" s="809"/>
      <c r="AU205" s="810"/>
      <c r="AV205" s="810"/>
      <c r="AW205" s="811" t="s">
        <v>189</v>
      </c>
      <c r="AX205" s="811" t="s">
        <v>1183</v>
      </c>
      <c r="AY205" s="810" t="s">
        <v>1183</v>
      </c>
      <c r="AZ205" s="810" t="s">
        <v>1183</v>
      </c>
      <c r="BA205" s="810" t="s">
        <v>1183</v>
      </c>
      <c r="BB205" s="810" t="s">
        <v>1183</v>
      </c>
      <c r="BC205" s="810" t="s">
        <v>1183</v>
      </c>
      <c r="BD205" s="810" t="s">
        <v>1183</v>
      </c>
      <c r="BE205" s="810" t="s">
        <v>1238</v>
      </c>
      <c r="BF205" s="811">
        <f>NaturalRelatedDisc(I205,H205,J205,K205,AX205,"Y",L205,M205,N205,O205)+NaturalRelatedDisc(I205,H205,J205,K205,AY205,"Y",L205,M205,N205,O205)+OpenRelatedDisc(I205,H205,J205,K205,AZ205,"Y",L205,M205,N205,O205)+GrainingRelatedDisc(I205,H205,J205,K205,BA205,"Surface","Y",L205,M205,N205,O205)+GrainingRelatedDisc(I205,H205,J205,K205,BB205,"Internal","Y",L205,M205,N205,O205)+OthersRelatedDisc(I205,H205,J205,K205,BC205,"Y",L205,M205,N205,O205)+OthersRelatedDisc(I205,H205,J205,K205,BD205,"Y",L205,M205,N205,O205)+OthersRelatedDisc(I205,H205,J205,K205,BE205,"Y",L205,M205,N205,O205)+cutrelatedDisc(I205,H205,J205,K205,L205,M205,N205,AW205,"Y",O205)+GetColClarupgDwg(I205,H205,J205,K205,AU205,AV205,"Y",L205)</f>
        <v>0</v>
      </c>
      <c r="BG205" s="810" t="s">
        <v>192</v>
      </c>
      <c r="BH205" s="810" t="s">
        <v>1183</v>
      </c>
      <c r="BI205" s="811">
        <f t="shared" si="50"/>
        <v>-0.05</v>
      </c>
      <c r="BJ205" s="810" t="s">
        <v>1183</v>
      </c>
      <c r="BK205" s="810" t="s">
        <v>1183</v>
      </c>
      <c r="BL205" s="810" t="s">
        <v>1322</v>
      </c>
      <c r="BM205" s="811">
        <f t="shared" si="51"/>
        <v>0</v>
      </c>
      <c r="BN205" s="812" t="s">
        <v>861</v>
      </c>
      <c r="BO205" s="812" t="s">
        <v>861</v>
      </c>
      <c r="BP205" s="812" t="s">
        <v>749</v>
      </c>
      <c r="BQ205" s="811">
        <f>cleanrelateddisc(I205, H205, J205, K205, BN205, BO205, "Y", L205, M205, N205)+HARelatedDisc(I205, H205, J205, K205,BP205, "Y", L205)</f>
        <v>0</v>
      </c>
      <c r="BR205" s="810"/>
      <c r="BS205" s="810"/>
      <c r="BT205" s="811"/>
      <c r="BU205" s="811"/>
      <c r="BV205" s="810"/>
      <c r="BW205" s="811"/>
      <c r="BX205" s="810"/>
      <c r="BY205" s="813"/>
      <c r="BZ205" s="811"/>
      <c r="CA205" s="813"/>
      <c r="CB205" s="811"/>
      <c r="CC205" s="810"/>
      <c r="CD205" s="810"/>
      <c r="CE205" s="810"/>
      <c r="CF205" s="810"/>
      <c r="CG205" s="810"/>
      <c r="CH205" s="810"/>
      <c r="CI205" s="810"/>
      <c r="CJ205" s="810"/>
      <c r="CK205" s="814"/>
      <c r="CL205" s="815">
        <f t="array" ref="CL205">getSection(I205,J205,K205)</f>
        <v>2</v>
      </c>
      <c r="CM205" s="508">
        <f t="array" ref="CM205">IF(AQ205="N/A","",IF(CU205="N/A",0,GetRapPrice(I205,H205,J205,K205)))</f>
        <v>2900</v>
      </c>
      <c r="CN205" s="509">
        <f t="shared" si="52"/>
        <v>-0.37</v>
      </c>
      <c r="CO205" s="509">
        <f t="array" ref="CO205">IF(AQ205="N/A","",IF(CU205="N/A",0,IF(ISBLANK(G205),0,GetPolSymmDiscount(I205,H205,J205,K205,L205,M205,N205,O205))))</f>
        <v>0</v>
      </c>
      <c r="CP205" s="509">
        <f t="array" ref="CP205">IF(AQ205="N/A","",Depthdisc(I205,H205,L205,J205,K205,Z205,"Y"))</f>
        <v>0</v>
      </c>
      <c r="CQ205" s="509">
        <f t="array" ref="CQ205">IF(AQ205="N/A","",IF(CU205="N/A",0,GetSizePremiums(I205,H205,J205,K205,L205,M205,N205,O205,getSection(G205,J205,K205))))</f>
        <v>0</v>
      </c>
      <c r="CR205" s="509">
        <f t="array" ref="CR205">IF(AQ205="N/A","",IF(CU205="N/A",0,IF(ISBLANK(G205),0,GetDiameterPremiums(I205,H205,L205,M205,N205,O205,J205,K205,T205))))</f>
        <v>0</v>
      </c>
      <c r="CS205" s="509">
        <f t="array" ref="CS205">IF(AQ205="N/A","",IF(CU205="N/A",0,IF(ISBLANK(G205),0,GetKtoSPremiums(I205,H205,J205,K205,AJ205))))</f>
        <v>0</v>
      </c>
      <c r="CT205" s="509">
        <f t="shared" si="53"/>
        <v>-0.37</v>
      </c>
      <c r="CU205" s="508">
        <f t="array" ref="CU205">IF(AQ205="N/A","",GetFMP(I205, H205, J205, K205, L205, M205, N205, O205, (Q205+R205)/2,Z205,AJ205,"Y"))</f>
        <v>1827</v>
      </c>
      <c r="CV205" s="504">
        <f t="shared" si="54"/>
        <v>749.06999999999994</v>
      </c>
      <c r="CW205" s="508">
        <f t="shared" si="55"/>
        <v>2900</v>
      </c>
      <c r="CX205" s="717">
        <f t="shared" si="56"/>
        <v>-0.05</v>
      </c>
      <c r="CY205" s="717">
        <f>IF(OR(AQ205="N/A",BM205="N/A",BI205="N/A"),"",IF(AND(H205&lt;1,H205&gt;=0.3,I204="ROUND"),IF(CT205&gt;=-0.4,-0.2,-0.15),MAX(CX205,IF(OR(AQ205="N/A",BM205="N/A",BI205="N/A"),"",GetFinalDiscount("Y", I205, H205, J205, K205, L205, M205, N205, O205, AS205, AT205,AU205,AV205, AW205, AX205,AY205, AZ205, BA205, BB205,BC205,BD205, BE205,BG205, BH205, BJ205, BK205, BN205, BO205, BP205)))))</f>
        <v>-0.2</v>
      </c>
      <c r="CZ205" s="717">
        <f t="shared" si="57"/>
        <v>-0.37</v>
      </c>
      <c r="DA205" s="509">
        <f t="shared" si="58"/>
        <v>-0.42</v>
      </c>
      <c r="DB205" s="504">
        <f t="shared" si="59"/>
        <v>1682.0000000000002</v>
      </c>
      <c r="DC205" s="504">
        <f t="shared" si="60"/>
        <v>689.62</v>
      </c>
      <c r="DD205" s="504" t="str">
        <f t="shared" si="61"/>
        <v/>
      </c>
      <c r="DE205" s="504">
        <f t="array" ref="DE205">IF(OR(AQ205="N/A",BM205="N/A",BI205="N/A"),"",GetCertCharge(H205,"Y",AL205))</f>
        <v>53</v>
      </c>
      <c r="DF205" s="504">
        <f>IF(OR(AQ205="N/A",BM205="N/A",BI205="N/A"),"",DC205*Parameters!$L$3)</f>
        <v>27.584800000000001</v>
      </c>
      <c r="DG205" s="504">
        <f t="shared" si="62"/>
        <v>609.03520000000003</v>
      </c>
      <c r="DH205" s="504">
        <f t="shared" si="63"/>
        <v>1485.4517073170734</v>
      </c>
    </row>
    <row r="206" spans="2:112" x14ac:dyDescent="0.25">
      <c r="B206" s="798"/>
      <c r="C206" s="799" t="s">
        <v>1702</v>
      </c>
      <c r="D206" s="512"/>
      <c r="E206" s="512"/>
      <c r="F206" s="722" t="s">
        <v>24</v>
      </c>
      <c r="G206" s="800"/>
      <c r="H206" s="801">
        <v>0.41</v>
      </c>
      <c r="I206" s="509" t="s">
        <v>196</v>
      </c>
      <c r="J206" s="802" t="s">
        <v>215</v>
      </c>
      <c r="K206" s="803" t="s">
        <v>259</v>
      </c>
      <c r="L206" s="804" t="s">
        <v>188</v>
      </c>
      <c r="M206" s="805" t="s">
        <v>188</v>
      </c>
      <c r="N206" s="804" t="s">
        <v>188</v>
      </c>
      <c r="O206" s="804" t="s">
        <v>22</v>
      </c>
      <c r="P206" s="806"/>
      <c r="Q206" s="805"/>
      <c r="R206" s="805"/>
      <c r="S206" s="805"/>
      <c r="T206" s="805"/>
      <c r="U206" s="805">
        <v>1.006</v>
      </c>
      <c r="V206" s="805"/>
      <c r="W206" s="805"/>
      <c r="X206" s="805"/>
      <c r="Y206" s="805"/>
      <c r="Z206" s="805">
        <v>60.6</v>
      </c>
      <c r="AA206" s="512">
        <v>58</v>
      </c>
      <c r="AB206" s="512"/>
      <c r="AC206" s="512"/>
      <c r="AD206" s="807"/>
      <c r="AE206" s="805"/>
      <c r="AF206" s="805"/>
      <c r="AG206" s="805"/>
      <c r="AH206" s="805"/>
      <c r="AI206" s="512"/>
      <c r="AJ206" s="512"/>
      <c r="AK206" s="807"/>
      <c r="AL206" s="512"/>
      <c r="AM206" s="807"/>
      <c r="AN206" s="512"/>
      <c r="AO206" s="559">
        <f t="array" ref="AO206">IF(AQ206="N/A","",GetRapPrice(I206,H206,J206,K206))</f>
        <v>2200</v>
      </c>
      <c r="AP206" s="509">
        <f t="shared" si="48"/>
        <v>-0.30000000000000004</v>
      </c>
      <c r="AQ206" s="508">
        <f t="array" ref="AQ206">GetFMP(I206,H206,J206,K206,L206,M206,N206,O206,(Q206+R206)/2,Z206,AJ206,"Y")</f>
        <v>1540</v>
      </c>
      <c r="AR206" s="504">
        <f t="shared" si="49"/>
        <v>631.4</v>
      </c>
      <c r="AS206" s="808"/>
      <c r="AT206" s="809"/>
      <c r="AU206" s="810"/>
      <c r="AV206" s="810"/>
      <c r="AW206" s="811"/>
      <c r="AX206" s="811" t="s">
        <v>1183</v>
      </c>
      <c r="AY206" s="810" t="s">
        <v>1183</v>
      </c>
      <c r="AZ206" s="810" t="s">
        <v>1183</v>
      </c>
      <c r="BA206" s="810" t="s">
        <v>1183</v>
      </c>
      <c r="BB206" s="810" t="s">
        <v>1183</v>
      </c>
      <c r="BC206" s="810" t="s">
        <v>1183</v>
      </c>
      <c r="BD206" s="810" t="s">
        <v>1183</v>
      </c>
      <c r="BE206" s="810" t="s">
        <v>1183</v>
      </c>
      <c r="BF206" s="811">
        <f>NaturalRelatedDisc(I206,H206,J206,K206,AX206,"Y",L206,M206,N206,O206)+NaturalRelatedDisc(I206,H206,J206,K206,AY206,"Y",L206,M206,N206,O206)+OpenRelatedDisc(I206,H206,J206,K206,AZ206,"Y",L206,M206,N206,O206)+GrainingRelatedDisc(I206,H206,J206,K206,BA206,"Surface","Y",L206,M206,N206,O206)+GrainingRelatedDisc(I206,H206,J206,K206,BB206,"Internal","Y",L206,M206,N206,O206)+OthersRelatedDisc(I206,H206,J206,K206,BC206,"Y",L206,M206,N206,O206)+OthersRelatedDisc(I206,H206,J206,K206,BD206,"Y",L206,M206,N206,O206)+OthersRelatedDisc(I206,H206,J206,K206,BE206,"Y",L206,M206,N206,O206)+cutrelatedDisc(I206,H206,J206,K206,L206,M206,N206,AW206,"Y",O206)+GetColClarupgDwg(I206,H206,J206,K206,AU206,AV206,"Y",L206)</f>
        <v>0</v>
      </c>
      <c r="BG206" s="810" t="s">
        <v>1183</v>
      </c>
      <c r="BH206" s="810" t="s">
        <v>1183</v>
      </c>
      <c r="BI206" s="811">
        <f t="shared" si="50"/>
        <v>0</v>
      </c>
      <c r="BJ206" s="810" t="s">
        <v>1183</v>
      </c>
      <c r="BK206" s="810" t="s">
        <v>1183</v>
      </c>
      <c r="BL206" s="810" t="s">
        <v>1183</v>
      </c>
      <c r="BM206" s="811">
        <f t="shared" si="51"/>
        <v>0</v>
      </c>
      <c r="BN206" s="812" t="s">
        <v>861</v>
      </c>
      <c r="BO206" s="812" t="s">
        <v>861</v>
      </c>
      <c r="BP206" s="812" t="s">
        <v>861</v>
      </c>
      <c r="BQ206" s="811">
        <f>cleanrelateddisc(I206, H206, J206, K206, BN206, BO206, "Y", L206, M206, N206)+HARelatedDisc(I206, H206, J206, K206,BP206, "Y", L206)</f>
        <v>0</v>
      </c>
      <c r="BR206" s="810"/>
      <c r="BS206" s="810"/>
      <c r="BT206" s="811"/>
      <c r="BU206" s="811"/>
      <c r="BV206" s="810"/>
      <c r="BW206" s="811"/>
      <c r="BX206" s="810"/>
      <c r="BY206" s="813"/>
      <c r="BZ206" s="811"/>
      <c r="CA206" s="813"/>
      <c r="CB206" s="811"/>
      <c r="CC206" s="810"/>
      <c r="CD206" s="810"/>
      <c r="CE206" s="810"/>
      <c r="CF206" s="810"/>
      <c r="CG206" s="810"/>
      <c r="CH206" s="810"/>
      <c r="CI206" s="810"/>
      <c r="CJ206" s="810"/>
      <c r="CK206" s="814"/>
      <c r="CL206" s="815">
        <f t="array" ref="CL206">getSection(I206,J206,K206)</f>
        <v>8</v>
      </c>
      <c r="CM206" s="508">
        <f t="array" ref="CM206">IF(AQ206="N/A","",IF(CU206="N/A",0,GetRapPrice(I206,H206,J206,K206)))</f>
        <v>2200</v>
      </c>
      <c r="CN206" s="509">
        <f t="shared" si="52"/>
        <v>-0.30000000000000004</v>
      </c>
      <c r="CO206" s="509">
        <f t="array" ref="CO206">IF(AQ206="N/A","",IF(CU206="N/A",0,IF(ISBLANK(G206),0,GetPolSymmDiscount(I206,H206,J206,K206,L206,M206,N206,O206))))</f>
        <v>0</v>
      </c>
      <c r="CP206" s="509">
        <f t="array" ref="CP206">IF(AQ206="N/A","",Depthdisc(I206,H206,L206,J206,K206,Z206,"Y"))</f>
        <v>0</v>
      </c>
      <c r="CQ206" s="509">
        <f t="array" ref="CQ206">IF(AQ206="N/A","",IF(CU206="N/A",0,GetSizePremiums(I206,H206,J206,K206,L206,M206,N206,O206,getSection(G206,J206,K206))))</f>
        <v>0</v>
      </c>
      <c r="CR206" s="509">
        <f t="array" ref="CR206">IF(AQ206="N/A","",IF(CU206="N/A",0,IF(ISBLANK(G206),0,GetDiameterPremiums(I206,H206,L206,M206,N206,O206,J206,K206,T206))))</f>
        <v>0</v>
      </c>
      <c r="CS206" s="509">
        <f t="array" ref="CS206">IF(AQ206="N/A","",IF(CU206="N/A",0,IF(ISBLANK(G206),0,GetKtoSPremiums(I206,H206,J206,K206,AJ206))))</f>
        <v>0</v>
      </c>
      <c r="CT206" s="509">
        <f t="shared" si="53"/>
        <v>-0.30000000000000004</v>
      </c>
      <c r="CU206" s="508">
        <f t="array" ref="CU206">IF(AQ206="N/A","",GetFMP(I206, H206, J206, K206, L206, M206, N206, O206, (Q206+R206)/2,Z206,AJ206,"Y"))</f>
        <v>1540</v>
      </c>
      <c r="CV206" s="504">
        <f t="shared" si="54"/>
        <v>631.4</v>
      </c>
      <c r="CW206" s="508">
        <f t="shared" si="55"/>
        <v>2200</v>
      </c>
      <c r="CX206" s="717">
        <f t="shared" si="56"/>
        <v>0</v>
      </c>
      <c r="CY206" s="717">
        <f>IF(OR(AQ206="N/A",BM206="N/A",BI206="N/A"),"",IF(AND(H206&lt;1,H206&gt;=0.3,I205="ROUND"),IF(CT206&gt;=-0.4,-0.2,-0.15),MAX(CX206,IF(OR(AQ206="N/A",BM206="N/A",BI206="N/A"),"",GetFinalDiscount("Y", I206, H206, J206, K206, L206, M206, N206, O206, AS206, AT206,AU206,AV206, AW206, AX206,AY206, AZ206, BA206, BB206,BC206,BD206, BE206,BG206, BH206, BJ206, BK206, BN206, BO206, BP206)))))</f>
        <v>-0.2</v>
      </c>
      <c r="CZ206" s="717">
        <f t="shared" si="57"/>
        <v>-0.30000000000000004</v>
      </c>
      <c r="DA206" s="509">
        <f t="shared" si="58"/>
        <v>-0.30000000000000004</v>
      </c>
      <c r="DB206" s="504">
        <f t="shared" si="59"/>
        <v>1540</v>
      </c>
      <c r="DC206" s="504">
        <f t="shared" si="60"/>
        <v>631.4</v>
      </c>
      <c r="DD206" s="504" t="str">
        <f t="shared" si="61"/>
        <v/>
      </c>
      <c r="DE206" s="504">
        <f t="array" ref="DE206">IF(OR(AQ206="N/A",BM206="N/A",BI206="N/A"),"",GetCertCharge(H206,"Y",AL206))</f>
        <v>53</v>
      </c>
      <c r="DF206" s="504">
        <f>IF(OR(AQ206="N/A",BM206="N/A",BI206="N/A"),"",DC206*Parameters!$L$3)</f>
        <v>25.256</v>
      </c>
      <c r="DG206" s="504">
        <f t="shared" si="62"/>
        <v>553.14400000000001</v>
      </c>
      <c r="DH206" s="504">
        <f t="shared" si="63"/>
        <v>1349.1317073170733</v>
      </c>
    </row>
    <row r="207" spans="2:112" x14ac:dyDescent="0.25">
      <c r="B207" s="798"/>
      <c r="C207" s="799" t="s">
        <v>1703</v>
      </c>
      <c r="D207" s="512"/>
      <c r="E207" s="512"/>
      <c r="F207" s="722" t="s">
        <v>24</v>
      </c>
      <c r="G207" s="800"/>
      <c r="H207" s="801">
        <v>0.41</v>
      </c>
      <c r="I207" s="509" t="s">
        <v>196</v>
      </c>
      <c r="J207" s="802" t="s">
        <v>213</v>
      </c>
      <c r="K207" s="803" t="s">
        <v>243</v>
      </c>
      <c r="L207" s="804" t="s">
        <v>188</v>
      </c>
      <c r="M207" s="805" t="s">
        <v>188</v>
      </c>
      <c r="N207" s="804" t="s">
        <v>188</v>
      </c>
      <c r="O207" s="804" t="s">
        <v>22</v>
      </c>
      <c r="P207" s="806"/>
      <c r="Q207" s="805"/>
      <c r="R207" s="805"/>
      <c r="S207" s="805"/>
      <c r="T207" s="805"/>
      <c r="U207" s="805">
        <v>1.008</v>
      </c>
      <c r="V207" s="805"/>
      <c r="W207" s="805"/>
      <c r="X207" s="805"/>
      <c r="Y207" s="805"/>
      <c r="Z207" s="805">
        <v>62.3</v>
      </c>
      <c r="AA207" s="512">
        <v>54</v>
      </c>
      <c r="AB207" s="512"/>
      <c r="AC207" s="512"/>
      <c r="AD207" s="807"/>
      <c r="AE207" s="805"/>
      <c r="AF207" s="805"/>
      <c r="AG207" s="805"/>
      <c r="AH207" s="805"/>
      <c r="AI207" s="512"/>
      <c r="AJ207" s="512"/>
      <c r="AK207" s="807"/>
      <c r="AL207" s="512"/>
      <c r="AM207" s="807"/>
      <c r="AN207" s="512"/>
      <c r="AO207" s="559">
        <f t="array" ref="AO207">IF(AQ207="N/A","",GetRapPrice(I207,H207,J207,K207))</f>
        <v>3000</v>
      </c>
      <c r="AP207" s="509">
        <f t="shared" si="48"/>
        <v>-0.28000000000000003</v>
      </c>
      <c r="AQ207" s="508">
        <f t="array" ref="AQ207">GetFMP(I207,H207,J207,K207,L207,M207,N207,O207,(Q207+R207)/2,Z207,AJ207,"Y")</f>
        <v>2160</v>
      </c>
      <c r="AR207" s="504">
        <f t="shared" si="49"/>
        <v>885.59999999999991</v>
      </c>
      <c r="AS207" s="808"/>
      <c r="AT207" s="809"/>
      <c r="AU207" s="810"/>
      <c r="AV207" s="810"/>
      <c r="AW207" s="811"/>
      <c r="AX207" s="811" t="s">
        <v>1183</v>
      </c>
      <c r="AY207" s="810" t="s">
        <v>1183</v>
      </c>
      <c r="AZ207" s="810" t="s">
        <v>1183</v>
      </c>
      <c r="BA207" s="810" t="s">
        <v>1183</v>
      </c>
      <c r="BB207" s="810" t="s">
        <v>1183</v>
      </c>
      <c r="BC207" s="810" t="s">
        <v>1183</v>
      </c>
      <c r="BD207" s="810" t="s">
        <v>1183</v>
      </c>
      <c r="BE207" s="810" t="s">
        <v>1183</v>
      </c>
      <c r="BF207" s="811">
        <f>NaturalRelatedDisc(I207,H207,J207,K207,AX207,"Y",L207,M207,N207,O207)+NaturalRelatedDisc(I207,H207,J207,K207,AY207,"Y",L207,M207,N207,O207)+OpenRelatedDisc(I207,H207,J207,K207,AZ207,"Y",L207,M207,N207,O207)+GrainingRelatedDisc(I207,H207,J207,K207,BA207,"Surface","Y",L207,M207,N207,O207)+GrainingRelatedDisc(I207,H207,J207,K207,BB207,"Internal","Y",L207,M207,N207,O207)+OthersRelatedDisc(I207,H207,J207,K207,BC207,"Y",L207,M207,N207,O207)+OthersRelatedDisc(I207,H207,J207,K207,BD207,"Y",L207,M207,N207,O207)+OthersRelatedDisc(I207,H207,J207,K207,BE207,"Y",L207,M207,N207,O207)+cutrelatedDisc(I207,H207,J207,K207,L207,M207,N207,AW207,"Y",O207)+GetColClarupgDwg(I207,H207,J207,K207,AU207,AV207,"Y",L207)</f>
        <v>0</v>
      </c>
      <c r="BG207" s="810" t="s">
        <v>1183</v>
      </c>
      <c r="BH207" s="810" t="s">
        <v>1183</v>
      </c>
      <c r="BI207" s="811">
        <f t="shared" si="50"/>
        <v>0</v>
      </c>
      <c r="BJ207" s="810" t="s">
        <v>1183</v>
      </c>
      <c r="BK207" s="810" t="s">
        <v>1183</v>
      </c>
      <c r="BL207" s="810" t="s">
        <v>1183</v>
      </c>
      <c r="BM207" s="811">
        <f t="shared" si="51"/>
        <v>0</v>
      </c>
      <c r="BN207" s="812" t="s">
        <v>861</v>
      </c>
      <c r="BO207" s="812" t="s">
        <v>861</v>
      </c>
      <c r="BP207" s="812" t="s">
        <v>861</v>
      </c>
      <c r="BQ207" s="811">
        <f>cleanrelateddisc(I207, H207, J207, K207, BN207, BO207, "Y", L207, M207, N207)+HARelatedDisc(I207, H207, J207, K207,BP207, "Y", L207)</f>
        <v>0</v>
      </c>
      <c r="BR207" s="810"/>
      <c r="BS207" s="810"/>
      <c r="BT207" s="811"/>
      <c r="BU207" s="811"/>
      <c r="BV207" s="810"/>
      <c r="BW207" s="811"/>
      <c r="BX207" s="810"/>
      <c r="BY207" s="813"/>
      <c r="BZ207" s="811"/>
      <c r="CA207" s="813"/>
      <c r="CB207" s="811"/>
      <c r="CC207" s="810"/>
      <c r="CD207" s="810"/>
      <c r="CE207" s="810"/>
      <c r="CF207" s="810"/>
      <c r="CG207" s="810"/>
      <c r="CH207" s="810"/>
      <c r="CI207" s="810"/>
      <c r="CJ207" s="810"/>
      <c r="CK207" s="814"/>
      <c r="CL207" s="815">
        <f t="array" ref="CL207">getSection(I207,J207,K207)</f>
        <v>4</v>
      </c>
      <c r="CM207" s="508">
        <f t="array" ref="CM207">IF(AQ207="N/A","",IF(CU207="N/A",0,GetRapPrice(I207,H207,J207,K207)))</f>
        <v>3000</v>
      </c>
      <c r="CN207" s="509">
        <f t="shared" si="52"/>
        <v>-0.28000000000000003</v>
      </c>
      <c r="CO207" s="509">
        <f t="array" ref="CO207">IF(AQ207="N/A","",IF(CU207="N/A",0,IF(ISBLANK(G207),0,GetPolSymmDiscount(I207,H207,J207,K207,L207,M207,N207,O207))))</f>
        <v>0</v>
      </c>
      <c r="CP207" s="509">
        <f t="array" ref="CP207">IF(AQ207="N/A","",Depthdisc(I207,H207,L207,J207,K207,Z207,"Y"))</f>
        <v>0</v>
      </c>
      <c r="CQ207" s="509">
        <f t="array" ref="CQ207">IF(AQ207="N/A","",IF(CU207="N/A",0,GetSizePremiums(I207,H207,J207,K207,L207,M207,N207,O207,getSection(G207,J207,K207))))</f>
        <v>0</v>
      </c>
      <c r="CR207" s="509">
        <f t="array" ref="CR207">IF(AQ207="N/A","",IF(CU207="N/A",0,IF(ISBLANK(G207),0,GetDiameterPremiums(I207,H207,L207,M207,N207,O207,J207,K207,T207))))</f>
        <v>0</v>
      </c>
      <c r="CS207" s="509">
        <f t="array" ref="CS207">IF(AQ207="N/A","",IF(CU207="N/A",0,IF(ISBLANK(G207),0,GetKtoSPremiums(I207,H207,J207,K207,AJ207))))</f>
        <v>0</v>
      </c>
      <c r="CT207" s="509">
        <f t="shared" si="53"/>
        <v>-0.28000000000000003</v>
      </c>
      <c r="CU207" s="508">
        <f t="array" ref="CU207">IF(AQ207="N/A","",GetFMP(I207, H207, J207, K207, L207, M207, N207, O207, (Q207+R207)/2,Z207,AJ207,"Y"))</f>
        <v>2160</v>
      </c>
      <c r="CV207" s="504">
        <f t="shared" si="54"/>
        <v>885.59999999999991</v>
      </c>
      <c r="CW207" s="508">
        <f t="shared" si="55"/>
        <v>3000</v>
      </c>
      <c r="CX207" s="717">
        <f t="shared" si="56"/>
        <v>0</v>
      </c>
      <c r="CY207" s="717">
        <f>IF(OR(AQ207="N/A",BM207="N/A",BI207="N/A"),"",IF(AND(H207&lt;1,H207&gt;=0.3,I206="ROUND"),IF(CT207&gt;=-0.4,-0.2,-0.15),MAX(CX207,IF(OR(AQ207="N/A",BM207="N/A",BI207="N/A"),"",GetFinalDiscount("Y", I207, H207, J207, K207, L207, M207, N207, O207, AS207, AT207,AU207,AV207, AW207, AX207,AY207, AZ207, BA207, BB207,BC207,BD207, BE207,BG207, BH207, BJ207, BK207, BN207, BO207, BP207)))))</f>
        <v>-0.2</v>
      </c>
      <c r="CZ207" s="717">
        <f t="shared" si="57"/>
        <v>-0.28000000000000003</v>
      </c>
      <c r="DA207" s="509">
        <f t="shared" si="58"/>
        <v>-0.28000000000000003</v>
      </c>
      <c r="DB207" s="504">
        <f t="shared" si="59"/>
        <v>2160</v>
      </c>
      <c r="DC207" s="504">
        <f t="shared" si="60"/>
        <v>885.59999999999991</v>
      </c>
      <c r="DD207" s="504" t="str">
        <f t="shared" si="61"/>
        <v/>
      </c>
      <c r="DE207" s="504">
        <f t="array" ref="DE207">IF(OR(AQ207="N/A",BM207="N/A",BI207="N/A"),"",GetCertCharge(H207,"Y",AL207))</f>
        <v>53</v>
      </c>
      <c r="DF207" s="504">
        <f>IF(OR(AQ207="N/A",BM207="N/A",BI207="N/A"),"",DC207*Parameters!$L$3)</f>
        <v>35.423999999999999</v>
      </c>
      <c r="DG207" s="504">
        <f t="shared" si="62"/>
        <v>797.17599999999993</v>
      </c>
      <c r="DH207" s="504">
        <f t="shared" si="63"/>
        <v>1944.3317073170731</v>
      </c>
    </row>
    <row r="208" spans="2:112" x14ac:dyDescent="0.25">
      <c r="B208" s="798"/>
      <c r="C208" s="799" t="s">
        <v>1704</v>
      </c>
      <c r="D208" s="512"/>
      <c r="E208" s="512"/>
      <c r="F208" s="722" t="s">
        <v>24</v>
      </c>
      <c r="G208" s="800"/>
      <c r="H208" s="801">
        <v>0.41</v>
      </c>
      <c r="I208" s="509" t="s">
        <v>196</v>
      </c>
      <c r="J208" s="802" t="s">
        <v>250</v>
      </c>
      <c r="K208" s="803" t="s">
        <v>234</v>
      </c>
      <c r="L208" s="804" t="s">
        <v>188</v>
      </c>
      <c r="M208" s="805" t="s">
        <v>188</v>
      </c>
      <c r="N208" s="804" t="s">
        <v>188</v>
      </c>
      <c r="O208" s="804" t="s">
        <v>22</v>
      </c>
      <c r="P208" s="806"/>
      <c r="Q208" s="805"/>
      <c r="R208" s="805"/>
      <c r="S208" s="805"/>
      <c r="T208" s="805"/>
      <c r="U208" s="805">
        <v>1.004</v>
      </c>
      <c r="V208" s="805"/>
      <c r="W208" s="805"/>
      <c r="X208" s="805"/>
      <c r="Y208" s="805"/>
      <c r="Z208" s="805">
        <v>60.6</v>
      </c>
      <c r="AA208" s="512">
        <v>58</v>
      </c>
      <c r="AB208" s="512"/>
      <c r="AC208" s="512"/>
      <c r="AD208" s="807"/>
      <c r="AE208" s="805"/>
      <c r="AF208" s="805"/>
      <c r="AG208" s="805"/>
      <c r="AH208" s="805"/>
      <c r="AI208" s="512"/>
      <c r="AJ208" s="512"/>
      <c r="AK208" s="807"/>
      <c r="AL208" s="512"/>
      <c r="AM208" s="807"/>
      <c r="AN208" s="512"/>
      <c r="AO208" s="559">
        <f t="array" ref="AO208">IF(AQ208="N/A","",GetRapPrice(I208,H208,J208,K208))</f>
        <v>2700</v>
      </c>
      <c r="AP208" s="509">
        <f t="shared" si="48"/>
        <v>-0.28000000000000003</v>
      </c>
      <c r="AQ208" s="508">
        <f t="array" ref="AQ208">GetFMP(I208,H208,J208,K208,L208,M208,N208,O208,(Q208+R208)/2,Z208,AJ208,"Y")</f>
        <v>1944</v>
      </c>
      <c r="AR208" s="504">
        <f t="shared" si="49"/>
        <v>797.04</v>
      </c>
      <c r="AS208" s="808"/>
      <c r="AT208" s="809"/>
      <c r="AU208" s="810"/>
      <c r="AV208" s="810"/>
      <c r="AW208" s="811"/>
      <c r="AX208" s="811" t="s">
        <v>1183</v>
      </c>
      <c r="AY208" s="810" t="s">
        <v>1183</v>
      </c>
      <c r="AZ208" s="810" t="s">
        <v>1183</v>
      </c>
      <c r="BA208" s="810" t="s">
        <v>1183</v>
      </c>
      <c r="BB208" s="810" t="s">
        <v>1183</v>
      </c>
      <c r="BC208" s="810" t="s">
        <v>1183</v>
      </c>
      <c r="BD208" s="810" t="s">
        <v>1183</v>
      </c>
      <c r="BE208" s="810" t="s">
        <v>1183</v>
      </c>
      <c r="BF208" s="811">
        <f>NaturalRelatedDisc(I208,H208,J208,K208,AX208,"Y",L208,M208,N208,O208)+NaturalRelatedDisc(I208,H208,J208,K208,AY208,"Y",L208,M208,N208,O208)+OpenRelatedDisc(I208,H208,J208,K208,AZ208,"Y",L208,M208,N208,O208)+GrainingRelatedDisc(I208,H208,J208,K208,BA208,"Surface","Y",L208,M208,N208,O208)+GrainingRelatedDisc(I208,H208,J208,K208,BB208,"Internal","Y",L208,M208,N208,O208)+OthersRelatedDisc(I208,H208,J208,K208,BC208,"Y",L208,M208,N208,O208)+OthersRelatedDisc(I208,H208,J208,K208,BD208,"Y",L208,M208,N208,O208)+OthersRelatedDisc(I208,H208,J208,K208,BE208,"Y",L208,M208,N208,O208)+cutrelatedDisc(I208,H208,J208,K208,L208,M208,N208,AW208,"Y",O208)+GetColClarupgDwg(I208,H208,J208,K208,AU208,AV208,"Y",L208)</f>
        <v>0</v>
      </c>
      <c r="BG208" s="810" t="s">
        <v>1183</v>
      </c>
      <c r="BH208" s="810" t="s">
        <v>1183</v>
      </c>
      <c r="BI208" s="811">
        <f t="shared" si="50"/>
        <v>0</v>
      </c>
      <c r="BJ208" s="810" t="s">
        <v>1183</v>
      </c>
      <c r="BK208" s="810" t="s">
        <v>1183</v>
      </c>
      <c r="BL208" s="810" t="s">
        <v>1183</v>
      </c>
      <c r="BM208" s="811">
        <f t="shared" si="51"/>
        <v>0</v>
      </c>
      <c r="BN208" s="812" t="s">
        <v>861</v>
      </c>
      <c r="BO208" s="812" t="s">
        <v>861</v>
      </c>
      <c r="BP208" s="812" t="s">
        <v>861</v>
      </c>
      <c r="BQ208" s="811">
        <f>cleanrelateddisc(I208, H208, J208, K208, BN208, BO208, "Y", L208, M208, N208)+HARelatedDisc(I208, H208, J208, K208,BP208, "Y", L208)</f>
        <v>0</v>
      </c>
      <c r="BR208" s="810"/>
      <c r="BS208" s="810"/>
      <c r="BT208" s="811"/>
      <c r="BU208" s="811"/>
      <c r="BV208" s="810"/>
      <c r="BW208" s="811"/>
      <c r="BX208" s="810"/>
      <c r="BY208" s="813"/>
      <c r="BZ208" s="811"/>
      <c r="CA208" s="813"/>
      <c r="CB208" s="811"/>
      <c r="CC208" s="810"/>
      <c r="CD208" s="810"/>
      <c r="CE208" s="810"/>
      <c r="CF208" s="810"/>
      <c r="CG208" s="810"/>
      <c r="CH208" s="810"/>
      <c r="CI208" s="810"/>
      <c r="CJ208" s="810"/>
      <c r="CK208" s="814"/>
      <c r="CL208" s="815">
        <f t="array" ref="CL208">getSection(I208,J208,K208)</f>
        <v>2</v>
      </c>
      <c r="CM208" s="508">
        <f t="array" ref="CM208">IF(AQ208="N/A","",IF(CU208="N/A",0,GetRapPrice(I208,H208,J208,K208)))</f>
        <v>2700</v>
      </c>
      <c r="CN208" s="509">
        <f t="shared" si="52"/>
        <v>-0.28000000000000003</v>
      </c>
      <c r="CO208" s="509">
        <f t="array" ref="CO208">IF(AQ208="N/A","",IF(CU208="N/A",0,IF(ISBLANK(G208),0,GetPolSymmDiscount(I208,H208,J208,K208,L208,M208,N208,O208))))</f>
        <v>0</v>
      </c>
      <c r="CP208" s="509">
        <f t="array" ref="CP208">IF(AQ208="N/A","",Depthdisc(I208,H208,L208,J208,K208,Z208,"Y"))</f>
        <v>0</v>
      </c>
      <c r="CQ208" s="509">
        <f t="array" ref="CQ208">IF(AQ208="N/A","",IF(CU208="N/A",0,GetSizePremiums(I208,H208,J208,K208,L208,M208,N208,O208,getSection(G208,J208,K208))))</f>
        <v>0</v>
      </c>
      <c r="CR208" s="509">
        <f t="array" ref="CR208">IF(AQ208="N/A","",IF(CU208="N/A",0,IF(ISBLANK(G208),0,GetDiameterPremiums(I208,H208,L208,M208,N208,O208,J208,K208,T208))))</f>
        <v>0</v>
      </c>
      <c r="CS208" s="509">
        <f t="array" ref="CS208">IF(AQ208="N/A","",IF(CU208="N/A",0,IF(ISBLANK(G208),0,GetKtoSPremiums(I208,H208,J208,K208,AJ208))))</f>
        <v>0</v>
      </c>
      <c r="CT208" s="509">
        <f t="shared" si="53"/>
        <v>-0.28000000000000003</v>
      </c>
      <c r="CU208" s="508">
        <f t="array" ref="CU208">IF(AQ208="N/A","",GetFMP(I208, H208, J208, K208, L208, M208, N208, O208, (Q208+R208)/2,Z208,AJ208,"Y"))</f>
        <v>1944</v>
      </c>
      <c r="CV208" s="504">
        <f t="shared" si="54"/>
        <v>797.04</v>
      </c>
      <c r="CW208" s="508">
        <f t="shared" si="55"/>
        <v>2700</v>
      </c>
      <c r="CX208" s="717">
        <f t="shared" si="56"/>
        <v>0</v>
      </c>
      <c r="CY208" s="717">
        <f>IF(OR(AQ208="N/A",BM208="N/A",BI208="N/A"),"",IF(AND(H208&lt;1,H208&gt;=0.3,I207="ROUND"),IF(CT208&gt;=-0.4,-0.2,-0.15),MAX(CX208,IF(OR(AQ208="N/A",BM208="N/A",BI208="N/A"),"",GetFinalDiscount("Y", I208, H208, J208, K208, L208, M208, N208, O208, AS208, AT208,AU208,AV208, AW208, AX208,AY208, AZ208, BA208, BB208,BC208,BD208, BE208,BG208, BH208, BJ208, BK208, BN208, BO208, BP208)))))</f>
        <v>-0.2</v>
      </c>
      <c r="CZ208" s="717">
        <f t="shared" si="57"/>
        <v>-0.28000000000000003</v>
      </c>
      <c r="DA208" s="509">
        <f t="shared" si="58"/>
        <v>-0.28000000000000003</v>
      </c>
      <c r="DB208" s="504">
        <f t="shared" si="59"/>
        <v>1944</v>
      </c>
      <c r="DC208" s="504">
        <f t="shared" si="60"/>
        <v>797.04</v>
      </c>
      <c r="DD208" s="504" t="str">
        <f t="shared" si="61"/>
        <v/>
      </c>
      <c r="DE208" s="504">
        <f t="array" ref="DE208">IF(OR(AQ208="N/A",BM208="N/A",BI208="N/A"),"",GetCertCharge(H208,"Y",AL208))</f>
        <v>53</v>
      </c>
      <c r="DF208" s="504">
        <f>IF(OR(AQ208="N/A",BM208="N/A",BI208="N/A"),"",DC208*Parameters!$L$3)</f>
        <v>31.881599999999999</v>
      </c>
      <c r="DG208" s="504">
        <f t="shared" si="62"/>
        <v>712.15839999999992</v>
      </c>
      <c r="DH208" s="504">
        <f t="shared" si="63"/>
        <v>1736.971707317073</v>
      </c>
    </row>
    <row r="209" spans="2:112" x14ac:dyDescent="0.25">
      <c r="B209" s="798"/>
      <c r="C209" s="799" t="s">
        <v>1705</v>
      </c>
      <c r="D209" s="512"/>
      <c r="E209" s="512"/>
      <c r="F209" s="722" t="s">
        <v>24</v>
      </c>
      <c r="G209" s="800"/>
      <c r="H209" s="801">
        <v>0.41</v>
      </c>
      <c r="I209" s="509" t="s">
        <v>196</v>
      </c>
      <c r="J209" s="802" t="s">
        <v>233</v>
      </c>
      <c r="K209" s="803" t="s">
        <v>251</v>
      </c>
      <c r="L209" s="804" t="s">
        <v>188</v>
      </c>
      <c r="M209" s="805" t="s">
        <v>188</v>
      </c>
      <c r="N209" s="804" t="s">
        <v>188</v>
      </c>
      <c r="O209" s="804" t="s">
        <v>22</v>
      </c>
      <c r="P209" s="806"/>
      <c r="Q209" s="805"/>
      <c r="R209" s="805"/>
      <c r="S209" s="805"/>
      <c r="T209" s="805"/>
      <c r="U209" s="805">
        <v>1.004</v>
      </c>
      <c r="V209" s="805"/>
      <c r="W209" s="805"/>
      <c r="X209" s="805"/>
      <c r="Y209" s="805"/>
      <c r="Z209" s="805">
        <v>62.7</v>
      </c>
      <c r="AA209" s="512">
        <v>56</v>
      </c>
      <c r="AB209" s="512"/>
      <c r="AC209" s="512"/>
      <c r="AD209" s="807"/>
      <c r="AE209" s="805"/>
      <c r="AF209" s="805"/>
      <c r="AG209" s="805"/>
      <c r="AH209" s="805"/>
      <c r="AI209" s="512"/>
      <c r="AJ209" s="512" t="s">
        <v>1947</v>
      </c>
      <c r="AK209" s="807"/>
      <c r="AL209" s="512"/>
      <c r="AM209" s="807"/>
      <c r="AN209" s="512"/>
      <c r="AO209" s="559">
        <f t="array" ref="AO209">IF(AQ209="N/A","",GetRapPrice(I209,H209,J209,K209))</f>
        <v>2700</v>
      </c>
      <c r="AP209" s="509">
        <f t="shared" si="48"/>
        <v>-0.31000000000000005</v>
      </c>
      <c r="AQ209" s="508">
        <f t="array" ref="AQ209">GetFMP(I209,H209,J209,K209,L209,M209,N209,O209,(Q209+R209)/2,Z209,AJ209,"Y")</f>
        <v>1862.9999999999998</v>
      </c>
      <c r="AR209" s="504">
        <f t="shared" si="49"/>
        <v>763.82999999999981</v>
      </c>
      <c r="AS209" s="808"/>
      <c r="AT209" s="809"/>
      <c r="AU209" s="810"/>
      <c r="AV209" s="810"/>
      <c r="AW209" s="811"/>
      <c r="AX209" s="811" t="s">
        <v>1183</v>
      </c>
      <c r="AY209" s="810" t="s">
        <v>1183</v>
      </c>
      <c r="AZ209" s="810" t="s">
        <v>1183</v>
      </c>
      <c r="BA209" s="810" t="s">
        <v>1183</v>
      </c>
      <c r="BB209" s="810" t="s">
        <v>1183</v>
      </c>
      <c r="BC209" s="810" t="s">
        <v>1183</v>
      </c>
      <c r="BD209" s="810" t="s">
        <v>1183</v>
      </c>
      <c r="BE209" s="810" t="s">
        <v>1183</v>
      </c>
      <c r="BF209" s="811">
        <f>NaturalRelatedDisc(I209,H209,J209,K209,AX209,"Y",L209,M209,N209,O209)+NaturalRelatedDisc(I209,H209,J209,K209,AY209,"Y",L209,M209,N209,O209)+OpenRelatedDisc(I209,H209,J209,K209,AZ209,"Y",L209,M209,N209,O209)+GrainingRelatedDisc(I209,H209,J209,K209,BA209,"Surface","Y",L209,M209,N209,O209)+GrainingRelatedDisc(I209,H209,J209,K209,BB209,"Internal","Y",L209,M209,N209,O209)+OthersRelatedDisc(I209,H209,J209,K209,BC209,"Y",L209,M209,N209,O209)+OthersRelatedDisc(I209,H209,J209,K209,BD209,"Y",L209,M209,N209,O209)+OthersRelatedDisc(I209,H209,J209,K209,BE209,"Y",L209,M209,N209,O209)+cutrelatedDisc(I209,H209,J209,K209,L209,M209,N209,AW209,"Y",O209)+GetColClarupgDwg(I209,H209,J209,K209,AU209,AV209,"Y",L209)</f>
        <v>0</v>
      </c>
      <c r="BG209" s="810" t="s">
        <v>1183</v>
      </c>
      <c r="BH209" s="810" t="s">
        <v>1183</v>
      </c>
      <c r="BI209" s="811">
        <f t="shared" si="50"/>
        <v>0</v>
      </c>
      <c r="BJ209" s="810" t="s">
        <v>1183</v>
      </c>
      <c r="BK209" s="810" t="s">
        <v>1183</v>
      </c>
      <c r="BL209" s="810" t="s">
        <v>1183</v>
      </c>
      <c r="BM209" s="811">
        <f t="shared" si="51"/>
        <v>0</v>
      </c>
      <c r="BN209" s="812"/>
      <c r="BO209" s="812"/>
      <c r="BP209" s="812"/>
      <c r="BQ209" s="811">
        <f>cleanrelateddisc(I209, H209, J209, K209, BN209, BO209, "Y", L209, M209, N209)+HARelatedDisc(I209, H209, J209, K209,BP209, "Y", L209)</f>
        <v>0</v>
      </c>
      <c r="BR209" s="810"/>
      <c r="BS209" s="810"/>
      <c r="BT209" s="811"/>
      <c r="BU209" s="811"/>
      <c r="BV209" s="810"/>
      <c r="BW209" s="811"/>
      <c r="BX209" s="810"/>
      <c r="BY209" s="813"/>
      <c r="BZ209" s="811"/>
      <c r="CA209" s="813"/>
      <c r="CB209" s="811"/>
      <c r="CC209" s="810"/>
      <c r="CD209" s="810"/>
      <c r="CE209" s="810"/>
      <c r="CF209" s="810"/>
      <c r="CG209" s="810"/>
      <c r="CH209" s="810"/>
      <c r="CI209" s="810"/>
      <c r="CJ209" s="810"/>
      <c r="CK209" s="814"/>
      <c r="CL209" s="815">
        <f t="array" ref="CL209">getSection(I209,J209,K209)</f>
        <v>4</v>
      </c>
      <c r="CM209" s="508">
        <f t="array" ref="CM209">IF(AQ209="N/A","",IF(CU209="N/A",0,GetRapPrice(I209,H209,J209,K209)))</f>
        <v>2700</v>
      </c>
      <c r="CN209" s="509">
        <f t="shared" si="52"/>
        <v>-0.31000000000000005</v>
      </c>
      <c r="CO209" s="509">
        <f t="array" ref="CO209">IF(AQ209="N/A","",IF(CU209="N/A",0,IF(ISBLANK(G209),0,GetPolSymmDiscount(I209,H209,J209,K209,L209,M209,N209,O209))))</f>
        <v>0</v>
      </c>
      <c r="CP209" s="509">
        <f t="array" ref="CP209">IF(AQ209="N/A","",Depthdisc(I209,H209,L209,J209,K209,Z209,"Y"))</f>
        <v>0</v>
      </c>
      <c r="CQ209" s="509">
        <f t="array" ref="CQ209">IF(AQ209="N/A","",IF(CU209="N/A",0,GetSizePremiums(I209,H209,J209,K209,L209,M209,N209,O209,getSection(G209,J209,K209))))</f>
        <v>0</v>
      </c>
      <c r="CR209" s="509">
        <f t="array" ref="CR209">IF(AQ209="N/A","",IF(CU209="N/A",0,IF(ISBLANK(G209),0,GetDiameterPremiums(I209,H209,L209,M209,N209,O209,J209,K209,T209))))</f>
        <v>0</v>
      </c>
      <c r="CS209" s="509">
        <f t="array" ref="CS209">IF(AQ209="N/A","",IF(CU209="N/A",0,IF(ISBLANK(G209),0,GetKtoSPremiums(I209,H209,J209,K209,AJ209))))</f>
        <v>0</v>
      </c>
      <c r="CT209" s="509">
        <f t="shared" si="53"/>
        <v>-0.31000000000000005</v>
      </c>
      <c r="CU209" s="508">
        <f t="array" ref="CU209">IF(AQ209="N/A","",GetFMP(I209, H209, J209, K209, L209, M209, N209, O209, (Q209+R209)/2,Z209,AJ209,"Y"))</f>
        <v>1862.9999999999998</v>
      </c>
      <c r="CV209" s="504">
        <f t="shared" si="54"/>
        <v>763.82999999999981</v>
      </c>
      <c r="CW209" s="508">
        <f t="shared" si="55"/>
        <v>2700</v>
      </c>
      <c r="CX209" s="717">
        <f t="shared" si="56"/>
        <v>0</v>
      </c>
      <c r="CY209" s="717">
        <f>IF(OR(AQ209="N/A",BM209="N/A",BI209="N/A"),"",IF(AND(H209&lt;1,H209&gt;=0.3,I208="ROUND"),IF(CT209&gt;=-0.4,-0.2,-0.15),MAX(CX209,IF(OR(AQ209="N/A",BM209="N/A",BI209="N/A"),"",GetFinalDiscount("Y", I209, H209, J209, K209, L209, M209, N209, O209, AS209, AT209,AU209,AV209, AW209, AX209,AY209, AZ209, BA209, BB209,BC209,BD209, BE209,BG209, BH209, BJ209, BK209, BN209, BO209, BP209)))))</f>
        <v>-0.2</v>
      </c>
      <c r="CZ209" s="717">
        <f t="shared" si="57"/>
        <v>-0.31000000000000005</v>
      </c>
      <c r="DA209" s="509">
        <f t="shared" si="58"/>
        <v>-0.31000000000000005</v>
      </c>
      <c r="DB209" s="504">
        <f t="shared" si="59"/>
        <v>1862.9999999999998</v>
      </c>
      <c r="DC209" s="504">
        <f t="shared" si="60"/>
        <v>763.82999999999981</v>
      </c>
      <c r="DD209" s="504" t="str">
        <f t="shared" si="61"/>
        <v/>
      </c>
      <c r="DE209" s="504">
        <f t="array" ref="DE209">IF(OR(AQ209="N/A",BM209="N/A",BI209="N/A"),"",GetCertCharge(H209,"Y",AL209))</f>
        <v>53</v>
      </c>
      <c r="DF209" s="504">
        <f>IF(OR(AQ209="N/A",BM209="N/A",BI209="N/A"),"",DC209*Parameters!$L$3)</f>
        <v>30.553199999999993</v>
      </c>
      <c r="DG209" s="504">
        <f t="shared" si="62"/>
        <v>680.27679999999987</v>
      </c>
      <c r="DH209" s="504">
        <f t="shared" si="63"/>
        <v>1659.211707317073</v>
      </c>
    </row>
    <row r="210" spans="2:112" x14ac:dyDescent="0.25">
      <c r="B210" s="798"/>
      <c r="C210" s="799" t="s">
        <v>1706</v>
      </c>
      <c r="D210" s="512"/>
      <c r="E210" s="512"/>
      <c r="F210" s="722" t="s">
        <v>24</v>
      </c>
      <c r="G210" s="800"/>
      <c r="H210" s="801">
        <v>0.41</v>
      </c>
      <c r="I210" s="509" t="s">
        <v>196</v>
      </c>
      <c r="J210" s="802" t="s">
        <v>233</v>
      </c>
      <c r="K210" s="803" t="s">
        <v>259</v>
      </c>
      <c r="L210" s="804" t="s">
        <v>188</v>
      </c>
      <c r="M210" s="805" t="s">
        <v>188</v>
      </c>
      <c r="N210" s="804" t="s">
        <v>188</v>
      </c>
      <c r="O210" s="804" t="s">
        <v>22</v>
      </c>
      <c r="P210" s="806"/>
      <c r="Q210" s="805"/>
      <c r="R210" s="805"/>
      <c r="S210" s="805"/>
      <c r="T210" s="805"/>
      <c r="U210" s="805">
        <v>1.008</v>
      </c>
      <c r="V210" s="805"/>
      <c r="W210" s="805"/>
      <c r="X210" s="805"/>
      <c r="Y210" s="805"/>
      <c r="Z210" s="805">
        <v>62.5</v>
      </c>
      <c r="AA210" s="512">
        <v>57</v>
      </c>
      <c r="AB210" s="512"/>
      <c r="AC210" s="512"/>
      <c r="AD210" s="807"/>
      <c r="AE210" s="805"/>
      <c r="AF210" s="805"/>
      <c r="AG210" s="805"/>
      <c r="AH210" s="805"/>
      <c r="AI210" s="512"/>
      <c r="AJ210" s="512" t="s">
        <v>1948</v>
      </c>
      <c r="AK210" s="807"/>
      <c r="AL210" s="512"/>
      <c r="AM210" s="807"/>
      <c r="AN210" s="512"/>
      <c r="AO210" s="559">
        <f t="array" ref="AO210">IF(AQ210="N/A","",GetRapPrice(I210,H210,J210,K210))</f>
        <v>2300</v>
      </c>
      <c r="AP210" s="509">
        <f t="shared" si="48"/>
        <v>-0.31999999999999995</v>
      </c>
      <c r="AQ210" s="508">
        <f t="array" ref="AQ210">GetFMP(I210,H210,J210,K210,L210,M210,N210,O210,(Q210+R210)/2,Z210,AJ210,"Y")</f>
        <v>1564</v>
      </c>
      <c r="AR210" s="504">
        <f t="shared" si="49"/>
        <v>641.24</v>
      </c>
      <c r="AS210" s="808"/>
      <c r="AT210" s="809"/>
      <c r="AU210" s="810"/>
      <c r="AV210" s="810"/>
      <c r="AW210" s="811" t="s">
        <v>189</v>
      </c>
      <c r="AX210" s="811" t="s">
        <v>1183</v>
      </c>
      <c r="AY210" s="810" t="s">
        <v>1183</v>
      </c>
      <c r="AZ210" s="810" t="s">
        <v>1183</v>
      </c>
      <c r="BA210" s="810" t="s">
        <v>1183</v>
      </c>
      <c r="BB210" s="810" t="s">
        <v>1183</v>
      </c>
      <c r="BC210" s="810" t="s">
        <v>1183</v>
      </c>
      <c r="BD210" s="810" t="s">
        <v>1183</v>
      </c>
      <c r="BE210" s="810" t="s">
        <v>1183</v>
      </c>
      <c r="BF210" s="811">
        <f>NaturalRelatedDisc(I210,H210,J210,K210,AX210,"Y",L210,M210,N210,O210)+NaturalRelatedDisc(I210,H210,J210,K210,AY210,"Y",L210,M210,N210,O210)+OpenRelatedDisc(I210,H210,J210,K210,AZ210,"Y",L210,M210,N210,O210)+GrainingRelatedDisc(I210,H210,J210,K210,BA210,"Surface","Y",L210,M210,N210,O210)+GrainingRelatedDisc(I210,H210,J210,K210,BB210,"Internal","Y",L210,M210,N210,O210)+OthersRelatedDisc(I210,H210,J210,K210,BC210,"Y",L210,M210,N210,O210)+OthersRelatedDisc(I210,H210,J210,K210,BD210,"Y",L210,M210,N210,O210)+OthersRelatedDisc(I210,H210,J210,K210,BE210,"Y",L210,M210,N210,O210)+cutrelatedDisc(I210,H210,J210,K210,L210,M210,N210,AW210,"Y",O210)+GetColClarupgDwg(I210,H210,J210,K210,AU210,AV210,"Y",L210)</f>
        <v>0</v>
      </c>
      <c r="BG210" s="810" t="s">
        <v>1183</v>
      </c>
      <c r="BH210" s="810" t="s">
        <v>1160</v>
      </c>
      <c r="BI210" s="811">
        <f t="shared" si="50"/>
        <v>-7.0000000000000007E-2</v>
      </c>
      <c r="BJ210" s="810" t="s">
        <v>1283</v>
      </c>
      <c r="BK210" s="810" t="s">
        <v>1183</v>
      </c>
      <c r="BL210" s="810" t="s">
        <v>1327</v>
      </c>
      <c r="BM210" s="811">
        <f t="shared" si="51"/>
        <v>0</v>
      </c>
      <c r="BN210" s="812" t="s">
        <v>749</v>
      </c>
      <c r="BO210" s="812" t="s">
        <v>749</v>
      </c>
      <c r="BP210" s="812" t="s">
        <v>749</v>
      </c>
      <c r="BQ210" s="811">
        <f>cleanrelateddisc(I210, H210, J210, K210, BN210, BO210, "Y", L210, M210, N210)+HARelatedDisc(I210, H210, J210, K210,BP210, "Y", L210)</f>
        <v>0</v>
      </c>
      <c r="BR210" s="810"/>
      <c r="BS210" s="810"/>
      <c r="BT210" s="811"/>
      <c r="BU210" s="811"/>
      <c r="BV210" s="810"/>
      <c r="BW210" s="811"/>
      <c r="BX210" s="810"/>
      <c r="BY210" s="813"/>
      <c r="BZ210" s="811"/>
      <c r="CA210" s="813"/>
      <c r="CB210" s="811"/>
      <c r="CC210" s="810"/>
      <c r="CD210" s="810"/>
      <c r="CE210" s="810"/>
      <c r="CF210" s="810"/>
      <c r="CG210" s="810"/>
      <c r="CH210" s="810"/>
      <c r="CI210" s="810"/>
      <c r="CJ210" s="810"/>
      <c r="CK210" s="814"/>
      <c r="CL210" s="815">
        <f t="array" ref="CL210">getSection(I210,J210,K210)</f>
        <v>7</v>
      </c>
      <c r="CM210" s="508">
        <f t="array" ref="CM210">IF(AQ210="N/A","",IF(CU210="N/A",0,GetRapPrice(I210,H210,J210,K210)))</f>
        <v>2300</v>
      </c>
      <c r="CN210" s="509">
        <f t="shared" si="52"/>
        <v>-0.31999999999999995</v>
      </c>
      <c r="CO210" s="509">
        <f t="array" ref="CO210">IF(AQ210="N/A","",IF(CU210="N/A",0,IF(ISBLANK(G210),0,GetPolSymmDiscount(I210,H210,J210,K210,L210,M210,N210,O210))))</f>
        <v>0</v>
      </c>
      <c r="CP210" s="509">
        <f t="array" ref="CP210">IF(AQ210="N/A","",Depthdisc(I210,H210,L210,J210,K210,Z210,"Y"))</f>
        <v>0</v>
      </c>
      <c r="CQ210" s="509">
        <f t="array" ref="CQ210">IF(AQ210="N/A","",IF(CU210="N/A",0,GetSizePremiums(I210,H210,J210,K210,L210,M210,N210,O210,getSection(G210,J210,K210))))</f>
        <v>0</v>
      </c>
      <c r="CR210" s="509">
        <f t="array" ref="CR210">IF(AQ210="N/A","",IF(CU210="N/A",0,IF(ISBLANK(G210),0,GetDiameterPremiums(I210,H210,L210,M210,N210,O210,J210,K210,T210))))</f>
        <v>0</v>
      </c>
      <c r="CS210" s="509">
        <f t="array" ref="CS210">IF(AQ210="N/A","",IF(CU210="N/A",0,IF(ISBLANK(G210),0,GetKtoSPremiums(I210,H210,J210,K210,AJ210))))</f>
        <v>0</v>
      </c>
      <c r="CT210" s="509">
        <f t="shared" si="53"/>
        <v>-0.31999999999999995</v>
      </c>
      <c r="CU210" s="508">
        <f t="array" ref="CU210">IF(AQ210="N/A","",GetFMP(I210, H210, J210, K210, L210, M210, N210, O210, (Q210+R210)/2,Z210,AJ210,"Y"))</f>
        <v>1564</v>
      </c>
      <c r="CV210" s="504">
        <f t="shared" si="54"/>
        <v>641.24</v>
      </c>
      <c r="CW210" s="508">
        <f t="shared" si="55"/>
        <v>2300</v>
      </c>
      <c r="CX210" s="717">
        <f t="shared" si="56"/>
        <v>-7.0000000000000007E-2</v>
      </c>
      <c r="CY210" s="717">
        <f>IF(OR(AQ210="N/A",BM210="N/A",BI210="N/A"),"",IF(AND(H210&lt;1,H210&gt;=0.3,I209="ROUND"),IF(CT210&gt;=-0.4,-0.2,-0.15),MAX(CX210,IF(OR(AQ210="N/A",BM210="N/A",BI210="N/A"),"",GetFinalDiscount("Y", I210, H210, J210, K210, L210, M210, N210, O210, AS210, AT210,AU210,AV210, AW210, AX210,AY210, AZ210, BA210, BB210,BC210,BD210, BE210,BG210, BH210, BJ210, BK210, BN210, BO210, BP210)))))</f>
        <v>-0.2</v>
      </c>
      <c r="CZ210" s="717">
        <f t="shared" si="57"/>
        <v>-0.31999999999999995</v>
      </c>
      <c r="DA210" s="509">
        <f t="shared" si="58"/>
        <v>-0.38999999999999996</v>
      </c>
      <c r="DB210" s="504">
        <f t="shared" si="59"/>
        <v>1403.0000000000002</v>
      </c>
      <c r="DC210" s="504">
        <f t="shared" si="60"/>
        <v>575.23</v>
      </c>
      <c r="DD210" s="504" t="str">
        <f t="shared" si="61"/>
        <v/>
      </c>
      <c r="DE210" s="504">
        <f t="array" ref="DE210">IF(OR(AQ210="N/A",BM210="N/A",BI210="N/A"),"",GetCertCharge(H210,"Y",AL210))</f>
        <v>53</v>
      </c>
      <c r="DF210" s="504">
        <f>IF(OR(AQ210="N/A",BM210="N/A",BI210="N/A"),"",DC210*Parameters!$L$3)</f>
        <v>23.0092</v>
      </c>
      <c r="DG210" s="504">
        <f t="shared" si="62"/>
        <v>499.2208</v>
      </c>
      <c r="DH210" s="504">
        <f t="shared" si="63"/>
        <v>1217.6117073170733</v>
      </c>
    </row>
    <row r="211" spans="2:112" x14ac:dyDescent="0.25">
      <c r="B211" s="798"/>
      <c r="C211" s="799" t="s">
        <v>1707</v>
      </c>
      <c r="D211" s="512"/>
      <c r="E211" s="512"/>
      <c r="F211" s="722" t="s">
        <v>24</v>
      </c>
      <c r="G211" s="800"/>
      <c r="H211" s="801">
        <v>0.41</v>
      </c>
      <c r="I211" s="509" t="s">
        <v>196</v>
      </c>
      <c r="J211" s="802" t="s">
        <v>250</v>
      </c>
      <c r="K211" s="803" t="s">
        <v>259</v>
      </c>
      <c r="L211" s="804" t="s">
        <v>188</v>
      </c>
      <c r="M211" s="805" t="s">
        <v>188</v>
      </c>
      <c r="N211" s="804" t="s">
        <v>188</v>
      </c>
      <c r="O211" s="804" t="s">
        <v>22</v>
      </c>
      <c r="P211" s="806"/>
      <c r="Q211" s="805"/>
      <c r="R211" s="805"/>
      <c r="S211" s="805"/>
      <c r="T211" s="805"/>
      <c r="U211" s="805">
        <v>1.004</v>
      </c>
      <c r="V211" s="805"/>
      <c r="W211" s="805"/>
      <c r="X211" s="805"/>
      <c r="Y211" s="805"/>
      <c r="Z211" s="805">
        <v>60.3</v>
      </c>
      <c r="AA211" s="512">
        <v>58.1</v>
      </c>
      <c r="AB211" s="512"/>
      <c r="AC211" s="512"/>
      <c r="AD211" s="807"/>
      <c r="AE211" s="805"/>
      <c r="AF211" s="805"/>
      <c r="AG211" s="805"/>
      <c r="AH211" s="805"/>
      <c r="AI211" s="512"/>
      <c r="AJ211" s="512" t="s">
        <v>1183</v>
      </c>
      <c r="AK211" s="807"/>
      <c r="AL211" s="512"/>
      <c r="AM211" s="807"/>
      <c r="AN211" s="512"/>
      <c r="AO211" s="559">
        <f t="array" ref="AO211">IF(AQ211="N/A","",GetRapPrice(I211,H211,J211,K211))</f>
        <v>2100</v>
      </c>
      <c r="AP211" s="509">
        <f t="shared" si="48"/>
        <v>-0.29000000000000004</v>
      </c>
      <c r="AQ211" s="508">
        <f t="array" ref="AQ211">GetFMP(I211,H211,J211,K211,L211,M211,N211,O211,(Q211+R211)/2,Z211,AJ211,"Y")</f>
        <v>1491</v>
      </c>
      <c r="AR211" s="504">
        <f t="shared" si="49"/>
        <v>611.30999999999995</v>
      </c>
      <c r="AS211" s="808"/>
      <c r="AT211" s="809"/>
      <c r="AU211" s="810"/>
      <c r="AV211" s="810"/>
      <c r="AW211" s="811"/>
      <c r="AX211" s="811" t="s">
        <v>1183</v>
      </c>
      <c r="AY211" s="810" t="s">
        <v>1183</v>
      </c>
      <c r="AZ211" s="810" t="s">
        <v>1183</v>
      </c>
      <c r="BA211" s="810" t="s">
        <v>1183</v>
      </c>
      <c r="BB211" s="810" t="s">
        <v>1183</v>
      </c>
      <c r="BC211" s="810" t="s">
        <v>1183</v>
      </c>
      <c r="BD211" s="810" t="s">
        <v>1183</v>
      </c>
      <c r="BE211" s="810" t="s">
        <v>1183</v>
      </c>
      <c r="BF211" s="811">
        <f>NaturalRelatedDisc(I211,H211,J211,K211,AX211,"Y",L211,M211,N211,O211)+NaturalRelatedDisc(I211,H211,J211,K211,AY211,"Y",L211,M211,N211,O211)+OpenRelatedDisc(I211,H211,J211,K211,AZ211,"Y",L211,M211,N211,O211)+GrainingRelatedDisc(I211,H211,J211,K211,BA211,"Surface","Y",L211,M211,N211,O211)+GrainingRelatedDisc(I211,H211,J211,K211,BB211,"Internal","Y",L211,M211,N211,O211)+OthersRelatedDisc(I211,H211,J211,K211,BC211,"Y",L211,M211,N211,O211)+OthersRelatedDisc(I211,H211,J211,K211,BD211,"Y",L211,M211,N211,O211)+OthersRelatedDisc(I211,H211,J211,K211,BE211,"Y",L211,M211,N211,O211)+cutrelatedDisc(I211,H211,J211,K211,L211,M211,N211,AW211,"Y",O211)+GetColClarupgDwg(I211,H211,J211,K211,AU211,AV211,"Y",L211)</f>
        <v>0</v>
      </c>
      <c r="BG211" s="810" t="s">
        <v>1183</v>
      </c>
      <c r="BH211" s="810" t="s">
        <v>1183</v>
      </c>
      <c r="BI211" s="811">
        <f t="shared" si="50"/>
        <v>0</v>
      </c>
      <c r="BJ211" s="810" t="s">
        <v>1183</v>
      </c>
      <c r="BK211" s="810" t="s">
        <v>1183</v>
      </c>
      <c r="BL211" s="810" t="s">
        <v>1183</v>
      </c>
      <c r="BM211" s="811">
        <f t="shared" si="51"/>
        <v>0</v>
      </c>
      <c r="BN211" s="812" t="s">
        <v>861</v>
      </c>
      <c r="BO211" s="812" t="s">
        <v>861</v>
      </c>
      <c r="BP211" s="812" t="s">
        <v>861</v>
      </c>
      <c r="BQ211" s="811">
        <f>cleanrelateddisc(I211, H211, J211, K211, BN211, BO211, "Y", L211, M211, N211)+HARelatedDisc(I211, H211, J211, K211,BP211, "Y", L211)</f>
        <v>0</v>
      </c>
      <c r="BR211" s="810"/>
      <c r="BS211" s="810"/>
      <c r="BT211" s="811"/>
      <c r="BU211" s="811"/>
      <c r="BV211" s="810"/>
      <c r="BW211" s="811"/>
      <c r="BX211" s="810"/>
      <c r="BY211" s="813"/>
      <c r="BZ211" s="811"/>
      <c r="CA211" s="813"/>
      <c r="CB211" s="811"/>
      <c r="CC211" s="810"/>
      <c r="CD211" s="810"/>
      <c r="CE211" s="810"/>
      <c r="CF211" s="810"/>
      <c r="CG211" s="810"/>
      <c r="CH211" s="810"/>
      <c r="CI211" s="810"/>
      <c r="CJ211" s="810"/>
      <c r="CK211" s="814"/>
      <c r="CL211" s="815">
        <f t="array" ref="CL211">getSection(I211,J211,K211)</f>
        <v>8</v>
      </c>
      <c r="CM211" s="508">
        <f t="array" ref="CM211">IF(AQ211="N/A","",IF(CU211="N/A",0,GetRapPrice(I211,H211,J211,K211)))</f>
        <v>2100</v>
      </c>
      <c r="CN211" s="509">
        <f t="shared" si="52"/>
        <v>-0.29000000000000004</v>
      </c>
      <c r="CO211" s="509">
        <f t="array" ref="CO211">IF(AQ211="N/A","",IF(CU211="N/A",0,IF(ISBLANK(G211),0,GetPolSymmDiscount(I211,H211,J211,K211,L211,M211,N211,O211))))</f>
        <v>0</v>
      </c>
      <c r="CP211" s="509">
        <f t="array" ref="CP211">IF(AQ211="N/A","",Depthdisc(I211,H211,L211,J211,K211,Z211,"Y"))</f>
        <v>0</v>
      </c>
      <c r="CQ211" s="509">
        <f t="array" ref="CQ211">IF(AQ211="N/A","",IF(CU211="N/A",0,GetSizePremiums(I211,H211,J211,K211,L211,M211,N211,O211,getSection(G211,J211,K211))))</f>
        <v>0</v>
      </c>
      <c r="CR211" s="509">
        <f t="array" ref="CR211">IF(AQ211="N/A","",IF(CU211="N/A",0,IF(ISBLANK(G211),0,GetDiameterPremiums(I211,H211,L211,M211,N211,O211,J211,K211,T211))))</f>
        <v>0</v>
      </c>
      <c r="CS211" s="509">
        <f t="array" ref="CS211">IF(AQ211="N/A","",IF(CU211="N/A",0,IF(ISBLANK(G211),0,GetKtoSPremiums(I211,H211,J211,K211,AJ211))))</f>
        <v>0</v>
      </c>
      <c r="CT211" s="509">
        <f t="shared" si="53"/>
        <v>-0.29000000000000004</v>
      </c>
      <c r="CU211" s="508">
        <f t="array" ref="CU211">IF(AQ211="N/A","",GetFMP(I211, H211, J211, K211, L211, M211, N211, O211, (Q211+R211)/2,Z211,AJ211,"Y"))</f>
        <v>1491</v>
      </c>
      <c r="CV211" s="504">
        <f t="shared" si="54"/>
        <v>611.30999999999995</v>
      </c>
      <c r="CW211" s="508">
        <f t="shared" si="55"/>
        <v>2100</v>
      </c>
      <c r="CX211" s="717">
        <f t="shared" si="56"/>
        <v>0</v>
      </c>
      <c r="CY211" s="717">
        <f>IF(OR(AQ211="N/A",BM211="N/A",BI211="N/A"),"",IF(AND(H211&lt;1,H211&gt;=0.3,I210="ROUND"),IF(CT211&gt;=-0.4,-0.2,-0.15),MAX(CX211,IF(OR(AQ211="N/A",BM211="N/A",BI211="N/A"),"",GetFinalDiscount("Y", I211, H211, J211, K211, L211, M211, N211, O211, AS211, AT211,AU211,AV211, AW211, AX211,AY211, AZ211, BA211, BB211,BC211,BD211, BE211,BG211, BH211, BJ211, BK211, BN211, BO211, BP211)))))</f>
        <v>-0.2</v>
      </c>
      <c r="CZ211" s="717">
        <f t="shared" si="57"/>
        <v>-0.29000000000000004</v>
      </c>
      <c r="DA211" s="509">
        <f t="shared" si="58"/>
        <v>-0.29000000000000004</v>
      </c>
      <c r="DB211" s="504">
        <f t="shared" si="59"/>
        <v>1491</v>
      </c>
      <c r="DC211" s="504">
        <f t="shared" si="60"/>
        <v>611.30999999999995</v>
      </c>
      <c r="DD211" s="504" t="str">
        <f t="shared" si="61"/>
        <v/>
      </c>
      <c r="DE211" s="504">
        <f t="array" ref="DE211">IF(OR(AQ211="N/A",BM211="N/A",BI211="N/A"),"",GetCertCharge(H211,"Y",AL211))</f>
        <v>53</v>
      </c>
      <c r="DF211" s="504">
        <f>IF(OR(AQ211="N/A",BM211="N/A",BI211="N/A"),"",DC211*Parameters!$L$3)</f>
        <v>24.452399999999997</v>
      </c>
      <c r="DG211" s="504">
        <f t="shared" si="62"/>
        <v>533.85759999999993</v>
      </c>
      <c r="DH211" s="504">
        <f t="shared" si="63"/>
        <v>1302.0917073170731</v>
      </c>
    </row>
    <row r="212" spans="2:112" x14ac:dyDescent="0.25">
      <c r="B212" s="798"/>
      <c r="C212" s="799" t="s">
        <v>1708</v>
      </c>
      <c r="D212" s="512"/>
      <c r="E212" s="512"/>
      <c r="F212" s="722" t="s">
        <v>24</v>
      </c>
      <c r="G212" s="800"/>
      <c r="H212" s="801">
        <v>0.41</v>
      </c>
      <c r="I212" s="509" t="s">
        <v>196</v>
      </c>
      <c r="J212" s="802" t="s">
        <v>213</v>
      </c>
      <c r="K212" s="803" t="s">
        <v>234</v>
      </c>
      <c r="L212" s="804" t="s">
        <v>188</v>
      </c>
      <c r="M212" s="805" t="s">
        <v>188</v>
      </c>
      <c r="N212" s="804" t="s">
        <v>188</v>
      </c>
      <c r="O212" s="804" t="s">
        <v>36</v>
      </c>
      <c r="P212" s="806"/>
      <c r="Q212" s="805"/>
      <c r="R212" s="805"/>
      <c r="S212" s="805"/>
      <c r="T212" s="805"/>
      <c r="U212" s="805">
        <v>1.004</v>
      </c>
      <c r="V212" s="805"/>
      <c r="W212" s="805"/>
      <c r="X212" s="805"/>
      <c r="Y212" s="805"/>
      <c r="Z212" s="805">
        <v>62.4</v>
      </c>
      <c r="AA212" s="512">
        <v>56</v>
      </c>
      <c r="AB212" s="512"/>
      <c r="AC212" s="512"/>
      <c r="AD212" s="807"/>
      <c r="AE212" s="805"/>
      <c r="AF212" s="805"/>
      <c r="AG212" s="805"/>
      <c r="AH212" s="805"/>
      <c r="AI212" s="512"/>
      <c r="AJ212" s="512" t="s">
        <v>1898</v>
      </c>
      <c r="AK212" s="807"/>
      <c r="AL212" s="512"/>
      <c r="AM212" s="807"/>
      <c r="AN212" s="512"/>
      <c r="AO212" s="559">
        <f t="array" ref="AO212">IF(AQ212="N/A","",GetRapPrice(I212,H212,J212,K212))</f>
        <v>3300</v>
      </c>
      <c r="AP212" s="509">
        <f t="shared" si="48"/>
        <v>-0.31000000000000005</v>
      </c>
      <c r="AQ212" s="508">
        <f t="array" ref="AQ212">GetFMP(I212,H212,J212,K212,L212,M212,N212,O212,(Q212+R212)/2,Z212,AJ212,"Y")</f>
        <v>2277</v>
      </c>
      <c r="AR212" s="504">
        <f t="shared" si="49"/>
        <v>933.56999999999994</v>
      </c>
      <c r="AS212" s="808"/>
      <c r="AT212" s="809"/>
      <c r="AU212" s="810"/>
      <c r="AV212" s="810"/>
      <c r="AW212" s="811" t="s">
        <v>189</v>
      </c>
      <c r="AX212" s="811" t="s">
        <v>1183</v>
      </c>
      <c r="AY212" s="810" t="s">
        <v>1183</v>
      </c>
      <c r="AZ212" s="810" t="s">
        <v>1183</v>
      </c>
      <c r="BA212" s="810" t="s">
        <v>1183</v>
      </c>
      <c r="BB212" s="810" t="s">
        <v>1183</v>
      </c>
      <c r="BC212" s="810" t="s">
        <v>1183</v>
      </c>
      <c r="BD212" s="810" t="s">
        <v>1183</v>
      </c>
      <c r="BE212" s="810" t="s">
        <v>1183</v>
      </c>
      <c r="BF212" s="811">
        <f>NaturalRelatedDisc(I212,H212,J212,K212,AX212,"Y",L212,M212,N212,O212)+NaturalRelatedDisc(I212,H212,J212,K212,AY212,"Y",L212,M212,N212,O212)+OpenRelatedDisc(I212,H212,J212,K212,AZ212,"Y",L212,M212,N212,O212)+GrainingRelatedDisc(I212,H212,J212,K212,BA212,"Surface","Y",L212,M212,N212,O212)+GrainingRelatedDisc(I212,H212,J212,K212,BB212,"Internal","Y",L212,M212,N212,O212)+OthersRelatedDisc(I212,H212,J212,K212,BC212,"Y",L212,M212,N212,O212)+OthersRelatedDisc(I212,H212,J212,K212,BD212,"Y",L212,M212,N212,O212)+OthersRelatedDisc(I212,H212,J212,K212,BE212,"Y",L212,M212,N212,O212)+cutrelatedDisc(I212,H212,J212,K212,L212,M212,N212,AW212,"Y",O212)+GetColClarupgDwg(I212,H212,J212,K212,AU212,AV212,"Y",L212)</f>
        <v>0</v>
      </c>
      <c r="BG212" s="810" t="s">
        <v>1183</v>
      </c>
      <c r="BH212" s="810" t="s">
        <v>1183</v>
      </c>
      <c r="BI212" s="811">
        <f t="shared" si="50"/>
        <v>0</v>
      </c>
      <c r="BJ212" s="810" t="s">
        <v>1283</v>
      </c>
      <c r="BK212" s="810" t="s">
        <v>1183</v>
      </c>
      <c r="BL212" s="810" t="s">
        <v>1322</v>
      </c>
      <c r="BM212" s="811">
        <f t="shared" si="51"/>
        <v>-0.01</v>
      </c>
      <c r="BN212" s="812" t="s">
        <v>861</v>
      </c>
      <c r="BO212" s="812" t="s">
        <v>861</v>
      </c>
      <c r="BP212" s="812" t="s">
        <v>749</v>
      </c>
      <c r="BQ212" s="811">
        <f>cleanrelateddisc(I212, H212, J212, K212, BN212, BO212, "Y", L212, M212, N212)+HARelatedDisc(I212, H212, J212, K212,BP212, "Y", L212)</f>
        <v>0</v>
      </c>
      <c r="BR212" s="810"/>
      <c r="BS212" s="810"/>
      <c r="BT212" s="811"/>
      <c r="BU212" s="811"/>
      <c r="BV212" s="810"/>
      <c r="BW212" s="811"/>
      <c r="BX212" s="810"/>
      <c r="BY212" s="813"/>
      <c r="BZ212" s="811"/>
      <c r="CA212" s="813"/>
      <c r="CB212" s="811"/>
      <c r="CC212" s="810"/>
      <c r="CD212" s="810"/>
      <c r="CE212" s="810"/>
      <c r="CF212" s="810"/>
      <c r="CG212" s="810"/>
      <c r="CH212" s="810"/>
      <c r="CI212" s="810"/>
      <c r="CJ212" s="810"/>
      <c r="CK212" s="814"/>
      <c r="CL212" s="815">
        <f t="array" ref="CL212">getSection(I212,J212,K212)</f>
        <v>1</v>
      </c>
      <c r="CM212" s="508">
        <f t="array" ref="CM212">IF(AQ212="N/A","",IF(CU212="N/A",0,GetRapPrice(I212,H212,J212,K212)))</f>
        <v>3300</v>
      </c>
      <c r="CN212" s="509">
        <f t="shared" si="52"/>
        <v>-0.31000000000000005</v>
      </c>
      <c r="CO212" s="509">
        <f t="array" ref="CO212">IF(AQ212="N/A","",IF(CU212="N/A",0,IF(ISBLANK(G212),0,GetPolSymmDiscount(I212,H212,J212,K212,L212,M212,N212,O212))))</f>
        <v>0</v>
      </c>
      <c r="CP212" s="509">
        <f t="array" ref="CP212">IF(AQ212="N/A","",Depthdisc(I212,H212,L212,J212,K212,Z212,"Y"))</f>
        <v>0</v>
      </c>
      <c r="CQ212" s="509">
        <f t="array" ref="CQ212">IF(AQ212="N/A","",IF(CU212="N/A",0,GetSizePremiums(I212,H212,J212,K212,L212,M212,N212,O212,getSection(G212,J212,K212))))</f>
        <v>0</v>
      </c>
      <c r="CR212" s="509">
        <f t="array" ref="CR212">IF(AQ212="N/A","",IF(CU212="N/A",0,IF(ISBLANK(G212),0,GetDiameterPremiums(I212,H212,L212,M212,N212,O212,J212,K212,T212))))</f>
        <v>0</v>
      </c>
      <c r="CS212" s="509">
        <f t="array" ref="CS212">IF(AQ212="N/A","",IF(CU212="N/A",0,IF(ISBLANK(G212),0,GetKtoSPremiums(I212,H212,J212,K212,AJ212))))</f>
        <v>0</v>
      </c>
      <c r="CT212" s="509">
        <f t="shared" si="53"/>
        <v>-0.31000000000000005</v>
      </c>
      <c r="CU212" s="508">
        <f t="array" ref="CU212">IF(AQ212="N/A","",GetFMP(I212, H212, J212, K212, L212, M212, N212, O212, (Q212+R212)/2,Z212,AJ212,"Y"))</f>
        <v>2277</v>
      </c>
      <c r="CV212" s="504">
        <f t="shared" si="54"/>
        <v>933.56999999999994</v>
      </c>
      <c r="CW212" s="508">
        <f t="shared" si="55"/>
        <v>3300</v>
      </c>
      <c r="CX212" s="717">
        <f t="shared" si="56"/>
        <v>-0.01</v>
      </c>
      <c r="CY212" s="717">
        <f>IF(OR(AQ212="N/A",BM212="N/A",BI212="N/A"),"",IF(AND(H212&lt;1,H212&gt;=0.3,I211="ROUND"),IF(CT212&gt;=-0.4,-0.2,-0.15),MAX(CX212,IF(OR(AQ212="N/A",BM212="N/A",BI212="N/A"),"",GetFinalDiscount("Y", I212, H212, J212, K212, L212, M212, N212, O212, AS212, AT212,AU212,AV212, AW212, AX212,AY212, AZ212, BA212, BB212,BC212,BD212, BE212,BG212, BH212, BJ212, BK212, BN212, BO212, BP212)))))</f>
        <v>-0.2</v>
      </c>
      <c r="CZ212" s="717">
        <f t="shared" si="57"/>
        <v>-0.31000000000000005</v>
      </c>
      <c r="DA212" s="509">
        <f t="shared" si="58"/>
        <v>-0.32000000000000006</v>
      </c>
      <c r="DB212" s="504">
        <f t="shared" si="59"/>
        <v>2244</v>
      </c>
      <c r="DC212" s="504">
        <f t="shared" si="60"/>
        <v>920.04</v>
      </c>
      <c r="DD212" s="504" t="str">
        <f t="shared" si="61"/>
        <v/>
      </c>
      <c r="DE212" s="504">
        <f t="array" ref="DE212">IF(OR(AQ212="N/A",BM212="N/A",BI212="N/A"),"",GetCertCharge(H212,"Y",AL212))</f>
        <v>53</v>
      </c>
      <c r="DF212" s="504">
        <f>IF(OR(AQ212="N/A",BM212="N/A",BI212="N/A"),"",DC212*Parameters!$L$3)</f>
        <v>36.801600000000001</v>
      </c>
      <c r="DG212" s="504">
        <f t="shared" si="62"/>
        <v>830.23839999999996</v>
      </c>
      <c r="DH212" s="504">
        <f t="shared" si="63"/>
        <v>2024.9717073170732</v>
      </c>
    </row>
    <row r="213" spans="2:112" x14ac:dyDescent="0.25">
      <c r="B213" s="798"/>
      <c r="C213" s="799" t="s">
        <v>1709</v>
      </c>
      <c r="D213" s="512"/>
      <c r="E213" s="512"/>
      <c r="F213" s="722" t="s">
        <v>24</v>
      </c>
      <c r="G213" s="800"/>
      <c r="H213" s="801">
        <v>0.41</v>
      </c>
      <c r="I213" s="509" t="s">
        <v>196</v>
      </c>
      <c r="J213" s="802" t="s">
        <v>273</v>
      </c>
      <c r="K213" s="803" t="s">
        <v>243</v>
      </c>
      <c r="L213" s="804" t="s">
        <v>188</v>
      </c>
      <c r="M213" s="805" t="s">
        <v>188</v>
      </c>
      <c r="N213" s="804" t="s">
        <v>188</v>
      </c>
      <c r="O213" s="804" t="s">
        <v>36</v>
      </c>
      <c r="P213" s="806"/>
      <c r="Q213" s="805"/>
      <c r="R213" s="805"/>
      <c r="S213" s="805"/>
      <c r="T213" s="805"/>
      <c r="U213" s="805">
        <v>1.008</v>
      </c>
      <c r="V213" s="805"/>
      <c r="W213" s="805"/>
      <c r="X213" s="805"/>
      <c r="Y213" s="805"/>
      <c r="Z213" s="805">
        <v>61.1</v>
      </c>
      <c r="AA213" s="512">
        <v>60</v>
      </c>
      <c r="AB213" s="512"/>
      <c r="AC213" s="512"/>
      <c r="AD213" s="807"/>
      <c r="AE213" s="805"/>
      <c r="AF213" s="805"/>
      <c r="AG213" s="805"/>
      <c r="AH213" s="805"/>
      <c r="AI213" s="512"/>
      <c r="AJ213" s="512"/>
      <c r="AK213" s="807"/>
      <c r="AL213" s="512"/>
      <c r="AM213" s="807"/>
      <c r="AN213" s="512"/>
      <c r="AO213" s="559">
        <f t="array" ref="AO213">IF(AQ213="N/A","",GetRapPrice(I213,H213,J213,K213))</f>
        <v>1700</v>
      </c>
      <c r="AP213" s="509">
        <f t="shared" si="48"/>
        <v>-0.37</v>
      </c>
      <c r="AQ213" s="508">
        <f t="array" ref="AQ213">GetFMP(I213,H213,J213,K213,L213,M213,N213,O213,(Q213+R213)/2,Z213,AJ213,"Y")</f>
        <v>1071</v>
      </c>
      <c r="AR213" s="504">
        <f t="shared" si="49"/>
        <v>439.10999999999996</v>
      </c>
      <c r="AS213" s="808"/>
      <c r="AT213" s="809"/>
      <c r="AU213" s="810"/>
      <c r="AV213" s="810"/>
      <c r="AW213" s="811"/>
      <c r="AX213" s="811" t="s">
        <v>1183</v>
      </c>
      <c r="AY213" s="810" t="s">
        <v>1183</v>
      </c>
      <c r="AZ213" s="810" t="s">
        <v>1183</v>
      </c>
      <c r="BA213" s="810" t="s">
        <v>1183</v>
      </c>
      <c r="BB213" s="810" t="s">
        <v>1183</v>
      </c>
      <c r="BC213" s="810" t="s">
        <v>1183</v>
      </c>
      <c r="BD213" s="810" t="s">
        <v>1183</v>
      </c>
      <c r="BE213" s="810" t="s">
        <v>1183</v>
      </c>
      <c r="BF213" s="811">
        <f>NaturalRelatedDisc(I213,H213,J213,K213,AX213,"Y",L213,M213,N213,O213)+NaturalRelatedDisc(I213,H213,J213,K213,AY213,"Y",L213,M213,N213,O213)+OpenRelatedDisc(I213,H213,J213,K213,AZ213,"Y",L213,M213,N213,O213)+GrainingRelatedDisc(I213,H213,J213,K213,BA213,"Surface","Y",L213,M213,N213,O213)+GrainingRelatedDisc(I213,H213,J213,K213,BB213,"Internal","Y",L213,M213,N213,O213)+OthersRelatedDisc(I213,H213,J213,K213,BC213,"Y",L213,M213,N213,O213)+OthersRelatedDisc(I213,H213,J213,K213,BD213,"Y",L213,M213,N213,O213)+OthersRelatedDisc(I213,H213,J213,K213,BE213,"Y",L213,M213,N213,O213)+cutrelatedDisc(I213,H213,J213,K213,L213,M213,N213,AW213,"Y",O213)+GetColClarupgDwg(I213,H213,J213,K213,AU213,AV213,"Y",L213)</f>
        <v>0</v>
      </c>
      <c r="BG213" s="810" t="s">
        <v>1183</v>
      </c>
      <c r="BH213" s="810" t="s">
        <v>1183</v>
      </c>
      <c r="BI213" s="811">
        <f t="shared" si="50"/>
        <v>0</v>
      </c>
      <c r="BJ213" s="810" t="s">
        <v>1183</v>
      </c>
      <c r="BK213" s="810" t="s">
        <v>1183</v>
      </c>
      <c r="BL213" s="810" t="s">
        <v>1183</v>
      </c>
      <c r="BM213" s="811">
        <f t="shared" si="51"/>
        <v>0</v>
      </c>
      <c r="BN213" s="812"/>
      <c r="BO213" s="812"/>
      <c r="BP213" s="812"/>
      <c r="BQ213" s="811">
        <f>cleanrelateddisc(I213, H213, J213, K213, BN213, BO213, "Y", L213, M213, N213)+HARelatedDisc(I213, H213, J213, K213,BP213, "Y", L213)</f>
        <v>0</v>
      </c>
      <c r="BR213" s="810"/>
      <c r="BS213" s="810"/>
      <c r="BT213" s="811"/>
      <c r="BU213" s="811"/>
      <c r="BV213" s="810"/>
      <c r="BW213" s="811"/>
      <c r="BX213" s="810"/>
      <c r="BY213" s="813"/>
      <c r="BZ213" s="811"/>
      <c r="CA213" s="813"/>
      <c r="CB213" s="811"/>
      <c r="CC213" s="810"/>
      <c r="CD213" s="810"/>
      <c r="CE213" s="810"/>
      <c r="CF213" s="810"/>
      <c r="CG213" s="810"/>
      <c r="CH213" s="810"/>
      <c r="CI213" s="810"/>
      <c r="CJ213" s="810"/>
      <c r="CK213" s="814"/>
      <c r="CL213" s="815">
        <f t="array" ref="CL213">getSection(I213,J213,K213)</f>
        <v>6</v>
      </c>
      <c r="CM213" s="508">
        <f t="array" ref="CM213">IF(AQ213="N/A","",IF(CU213="N/A",0,GetRapPrice(I213,H213,J213,K213)))</f>
        <v>1700</v>
      </c>
      <c r="CN213" s="509">
        <f t="shared" si="52"/>
        <v>-0.37</v>
      </c>
      <c r="CO213" s="509">
        <f t="array" ref="CO213">IF(AQ213="N/A","",IF(CU213="N/A",0,IF(ISBLANK(G213),0,GetPolSymmDiscount(I213,H213,J213,K213,L213,M213,N213,O213))))</f>
        <v>0</v>
      </c>
      <c r="CP213" s="509">
        <f t="array" ref="CP213">IF(AQ213="N/A","",Depthdisc(I213,H213,L213,J213,K213,Z213,"Y"))</f>
        <v>0</v>
      </c>
      <c r="CQ213" s="509">
        <f t="array" ref="CQ213">IF(AQ213="N/A","",IF(CU213="N/A",0,GetSizePremiums(I213,H213,J213,K213,L213,M213,N213,O213,getSection(G213,J213,K213))))</f>
        <v>0</v>
      </c>
      <c r="CR213" s="509">
        <f t="array" ref="CR213">IF(AQ213="N/A","",IF(CU213="N/A",0,IF(ISBLANK(G213),0,GetDiameterPremiums(I213,H213,L213,M213,N213,O213,J213,K213,T213))))</f>
        <v>0</v>
      </c>
      <c r="CS213" s="509">
        <f t="array" ref="CS213">IF(AQ213="N/A","",IF(CU213="N/A",0,IF(ISBLANK(G213),0,GetKtoSPremiums(I213,H213,J213,K213,AJ213))))</f>
        <v>0</v>
      </c>
      <c r="CT213" s="509">
        <f t="shared" si="53"/>
        <v>-0.37</v>
      </c>
      <c r="CU213" s="508">
        <f t="array" ref="CU213">IF(AQ213="N/A","",GetFMP(I213, H213, J213, K213, L213, M213, N213, O213, (Q213+R213)/2,Z213,AJ213,"Y"))</f>
        <v>1071</v>
      </c>
      <c r="CV213" s="504">
        <f t="shared" si="54"/>
        <v>439.10999999999996</v>
      </c>
      <c r="CW213" s="508">
        <f t="shared" si="55"/>
        <v>1700</v>
      </c>
      <c r="CX213" s="717">
        <f t="shared" si="56"/>
        <v>0</v>
      </c>
      <c r="CY213" s="717">
        <f>IF(OR(AQ213="N/A",BM213="N/A",BI213="N/A"),"",IF(AND(H213&lt;1,H213&gt;=0.3,I212="ROUND"),IF(CT213&gt;=-0.4,-0.2,-0.15),MAX(CX213,IF(OR(AQ213="N/A",BM213="N/A",BI213="N/A"),"",GetFinalDiscount("Y", I213, H213, J213, K213, L213, M213, N213, O213, AS213, AT213,AU213,AV213, AW213, AX213,AY213, AZ213, BA213, BB213,BC213,BD213, BE213,BG213, BH213, BJ213, BK213, BN213, BO213, BP213)))))</f>
        <v>-0.2</v>
      </c>
      <c r="CZ213" s="717">
        <f t="shared" si="57"/>
        <v>-0.37</v>
      </c>
      <c r="DA213" s="509">
        <f t="shared" si="58"/>
        <v>-0.37</v>
      </c>
      <c r="DB213" s="504">
        <f t="shared" si="59"/>
        <v>1071</v>
      </c>
      <c r="DC213" s="504">
        <f t="shared" si="60"/>
        <v>439.10999999999996</v>
      </c>
      <c r="DD213" s="504" t="str">
        <f t="shared" si="61"/>
        <v/>
      </c>
      <c r="DE213" s="504">
        <f t="array" ref="DE213">IF(OR(AQ213="N/A",BM213="N/A",BI213="N/A"),"",GetCertCharge(H213,"Y",AL213))</f>
        <v>53</v>
      </c>
      <c r="DF213" s="504">
        <f>IF(OR(AQ213="N/A",BM213="N/A",BI213="N/A"),"",DC213*Parameters!$L$3)</f>
        <v>17.564399999999999</v>
      </c>
      <c r="DG213" s="504">
        <f t="shared" si="62"/>
        <v>368.54559999999998</v>
      </c>
      <c r="DH213" s="504">
        <f t="shared" si="63"/>
        <v>898.89170731707316</v>
      </c>
    </row>
    <row r="214" spans="2:112" x14ac:dyDescent="0.25">
      <c r="B214" s="798"/>
      <c r="C214" s="799" t="s">
        <v>1710</v>
      </c>
      <c r="D214" s="512"/>
      <c r="E214" s="512"/>
      <c r="F214" s="722" t="s">
        <v>24</v>
      </c>
      <c r="G214" s="800"/>
      <c r="H214" s="801">
        <v>0.41</v>
      </c>
      <c r="I214" s="509" t="s">
        <v>196</v>
      </c>
      <c r="J214" s="802" t="s">
        <v>233</v>
      </c>
      <c r="K214" s="803" t="s">
        <v>243</v>
      </c>
      <c r="L214" s="804" t="s">
        <v>188</v>
      </c>
      <c r="M214" s="805" t="s">
        <v>188</v>
      </c>
      <c r="N214" s="804" t="s">
        <v>188</v>
      </c>
      <c r="O214" s="804" t="s">
        <v>22</v>
      </c>
      <c r="P214" s="806"/>
      <c r="Q214" s="805"/>
      <c r="R214" s="805"/>
      <c r="S214" s="805"/>
      <c r="T214" s="805"/>
      <c r="U214" s="805">
        <v>1.004</v>
      </c>
      <c r="V214" s="805"/>
      <c r="W214" s="805"/>
      <c r="X214" s="805"/>
      <c r="Y214" s="805"/>
      <c r="Z214" s="805">
        <v>60.8</v>
      </c>
      <c r="AA214" s="512">
        <v>56</v>
      </c>
      <c r="AB214" s="512"/>
      <c r="AC214" s="512"/>
      <c r="AD214" s="807"/>
      <c r="AE214" s="805"/>
      <c r="AF214" s="805"/>
      <c r="AG214" s="805"/>
      <c r="AH214" s="805"/>
      <c r="AI214" s="512"/>
      <c r="AJ214" s="512" t="s">
        <v>1926</v>
      </c>
      <c r="AK214" s="807"/>
      <c r="AL214" s="512"/>
      <c r="AM214" s="807"/>
      <c r="AN214" s="512"/>
      <c r="AO214" s="559">
        <f t="array" ref="AO214">IF(AQ214="N/A","",GetRapPrice(I214,H214,J214,K214))</f>
        <v>2900</v>
      </c>
      <c r="AP214" s="509">
        <f t="shared" si="48"/>
        <v>-0.28000000000000003</v>
      </c>
      <c r="AQ214" s="508">
        <f t="array" ref="AQ214">GetFMP(I214,H214,J214,K214,L214,M214,N214,O214,(Q214+R214)/2,Z214,AJ214,"Y")</f>
        <v>2088</v>
      </c>
      <c r="AR214" s="504">
        <f t="shared" si="49"/>
        <v>856.07999999999993</v>
      </c>
      <c r="AS214" s="808"/>
      <c r="AT214" s="809"/>
      <c r="AU214" s="810"/>
      <c r="AV214" s="810"/>
      <c r="AW214" s="811"/>
      <c r="AX214" s="811" t="s">
        <v>1183</v>
      </c>
      <c r="AY214" s="810" t="s">
        <v>1183</v>
      </c>
      <c r="AZ214" s="810" t="s">
        <v>1183</v>
      </c>
      <c r="BA214" s="810" t="s">
        <v>1183</v>
      </c>
      <c r="BB214" s="810" t="s">
        <v>1183</v>
      </c>
      <c r="BC214" s="810" t="s">
        <v>1183</v>
      </c>
      <c r="BD214" s="810" t="s">
        <v>1183</v>
      </c>
      <c r="BE214" s="810" t="s">
        <v>1183</v>
      </c>
      <c r="BF214" s="811">
        <f>NaturalRelatedDisc(I214,H214,J214,K214,AX214,"Y",L214,M214,N214,O214)+NaturalRelatedDisc(I214,H214,J214,K214,AY214,"Y",L214,M214,N214,O214)+OpenRelatedDisc(I214,H214,J214,K214,AZ214,"Y",L214,M214,N214,O214)+GrainingRelatedDisc(I214,H214,J214,K214,BA214,"Surface","Y",L214,M214,N214,O214)+GrainingRelatedDisc(I214,H214,J214,K214,BB214,"Internal","Y",L214,M214,N214,O214)+OthersRelatedDisc(I214,H214,J214,K214,BC214,"Y",L214,M214,N214,O214)+OthersRelatedDisc(I214,H214,J214,K214,BD214,"Y",L214,M214,N214,O214)+OthersRelatedDisc(I214,H214,J214,K214,BE214,"Y",L214,M214,N214,O214)+cutrelatedDisc(I214,H214,J214,K214,L214,M214,N214,AW214,"Y",O214)+GetColClarupgDwg(I214,H214,J214,K214,AU214,AV214,"Y",L214)</f>
        <v>0</v>
      </c>
      <c r="BG214" s="810" t="s">
        <v>1183</v>
      </c>
      <c r="BH214" s="810" t="s">
        <v>1183</v>
      </c>
      <c r="BI214" s="811">
        <f t="shared" si="50"/>
        <v>0</v>
      </c>
      <c r="BJ214" s="810" t="s">
        <v>1183</v>
      </c>
      <c r="BK214" s="810" t="s">
        <v>1183</v>
      </c>
      <c r="BL214" s="810" t="s">
        <v>1183</v>
      </c>
      <c r="BM214" s="811">
        <f t="shared" si="51"/>
        <v>0</v>
      </c>
      <c r="BN214" s="812" t="s">
        <v>861</v>
      </c>
      <c r="BO214" s="812" t="s">
        <v>861</v>
      </c>
      <c r="BP214" s="812" t="s">
        <v>749</v>
      </c>
      <c r="BQ214" s="811">
        <f>cleanrelateddisc(I214, H214, J214, K214, BN214, BO214, "Y", L214, M214, N214)+HARelatedDisc(I214, H214, J214, K214,BP214, "Y", L214)</f>
        <v>0</v>
      </c>
      <c r="BR214" s="810"/>
      <c r="BS214" s="810"/>
      <c r="BT214" s="811"/>
      <c r="BU214" s="811"/>
      <c r="BV214" s="810"/>
      <c r="BW214" s="811"/>
      <c r="BX214" s="810"/>
      <c r="BY214" s="813"/>
      <c r="BZ214" s="811"/>
      <c r="CA214" s="813"/>
      <c r="CB214" s="811"/>
      <c r="CC214" s="810"/>
      <c r="CD214" s="810"/>
      <c r="CE214" s="810"/>
      <c r="CF214" s="810"/>
      <c r="CG214" s="810"/>
      <c r="CH214" s="810"/>
      <c r="CI214" s="810"/>
      <c r="CJ214" s="810"/>
      <c r="CK214" s="814"/>
      <c r="CL214" s="815">
        <f t="array" ref="CL214">getSection(I214,J214,K214)</f>
        <v>4</v>
      </c>
      <c r="CM214" s="508">
        <f t="array" ref="CM214">IF(AQ214="N/A","",IF(CU214="N/A",0,GetRapPrice(I214,H214,J214,K214)))</f>
        <v>2900</v>
      </c>
      <c r="CN214" s="509">
        <f t="shared" si="52"/>
        <v>-0.28000000000000003</v>
      </c>
      <c r="CO214" s="509">
        <f t="array" ref="CO214">IF(AQ214="N/A","",IF(CU214="N/A",0,IF(ISBLANK(G214),0,GetPolSymmDiscount(I214,H214,J214,K214,L214,M214,N214,O214))))</f>
        <v>0</v>
      </c>
      <c r="CP214" s="509">
        <f t="array" ref="CP214">IF(AQ214="N/A","",Depthdisc(I214,H214,L214,J214,K214,Z214,"Y"))</f>
        <v>0</v>
      </c>
      <c r="CQ214" s="509">
        <f t="array" ref="CQ214">IF(AQ214="N/A","",IF(CU214="N/A",0,GetSizePremiums(I214,H214,J214,K214,L214,M214,N214,O214,getSection(G214,J214,K214))))</f>
        <v>0</v>
      </c>
      <c r="CR214" s="509">
        <f t="array" ref="CR214">IF(AQ214="N/A","",IF(CU214="N/A",0,IF(ISBLANK(G214),0,GetDiameterPremiums(I214,H214,L214,M214,N214,O214,J214,K214,T214))))</f>
        <v>0</v>
      </c>
      <c r="CS214" s="509">
        <f t="array" ref="CS214">IF(AQ214="N/A","",IF(CU214="N/A",0,IF(ISBLANK(G214),0,GetKtoSPremiums(I214,H214,J214,K214,AJ214))))</f>
        <v>0</v>
      </c>
      <c r="CT214" s="509">
        <f t="shared" si="53"/>
        <v>-0.28000000000000003</v>
      </c>
      <c r="CU214" s="508">
        <f t="array" ref="CU214">IF(AQ214="N/A","",GetFMP(I214, H214, J214, K214, L214, M214, N214, O214, (Q214+R214)/2,Z214,AJ214,"Y"))</f>
        <v>2088</v>
      </c>
      <c r="CV214" s="504">
        <f t="shared" si="54"/>
        <v>856.07999999999993</v>
      </c>
      <c r="CW214" s="508">
        <f t="shared" si="55"/>
        <v>2900</v>
      </c>
      <c r="CX214" s="717">
        <f t="shared" si="56"/>
        <v>0</v>
      </c>
      <c r="CY214" s="717">
        <f>IF(OR(AQ214="N/A",BM214="N/A",BI214="N/A"),"",IF(AND(H214&lt;1,H214&gt;=0.3,I213="ROUND"),IF(CT214&gt;=-0.4,-0.2,-0.15),MAX(CX214,IF(OR(AQ214="N/A",BM214="N/A",BI214="N/A"),"",GetFinalDiscount("Y", I214, H214, J214, K214, L214, M214, N214, O214, AS214, AT214,AU214,AV214, AW214, AX214,AY214, AZ214, BA214, BB214,BC214,BD214, BE214,BG214, BH214, BJ214, BK214, BN214, BO214, BP214)))))</f>
        <v>-0.2</v>
      </c>
      <c r="CZ214" s="717">
        <f t="shared" si="57"/>
        <v>-0.28000000000000003</v>
      </c>
      <c r="DA214" s="509">
        <f t="shared" si="58"/>
        <v>-0.28000000000000003</v>
      </c>
      <c r="DB214" s="504">
        <f t="shared" si="59"/>
        <v>2088</v>
      </c>
      <c r="DC214" s="504">
        <f t="shared" si="60"/>
        <v>856.07999999999993</v>
      </c>
      <c r="DD214" s="504" t="str">
        <f t="shared" si="61"/>
        <v/>
      </c>
      <c r="DE214" s="504">
        <f t="array" ref="DE214">IF(OR(AQ214="N/A",BM214="N/A",BI214="N/A"),"",GetCertCharge(H214,"Y",AL214))</f>
        <v>53</v>
      </c>
      <c r="DF214" s="504">
        <f>IF(OR(AQ214="N/A",BM214="N/A",BI214="N/A"),"",DC214*Parameters!$L$3)</f>
        <v>34.243199999999995</v>
      </c>
      <c r="DG214" s="504">
        <f t="shared" si="62"/>
        <v>768.83679999999993</v>
      </c>
      <c r="DH214" s="504">
        <f t="shared" si="63"/>
        <v>1875.2117073170732</v>
      </c>
    </row>
    <row r="215" spans="2:112" x14ac:dyDescent="0.25">
      <c r="B215" s="798"/>
      <c r="C215" s="799" t="s">
        <v>1711</v>
      </c>
      <c r="D215" s="512"/>
      <c r="E215" s="512"/>
      <c r="F215" s="722" t="s">
        <v>24</v>
      </c>
      <c r="G215" s="800"/>
      <c r="H215" s="801">
        <v>0.41</v>
      </c>
      <c r="I215" s="509" t="s">
        <v>196</v>
      </c>
      <c r="J215" s="802" t="s">
        <v>213</v>
      </c>
      <c r="K215" s="803" t="s">
        <v>251</v>
      </c>
      <c r="L215" s="804" t="s">
        <v>188</v>
      </c>
      <c r="M215" s="805" t="s">
        <v>188</v>
      </c>
      <c r="N215" s="804" t="s">
        <v>188</v>
      </c>
      <c r="O215" s="804" t="s">
        <v>22</v>
      </c>
      <c r="P215" s="806"/>
      <c r="Q215" s="805"/>
      <c r="R215" s="805"/>
      <c r="S215" s="805"/>
      <c r="T215" s="805"/>
      <c r="U215" s="805">
        <v>1.006</v>
      </c>
      <c r="V215" s="805"/>
      <c r="W215" s="805"/>
      <c r="X215" s="805"/>
      <c r="Y215" s="805"/>
      <c r="Z215" s="805">
        <v>62.1</v>
      </c>
      <c r="AA215" s="512">
        <v>59</v>
      </c>
      <c r="AB215" s="512"/>
      <c r="AC215" s="512"/>
      <c r="AD215" s="807"/>
      <c r="AE215" s="805"/>
      <c r="AF215" s="805"/>
      <c r="AG215" s="805"/>
      <c r="AH215" s="805"/>
      <c r="AI215" s="512"/>
      <c r="AJ215" s="512" t="s">
        <v>1920</v>
      </c>
      <c r="AK215" s="807"/>
      <c r="AL215" s="512"/>
      <c r="AM215" s="807"/>
      <c r="AN215" s="512"/>
      <c r="AO215" s="559">
        <f t="array" ref="AO215">IF(AQ215="N/A","",GetRapPrice(I215,H215,J215,K215))</f>
        <v>2800</v>
      </c>
      <c r="AP215" s="509">
        <f t="shared" si="48"/>
        <v>-0.31999999999999995</v>
      </c>
      <c r="AQ215" s="508">
        <f t="array" ref="AQ215">GetFMP(I215,H215,J215,K215,L215,M215,N215,O215,(Q215+R215)/2,Z215,AJ215,"Y")</f>
        <v>1904.0000000000002</v>
      </c>
      <c r="AR215" s="504">
        <f t="shared" si="49"/>
        <v>780.6400000000001</v>
      </c>
      <c r="AS215" s="808"/>
      <c r="AT215" s="809"/>
      <c r="AU215" s="810"/>
      <c r="AV215" s="810"/>
      <c r="AW215" s="811"/>
      <c r="AX215" s="811" t="s">
        <v>1183</v>
      </c>
      <c r="AY215" s="810" t="s">
        <v>1183</v>
      </c>
      <c r="AZ215" s="810" t="s">
        <v>1183</v>
      </c>
      <c r="BA215" s="810" t="s">
        <v>1183</v>
      </c>
      <c r="BB215" s="810" t="s">
        <v>1183</v>
      </c>
      <c r="BC215" s="810" t="s">
        <v>1183</v>
      </c>
      <c r="BD215" s="810" t="s">
        <v>1183</v>
      </c>
      <c r="BE215" s="810" t="s">
        <v>1183</v>
      </c>
      <c r="BF215" s="811">
        <f>NaturalRelatedDisc(I215,H215,J215,K215,AX215,"Y",L215,M215,N215,O215)+NaturalRelatedDisc(I215,H215,J215,K215,AY215,"Y",L215,M215,N215,O215)+OpenRelatedDisc(I215,H215,J215,K215,AZ215,"Y",L215,M215,N215,O215)+GrainingRelatedDisc(I215,H215,J215,K215,BA215,"Surface","Y",L215,M215,N215,O215)+GrainingRelatedDisc(I215,H215,J215,K215,BB215,"Internal","Y",L215,M215,N215,O215)+OthersRelatedDisc(I215,H215,J215,K215,BC215,"Y",L215,M215,N215,O215)+OthersRelatedDisc(I215,H215,J215,K215,BD215,"Y",L215,M215,N215,O215)+OthersRelatedDisc(I215,H215,J215,K215,BE215,"Y",L215,M215,N215,O215)+cutrelatedDisc(I215,H215,J215,K215,L215,M215,N215,AW215,"Y",O215)+GetColClarupgDwg(I215,H215,J215,K215,AU215,AV215,"Y",L215)</f>
        <v>0</v>
      </c>
      <c r="BG215" s="810" t="s">
        <v>1183</v>
      </c>
      <c r="BH215" s="810" t="s">
        <v>1183</v>
      </c>
      <c r="BI215" s="811">
        <f t="shared" si="50"/>
        <v>0</v>
      </c>
      <c r="BJ215" s="810" t="s">
        <v>1183</v>
      </c>
      <c r="BK215" s="810" t="s">
        <v>1183</v>
      </c>
      <c r="BL215" s="810" t="s">
        <v>1183</v>
      </c>
      <c r="BM215" s="811">
        <f t="shared" si="51"/>
        <v>0</v>
      </c>
      <c r="BN215" s="812"/>
      <c r="BO215" s="812"/>
      <c r="BP215" s="812"/>
      <c r="BQ215" s="811">
        <f>cleanrelateddisc(I215, H215, J215, K215, BN215, BO215, "Y", L215, M215, N215)+HARelatedDisc(I215, H215, J215, K215,BP215, "Y", L215)</f>
        <v>0</v>
      </c>
      <c r="BR215" s="810"/>
      <c r="BS215" s="810"/>
      <c r="BT215" s="811"/>
      <c r="BU215" s="811"/>
      <c r="BV215" s="810"/>
      <c r="BW215" s="811"/>
      <c r="BX215" s="810"/>
      <c r="BY215" s="813"/>
      <c r="BZ215" s="811"/>
      <c r="CA215" s="813"/>
      <c r="CB215" s="811"/>
      <c r="CC215" s="810"/>
      <c r="CD215" s="810"/>
      <c r="CE215" s="810"/>
      <c r="CF215" s="810"/>
      <c r="CG215" s="810"/>
      <c r="CH215" s="810"/>
      <c r="CI215" s="810"/>
      <c r="CJ215" s="810"/>
      <c r="CK215" s="814"/>
      <c r="CL215" s="815">
        <f t="array" ref="CL215">getSection(I215,J215,K215)</f>
        <v>4</v>
      </c>
      <c r="CM215" s="508">
        <f t="array" ref="CM215">IF(AQ215="N/A","",IF(CU215="N/A",0,GetRapPrice(I215,H215,J215,K215)))</f>
        <v>2800</v>
      </c>
      <c r="CN215" s="509">
        <f t="shared" si="52"/>
        <v>-0.31999999999999995</v>
      </c>
      <c r="CO215" s="509">
        <f t="array" ref="CO215">IF(AQ215="N/A","",IF(CU215="N/A",0,IF(ISBLANK(G215),0,GetPolSymmDiscount(I215,H215,J215,K215,L215,M215,N215,O215))))</f>
        <v>0</v>
      </c>
      <c r="CP215" s="509">
        <f t="array" ref="CP215">IF(AQ215="N/A","",Depthdisc(I215,H215,L215,J215,K215,Z215,"Y"))</f>
        <v>0</v>
      </c>
      <c r="CQ215" s="509">
        <f t="array" ref="CQ215">IF(AQ215="N/A","",IF(CU215="N/A",0,GetSizePremiums(I215,H215,J215,K215,L215,M215,N215,O215,getSection(G215,J215,K215))))</f>
        <v>0</v>
      </c>
      <c r="CR215" s="509">
        <f t="array" ref="CR215">IF(AQ215="N/A","",IF(CU215="N/A",0,IF(ISBLANK(G215),0,GetDiameterPremiums(I215,H215,L215,M215,N215,O215,J215,K215,T215))))</f>
        <v>0</v>
      </c>
      <c r="CS215" s="509">
        <f t="array" ref="CS215">IF(AQ215="N/A","",IF(CU215="N/A",0,IF(ISBLANK(G215),0,GetKtoSPremiums(I215,H215,J215,K215,AJ215))))</f>
        <v>0</v>
      </c>
      <c r="CT215" s="509">
        <f t="shared" si="53"/>
        <v>-0.31999999999999995</v>
      </c>
      <c r="CU215" s="508">
        <f t="array" ref="CU215">IF(AQ215="N/A","",GetFMP(I215, H215, J215, K215, L215, M215, N215, O215, (Q215+R215)/2,Z215,AJ215,"Y"))</f>
        <v>1904.0000000000002</v>
      </c>
      <c r="CV215" s="504">
        <f t="shared" si="54"/>
        <v>780.6400000000001</v>
      </c>
      <c r="CW215" s="508">
        <f t="shared" si="55"/>
        <v>2800</v>
      </c>
      <c r="CX215" s="717">
        <f t="shared" si="56"/>
        <v>0</v>
      </c>
      <c r="CY215" s="717">
        <f>IF(OR(AQ215="N/A",BM215="N/A",BI215="N/A"),"",IF(AND(H215&lt;1,H215&gt;=0.3,I214="ROUND"),IF(CT215&gt;=-0.4,-0.2,-0.15),MAX(CX215,IF(OR(AQ215="N/A",BM215="N/A",BI215="N/A"),"",GetFinalDiscount("Y", I215, H215, J215, K215, L215, M215, N215, O215, AS215, AT215,AU215,AV215, AW215, AX215,AY215, AZ215, BA215, BB215,BC215,BD215, BE215,BG215, BH215, BJ215, BK215, BN215, BO215, BP215)))))</f>
        <v>-0.2</v>
      </c>
      <c r="CZ215" s="717">
        <f t="shared" si="57"/>
        <v>-0.31999999999999995</v>
      </c>
      <c r="DA215" s="509">
        <f t="shared" si="58"/>
        <v>-0.31999999999999995</v>
      </c>
      <c r="DB215" s="504">
        <f t="shared" si="59"/>
        <v>1904.0000000000002</v>
      </c>
      <c r="DC215" s="504">
        <f t="shared" si="60"/>
        <v>780.6400000000001</v>
      </c>
      <c r="DD215" s="504" t="str">
        <f t="shared" si="61"/>
        <v/>
      </c>
      <c r="DE215" s="504">
        <f t="array" ref="DE215">IF(OR(AQ215="N/A",BM215="N/A",BI215="N/A"),"",GetCertCharge(H215,"Y",AL215))</f>
        <v>53</v>
      </c>
      <c r="DF215" s="504">
        <f>IF(OR(AQ215="N/A",BM215="N/A",BI215="N/A"),"",DC215*Parameters!$L$3)</f>
        <v>31.225600000000004</v>
      </c>
      <c r="DG215" s="504">
        <f t="shared" si="62"/>
        <v>696.41440000000011</v>
      </c>
      <c r="DH215" s="504">
        <f t="shared" si="63"/>
        <v>1698.5717073170736</v>
      </c>
    </row>
    <row r="216" spans="2:112" x14ac:dyDescent="0.25">
      <c r="B216" s="798"/>
      <c r="C216" s="799" t="s">
        <v>1712</v>
      </c>
      <c r="D216" s="512"/>
      <c r="E216" s="512"/>
      <c r="F216" s="722" t="s">
        <v>24</v>
      </c>
      <c r="G216" s="800"/>
      <c r="H216" s="801">
        <v>0.41</v>
      </c>
      <c r="I216" s="509" t="s">
        <v>196</v>
      </c>
      <c r="J216" s="802" t="s">
        <v>213</v>
      </c>
      <c r="K216" s="803" t="s">
        <v>251</v>
      </c>
      <c r="L216" s="804" t="s">
        <v>188</v>
      </c>
      <c r="M216" s="805" t="s">
        <v>188</v>
      </c>
      <c r="N216" s="804" t="s">
        <v>188</v>
      </c>
      <c r="O216" s="804" t="s">
        <v>22</v>
      </c>
      <c r="P216" s="806"/>
      <c r="Q216" s="805"/>
      <c r="R216" s="805"/>
      <c r="S216" s="805"/>
      <c r="T216" s="805"/>
      <c r="U216" s="805">
        <v>1.002</v>
      </c>
      <c r="V216" s="805"/>
      <c r="W216" s="805"/>
      <c r="X216" s="805"/>
      <c r="Y216" s="805"/>
      <c r="Z216" s="805">
        <v>62</v>
      </c>
      <c r="AA216" s="512">
        <v>56</v>
      </c>
      <c r="AB216" s="512"/>
      <c r="AC216" s="512"/>
      <c r="AD216" s="807"/>
      <c r="AE216" s="805"/>
      <c r="AF216" s="805"/>
      <c r="AG216" s="805"/>
      <c r="AH216" s="805"/>
      <c r="AI216" s="512"/>
      <c r="AJ216" s="512" t="s">
        <v>1901</v>
      </c>
      <c r="AK216" s="807"/>
      <c r="AL216" s="512"/>
      <c r="AM216" s="807"/>
      <c r="AN216" s="512"/>
      <c r="AO216" s="559">
        <f t="array" ref="AO216">IF(AQ216="N/A","",GetRapPrice(I216,H216,J216,K216))</f>
        <v>2800</v>
      </c>
      <c r="AP216" s="509">
        <f t="shared" si="48"/>
        <v>-0.31999999999999995</v>
      </c>
      <c r="AQ216" s="508">
        <f t="array" ref="AQ216">GetFMP(I216,H216,J216,K216,L216,M216,N216,O216,(Q216+R216)/2,Z216,AJ216,"Y")</f>
        <v>1904.0000000000002</v>
      </c>
      <c r="AR216" s="504">
        <f t="shared" si="49"/>
        <v>780.6400000000001</v>
      </c>
      <c r="AS216" s="808"/>
      <c r="AT216" s="809"/>
      <c r="AU216" s="810"/>
      <c r="AV216" s="810"/>
      <c r="AW216" s="811"/>
      <c r="AX216" s="811" t="s">
        <v>1183</v>
      </c>
      <c r="AY216" s="810" t="s">
        <v>1183</v>
      </c>
      <c r="AZ216" s="810" t="s">
        <v>1183</v>
      </c>
      <c r="BA216" s="810" t="s">
        <v>1183</v>
      </c>
      <c r="BB216" s="810" t="s">
        <v>1183</v>
      </c>
      <c r="BC216" s="810" t="s">
        <v>1183</v>
      </c>
      <c r="BD216" s="810" t="s">
        <v>1183</v>
      </c>
      <c r="BE216" s="810" t="s">
        <v>1183</v>
      </c>
      <c r="BF216" s="811">
        <f>NaturalRelatedDisc(I216,H216,J216,K216,AX216,"Y",L216,M216,N216,O216)+NaturalRelatedDisc(I216,H216,J216,K216,AY216,"Y",L216,M216,N216,O216)+OpenRelatedDisc(I216,H216,J216,K216,AZ216,"Y",L216,M216,N216,O216)+GrainingRelatedDisc(I216,H216,J216,K216,BA216,"Surface","Y",L216,M216,N216,O216)+GrainingRelatedDisc(I216,H216,J216,K216,BB216,"Internal","Y",L216,M216,N216,O216)+OthersRelatedDisc(I216,H216,J216,K216,BC216,"Y",L216,M216,N216,O216)+OthersRelatedDisc(I216,H216,J216,K216,BD216,"Y",L216,M216,N216,O216)+OthersRelatedDisc(I216,H216,J216,K216,BE216,"Y",L216,M216,N216,O216)+cutrelatedDisc(I216,H216,J216,K216,L216,M216,N216,AW216,"Y",O216)+GetColClarupgDwg(I216,H216,J216,K216,AU216,AV216,"Y",L216)</f>
        <v>0</v>
      </c>
      <c r="BG216" s="810" t="s">
        <v>1183</v>
      </c>
      <c r="BH216" s="810" t="s">
        <v>1183</v>
      </c>
      <c r="BI216" s="811">
        <f t="shared" si="50"/>
        <v>0</v>
      </c>
      <c r="BJ216" s="810" t="s">
        <v>1183</v>
      </c>
      <c r="BK216" s="810" t="s">
        <v>1183</v>
      </c>
      <c r="BL216" s="810" t="s">
        <v>1183</v>
      </c>
      <c r="BM216" s="811">
        <f t="shared" si="51"/>
        <v>0</v>
      </c>
      <c r="BN216" s="812"/>
      <c r="BO216" s="812"/>
      <c r="BP216" s="812" t="s">
        <v>749</v>
      </c>
      <c r="BQ216" s="811">
        <f>cleanrelateddisc(I216, H216, J216, K216, BN216, BO216, "Y", L216, M216, N216)+HARelatedDisc(I216, H216, J216, K216,BP216, "Y", L216)</f>
        <v>0</v>
      </c>
      <c r="BR216" s="810"/>
      <c r="BS216" s="810"/>
      <c r="BT216" s="811"/>
      <c r="BU216" s="811"/>
      <c r="BV216" s="810"/>
      <c r="BW216" s="811"/>
      <c r="BX216" s="810"/>
      <c r="BY216" s="813"/>
      <c r="BZ216" s="811"/>
      <c r="CA216" s="813"/>
      <c r="CB216" s="811"/>
      <c r="CC216" s="810"/>
      <c r="CD216" s="810"/>
      <c r="CE216" s="810"/>
      <c r="CF216" s="810"/>
      <c r="CG216" s="810"/>
      <c r="CH216" s="810"/>
      <c r="CI216" s="810"/>
      <c r="CJ216" s="810"/>
      <c r="CK216" s="814"/>
      <c r="CL216" s="815">
        <f t="array" ref="CL216">getSection(I216,J216,K216)</f>
        <v>4</v>
      </c>
      <c r="CM216" s="508">
        <f t="array" ref="CM216">IF(AQ216="N/A","",IF(CU216="N/A",0,GetRapPrice(I216,H216,J216,K216)))</f>
        <v>2800</v>
      </c>
      <c r="CN216" s="509">
        <f t="shared" si="52"/>
        <v>-0.31999999999999995</v>
      </c>
      <c r="CO216" s="509">
        <f t="array" ref="CO216">IF(AQ216="N/A","",IF(CU216="N/A",0,IF(ISBLANK(G216),0,GetPolSymmDiscount(I216,H216,J216,K216,L216,M216,N216,O216))))</f>
        <v>0</v>
      </c>
      <c r="CP216" s="509">
        <f t="array" ref="CP216">IF(AQ216="N/A","",Depthdisc(I216,H216,L216,J216,K216,Z216,"Y"))</f>
        <v>0</v>
      </c>
      <c r="CQ216" s="509">
        <f t="array" ref="CQ216">IF(AQ216="N/A","",IF(CU216="N/A",0,GetSizePremiums(I216,H216,J216,K216,L216,M216,N216,O216,getSection(G216,J216,K216))))</f>
        <v>0</v>
      </c>
      <c r="CR216" s="509">
        <f t="array" ref="CR216">IF(AQ216="N/A","",IF(CU216="N/A",0,IF(ISBLANK(G216),0,GetDiameterPremiums(I216,H216,L216,M216,N216,O216,J216,K216,T216))))</f>
        <v>0</v>
      </c>
      <c r="CS216" s="509">
        <f t="array" ref="CS216">IF(AQ216="N/A","",IF(CU216="N/A",0,IF(ISBLANK(G216),0,GetKtoSPremiums(I216,H216,J216,K216,AJ216))))</f>
        <v>0</v>
      </c>
      <c r="CT216" s="509">
        <f t="shared" si="53"/>
        <v>-0.31999999999999995</v>
      </c>
      <c r="CU216" s="508">
        <f t="array" ref="CU216">IF(AQ216="N/A","",GetFMP(I216, H216, J216, K216, L216, M216, N216, O216, (Q216+R216)/2,Z216,AJ216,"Y"))</f>
        <v>1904.0000000000002</v>
      </c>
      <c r="CV216" s="504">
        <f t="shared" si="54"/>
        <v>780.6400000000001</v>
      </c>
      <c r="CW216" s="508">
        <f t="shared" si="55"/>
        <v>2800</v>
      </c>
      <c r="CX216" s="717">
        <f t="shared" si="56"/>
        <v>0</v>
      </c>
      <c r="CY216" s="717">
        <f>IF(OR(AQ216="N/A",BM216="N/A",BI216="N/A"),"",IF(AND(H216&lt;1,H216&gt;=0.3,I215="ROUND"),IF(CT216&gt;=-0.4,-0.2,-0.15),MAX(CX216,IF(OR(AQ216="N/A",BM216="N/A",BI216="N/A"),"",GetFinalDiscount("Y", I216, H216, J216, K216, L216, M216, N216, O216, AS216, AT216,AU216,AV216, AW216, AX216,AY216, AZ216, BA216, BB216,BC216,BD216, BE216,BG216, BH216, BJ216, BK216, BN216, BO216, BP216)))))</f>
        <v>-0.2</v>
      </c>
      <c r="CZ216" s="717">
        <f t="shared" si="57"/>
        <v>-0.31999999999999995</v>
      </c>
      <c r="DA216" s="509">
        <f t="shared" si="58"/>
        <v>-0.31999999999999995</v>
      </c>
      <c r="DB216" s="504">
        <f t="shared" si="59"/>
        <v>1904.0000000000002</v>
      </c>
      <c r="DC216" s="504">
        <f t="shared" si="60"/>
        <v>780.6400000000001</v>
      </c>
      <c r="DD216" s="504" t="str">
        <f t="shared" si="61"/>
        <v/>
      </c>
      <c r="DE216" s="504">
        <f t="array" ref="DE216">IF(OR(AQ216="N/A",BM216="N/A",BI216="N/A"),"",GetCertCharge(H216,"Y",AL216))</f>
        <v>53</v>
      </c>
      <c r="DF216" s="504">
        <f>IF(OR(AQ216="N/A",BM216="N/A",BI216="N/A"),"",DC216*Parameters!$L$3)</f>
        <v>31.225600000000004</v>
      </c>
      <c r="DG216" s="504">
        <f t="shared" si="62"/>
        <v>696.41440000000011</v>
      </c>
      <c r="DH216" s="504">
        <f t="shared" si="63"/>
        <v>1698.5717073170736</v>
      </c>
    </row>
    <row r="217" spans="2:112" x14ac:dyDescent="0.25">
      <c r="B217" s="798"/>
      <c r="C217" s="799" t="s">
        <v>1713</v>
      </c>
      <c r="D217" s="512"/>
      <c r="E217" s="512"/>
      <c r="F217" s="722" t="s">
        <v>24</v>
      </c>
      <c r="G217" s="800"/>
      <c r="H217" s="801">
        <v>0.42</v>
      </c>
      <c r="I217" s="509" t="s">
        <v>196</v>
      </c>
      <c r="J217" s="802" t="s">
        <v>233</v>
      </c>
      <c r="K217" s="803" t="s">
        <v>259</v>
      </c>
      <c r="L217" s="804" t="s">
        <v>188</v>
      </c>
      <c r="M217" s="805" t="s">
        <v>188</v>
      </c>
      <c r="N217" s="804" t="s">
        <v>188</v>
      </c>
      <c r="O217" s="804" t="s">
        <v>22</v>
      </c>
      <c r="P217" s="806"/>
      <c r="Q217" s="805"/>
      <c r="R217" s="805"/>
      <c r="S217" s="805"/>
      <c r="T217" s="805"/>
      <c r="U217" s="805">
        <v>1.006</v>
      </c>
      <c r="V217" s="805"/>
      <c r="W217" s="805"/>
      <c r="X217" s="805"/>
      <c r="Y217" s="805"/>
      <c r="Z217" s="805">
        <v>62.3</v>
      </c>
      <c r="AA217" s="512">
        <v>59</v>
      </c>
      <c r="AB217" s="512"/>
      <c r="AC217" s="512"/>
      <c r="AD217" s="807"/>
      <c r="AE217" s="805"/>
      <c r="AF217" s="805"/>
      <c r="AG217" s="805"/>
      <c r="AH217" s="805"/>
      <c r="AI217" s="512"/>
      <c r="AJ217" s="512" t="s">
        <v>1949</v>
      </c>
      <c r="AK217" s="807"/>
      <c r="AL217" s="512"/>
      <c r="AM217" s="807"/>
      <c r="AN217" s="512"/>
      <c r="AO217" s="559">
        <f t="array" ref="AO217">IF(AQ217="N/A","",GetRapPrice(I217,H217,J217,K217))</f>
        <v>2300</v>
      </c>
      <c r="AP217" s="509">
        <f t="shared" si="48"/>
        <v>-0.31999999999999995</v>
      </c>
      <c r="AQ217" s="508">
        <f t="array" ref="AQ217">GetFMP(I217,H217,J217,K217,L217,M217,N217,O217,(Q217+R217)/2,Z217,AJ217,"Y")</f>
        <v>1564</v>
      </c>
      <c r="AR217" s="504">
        <f t="shared" si="49"/>
        <v>656.88</v>
      </c>
      <c r="AS217" s="808"/>
      <c r="AT217" s="809"/>
      <c r="AU217" s="810"/>
      <c r="AV217" s="810"/>
      <c r="AW217" s="811" t="s">
        <v>189</v>
      </c>
      <c r="AX217" s="811" t="s">
        <v>1183</v>
      </c>
      <c r="AY217" s="810" t="s">
        <v>1183</v>
      </c>
      <c r="AZ217" s="810" t="s">
        <v>1183</v>
      </c>
      <c r="BA217" s="810" t="s">
        <v>1183</v>
      </c>
      <c r="BB217" s="810" t="s">
        <v>1183</v>
      </c>
      <c r="BC217" s="810" t="s">
        <v>1183</v>
      </c>
      <c r="BD217" s="810" t="s">
        <v>1183</v>
      </c>
      <c r="BE217" s="810" t="s">
        <v>1183</v>
      </c>
      <c r="BF217" s="811">
        <f>NaturalRelatedDisc(I217,H217,J217,K217,AX217,"Y",L217,M217,N217,O217)+NaturalRelatedDisc(I217,H217,J217,K217,AY217,"Y",L217,M217,N217,O217)+OpenRelatedDisc(I217,H217,J217,K217,AZ217,"Y",L217,M217,N217,O217)+GrainingRelatedDisc(I217,H217,J217,K217,BA217,"Surface","Y",L217,M217,N217,O217)+GrainingRelatedDisc(I217,H217,J217,K217,BB217,"Internal","Y",L217,M217,N217,O217)+OthersRelatedDisc(I217,H217,J217,K217,BC217,"Y",L217,M217,N217,O217)+OthersRelatedDisc(I217,H217,J217,K217,BD217,"Y",L217,M217,N217,O217)+OthersRelatedDisc(I217,H217,J217,K217,BE217,"Y",L217,M217,N217,O217)+cutrelatedDisc(I217,H217,J217,K217,L217,M217,N217,AW217,"Y",O217)+GetColClarupgDwg(I217,H217,J217,K217,AU217,AV217,"Y",L217)</f>
        <v>0</v>
      </c>
      <c r="BG217" s="810" t="s">
        <v>1183</v>
      </c>
      <c r="BH217" s="810" t="s">
        <v>1183</v>
      </c>
      <c r="BI217" s="811">
        <f t="shared" si="50"/>
        <v>0</v>
      </c>
      <c r="BJ217" s="810" t="s">
        <v>1283</v>
      </c>
      <c r="BK217" s="810" t="s">
        <v>1183</v>
      </c>
      <c r="BL217" s="810" t="s">
        <v>1327</v>
      </c>
      <c r="BM217" s="811">
        <f t="shared" si="51"/>
        <v>0</v>
      </c>
      <c r="BN217" s="812" t="s">
        <v>749</v>
      </c>
      <c r="BO217" s="812" t="s">
        <v>749</v>
      </c>
      <c r="BP217" s="812" t="s">
        <v>749</v>
      </c>
      <c r="BQ217" s="811">
        <f>cleanrelateddisc(I217, H217, J217, K217, BN217, BO217, "Y", L217, M217, N217)+HARelatedDisc(I217, H217, J217, K217,BP217, "Y", L217)</f>
        <v>0</v>
      </c>
      <c r="BR217" s="810"/>
      <c r="BS217" s="810"/>
      <c r="BT217" s="811"/>
      <c r="BU217" s="811"/>
      <c r="BV217" s="810"/>
      <c r="BW217" s="811"/>
      <c r="BX217" s="810"/>
      <c r="BY217" s="813"/>
      <c r="BZ217" s="811"/>
      <c r="CA217" s="813"/>
      <c r="CB217" s="811"/>
      <c r="CC217" s="810"/>
      <c r="CD217" s="810"/>
      <c r="CE217" s="810"/>
      <c r="CF217" s="810"/>
      <c r="CG217" s="810"/>
      <c r="CH217" s="810"/>
      <c r="CI217" s="810"/>
      <c r="CJ217" s="810"/>
      <c r="CK217" s="814"/>
      <c r="CL217" s="815">
        <f t="array" ref="CL217">getSection(I217,J217,K217)</f>
        <v>7</v>
      </c>
      <c r="CM217" s="508">
        <f t="array" ref="CM217">IF(AQ217="N/A","",IF(CU217="N/A",0,GetRapPrice(I217,H217,J217,K217)))</f>
        <v>2300</v>
      </c>
      <c r="CN217" s="509">
        <f t="shared" si="52"/>
        <v>-0.31999999999999995</v>
      </c>
      <c r="CO217" s="509">
        <f t="array" ref="CO217">IF(AQ217="N/A","",IF(CU217="N/A",0,IF(ISBLANK(G217),0,GetPolSymmDiscount(I217,H217,J217,K217,L217,M217,N217,O217))))</f>
        <v>0</v>
      </c>
      <c r="CP217" s="509">
        <f t="array" ref="CP217">IF(AQ217="N/A","",Depthdisc(I217,H217,L217,J217,K217,Z217,"Y"))</f>
        <v>0</v>
      </c>
      <c r="CQ217" s="509">
        <f t="array" ref="CQ217">IF(AQ217="N/A","",IF(CU217="N/A",0,GetSizePremiums(I217,H217,J217,K217,L217,M217,N217,O217,getSection(G217,J217,K217))))</f>
        <v>0</v>
      </c>
      <c r="CR217" s="509">
        <f t="array" ref="CR217">IF(AQ217="N/A","",IF(CU217="N/A",0,IF(ISBLANK(G217),0,GetDiameterPremiums(I217,H217,L217,M217,N217,O217,J217,K217,T217))))</f>
        <v>0</v>
      </c>
      <c r="CS217" s="509">
        <f t="array" ref="CS217">IF(AQ217="N/A","",IF(CU217="N/A",0,IF(ISBLANK(G217),0,GetKtoSPremiums(I217,H217,J217,K217,AJ217))))</f>
        <v>0</v>
      </c>
      <c r="CT217" s="509">
        <f t="shared" si="53"/>
        <v>-0.31999999999999995</v>
      </c>
      <c r="CU217" s="508">
        <f t="array" ref="CU217">IF(AQ217="N/A","",GetFMP(I217, H217, J217, K217, L217, M217, N217, O217, (Q217+R217)/2,Z217,AJ217,"Y"))</f>
        <v>1564</v>
      </c>
      <c r="CV217" s="504">
        <f t="shared" si="54"/>
        <v>656.88</v>
      </c>
      <c r="CW217" s="508">
        <f t="shared" si="55"/>
        <v>2300</v>
      </c>
      <c r="CX217" s="717">
        <f t="shared" si="56"/>
        <v>0</v>
      </c>
      <c r="CY217" s="717">
        <f>IF(OR(AQ217="N/A",BM217="N/A",BI217="N/A"),"",IF(AND(H217&lt;1,H217&gt;=0.3,I216="ROUND"),IF(CT217&gt;=-0.4,-0.2,-0.15),MAX(CX217,IF(OR(AQ217="N/A",BM217="N/A",BI217="N/A"),"",GetFinalDiscount("Y", I217, H217, J217, K217, L217, M217, N217, O217, AS217, AT217,AU217,AV217, AW217, AX217,AY217, AZ217, BA217, BB217,BC217,BD217, BE217,BG217, BH217, BJ217, BK217, BN217, BO217, BP217)))))</f>
        <v>-0.2</v>
      </c>
      <c r="CZ217" s="717">
        <f t="shared" si="57"/>
        <v>-0.31999999999999995</v>
      </c>
      <c r="DA217" s="509">
        <f t="shared" si="58"/>
        <v>-0.31999999999999995</v>
      </c>
      <c r="DB217" s="504">
        <f t="shared" si="59"/>
        <v>1564</v>
      </c>
      <c r="DC217" s="504">
        <f t="shared" si="60"/>
        <v>656.88</v>
      </c>
      <c r="DD217" s="504" t="str">
        <f t="shared" si="61"/>
        <v/>
      </c>
      <c r="DE217" s="504">
        <f t="array" ref="DE217">IF(OR(AQ217="N/A",BM217="N/A",BI217="N/A"),"",GetCertCharge(H217,"Y",AL217))</f>
        <v>53</v>
      </c>
      <c r="DF217" s="504">
        <f>IF(OR(AQ217="N/A",BM217="N/A",BI217="N/A"),"",DC217*Parameters!$L$3)</f>
        <v>26.275200000000002</v>
      </c>
      <c r="DG217" s="504">
        <f t="shared" si="62"/>
        <v>577.60479999999995</v>
      </c>
      <c r="DH217" s="504">
        <f t="shared" si="63"/>
        <v>1375.2495238095237</v>
      </c>
    </row>
    <row r="218" spans="2:112" x14ac:dyDescent="0.25">
      <c r="B218" s="798"/>
      <c r="C218" s="799" t="s">
        <v>1714</v>
      </c>
      <c r="D218" s="512"/>
      <c r="E218" s="512"/>
      <c r="F218" s="722" t="s">
        <v>24</v>
      </c>
      <c r="G218" s="800"/>
      <c r="H218" s="801">
        <v>0.42</v>
      </c>
      <c r="I218" s="509" t="s">
        <v>196</v>
      </c>
      <c r="J218" s="802" t="s">
        <v>233</v>
      </c>
      <c r="K218" s="803" t="s">
        <v>234</v>
      </c>
      <c r="L218" s="804" t="s">
        <v>188</v>
      </c>
      <c r="M218" s="805" t="s">
        <v>188</v>
      </c>
      <c r="N218" s="804" t="s">
        <v>188</v>
      </c>
      <c r="O218" s="804" t="s">
        <v>22</v>
      </c>
      <c r="P218" s="806"/>
      <c r="Q218" s="805"/>
      <c r="R218" s="805"/>
      <c r="S218" s="805"/>
      <c r="T218" s="805"/>
      <c r="U218" s="805">
        <v>1.006</v>
      </c>
      <c r="V218" s="805"/>
      <c r="W218" s="805"/>
      <c r="X218" s="805"/>
      <c r="Y218" s="805"/>
      <c r="Z218" s="805">
        <v>61.4</v>
      </c>
      <c r="AA218" s="512">
        <v>57</v>
      </c>
      <c r="AB218" s="512"/>
      <c r="AC218" s="512"/>
      <c r="AD218" s="807"/>
      <c r="AE218" s="805"/>
      <c r="AF218" s="805"/>
      <c r="AG218" s="805"/>
      <c r="AH218" s="805"/>
      <c r="AI218" s="512"/>
      <c r="AJ218" s="512"/>
      <c r="AK218" s="807"/>
      <c r="AL218" s="512"/>
      <c r="AM218" s="807"/>
      <c r="AN218" s="512"/>
      <c r="AO218" s="559">
        <f t="array" ref="AO218">IF(AQ218="N/A","",GetRapPrice(I218,H218,J218,K218))</f>
        <v>3100</v>
      </c>
      <c r="AP218" s="509">
        <f t="shared" si="48"/>
        <v>-0.24</v>
      </c>
      <c r="AQ218" s="508">
        <f t="array" ref="AQ218">GetFMP(I218,H218,J218,K218,L218,M218,N218,O218,(Q218+R218)/2,Z218,AJ218,"Y")</f>
        <v>2356</v>
      </c>
      <c r="AR218" s="504">
        <f t="shared" si="49"/>
        <v>989.52</v>
      </c>
      <c r="AS218" s="808"/>
      <c r="AT218" s="809"/>
      <c r="AU218" s="810"/>
      <c r="AV218" s="810"/>
      <c r="AW218" s="811"/>
      <c r="AX218" s="811" t="s">
        <v>1183</v>
      </c>
      <c r="AY218" s="810" t="s">
        <v>1183</v>
      </c>
      <c r="AZ218" s="810" t="s">
        <v>1183</v>
      </c>
      <c r="BA218" s="810" t="s">
        <v>1183</v>
      </c>
      <c r="BB218" s="810" t="s">
        <v>1183</v>
      </c>
      <c r="BC218" s="810" t="s">
        <v>1183</v>
      </c>
      <c r="BD218" s="810" t="s">
        <v>1183</v>
      </c>
      <c r="BE218" s="810" t="s">
        <v>1183</v>
      </c>
      <c r="BF218" s="811">
        <f>NaturalRelatedDisc(I218,H218,J218,K218,AX218,"Y",L218,M218,N218,O218)+NaturalRelatedDisc(I218,H218,J218,K218,AY218,"Y",L218,M218,N218,O218)+OpenRelatedDisc(I218,H218,J218,K218,AZ218,"Y",L218,M218,N218,O218)+GrainingRelatedDisc(I218,H218,J218,K218,BA218,"Surface","Y",L218,M218,N218,O218)+GrainingRelatedDisc(I218,H218,J218,K218,BB218,"Internal","Y",L218,M218,N218,O218)+OthersRelatedDisc(I218,H218,J218,K218,BC218,"Y",L218,M218,N218,O218)+OthersRelatedDisc(I218,H218,J218,K218,BD218,"Y",L218,M218,N218,O218)+OthersRelatedDisc(I218,H218,J218,K218,BE218,"Y",L218,M218,N218,O218)+cutrelatedDisc(I218,H218,J218,K218,L218,M218,N218,AW218,"Y",O218)+GetColClarupgDwg(I218,H218,J218,K218,AU218,AV218,"Y",L218)</f>
        <v>0</v>
      </c>
      <c r="BG218" s="810" t="s">
        <v>1183</v>
      </c>
      <c r="BH218" s="810" t="s">
        <v>1183</v>
      </c>
      <c r="BI218" s="811">
        <f t="shared" si="50"/>
        <v>0</v>
      </c>
      <c r="BJ218" s="810" t="s">
        <v>1183</v>
      </c>
      <c r="BK218" s="810" t="s">
        <v>1183</v>
      </c>
      <c r="BL218" s="810" t="s">
        <v>1183</v>
      </c>
      <c r="BM218" s="811">
        <f t="shared" si="51"/>
        <v>0</v>
      </c>
      <c r="BN218" s="812" t="s">
        <v>861</v>
      </c>
      <c r="BO218" s="812" t="s">
        <v>861</v>
      </c>
      <c r="BP218" s="812" t="s">
        <v>861</v>
      </c>
      <c r="BQ218" s="811">
        <f>cleanrelateddisc(I218, H218, J218, K218, BN218, BO218, "Y", L218, M218, N218)+HARelatedDisc(I218, H218, J218, K218,BP218, "Y", L218)</f>
        <v>0</v>
      </c>
      <c r="BR218" s="810"/>
      <c r="BS218" s="810"/>
      <c r="BT218" s="811"/>
      <c r="BU218" s="811"/>
      <c r="BV218" s="810"/>
      <c r="BW218" s="811"/>
      <c r="BX218" s="810"/>
      <c r="BY218" s="813"/>
      <c r="BZ218" s="811"/>
      <c r="CA218" s="813"/>
      <c r="CB218" s="811"/>
      <c r="CC218" s="810"/>
      <c r="CD218" s="810"/>
      <c r="CE218" s="810"/>
      <c r="CF218" s="810"/>
      <c r="CG218" s="810"/>
      <c r="CH218" s="810"/>
      <c r="CI218" s="810"/>
      <c r="CJ218" s="810"/>
      <c r="CK218" s="814"/>
      <c r="CL218" s="815">
        <f t="array" ref="CL218">getSection(I218,J218,K218)</f>
        <v>1</v>
      </c>
      <c r="CM218" s="508">
        <f t="array" ref="CM218">IF(AQ218="N/A","",IF(CU218="N/A",0,GetRapPrice(I218,H218,J218,K218)))</f>
        <v>3100</v>
      </c>
      <c r="CN218" s="509">
        <f t="shared" si="52"/>
        <v>-0.24</v>
      </c>
      <c r="CO218" s="509">
        <f t="array" ref="CO218">IF(AQ218="N/A","",IF(CU218="N/A",0,IF(ISBLANK(G218),0,GetPolSymmDiscount(I218,H218,J218,K218,L218,M218,N218,O218))))</f>
        <v>0</v>
      </c>
      <c r="CP218" s="509">
        <f t="array" ref="CP218">IF(AQ218="N/A","",Depthdisc(I218,H218,L218,J218,K218,Z218,"Y"))</f>
        <v>0</v>
      </c>
      <c r="CQ218" s="509">
        <f t="array" ref="CQ218">IF(AQ218="N/A","",IF(CU218="N/A",0,GetSizePremiums(I218,H218,J218,K218,L218,M218,N218,O218,getSection(G218,J218,K218))))</f>
        <v>0</v>
      </c>
      <c r="CR218" s="509">
        <f t="array" ref="CR218">IF(AQ218="N/A","",IF(CU218="N/A",0,IF(ISBLANK(G218),0,GetDiameterPremiums(I218,H218,L218,M218,N218,O218,J218,K218,T218))))</f>
        <v>0</v>
      </c>
      <c r="CS218" s="509">
        <f t="array" ref="CS218">IF(AQ218="N/A","",IF(CU218="N/A",0,IF(ISBLANK(G218),0,GetKtoSPremiums(I218,H218,J218,K218,AJ218))))</f>
        <v>0</v>
      </c>
      <c r="CT218" s="509">
        <f t="shared" si="53"/>
        <v>-0.24</v>
      </c>
      <c r="CU218" s="508">
        <f t="array" ref="CU218">IF(AQ218="N/A","",GetFMP(I218, H218, J218, K218, L218, M218, N218, O218, (Q218+R218)/2,Z218,AJ218,"Y"))</f>
        <v>2356</v>
      </c>
      <c r="CV218" s="504">
        <f t="shared" si="54"/>
        <v>989.52</v>
      </c>
      <c r="CW218" s="508">
        <f t="shared" si="55"/>
        <v>3100</v>
      </c>
      <c r="CX218" s="717">
        <f t="shared" si="56"/>
        <v>0</v>
      </c>
      <c r="CY218" s="717">
        <f>IF(OR(AQ218="N/A",BM218="N/A",BI218="N/A"),"",IF(AND(H218&lt;1,H218&gt;=0.3,I217="ROUND"),IF(CT218&gt;=-0.4,-0.2,-0.15),MAX(CX218,IF(OR(AQ218="N/A",BM218="N/A",BI218="N/A"),"",GetFinalDiscount("Y", I218, H218, J218, K218, L218, M218, N218, O218, AS218, AT218,AU218,AV218, AW218, AX218,AY218, AZ218, BA218, BB218,BC218,BD218, BE218,BG218, BH218, BJ218, BK218, BN218, BO218, BP218)))))</f>
        <v>-0.2</v>
      </c>
      <c r="CZ218" s="717">
        <f t="shared" si="57"/>
        <v>-0.24</v>
      </c>
      <c r="DA218" s="509">
        <f t="shared" si="58"/>
        <v>-0.24</v>
      </c>
      <c r="DB218" s="504">
        <f t="shared" si="59"/>
        <v>2356</v>
      </c>
      <c r="DC218" s="504">
        <f t="shared" si="60"/>
        <v>989.52</v>
      </c>
      <c r="DD218" s="504" t="str">
        <f t="shared" si="61"/>
        <v/>
      </c>
      <c r="DE218" s="504">
        <f t="array" ref="DE218">IF(OR(AQ218="N/A",BM218="N/A",BI218="N/A"),"",GetCertCharge(H218,"Y",AL218))</f>
        <v>53</v>
      </c>
      <c r="DF218" s="504">
        <f>IF(OR(AQ218="N/A",BM218="N/A",BI218="N/A"),"",DC218*Parameters!$L$3)</f>
        <v>39.580800000000004</v>
      </c>
      <c r="DG218" s="504">
        <f t="shared" si="62"/>
        <v>896.93920000000003</v>
      </c>
      <c r="DH218" s="504">
        <f t="shared" si="63"/>
        <v>2135.5695238095241</v>
      </c>
    </row>
    <row r="219" spans="2:112" x14ac:dyDescent="0.25">
      <c r="B219" s="798"/>
      <c r="C219" s="799" t="s">
        <v>1715</v>
      </c>
      <c r="D219" s="512"/>
      <c r="E219" s="512"/>
      <c r="F219" s="722" t="s">
        <v>24</v>
      </c>
      <c r="G219" s="800"/>
      <c r="H219" s="801">
        <v>0.42</v>
      </c>
      <c r="I219" s="509" t="s">
        <v>196</v>
      </c>
      <c r="J219" s="802" t="s">
        <v>213</v>
      </c>
      <c r="K219" s="803" t="s">
        <v>251</v>
      </c>
      <c r="L219" s="804" t="s">
        <v>188</v>
      </c>
      <c r="M219" s="805" t="s">
        <v>188</v>
      </c>
      <c r="N219" s="804" t="s">
        <v>188</v>
      </c>
      <c r="O219" s="804" t="s">
        <v>22</v>
      </c>
      <c r="P219" s="806"/>
      <c r="Q219" s="805"/>
      <c r="R219" s="805"/>
      <c r="S219" s="805"/>
      <c r="T219" s="805"/>
      <c r="U219" s="805"/>
      <c r="V219" s="805"/>
      <c r="W219" s="805"/>
      <c r="X219" s="805"/>
      <c r="Y219" s="805"/>
      <c r="Z219" s="805">
        <v>62</v>
      </c>
      <c r="AA219" s="512">
        <v>57</v>
      </c>
      <c r="AB219" s="512"/>
      <c r="AC219" s="512"/>
      <c r="AD219" s="807"/>
      <c r="AE219" s="805"/>
      <c r="AF219" s="805"/>
      <c r="AG219" s="805"/>
      <c r="AH219" s="805"/>
      <c r="AI219" s="512"/>
      <c r="AJ219" s="512" t="s">
        <v>1901</v>
      </c>
      <c r="AK219" s="807"/>
      <c r="AL219" s="512"/>
      <c r="AM219" s="807"/>
      <c r="AN219" s="512"/>
      <c r="AO219" s="559">
        <f t="array" ref="AO219">IF(AQ219="N/A","",GetRapPrice(I219,H219,J219,K219))</f>
        <v>2800</v>
      </c>
      <c r="AP219" s="509">
        <f t="shared" si="48"/>
        <v>-0.31999999999999995</v>
      </c>
      <c r="AQ219" s="508">
        <f t="array" ref="AQ219">GetFMP(I219,H219,J219,K219,L219,M219,N219,O219,(Q219+R219)/2,Z219,AJ219,"Y")</f>
        <v>1904.0000000000002</v>
      </c>
      <c r="AR219" s="504">
        <f t="shared" si="49"/>
        <v>799.68000000000006</v>
      </c>
      <c r="AS219" s="808"/>
      <c r="AT219" s="809"/>
      <c r="AU219" s="810"/>
      <c r="AV219" s="810"/>
      <c r="AW219" s="811"/>
      <c r="AX219" s="811" t="s">
        <v>1183</v>
      </c>
      <c r="AY219" s="810" t="s">
        <v>1183</v>
      </c>
      <c r="AZ219" s="810" t="s">
        <v>1183</v>
      </c>
      <c r="BA219" s="810" t="s">
        <v>1183</v>
      </c>
      <c r="BB219" s="810" t="s">
        <v>1183</v>
      </c>
      <c r="BC219" s="810" t="s">
        <v>1183</v>
      </c>
      <c r="BD219" s="810" t="s">
        <v>1183</v>
      </c>
      <c r="BE219" s="810" t="s">
        <v>1183</v>
      </c>
      <c r="BF219" s="811">
        <f>NaturalRelatedDisc(I219,H219,J219,K219,AX219,"Y",L219,M219,N219,O219)+NaturalRelatedDisc(I219,H219,J219,K219,AY219,"Y",L219,M219,N219,O219)+OpenRelatedDisc(I219,H219,J219,K219,AZ219,"Y",L219,M219,N219,O219)+GrainingRelatedDisc(I219,H219,J219,K219,BA219,"Surface","Y",L219,M219,N219,O219)+GrainingRelatedDisc(I219,H219,J219,K219,BB219,"Internal","Y",L219,M219,N219,O219)+OthersRelatedDisc(I219,H219,J219,K219,BC219,"Y",L219,M219,N219,O219)+OthersRelatedDisc(I219,H219,J219,K219,BD219,"Y",L219,M219,N219,O219)+OthersRelatedDisc(I219,H219,J219,K219,BE219,"Y",L219,M219,N219,O219)+cutrelatedDisc(I219,H219,J219,K219,L219,M219,N219,AW219,"Y",O219)+GetColClarupgDwg(I219,H219,J219,K219,AU219,AV219,"Y",L219)</f>
        <v>0</v>
      </c>
      <c r="BG219" s="810" t="s">
        <v>1183</v>
      </c>
      <c r="BH219" s="810" t="s">
        <v>1183</v>
      </c>
      <c r="BI219" s="811">
        <f t="shared" si="50"/>
        <v>0</v>
      </c>
      <c r="BJ219" s="810" t="s">
        <v>1183</v>
      </c>
      <c r="BK219" s="810" t="s">
        <v>1183</v>
      </c>
      <c r="BL219" s="810" t="s">
        <v>1322</v>
      </c>
      <c r="BM219" s="811">
        <f t="shared" si="51"/>
        <v>0</v>
      </c>
      <c r="BN219" s="812" t="s">
        <v>861</v>
      </c>
      <c r="BO219" s="812" t="s">
        <v>861</v>
      </c>
      <c r="BP219" s="812" t="s">
        <v>749</v>
      </c>
      <c r="BQ219" s="811">
        <f>cleanrelateddisc(I219, H219, J219, K219, BN219, BO219, "Y", L219, M219, N219)+HARelatedDisc(I219, H219, J219, K219,BP219, "Y", L219)</f>
        <v>0</v>
      </c>
      <c r="BR219" s="810"/>
      <c r="BS219" s="810"/>
      <c r="BT219" s="811"/>
      <c r="BU219" s="811"/>
      <c r="BV219" s="810"/>
      <c r="BW219" s="811"/>
      <c r="BX219" s="810"/>
      <c r="BY219" s="813"/>
      <c r="BZ219" s="811"/>
      <c r="CA219" s="813"/>
      <c r="CB219" s="811"/>
      <c r="CC219" s="810"/>
      <c r="CD219" s="810"/>
      <c r="CE219" s="810"/>
      <c r="CF219" s="810"/>
      <c r="CG219" s="810"/>
      <c r="CH219" s="810"/>
      <c r="CI219" s="810"/>
      <c r="CJ219" s="810"/>
      <c r="CK219" s="814"/>
      <c r="CL219" s="815">
        <f t="array" ref="CL219">getSection(I219,J219,K219)</f>
        <v>4</v>
      </c>
      <c r="CM219" s="508">
        <f t="array" ref="CM219">IF(AQ219="N/A","",IF(CU219="N/A",0,GetRapPrice(I219,H219,J219,K219)))</f>
        <v>2800</v>
      </c>
      <c r="CN219" s="509">
        <f t="shared" si="52"/>
        <v>-0.31999999999999995</v>
      </c>
      <c r="CO219" s="509">
        <f t="array" ref="CO219">IF(AQ219="N/A","",IF(CU219="N/A",0,IF(ISBLANK(G219),0,GetPolSymmDiscount(I219,H219,J219,K219,L219,M219,N219,O219))))</f>
        <v>0</v>
      </c>
      <c r="CP219" s="509">
        <f t="array" ref="CP219">IF(AQ219="N/A","",Depthdisc(I219,H219,L219,J219,K219,Z219,"Y"))</f>
        <v>0</v>
      </c>
      <c r="CQ219" s="509">
        <f t="array" ref="CQ219">IF(AQ219="N/A","",IF(CU219="N/A",0,GetSizePremiums(I219,H219,J219,K219,L219,M219,N219,O219,getSection(G219,J219,K219))))</f>
        <v>0</v>
      </c>
      <c r="CR219" s="509">
        <f t="array" ref="CR219">IF(AQ219="N/A","",IF(CU219="N/A",0,IF(ISBLANK(G219),0,GetDiameterPremiums(I219,H219,L219,M219,N219,O219,J219,K219,T219))))</f>
        <v>0</v>
      </c>
      <c r="CS219" s="509">
        <f t="array" ref="CS219">IF(AQ219="N/A","",IF(CU219="N/A",0,IF(ISBLANK(G219),0,GetKtoSPremiums(I219,H219,J219,K219,AJ219))))</f>
        <v>0</v>
      </c>
      <c r="CT219" s="509">
        <f t="shared" si="53"/>
        <v>-0.31999999999999995</v>
      </c>
      <c r="CU219" s="508">
        <f t="array" ref="CU219">IF(AQ219="N/A","",GetFMP(I219, H219, J219, K219, L219, M219, N219, O219, (Q219+R219)/2,Z219,AJ219,"Y"))</f>
        <v>1904.0000000000002</v>
      </c>
      <c r="CV219" s="504">
        <f t="shared" si="54"/>
        <v>799.68000000000006</v>
      </c>
      <c r="CW219" s="508">
        <f t="shared" si="55"/>
        <v>2800</v>
      </c>
      <c r="CX219" s="717">
        <f t="shared" si="56"/>
        <v>0</v>
      </c>
      <c r="CY219" s="717">
        <f>IF(OR(AQ219="N/A",BM219="N/A",BI219="N/A"),"",IF(AND(H219&lt;1,H219&gt;=0.3,I218="ROUND"),IF(CT219&gt;=-0.4,-0.2,-0.15),MAX(CX219,IF(OR(AQ219="N/A",BM219="N/A",BI219="N/A"),"",GetFinalDiscount("Y", I219, H219, J219, K219, L219, M219, N219, O219, AS219, AT219,AU219,AV219, AW219, AX219,AY219, AZ219, BA219, BB219,BC219,BD219, BE219,BG219, BH219, BJ219, BK219, BN219, BO219, BP219)))))</f>
        <v>-0.2</v>
      </c>
      <c r="CZ219" s="717">
        <f t="shared" si="57"/>
        <v>-0.31999999999999995</v>
      </c>
      <c r="DA219" s="509">
        <f t="shared" si="58"/>
        <v>-0.31999999999999995</v>
      </c>
      <c r="DB219" s="504">
        <f t="shared" si="59"/>
        <v>1904.0000000000002</v>
      </c>
      <c r="DC219" s="504">
        <f t="shared" si="60"/>
        <v>799.68000000000006</v>
      </c>
      <c r="DD219" s="504" t="str">
        <f t="shared" si="61"/>
        <v/>
      </c>
      <c r="DE219" s="504">
        <f t="array" ref="DE219">IF(OR(AQ219="N/A",BM219="N/A",BI219="N/A"),"",GetCertCharge(H219,"Y",AL219))</f>
        <v>53</v>
      </c>
      <c r="DF219" s="504">
        <f>IF(OR(AQ219="N/A",BM219="N/A",BI219="N/A"),"",DC219*Parameters!$L$3)</f>
        <v>31.987200000000005</v>
      </c>
      <c r="DG219" s="504">
        <f t="shared" si="62"/>
        <v>714.69280000000003</v>
      </c>
      <c r="DH219" s="504">
        <f t="shared" si="63"/>
        <v>1701.649523809524</v>
      </c>
    </row>
    <row r="220" spans="2:112" x14ac:dyDescent="0.25">
      <c r="B220" s="798"/>
      <c r="C220" s="799" t="s">
        <v>1716</v>
      </c>
      <c r="D220" s="512"/>
      <c r="E220" s="512"/>
      <c r="F220" s="722" t="s">
        <v>24</v>
      </c>
      <c r="G220" s="800"/>
      <c r="H220" s="801">
        <v>0.42</v>
      </c>
      <c r="I220" s="509" t="s">
        <v>196</v>
      </c>
      <c r="J220" s="802" t="s">
        <v>233</v>
      </c>
      <c r="K220" s="803" t="s">
        <v>243</v>
      </c>
      <c r="L220" s="804" t="s">
        <v>188</v>
      </c>
      <c r="M220" s="805" t="s">
        <v>188</v>
      </c>
      <c r="N220" s="804" t="s">
        <v>188</v>
      </c>
      <c r="O220" s="804" t="s">
        <v>58</v>
      </c>
      <c r="P220" s="806"/>
      <c r="Q220" s="805"/>
      <c r="R220" s="805"/>
      <c r="S220" s="805"/>
      <c r="T220" s="805"/>
      <c r="U220" s="805">
        <v>1.002</v>
      </c>
      <c r="V220" s="805"/>
      <c r="W220" s="805"/>
      <c r="X220" s="805"/>
      <c r="Y220" s="805"/>
      <c r="Z220" s="805">
        <v>62.5</v>
      </c>
      <c r="AA220" s="512">
        <v>58</v>
      </c>
      <c r="AB220" s="512"/>
      <c r="AC220" s="512"/>
      <c r="AD220" s="807"/>
      <c r="AE220" s="805"/>
      <c r="AF220" s="805"/>
      <c r="AG220" s="805"/>
      <c r="AH220" s="805"/>
      <c r="AI220" s="512"/>
      <c r="AJ220" s="512" t="s">
        <v>1893</v>
      </c>
      <c r="AK220" s="807"/>
      <c r="AL220" s="512"/>
      <c r="AM220" s="807"/>
      <c r="AN220" s="512"/>
      <c r="AO220" s="559">
        <f t="array" ref="AO220">IF(AQ220="N/A","",GetRapPrice(I220,H220,J220,K220))</f>
        <v>2900</v>
      </c>
      <c r="AP220" s="509">
        <f t="shared" si="48"/>
        <v>-0.36</v>
      </c>
      <c r="AQ220" s="508">
        <f t="array" ref="AQ220">GetFMP(I220,H220,J220,K220,L220,M220,N220,O220,(Q220+R220)/2,Z220,AJ220,"Y")</f>
        <v>1856</v>
      </c>
      <c r="AR220" s="504">
        <f t="shared" si="49"/>
        <v>779.52</v>
      </c>
      <c r="AS220" s="808"/>
      <c r="AT220" s="809"/>
      <c r="AU220" s="810"/>
      <c r="AV220" s="810"/>
      <c r="AW220" s="811"/>
      <c r="AX220" s="811" t="s">
        <v>1183</v>
      </c>
      <c r="AY220" s="810" t="s">
        <v>1183</v>
      </c>
      <c r="AZ220" s="810" t="s">
        <v>1183</v>
      </c>
      <c r="BA220" s="810" t="s">
        <v>1183</v>
      </c>
      <c r="BB220" s="810" t="s">
        <v>1183</v>
      </c>
      <c r="BC220" s="810" t="s">
        <v>1183</v>
      </c>
      <c r="BD220" s="810" t="s">
        <v>1183</v>
      </c>
      <c r="BE220" s="810" t="s">
        <v>1183</v>
      </c>
      <c r="BF220" s="811">
        <f>NaturalRelatedDisc(I220,H220,J220,K220,AX220,"Y",L220,M220,N220,O220)+NaturalRelatedDisc(I220,H220,J220,K220,AY220,"Y",L220,M220,N220,O220)+OpenRelatedDisc(I220,H220,J220,K220,AZ220,"Y",L220,M220,N220,O220)+GrainingRelatedDisc(I220,H220,J220,K220,BA220,"Surface","Y",L220,M220,N220,O220)+GrainingRelatedDisc(I220,H220,J220,K220,BB220,"Internal","Y",L220,M220,N220,O220)+OthersRelatedDisc(I220,H220,J220,K220,BC220,"Y",L220,M220,N220,O220)+OthersRelatedDisc(I220,H220,J220,K220,BD220,"Y",L220,M220,N220,O220)+OthersRelatedDisc(I220,H220,J220,K220,BE220,"Y",L220,M220,N220,O220)+cutrelatedDisc(I220,H220,J220,K220,L220,M220,N220,AW220,"Y",O220)+GetColClarupgDwg(I220,H220,J220,K220,AU220,AV220,"Y",L220)</f>
        <v>0</v>
      </c>
      <c r="BG220" s="810" t="s">
        <v>1183</v>
      </c>
      <c r="BH220" s="810" t="s">
        <v>1183</v>
      </c>
      <c r="BI220" s="811">
        <f t="shared" si="50"/>
        <v>0</v>
      </c>
      <c r="BJ220" s="810" t="s">
        <v>1183</v>
      </c>
      <c r="BK220" s="810" t="s">
        <v>1183</v>
      </c>
      <c r="BL220" s="810" t="s">
        <v>1183</v>
      </c>
      <c r="BM220" s="811">
        <f t="shared" si="51"/>
        <v>0</v>
      </c>
      <c r="BN220" s="812" t="s">
        <v>749</v>
      </c>
      <c r="BO220" s="812" t="s">
        <v>749</v>
      </c>
      <c r="BP220" s="812" t="s">
        <v>749</v>
      </c>
      <c r="BQ220" s="811">
        <f>cleanrelateddisc(I220, H220, J220, K220, BN220, BO220, "Y", L220, M220, N220)+HARelatedDisc(I220, H220, J220, K220,BP220, "Y", L220)</f>
        <v>0</v>
      </c>
      <c r="BR220" s="810"/>
      <c r="BS220" s="810"/>
      <c r="BT220" s="811"/>
      <c r="BU220" s="811"/>
      <c r="BV220" s="810"/>
      <c r="BW220" s="811"/>
      <c r="BX220" s="810"/>
      <c r="BY220" s="813"/>
      <c r="BZ220" s="811"/>
      <c r="CA220" s="813"/>
      <c r="CB220" s="811"/>
      <c r="CC220" s="810"/>
      <c r="CD220" s="810"/>
      <c r="CE220" s="810"/>
      <c r="CF220" s="810"/>
      <c r="CG220" s="810"/>
      <c r="CH220" s="810"/>
      <c r="CI220" s="810"/>
      <c r="CJ220" s="810"/>
      <c r="CK220" s="814"/>
      <c r="CL220" s="815">
        <f t="array" ref="CL220">getSection(I220,J220,K220)</f>
        <v>4</v>
      </c>
      <c r="CM220" s="508">
        <f t="array" ref="CM220">IF(AQ220="N/A","",IF(CU220="N/A",0,GetRapPrice(I220,H220,J220,K220)))</f>
        <v>2900</v>
      </c>
      <c r="CN220" s="509">
        <f t="shared" si="52"/>
        <v>-0.36</v>
      </c>
      <c r="CO220" s="509">
        <f t="array" ref="CO220">IF(AQ220="N/A","",IF(CU220="N/A",0,IF(ISBLANK(G220),0,GetPolSymmDiscount(I220,H220,J220,K220,L220,M220,N220,O220))))</f>
        <v>0</v>
      </c>
      <c r="CP220" s="509">
        <f t="array" ref="CP220">IF(AQ220="N/A","",Depthdisc(I220,H220,L220,J220,K220,Z220,"Y"))</f>
        <v>0</v>
      </c>
      <c r="CQ220" s="509">
        <f t="array" ref="CQ220">IF(AQ220="N/A","",IF(CU220="N/A",0,GetSizePremiums(I220,H220,J220,K220,L220,M220,N220,O220,getSection(G220,J220,K220))))</f>
        <v>0</v>
      </c>
      <c r="CR220" s="509">
        <f t="array" ref="CR220">IF(AQ220="N/A","",IF(CU220="N/A",0,IF(ISBLANK(G220),0,GetDiameterPremiums(I220,H220,L220,M220,N220,O220,J220,K220,T220))))</f>
        <v>0</v>
      </c>
      <c r="CS220" s="509">
        <f t="array" ref="CS220">IF(AQ220="N/A","",IF(CU220="N/A",0,IF(ISBLANK(G220),0,GetKtoSPremiums(I220,H220,J220,K220,AJ220))))</f>
        <v>0</v>
      </c>
      <c r="CT220" s="509">
        <f t="shared" si="53"/>
        <v>-0.36</v>
      </c>
      <c r="CU220" s="508">
        <f t="array" ref="CU220">IF(AQ220="N/A","",GetFMP(I220, H220, J220, K220, L220, M220, N220, O220, (Q220+R220)/2,Z220,AJ220,"Y"))</f>
        <v>1856</v>
      </c>
      <c r="CV220" s="504">
        <f t="shared" si="54"/>
        <v>779.52</v>
      </c>
      <c r="CW220" s="508">
        <f t="shared" si="55"/>
        <v>2900</v>
      </c>
      <c r="CX220" s="717">
        <f t="shared" si="56"/>
        <v>0</v>
      </c>
      <c r="CY220" s="717">
        <f>IF(OR(AQ220="N/A",BM220="N/A",BI220="N/A"),"",IF(AND(H220&lt;1,H220&gt;=0.3,I219="ROUND"),IF(CT220&gt;=-0.4,-0.2,-0.15),MAX(CX220,IF(OR(AQ220="N/A",BM220="N/A",BI220="N/A"),"",GetFinalDiscount("Y", I220, H220, J220, K220, L220, M220, N220, O220, AS220, AT220,AU220,AV220, AW220, AX220,AY220, AZ220, BA220, BB220,BC220,BD220, BE220,BG220, BH220, BJ220, BK220, BN220, BO220, BP220)))))</f>
        <v>-0.2</v>
      </c>
      <c r="CZ220" s="717">
        <f t="shared" si="57"/>
        <v>-0.36</v>
      </c>
      <c r="DA220" s="509">
        <f t="shared" si="58"/>
        <v>-0.36</v>
      </c>
      <c r="DB220" s="504">
        <f t="shared" si="59"/>
        <v>1856</v>
      </c>
      <c r="DC220" s="504">
        <f t="shared" si="60"/>
        <v>779.52</v>
      </c>
      <c r="DD220" s="504" t="str">
        <f t="shared" si="61"/>
        <v/>
      </c>
      <c r="DE220" s="504">
        <f t="array" ref="DE220">IF(OR(AQ220="N/A",BM220="N/A",BI220="N/A"),"",GetCertCharge(H220,"Y",AL220))</f>
        <v>53</v>
      </c>
      <c r="DF220" s="504">
        <f>IF(OR(AQ220="N/A",BM220="N/A",BI220="N/A"),"",DC220*Parameters!$L$3)</f>
        <v>31.180800000000001</v>
      </c>
      <c r="DG220" s="504">
        <f t="shared" si="62"/>
        <v>695.33920000000001</v>
      </c>
      <c r="DH220" s="504">
        <f t="shared" si="63"/>
        <v>1655.5695238095238</v>
      </c>
    </row>
    <row r="221" spans="2:112" x14ac:dyDescent="0.25">
      <c r="B221" s="798"/>
      <c r="C221" s="799" t="s">
        <v>1717</v>
      </c>
      <c r="D221" s="512"/>
      <c r="E221" s="512"/>
      <c r="F221" s="722" t="s">
        <v>24</v>
      </c>
      <c r="G221" s="800"/>
      <c r="H221" s="801">
        <v>0.42</v>
      </c>
      <c r="I221" s="509" t="s">
        <v>196</v>
      </c>
      <c r="J221" s="802" t="s">
        <v>213</v>
      </c>
      <c r="K221" s="803" t="s">
        <v>234</v>
      </c>
      <c r="L221" s="804" t="s">
        <v>188</v>
      </c>
      <c r="M221" s="805" t="s">
        <v>188</v>
      </c>
      <c r="N221" s="804" t="s">
        <v>188</v>
      </c>
      <c r="O221" s="804" t="s">
        <v>69</v>
      </c>
      <c r="P221" s="806"/>
      <c r="Q221" s="805"/>
      <c r="R221" s="805"/>
      <c r="S221" s="805"/>
      <c r="T221" s="805"/>
      <c r="U221" s="805">
        <v>1.008</v>
      </c>
      <c r="V221" s="805"/>
      <c r="W221" s="805"/>
      <c r="X221" s="805"/>
      <c r="Y221" s="805"/>
      <c r="Z221" s="805">
        <v>62</v>
      </c>
      <c r="AA221" s="512">
        <v>58</v>
      </c>
      <c r="AB221" s="512"/>
      <c r="AC221" s="512"/>
      <c r="AD221" s="807"/>
      <c r="AE221" s="805"/>
      <c r="AF221" s="805"/>
      <c r="AG221" s="805"/>
      <c r="AH221" s="805"/>
      <c r="AI221" s="512"/>
      <c r="AJ221" s="512" t="s">
        <v>1897</v>
      </c>
      <c r="AK221" s="807"/>
      <c r="AL221" s="512"/>
      <c r="AM221" s="807"/>
      <c r="AN221" s="512"/>
      <c r="AO221" s="559">
        <f t="array" ref="AO221">IF(AQ221="N/A","",GetRapPrice(I221,H221,J221,K221))</f>
        <v>3300</v>
      </c>
      <c r="AP221" s="509">
        <f t="shared" si="48"/>
        <v>-0.39</v>
      </c>
      <c r="AQ221" s="508">
        <f t="array" ref="AQ221">GetFMP(I221,H221,J221,K221,L221,M221,N221,O221,(Q221+R221)/2,Z221,AJ221,"Y")</f>
        <v>2013</v>
      </c>
      <c r="AR221" s="504">
        <f t="shared" si="49"/>
        <v>845.45999999999992</v>
      </c>
      <c r="AS221" s="808"/>
      <c r="AT221" s="809"/>
      <c r="AU221" s="810"/>
      <c r="AV221" s="810"/>
      <c r="AW221" s="811" t="s">
        <v>189</v>
      </c>
      <c r="AX221" s="811" t="s">
        <v>1183</v>
      </c>
      <c r="AY221" s="810" t="s">
        <v>1183</v>
      </c>
      <c r="AZ221" s="810" t="s">
        <v>1183</v>
      </c>
      <c r="BA221" s="810" t="s">
        <v>1183</v>
      </c>
      <c r="BB221" s="810" t="s">
        <v>1183</v>
      </c>
      <c r="BC221" s="810" t="s">
        <v>1183</v>
      </c>
      <c r="BD221" s="810" t="s">
        <v>1183</v>
      </c>
      <c r="BE221" s="810" t="s">
        <v>1183</v>
      </c>
      <c r="BF221" s="811">
        <f>NaturalRelatedDisc(I221,H221,J221,K221,AX221,"Y",L221,M221,N221,O221)+NaturalRelatedDisc(I221,H221,J221,K221,AY221,"Y",L221,M221,N221,O221)+OpenRelatedDisc(I221,H221,J221,K221,AZ221,"Y",L221,M221,N221,O221)+GrainingRelatedDisc(I221,H221,J221,K221,BA221,"Surface","Y",L221,M221,N221,O221)+GrainingRelatedDisc(I221,H221,J221,K221,BB221,"Internal","Y",L221,M221,N221,O221)+OthersRelatedDisc(I221,H221,J221,K221,BC221,"Y",L221,M221,N221,O221)+OthersRelatedDisc(I221,H221,J221,K221,BD221,"Y",L221,M221,N221,O221)+OthersRelatedDisc(I221,H221,J221,K221,BE221,"Y",L221,M221,N221,O221)+cutrelatedDisc(I221,H221,J221,K221,L221,M221,N221,AW221,"Y",O221)+GetColClarupgDwg(I221,H221,J221,K221,AU221,AV221,"Y",L221)</f>
        <v>0</v>
      </c>
      <c r="BG221" s="810" t="s">
        <v>1183</v>
      </c>
      <c r="BH221" s="810" t="s">
        <v>1183</v>
      </c>
      <c r="BI221" s="811">
        <f t="shared" si="50"/>
        <v>0</v>
      </c>
      <c r="BJ221" s="810" t="s">
        <v>1183</v>
      </c>
      <c r="BK221" s="810" t="s">
        <v>1183</v>
      </c>
      <c r="BL221" s="810" t="s">
        <v>1326</v>
      </c>
      <c r="BM221" s="811">
        <f t="shared" si="51"/>
        <v>0</v>
      </c>
      <c r="BN221" s="812" t="s">
        <v>861</v>
      </c>
      <c r="BO221" s="812" t="s">
        <v>861</v>
      </c>
      <c r="BP221" s="812" t="s">
        <v>749</v>
      </c>
      <c r="BQ221" s="811">
        <f>cleanrelateddisc(I221, H221, J221, K221, BN221, BO221, "Y", L221, M221, N221)+HARelatedDisc(I221, H221, J221, K221,BP221, "Y", L221)</f>
        <v>0</v>
      </c>
      <c r="BR221" s="810"/>
      <c r="BS221" s="810"/>
      <c r="BT221" s="811"/>
      <c r="BU221" s="811"/>
      <c r="BV221" s="810"/>
      <c r="BW221" s="811"/>
      <c r="BX221" s="810"/>
      <c r="BY221" s="813"/>
      <c r="BZ221" s="811"/>
      <c r="CA221" s="813"/>
      <c r="CB221" s="811"/>
      <c r="CC221" s="810"/>
      <c r="CD221" s="810"/>
      <c r="CE221" s="810"/>
      <c r="CF221" s="810"/>
      <c r="CG221" s="810"/>
      <c r="CH221" s="810"/>
      <c r="CI221" s="810"/>
      <c r="CJ221" s="810"/>
      <c r="CK221" s="814"/>
      <c r="CL221" s="815">
        <f t="array" ref="CL221">getSection(I221,J221,K221)</f>
        <v>1</v>
      </c>
      <c r="CM221" s="508">
        <f t="array" ref="CM221">IF(AQ221="N/A","",IF(CU221="N/A",0,GetRapPrice(I221,H221,J221,K221)))</f>
        <v>3300</v>
      </c>
      <c r="CN221" s="509">
        <f t="shared" si="52"/>
        <v>-0.39</v>
      </c>
      <c r="CO221" s="509">
        <f t="array" ref="CO221">IF(AQ221="N/A","",IF(CU221="N/A",0,IF(ISBLANK(G221),0,GetPolSymmDiscount(I221,H221,J221,K221,L221,M221,N221,O221))))</f>
        <v>0</v>
      </c>
      <c r="CP221" s="509">
        <f t="array" ref="CP221">IF(AQ221="N/A","",Depthdisc(I221,H221,L221,J221,K221,Z221,"Y"))</f>
        <v>0</v>
      </c>
      <c r="CQ221" s="509">
        <f t="array" ref="CQ221">IF(AQ221="N/A","",IF(CU221="N/A",0,GetSizePremiums(I221,H221,J221,K221,L221,M221,N221,O221,getSection(G221,J221,K221))))</f>
        <v>0</v>
      </c>
      <c r="CR221" s="509">
        <f t="array" ref="CR221">IF(AQ221="N/A","",IF(CU221="N/A",0,IF(ISBLANK(G221),0,GetDiameterPremiums(I221,H221,L221,M221,N221,O221,J221,K221,T221))))</f>
        <v>0</v>
      </c>
      <c r="CS221" s="509">
        <f t="array" ref="CS221">IF(AQ221="N/A","",IF(CU221="N/A",0,IF(ISBLANK(G221),0,GetKtoSPremiums(I221,H221,J221,K221,AJ221))))</f>
        <v>0</v>
      </c>
      <c r="CT221" s="509">
        <f t="shared" si="53"/>
        <v>-0.39</v>
      </c>
      <c r="CU221" s="508">
        <f t="array" ref="CU221">IF(AQ221="N/A","",GetFMP(I221, H221, J221, K221, L221, M221, N221, O221, (Q221+R221)/2,Z221,AJ221,"Y"))</f>
        <v>2013</v>
      </c>
      <c r="CV221" s="504">
        <f t="shared" si="54"/>
        <v>845.45999999999992</v>
      </c>
      <c r="CW221" s="508">
        <f t="shared" si="55"/>
        <v>3300</v>
      </c>
      <c r="CX221" s="717">
        <f t="shared" si="56"/>
        <v>0</v>
      </c>
      <c r="CY221" s="717">
        <f>IF(OR(AQ221="N/A",BM221="N/A",BI221="N/A"),"",IF(AND(H221&lt;1,H221&gt;=0.3,I220="ROUND"),IF(CT221&gt;=-0.4,-0.2,-0.15),MAX(CX221,IF(OR(AQ221="N/A",BM221="N/A",BI221="N/A"),"",GetFinalDiscount("Y", I221, H221, J221, K221, L221, M221, N221, O221, AS221, AT221,AU221,AV221, AW221, AX221,AY221, AZ221, BA221, BB221,BC221,BD221, BE221,BG221, BH221, BJ221, BK221, BN221, BO221, BP221)))))</f>
        <v>-0.2</v>
      </c>
      <c r="CZ221" s="717">
        <f t="shared" si="57"/>
        <v>-0.39</v>
      </c>
      <c r="DA221" s="509">
        <f t="shared" si="58"/>
        <v>-0.39</v>
      </c>
      <c r="DB221" s="504">
        <f t="shared" si="59"/>
        <v>2013</v>
      </c>
      <c r="DC221" s="504">
        <f t="shared" si="60"/>
        <v>845.45999999999992</v>
      </c>
      <c r="DD221" s="504" t="str">
        <f t="shared" si="61"/>
        <v/>
      </c>
      <c r="DE221" s="504">
        <f t="array" ref="DE221">IF(OR(AQ221="N/A",BM221="N/A",BI221="N/A"),"",GetCertCharge(H221,"Y",AL221))</f>
        <v>53</v>
      </c>
      <c r="DF221" s="504">
        <f>IF(OR(AQ221="N/A",BM221="N/A",BI221="N/A"),"",DC221*Parameters!$L$3)</f>
        <v>33.818399999999997</v>
      </c>
      <c r="DG221" s="504">
        <f t="shared" si="62"/>
        <v>758.64159999999993</v>
      </c>
      <c r="DH221" s="504">
        <f t="shared" si="63"/>
        <v>1806.2895238095236</v>
      </c>
    </row>
    <row r="222" spans="2:112" x14ac:dyDescent="0.25">
      <c r="B222" s="798"/>
      <c r="C222" s="799" t="s">
        <v>1718</v>
      </c>
      <c r="D222" s="512"/>
      <c r="E222" s="512"/>
      <c r="F222" s="722" t="s">
        <v>24</v>
      </c>
      <c r="G222" s="800"/>
      <c r="H222" s="801">
        <v>0.42</v>
      </c>
      <c r="I222" s="509" t="s">
        <v>196</v>
      </c>
      <c r="J222" s="802" t="s">
        <v>258</v>
      </c>
      <c r="K222" s="803" t="s">
        <v>251</v>
      </c>
      <c r="L222" s="804" t="s">
        <v>188</v>
      </c>
      <c r="M222" s="805" t="s">
        <v>188</v>
      </c>
      <c r="N222" s="804" t="s">
        <v>188</v>
      </c>
      <c r="O222" s="804" t="s">
        <v>22</v>
      </c>
      <c r="P222" s="806"/>
      <c r="Q222" s="805"/>
      <c r="R222" s="805"/>
      <c r="S222" s="805"/>
      <c r="T222" s="805"/>
      <c r="U222" s="805">
        <v>1.006</v>
      </c>
      <c r="V222" s="805"/>
      <c r="W222" s="805"/>
      <c r="X222" s="805"/>
      <c r="Y222" s="805"/>
      <c r="Z222" s="805">
        <v>61.9</v>
      </c>
      <c r="AA222" s="512">
        <v>57</v>
      </c>
      <c r="AB222" s="512"/>
      <c r="AC222" s="512"/>
      <c r="AD222" s="807"/>
      <c r="AE222" s="805"/>
      <c r="AF222" s="805"/>
      <c r="AG222" s="805"/>
      <c r="AH222" s="805"/>
      <c r="AI222" s="512"/>
      <c r="AJ222" s="512"/>
      <c r="AK222" s="807"/>
      <c r="AL222" s="512"/>
      <c r="AM222" s="807"/>
      <c r="AN222" s="512"/>
      <c r="AO222" s="559">
        <f t="array" ref="AO222">IF(AQ222="N/A","",GetRapPrice(I222,H222,J222,K222))</f>
        <v>2200</v>
      </c>
      <c r="AP222" s="509">
        <f t="shared" si="48"/>
        <v>-0.36</v>
      </c>
      <c r="AQ222" s="508">
        <f t="array" ref="AQ222">GetFMP(I222,H222,J222,K222,L222,M222,N222,O222,(Q222+R222)/2,Z222,AJ222,"Y")</f>
        <v>1408</v>
      </c>
      <c r="AR222" s="504">
        <f t="shared" si="49"/>
        <v>591.36</v>
      </c>
      <c r="AS222" s="808"/>
      <c r="AT222" s="809"/>
      <c r="AU222" s="810"/>
      <c r="AV222" s="810"/>
      <c r="AW222" s="811"/>
      <c r="AX222" s="811" t="s">
        <v>1183</v>
      </c>
      <c r="AY222" s="810" t="s">
        <v>1183</v>
      </c>
      <c r="AZ222" s="810" t="s">
        <v>1183</v>
      </c>
      <c r="BA222" s="810" t="s">
        <v>1183</v>
      </c>
      <c r="BB222" s="810" t="s">
        <v>1183</v>
      </c>
      <c r="BC222" s="810" t="s">
        <v>1183</v>
      </c>
      <c r="BD222" s="810" t="s">
        <v>1183</v>
      </c>
      <c r="BE222" s="810" t="s">
        <v>1183</v>
      </c>
      <c r="BF222" s="811">
        <f>NaturalRelatedDisc(I222,H222,J222,K222,AX222,"Y",L222,M222,N222,O222)+NaturalRelatedDisc(I222,H222,J222,K222,AY222,"Y",L222,M222,N222,O222)+OpenRelatedDisc(I222,H222,J222,K222,AZ222,"Y",L222,M222,N222,O222)+GrainingRelatedDisc(I222,H222,J222,K222,BA222,"Surface","Y",L222,M222,N222,O222)+GrainingRelatedDisc(I222,H222,J222,K222,BB222,"Internal","Y",L222,M222,N222,O222)+OthersRelatedDisc(I222,H222,J222,K222,BC222,"Y",L222,M222,N222,O222)+OthersRelatedDisc(I222,H222,J222,K222,BD222,"Y",L222,M222,N222,O222)+OthersRelatedDisc(I222,H222,J222,K222,BE222,"Y",L222,M222,N222,O222)+cutrelatedDisc(I222,H222,J222,K222,L222,M222,N222,AW222,"Y",O222)+GetColClarupgDwg(I222,H222,J222,K222,AU222,AV222,"Y",L222)</f>
        <v>0</v>
      </c>
      <c r="BG222" s="810" t="s">
        <v>1183</v>
      </c>
      <c r="BH222" s="810" t="s">
        <v>1183</v>
      </c>
      <c r="BI222" s="811">
        <f t="shared" si="50"/>
        <v>0</v>
      </c>
      <c r="BJ222" s="810" t="s">
        <v>1183</v>
      </c>
      <c r="BK222" s="810" t="s">
        <v>1183</v>
      </c>
      <c r="BL222" s="810" t="s">
        <v>1183</v>
      </c>
      <c r="BM222" s="811">
        <f t="shared" si="51"/>
        <v>0</v>
      </c>
      <c r="BN222" s="812"/>
      <c r="BO222" s="812"/>
      <c r="BP222" s="812"/>
      <c r="BQ222" s="811">
        <f>cleanrelateddisc(I222, H222, J222, K222, BN222, BO222, "Y", L222, M222, N222)+HARelatedDisc(I222, H222, J222, K222,BP222, "Y", L222)</f>
        <v>0</v>
      </c>
      <c r="BR222" s="810"/>
      <c r="BS222" s="810"/>
      <c r="BT222" s="811"/>
      <c r="BU222" s="811"/>
      <c r="BV222" s="810"/>
      <c r="BW222" s="811"/>
      <c r="BX222" s="810"/>
      <c r="BY222" s="813"/>
      <c r="BZ222" s="811"/>
      <c r="CA222" s="813"/>
      <c r="CB222" s="811"/>
      <c r="CC222" s="810"/>
      <c r="CD222" s="810"/>
      <c r="CE222" s="810"/>
      <c r="CF222" s="810"/>
      <c r="CG222" s="810"/>
      <c r="CH222" s="810"/>
      <c r="CI222" s="810"/>
      <c r="CJ222" s="810"/>
      <c r="CK222" s="814"/>
      <c r="CL222" s="815">
        <f t="array" ref="CL222">getSection(I222,J222,K222)</f>
        <v>5</v>
      </c>
      <c r="CM222" s="508">
        <f t="array" ref="CM222">IF(AQ222="N/A","",IF(CU222="N/A",0,GetRapPrice(I222,H222,J222,K222)))</f>
        <v>2200</v>
      </c>
      <c r="CN222" s="509">
        <f t="shared" si="52"/>
        <v>-0.36</v>
      </c>
      <c r="CO222" s="509">
        <f t="array" ref="CO222">IF(AQ222="N/A","",IF(CU222="N/A",0,IF(ISBLANK(G222),0,GetPolSymmDiscount(I222,H222,J222,K222,L222,M222,N222,O222))))</f>
        <v>0</v>
      </c>
      <c r="CP222" s="509">
        <f t="array" ref="CP222">IF(AQ222="N/A","",Depthdisc(I222,H222,L222,J222,K222,Z222,"Y"))</f>
        <v>0</v>
      </c>
      <c r="CQ222" s="509">
        <f t="array" ref="CQ222">IF(AQ222="N/A","",IF(CU222="N/A",0,GetSizePremiums(I222,H222,J222,K222,L222,M222,N222,O222,getSection(G222,J222,K222))))</f>
        <v>0</v>
      </c>
      <c r="CR222" s="509">
        <f t="array" ref="CR222">IF(AQ222="N/A","",IF(CU222="N/A",0,IF(ISBLANK(G222),0,GetDiameterPremiums(I222,H222,L222,M222,N222,O222,J222,K222,T222))))</f>
        <v>0</v>
      </c>
      <c r="CS222" s="509">
        <f t="array" ref="CS222">IF(AQ222="N/A","",IF(CU222="N/A",0,IF(ISBLANK(G222),0,GetKtoSPremiums(I222,H222,J222,K222,AJ222))))</f>
        <v>0</v>
      </c>
      <c r="CT222" s="509">
        <f t="shared" si="53"/>
        <v>-0.36</v>
      </c>
      <c r="CU222" s="508">
        <f t="array" ref="CU222">IF(AQ222="N/A","",GetFMP(I222, H222, J222, K222, L222, M222, N222, O222, (Q222+R222)/2,Z222,AJ222,"Y"))</f>
        <v>1408</v>
      </c>
      <c r="CV222" s="504">
        <f t="shared" si="54"/>
        <v>591.36</v>
      </c>
      <c r="CW222" s="508">
        <f t="shared" si="55"/>
        <v>2200</v>
      </c>
      <c r="CX222" s="717">
        <f t="shared" si="56"/>
        <v>0</v>
      </c>
      <c r="CY222" s="717">
        <f>IF(OR(AQ222="N/A",BM222="N/A",BI222="N/A"),"",IF(AND(H222&lt;1,H222&gt;=0.3,I221="ROUND"),IF(CT222&gt;=-0.4,-0.2,-0.15),MAX(CX222,IF(OR(AQ222="N/A",BM222="N/A",BI222="N/A"),"",GetFinalDiscount("Y", I222, H222, J222, K222, L222, M222, N222, O222, AS222, AT222,AU222,AV222, AW222, AX222,AY222, AZ222, BA222, BB222,BC222,BD222, BE222,BG222, BH222, BJ222, BK222, BN222, BO222, BP222)))))</f>
        <v>-0.2</v>
      </c>
      <c r="CZ222" s="717">
        <f t="shared" si="57"/>
        <v>-0.36</v>
      </c>
      <c r="DA222" s="509">
        <f t="shared" si="58"/>
        <v>-0.36</v>
      </c>
      <c r="DB222" s="504">
        <f t="shared" si="59"/>
        <v>1408</v>
      </c>
      <c r="DC222" s="504">
        <f t="shared" si="60"/>
        <v>591.36</v>
      </c>
      <c r="DD222" s="504" t="str">
        <f t="shared" si="61"/>
        <v/>
      </c>
      <c r="DE222" s="504">
        <f t="array" ref="DE222">IF(OR(AQ222="N/A",BM222="N/A",BI222="N/A"),"",GetCertCharge(H222,"Y",AL222))</f>
        <v>53</v>
      </c>
      <c r="DF222" s="504">
        <f>IF(OR(AQ222="N/A",BM222="N/A",BI222="N/A"),"",DC222*Parameters!$L$3)</f>
        <v>23.654400000000003</v>
      </c>
      <c r="DG222" s="504">
        <f t="shared" si="62"/>
        <v>514.7056</v>
      </c>
      <c r="DH222" s="504">
        <f t="shared" si="63"/>
        <v>1225.4895238095239</v>
      </c>
    </row>
    <row r="223" spans="2:112" x14ac:dyDescent="0.25">
      <c r="B223" s="798"/>
      <c r="C223" s="799" t="s">
        <v>1719</v>
      </c>
      <c r="D223" s="512"/>
      <c r="E223" s="512"/>
      <c r="F223" s="722" t="s">
        <v>24</v>
      </c>
      <c r="G223" s="800"/>
      <c r="H223" s="801">
        <v>0.42</v>
      </c>
      <c r="I223" s="509" t="s">
        <v>196</v>
      </c>
      <c r="J223" s="802" t="s">
        <v>213</v>
      </c>
      <c r="K223" s="803" t="s">
        <v>243</v>
      </c>
      <c r="L223" s="804" t="s">
        <v>188</v>
      </c>
      <c r="M223" s="805" t="s">
        <v>188</v>
      </c>
      <c r="N223" s="804" t="s">
        <v>188</v>
      </c>
      <c r="O223" s="804" t="s">
        <v>58</v>
      </c>
      <c r="P223" s="806"/>
      <c r="Q223" s="805"/>
      <c r="R223" s="805"/>
      <c r="S223" s="805"/>
      <c r="T223" s="805"/>
      <c r="U223" s="805">
        <v>1.008</v>
      </c>
      <c r="V223" s="805"/>
      <c r="W223" s="805"/>
      <c r="X223" s="805"/>
      <c r="Y223" s="805"/>
      <c r="Z223" s="805">
        <v>62.6</v>
      </c>
      <c r="AA223" s="512">
        <v>57</v>
      </c>
      <c r="AB223" s="512"/>
      <c r="AC223" s="512"/>
      <c r="AD223" s="807"/>
      <c r="AE223" s="805"/>
      <c r="AF223" s="805"/>
      <c r="AG223" s="805"/>
      <c r="AH223" s="805"/>
      <c r="AI223" s="512"/>
      <c r="AJ223" s="512" t="s">
        <v>1906</v>
      </c>
      <c r="AK223" s="807"/>
      <c r="AL223" s="512"/>
      <c r="AM223" s="807"/>
      <c r="AN223" s="512"/>
      <c r="AO223" s="559">
        <f t="array" ref="AO223">IF(AQ223="N/A","",GetRapPrice(I223,H223,J223,K223))</f>
        <v>3000</v>
      </c>
      <c r="AP223" s="509">
        <f t="shared" si="48"/>
        <v>-0.36</v>
      </c>
      <c r="AQ223" s="508">
        <f t="array" ref="AQ223">GetFMP(I223,H223,J223,K223,L223,M223,N223,O223,(Q223+R223)/2,Z223,AJ223,"Y")</f>
        <v>1920</v>
      </c>
      <c r="AR223" s="504">
        <f t="shared" si="49"/>
        <v>806.4</v>
      </c>
      <c r="AS223" s="808"/>
      <c r="AT223" s="809"/>
      <c r="AU223" s="810"/>
      <c r="AV223" s="810"/>
      <c r="AW223" s="811"/>
      <c r="AX223" s="811" t="s">
        <v>1183</v>
      </c>
      <c r="AY223" s="810" t="s">
        <v>1183</v>
      </c>
      <c r="AZ223" s="810" t="s">
        <v>1183</v>
      </c>
      <c r="BA223" s="810" t="s">
        <v>1183</v>
      </c>
      <c r="BB223" s="810" t="s">
        <v>1183</v>
      </c>
      <c r="BC223" s="810" t="s">
        <v>1183</v>
      </c>
      <c r="BD223" s="810" t="s">
        <v>1183</v>
      </c>
      <c r="BE223" s="810" t="s">
        <v>1183</v>
      </c>
      <c r="BF223" s="811">
        <f>NaturalRelatedDisc(I223,H223,J223,K223,AX223,"Y",L223,M223,N223,O223)+NaturalRelatedDisc(I223,H223,J223,K223,AY223,"Y",L223,M223,N223,O223)+OpenRelatedDisc(I223,H223,J223,K223,AZ223,"Y",L223,M223,N223,O223)+GrainingRelatedDisc(I223,H223,J223,K223,BA223,"Surface","Y",L223,M223,N223,O223)+GrainingRelatedDisc(I223,H223,J223,K223,BB223,"Internal","Y",L223,M223,N223,O223)+OthersRelatedDisc(I223,H223,J223,K223,BC223,"Y",L223,M223,N223,O223)+OthersRelatedDisc(I223,H223,J223,K223,BD223,"Y",L223,M223,N223,O223)+OthersRelatedDisc(I223,H223,J223,K223,BE223,"Y",L223,M223,N223,O223)+cutrelatedDisc(I223,H223,J223,K223,L223,M223,N223,AW223,"Y",O223)+GetColClarupgDwg(I223,H223,J223,K223,AU223,AV223,"Y",L223)</f>
        <v>0</v>
      </c>
      <c r="BG223" s="810" t="s">
        <v>1183</v>
      </c>
      <c r="BH223" s="810" t="s">
        <v>1183</v>
      </c>
      <c r="BI223" s="811">
        <f t="shared" si="50"/>
        <v>0</v>
      </c>
      <c r="BJ223" s="810" t="s">
        <v>1183</v>
      </c>
      <c r="BK223" s="810" t="s">
        <v>1183</v>
      </c>
      <c r="BL223" s="810" t="s">
        <v>1183</v>
      </c>
      <c r="BM223" s="811">
        <f t="shared" si="51"/>
        <v>0</v>
      </c>
      <c r="BN223" s="812"/>
      <c r="BO223" s="812"/>
      <c r="BP223" s="812" t="s">
        <v>749</v>
      </c>
      <c r="BQ223" s="811">
        <f>cleanrelateddisc(I223, H223, J223, K223, BN223, BO223, "Y", L223, M223, N223)+HARelatedDisc(I223, H223, J223, K223,BP223, "Y", L223)</f>
        <v>0</v>
      </c>
      <c r="BR223" s="810"/>
      <c r="BS223" s="810"/>
      <c r="BT223" s="811"/>
      <c r="BU223" s="811"/>
      <c r="BV223" s="810"/>
      <c r="BW223" s="811"/>
      <c r="BX223" s="810"/>
      <c r="BY223" s="813"/>
      <c r="BZ223" s="811"/>
      <c r="CA223" s="813"/>
      <c r="CB223" s="811"/>
      <c r="CC223" s="810"/>
      <c r="CD223" s="810"/>
      <c r="CE223" s="810"/>
      <c r="CF223" s="810"/>
      <c r="CG223" s="810"/>
      <c r="CH223" s="810"/>
      <c r="CI223" s="810"/>
      <c r="CJ223" s="810"/>
      <c r="CK223" s="814"/>
      <c r="CL223" s="815">
        <f t="array" ref="CL223">getSection(I223,J223,K223)</f>
        <v>4</v>
      </c>
      <c r="CM223" s="508">
        <f t="array" ref="CM223">IF(AQ223="N/A","",IF(CU223="N/A",0,GetRapPrice(I223,H223,J223,K223)))</f>
        <v>3000</v>
      </c>
      <c r="CN223" s="509">
        <f t="shared" si="52"/>
        <v>-0.36</v>
      </c>
      <c r="CO223" s="509">
        <f t="array" ref="CO223">IF(AQ223="N/A","",IF(CU223="N/A",0,IF(ISBLANK(G223),0,GetPolSymmDiscount(I223,H223,J223,K223,L223,M223,N223,O223))))</f>
        <v>0</v>
      </c>
      <c r="CP223" s="509">
        <f t="array" ref="CP223">IF(AQ223="N/A","",Depthdisc(I223,H223,L223,J223,K223,Z223,"Y"))</f>
        <v>0</v>
      </c>
      <c r="CQ223" s="509">
        <f t="array" ref="CQ223">IF(AQ223="N/A","",IF(CU223="N/A",0,GetSizePremiums(I223,H223,J223,K223,L223,M223,N223,O223,getSection(G223,J223,K223))))</f>
        <v>0</v>
      </c>
      <c r="CR223" s="509">
        <f t="array" ref="CR223">IF(AQ223="N/A","",IF(CU223="N/A",0,IF(ISBLANK(G223),0,GetDiameterPremiums(I223,H223,L223,M223,N223,O223,J223,K223,T223))))</f>
        <v>0</v>
      </c>
      <c r="CS223" s="509">
        <f t="array" ref="CS223">IF(AQ223="N/A","",IF(CU223="N/A",0,IF(ISBLANK(G223),0,GetKtoSPremiums(I223,H223,J223,K223,AJ223))))</f>
        <v>0</v>
      </c>
      <c r="CT223" s="509">
        <f t="shared" si="53"/>
        <v>-0.36</v>
      </c>
      <c r="CU223" s="508">
        <f t="array" ref="CU223">IF(AQ223="N/A","",GetFMP(I223, H223, J223, K223, L223, M223, N223, O223, (Q223+R223)/2,Z223,AJ223,"Y"))</f>
        <v>1920</v>
      </c>
      <c r="CV223" s="504">
        <f t="shared" si="54"/>
        <v>806.4</v>
      </c>
      <c r="CW223" s="508">
        <f t="shared" si="55"/>
        <v>3000</v>
      </c>
      <c r="CX223" s="717">
        <f t="shared" si="56"/>
        <v>0</v>
      </c>
      <c r="CY223" s="717">
        <f>IF(OR(AQ223="N/A",BM223="N/A",BI223="N/A"),"",IF(AND(H223&lt;1,H223&gt;=0.3,I222="ROUND"),IF(CT223&gt;=-0.4,-0.2,-0.15),MAX(CX223,IF(OR(AQ223="N/A",BM223="N/A",BI223="N/A"),"",GetFinalDiscount("Y", I223, H223, J223, K223, L223, M223, N223, O223, AS223, AT223,AU223,AV223, AW223, AX223,AY223, AZ223, BA223, BB223,BC223,BD223, BE223,BG223, BH223, BJ223, BK223, BN223, BO223, BP223)))))</f>
        <v>-0.2</v>
      </c>
      <c r="CZ223" s="717">
        <f t="shared" si="57"/>
        <v>-0.36</v>
      </c>
      <c r="DA223" s="509">
        <f t="shared" si="58"/>
        <v>-0.36</v>
      </c>
      <c r="DB223" s="504">
        <f t="shared" si="59"/>
        <v>1920</v>
      </c>
      <c r="DC223" s="504">
        <f t="shared" si="60"/>
        <v>806.4</v>
      </c>
      <c r="DD223" s="504" t="str">
        <f t="shared" si="61"/>
        <v/>
      </c>
      <c r="DE223" s="504">
        <f t="array" ref="DE223">IF(OR(AQ223="N/A",BM223="N/A",BI223="N/A"),"",GetCertCharge(H223,"Y",AL223))</f>
        <v>53</v>
      </c>
      <c r="DF223" s="504">
        <f>IF(OR(AQ223="N/A",BM223="N/A",BI223="N/A"),"",DC223*Parameters!$L$3)</f>
        <v>32.256</v>
      </c>
      <c r="DG223" s="504">
        <f t="shared" si="62"/>
        <v>721.14400000000001</v>
      </c>
      <c r="DH223" s="504">
        <f t="shared" si="63"/>
        <v>1717.0095238095239</v>
      </c>
    </row>
    <row r="224" spans="2:112" x14ac:dyDescent="0.25">
      <c r="B224" s="798"/>
      <c r="C224" s="799" t="s">
        <v>1720</v>
      </c>
      <c r="D224" s="512"/>
      <c r="E224" s="512"/>
      <c r="F224" s="722" t="s">
        <v>24</v>
      </c>
      <c r="G224" s="800"/>
      <c r="H224" s="801">
        <v>0.42</v>
      </c>
      <c r="I224" s="509" t="s">
        <v>196</v>
      </c>
      <c r="J224" s="802" t="s">
        <v>265</v>
      </c>
      <c r="K224" s="803" t="s">
        <v>243</v>
      </c>
      <c r="L224" s="804" t="s">
        <v>202</v>
      </c>
      <c r="M224" s="805" t="s">
        <v>202</v>
      </c>
      <c r="N224" s="804" t="s">
        <v>202</v>
      </c>
      <c r="O224" s="804" t="s">
        <v>22</v>
      </c>
      <c r="P224" s="806"/>
      <c r="Q224" s="805"/>
      <c r="R224" s="805"/>
      <c r="S224" s="805"/>
      <c r="T224" s="805"/>
      <c r="U224" s="805">
        <v>1.0089999999999999</v>
      </c>
      <c r="V224" s="805"/>
      <c r="W224" s="805"/>
      <c r="X224" s="805"/>
      <c r="Y224" s="805"/>
      <c r="Z224" s="805">
        <v>64.3</v>
      </c>
      <c r="AA224" s="512">
        <v>58</v>
      </c>
      <c r="AB224" s="512"/>
      <c r="AC224" s="512"/>
      <c r="AD224" s="807"/>
      <c r="AE224" s="805"/>
      <c r="AF224" s="805"/>
      <c r="AG224" s="805"/>
      <c r="AH224" s="805"/>
      <c r="AI224" s="512"/>
      <c r="AJ224" s="512"/>
      <c r="AK224" s="807"/>
      <c r="AL224" s="512"/>
      <c r="AM224" s="807"/>
      <c r="AN224" s="512"/>
      <c r="AO224" s="559">
        <f t="array" ref="AO224">IF(AQ224="N/A","",GetRapPrice(I224,H224,J224,K224))</f>
        <v>2000</v>
      </c>
      <c r="AP224" s="509">
        <f t="shared" si="48"/>
        <v>-0.43000000000000005</v>
      </c>
      <c r="AQ224" s="508">
        <f t="array" ref="AQ224">GetFMP(I224,H224,J224,K224,L224,M224,N224,O224,(Q224+R224)/2,Z224,AJ224,"Y")</f>
        <v>1140</v>
      </c>
      <c r="AR224" s="504">
        <f t="shared" si="49"/>
        <v>478.79999999999995</v>
      </c>
      <c r="AS224" s="808"/>
      <c r="AT224" s="809"/>
      <c r="AU224" s="810"/>
      <c r="AV224" s="810"/>
      <c r="AW224" s="811"/>
      <c r="AX224" s="811" t="s">
        <v>1183</v>
      </c>
      <c r="AY224" s="810" t="s">
        <v>1183</v>
      </c>
      <c r="AZ224" s="810" t="s">
        <v>1183</v>
      </c>
      <c r="BA224" s="810" t="s">
        <v>1183</v>
      </c>
      <c r="BB224" s="810" t="s">
        <v>1183</v>
      </c>
      <c r="BC224" s="810" t="s">
        <v>1183</v>
      </c>
      <c r="BD224" s="810" t="s">
        <v>1183</v>
      </c>
      <c r="BE224" s="810" t="s">
        <v>1183</v>
      </c>
      <c r="BF224" s="811">
        <f>NaturalRelatedDisc(I224,H224,J224,K224,AX224,"Y",L224,M224,N224,O224)+NaturalRelatedDisc(I224,H224,J224,K224,AY224,"Y",L224,M224,N224,O224)+OpenRelatedDisc(I224,H224,J224,K224,AZ224,"Y",L224,M224,N224,O224)+GrainingRelatedDisc(I224,H224,J224,K224,BA224,"Surface","Y",L224,M224,N224,O224)+GrainingRelatedDisc(I224,H224,J224,K224,BB224,"Internal","Y",L224,M224,N224,O224)+OthersRelatedDisc(I224,H224,J224,K224,BC224,"Y",L224,M224,N224,O224)+OthersRelatedDisc(I224,H224,J224,K224,BD224,"Y",L224,M224,N224,O224)+OthersRelatedDisc(I224,H224,J224,K224,BE224,"Y",L224,M224,N224,O224)+cutrelatedDisc(I224,H224,J224,K224,L224,M224,N224,AW224,"Y",O224)+GetColClarupgDwg(I224,H224,J224,K224,AU224,AV224,"Y",L224)</f>
        <v>0</v>
      </c>
      <c r="BG224" s="810" t="s">
        <v>1183</v>
      </c>
      <c r="BH224" s="810" t="s">
        <v>1183</v>
      </c>
      <c r="BI224" s="811">
        <f t="shared" si="50"/>
        <v>0</v>
      </c>
      <c r="BJ224" s="810" t="s">
        <v>1183</v>
      </c>
      <c r="BK224" s="810" t="s">
        <v>1183</v>
      </c>
      <c r="BL224" s="810" t="s">
        <v>1183</v>
      </c>
      <c r="BM224" s="811">
        <f t="shared" si="51"/>
        <v>0</v>
      </c>
      <c r="BN224" s="812"/>
      <c r="BO224" s="812"/>
      <c r="BP224" s="812"/>
      <c r="BQ224" s="811">
        <f>cleanrelateddisc(I224, H224, J224, K224, BN224, BO224, "Y", L224, M224, N224)+HARelatedDisc(I224, H224, J224, K224,BP224, "Y", L224)</f>
        <v>0</v>
      </c>
      <c r="BR224" s="810"/>
      <c r="BS224" s="810"/>
      <c r="BT224" s="811"/>
      <c r="BU224" s="811"/>
      <c r="BV224" s="810"/>
      <c r="BW224" s="811"/>
      <c r="BX224" s="810"/>
      <c r="BY224" s="813"/>
      <c r="BZ224" s="811"/>
      <c r="CA224" s="813"/>
      <c r="CB224" s="811"/>
      <c r="CC224" s="810"/>
      <c r="CD224" s="810"/>
      <c r="CE224" s="810"/>
      <c r="CF224" s="810"/>
      <c r="CG224" s="810"/>
      <c r="CH224" s="810"/>
      <c r="CI224" s="810"/>
      <c r="CJ224" s="810"/>
      <c r="CK224" s="814"/>
      <c r="CL224" s="815">
        <f t="array" ref="CL224">getSection(I224,J224,K224)</f>
        <v>6</v>
      </c>
      <c r="CM224" s="508">
        <f t="array" ref="CM224">IF(AQ224="N/A","",IF(CU224="N/A",0,GetRapPrice(I224,H224,J224,K224)))</f>
        <v>2000</v>
      </c>
      <c r="CN224" s="509">
        <f t="shared" si="52"/>
        <v>-0.43000000000000005</v>
      </c>
      <c r="CO224" s="509">
        <f t="array" ref="CO224">IF(AQ224="N/A","",IF(CU224="N/A",0,IF(ISBLANK(G224),0,GetPolSymmDiscount(I224,H224,J224,K224,L224,M224,N224,O224))))</f>
        <v>0</v>
      </c>
      <c r="CP224" s="509">
        <f t="array" ref="CP224">IF(AQ224="N/A","",Depthdisc(I224,H224,L224,J224,K224,Z224,"Y"))</f>
        <v>0</v>
      </c>
      <c r="CQ224" s="509">
        <f t="array" ref="CQ224">IF(AQ224="N/A","",IF(CU224="N/A",0,GetSizePremiums(I224,H224,J224,K224,L224,M224,N224,O224,getSection(G224,J224,K224))))</f>
        <v>0</v>
      </c>
      <c r="CR224" s="509">
        <f t="array" ref="CR224">IF(AQ224="N/A","",IF(CU224="N/A",0,IF(ISBLANK(G224),0,GetDiameterPremiums(I224,H224,L224,M224,N224,O224,J224,K224,T224))))</f>
        <v>0</v>
      </c>
      <c r="CS224" s="509">
        <f t="array" ref="CS224">IF(AQ224="N/A","",IF(CU224="N/A",0,IF(ISBLANK(G224),0,GetKtoSPremiums(I224,H224,J224,K224,AJ224))))</f>
        <v>0</v>
      </c>
      <c r="CT224" s="509">
        <f t="shared" si="53"/>
        <v>-0.43000000000000005</v>
      </c>
      <c r="CU224" s="508">
        <f t="array" ref="CU224">IF(AQ224="N/A","",GetFMP(I224, H224, J224, K224, L224, M224, N224, O224, (Q224+R224)/2,Z224,AJ224,"Y"))</f>
        <v>1140</v>
      </c>
      <c r="CV224" s="504">
        <f t="shared" si="54"/>
        <v>478.79999999999995</v>
      </c>
      <c r="CW224" s="508">
        <f t="shared" si="55"/>
        <v>2000</v>
      </c>
      <c r="CX224" s="717">
        <f t="shared" si="56"/>
        <v>0</v>
      </c>
      <c r="CY224" s="717">
        <f>IF(OR(AQ224="N/A",BM224="N/A",BI224="N/A"),"",IF(AND(H224&lt;1,H224&gt;=0.3,I223="ROUND"),IF(CT224&gt;=-0.4,-0.2,-0.15),MAX(CX224,IF(OR(AQ224="N/A",BM224="N/A",BI224="N/A"),"",GetFinalDiscount("Y", I224, H224, J224, K224, L224, M224, N224, O224, AS224, AT224,AU224,AV224, AW224, AX224,AY224, AZ224, BA224, BB224,BC224,BD224, BE224,BG224, BH224, BJ224, BK224, BN224, BO224, BP224)))))</f>
        <v>-0.15</v>
      </c>
      <c r="CZ224" s="717">
        <f t="shared" si="57"/>
        <v>-0.43000000000000005</v>
      </c>
      <c r="DA224" s="509">
        <f t="shared" si="58"/>
        <v>-0.43000000000000005</v>
      </c>
      <c r="DB224" s="504">
        <f t="shared" si="59"/>
        <v>1140</v>
      </c>
      <c r="DC224" s="504">
        <f t="shared" si="60"/>
        <v>478.79999999999995</v>
      </c>
      <c r="DD224" s="504" t="str">
        <f t="shared" si="61"/>
        <v/>
      </c>
      <c r="DE224" s="504">
        <f t="array" ref="DE224">IF(OR(AQ224="N/A",BM224="N/A",BI224="N/A"),"",GetCertCharge(H224,"Y",AL224))</f>
        <v>53</v>
      </c>
      <c r="DF224" s="504">
        <f>IF(OR(AQ224="N/A",BM224="N/A",BI224="N/A"),"",DC224*Parameters!$L$3)</f>
        <v>19.151999999999997</v>
      </c>
      <c r="DG224" s="504">
        <f t="shared" si="62"/>
        <v>406.64799999999997</v>
      </c>
      <c r="DH224" s="504">
        <f t="shared" si="63"/>
        <v>968.20952380952372</v>
      </c>
    </row>
    <row r="225" spans="2:112" x14ac:dyDescent="0.25">
      <c r="B225" s="798"/>
      <c r="C225" s="799" t="s">
        <v>1721</v>
      </c>
      <c r="D225" s="512"/>
      <c r="E225" s="512"/>
      <c r="F225" s="722" t="s">
        <v>24</v>
      </c>
      <c r="G225" s="800"/>
      <c r="H225" s="801">
        <v>0.43</v>
      </c>
      <c r="I225" s="509" t="s">
        <v>196</v>
      </c>
      <c r="J225" s="802" t="s">
        <v>285</v>
      </c>
      <c r="K225" s="803" t="s">
        <v>251</v>
      </c>
      <c r="L225" s="804" t="s">
        <v>202</v>
      </c>
      <c r="M225" s="805" t="s">
        <v>188</v>
      </c>
      <c r="N225" s="804" t="s">
        <v>202</v>
      </c>
      <c r="O225" s="804" t="s">
        <v>36</v>
      </c>
      <c r="P225" s="806"/>
      <c r="Q225" s="805"/>
      <c r="R225" s="805"/>
      <c r="S225" s="805"/>
      <c r="T225" s="805"/>
      <c r="U225" s="805">
        <v>1.004</v>
      </c>
      <c r="V225" s="805"/>
      <c r="W225" s="805"/>
      <c r="X225" s="805"/>
      <c r="Y225" s="805"/>
      <c r="Z225" s="805">
        <v>63.9</v>
      </c>
      <c r="AA225" s="512">
        <v>55</v>
      </c>
      <c r="AB225" s="512"/>
      <c r="AC225" s="512"/>
      <c r="AD225" s="807"/>
      <c r="AE225" s="805"/>
      <c r="AF225" s="805"/>
      <c r="AG225" s="805"/>
      <c r="AH225" s="805"/>
      <c r="AI225" s="512"/>
      <c r="AJ225" s="512" t="s">
        <v>1926</v>
      </c>
      <c r="AK225" s="807"/>
      <c r="AL225" s="512"/>
      <c r="AM225" s="807"/>
      <c r="AN225" s="512"/>
      <c r="AO225" s="559">
        <f t="array" ref="AO225">IF(AQ225="N/A","",GetRapPrice(I225,H225,J225,K225))</f>
        <v>1200</v>
      </c>
      <c r="AP225" s="509">
        <f t="shared" si="48"/>
        <v>-0.43999999999999995</v>
      </c>
      <c r="AQ225" s="508">
        <f t="array" ref="AQ225">GetFMP(I225,H225,J225,K225,L225,M225,N225,O225,(Q225+R225)/2,Z225,AJ225,"Y")</f>
        <v>672.00000000000011</v>
      </c>
      <c r="AR225" s="504">
        <f t="shared" si="49"/>
        <v>288.96000000000004</v>
      </c>
      <c r="AS225" s="808"/>
      <c r="AT225" s="809"/>
      <c r="AU225" s="810"/>
      <c r="AV225" s="810"/>
      <c r="AW225" s="811" t="s">
        <v>189</v>
      </c>
      <c r="AX225" s="811" t="s">
        <v>1183</v>
      </c>
      <c r="AY225" s="810" t="s">
        <v>1183</v>
      </c>
      <c r="AZ225" s="810" t="s">
        <v>1183</v>
      </c>
      <c r="BA225" s="810" t="s">
        <v>1183</v>
      </c>
      <c r="BB225" s="810" t="s">
        <v>1183</v>
      </c>
      <c r="BC225" s="810" t="s">
        <v>1183</v>
      </c>
      <c r="BD225" s="810" t="s">
        <v>1183</v>
      </c>
      <c r="BE225" s="810" t="s">
        <v>1183</v>
      </c>
      <c r="BF225" s="811">
        <f>NaturalRelatedDisc(I225,H225,J225,K225,AX225,"Y",L225,M225,N225,O225)+NaturalRelatedDisc(I225,H225,J225,K225,AY225,"Y",L225,M225,N225,O225)+OpenRelatedDisc(I225,H225,J225,K225,AZ225,"Y",L225,M225,N225,O225)+GrainingRelatedDisc(I225,H225,J225,K225,BA225,"Surface","Y",L225,M225,N225,O225)+GrainingRelatedDisc(I225,H225,J225,K225,BB225,"Internal","Y",L225,M225,N225,O225)+OthersRelatedDisc(I225,H225,J225,K225,BC225,"Y",L225,M225,N225,O225)+OthersRelatedDisc(I225,H225,J225,K225,BD225,"Y",L225,M225,N225,O225)+OthersRelatedDisc(I225,H225,J225,K225,BE225,"Y",L225,M225,N225,O225)+cutrelatedDisc(I225,H225,J225,K225,L225,M225,N225,AW225,"Y",O225)+GetColClarupgDwg(I225,H225,J225,K225,AU225,AV225,"Y",L225)</f>
        <v>0</v>
      </c>
      <c r="BG225" s="810" t="s">
        <v>1183</v>
      </c>
      <c r="BH225" s="810" t="s">
        <v>1183</v>
      </c>
      <c r="BI225" s="811">
        <f t="shared" si="50"/>
        <v>0</v>
      </c>
      <c r="BJ225" s="810" t="s">
        <v>1284</v>
      </c>
      <c r="BK225" s="810" t="s">
        <v>1183</v>
      </c>
      <c r="BL225" s="810" t="s">
        <v>1183</v>
      </c>
      <c r="BM225" s="811">
        <f t="shared" si="51"/>
        <v>0</v>
      </c>
      <c r="BN225" s="812" t="s">
        <v>861</v>
      </c>
      <c r="BO225" s="812" t="s">
        <v>861</v>
      </c>
      <c r="BP225" s="812" t="s">
        <v>749</v>
      </c>
      <c r="BQ225" s="811">
        <f>cleanrelateddisc(I225, H225, J225, K225, BN225, BO225, "Y", L225, M225, N225)+HARelatedDisc(I225, H225, J225, K225,BP225, "Y", L225)</f>
        <v>0</v>
      </c>
      <c r="BR225" s="810"/>
      <c r="BS225" s="810"/>
      <c r="BT225" s="811"/>
      <c r="BU225" s="811"/>
      <c r="BV225" s="810"/>
      <c r="BW225" s="811"/>
      <c r="BX225" s="810"/>
      <c r="BY225" s="813"/>
      <c r="BZ225" s="811"/>
      <c r="CA225" s="813"/>
      <c r="CB225" s="811"/>
      <c r="CC225" s="810"/>
      <c r="CD225" s="810"/>
      <c r="CE225" s="810"/>
      <c r="CF225" s="810"/>
      <c r="CG225" s="810"/>
      <c r="CH225" s="810"/>
      <c r="CI225" s="810"/>
      <c r="CJ225" s="810"/>
      <c r="CK225" s="814"/>
      <c r="CL225" s="815">
        <f t="array" ref="CL225">getSection(I225,J225,K225)</f>
        <v>6</v>
      </c>
      <c r="CM225" s="508">
        <f t="array" ref="CM225">IF(AQ225="N/A","",IF(CU225="N/A",0,GetRapPrice(I225,H225,J225,K225)))</f>
        <v>1200</v>
      </c>
      <c r="CN225" s="509">
        <f t="shared" si="52"/>
        <v>-0.43999999999999995</v>
      </c>
      <c r="CO225" s="509">
        <f t="array" ref="CO225">IF(AQ225="N/A","",IF(CU225="N/A",0,IF(ISBLANK(G225),0,GetPolSymmDiscount(I225,H225,J225,K225,L225,M225,N225,O225))))</f>
        <v>0</v>
      </c>
      <c r="CP225" s="509">
        <f t="array" ref="CP225">IF(AQ225="N/A","",Depthdisc(I225,H225,L225,J225,K225,Z225,"Y"))</f>
        <v>0</v>
      </c>
      <c r="CQ225" s="509">
        <f t="array" ref="CQ225">IF(AQ225="N/A","",IF(CU225="N/A",0,GetSizePremiums(I225,H225,J225,K225,L225,M225,N225,O225,getSection(G225,J225,K225))))</f>
        <v>0</v>
      </c>
      <c r="CR225" s="509">
        <f t="array" ref="CR225">IF(AQ225="N/A","",IF(CU225="N/A",0,IF(ISBLANK(G225),0,GetDiameterPremiums(I225,H225,L225,M225,N225,O225,J225,K225,T225))))</f>
        <v>0</v>
      </c>
      <c r="CS225" s="509">
        <f t="array" ref="CS225">IF(AQ225="N/A","",IF(CU225="N/A",0,IF(ISBLANK(G225),0,GetKtoSPremiums(I225,H225,J225,K225,AJ225))))</f>
        <v>0</v>
      </c>
      <c r="CT225" s="509">
        <f t="shared" si="53"/>
        <v>-0.43999999999999995</v>
      </c>
      <c r="CU225" s="508">
        <f t="array" ref="CU225">IF(AQ225="N/A","",GetFMP(I225, H225, J225, K225, L225, M225, N225, O225, (Q225+R225)/2,Z225,AJ225,"Y"))</f>
        <v>672.00000000000011</v>
      </c>
      <c r="CV225" s="504">
        <f t="shared" si="54"/>
        <v>288.96000000000004</v>
      </c>
      <c r="CW225" s="508">
        <f t="shared" si="55"/>
        <v>1200</v>
      </c>
      <c r="CX225" s="717">
        <f t="shared" si="56"/>
        <v>0</v>
      </c>
      <c r="CY225" s="717">
        <f>IF(OR(AQ225="N/A",BM225="N/A",BI225="N/A"),"",IF(AND(H225&lt;1,H225&gt;=0.3,I224="ROUND"),IF(CT225&gt;=-0.4,-0.2,-0.15),MAX(CX225,IF(OR(AQ225="N/A",BM225="N/A",BI225="N/A"),"",GetFinalDiscount("Y", I225, H225, J225, K225, L225, M225, N225, O225, AS225, AT225,AU225,AV225, AW225, AX225,AY225, AZ225, BA225, BB225,BC225,BD225, BE225,BG225, BH225, BJ225, BK225, BN225, BO225, BP225)))))</f>
        <v>-0.15</v>
      </c>
      <c r="CZ225" s="717">
        <f t="shared" si="57"/>
        <v>-0.43999999999999995</v>
      </c>
      <c r="DA225" s="509">
        <f t="shared" si="58"/>
        <v>-0.43999999999999995</v>
      </c>
      <c r="DB225" s="504">
        <f t="shared" si="59"/>
        <v>672.00000000000011</v>
      </c>
      <c r="DC225" s="504">
        <f t="shared" si="60"/>
        <v>288.96000000000004</v>
      </c>
      <c r="DD225" s="504" t="str">
        <f t="shared" si="61"/>
        <v/>
      </c>
      <c r="DE225" s="504">
        <f t="array" ref="DE225">IF(OR(AQ225="N/A",BM225="N/A",BI225="N/A"),"",GetCertCharge(H225,"Y",AL225))</f>
        <v>53</v>
      </c>
      <c r="DF225" s="504">
        <f>IF(OR(AQ225="N/A",BM225="N/A",BI225="N/A"),"",DC225*Parameters!$L$3)</f>
        <v>11.558400000000002</v>
      </c>
      <c r="DG225" s="504">
        <f t="shared" si="62"/>
        <v>224.40160000000003</v>
      </c>
      <c r="DH225" s="504">
        <f t="shared" si="63"/>
        <v>521.86418604651169</v>
      </c>
    </row>
    <row r="226" spans="2:112" x14ac:dyDescent="0.25">
      <c r="B226" s="798"/>
      <c r="C226" s="799" t="s">
        <v>1485</v>
      </c>
      <c r="D226" s="512"/>
      <c r="E226" s="512"/>
      <c r="F226" s="722" t="s">
        <v>24</v>
      </c>
      <c r="G226" s="800"/>
      <c r="H226" s="801">
        <v>0.45</v>
      </c>
      <c r="I226" s="509" t="s">
        <v>196</v>
      </c>
      <c r="J226" s="802" t="s">
        <v>250</v>
      </c>
      <c r="K226" s="803" t="s">
        <v>251</v>
      </c>
      <c r="L226" s="804" t="s">
        <v>188</v>
      </c>
      <c r="M226" s="805" t="s">
        <v>188</v>
      </c>
      <c r="N226" s="804" t="s">
        <v>188</v>
      </c>
      <c r="O226" s="804" t="s">
        <v>22</v>
      </c>
      <c r="P226" s="806"/>
      <c r="Q226" s="805"/>
      <c r="R226" s="805"/>
      <c r="S226" s="805"/>
      <c r="T226" s="805"/>
      <c r="U226" s="805">
        <v>1</v>
      </c>
      <c r="V226" s="805"/>
      <c r="W226" s="805"/>
      <c r="X226" s="805"/>
      <c r="Y226" s="805"/>
      <c r="Z226" s="805">
        <v>62.6</v>
      </c>
      <c r="AA226" s="512">
        <v>57</v>
      </c>
      <c r="AB226" s="512"/>
      <c r="AC226" s="512"/>
      <c r="AD226" s="807"/>
      <c r="AE226" s="805"/>
      <c r="AF226" s="805"/>
      <c r="AG226" s="805"/>
      <c r="AH226" s="805"/>
      <c r="AI226" s="512"/>
      <c r="AJ226" s="512" t="s">
        <v>1893</v>
      </c>
      <c r="AK226" s="807"/>
      <c r="AL226" s="512"/>
      <c r="AM226" s="807"/>
      <c r="AN226" s="512"/>
      <c r="AO226" s="559">
        <f t="array" ref="AO226">IF(AQ226="N/A","",GetRapPrice(I226,H226,J226,K226))</f>
        <v>2400</v>
      </c>
      <c r="AP226" s="509">
        <f t="shared" si="48"/>
        <v>-0.15000000000000002</v>
      </c>
      <c r="AQ226" s="508">
        <f t="array" ref="AQ226">GetFMP(I226,H226,J226,K226,L226,M226,N226,O226,(Q226+R226)/2,Z226,AJ226,"Y")</f>
        <v>2040</v>
      </c>
      <c r="AR226" s="504">
        <f t="shared" si="49"/>
        <v>918</v>
      </c>
      <c r="AS226" s="808"/>
      <c r="AT226" s="809"/>
      <c r="AU226" s="810"/>
      <c r="AV226" s="810"/>
      <c r="AW226" s="811" t="s">
        <v>189</v>
      </c>
      <c r="AX226" s="811" t="s">
        <v>253</v>
      </c>
      <c r="AY226" s="810" t="s">
        <v>1183</v>
      </c>
      <c r="AZ226" s="810" t="s">
        <v>1183</v>
      </c>
      <c r="BA226" s="810" t="s">
        <v>1183</v>
      </c>
      <c r="BB226" s="810" t="s">
        <v>1183</v>
      </c>
      <c r="BC226" s="810" t="s">
        <v>1183</v>
      </c>
      <c r="BD226" s="810" t="s">
        <v>1183</v>
      </c>
      <c r="BE226" s="810" t="s">
        <v>1183</v>
      </c>
      <c r="BF226" s="811">
        <f>NaturalRelatedDisc(I226,H226,J226,K226,AX226,"Y",L226,M226,N226,O226)+NaturalRelatedDisc(I226,H226,J226,K226,AY226,"Y",L226,M226,N226,O226)+OpenRelatedDisc(I226,H226,J226,K226,AZ226,"Y",L226,M226,N226,O226)+GrainingRelatedDisc(I226,H226,J226,K226,BA226,"Surface","Y",L226,M226,N226,O226)+GrainingRelatedDisc(I226,H226,J226,K226,BB226,"Internal","Y",L226,M226,N226,O226)+OthersRelatedDisc(I226,H226,J226,K226,BC226,"Y",L226,M226,N226,O226)+OthersRelatedDisc(I226,H226,J226,K226,BD226,"Y",L226,M226,N226,O226)+OthersRelatedDisc(I226,H226,J226,K226,BE226,"Y",L226,M226,N226,O226)+cutrelatedDisc(I226,H226,J226,K226,L226,M226,N226,AW226,"Y",O226)+GetColClarupgDwg(I226,H226,J226,K226,AU226,AV226,"Y",L226)</f>
        <v>0</v>
      </c>
      <c r="BG226" s="810" t="s">
        <v>1183</v>
      </c>
      <c r="BH226" s="810" t="s">
        <v>1183</v>
      </c>
      <c r="BI226" s="811">
        <f t="shared" si="50"/>
        <v>0</v>
      </c>
      <c r="BJ226" s="810" t="s">
        <v>1183</v>
      </c>
      <c r="BK226" s="810" t="s">
        <v>1183</v>
      </c>
      <c r="BL226" s="810" t="s">
        <v>1322</v>
      </c>
      <c r="BM226" s="811">
        <f t="shared" si="51"/>
        <v>0</v>
      </c>
      <c r="BN226" s="812" t="s">
        <v>861</v>
      </c>
      <c r="BO226" s="812" t="s">
        <v>861</v>
      </c>
      <c r="BP226" s="812" t="s">
        <v>749</v>
      </c>
      <c r="BQ226" s="811">
        <f>cleanrelateddisc(I226, H226, J226, K226, BN226, BO226, "Y", L226, M226, N226)+HARelatedDisc(I226, H226, J226, K226,BP226, "Y", L226)</f>
        <v>0</v>
      </c>
      <c r="BR226" s="810"/>
      <c r="BS226" s="810"/>
      <c r="BT226" s="811"/>
      <c r="BU226" s="811"/>
      <c r="BV226" s="810"/>
      <c r="BW226" s="811"/>
      <c r="BX226" s="810"/>
      <c r="BY226" s="813"/>
      <c r="BZ226" s="811"/>
      <c r="CA226" s="813"/>
      <c r="CB226" s="811"/>
      <c r="CC226" s="810"/>
      <c r="CD226" s="810"/>
      <c r="CE226" s="810"/>
      <c r="CF226" s="810"/>
      <c r="CG226" s="810"/>
      <c r="CH226" s="810"/>
      <c r="CI226" s="810"/>
      <c r="CJ226" s="810"/>
      <c r="CK226" s="814"/>
      <c r="CL226" s="815">
        <f t="array" ref="CL226">getSection(I226,J226,K226)</f>
        <v>5</v>
      </c>
      <c r="CM226" s="508">
        <f t="array" ref="CM226">IF(AQ226="N/A","",IF(CU226="N/A",0,GetRapPrice(I226,H226,J226,K226)))</f>
        <v>2400</v>
      </c>
      <c r="CN226" s="509">
        <f t="shared" si="52"/>
        <v>-0.15000000000000002</v>
      </c>
      <c r="CO226" s="509">
        <f t="array" ref="CO226">IF(AQ226="N/A","",IF(CU226="N/A",0,IF(ISBLANK(G226),0,GetPolSymmDiscount(I226,H226,J226,K226,L226,M226,N226,O226))))</f>
        <v>0</v>
      </c>
      <c r="CP226" s="509">
        <f t="array" ref="CP226">IF(AQ226="N/A","",Depthdisc(I226,H226,L226,J226,K226,Z226,"Y"))</f>
        <v>0</v>
      </c>
      <c r="CQ226" s="509">
        <f t="array" ref="CQ226">IF(AQ226="N/A","",IF(CU226="N/A",0,GetSizePremiums(I226,H226,J226,K226,L226,M226,N226,O226,getSection(G226,J226,K226))))</f>
        <v>0</v>
      </c>
      <c r="CR226" s="509">
        <f t="array" ref="CR226">IF(AQ226="N/A","",IF(CU226="N/A",0,IF(ISBLANK(G226),0,GetDiameterPremiums(I226,H226,L226,M226,N226,O226,J226,K226,T226))))</f>
        <v>0</v>
      </c>
      <c r="CS226" s="509">
        <f t="array" ref="CS226">IF(AQ226="N/A","",IF(CU226="N/A",0,IF(ISBLANK(G226),0,GetKtoSPremiums(I226,H226,J226,K226,AJ226))))</f>
        <v>0</v>
      </c>
      <c r="CT226" s="509">
        <f t="shared" si="53"/>
        <v>-0.15000000000000002</v>
      </c>
      <c r="CU226" s="508">
        <f t="array" ref="CU226">IF(AQ226="N/A","",GetFMP(I226, H226, J226, K226, L226, M226, N226, O226, (Q226+R226)/2,Z226,AJ226,"Y"))</f>
        <v>2040</v>
      </c>
      <c r="CV226" s="504">
        <f t="shared" si="54"/>
        <v>918</v>
      </c>
      <c r="CW226" s="508">
        <f t="shared" si="55"/>
        <v>2400</v>
      </c>
      <c r="CX226" s="717">
        <f t="shared" si="56"/>
        <v>0</v>
      </c>
      <c r="CY226" s="717">
        <f>IF(OR(AQ226="N/A",BM226="N/A",BI226="N/A"),"",IF(AND(H226&lt;1,H226&gt;=0.3,I225="ROUND"),IF(CT226&gt;=-0.4,-0.2,-0.15),MAX(CX226,IF(OR(AQ226="N/A",BM226="N/A",BI226="N/A"),"",GetFinalDiscount("Y", I226, H226, J226, K226, L226, M226, N226, O226, AS226, AT226,AU226,AV226, AW226, AX226,AY226, AZ226, BA226, BB226,BC226,BD226, BE226,BG226, BH226, BJ226, BK226, BN226, BO226, BP226)))))</f>
        <v>-0.2</v>
      </c>
      <c r="CZ226" s="717">
        <f t="shared" si="57"/>
        <v>-0.15000000000000002</v>
      </c>
      <c r="DA226" s="509">
        <f t="shared" si="58"/>
        <v>-0.15000000000000002</v>
      </c>
      <c r="DB226" s="504">
        <f t="shared" si="59"/>
        <v>2040</v>
      </c>
      <c r="DC226" s="504">
        <f t="shared" si="60"/>
        <v>918</v>
      </c>
      <c r="DD226" s="504" t="str">
        <f t="shared" si="61"/>
        <v/>
      </c>
      <c r="DE226" s="504">
        <f t="array" ref="DE226">IF(OR(AQ226="N/A",BM226="N/A",BI226="N/A"),"",GetCertCharge(H226,"Y",AL226))</f>
        <v>53</v>
      </c>
      <c r="DF226" s="504">
        <f>IF(OR(AQ226="N/A",BM226="N/A",BI226="N/A"),"",DC226*Parameters!$L$3)</f>
        <v>36.72</v>
      </c>
      <c r="DG226" s="504">
        <f t="shared" si="62"/>
        <v>828.28</v>
      </c>
      <c r="DH226" s="504">
        <f t="shared" si="63"/>
        <v>1840.622222222222</v>
      </c>
    </row>
    <row r="227" spans="2:112" x14ac:dyDescent="0.25">
      <c r="B227" s="798"/>
      <c r="C227" s="799" t="s">
        <v>1486</v>
      </c>
      <c r="D227" s="512"/>
      <c r="E227" s="512"/>
      <c r="F227" s="722" t="s">
        <v>24</v>
      </c>
      <c r="G227" s="800"/>
      <c r="H227" s="801">
        <v>0.45</v>
      </c>
      <c r="I227" s="509" t="s">
        <v>196</v>
      </c>
      <c r="J227" s="802" t="s">
        <v>186</v>
      </c>
      <c r="K227" s="803" t="s">
        <v>259</v>
      </c>
      <c r="L227" s="804" t="s">
        <v>188</v>
      </c>
      <c r="M227" s="805" t="s">
        <v>188</v>
      </c>
      <c r="N227" s="804" t="s">
        <v>188</v>
      </c>
      <c r="O227" s="804" t="s">
        <v>22</v>
      </c>
      <c r="P227" s="806"/>
      <c r="Q227" s="805"/>
      <c r="R227" s="805"/>
      <c r="S227" s="805"/>
      <c r="T227" s="805"/>
      <c r="U227" s="805">
        <v>1.01</v>
      </c>
      <c r="V227" s="805"/>
      <c r="W227" s="805"/>
      <c r="X227" s="805"/>
      <c r="Y227" s="805"/>
      <c r="Z227" s="805">
        <v>62.1</v>
      </c>
      <c r="AA227" s="512">
        <v>57</v>
      </c>
      <c r="AB227" s="512"/>
      <c r="AC227" s="512"/>
      <c r="AD227" s="807"/>
      <c r="AE227" s="805"/>
      <c r="AF227" s="805"/>
      <c r="AG227" s="805"/>
      <c r="AH227" s="805"/>
      <c r="AI227" s="512"/>
      <c r="AJ227" s="512" t="s">
        <v>1950</v>
      </c>
      <c r="AK227" s="807"/>
      <c r="AL227" s="512"/>
      <c r="AM227" s="807"/>
      <c r="AN227" s="512"/>
      <c r="AO227" s="559">
        <f t="array" ref="AO227">IF(AQ227="N/A","",GetRapPrice(I227,H227,J227,K227))</f>
        <v>2500</v>
      </c>
      <c r="AP227" s="509">
        <f t="shared" si="48"/>
        <v>-0.22999999999999998</v>
      </c>
      <c r="AQ227" s="508">
        <f t="array" ref="AQ227">GetFMP(I227,H227,J227,K227,L227,M227,N227,O227,(Q227+R227)/2,Z227,AJ227,"Y")</f>
        <v>1925</v>
      </c>
      <c r="AR227" s="504">
        <f t="shared" si="49"/>
        <v>866.25</v>
      </c>
      <c r="AS227" s="808"/>
      <c r="AT227" s="809"/>
      <c r="AU227" s="810"/>
      <c r="AV227" s="810"/>
      <c r="AW227" s="811"/>
      <c r="AX227" s="811" t="s">
        <v>1183</v>
      </c>
      <c r="AY227" s="810" t="s">
        <v>1183</v>
      </c>
      <c r="AZ227" s="810" t="s">
        <v>1183</v>
      </c>
      <c r="BA227" s="810" t="s">
        <v>1183</v>
      </c>
      <c r="BB227" s="810" t="s">
        <v>1183</v>
      </c>
      <c r="BC227" s="810" t="s">
        <v>1183</v>
      </c>
      <c r="BD227" s="810" t="s">
        <v>1183</v>
      </c>
      <c r="BE227" s="810" t="s">
        <v>1183</v>
      </c>
      <c r="BF227" s="811">
        <f>NaturalRelatedDisc(I227,H227,J227,K227,AX227,"Y",L227,M227,N227,O227)+NaturalRelatedDisc(I227,H227,J227,K227,AY227,"Y",L227,M227,N227,O227)+OpenRelatedDisc(I227,H227,J227,K227,AZ227,"Y",L227,M227,N227,O227)+GrainingRelatedDisc(I227,H227,J227,K227,BA227,"Surface","Y",L227,M227,N227,O227)+GrainingRelatedDisc(I227,H227,J227,K227,BB227,"Internal","Y",L227,M227,N227,O227)+OthersRelatedDisc(I227,H227,J227,K227,BC227,"Y",L227,M227,N227,O227)+OthersRelatedDisc(I227,H227,J227,K227,BD227,"Y",L227,M227,N227,O227)+OthersRelatedDisc(I227,H227,J227,K227,BE227,"Y",L227,M227,N227,O227)+cutrelatedDisc(I227,H227,J227,K227,L227,M227,N227,AW227,"Y",O227)+GetColClarupgDwg(I227,H227,J227,K227,AU227,AV227,"Y",L227)</f>
        <v>0</v>
      </c>
      <c r="BG227" s="810" t="s">
        <v>1183</v>
      </c>
      <c r="BH227" s="810" t="s">
        <v>1183</v>
      </c>
      <c r="BI227" s="811">
        <f t="shared" si="50"/>
        <v>0</v>
      </c>
      <c r="BJ227" s="810" t="s">
        <v>1183</v>
      </c>
      <c r="BK227" s="810" t="s">
        <v>1183</v>
      </c>
      <c r="BL227" s="810" t="s">
        <v>1183</v>
      </c>
      <c r="BM227" s="811">
        <f t="shared" si="51"/>
        <v>0</v>
      </c>
      <c r="BN227" s="812" t="s">
        <v>749</v>
      </c>
      <c r="BO227" s="812" t="s">
        <v>749</v>
      </c>
      <c r="BP227" s="812" t="s">
        <v>749</v>
      </c>
      <c r="BQ227" s="811">
        <f>cleanrelateddisc(I227, H227, J227, K227, BN227, BO227, "Y", L227, M227, N227)+HARelatedDisc(I227, H227, J227, K227,BP227, "Y", L227)</f>
        <v>0</v>
      </c>
      <c r="BR227" s="810"/>
      <c r="BS227" s="810"/>
      <c r="BT227" s="811"/>
      <c r="BU227" s="811"/>
      <c r="BV227" s="810"/>
      <c r="BW227" s="811"/>
      <c r="BX227" s="810"/>
      <c r="BY227" s="813"/>
      <c r="BZ227" s="811"/>
      <c r="CA227" s="813"/>
      <c r="CB227" s="811"/>
      <c r="CC227" s="810"/>
      <c r="CD227" s="810"/>
      <c r="CE227" s="810"/>
      <c r="CF227" s="810"/>
      <c r="CG227" s="810"/>
      <c r="CH227" s="810"/>
      <c r="CI227" s="810"/>
      <c r="CJ227" s="810"/>
      <c r="CK227" s="814"/>
      <c r="CL227" s="815">
        <f t="array" ref="CL227">getSection(I227,J227,K227)</f>
        <v>7</v>
      </c>
      <c r="CM227" s="508">
        <f t="array" ref="CM227">IF(AQ227="N/A","",IF(CU227="N/A",0,GetRapPrice(I227,H227,J227,K227)))</f>
        <v>2500</v>
      </c>
      <c r="CN227" s="509">
        <f t="shared" si="52"/>
        <v>-0.22999999999999998</v>
      </c>
      <c r="CO227" s="509">
        <f t="array" ref="CO227">IF(AQ227="N/A","",IF(CU227="N/A",0,IF(ISBLANK(G227),0,GetPolSymmDiscount(I227,H227,J227,K227,L227,M227,N227,O227))))</f>
        <v>0</v>
      </c>
      <c r="CP227" s="509">
        <f t="array" ref="CP227">IF(AQ227="N/A","",Depthdisc(I227,H227,L227,J227,K227,Z227,"Y"))</f>
        <v>0</v>
      </c>
      <c r="CQ227" s="509">
        <f t="array" ref="CQ227">IF(AQ227="N/A","",IF(CU227="N/A",0,GetSizePremiums(I227,H227,J227,K227,L227,M227,N227,O227,getSection(G227,J227,K227))))</f>
        <v>0</v>
      </c>
      <c r="CR227" s="509">
        <f t="array" ref="CR227">IF(AQ227="N/A","",IF(CU227="N/A",0,IF(ISBLANK(G227),0,GetDiameterPremiums(I227,H227,L227,M227,N227,O227,J227,K227,T227))))</f>
        <v>0</v>
      </c>
      <c r="CS227" s="509">
        <f t="array" ref="CS227">IF(AQ227="N/A","",IF(CU227="N/A",0,IF(ISBLANK(G227),0,GetKtoSPremiums(I227,H227,J227,K227,AJ227))))</f>
        <v>0</v>
      </c>
      <c r="CT227" s="509">
        <f t="shared" si="53"/>
        <v>-0.22999999999999998</v>
      </c>
      <c r="CU227" s="508">
        <f t="array" ref="CU227">IF(AQ227="N/A","",GetFMP(I227, H227, J227, K227, L227, M227, N227, O227, (Q227+R227)/2,Z227,AJ227,"Y"))</f>
        <v>1925</v>
      </c>
      <c r="CV227" s="504">
        <f t="shared" si="54"/>
        <v>866.25</v>
      </c>
      <c r="CW227" s="508">
        <f t="shared" si="55"/>
        <v>2500</v>
      </c>
      <c r="CX227" s="717">
        <f t="shared" si="56"/>
        <v>0</v>
      </c>
      <c r="CY227" s="717">
        <f>IF(OR(AQ227="N/A",BM227="N/A",BI227="N/A"),"",IF(AND(H227&lt;1,H227&gt;=0.3,I226="ROUND"),IF(CT227&gt;=-0.4,-0.2,-0.15),MAX(CX227,IF(OR(AQ227="N/A",BM227="N/A",BI227="N/A"),"",GetFinalDiscount("Y", I227, H227, J227, K227, L227, M227, N227, O227, AS227, AT227,AU227,AV227, AW227, AX227,AY227, AZ227, BA227, BB227,BC227,BD227, BE227,BG227, BH227, BJ227, BK227, BN227, BO227, BP227)))))</f>
        <v>-0.2</v>
      </c>
      <c r="CZ227" s="717">
        <f t="shared" si="57"/>
        <v>-0.22999999999999998</v>
      </c>
      <c r="DA227" s="509">
        <f t="shared" si="58"/>
        <v>-0.22999999999999998</v>
      </c>
      <c r="DB227" s="504">
        <f t="shared" si="59"/>
        <v>1925</v>
      </c>
      <c r="DC227" s="504">
        <f t="shared" si="60"/>
        <v>866.25</v>
      </c>
      <c r="DD227" s="504" t="str">
        <f t="shared" si="61"/>
        <v/>
      </c>
      <c r="DE227" s="504">
        <f t="array" ref="DE227">IF(OR(AQ227="N/A",BM227="N/A",BI227="N/A"),"",GetCertCharge(H227,"Y",AL227))</f>
        <v>53</v>
      </c>
      <c r="DF227" s="504">
        <f>IF(OR(AQ227="N/A",BM227="N/A",BI227="N/A"),"",DC227*Parameters!$L$3)</f>
        <v>34.65</v>
      </c>
      <c r="DG227" s="504">
        <f t="shared" si="62"/>
        <v>778.6</v>
      </c>
      <c r="DH227" s="504">
        <f t="shared" si="63"/>
        <v>1730.2222222222222</v>
      </c>
    </row>
    <row r="228" spans="2:112" x14ac:dyDescent="0.25">
      <c r="B228" s="798"/>
      <c r="C228" s="799" t="s">
        <v>1507</v>
      </c>
      <c r="D228" s="512"/>
      <c r="E228" s="512"/>
      <c r="F228" s="722" t="s">
        <v>24</v>
      </c>
      <c r="G228" s="800"/>
      <c r="H228" s="801">
        <v>0.45</v>
      </c>
      <c r="I228" s="509" t="s">
        <v>196</v>
      </c>
      <c r="J228" s="802" t="s">
        <v>215</v>
      </c>
      <c r="K228" s="803" t="s">
        <v>214</v>
      </c>
      <c r="L228" s="804" t="s">
        <v>188</v>
      </c>
      <c r="M228" s="805" t="s">
        <v>188</v>
      </c>
      <c r="N228" s="804" t="s">
        <v>188</v>
      </c>
      <c r="O228" s="804" t="s">
        <v>36</v>
      </c>
      <c r="P228" s="806"/>
      <c r="Q228" s="805"/>
      <c r="R228" s="805"/>
      <c r="S228" s="805"/>
      <c r="T228" s="805"/>
      <c r="U228" s="805">
        <v>1.01</v>
      </c>
      <c r="V228" s="805"/>
      <c r="W228" s="805"/>
      <c r="X228" s="805"/>
      <c r="Y228" s="805"/>
      <c r="Z228" s="805">
        <v>62.7</v>
      </c>
      <c r="AA228" s="512">
        <v>56</v>
      </c>
      <c r="AB228" s="512"/>
      <c r="AC228" s="512"/>
      <c r="AD228" s="807"/>
      <c r="AE228" s="805"/>
      <c r="AF228" s="805"/>
      <c r="AG228" s="805"/>
      <c r="AH228" s="805"/>
      <c r="AI228" s="512"/>
      <c r="AJ228" s="512" t="s">
        <v>1891</v>
      </c>
      <c r="AK228" s="807"/>
      <c r="AL228" s="512"/>
      <c r="AM228" s="807"/>
      <c r="AN228" s="512"/>
      <c r="AO228" s="559">
        <f t="array" ref="AO228">IF(AQ228="N/A","",GetRapPrice(I228,H228,J228,K228))</f>
        <v>3100</v>
      </c>
      <c r="AP228" s="509">
        <f t="shared" si="48"/>
        <v>-0.17000000000000004</v>
      </c>
      <c r="AQ228" s="508">
        <f t="array" ref="AQ228">GetFMP(I228,H228,J228,K228,L228,M228,N228,O228,(Q228+R228)/2,Z228,AJ228,"Y")</f>
        <v>2573</v>
      </c>
      <c r="AR228" s="504">
        <f t="shared" si="49"/>
        <v>1157.8500000000001</v>
      </c>
      <c r="AS228" s="808"/>
      <c r="AT228" s="809"/>
      <c r="AU228" s="810"/>
      <c r="AV228" s="810"/>
      <c r="AW228" s="811" t="s">
        <v>189</v>
      </c>
      <c r="AX228" s="811" t="s">
        <v>1183</v>
      </c>
      <c r="AY228" s="810" t="s">
        <v>1183</v>
      </c>
      <c r="AZ228" s="810" t="s">
        <v>1183</v>
      </c>
      <c r="BA228" s="810" t="s">
        <v>1183</v>
      </c>
      <c r="BB228" s="810" t="s">
        <v>1183</v>
      </c>
      <c r="BC228" s="810" t="s">
        <v>1183</v>
      </c>
      <c r="BD228" s="810" t="s">
        <v>1183</v>
      </c>
      <c r="BE228" s="810" t="s">
        <v>1241</v>
      </c>
      <c r="BF228" s="811">
        <f>NaturalRelatedDisc(I228,H228,J228,K228,AX228,"Y",L228,M228,N228,O228)+NaturalRelatedDisc(I228,H228,J228,K228,AY228,"Y",L228,M228,N228,O228)+OpenRelatedDisc(I228,H228,J228,K228,AZ228,"Y",L228,M228,N228,O228)+GrainingRelatedDisc(I228,H228,J228,K228,BA228,"Surface","Y",L228,M228,N228,O228)+GrainingRelatedDisc(I228,H228,J228,K228,BB228,"Internal","Y",L228,M228,N228,O228)+OthersRelatedDisc(I228,H228,J228,K228,BC228,"Y",L228,M228,N228,O228)+OthersRelatedDisc(I228,H228,J228,K228,BD228,"Y",L228,M228,N228,O228)+OthersRelatedDisc(I228,H228,J228,K228,BE228,"Y",L228,M228,N228,O228)+cutrelatedDisc(I228,H228,J228,K228,L228,M228,N228,AW228,"Y",O228)+GetColClarupgDwg(I228,H228,J228,K228,AU228,AV228,"Y",L228)</f>
        <v>0</v>
      </c>
      <c r="BG228" s="810" t="s">
        <v>1183</v>
      </c>
      <c r="BH228" s="810" t="s">
        <v>1183</v>
      </c>
      <c r="BI228" s="811">
        <f t="shared" si="50"/>
        <v>0</v>
      </c>
      <c r="BJ228" s="810" t="s">
        <v>1183</v>
      </c>
      <c r="BK228" s="810" t="s">
        <v>1183</v>
      </c>
      <c r="BL228" s="810" t="s">
        <v>1326</v>
      </c>
      <c r="BM228" s="811">
        <f t="shared" si="51"/>
        <v>0</v>
      </c>
      <c r="BN228" s="812" t="s">
        <v>861</v>
      </c>
      <c r="BO228" s="812" t="s">
        <v>861</v>
      </c>
      <c r="BP228" s="812" t="s">
        <v>749</v>
      </c>
      <c r="BQ228" s="811">
        <f>cleanrelateddisc(I228, H228, J228, K228, BN228, BO228, "Y", L228, M228, N228)+HARelatedDisc(I228, H228, J228, K228,BP228, "Y", L228)</f>
        <v>0</v>
      </c>
      <c r="BR228" s="810"/>
      <c r="BS228" s="810"/>
      <c r="BT228" s="811"/>
      <c r="BU228" s="811"/>
      <c r="BV228" s="810"/>
      <c r="BW228" s="811"/>
      <c r="BX228" s="810"/>
      <c r="BY228" s="813"/>
      <c r="BZ228" s="811"/>
      <c r="CA228" s="813"/>
      <c r="CB228" s="811"/>
      <c r="CC228" s="810"/>
      <c r="CD228" s="810"/>
      <c r="CE228" s="810"/>
      <c r="CF228" s="810"/>
      <c r="CG228" s="810"/>
      <c r="CH228" s="810"/>
      <c r="CI228" s="810"/>
      <c r="CJ228" s="810"/>
      <c r="CK228" s="814"/>
      <c r="CL228" s="815">
        <f t="array" ref="CL228">getSection(I228,J228,K228)</f>
        <v>2</v>
      </c>
      <c r="CM228" s="508">
        <f t="array" ref="CM228">IF(AQ228="N/A","",IF(CU228="N/A",0,GetRapPrice(I228,H228,J228,K228)))</f>
        <v>3100</v>
      </c>
      <c r="CN228" s="509">
        <f t="shared" si="52"/>
        <v>-0.17000000000000004</v>
      </c>
      <c r="CO228" s="509">
        <f t="array" ref="CO228">IF(AQ228="N/A","",IF(CU228="N/A",0,IF(ISBLANK(G228),0,GetPolSymmDiscount(I228,H228,J228,K228,L228,M228,N228,O228))))</f>
        <v>0</v>
      </c>
      <c r="CP228" s="509">
        <f t="array" ref="CP228">IF(AQ228="N/A","",Depthdisc(I228,H228,L228,J228,K228,Z228,"Y"))</f>
        <v>0</v>
      </c>
      <c r="CQ228" s="509">
        <f t="array" ref="CQ228">IF(AQ228="N/A","",IF(CU228="N/A",0,GetSizePremiums(I228,H228,J228,K228,L228,M228,N228,O228,getSection(G228,J228,K228))))</f>
        <v>0</v>
      </c>
      <c r="CR228" s="509">
        <f t="array" ref="CR228">IF(AQ228="N/A","",IF(CU228="N/A",0,IF(ISBLANK(G228),0,GetDiameterPremiums(I228,H228,L228,M228,N228,O228,J228,K228,T228))))</f>
        <v>0</v>
      </c>
      <c r="CS228" s="509">
        <f t="array" ref="CS228">IF(AQ228="N/A","",IF(CU228="N/A",0,IF(ISBLANK(G228),0,GetKtoSPremiums(I228,H228,J228,K228,AJ228))))</f>
        <v>0</v>
      </c>
      <c r="CT228" s="509">
        <f t="shared" si="53"/>
        <v>-0.17000000000000004</v>
      </c>
      <c r="CU228" s="508">
        <f t="array" ref="CU228">IF(AQ228="N/A","",GetFMP(I228, H228, J228, K228, L228, M228, N228, O228, (Q228+R228)/2,Z228,AJ228,"Y"))</f>
        <v>2573</v>
      </c>
      <c r="CV228" s="504">
        <f t="shared" si="54"/>
        <v>1157.8500000000001</v>
      </c>
      <c r="CW228" s="508">
        <f t="shared" si="55"/>
        <v>3100</v>
      </c>
      <c r="CX228" s="717">
        <f t="shared" si="56"/>
        <v>0</v>
      </c>
      <c r="CY228" s="717">
        <f>IF(OR(AQ228="N/A",BM228="N/A",BI228="N/A"),"",IF(AND(H228&lt;1,H228&gt;=0.3,I227="ROUND"),IF(CT228&gt;=-0.4,-0.2,-0.15),MAX(CX228,IF(OR(AQ228="N/A",BM228="N/A",BI228="N/A"),"",GetFinalDiscount("Y", I228, H228, J228, K228, L228, M228, N228, O228, AS228, AT228,AU228,AV228, AW228, AX228,AY228, AZ228, BA228, BB228,BC228,BD228, BE228,BG228, BH228, BJ228, BK228, BN228, BO228, BP228)))))</f>
        <v>-0.2</v>
      </c>
      <c r="CZ228" s="717">
        <f t="shared" si="57"/>
        <v>-0.17000000000000004</v>
      </c>
      <c r="DA228" s="509">
        <f t="shared" si="58"/>
        <v>-0.17000000000000004</v>
      </c>
      <c r="DB228" s="504">
        <f t="shared" si="59"/>
        <v>2573</v>
      </c>
      <c r="DC228" s="504">
        <f t="shared" si="60"/>
        <v>1157.8500000000001</v>
      </c>
      <c r="DD228" s="504" t="str">
        <f t="shared" si="61"/>
        <v/>
      </c>
      <c r="DE228" s="504">
        <f t="array" ref="DE228">IF(OR(AQ228="N/A",BM228="N/A",BI228="N/A"),"",GetCertCharge(H228,"Y",AL228))</f>
        <v>53</v>
      </c>
      <c r="DF228" s="504">
        <f>IF(OR(AQ228="N/A",BM228="N/A",BI228="N/A"),"",DC228*Parameters!$L$3)</f>
        <v>46.314000000000007</v>
      </c>
      <c r="DG228" s="504">
        <f t="shared" si="62"/>
        <v>1058.5360000000001</v>
      </c>
      <c r="DH228" s="504">
        <f t="shared" si="63"/>
        <v>2352.3022222222221</v>
      </c>
    </row>
    <row r="229" spans="2:112" x14ac:dyDescent="0.25">
      <c r="B229" s="798"/>
      <c r="C229" s="799" t="s">
        <v>1543</v>
      </c>
      <c r="D229" s="512"/>
      <c r="E229" s="512"/>
      <c r="F229" s="722" t="s">
        <v>24</v>
      </c>
      <c r="G229" s="800"/>
      <c r="H229" s="801">
        <v>0.45</v>
      </c>
      <c r="I229" s="509" t="s">
        <v>196</v>
      </c>
      <c r="J229" s="802" t="s">
        <v>186</v>
      </c>
      <c r="K229" s="803" t="s">
        <v>259</v>
      </c>
      <c r="L229" s="804" t="s">
        <v>188</v>
      </c>
      <c r="M229" s="805" t="s">
        <v>188</v>
      </c>
      <c r="N229" s="804" t="s">
        <v>188</v>
      </c>
      <c r="O229" s="804" t="s">
        <v>22</v>
      </c>
      <c r="P229" s="806"/>
      <c r="Q229" s="805"/>
      <c r="R229" s="805"/>
      <c r="S229" s="805"/>
      <c r="T229" s="805"/>
      <c r="U229" s="805">
        <v>1.01</v>
      </c>
      <c r="V229" s="805"/>
      <c r="W229" s="805"/>
      <c r="X229" s="805"/>
      <c r="Y229" s="805"/>
      <c r="Z229" s="805">
        <v>62.1</v>
      </c>
      <c r="AA229" s="512">
        <v>57</v>
      </c>
      <c r="AB229" s="512"/>
      <c r="AC229" s="512"/>
      <c r="AD229" s="807"/>
      <c r="AE229" s="805"/>
      <c r="AF229" s="805"/>
      <c r="AG229" s="805"/>
      <c r="AH229" s="805"/>
      <c r="AI229" s="512"/>
      <c r="AJ229" s="512" t="s">
        <v>1950</v>
      </c>
      <c r="AK229" s="807"/>
      <c r="AL229" s="512"/>
      <c r="AM229" s="807"/>
      <c r="AN229" s="512"/>
      <c r="AO229" s="559">
        <f t="array" ref="AO229">IF(AQ229="N/A","",GetRapPrice(I229,H229,J229,K229))</f>
        <v>2500</v>
      </c>
      <c r="AP229" s="509">
        <f t="shared" si="48"/>
        <v>-0.22999999999999998</v>
      </c>
      <c r="AQ229" s="508">
        <f t="array" ref="AQ229">GetFMP(I229,H229,J229,K229,L229,M229,N229,O229,(Q229+R229)/2,Z229,AJ229,"Y")</f>
        <v>1925</v>
      </c>
      <c r="AR229" s="504">
        <f t="shared" si="49"/>
        <v>866.25</v>
      </c>
      <c r="AS229" s="808"/>
      <c r="AT229" s="809"/>
      <c r="AU229" s="810"/>
      <c r="AV229" s="810"/>
      <c r="AW229" s="811"/>
      <c r="AX229" s="811" t="s">
        <v>1183</v>
      </c>
      <c r="AY229" s="810" t="s">
        <v>1183</v>
      </c>
      <c r="AZ229" s="810" t="s">
        <v>1183</v>
      </c>
      <c r="BA229" s="810" t="s">
        <v>1183</v>
      </c>
      <c r="BB229" s="810" t="s">
        <v>1183</v>
      </c>
      <c r="BC229" s="810" t="s">
        <v>1183</v>
      </c>
      <c r="BD229" s="810" t="s">
        <v>1183</v>
      </c>
      <c r="BE229" s="810" t="s">
        <v>1183</v>
      </c>
      <c r="BF229" s="811">
        <f>NaturalRelatedDisc(I229,H229,J229,K229,AX229,"Y",L229,M229,N229,O229)+NaturalRelatedDisc(I229,H229,J229,K229,AY229,"Y",L229,M229,N229,O229)+OpenRelatedDisc(I229,H229,J229,K229,AZ229,"Y",L229,M229,N229,O229)+GrainingRelatedDisc(I229,H229,J229,K229,BA229,"Surface","Y",L229,M229,N229,O229)+GrainingRelatedDisc(I229,H229,J229,K229,BB229,"Internal","Y",L229,M229,N229,O229)+OthersRelatedDisc(I229,H229,J229,K229,BC229,"Y",L229,M229,N229,O229)+OthersRelatedDisc(I229,H229,J229,K229,BD229,"Y",L229,M229,N229,O229)+OthersRelatedDisc(I229,H229,J229,K229,BE229,"Y",L229,M229,N229,O229)+cutrelatedDisc(I229,H229,J229,K229,L229,M229,N229,AW229,"Y",O229)+GetColClarupgDwg(I229,H229,J229,K229,AU229,AV229,"Y",L229)</f>
        <v>0</v>
      </c>
      <c r="BG229" s="810" t="s">
        <v>1183</v>
      </c>
      <c r="BH229" s="810" t="s">
        <v>1183</v>
      </c>
      <c r="BI229" s="811">
        <f t="shared" si="50"/>
        <v>0</v>
      </c>
      <c r="BJ229" s="810" t="s">
        <v>1183</v>
      </c>
      <c r="BK229" s="810" t="s">
        <v>1183</v>
      </c>
      <c r="BL229" s="810" t="s">
        <v>1183</v>
      </c>
      <c r="BM229" s="811">
        <f t="shared" si="51"/>
        <v>0</v>
      </c>
      <c r="BN229" s="812" t="s">
        <v>749</v>
      </c>
      <c r="BO229" s="812" t="s">
        <v>749</v>
      </c>
      <c r="BP229" s="812" t="s">
        <v>749</v>
      </c>
      <c r="BQ229" s="811">
        <f>cleanrelateddisc(I229, H229, J229, K229, BN229, BO229, "Y", L229, M229, N229)+HARelatedDisc(I229, H229, J229, K229,BP229, "Y", L229)</f>
        <v>0</v>
      </c>
      <c r="BR229" s="810"/>
      <c r="BS229" s="810"/>
      <c r="BT229" s="811"/>
      <c r="BU229" s="811"/>
      <c r="BV229" s="810"/>
      <c r="BW229" s="811"/>
      <c r="BX229" s="810"/>
      <c r="BY229" s="813"/>
      <c r="BZ229" s="811"/>
      <c r="CA229" s="813"/>
      <c r="CB229" s="811"/>
      <c r="CC229" s="810"/>
      <c r="CD229" s="810"/>
      <c r="CE229" s="810"/>
      <c r="CF229" s="810"/>
      <c r="CG229" s="810"/>
      <c r="CH229" s="810"/>
      <c r="CI229" s="810"/>
      <c r="CJ229" s="810"/>
      <c r="CK229" s="814"/>
      <c r="CL229" s="815">
        <f t="array" ref="CL229">getSection(I229,J229,K229)</f>
        <v>7</v>
      </c>
      <c r="CM229" s="508">
        <f t="array" ref="CM229">IF(AQ229="N/A","",IF(CU229="N/A",0,GetRapPrice(I229,H229,J229,K229)))</f>
        <v>2500</v>
      </c>
      <c r="CN229" s="509">
        <f t="shared" si="52"/>
        <v>-0.22999999999999998</v>
      </c>
      <c r="CO229" s="509">
        <f t="array" ref="CO229">IF(AQ229="N/A","",IF(CU229="N/A",0,IF(ISBLANK(G229),0,GetPolSymmDiscount(I229,H229,J229,K229,L229,M229,N229,O229))))</f>
        <v>0</v>
      </c>
      <c r="CP229" s="509">
        <f t="array" ref="CP229">IF(AQ229="N/A","",Depthdisc(I229,H229,L229,J229,K229,Z229,"Y"))</f>
        <v>0</v>
      </c>
      <c r="CQ229" s="509">
        <f t="array" ref="CQ229">IF(AQ229="N/A","",IF(CU229="N/A",0,GetSizePremiums(I229,H229,J229,K229,L229,M229,N229,O229,getSection(G229,J229,K229))))</f>
        <v>0</v>
      </c>
      <c r="CR229" s="509">
        <f t="array" ref="CR229">IF(AQ229="N/A","",IF(CU229="N/A",0,IF(ISBLANK(G229),0,GetDiameterPremiums(I229,H229,L229,M229,N229,O229,J229,K229,T229))))</f>
        <v>0</v>
      </c>
      <c r="CS229" s="509">
        <f t="array" ref="CS229">IF(AQ229="N/A","",IF(CU229="N/A",0,IF(ISBLANK(G229),0,GetKtoSPremiums(I229,H229,J229,K229,AJ229))))</f>
        <v>0</v>
      </c>
      <c r="CT229" s="509">
        <f t="shared" si="53"/>
        <v>-0.22999999999999998</v>
      </c>
      <c r="CU229" s="508">
        <f t="array" ref="CU229">IF(AQ229="N/A","",GetFMP(I229, H229, J229, K229, L229, M229, N229, O229, (Q229+R229)/2,Z229,AJ229,"Y"))</f>
        <v>1925</v>
      </c>
      <c r="CV229" s="504">
        <f t="shared" si="54"/>
        <v>866.25</v>
      </c>
      <c r="CW229" s="508">
        <f t="shared" si="55"/>
        <v>2500</v>
      </c>
      <c r="CX229" s="717">
        <f t="shared" si="56"/>
        <v>0</v>
      </c>
      <c r="CY229" s="717">
        <f>IF(OR(AQ229="N/A",BM229="N/A",BI229="N/A"),"",IF(AND(H229&lt;1,H229&gt;=0.3,I228="ROUND"),IF(CT229&gt;=-0.4,-0.2,-0.15),MAX(CX229,IF(OR(AQ229="N/A",BM229="N/A",BI229="N/A"),"",GetFinalDiscount("Y", I229, H229, J229, K229, L229, M229, N229, O229, AS229, AT229,AU229,AV229, AW229, AX229,AY229, AZ229, BA229, BB229,BC229,BD229, BE229,BG229, BH229, BJ229, BK229, BN229, BO229, BP229)))))</f>
        <v>-0.2</v>
      </c>
      <c r="CZ229" s="717">
        <f t="shared" si="57"/>
        <v>-0.22999999999999998</v>
      </c>
      <c r="DA229" s="509">
        <f t="shared" si="58"/>
        <v>-0.22999999999999998</v>
      </c>
      <c r="DB229" s="504">
        <f t="shared" si="59"/>
        <v>1925</v>
      </c>
      <c r="DC229" s="504">
        <f t="shared" si="60"/>
        <v>866.25</v>
      </c>
      <c r="DD229" s="504" t="str">
        <f t="shared" si="61"/>
        <v/>
      </c>
      <c r="DE229" s="504">
        <f t="array" ref="DE229">IF(OR(AQ229="N/A",BM229="N/A",BI229="N/A"),"",GetCertCharge(H229,"Y",AL229))</f>
        <v>53</v>
      </c>
      <c r="DF229" s="504">
        <f>IF(OR(AQ229="N/A",BM229="N/A",BI229="N/A"),"",DC229*Parameters!$L$3)</f>
        <v>34.65</v>
      </c>
      <c r="DG229" s="504">
        <f t="shared" si="62"/>
        <v>778.6</v>
      </c>
      <c r="DH229" s="504">
        <f t="shared" si="63"/>
        <v>1730.2222222222222</v>
      </c>
    </row>
    <row r="230" spans="2:112" x14ac:dyDescent="0.25">
      <c r="B230" s="798"/>
      <c r="C230" s="799" t="s">
        <v>1544</v>
      </c>
      <c r="D230" s="512"/>
      <c r="E230" s="512"/>
      <c r="F230" s="722" t="s">
        <v>24</v>
      </c>
      <c r="G230" s="800"/>
      <c r="H230" s="801">
        <v>0.45</v>
      </c>
      <c r="I230" s="509" t="s">
        <v>196</v>
      </c>
      <c r="J230" s="802" t="s">
        <v>250</v>
      </c>
      <c r="K230" s="803" t="s">
        <v>234</v>
      </c>
      <c r="L230" s="804" t="s">
        <v>188</v>
      </c>
      <c r="M230" s="805" t="s">
        <v>202</v>
      </c>
      <c r="N230" s="804" t="s">
        <v>188</v>
      </c>
      <c r="O230" s="804" t="s">
        <v>22</v>
      </c>
      <c r="P230" s="806"/>
      <c r="Q230" s="805"/>
      <c r="R230" s="805"/>
      <c r="S230" s="805"/>
      <c r="T230" s="805"/>
      <c r="U230" s="805">
        <v>1.006</v>
      </c>
      <c r="V230" s="805"/>
      <c r="W230" s="805"/>
      <c r="X230" s="805"/>
      <c r="Y230" s="805"/>
      <c r="Z230" s="805">
        <v>62.8</v>
      </c>
      <c r="AA230" s="512">
        <v>56</v>
      </c>
      <c r="AB230" s="512"/>
      <c r="AC230" s="512"/>
      <c r="AD230" s="807"/>
      <c r="AE230" s="805"/>
      <c r="AF230" s="805"/>
      <c r="AG230" s="805"/>
      <c r="AH230" s="805"/>
      <c r="AI230" s="512"/>
      <c r="AJ230" s="512" t="s">
        <v>1951</v>
      </c>
      <c r="AK230" s="807"/>
      <c r="AL230" s="512"/>
      <c r="AM230" s="807"/>
      <c r="AN230" s="512"/>
      <c r="AO230" s="559">
        <f t="array" ref="AO230">IF(AQ230="N/A","",GetRapPrice(I230,H230,J230,K230))</f>
        <v>2700</v>
      </c>
      <c r="AP230" s="509">
        <f t="shared" si="48"/>
        <v>-0.20999999999999996</v>
      </c>
      <c r="AQ230" s="508">
        <f t="array" ref="AQ230">GetFMP(I230,H230,J230,K230,L230,M230,N230,O230,(Q230+R230)/2,Z230,AJ230,"Y")</f>
        <v>2133</v>
      </c>
      <c r="AR230" s="504">
        <f t="shared" si="49"/>
        <v>959.85</v>
      </c>
      <c r="AS230" s="808"/>
      <c r="AT230" s="809"/>
      <c r="AU230" s="810"/>
      <c r="AV230" s="810"/>
      <c r="AW230" s="811" t="s">
        <v>189</v>
      </c>
      <c r="AX230" s="811" t="s">
        <v>253</v>
      </c>
      <c r="AY230" s="810" t="s">
        <v>1181</v>
      </c>
      <c r="AZ230" s="810" t="s">
        <v>1183</v>
      </c>
      <c r="BA230" s="810" t="s">
        <v>1183</v>
      </c>
      <c r="BB230" s="810" t="s">
        <v>1183</v>
      </c>
      <c r="BC230" s="810" t="s">
        <v>1183</v>
      </c>
      <c r="BD230" s="810" t="s">
        <v>1183</v>
      </c>
      <c r="BE230" s="810" t="s">
        <v>1183</v>
      </c>
      <c r="BF230" s="811">
        <f>NaturalRelatedDisc(I230,H230,J230,K230,AX230,"Y",L230,M230,N230,O230)+NaturalRelatedDisc(I230,H230,J230,K230,AY230,"Y",L230,M230,N230,O230)+OpenRelatedDisc(I230,H230,J230,K230,AZ230,"Y",L230,M230,N230,O230)+GrainingRelatedDisc(I230,H230,J230,K230,BA230,"Surface","Y",L230,M230,N230,O230)+GrainingRelatedDisc(I230,H230,J230,K230,BB230,"Internal","Y",L230,M230,N230,O230)+OthersRelatedDisc(I230,H230,J230,K230,BC230,"Y",L230,M230,N230,O230)+OthersRelatedDisc(I230,H230,J230,K230,BD230,"Y",L230,M230,N230,O230)+OthersRelatedDisc(I230,H230,J230,K230,BE230,"Y",L230,M230,N230,O230)+cutrelatedDisc(I230,H230,J230,K230,L230,M230,N230,AW230,"Y",O230)+GetColClarupgDwg(I230,H230,J230,K230,AU230,AV230,"Y",L230)</f>
        <v>-0.01</v>
      </c>
      <c r="BG230" s="810" t="s">
        <v>1183</v>
      </c>
      <c r="BH230" s="810" t="s">
        <v>1183</v>
      </c>
      <c r="BI230" s="811">
        <f t="shared" si="50"/>
        <v>0</v>
      </c>
      <c r="BJ230" s="810" t="s">
        <v>1183</v>
      </c>
      <c r="BK230" s="810" t="s">
        <v>1183</v>
      </c>
      <c r="BL230" s="810" t="s">
        <v>1326</v>
      </c>
      <c r="BM230" s="811">
        <f t="shared" si="51"/>
        <v>0</v>
      </c>
      <c r="BN230" s="812" t="s">
        <v>861</v>
      </c>
      <c r="BO230" s="812" t="s">
        <v>861</v>
      </c>
      <c r="BP230" s="812" t="s">
        <v>749</v>
      </c>
      <c r="BQ230" s="811">
        <f>cleanrelateddisc(I230, H230, J230, K230, BN230, BO230, "Y", L230, M230, N230)+HARelatedDisc(I230, H230, J230, K230,BP230, "Y", L230)</f>
        <v>0</v>
      </c>
      <c r="BR230" s="810"/>
      <c r="BS230" s="810"/>
      <c r="BT230" s="811"/>
      <c r="BU230" s="811"/>
      <c r="BV230" s="810"/>
      <c r="BW230" s="811"/>
      <c r="BX230" s="810"/>
      <c r="BY230" s="813"/>
      <c r="BZ230" s="811"/>
      <c r="CA230" s="813"/>
      <c r="CB230" s="811"/>
      <c r="CC230" s="810"/>
      <c r="CD230" s="810"/>
      <c r="CE230" s="810"/>
      <c r="CF230" s="810"/>
      <c r="CG230" s="810"/>
      <c r="CH230" s="810"/>
      <c r="CI230" s="810"/>
      <c r="CJ230" s="810"/>
      <c r="CK230" s="814"/>
      <c r="CL230" s="815">
        <f t="array" ref="CL230">getSection(I230,J230,K230)</f>
        <v>2</v>
      </c>
      <c r="CM230" s="508">
        <f t="array" ref="CM230">IF(AQ230="N/A","",IF(CU230="N/A",0,GetRapPrice(I230,H230,J230,K230)))</f>
        <v>2700</v>
      </c>
      <c r="CN230" s="509">
        <f t="shared" si="52"/>
        <v>-0.20999999999999996</v>
      </c>
      <c r="CO230" s="509">
        <f t="array" ref="CO230">IF(AQ230="N/A","",IF(CU230="N/A",0,IF(ISBLANK(G230),0,GetPolSymmDiscount(I230,H230,J230,K230,L230,M230,N230,O230))))</f>
        <v>0</v>
      </c>
      <c r="CP230" s="509">
        <f t="array" ref="CP230">IF(AQ230="N/A","",Depthdisc(I230,H230,L230,J230,K230,Z230,"Y"))</f>
        <v>0</v>
      </c>
      <c r="CQ230" s="509">
        <f t="array" ref="CQ230">IF(AQ230="N/A","",IF(CU230="N/A",0,GetSizePremiums(I230,H230,J230,K230,L230,M230,N230,O230,getSection(G230,J230,K230))))</f>
        <v>0</v>
      </c>
      <c r="CR230" s="509">
        <f t="array" ref="CR230">IF(AQ230="N/A","",IF(CU230="N/A",0,IF(ISBLANK(G230),0,GetDiameterPremiums(I230,H230,L230,M230,N230,O230,J230,K230,T230))))</f>
        <v>0</v>
      </c>
      <c r="CS230" s="509">
        <f t="array" ref="CS230">IF(AQ230="N/A","",IF(CU230="N/A",0,IF(ISBLANK(G230),0,GetKtoSPremiums(I230,H230,J230,K230,AJ230))))</f>
        <v>0</v>
      </c>
      <c r="CT230" s="509">
        <f t="shared" si="53"/>
        <v>-0.20999999999999996</v>
      </c>
      <c r="CU230" s="508">
        <f t="array" ref="CU230">IF(AQ230="N/A","",GetFMP(I230, H230, J230, K230, L230, M230, N230, O230, (Q230+R230)/2,Z230,AJ230,"Y"))</f>
        <v>2133</v>
      </c>
      <c r="CV230" s="504">
        <f t="shared" si="54"/>
        <v>959.85</v>
      </c>
      <c r="CW230" s="508">
        <f t="shared" si="55"/>
        <v>2700</v>
      </c>
      <c r="CX230" s="717">
        <f t="shared" si="56"/>
        <v>-0.01</v>
      </c>
      <c r="CY230" s="717">
        <f>IF(OR(AQ230="N/A",BM230="N/A",BI230="N/A"),"",IF(AND(H230&lt;1,H230&gt;=0.3,I229="ROUND"),IF(CT230&gt;=-0.4,-0.2,-0.15),MAX(CX230,IF(OR(AQ230="N/A",BM230="N/A",BI230="N/A"),"",GetFinalDiscount("Y", I230, H230, J230, K230, L230, M230, N230, O230, AS230, AT230,AU230,AV230, AW230, AX230,AY230, AZ230, BA230, BB230,BC230,BD230, BE230,BG230, BH230, BJ230, BK230, BN230, BO230, BP230)))))</f>
        <v>-0.2</v>
      </c>
      <c r="CZ230" s="717">
        <f t="shared" si="57"/>
        <v>-0.20999999999999996</v>
      </c>
      <c r="DA230" s="509">
        <f t="shared" si="58"/>
        <v>-0.21999999999999997</v>
      </c>
      <c r="DB230" s="504">
        <f t="shared" si="59"/>
        <v>2106</v>
      </c>
      <c r="DC230" s="504">
        <f t="shared" si="60"/>
        <v>947.7</v>
      </c>
      <c r="DD230" s="504" t="str">
        <f t="shared" si="61"/>
        <v/>
      </c>
      <c r="DE230" s="504">
        <f t="array" ref="DE230">IF(OR(AQ230="N/A",BM230="N/A",BI230="N/A"),"",GetCertCharge(H230,"Y",AL230))</f>
        <v>53</v>
      </c>
      <c r="DF230" s="504">
        <f>IF(OR(AQ230="N/A",BM230="N/A",BI230="N/A"),"",DC230*Parameters!$L$3)</f>
        <v>37.908000000000001</v>
      </c>
      <c r="DG230" s="504">
        <f t="shared" si="62"/>
        <v>856.79200000000003</v>
      </c>
      <c r="DH230" s="504">
        <f t="shared" si="63"/>
        <v>1903.9822222222222</v>
      </c>
    </row>
    <row r="231" spans="2:112" x14ac:dyDescent="0.25">
      <c r="B231" s="798"/>
      <c r="C231" s="799" t="s">
        <v>1722</v>
      </c>
      <c r="D231" s="512"/>
      <c r="E231" s="512"/>
      <c r="F231" s="722" t="s">
        <v>24</v>
      </c>
      <c r="G231" s="800"/>
      <c r="H231" s="801">
        <v>0.45</v>
      </c>
      <c r="I231" s="509" t="s">
        <v>196</v>
      </c>
      <c r="J231" s="802" t="s">
        <v>258</v>
      </c>
      <c r="K231" s="803" t="s">
        <v>266</v>
      </c>
      <c r="L231" s="804" t="s">
        <v>188</v>
      </c>
      <c r="M231" s="805" t="s">
        <v>188</v>
      </c>
      <c r="N231" s="804" t="s">
        <v>202</v>
      </c>
      <c r="O231" s="804" t="s">
        <v>22</v>
      </c>
      <c r="P231" s="806"/>
      <c r="Q231" s="805"/>
      <c r="R231" s="805"/>
      <c r="S231" s="805"/>
      <c r="T231" s="805"/>
      <c r="U231" s="805">
        <v>1.006</v>
      </c>
      <c r="V231" s="805"/>
      <c r="W231" s="805"/>
      <c r="X231" s="805"/>
      <c r="Y231" s="805"/>
      <c r="Z231" s="805">
        <v>60.7</v>
      </c>
      <c r="AA231" s="512">
        <v>60</v>
      </c>
      <c r="AB231" s="512"/>
      <c r="AC231" s="512"/>
      <c r="AD231" s="807"/>
      <c r="AE231" s="805"/>
      <c r="AF231" s="805"/>
      <c r="AG231" s="805"/>
      <c r="AH231" s="805"/>
      <c r="AI231" s="512"/>
      <c r="AJ231" s="512" t="s">
        <v>1906</v>
      </c>
      <c r="AK231" s="807"/>
      <c r="AL231" s="512"/>
      <c r="AM231" s="807"/>
      <c r="AN231" s="512"/>
      <c r="AO231" s="559">
        <f t="array" ref="AO231">IF(AQ231="N/A","",GetRapPrice(I231,H231,J231,K231))</f>
        <v>1600</v>
      </c>
      <c r="AP231" s="509">
        <f t="shared" si="48"/>
        <v>-0.25</v>
      </c>
      <c r="AQ231" s="508">
        <f t="array" ref="AQ231">GetFMP(I231,H231,J231,K231,L231,M231,N231,O231,(Q231+R231)/2,Z231,AJ231,"Y")</f>
        <v>1200</v>
      </c>
      <c r="AR231" s="504">
        <f t="shared" si="49"/>
        <v>540</v>
      </c>
      <c r="AS231" s="808"/>
      <c r="AT231" s="809"/>
      <c r="AU231" s="810"/>
      <c r="AV231" s="810"/>
      <c r="AW231" s="811"/>
      <c r="AX231" s="811" t="s">
        <v>253</v>
      </c>
      <c r="AY231" s="810" t="s">
        <v>1183</v>
      </c>
      <c r="AZ231" s="810" t="s">
        <v>1183</v>
      </c>
      <c r="BA231" s="810" t="s">
        <v>1183</v>
      </c>
      <c r="BB231" s="810" t="s">
        <v>1183</v>
      </c>
      <c r="BC231" s="810" t="s">
        <v>1183</v>
      </c>
      <c r="BD231" s="810" t="s">
        <v>1183</v>
      </c>
      <c r="BE231" s="810" t="s">
        <v>1183</v>
      </c>
      <c r="BF231" s="811">
        <f>NaturalRelatedDisc(I231,H231,J231,K231,AX231,"Y",L231,M231,N231,O231)+NaturalRelatedDisc(I231,H231,J231,K231,AY231,"Y",L231,M231,N231,O231)+OpenRelatedDisc(I231,H231,J231,K231,AZ231,"Y",L231,M231,N231,O231)+GrainingRelatedDisc(I231,H231,J231,K231,BA231,"Surface","Y",L231,M231,N231,O231)+GrainingRelatedDisc(I231,H231,J231,K231,BB231,"Internal","Y",L231,M231,N231,O231)+OthersRelatedDisc(I231,H231,J231,K231,BC231,"Y",L231,M231,N231,O231)+OthersRelatedDisc(I231,H231,J231,K231,BD231,"Y",L231,M231,N231,O231)+OthersRelatedDisc(I231,H231,J231,K231,BE231,"Y",L231,M231,N231,O231)+cutrelatedDisc(I231,H231,J231,K231,L231,M231,N231,AW231,"Y",O231)+GetColClarupgDwg(I231,H231,J231,K231,AU231,AV231,"Y",L231)</f>
        <v>0</v>
      </c>
      <c r="BG231" s="810" t="s">
        <v>1183</v>
      </c>
      <c r="BH231" s="810" t="s">
        <v>1183</v>
      </c>
      <c r="BI231" s="811">
        <f t="shared" si="50"/>
        <v>0</v>
      </c>
      <c r="BJ231" s="810" t="s">
        <v>1285</v>
      </c>
      <c r="BK231" s="810" t="s">
        <v>1183</v>
      </c>
      <c r="BL231" s="810" t="s">
        <v>1183</v>
      </c>
      <c r="BM231" s="811">
        <f t="shared" si="51"/>
        <v>-0.02</v>
      </c>
      <c r="BN231" s="812" t="s">
        <v>749</v>
      </c>
      <c r="BO231" s="812" t="s">
        <v>749</v>
      </c>
      <c r="BP231" s="812" t="s">
        <v>749</v>
      </c>
      <c r="BQ231" s="811">
        <f>cleanrelateddisc(I231, H231, J231, K231, BN231, BO231, "Y", L231, M231, N231)+HARelatedDisc(I231, H231, J231, K231,BP231, "Y", L231)</f>
        <v>0</v>
      </c>
      <c r="BR231" s="810"/>
      <c r="BS231" s="810"/>
      <c r="BT231" s="811"/>
      <c r="BU231" s="811"/>
      <c r="BV231" s="810"/>
      <c r="BW231" s="811"/>
      <c r="BX231" s="810"/>
      <c r="BY231" s="813"/>
      <c r="BZ231" s="811"/>
      <c r="CA231" s="813"/>
      <c r="CB231" s="811"/>
      <c r="CC231" s="810"/>
      <c r="CD231" s="810"/>
      <c r="CE231" s="810"/>
      <c r="CF231" s="810"/>
      <c r="CG231" s="810"/>
      <c r="CH231" s="810"/>
      <c r="CI231" s="810"/>
      <c r="CJ231" s="810"/>
      <c r="CK231" s="814"/>
      <c r="CL231" s="815">
        <f t="array" ref="CL231">getSection(I231,J231,K231)</f>
        <v>8</v>
      </c>
      <c r="CM231" s="508">
        <f t="array" ref="CM231">IF(AQ231="N/A","",IF(CU231="N/A",0,GetRapPrice(I231,H231,J231,K231)))</f>
        <v>1600</v>
      </c>
      <c r="CN231" s="509">
        <f t="shared" si="52"/>
        <v>-0.25</v>
      </c>
      <c r="CO231" s="509">
        <f t="array" ref="CO231">IF(AQ231="N/A","",IF(CU231="N/A",0,IF(ISBLANK(G231),0,GetPolSymmDiscount(I231,H231,J231,K231,L231,M231,N231,O231))))</f>
        <v>0</v>
      </c>
      <c r="CP231" s="509">
        <f t="array" ref="CP231">IF(AQ231="N/A","",Depthdisc(I231,H231,L231,J231,K231,Z231,"Y"))</f>
        <v>0</v>
      </c>
      <c r="CQ231" s="509">
        <f t="array" ref="CQ231">IF(AQ231="N/A","",IF(CU231="N/A",0,GetSizePremiums(I231,H231,J231,K231,L231,M231,N231,O231,getSection(G231,J231,K231))))</f>
        <v>0</v>
      </c>
      <c r="CR231" s="509">
        <f t="array" ref="CR231">IF(AQ231="N/A","",IF(CU231="N/A",0,IF(ISBLANK(G231),0,GetDiameterPremiums(I231,H231,L231,M231,N231,O231,J231,K231,T231))))</f>
        <v>0</v>
      </c>
      <c r="CS231" s="509">
        <f t="array" ref="CS231">IF(AQ231="N/A","",IF(CU231="N/A",0,IF(ISBLANK(G231),0,GetKtoSPremiums(I231,H231,J231,K231,AJ231))))</f>
        <v>0</v>
      </c>
      <c r="CT231" s="509">
        <f t="shared" si="53"/>
        <v>-0.25</v>
      </c>
      <c r="CU231" s="508">
        <f t="array" ref="CU231">IF(AQ231="N/A","",GetFMP(I231, H231, J231, K231, L231, M231, N231, O231, (Q231+R231)/2,Z231,AJ231,"Y"))</f>
        <v>1200</v>
      </c>
      <c r="CV231" s="504">
        <f t="shared" si="54"/>
        <v>540</v>
      </c>
      <c r="CW231" s="508">
        <f t="shared" si="55"/>
        <v>1600</v>
      </c>
      <c r="CX231" s="717">
        <f t="shared" si="56"/>
        <v>-0.02</v>
      </c>
      <c r="CY231" s="717">
        <f>IF(OR(AQ231="N/A",BM231="N/A",BI231="N/A"),"",IF(AND(H231&lt;1,H231&gt;=0.3,I230="ROUND"),IF(CT231&gt;=-0.4,-0.2,-0.15),MAX(CX231,IF(OR(AQ231="N/A",BM231="N/A",BI231="N/A"),"",GetFinalDiscount("Y", I231, H231, J231, K231, L231, M231, N231, O231, AS231, AT231,AU231,AV231, AW231, AX231,AY231, AZ231, BA231, BB231,BC231,BD231, BE231,BG231, BH231, BJ231, BK231, BN231, BO231, BP231)))))</f>
        <v>-0.2</v>
      </c>
      <c r="CZ231" s="717">
        <f t="shared" si="57"/>
        <v>-0.25</v>
      </c>
      <c r="DA231" s="509">
        <f t="shared" si="58"/>
        <v>-0.27</v>
      </c>
      <c r="DB231" s="504">
        <f t="shared" si="59"/>
        <v>1168</v>
      </c>
      <c r="DC231" s="504">
        <f t="shared" si="60"/>
        <v>525.6</v>
      </c>
      <c r="DD231" s="504" t="str">
        <f t="shared" si="61"/>
        <v/>
      </c>
      <c r="DE231" s="504">
        <f t="array" ref="DE231">IF(OR(AQ231="N/A",BM231="N/A",BI231="N/A"),"",GetCertCharge(H231,"Y",AL231))</f>
        <v>53</v>
      </c>
      <c r="DF231" s="504">
        <f>IF(OR(AQ231="N/A",BM231="N/A",BI231="N/A"),"",DC231*Parameters!$L$3)</f>
        <v>21.024000000000001</v>
      </c>
      <c r="DG231" s="504">
        <f t="shared" si="62"/>
        <v>451.57600000000002</v>
      </c>
      <c r="DH231" s="504">
        <f t="shared" si="63"/>
        <v>1003.5022222222223</v>
      </c>
    </row>
    <row r="232" spans="2:112" x14ac:dyDescent="0.25">
      <c r="B232" s="798"/>
      <c r="C232" s="799" t="s">
        <v>1543</v>
      </c>
      <c r="D232" s="512"/>
      <c r="E232" s="512"/>
      <c r="F232" s="722" t="s">
        <v>24</v>
      </c>
      <c r="G232" s="800"/>
      <c r="H232" s="801">
        <v>0.45</v>
      </c>
      <c r="I232" s="509" t="s">
        <v>196</v>
      </c>
      <c r="J232" s="802" t="s">
        <v>250</v>
      </c>
      <c r="K232" s="803" t="s">
        <v>251</v>
      </c>
      <c r="L232" s="804" t="s">
        <v>188</v>
      </c>
      <c r="M232" s="805" t="s">
        <v>188</v>
      </c>
      <c r="N232" s="804" t="s">
        <v>188</v>
      </c>
      <c r="O232" s="804" t="s">
        <v>22</v>
      </c>
      <c r="P232" s="806"/>
      <c r="Q232" s="805"/>
      <c r="R232" s="805"/>
      <c r="S232" s="805"/>
      <c r="T232" s="805"/>
      <c r="U232" s="805">
        <v>1</v>
      </c>
      <c r="V232" s="805"/>
      <c r="W232" s="805"/>
      <c r="X232" s="805"/>
      <c r="Y232" s="805"/>
      <c r="Z232" s="805">
        <v>62.6</v>
      </c>
      <c r="AA232" s="512">
        <v>57</v>
      </c>
      <c r="AB232" s="512"/>
      <c r="AC232" s="512"/>
      <c r="AD232" s="807"/>
      <c r="AE232" s="805"/>
      <c r="AF232" s="805"/>
      <c r="AG232" s="805"/>
      <c r="AH232" s="805"/>
      <c r="AI232" s="512"/>
      <c r="AJ232" s="512" t="s">
        <v>1893</v>
      </c>
      <c r="AK232" s="807"/>
      <c r="AL232" s="512"/>
      <c r="AM232" s="807"/>
      <c r="AN232" s="512"/>
      <c r="AO232" s="559">
        <f t="array" ref="AO232">IF(AQ232="N/A","",GetRapPrice(I232,H232,J232,K232))</f>
        <v>2400</v>
      </c>
      <c r="AP232" s="509">
        <f t="shared" si="48"/>
        <v>-0.15000000000000002</v>
      </c>
      <c r="AQ232" s="508">
        <f t="array" ref="AQ232">GetFMP(I232,H232,J232,K232,L232,M232,N232,O232,(Q232+R232)/2,Z232,AJ232,"Y")</f>
        <v>2040</v>
      </c>
      <c r="AR232" s="504">
        <f t="shared" si="49"/>
        <v>918</v>
      </c>
      <c r="AS232" s="808"/>
      <c r="AT232" s="809"/>
      <c r="AU232" s="810"/>
      <c r="AV232" s="810"/>
      <c r="AW232" s="811" t="s">
        <v>189</v>
      </c>
      <c r="AX232" s="811" t="s">
        <v>253</v>
      </c>
      <c r="AY232" s="810" t="s">
        <v>1183</v>
      </c>
      <c r="AZ232" s="810" t="s">
        <v>1183</v>
      </c>
      <c r="BA232" s="810" t="s">
        <v>1183</v>
      </c>
      <c r="BB232" s="810" t="s">
        <v>1183</v>
      </c>
      <c r="BC232" s="810" t="s">
        <v>1183</v>
      </c>
      <c r="BD232" s="810" t="s">
        <v>1183</v>
      </c>
      <c r="BE232" s="810" t="s">
        <v>1183</v>
      </c>
      <c r="BF232" s="811">
        <f>NaturalRelatedDisc(I232,H232,J232,K232,AX232,"Y",L232,M232,N232,O232)+NaturalRelatedDisc(I232,H232,J232,K232,AY232,"Y",L232,M232,N232,O232)+OpenRelatedDisc(I232,H232,J232,K232,AZ232,"Y",L232,M232,N232,O232)+GrainingRelatedDisc(I232,H232,J232,K232,BA232,"Surface","Y",L232,M232,N232,O232)+GrainingRelatedDisc(I232,H232,J232,K232,BB232,"Internal","Y",L232,M232,N232,O232)+OthersRelatedDisc(I232,H232,J232,K232,BC232,"Y",L232,M232,N232,O232)+OthersRelatedDisc(I232,H232,J232,K232,BD232,"Y",L232,M232,N232,O232)+OthersRelatedDisc(I232,H232,J232,K232,BE232,"Y",L232,M232,N232,O232)+cutrelatedDisc(I232,H232,J232,K232,L232,M232,N232,AW232,"Y",O232)+GetColClarupgDwg(I232,H232,J232,K232,AU232,AV232,"Y",L232)</f>
        <v>0</v>
      </c>
      <c r="BG232" s="810" t="s">
        <v>1183</v>
      </c>
      <c r="BH232" s="810" t="s">
        <v>1183</v>
      </c>
      <c r="BI232" s="811">
        <f t="shared" si="50"/>
        <v>0</v>
      </c>
      <c r="BJ232" s="810" t="s">
        <v>1183</v>
      </c>
      <c r="BK232" s="810" t="s">
        <v>1183</v>
      </c>
      <c r="BL232" s="810" t="s">
        <v>1322</v>
      </c>
      <c r="BM232" s="811">
        <f t="shared" si="51"/>
        <v>0</v>
      </c>
      <c r="BN232" s="812" t="s">
        <v>861</v>
      </c>
      <c r="BO232" s="812" t="s">
        <v>861</v>
      </c>
      <c r="BP232" s="812" t="s">
        <v>749</v>
      </c>
      <c r="BQ232" s="811">
        <f>cleanrelateddisc(I232, H232, J232, K232, BN232, BO232, "Y", L232, M232, N232)+HARelatedDisc(I232, H232, J232, K232,BP232, "Y", L232)</f>
        <v>0</v>
      </c>
      <c r="BR232" s="810"/>
      <c r="BS232" s="810"/>
      <c r="BT232" s="811"/>
      <c r="BU232" s="811"/>
      <c r="BV232" s="810"/>
      <c r="BW232" s="811"/>
      <c r="BX232" s="810"/>
      <c r="BY232" s="813"/>
      <c r="BZ232" s="811"/>
      <c r="CA232" s="813"/>
      <c r="CB232" s="811"/>
      <c r="CC232" s="810"/>
      <c r="CD232" s="810"/>
      <c r="CE232" s="810"/>
      <c r="CF232" s="810"/>
      <c r="CG232" s="810"/>
      <c r="CH232" s="810"/>
      <c r="CI232" s="810"/>
      <c r="CJ232" s="810"/>
      <c r="CK232" s="814"/>
      <c r="CL232" s="815">
        <f t="array" ref="CL232">getSection(I232,J232,K232)</f>
        <v>5</v>
      </c>
      <c r="CM232" s="508">
        <f t="array" ref="CM232">IF(AQ232="N/A","",IF(CU232="N/A",0,GetRapPrice(I232,H232,J232,K232)))</f>
        <v>2400</v>
      </c>
      <c r="CN232" s="509">
        <f t="shared" si="52"/>
        <v>-0.15000000000000002</v>
      </c>
      <c r="CO232" s="509">
        <f t="array" ref="CO232">IF(AQ232="N/A","",IF(CU232="N/A",0,IF(ISBLANK(G232),0,GetPolSymmDiscount(I232,H232,J232,K232,L232,M232,N232,O232))))</f>
        <v>0</v>
      </c>
      <c r="CP232" s="509">
        <f t="array" ref="CP232">IF(AQ232="N/A","",Depthdisc(I232,H232,L232,J232,K232,Z232,"Y"))</f>
        <v>0</v>
      </c>
      <c r="CQ232" s="509">
        <f t="array" ref="CQ232">IF(AQ232="N/A","",IF(CU232="N/A",0,GetSizePremiums(I232,H232,J232,K232,L232,M232,N232,O232,getSection(G232,J232,K232))))</f>
        <v>0</v>
      </c>
      <c r="CR232" s="509">
        <f t="array" ref="CR232">IF(AQ232="N/A","",IF(CU232="N/A",0,IF(ISBLANK(G232),0,GetDiameterPremiums(I232,H232,L232,M232,N232,O232,J232,K232,T232))))</f>
        <v>0</v>
      </c>
      <c r="CS232" s="509">
        <f t="array" ref="CS232">IF(AQ232="N/A","",IF(CU232="N/A",0,IF(ISBLANK(G232),0,GetKtoSPremiums(I232,H232,J232,K232,AJ232))))</f>
        <v>0</v>
      </c>
      <c r="CT232" s="509">
        <f t="shared" si="53"/>
        <v>-0.15000000000000002</v>
      </c>
      <c r="CU232" s="508">
        <f t="array" ref="CU232">IF(AQ232="N/A","",GetFMP(I232, H232, J232, K232, L232, M232, N232, O232, (Q232+R232)/2,Z232,AJ232,"Y"))</f>
        <v>2040</v>
      </c>
      <c r="CV232" s="504">
        <f t="shared" si="54"/>
        <v>918</v>
      </c>
      <c r="CW232" s="508">
        <f t="shared" si="55"/>
        <v>2400</v>
      </c>
      <c r="CX232" s="717">
        <f t="shared" si="56"/>
        <v>0</v>
      </c>
      <c r="CY232" s="717">
        <f>IF(OR(AQ232="N/A",BM232="N/A",BI232="N/A"),"",IF(AND(H232&lt;1,H232&gt;=0.3,I231="ROUND"),IF(CT232&gt;=-0.4,-0.2,-0.15),MAX(CX232,IF(OR(AQ232="N/A",BM232="N/A",BI232="N/A"),"",GetFinalDiscount("Y", I232, H232, J232, K232, L232, M232, N232, O232, AS232, AT232,AU232,AV232, AW232, AX232,AY232, AZ232, BA232, BB232,BC232,BD232, BE232,BG232, BH232, BJ232, BK232, BN232, BO232, BP232)))))</f>
        <v>-0.2</v>
      </c>
      <c r="CZ232" s="717">
        <f t="shared" si="57"/>
        <v>-0.15000000000000002</v>
      </c>
      <c r="DA232" s="509">
        <f t="shared" si="58"/>
        <v>-0.15000000000000002</v>
      </c>
      <c r="DB232" s="504">
        <f t="shared" si="59"/>
        <v>2040</v>
      </c>
      <c r="DC232" s="504">
        <f t="shared" si="60"/>
        <v>918</v>
      </c>
      <c r="DD232" s="504" t="str">
        <f t="shared" si="61"/>
        <v/>
      </c>
      <c r="DE232" s="504">
        <f t="array" ref="DE232">IF(OR(AQ232="N/A",BM232="N/A",BI232="N/A"),"",GetCertCharge(H232,"Y",AL232))</f>
        <v>53</v>
      </c>
      <c r="DF232" s="504">
        <f>IF(OR(AQ232="N/A",BM232="N/A",BI232="N/A"),"",DC232*Parameters!$L$3)</f>
        <v>36.72</v>
      </c>
      <c r="DG232" s="504">
        <f t="shared" si="62"/>
        <v>828.28</v>
      </c>
      <c r="DH232" s="504">
        <f t="shared" si="63"/>
        <v>1840.622222222222</v>
      </c>
    </row>
    <row r="233" spans="2:112" x14ac:dyDescent="0.25">
      <c r="B233" s="798"/>
      <c r="C233" s="799" t="s">
        <v>1544</v>
      </c>
      <c r="D233" s="512"/>
      <c r="E233" s="512"/>
      <c r="F233" s="722" t="s">
        <v>24</v>
      </c>
      <c r="G233" s="800"/>
      <c r="H233" s="801">
        <v>0.45</v>
      </c>
      <c r="I233" s="509" t="s">
        <v>196</v>
      </c>
      <c r="J233" s="802" t="s">
        <v>258</v>
      </c>
      <c r="K233" s="803" t="s">
        <v>234</v>
      </c>
      <c r="L233" s="804" t="s">
        <v>188</v>
      </c>
      <c r="M233" s="805" t="s">
        <v>188</v>
      </c>
      <c r="N233" s="804" t="s">
        <v>202</v>
      </c>
      <c r="O233" s="804" t="s">
        <v>22</v>
      </c>
      <c r="P233" s="806"/>
      <c r="Q233" s="805"/>
      <c r="R233" s="805"/>
      <c r="S233" s="805"/>
      <c r="T233" s="805"/>
      <c r="U233" s="805">
        <v>1.0149999999999999</v>
      </c>
      <c r="V233" s="805"/>
      <c r="W233" s="805"/>
      <c r="X233" s="805"/>
      <c r="Y233" s="805"/>
      <c r="Z233" s="805">
        <v>62.7</v>
      </c>
      <c r="AA233" s="512">
        <v>58</v>
      </c>
      <c r="AB233" s="512"/>
      <c r="AC233" s="512"/>
      <c r="AD233" s="807"/>
      <c r="AE233" s="805"/>
      <c r="AF233" s="805"/>
      <c r="AG233" s="805"/>
      <c r="AH233" s="805"/>
      <c r="AI233" s="512"/>
      <c r="AJ233" s="512" t="s">
        <v>1952</v>
      </c>
      <c r="AK233" s="807"/>
      <c r="AL233" s="512"/>
      <c r="AM233" s="807"/>
      <c r="AN233" s="512"/>
      <c r="AO233" s="559">
        <f t="array" ref="AO233">IF(AQ233="N/A","",GetRapPrice(I233,H233,J233,K233))</f>
        <v>2400</v>
      </c>
      <c r="AP233" s="509">
        <f t="shared" si="48"/>
        <v>-0.26</v>
      </c>
      <c r="AQ233" s="508">
        <f t="array" ref="AQ233">GetFMP(I233,H233,J233,K233,L233,M233,N233,O233,(Q233+R233)/2,Z233,AJ233,"Y")</f>
        <v>1776</v>
      </c>
      <c r="AR233" s="504">
        <f t="shared" si="49"/>
        <v>799.2</v>
      </c>
      <c r="AS233" s="808"/>
      <c r="AT233" s="809"/>
      <c r="AU233" s="810"/>
      <c r="AV233" s="810"/>
      <c r="AW233" s="811" t="s">
        <v>189</v>
      </c>
      <c r="AX233" s="811" t="s">
        <v>1439</v>
      </c>
      <c r="AY233" s="810" t="s">
        <v>1183</v>
      </c>
      <c r="AZ233" s="810" t="s">
        <v>1183</v>
      </c>
      <c r="BA233" s="810" t="s">
        <v>1183</v>
      </c>
      <c r="BB233" s="810" t="s">
        <v>1183</v>
      </c>
      <c r="BC233" s="810" t="s">
        <v>1183</v>
      </c>
      <c r="BD233" s="810" t="s">
        <v>1183</v>
      </c>
      <c r="BE233" s="810" t="s">
        <v>1183</v>
      </c>
      <c r="BF233" s="811">
        <f>NaturalRelatedDisc(I233,H233,J233,K233,AX233,"Y",L233,M233,N233,O233)+NaturalRelatedDisc(I233,H233,J233,K233,AY233,"Y",L233,M233,N233,O233)+OpenRelatedDisc(I233,H233,J233,K233,AZ233,"Y",L233,M233,N233,O233)+GrainingRelatedDisc(I233,H233,J233,K233,BA233,"Surface","Y",L233,M233,N233,O233)+GrainingRelatedDisc(I233,H233,J233,K233,BB233,"Internal","Y",L233,M233,N233,O233)+OthersRelatedDisc(I233,H233,J233,K233,BC233,"Y",L233,M233,N233,O233)+OthersRelatedDisc(I233,H233,J233,K233,BD233,"Y",L233,M233,N233,O233)+OthersRelatedDisc(I233,H233,J233,K233,BE233,"Y",L233,M233,N233,O233)+cutrelatedDisc(I233,H233,J233,K233,L233,M233,N233,AW233,"Y",O233)+GetColClarupgDwg(I233,H233,J233,K233,AU233,AV233,"Y",L233)</f>
        <v>-0.01</v>
      </c>
      <c r="BG233" s="810" t="s">
        <v>1183</v>
      </c>
      <c r="BH233" s="810" t="s">
        <v>1183</v>
      </c>
      <c r="BI233" s="811">
        <f t="shared" si="50"/>
        <v>0</v>
      </c>
      <c r="BJ233" s="810" t="s">
        <v>1183</v>
      </c>
      <c r="BK233" s="810" t="s">
        <v>1183</v>
      </c>
      <c r="BL233" s="810" t="s">
        <v>1322</v>
      </c>
      <c r="BM233" s="811">
        <f t="shared" si="51"/>
        <v>0</v>
      </c>
      <c r="BN233" s="812" t="s">
        <v>861</v>
      </c>
      <c r="BO233" s="812" t="s">
        <v>861</v>
      </c>
      <c r="BP233" s="812" t="s">
        <v>749</v>
      </c>
      <c r="BQ233" s="811">
        <f>cleanrelateddisc(I233, H233, J233, K233, BN233, BO233, "Y", L233, M233, N233)+HARelatedDisc(I233, H233, J233, K233,BP233, "Y", L233)</f>
        <v>0</v>
      </c>
      <c r="BR233" s="810"/>
      <c r="BS233" s="810"/>
      <c r="BT233" s="811"/>
      <c r="BU233" s="811"/>
      <c r="BV233" s="810"/>
      <c r="BW233" s="811"/>
      <c r="BX233" s="810"/>
      <c r="BY233" s="813"/>
      <c r="BZ233" s="811"/>
      <c r="CA233" s="813"/>
      <c r="CB233" s="811"/>
      <c r="CC233" s="810"/>
      <c r="CD233" s="810"/>
      <c r="CE233" s="810"/>
      <c r="CF233" s="810"/>
      <c r="CG233" s="810"/>
      <c r="CH233" s="810"/>
      <c r="CI233" s="810"/>
      <c r="CJ233" s="810"/>
      <c r="CK233" s="814"/>
      <c r="CL233" s="815">
        <f t="array" ref="CL233">getSection(I233,J233,K233)</f>
        <v>2</v>
      </c>
      <c r="CM233" s="508">
        <f t="array" ref="CM233">IF(AQ233="N/A","",IF(CU233="N/A",0,GetRapPrice(I233,H233,J233,K233)))</f>
        <v>2400</v>
      </c>
      <c r="CN233" s="509">
        <f t="shared" si="52"/>
        <v>-0.26</v>
      </c>
      <c r="CO233" s="509">
        <f t="array" ref="CO233">IF(AQ233="N/A","",IF(CU233="N/A",0,IF(ISBLANK(G233),0,GetPolSymmDiscount(I233,H233,J233,K233,L233,M233,N233,O233))))</f>
        <v>0</v>
      </c>
      <c r="CP233" s="509">
        <f t="array" ref="CP233">IF(AQ233="N/A","",Depthdisc(I233,H233,L233,J233,K233,Z233,"Y"))</f>
        <v>0</v>
      </c>
      <c r="CQ233" s="509">
        <f t="array" ref="CQ233">IF(AQ233="N/A","",IF(CU233="N/A",0,GetSizePremiums(I233,H233,J233,K233,L233,M233,N233,O233,getSection(G233,J233,K233))))</f>
        <v>0</v>
      </c>
      <c r="CR233" s="509">
        <f t="array" ref="CR233">IF(AQ233="N/A","",IF(CU233="N/A",0,IF(ISBLANK(G233),0,GetDiameterPremiums(I233,H233,L233,M233,N233,O233,J233,K233,T233))))</f>
        <v>0</v>
      </c>
      <c r="CS233" s="509">
        <f t="array" ref="CS233">IF(AQ233="N/A","",IF(CU233="N/A",0,IF(ISBLANK(G233),0,GetKtoSPremiums(I233,H233,J233,K233,AJ233))))</f>
        <v>0</v>
      </c>
      <c r="CT233" s="509">
        <f t="shared" si="53"/>
        <v>-0.26</v>
      </c>
      <c r="CU233" s="508">
        <f t="array" ref="CU233">IF(AQ233="N/A","",GetFMP(I233, H233, J233, K233, L233, M233, N233, O233, (Q233+R233)/2,Z233,AJ233,"Y"))</f>
        <v>1776</v>
      </c>
      <c r="CV233" s="504">
        <f t="shared" si="54"/>
        <v>799.2</v>
      </c>
      <c r="CW233" s="508">
        <f t="shared" si="55"/>
        <v>2400</v>
      </c>
      <c r="CX233" s="717">
        <f t="shared" si="56"/>
        <v>-0.01</v>
      </c>
      <c r="CY233" s="717">
        <f>IF(OR(AQ233="N/A",BM233="N/A",BI233="N/A"),"",IF(AND(H233&lt;1,H233&gt;=0.3,I232="ROUND"),IF(CT233&gt;=-0.4,-0.2,-0.15),MAX(CX233,IF(OR(AQ233="N/A",BM233="N/A",BI233="N/A"),"",GetFinalDiscount("Y", I233, H233, J233, K233, L233, M233, N233, O233, AS233, AT233,AU233,AV233, AW233, AX233,AY233, AZ233, BA233, BB233,BC233,BD233, BE233,BG233, BH233, BJ233, BK233, BN233, BO233, BP233)))))</f>
        <v>-0.2</v>
      </c>
      <c r="CZ233" s="717">
        <f t="shared" si="57"/>
        <v>-0.26</v>
      </c>
      <c r="DA233" s="509">
        <f t="shared" si="58"/>
        <v>-0.27</v>
      </c>
      <c r="DB233" s="504">
        <f t="shared" si="59"/>
        <v>1752</v>
      </c>
      <c r="DC233" s="504">
        <f t="shared" si="60"/>
        <v>788.4</v>
      </c>
      <c r="DD233" s="504" t="str">
        <f t="shared" si="61"/>
        <v/>
      </c>
      <c r="DE233" s="504">
        <f t="array" ref="DE233">IF(OR(AQ233="N/A",BM233="N/A",BI233="N/A"),"",GetCertCharge(H233,"Y",AL233))</f>
        <v>53</v>
      </c>
      <c r="DF233" s="504">
        <f>IF(OR(AQ233="N/A",BM233="N/A",BI233="N/A"),"",DC233*Parameters!$L$3)</f>
        <v>31.536000000000001</v>
      </c>
      <c r="DG233" s="504">
        <f t="shared" si="62"/>
        <v>703.86400000000003</v>
      </c>
      <c r="DH233" s="504">
        <f t="shared" si="63"/>
        <v>1564.1422222222222</v>
      </c>
    </row>
    <row r="234" spans="2:112" x14ac:dyDescent="0.25">
      <c r="B234" s="798"/>
      <c r="C234" s="799" t="s">
        <v>1723</v>
      </c>
      <c r="D234" s="512"/>
      <c r="E234" s="512"/>
      <c r="F234" s="722" t="s">
        <v>24</v>
      </c>
      <c r="G234" s="800"/>
      <c r="H234" s="801">
        <v>0.45</v>
      </c>
      <c r="I234" s="509" t="s">
        <v>196</v>
      </c>
      <c r="J234" s="802" t="s">
        <v>250</v>
      </c>
      <c r="K234" s="803" t="s">
        <v>234</v>
      </c>
      <c r="L234" s="804" t="s">
        <v>188</v>
      </c>
      <c r="M234" s="805" t="s">
        <v>188</v>
      </c>
      <c r="N234" s="804" t="s">
        <v>202</v>
      </c>
      <c r="O234" s="804" t="s">
        <v>22</v>
      </c>
      <c r="P234" s="806"/>
      <c r="Q234" s="805"/>
      <c r="R234" s="805"/>
      <c r="S234" s="805"/>
      <c r="T234" s="805"/>
      <c r="U234" s="805">
        <v>1.002</v>
      </c>
      <c r="V234" s="805"/>
      <c r="W234" s="805"/>
      <c r="X234" s="805"/>
      <c r="Y234" s="805"/>
      <c r="Z234" s="805">
        <v>59.5</v>
      </c>
      <c r="AA234" s="512">
        <v>61</v>
      </c>
      <c r="AB234" s="512"/>
      <c r="AC234" s="512"/>
      <c r="AD234" s="807"/>
      <c r="AE234" s="805"/>
      <c r="AF234" s="805"/>
      <c r="AG234" s="805"/>
      <c r="AH234" s="805"/>
      <c r="AI234" s="512"/>
      <c r="AJ234" s="512" t="s">
        <v>1183</v>
      </c>
      <c r="AK234" s="807"/>
      <c r="AL234" s="512"/>
      <c r="AM234" s="807"/>
      <c r="AN234" s="512"/>
      <c r="AO234" s="559">
        <f t="array" ref="AO234">IF(AQ234="N/A","",GetRapPrice(I234,H234,J234,K234))</f>
        <v>2700</v>
      </c>
      <c r="AP234" s="509">
        <f t="shared" si="48"/>
        <v>-0.20999999999999996</v>
      </c>
      <c r="AQ234" s="508">
        <f t="array" ref="AQ234">GetFMP(I234,H234,J234,K234,L234,M234,N234,O234,(Q234+R234)/2,Z234,AJ234,"Y")</f>
        <v>2133</v>
      </c>
      <c r="AR234" s="504">
        <f t="shared" si="49"/>
        <v>959.85</v>
      </c>
      <c r="AS234" s="808"/>
      <c r="AT234" s="809"/>
      <c r="AU234" s="810"/>
      <c r="AV234" s="810"/>
      <c r="AW234" s="811"/>
      <c r="AX234" s="811" t="s">
        <v>1183</v>
      </c>
      <c r="AY234" s="810" t="s">
        <v>1183</v>
      </c>
      <c r="AZ234" s="810" t="s">
        <v>1183</v>
      </c>
      <c r="BA234" s="810" t="s">
        <v>1183</v>
      </c>
      <c r="BB234" s="810" t="s">
        <v>1183</v>
      </c>
      <c r="BC234" s="810" t="s">
        <v>1183</v>
      </c>
      <c r="BD234" s="810" t="s">
        <v>1183</v>
      </c>
      <c r="BE234" s="810" t="s">
        <v>1183</v>
      </c>
      <c r="BF234" s="811">
        <f>NaturalRelatedDisc(I234,H234,J234,K234,AX234,"Y",L234,M234,N234,O234)+NaturalRelatedDisc(I234,H234,J234,K234,AY234,"Y",L234,M234,N234,O234)+OpenRelatedDisc(I234,H234,J234,K234,AZ234,"Y",L234,M234,N234,O234)+GrainingRelatedDisc(I234,H234,J234,K234,BA234,"Surface","Y",L234,M234,N234,O234)+GrainingRelatedDisc(I234,H234,J234,K234,BB234,"Internal","Y",L234,M234,N234,O234)+OthersRelatedDisc(I234,H234,J234,K234,BC234,"Y",L234,M234,N234,O234)+OthersRelatedDisc(I234,H234,J234,K234,BD234,"Y",L234,M234,N234,O234)+OthersRelatedDisc(I234,H234,J234,K234,BE234,"Y",L234,M234,N234,O234)+cutrelatedDisc(I234,H234,J234,K234,L234,M234,N234,AW234,"Y",O234)+GetColClarupgDwg(I234,H234,J234,K234,AU234,AV234,"Y",L234)</f>
        <v>0</v>
      </c>
      <c r="BG234" s="810" t="s">
        <v>1183</v>
      </c>
      <c r="BH234" s="810" t="s">
        <v>1183</v>
      </c>
      <c r="BI234" s="811">
        <f t="shared" si="50"/>
        <v>0</v>
      </c>
      <c r="BJ234" s="810" t="s">
        <v>1183</v>
      </c>
      <c r="BK234" s="810" t="s">
        <v>1183</v>
      </c>
      <c r="BL234" s="810" t="s">
        <v>1183</v>
      </c>
      <c r="BM234" s="811">
        <f t="shared" si="51"/>
        <v>0</v>
      </c>
      <c r="BN234" s="812" t="s">
        <v>861</v>
      </c>
      <c r="BO234" s="812" t="s">
        <v>861</v>
      </c>
      <c r="BP234" s="812" t="s">
        <v>749</v>
      </c>
      <c r="BQ234" s="811">
        <f>cleanrelateddisc(I234, H234, J234, K234, BN234, BO234, "Y", L234, M234, N234)+HARelatedDisc(I234, H234, J234, K234,BP234, "Y", L234)</f>
        <v>0</v>
      </c>
      <c r="BR234" s="810"/>
      <c r="BS234" s="810"/>
      <c r="BT234" s="811"/>
      <c r="BU234" s="811"/>
      <c r="BV234" s="810"/>
      <c r="BW234" s="811"/>
      <c r="BX234" s="810"/>
      <c r="BY234" s="813"/>
      <c r="BZ234" s="811"/>
      <c r="CA234" s="813"/>
      <c r="CB234" s="811"/>
      <c r="CC234" s="810"/>
      <c r="CD234" s="810"/>
      <c r="CE234" s="810"/>
      <c r="CF234" s="810"/>
      <c r="CG234" s="810"/>
      <c r="CH234" s="810"/>
      <c r="CI234" s="810"/>
      <c r="CJ234" s="810"/>
      <c r="CK234" s="814"/>
      <c r="CL234" s="815">
        <f t="array" ref="CL234">getSection(I234,J234,K234)</f>
        <v>2</v>
      </c>
      <c r="CM234" s="508">
        <f t="array" ref="CM234">IF(AQ234="N/A","",IF(CU234="N/A",0,GetRapPrice(I234,H234,J234,K234)))</f>
        <v>2700</v>
      </c>
      <c r="CN234" s="509">
        <f t="shared" si="52"/>
        <v>-0.20999999999999996</v>
      </c>
      <c r="CO234" s="509">
        <f t="array" ref="CO234">IF(AQ234="N/A","",IF(CU234="N/A",0,IF(ISBLANK(G234),0,GetPolSymmDiscount(I234,H234,J234,K234,L234,M234,N234,O234))))</f>
        <v>0</v>
      </c>
      <c r="CP234" s="509">
        <f t="array" ref="CP234">IF(AQ234="N/A","",Depthdisc(I234,H234,L234,J234,K234,Z234,"Y"))</f>
        <v>0</v>
      </c>
      <c r="CQ234" s="509">
        <f t="array" ref="CQ234">IF(AQ234="N/A","",IF(CU234="N/A",0,GetSizePremiums(I234,H234,J234,K234,L234,M234,N234,O234,getSection(G234,J234,K234))))</f>
        <v>0</v>
      </c>
      <c r="CR234" s="509">
        <f t="array" ref="CR234">IF(AQ234="N/A","",IF(CU234="N/A",0,IF(ISBLANK(G234),0,GetDiameterPremiums(I234,H234,L234,M234,N234,O234,J234,K234,T234))))</f>
        <v>0</v>
      </c>
      <c r="CS234" s="509">
        <f t="array" ref="CS234">IF(AQ234="N/A","",IF(CU234="N/A",0,IF(ISBLANK(G234),0,GetKtoSPremiums(I234,H234,J234,K234,AJ234))))</f>
        <v>0</v>
      </c>
      <c r="CT234" s="509">
        <f t="shared" si="53"/>
        <v>-0.20999999999999996</v>
      </c>
      <c r="CU234" s="508">
        <f t="array" ref="CU234">IF(AQ234="N/A","",GetFMP(I234, H234, J234, K234, L234, M234, N234, O234, (Q234+R234)/2,Z234,AJ234,"Y"))</f>
        <v>2133</v>
      </c>
      <c r="CV234" s="504">
        <f t="shared" si="54"/>
        <v>959.85</v>
      </c>
      <c r="CW234" s="508">
        <f t="shared" si="55"/>
        <v>2700</v>
      </c>
      <c r="CX234" s="717">
        <f t="shared" si="56"/>
        <v>0</v>
      </c>
      <c r="CY234" s="717">
        <f>IF(OR(AQ234="N/A",BM234="N/A",BI234="N/A"),"",IF(AND(H234&lt;1,H234&gt;=0.3,I233="ROUND"),IF(CT234&gt;=-0.4,-0.2,-0.15),MAX(CX234,IF(OR(AQ234="N/A",BM234="N/A",BI234="N/A"),"",GetFinalDiscount("Y", I234, H234, J234, K234, L234, M234, N234, O234, AS234, AT234,AU234,AV234, AW234, AX234,AY234, AZ234, BA234, BB234,BC234,BD234, BE234,BG234, BH234, BJ234, BK234, BN234, BO234, BP234)))))</f>
        <v>-0.2</v>
      </c>
      <c r="CZ234" s="717">
        <f t="shared" si="57"/>
        <v>-0.20999999999999996</v>
      </c>
      <c r="DA234" s="509">
        <f t="shared" si="58"/>
        <v>-0.20999999999999996</v>
      </c>
      <c r="DB234" s="504">
        <f t="shared" si="59"/>
        <v>2133</v>
      </c>
      <c r="DC234" s="504">
        <f t="shared" si="60"/>
        <v>959.85</v>
      </c>
      <c r="DD234" s="504" t="str">
        <f t="shared" si="61"/>
        <v/>
      </c>
      <c r="DE234" s="504">
        <f t="array" ref="DE234">IF(OR(AQ234="N/A",BM234="N/A",BI234="N/A"),"",GetCertCharge(H234,"Y",AL234))</f>
        <v>53</v>
      </c>
      <c r="DF234" s="504">
        <f>IF(OR(AQ234="N/A",BM234="N/A",BI234="N/A"),"",DC234*Parameters!$L$3)</f>
        <v>38.393999999999998</v>
      </c>
      <c r="DG234" s="504">
        <f t="shared" si="62"/>
        <v>868.45600000000002</v>
      </c>
      <c r="DH234" s="504">
        <f t="shared" si="63"/>
        <v>1929.9022222222222</v>
      </c>
    </row>
    <row r="235" spans="2:112" x14ac:dyDescent="0.25">
      <c r="B235" s="798"/>
      <c r="C235" s="799" t="s">
        <v>1724</v>
      </c>
      <c r="D235" s="512"/>
      <c r="E235" s="512"/>
      <c r="F235" s="722" t="s">
        <v>24</v>
      </c>
      <c r="G235" s="800"/>
      <c r="H235" s="801">
        <v>0.45</v>
      </c>
      <c r="I235" s="509" t="s">
        <v>196</v>
      </c>
      <c r="J235" s="802" t="s">
        <v>233</v>
      </c>
      <c r="K235" s="803" t="s">
        <v>243</v>
      </c>
      <c r="L235" s="804" t="s">
        <v>202</v>
      </c>
      <c r="M235" s="805" t="s">
        <v>188</v>
      </c>
      <c r="N235" s="804" t="s">
        <v>202</v>
      </c>
      <c r="O235" s="804" t="s">
        <v>22</v>
      </c>
      <c r="P235" s="806"/>
      <c r="Q235" s="805"/>
      <c r="R235" s="805"/>
      <c r="S235" s="805"/>
      <c r="T235" s="805"/>
      <c r="U235" s="805">
        <v>1.0129999999999999</v>
      </c>
      <c r="V235" s="805"/>
      <c r="W235" s="805"/>
      <c r="X235" s="805"/>
      <c r="Y235" s="805"/>
      <c r="Z235" s="805">
        <v>63.4</v>
      </c>
      <c r="AA235" s="512">
        <v>57</v>
      </c>
      <c r="AB235" s="512"/>
      <c r="AC235" s="512"/>
      <c r="AD235" s="807"/>
      <c r="AE235" s="805"/>
      <c r="AF235" s="805"/>
      <c r="AG235" s="805"/>
      <c r="AH235" s="805"/>
      <c r="AI235" s="512"/>
      <c r="AJ235" s="512" t="s">
        <v>1898</v>
      </c>
      <c r="AK235" s="807"/>
      <c r="AL235" s="512"/>
      <c r="AM235" s="807"/>
      <c r="AN235" s="512"/>
      <c r="AO235" s="559">
        <f t="array" ref="AO235">IF(AQ235="N/A","",GetRapPrice(I235,H235,J235,K235))</f>
        <v>2900</v>
      </c>
      <c r="AP235" s="509">
        <f t="shared" si="48"/>
        <v>-0.32999999999999996</v>
      </c>
      <c r="AQ235" s="508">
        <f t="array" ref="AQ235">GetFMP(I235,H235,J235,K235,L235,M235,N235,O235,(Q235+R235)/2,Z235,AJ235,"Y")</f>
        <v>1943.0000000000002</v>
      </c>
      <c r="AR235" s="504">
        <f t="shared" si="49"/>
        <v>874.35000000000014</v>
      </c>
      <c r="AS235" s="808"/>
      <c r="AT235" s="809"/>
      <c r="AU235" s="810"/>
      <c r="AV235" s="810"/>
      <c r="AW235" s="811"/>
      <c r="AX235" s="811" t="s">
        <v>1183</v>
      </c>
      <c r="AY235" s="810" t="s">
        <v>1183</v>
      </c>
      <c r="AZ235" s="810" t="s">
        <v>1183</v>
      </c>
      <c r="BA235" s="810" t="s">
        <v>1183</v>
      </c>
      <c r="BB235" s="810" t="s">
        <v>1183</v>
      </c>
      <c r="BC235" s="810" t="s">
        <v>1183</v>
      </c>
      <c r="BD235" s="810" t="s">
        <v>1183</v>
      </c>
      <c r="BE235" s="810" t="s">
        <v>1183</v>
      </c>
      <c r="BF235" s="811">
        <f>NaturalRelatedDisc(I235,H235,J235,K235,AX235,"Y",L235,M235,N235,O235)+NaturalRelatedDisc(I235,H235,J235,K235,AY235,"Y",L235,M235,N235,O235)+OpenRelatedDisc(I235,H235,J235,K235,AZ235,"Y",L235,M235,N235,O235)+GrainingRelatedDisc(I235,H235,J235,K235,BA235,"Surface","Y",L235,M235,N235,O235)+GrainingRelatedDisc(I235,H235,J235,K235,BB235,"Internal","Y",L235,M235,N235,O235)+OthersRelatedDisc(I235,H235,J235,K235,BC235,"Y",L235,M235,N235,O235)+OthersRelatedDisc(I235,H235,J235,K235,BD235,"Y",L235,M235,N235,O235)+OthersRelatedDisc(I235,H235,J235,K235,BE235,"Y",L235,M235,N235,O235)+cutrelatedDisc(I235,H235,J235,K235,L235,M235,N235,AW235,"Y",O235)+GetColClarupgDwg(I235,H235,J235,K235,AU235,AV235,"Y",L235)</f>
        <v>0</v>
      </c>
      <c r="BG235" s="810" t="s">
        <v>1183</v>
      </c>
      <c r="BH235" s="810" t="s">
        <v>1183</v>
      </c>
      <c r="BI235" s="811">
        <f t="shared" si="50"/>
        <v>0</v>
      </c>
      <c r="BJ235" s="810" t="s">
        <v>1183</v>
      </c>
      <c r="BK235" s="810" t="s">
        <v>1183</v>
      </c>
      <c r="BL235" s="810" t="s">
        <v>1183</v>
      </c>
      <c r="BM235" s="811">
        <f t="shared" si="51"/>
        <v>0</v>
      </c>
      <c r="BN235" s="812"/>
      <c r="BO235" s="812"/>
      <c r="BP235" s="812" t="s">
        <v>749</v>
      </c>
      <c r="BQ235" s="811">
        <f>cleanrelateddisc(I235, H235, J235, K235, BN235, BO235, "Y", L235, M235, N235)+HARelatedDisc(I235, H235, J235, K235,BP235, "Y", L235)</f>
        <v>0</v>
      </c>
      <c r="BR235" s="810"/>
      <c r="BS235" s="810"/>
      <c r="BT235" s="811"/>
      <c r="BU235" s="811"/>
      <c r="BV235" s="810"/>
      <c r="BW235" s="811"/>
      <c r="BX235" s="810"/>
      <c r="BY235" s="813"/>
      <c r="BZ235" s="811"/>
      <c r="CA235" s="813"/>
      <c r="CB235" s="811"/>
      <c r="CC235" s="810"/>
      <c r="CD235" s="810"/>
      <c r="CE235" s="810"/>
      <c r="CF235" s="810"/>
      <c r="CG235" s="810"/>
      <c r="CH235" s="810"/>
      <c r="CI235" s="810"/>
      <c r="CJ235" s="810"/>
      <c r="CK235" s="814"/>
      <c r="CL235" s="815">
        <f t="array" ref="CL235">getSection(I235,J235,K235)</f>
        <v>4</v>
      </c>
      <c r="CM235" s="508">
        <f t="array" ref="CM235">IF(AQ235="N/A","",IF(CU235="N/A",0,GetRapPrice(I235,H235,J235,K235)))</f>
        <v>2900</v>
      </c>
      <c r="CN235" s="509">
        <f t="shared" si="52"/>
        <v>-0.32999999999999996</v>
      </c>
      <c r="CO235" s="509">
        <f t="array" ref="CO235">IF(AQ235="N/A","",IF(CU235="N/A",0,IF(ISBLANK(G235),0,GetPolSymmDiscount(I235,H235,J235,K235,L235,M235,N235,O235))))</f>
        <v>0</v>
      </c>
      <c r="CP235" s="509">
        <f t="array" ref="CP235">IF(AQ235="N/A","",Depthdisc(I235,H235,L235,J235,K235,Z235,"Y"))</f>
        <v>0</v>
      </c>
      <c r="CQ235" s="509">
        <f t="array" ref="CQ235">IF(AQ235="N/A","",IF(CU235="N/A",0,GetSizePremiums(I235,H235,J235,K235,L235,M235,N235,O235,getSection(G235,J235,K235))))</f>
        <v>0</v>
      </c>
      <c r="CR235" s="509">
        <f t="array" ref="CR235">IF(AQ235="N/A","",IF(CU235="N/A",0,IF(ISBLANK(G235),0,GetDiameterPremiums(I235,H235,L235,M235,N235,O235,J235,K235,T235))))</f>
        <v>0</v>
      </c>
      <c r="CS235" s="509">
        <f t="array" ref="CS235">IF(AQ235="N/A","",IF(CU235="N/A",0,IF(ISBLANK(G235),0,GetKtoSPremiums(I235,H235,J235,K235,AJ235))))</f>
        <v>0</v>
      </c>
      <c r="CT235" s="509">
        <f t="shared" si="53"/>
        <v>-0.32999999999999996</v>
      </c>
      <c r="CU235" s="508">
        <f t="array" ref="CU235">IF(AQ235="N/A","",GetFMP(I235, H235, J235, K235, L235, M235, N235, O235, (Q235+R235)/2,Z235,AJ235,"Y"))</f>
        <v>1943.0000000000002</v>
      </c>
      <c r="CV235" s="504">
        <f t="shared" si="54"/>
        <v>874.35000000000014</v>
      </c>
      <c r="CW235" s="508">
        <f t="shared" si="55"/>
        <v>2900</v>
      </c>
      <c r="CX235" s="717">
        <f t="shared" si="56"/>
        <v>0</v>
      </c>
      <c r="CY235" s="717">
        <f>IF(OR(AQ235="N/A",BM235="N/A",BI235="N/A"),"",IF(AND(H235&lt;1,H235&gt;=0.3,I234="ROUND"),IF(CT235&gt;=-0.4,-0.2,-0.15),MAX(CX235,IF(OR(AQ235="N/A",BM235="N/A",BI235="N/A"),"",GetFinalDiscount("Y", I235, H235, J235, K235, L235, M235, N235, O235, AS235, AT235,AU235,AV235, AW235, AX235,AY235, AZ235, BA235, BB235,BC235,BD235, BE235,BG235, BH235, BJ235, BK235, BN235, BO235, BP235)))))</f>
        <v>-0.2</v>
      </c>
      <c r="CZ235" s="717">
        <f t="shared" si="57"/>
        <v>-0.32999999999999996</v>
      </c>
      <c r="DA235" s="509">
        <f t="shared" si="58"/>
        <v>-0.32999999999999996</v>
      </c>
      <c r="DB235" s="504">
        <f t="shared" si="59"/>
        <v>1943.0000000000002</v>
      </c>
      <c r="DC235" s="504">
        <f t="shared" si="60"/>
        <v>874.35000000000014</v>
      </c>
      <c r="DD235" s="504" t="str">
        <f t="shared" si="61"/>
        <v/>
      </c>
      <c r="DE235" s="504">
        <f t="array" ref="DE235">IF(OR(AQ235="N/A",BM235="N/A",BI235="N/A"),"",GetCertCharge(H235,"Y",AL235))</f>
        <v>53</v>
      </c>
      <c r="DF235" s="504">
        <f>IF(OR(AQ235="N/A",BM235="N/A",BI235="N/A"),"",DC235*Parameters!$L$3)</f>
        <v>34.974000000000004</v>
      </c>
      <c r="DG235" s="504">
        <f t="shared" si="62"/>
        <v>786.37600000000009</v>
      </c>
      <c r="DH235" s="504">
        <f t="shared" si="63"/>
        <v>1747.5022222222224</v>
      </c>
    </row>
    <row r="236" spans="2:112" x14ac:dyDescent="0.25">
      <c r="B236" s="798"/>
      <c r="C236" s="799" t="s">
        <v>1725</v>
      </c>
      <c r="D236" s="512"/>
      <c r="E236" s="512"/>
      <c r="F236" s="722" t="s">
        <v>24</v>
      </c>
      <c r="G236" s="800"/>
      <c r="H236" s="801">
        <v>0.45</v>
      </c>
      <c r="I236" s="509" t="s">
        <v>196</v>
      </c>
      <c r="J236" s="802" t="s">
        <v>265</v>
      </c>
      <c r="K236" s="803" t="s">
        <v>214</v>
      </c>
      <c r="L236" s="804" t="s">
        <v>188</v>
      </c>
      <c r="M236" s="805" t="s">
        <v>188</v>
      </c>
      <c r="N236" s="804" t="s">
        <v>188</v>
      </c>
      <c r="O236" s="804" t="s">
        <v>22</v>
      </c>
      <c r="P236" s="806"/>
      <c r="Q236" s="805"/>
      <c r="R236" s="805"/>
      <c r="S236" s="805"/>
      <c r="T236" s="805"/>
      <c r="U236" s="805">
        <v>1.004</v>
      </c>
      <c r="V236" s="805"/>
      <c r="W236" s="805"/>
      <c r="X236" s="805"/>
      <c r="Y236" s="805"/>
      <c r="Z236" s="805">
        <v>61</v>
      </c>
      <c r="AA236" s="512">
        <v>61</v>
      </c>
      <c r="AB236" s="512"/>
      <c r="AC236" s="512"/>
      <c r="AD236" s="807"/>
      <c r="AE236" s="805"/>
      <c r="AF236" s="805"/>
      <c r="AG236" s="805"/>
      <c r="AH236" s="805"/>
      <c r="AI236" s="512"/>
      <c r="AJ236" s="512" t="s">
        <v>1953</v>
      </c>
      <c r="AK236" s="807"/>
      <c r="AL236" s="512"/>
      <c r="AM236" s="807"/>
      <c r="AN236" s="512"/>
      <c r="AO236" s="559">
        <f t="array" ref="AO236">IF(AQ236="N/A","",GetRapPrice(I236,H236,J236,K236))</f>
        <v>2200</v>
      </c>
      <c r="AP236" s="509">
        <f t="shared" si="48"/>
        <v>-0.19999999999999996</v>
      </c>
      <c r="AQ236" s="508">
        <f t="array" ref="AQ236">GetFMP(I236,H236,J236,K236,L236,M236,N236,O236,(Q236+R236)/2,Z236,AJ236,"Y")</f>
        <v>1760</v>
      </c>
      <c r="AR236" s="504">
        <f t="shared" si="49"/>
        <v>792</v>
      </c>
      <c r="AS236" s="808"/>
      <c r="AT236" s="809"/>
      <c r="AU236" s="810"/>
      <c r="AV236" s="810"/>
      <c r="AW236" s="811"/>
      <c r="AX236" s="811" t="s">
        <v>1183</v>
      </c>
      <c r="AY236" s="810" t="s">
        <v>1183</v>
      </c>
      <c r="AZ236" s="810" t="s">
        <v>1183</v>
      </c>
      <c r="BA236" s="810" t="s">
        <v>1183</v>
      </c>
      <c r="BB236" s="810" t="s">
        <v>1183</v>
      </c>
      <c r="BC236" s="810" t="s">
        <v>1183</v>
      </c>
      <c r="BD236" s="810" t="s">
        <v>1183</v>
      </c>
      <c r="BE236" s="810" t="s">
        <v>1183</v>
      </c>
      <c r="BF236" s="811">
        <f>NaturalRelatedDisc(I236,H236,J236,K236,AX236,"Y",L236,M236,N236,O236)+NaturalRelatedDisc(I236,H236,J236,K236,AY236,"Y",L236,M236,N236,O236)+OpenRelatedDisc(I236,H236,J236,K236,AZ236,"Y",L236,M236,N236,O236)+GrainingRelatedDisc(I236,H236,J236,K236,BA236,"Surface","Y",L236,M236,N236,O236)+GrainingRelatedDisc(I236,H236,J236,K236,BB236,"Internal","Y",L236,M236,N236,O236)+OthersRelatedDisc(I236,H236,J236,K236,BC236,"Y",L236,M236,N236,O236)+OthersRelatedDisc(I236,H236,J236,K236,BD236,"Y",L236,M236,N236,O236)+OthersRelatedDisc(I236,H236,J236,K236,BE236,"Y",L236,M236,N236,O236)+cutrelatedDisc(I236,H236,J236,K236,L236,M236,N236,AW236,"Y",O236)+GetColClarupgDwg(I236,H236,J236,K236,AU236,AV236,"Y",L236)</f>
        <v>0</v>
      </c>
      <c r="BG236" s="810" t="s">
        <v>192</v>
      </c>
      <c r="BH236" s="810" t="s">
        <v>1183</v>
      </c>
      <c r="BI236" s="811">
        <f t="shared" si="50"/>
        <v>-0.05</v>
      </c>
      <c r="BJ236" s="810" t="s">
        <v>1183</v>
      </c>
      <c r="BK236" s="810" t="s">
        <v>1183</v>
      </c>
      <c r="BL236" s="810" t="s">
        <v>1183</v>
      </c>
      <c r="BM236" s="811">
        <f t="shared" si="51"/>
        <v>0</v>
      </c>
      <c r="BN236" s="812"/>
      <c r="BO236" s="812"/>
      <c r="BP236" s="812" t="s">
        <v>749</v>
      </c>
      <c r="BQ236" s="811">
        <f>cleanrelateddisc(I236, H236, J236, K236, BN236, BO236, "Y", L236, M236, N236)+HARelatedDisc(I236, H236, J236, K236,BP236, "Y", L236)</f>
        <v>0</v>
      </c>
      <c r="BR236" s="810"/>
      <c r="BS236" s="810"/>
      <c r="BT236" s="811"/>
      <c r="BU236" s="811"/>
      <c r="BV236" s="810"/>
      <c r="BW236" s="811"/>
      <c r="BX236" s="810"/>
      <c r="BY236" s="813"/>
      <c r="BZ236" s="811"/>
      <c r="CA236" s="813"/>
      <c r="CB236" s="811"/>
      <c r="CC236" s="810"/>
      <c r="CD236" s="810"/>
      <c r="CE236" s="810"/>
      <c r="CF236" s="810"/>
      <c r="CG236" s="810"/>
      <c r="CH236" s="810"/>
      <c r="CI236" s="810"/>
      <c r="CJ236" s="810"/>
      <c r="CK236" s="814"/>
      <c r="CL236" s="815">
        <f t="array" ref="CL236">getSection(I236,J236,K236)</f>
        <v>3</v>
      </c>
      <c r="CM236" s="508">
        <f t="array" ref="CM236">IF(AQ236="N/A","",IF(CU236="N/A",0,GetRapPrice(I236,H236,J236,K236)))</f>
        <v>2200</v>
      </c>
      <c r="CN236" s="509">
        <f t="shared" si="52"/>
        <v>-0.19999999999999996</v>
      </c>
      <c r="CO236" s="509">
        <f t="array" ref="CO236">IF(AQ236="N/A","",IF(CU236="N/A",0,IF(ISBLANK(G236),0,GetPolSymmDiscount(I236,H236,J236,K236,L236,M236,N236,O236))))</f>
        <v>0</v>
      </c>
      <c r="CP236" s="509">
        <f t="array" ref="CP236">IF(AQ236="N/A","",Depthdisc(I236,H236,L236,J236,K236,Z236,"Y"))</f>
        <v>0</v>
      </c>
      <c r="CQ236" s="509">
        <f t="array" ref="CQ236">IF(AQ236="N/A","",IF(CU236="N/A",0,GetSizePremiums(I236,H236,J236,K236,L236,M236,N236,O236,getSection(G236,J236,K236))))</f>
        <v>0</v>
      </c>
      <c r="CR236" s="509">
        <f t="array" ref="CR236">IF(AQ236="N/A","",IF(CU236="N/A",0,IF(ISBLANK(G236),0,GetDiameterPremiums(I236,H236,L236,M236,N236,O236,J236,K236,T236))))</f>
        <v>0</v>
      </c>
      <c r="CS236" s="509">
        <f t="array" ref="CS236">IF(AQ236="N/A","",IF(CU236="N/A",0,IF(ISBLANK(G236),0,GetKtoSPremiums(I236,H236,J236,K236,AJ236))))</f>
        <v>0</v>
      </c>
      <c r="CT236" s="509">
        <f t="shared" si="53"/>
        <v>-0.19999999999999996</v>
      </c>
      <c r="CU236" s="508">
        <f t="array" ref="CU236">IF(AQ236="N/A","",GetFMP(I236, H236, J236, K236, L236, M236, N236, O236, (Q236+R236)/2,Z236,AJ236,"Y"))</f>
        <v>1760</v>
      </c>
      <c r="CV236" s="504">
        <f t="shared" si="54"/>
        <v>792</v>
      </c>
      <c r="CW236" s="508">
        <f t="shared" si="55"/>
        <v>2200</v>
      </c>
      <c r="CX236" s="717">
        <f t="shared" si="56"/>
        <v>-0.05</v>
      </c>
      <c r="CY236" s="717">
        <f>IF(OR(AQ236="N/A",BM236="N/A",BI236="N/A"),"",IF(AND(H236&lt;1,H236&gt;=0.3,I235="ROUND"),IF(CT236&gt;=-0.4,-0.2,-0.15),MAX(CX236,IF(OR(AQ236="N/A",BM236="N/A",BI236="N/A"),"",GetFinalDiscount("Y", I236, H236, J236, K236, L236, M236, N236, O236, AS236, AT236,AU236,AV236, AW236, AX236,AY236, AZ236, BA236, BB236,BC236,BD236, BE236,BG236, BH236, BJ236, BK236, BN236, BO236, BP236)))))</f>
        <v>-0.2</v>
      </c>
      <c r="CZ236" s="717">
        <f t="shared" si="57"/>
        <v>-0.19999999999999996</v>
      </c>
      <c r="DA236" s="509">
        <f t="shared" si="58"/>
        <v>-0.24999999999999994</v>
      </c>
      <c r="DB236" s="504">
        <f t="shared" si="59"/>
        <v>1650</v>
      </c>
      <c r="DC236" s="504">
        <f t="shared" si="60"/>
        <v>742.5</v>
      </c>
      <c r="DD236" s="504" t="str">
        <f t="shared" si="61"/>
        <v/>
      </c>
      <c r="DE236" s="504">
        <f t="array" ref="DE236">IF(OR(AQ236="N/A",BM236="N/A",BI236="N/A"),"",GetCertCharge(H236,"Y",AL236))</f>
        <v>53</v>
      </c>
      <c r="DF236" s="504">
        <f>IF(OR(AQ236="N/A",BM236="N/A",BI236="N/A"),"",DC236*Parameters!$L$3)</f>
        <v>29.7</v>
      </c>
      <c r="DG236" s="504">
        <f t="shared" si="62"/>
        <v>659.8</v>
      </c>
      <c r="DH236" s="504">
        <f t="shared" si="63"/>
        <v>1466.2222222222222</v>
      </c>
    </row>
    <row r="237" spans="2:112" x14ac:dyDescent="0.25">
      <c r="B237" s="798"/>
      <c r="C237" s="799" t="s">
        <v>1726</v>
      </c>
      <c r="D237" s="512"/>
      <c r="E237" s="512"/>
      <c r="F237" s="722" t="s">
        <v>24</v>
      </c>
      <c r="G237" s="800"/>
      <c r="H237" s="801">
        <v>0.45</v>
      </c>
      <c r="I237" s="509" t="s">
        <v>196</v>
      </c>
      <c r="J237" s="802" t="s">
        <v>213</v>
      </c>
      <c r="K237" s="803" t="s">
        <v>251</v>
      </c>
      <c r="L237" s="804" t="s">
        <v>188</v>
      </c>
      <c r="M237" s="805" t="s">
        <v>188</v>
      </c>
      <c r="N237" s="804" t="s">
        <v>188</v>
      </c>
      <c r="O237" s="804" t="s">
        <v>22</v>
      </c>
      <c r="P237" s="806"/>
      <c r="Q237" s="805"/>
      <c r="R237" s="805"/>
      <c r="S237" s="805"/>
      <c r="T237" s="805"/>
      <c r="U237" s="805">
        <v>1.004</v>
      </c>
      <c r="V237" s="805"/>
      <c r="W237" s="805"/>
      <c r="X237" s="805"/>
      <c r="Y237" s="805"/>
      <c r="Z237" s="805">
        <v>61.3</v>
      </c>
      <c r="AA237" s="512">
        <v>60</v>
      </c>
      <c r="AB237" s="512"/>
      <c r="AC237" s="512"/>
      <c r="AD237" s="807"/>
      <c r="AE237" s="805"/>
      <c r="AF237" s="805"/>
      <c r="AG237" s="805"/>
      <c r="AH237" s="805"/>
      <c r="AI237" s="512"/>
      <c r="AJ237" s="512" t="s">
        <v>1904</v>
      </c>
      <c r="AK237" s="807"/>
      <c r="AL237" s="512"/>
      <c r="AM237" s="807"/>
      <c r="AN237" s="512"/>
      <c r="AO237" s="559">
        <f t="array" ref="AO237">IF(AQ237="N/A","",GetRapPrice(I237,H237,J237,K237))</f>
        <v>2800</v>
      </c>
      <c r="AP237" s="509">
        <f t="shared" si="48"/>
        <v>-0.20999999999999996</v>
      </c>
      <c r="AQ237" s="508">
        <f t="array" ref="AQ237">GetFMP(I237,H237,J237,K237,L237,M237,N237,O237,(Q237+R237)/2,Z237,AJ237,"Y")</f>
        <v>2212</v>
      </c>
      <c r="AR237" s="504">
        <f t="shared" si="49"/>
        <v>995.4</v>
      </c>
      <c r="AS237" s="808"/>
      <c r="AT237" s="809"/>
      <c r="AU237" s="810"/>
      <c r="AV237" s="810"/>
      <c r="AW237" s="811" t="s">
        <v>189</v>
      </c>
      <c r="AX237" s="811" t="s">
        <v>1183</v>
      </c>
      <c r="AY237" s="810" t="s">
        <v>1183</v>
      </c>
      <c r="AZ237" s="810" t="s">
        <v>1183</v>
      </c>
      <c r="BA237" s="810" t="s">
        <v>1183</v>
      </c>
      <c r="BB237" s="810" t="s">
        <v>1183</v>
      </c>
      <c r="BC237" s="810" t="s">
        <v>1183</v>
      </c>
      <c r="BD237" s="810" t="s">
        <v>1183</v>
      </c>
      <c r="BE237" s="810" t="s">
        <v>1183</v>
      </c>
      <c r="BF237" s="811">
        <f>NaturalRelatedDisc(I237,H237,J237,K237,AX237,"Y",L237,M237,N237,O237)+NaturalRelatedDisc(I237,H237,J237,K237,AY237,"Y",L237,M237,N237,O237)+OpenRelatedDisc(I237,H237,J237,K237,AZ237,"Y",L237,M237,N237,O237)+GrainingRelatedDisc(I237,H237,J237,K237,BA237,"Surface","Y",L237,M237,N237,O237)+GrainingRelatedDisc(I237,H237,J237,K237,BB237,"Internal","Y",L237,M237,N237,O237)+OthersRelatedDisc(I237,H237,J237,K237,BC237,"Y",L237,M237,N237,O237)+OthersRelatedDisc(I237,H237,J237,K237,BD237,"Y",L237,M237,N237,O237)+OthersRelatedDisc(I237,H237,J237,K237,BE237,"Y",L237,M237,N237,O237)+cutrelatedDisc(I237,H237,J237,K237,L237,M237,N237,AW237,"Y",O237)+GetColClarupgDwg(I237,H237,J237,K237,AU237,AV237,"Y",L237)</f>
        <v>0</v>
      </c>
      <c r="BG237" s="810" t="s">
        <v>1183</v>
      </c>
      <c r="BH237" s="810" t="s">
        <v>1160</v>
      </c>
      <c r="BI237" s="811">
        <f t="shared" si="50"/>
        <v>-0.04</v>
      </c>
      <c r="BJ237" s="810" t="s">
        <v>1183</v>
      </c>
      <c r="BK237" s="810" t="s">
        <v>1183</v>
      </c>
      <c r="BL237" s="810" t="s">
        <v>1323</v>
      </c>
      <c r="BM237" s="811">
        <f t="shared" si="51"/>
        <v>0</v>
      </c>
      <c r="BN237" s="812" t="s">
        <v>861</v>
      </c>
      <c r="BO237" s="812" t="s">
        <v>861</v>
      </c>
      <c r="BP237" s="812" t="s">
        <v>749</v>
      </c>
      <c r="BQ237" s="811">
        <f>cleanrelateddisc(I237, H237, J237, K237, BN237, BO237, "Y", L237, M237, N237)+HARelatedDisc(I237, H237, J237, K237,BP237, "Y", L237)</f>
        <v>0</v>
      </c>
      <c r="BR237" s="810"/>
      <c r="BS237" s="810"/>
      <c r="BT237" s="811"/>
      <c r="BU237" s="811"/>
      <c r="BV237" s="810"/>
      <c r="BW237" s="811"/>
      <c r="BX237" s="810"/>
      <c r="BY237" s="813"/>
      <c r="BZ237" s="811"/>
      <c r="CA237" s="813"/>
      <c r="CB237" s="811"/>
      <c r="CC237" s="810"/>
      <c r="CD237" s="810"/>
      <c r="CE237" s="810"/>
      <c r="CF237" s="810"/>
      <c r="CG237" s="810"/>
      <c r="CH237" s="810"/>
      <c r="CI237" s="810"/>
      <c r="CJ237" s="810"/>
      <c r="CK237" s="814"/>
      <c r="CL237" s="815">
        <f t="array" ref="CL237">getSection(I237,J237,K237)</f>
        <v>4</v>
      </c>
      <c r="CM237" s="508">
        <f t="array" ref="CM237">IF(AQ237="N/A","",IF(CU237="N/A",0,GetRapPrice(I237,H237,J237,K237)))</f>
        <v>2800</v>
      </c>
      <c r="CN237" s="509">
        <f t="shared" si="52"/>
        <v>-0.20999999999999996</v>
      </c>
      <c r="CO237" s="509">
        <f t="array" ref="CO237">IF(AQ237="N/A","",IF(CU237="N/A",0,IF(ISBLANK(G237),0,GetPolSymmDiscount(I237,H237,J237,K237,L237,M237,N237,O237))))</f>
        <v>0</v>
      </c>
      <c r="CP237" s="509">
        <f t="array" ref="CP237">IF(AQ237="N/A","",Depthdisc(I237,H237,L237,J237,K237,Z237,"Y"))</f>
        <v>0</v>
      </c>
      <c r="CQ237" s="509">
        <f t="array" ref="CQ237">IF(AQ237="N/A","",IF(CU237="N/A",0,GetSizePremiums(I237,H237,J237,K237,L237,M237,N237,O237,getSection(G237,J237,K237))))</f>
        <v>0</v>
      </c>
      <c r="CR237" s="509">
        <f t="array" ref="CR237">IF(AQ237="N/A","",IF(CU237="N/A",0,IF(ISBLANK(G237),0,GetDiameterPremiums(I237,H237,L237,M237,N237,O237,J237,K237,T237))))</f>
        <v>0</v>
      </c>
      <c r="CS237" s="509">
        <f t="array" ref="CS237">IF(AQ237="N/A","",IF(CU237="N/A",0,IF(ISBLANK(G237),0,GetKtoSPremiums(I237,H237,J237,K237,AJ237))))</f>
        <v>0</v>
      </c>
      <c r="CT237" s="509">
        <f t="shared" si="53"/>
        <v>-0.20999999999999996</v>
      </c>
      <c r="CU237" s="508">
        <f t="array" ref="CU237">IF(AQ237="N/A","",GetFMP(I237, H237, J237, K237, L237, M237, N237, O237, (Q237+R237)/2,Z237,AJ237,"Y"))</f>
        <v>2212</v>
      </c>
      <c r="CV237" s="504">
        <f t="shared" si="54"/>
        <v>995.4</v>
      </c>
      <c r="CW237" s="508">
        <f t="shared" si="55"/>
        <v>2800</v>
      </c>
      <c r="CX237" s="717">
        <f t="shared" si="56"/>
        <v>-0.04</v>
      </c>
      <c r="CY237" s="717">
        <f>IF(OR(AQ237="N/A",BM237="N/A",BI237="N/A"),"",IF(AND(H237&lt;1,H237&gt;=0.3,I236="ROUND"),IF(CT237&gt;=-0.4,-0.2,-0.15),MAX(CX237,IF(OR(AQ237="N/A",BM237="N/A",BI237="N/A"),"",GetFinalDiscount("Y", I237, H237, J237, K237, L237, M237, N237, O237, AS237, AT237,AU237,AV237, AW237, AX237,AY237, AZ237, BA237, BB237,BC237,BD237, BE237,BG237, BH237, BJ237, BK237, BN237, BO237, BP237)))))</f>
        <v>-0.2</v>
      </c>
      <c r="CZ237" s="717">
        <f t="shared" si="57"/>
        <v>-0.20999999999999996</v>
      </c>
      <c r="DA237" s="509">
        <f t="shared" si="58"/>
        <v>-0.24999999999999997</v>
      </c>
      <c r="DB237" s="504">
        <f t="shared" si="59"/>
        <v>2100</v>
      </c>
      <c r="DC237" s="504">
        <f t="shared" si="60"/>
        <v>945</v>
      </c>
      <c r="DD237" s="504" t="str">
        <f t="shared" si="61"/>
        <v/>
      </c>
      <c r="DE237" s="504">
        <f t="array" ref="DE237">IF(OR(AQ237="N/A",BM237="N/A",BI237="N/A"),"",GetCertCharge(H237,"Y",AL237))</f>
        <v>53</v>
      </c>
      <c r="DF237" s="504">
        <f>IF(OR(AQ237="N/A",BM237="N/A",BI237="N/A"),"",DC237*Parameters!$L$3)</f>
        <v>37.800000000000004</v>
      </c>
      <c r="DG237" s="504">
        <f t="shared" si="62"/>
        <v>854.2</v>
      </c>
      <c r="DH237" s="504">
        <f t="shared" si="63"/>
        <v>1898.2222222222222</v>
      </c>
    </row>
    <row r="238" spans="2:112" x14ac:dyDescent="0.25">
      <c r="B238" s="798"/>
      <c r="C238" s="799" t="s">
        <v>1727</v>
      </c>
      <c r="D238" s="512"/>
      <c r="E238" s="512"/>
      <c r="F238" s="722" t="s">
        <v>24</v>
      </c>
      <c r="G238" s="800"/>
      <c r="H238" s="801">
        <v>0.45</v>
      </c>
      <c r="I238" s="509" t="s">
        <v>196</v>
      </c>
      <c r="J238" s="802" t="s">
        <v>279</v>
      </c>
      <c r="K238" s="803" t="s">
        <v>234</v>
      </c>
      <c r="L238" s="804" t="s">
        <v>188</v>
      </c>
      <c r="M238" s="805" t="s">
        <v>188</v>
      </c>
      <c r="N238" s="804" t="s">
        <v>188</v>
      </c>
      <c r="O238" s="804" t="s">
        <v>36</v>
      </c>
      <c r="P238" s="806"/>
      <c r="Q238" s="805"/>
      <c r="R238" s="805"/>
      <c r="S238" s="805"/>
      <c r="T238" s="805"/>
      <c r="U238" s="805">
        <v>1.004</v>
      </c>
      <c r="V238" s="805"/>
      <c r="W238" s="805"/>
      <c r="X238" s="805"/>
      <c r="Y238" s="805"/>
      <c r="Z238" s="805">
        <v>61.8</v>
      </c>
      <c r="AA238" s="512">
        <v>59</v>
      </c>
      <c r="AB238" s="512"/>
      <c r="AC238" s="512"/>
      <c r="AD238" s="807"/>
      <c r="AE238" s="805"/>
      <c r="AF238" s="805"/>
      <c r="AG238" s="805"/>
      <c r="AH238" s="805"/>
      <c r="AI238" s="512"/>
      <c r="AJ238" s="512" t="s">
        <v>1897</v>
      </c>
      <c r="AK238" s="807"/>
      <c r="AL238" s="512"/>
      <c r="AM238" s="807"/>
      <c r="AN238" s="512"/>
      <c r="AO238" s="559">
        <f t="array" ref="AO238">IF(AQ238="N/A","",GetRapPrice(I238,H238,J238,K238))</f>
        <v>1600</v>
      </c>
      <c r="AP238" s="509">
        <f t="shared" si="48"/>
        <v>-0.27</v>
      </c>
      <c r="AQ238" s="508">
        <f t="array" ref="AQ238">GetFMP(I238,H238,J238,K238,L238,M238,N238,O238,(Q238+R238)/2,Z238,AJ238,"Y")</f>
        <v>1168</v>
      </c>
      <c r="AR238" s="504">
        <f t="shared" si="49"/>
        <v>525.6</v>
      </c>
      <c r="AS238" s="808"/>
      <c r="AT238" s="809"/>
      <c r="AU238" s="810"/>
      <c r="AV238" s="810"/>
      <c r="AW238" s="811"/>
      <c r="AX238" s="811" t="s">
        <v>1183</v>
      </c>
      <c r="AY238" s="810" t="s">
        <v>1183</v>
      </c>
      <c r="AZ238" s="810" t="s">
        <v>1183</v>
      </c>
      <c r="BA238" s="810" t="s">
        <v>1183</v>
      </c>
      <c r="BB238" s="810" t="s">
        <v>1183</v>
      </c>
      <c r="BC238" s="810" t="s">
        <v>1183</v>
      </c>
      <c r="BD238" s="810" t="s">
        <v>1183</v>
      </c>
      <c r="BE238" s="810" t="s">
        <v>1183</v>
      </c>
      <c r="BF238" s="811">
        <f>NaturalRelatedDisc(I238,H238,J238,K238,AX238,"Y",L238,M238,N238,O238)+NaturalRelatedDisc(I238,H238,J238,K238,AY238,"Y",L238,M238,N238,O238)+OpenRelatedDisc(I238,H238,J238,K238,AZ238,"Y",L238,M238,N238,O238)+GrainingRelatedDisc(I238,H238,J238,K238,BA238,"Surface","Y",L238,M238,N238,O238)+GrainingRelatedDisc(I238,H238,J238,K238,BB238,"Internal","Y",L238,M238,N238,O238)+OthersRelatedDisc(I238,H238,J238,K238,BC238,"Y",L238,M238,N238,O238)+OthersRelatedDisc(I238,H238,J238,K238,BD238,"Y",L238,M238,N238,O238)+OthersRelatedDisc(I238,H238,J238,K238,BE238,"Y",L238,M238,N238,O238)+cutrelatedDisc(I238,H238,J238,K238,L238,M238,N238,AW238,"Y",O238)+GetColClarupgDwg(I238,H238,J238,K238,AU238,AV238,"Y",L238)</f>
        <v>0</v>
      </c>
      <c r="BG238" s="810" t="s">
        <v>1183</v>
      </c>
      <c r="BH238" s="810" t="s">
        <v>1183</v>
      </c>
      <c r="BI238" s="811">
        <f t="shared" si="50"/>
        <v>0</v>
      </c>
      <c r="BJ238" s="810" t="s">
        <v>1283</v>
      </c>
      <c r="BK238" s="810" t="s">
        <v>1183</v>
      </c>
      <c r="BL238" s="810" t="s">
        <v>1183</v>
      </c>
      <c r="BM238" s="811">
        <f t="shared" si="51"/>
        <v>-0.01</v>
      </c>
      <c r="BN238" s="812"/>
      <c r="BO238" s="812"/>
      <c r="BP238" s="812" t="s">
        <v>749</v>
      </c>
      <c r="BQ238" s="811">
        <f>cleanrelateddisc(I238, H238, J238, K238, BN238, BO238, "Y", L238, M238, N238)+HARelatedDisc(I238, H238, J238, K238,BP238, "Y", L238)</f>
        <v>0</v>
      </c>
      <c r="BR238" s="810"/>
      <c r="BS238" s="810"/>
      <c r="BT238" s="811"/>
      <c r="BU238" s="811"/>
      <c r="BV238" s="810"/>
      <c r="BW238" s="811"/>
      <c r="BX238" s="810"/>
      <c r="BY238" s="813"/>
      <c r="BZ238" s="811"/>
      <c r="CA238" s="813"/>
      <c r="CB238" s="811"/>
      <c r="CC238" s="810"/>
      <c r="CD238" s="810"/>
      <c r="CE238" s="810"/>
      <c r="CF238" s="810"/>
      <c r="CG238" s="810"/>
      <c r="CH238" s="810"/>
      <c r="CI238" s="810"/>
      <c r="CJ238" s="810"/>
      <c r="CK238" s="814"/>
      <c r="CL238" s="815">
        <f t="array" ref="CL238">getSection(I238,J238,K238)</f>
        <v>3</v>
      </c>
      <c r="CM238" s="508">
        <f t="array" ref="CM238">IF(AQ238="N/A","",IF(CU238="N/A",0,GetRapPrice(I238,H238,J238,K238)))</f>
        <v>1600</v>
      </c>
      <c r="CN238" s="509">
        <f t="shared" si="52"/>
        <v>-0.27</v>
      </c>
      <c r="CO238" s="509">
        <f t="array" ref="CO238">IF(AQ238="N/A","",IF(CU238="N/A",0,IF(ISBLANK(G238),0,GetPolSymmDiscount(I238,H238,J238,K238,L238,M238,N238,O238))))</f>
        <v>0</v>
      </c>
      <c r="CP238" s="509">
        <f t="array" ref="CP238">IF(AQ238="N/A","",Depthdisc(I238,H238,L238,J238,K238,Z238,"Y"))</f>
        <v>0</v>
      </c>
      <c r="CQ238" s="509">
        <f t="array" ref="CQ238">IF(AQ238="N/A","",IF(CU238="N/A",0,GetSizePremiums(I238,H238,J238,K238,L238,M238,N238,O238,getSection(G238,J238,K238))))</f>
        <v>0</v>
      </c>
      <c r="CR238" s="509">
        <f t="array" ref="CR238">IF(AQ238="N/A","",IF(CU238="N/A",0,IF(ISBLANK(G238),0,GetDiameterPremiums(I238,H238,L238,M238,N238,O238,J238,K238,T238))))</f>
        <v>0</v>
      </c>
      <c r="CS238" s="509">
        <f t="array" ref="CS238">IF(AQ238="N/A","",IF(CU238="N/A",0,IF(ISBLANK(G238),0,GetKtoSPremiums(I238,H238,J238,K238,AJ238))))</f>
        <v>0</v>
      </c>
      <c r="CT238" s="509">
        <f t="shared" si="53"/>
        <v>-0.27</v>
      </c>
      <c r="CU238" s="508">
        <f t="array" ref="CU238">IF(AQ238="N/A","",GetFMP(I238, H238, J238, K238, L238, M238, N238, O238, (Q238+R238)/2,Z238,AJ238,"Y"))</f>
        <v>1168</v>
      </c>
      <c r="CV238" s="504">
        <f t="shared" si="54"/>
        <v>525.6</v>
      </c>
      <c r="CW238" s="508">
        <f t="shared" si="55"/>
        <v>1600</v>
      </c>
      <c r="CX238" s="717">
        <f t="shared" si="56"/>
        <v>-0.01</v>
      </c>
      <c r="CY238" s="717">
        <f>IF(OR(AQ238="N/A",BM238="N/A",BI238="N/A"),"",IF(AND(H238&lt;1,H238&gt;=0.3,I237="ROUND"),IF(CT238&gt;=-0.4,-0.2,-0.15),MAX(CX238,IF(OR(AQ238="N/A",BM238="N/A",BI238="N/A"),"",GetFinalDiscount("Y", I238, H238, J238, K238, L238, M238, N238, O238, AS238, AT238,AU238,AV238, AW238, AX238,AY238, AZ238, BA238, BB238,BC238,BD238, BE238,BG238, BH238, BJ238, BK238, BN238, BO238, BP238)))))</f>
        <v>-0.2</v>
      </c>
      <c r="CZ238" s="717">
        <f t="shared" si="57"/>
        <v>-0.27</v>
      </c>
      <c r="DA238" s="509">
        <f t="shared" si="58"/>
        <v>-0.28000000000000003</v>
      </c>
      <c r="DB238" s="504">
        <f t="shared" si="59"/>
        <v>1152</v>
      </c>
      <c r="DC238" s="504">
        <f t="shared" si="60"/>
        <v>518.4</v>
      </c>
      <c r="DD238" s="504" t="str">
        <f t="shared" si="61"/>
        <v/>
      </c>
      <c r="DE238" s="504">
        <f t="array" ref="DE238">IF(OR(AQ238="N/A",BM238="N/A",BI238="N/A"),"",GetCertCharge(H238,"Y",AL238))</f>
        <v>53</v>
      </c>
      <c r="DF238" s="504">
        <f>IF(OR(AQ238="N/A",BM238="N/A",BI238="N/A"),"",DC238*Parameters!$L$3)</f>
        <v>20.736000000000001</v>
      </c>
      <c r="DG238" s="504">
        <f t="shared" si="62"/>
        <v>444.66399999999999</v>
      </c>
      <c r="DH238" s="504">
        <f t="shared" si="63"/>
        <v>988.14222222222213</v>
      </c>
    </row>
    <row r="239" spans="2:112" x14ac:dyDescent="0.25">
      <c r="B239" s="798"/>
      <c r="C239" s="799" t="s">
        <v>1728</v>
      </c>
      <c r="D239" s="512"/>
      <c r="E239" s="512"/>
      <c r="F239" s="722" t="s">
        <v>24</v>
      </c>
      <c r="G239" s="800"/>
      <c r="H239" s="801">
        <v>0.45</v>
      </c>
      <c r="I239" s="509" t="s">
        <v>196</v>
      </c>
      <c r="J239" s="802" t="s">
        <v>215</v>
      </c>
      <c r="K239" s="803" t="s">
        <v>234</v>
      </c>
      <c r="L239" s="804" t="s">
        <v>188</v>
      </c>
      <c r="M239" s="805" t="s">
        <v>188</v>
      </c>
      <c r="N239" s="804" t="s">
        <v>202</v>
      </c>
      <c r="O239" s="804" t="s">
        <v>36</v>
      </c>
      <c r="P239" s="806"/>
      <c r="Q239" s="805"/>
      <c r="R239" s="805"/>
      <c r="S239" s="805"/>
      <c r="T239" s="805"/>
      <c r="U239" s="805">
        <v>1.008</v>
      </c>
      <c r="V239" s="805"/>
      <c r="W239" s="805"/>
      <c r="X239" s="805"/>
      <c r="Y239" s="805"/>
      <c r="Z239" s="805">
        <v>62</v>
      </c>
      <c r="AA239" s="512">
        <v>58</v>
      </c>
      <c r="AB239" s="512"/>
      <c r="AC239" s="512"/>
      <c r="AD239" s="807"/>
      <c r="AE239" s="805"/>
      <c r="AF239" s="805"/>
      <c r="AG239" s="805"/>
      <c r="AH239" s="805"/>
      <c r="AI239" s="512"/>
      <c r="AJ239" s="512" t="s">
        <v>190</v>
      </c>
      <c r="AK239" s="807"/>
      <c r="AL239" s="512"/>
      <c r="AM239" s="807"/>
      <c r="AN239" s="512"/>
      <c r="AO239" s="559">
        <f t="array" ref="AO239">IF(AQ239="N/A","",GetRapPrice(I239,H239,J239,K239))</f>
        <v>2900</v>
      </c>
      <c r="AP239" s="509">
        <f t="shared" si="48"/>
        <v>-0.22999999999999998</v>
      </c>
      <c r="AQ239" s="508">
        <f t="array" ref="AQ239">GetFMP(I239,H239,J239,K239,L239,M239,N239,O239,(Q239+R239)/2,Z239,AJ239,"Y")</f>
        <v>2233</v>
      </c>
      <c r="AR239" s="504">
        <f t="shared" si="49"/>
        <v>1004.85</v>
      </c>
      <c r="AS239" s="808"/>
      <c r="AT239" s="809"/>
      <c r="AU239" s="810"/>
      <c r="AV239" s="810"/>
      <c r="AW239" s="811" t="s">
        <v>189</v>
      </c>
      <c r="AX239" s="811" t="s">
        <v>1183</v>
      </c>
      <c r="AY239" s="810" t="s">
        <v>1181</v>
      </c>
      <c r="AZ239" s="810" t="s">
        <v>1183</v>
      </c>
      <c r="BA239" s="810" t="s">
        <v>1183</v>
      </c>
      <c r="BB239" s="810" t="s">
        <v>1183</v>
      </c>
      <c r="BC239" s="810" t="s">
        <v>1183</v>
      </c>
      <c r="BD239" s="810" t="s">
        <v>1183</v>
      </c>
      <c r="BE239" s="810" t="s">
        <v>1183</v>
      </c>
      <c r="BF239" s="811">
        <f>NaturalRelatedDisc(I239,H239,J239,K239,AX239,"Y",L239,M239,N239,O239)+NaturalRelatedDisc(I239,H239,J239,K239,AY239,"Y",L239,M239,N239,O239)+OpenRelatedDisc(I239,H239,J239,K239,AZ239,"Y",L239,M239,N239,O239)+GrainingRelatedDisc(I239,H239,J239,K239,BA239,"Surface","Y",L239,M239,N239,O239)+GrainingRelatedDisc(I239,H239,J239,K239,BB239,"Internal","Y",L239,M239,N239,O239)+OthersRelatedDisc(I239,H239,J239,K239,BC239,"Y",L239,M239,N239,O239)+OthersRelatedDisc(I239,H239,J239,K239,BD239,"Y",L239,M239,N239,O239)+OthersRelatedDisc(I239,H239,J239,K239,BE239,"Y",L239,M239,N239,O239)+cutrelatedDisc(I239,H239,J239,K239,L239,M239,N239,AW239,"Y",O239)+GetColClarupgDwg(I239,H239,J239,K239,AU239,AV239,"Y",L239)</f>
        <v>-0.01</v>
      </c>
      <c r="BG239" s="810" t="s">
        <v>1183</v>
      </c>
      <c r="BH239" s="810" t="s">
        <v>1183</v>
      </c>
      <c r="BI239" s="811">
        <f t="shared" si="50"/>
        <v>0</v>
      </c>
      <c r="BJ239" s="810" t="s">
        <v>1183</v>
      </c>
      <c r="BK239" s="810" t="s">
        <v>1183</v>
      </c>
      <c r="BL239" s="810" t="s">
        <v>1326</v>
      </c>
      <c r="BM239" s="811">
        <f t="shared" si="51"/>
        <v>0</v>
      </c>
      <c r="BN239" s="812" t="s">
        <v>861</v>
      </c>
      <c r="BO239" s="812" t="s">
        <v>861</v>
      </c>
      <c r="BP239" s="812" t="s">
        <v>749</v>
      </c>
      <c r="BQ239" s="811">
        <f>cleanrelateddisc(I239, H239, J239, K239, BN239, BO239, "Y", L239, M239, N239)+HARelatedDisc(I239, H239, J239, K239,BP239, "Y", L239)</f>
        <v>0</v>
      </c>
      <c r="BR239" s="810"/>
      <c r="BS239" s="810"/>
      <c r="BT239" s="811"/>
      <c r="BU239" s="811"/>
      <c r="BV239" s="810"/>
      <c r="BW239" s="811"/>
      <c r="BX239" s="810"/>
      <c r="BY239" s="813"/>
      <c r="BZ239" s="811"/>
      <c r="CA239" s="813"/>
      <c r="CB239" s="811"/>
      <c r="CC239" s="810"/>
      <c r="CD239" s="810"/>
      <c r="CE239" s="810"/>
      <c r="CF239" s="810"/>
      <c r="CG239" s="810"/>
      <c r="CH239" s="810"/>
      <c r="CI239" s="810"/>
      <c r="CJ239" s="810"/>
      <c r="CK239" s="814"/>
      <c r="CL239" s="815">
        <f t="array" ref="CL239">getSection(I239,J239,K239)</f>
        <v>2</v>
      </c>
      <c r="CM239" s="508">
        <f t="array" ref="CM239">IF(AQ239="N/A","",IF(CU239="N/A",0,GetRapPrice(I239,H239,J239,K239)))</f>
        <v>2900</v>
      </c>
      <c r="CN239" s="509">
        <f t="shared" si="52"/>
        <v>-0.22999999999999998</v>
      </c>
      <c r="CO239" s="509">
        <f t="array" ref="CO239">IF(AQ239="N/A","",IF(CU239="N/A",0,IF(ISBLANK(G239),0,GetPolSymmDiscount(I239,H239,J239,K239,L239,M239,N239,O239))))</f>
        <v>0</v>
      </c>
      <c r="CP239" s="509">
        <f t="array" ref="CP239">IF(AQ239="N/A","",Depthdisc(I239,H239,L239,J239,K239,Z239,"Y"))</f>
        <v>0</v>
      </c>
      <c r="CQ239" s="509">
        <f t="array" ref="CQ239">IF(AQ239="N/A","",IF(CU239="N/A",0,GetSizePremiums(I239,H239,J239,K239,L239,M239,N239,O239,getSection(G239,J239,K239))))</f>
        <v>0</v>
      </c>
      <c r="CR239" s="509">
        <f t="array" ref="CR239">IF(AQ239="N/A","",IF(CU239="N/A",0,IF(ISBLANK(G239),0,GetDiameterPremiums(I239,H239,L239,M239,N239,O239,J239,K239,T239))))</f>
        <v>0</v>
      </c>
      <c r="CS239" s="509">
        <f t="array" ref="CS239">IF(AQ239="N/A","",IF(CU239="N/A",0,IF(ISBLANK(G239),0,GetKtoSPremiums(I239,H239,J239,K239,AJ239))))</f>
        <v>0</v>
      </c>
      <c r="CT239" s="509">
        <f t="shared" si="53"/>
        <v>-0.22999999999999998</v>
      </c>
      <c r="CU239" s="508">
        <f t="array" ref="CU239">IF(AQ239="N/A","",GetFMP(I239, H239, J239, K239, L239, M239, N239, O239, (Q239+R239)/2,Z239,AJ239,"Y"))</f>
        <v>2233</v>
      </c>
      <c r="CV239" s="504">
        <f t="shared" si="54"/>
        <v>1004.85</v>
      </c>
      <c r="CW239" s="508">
        <f t="shared" si="55"/>
        <v>2900</v>
      </c>
      <c r="CX239" s="717">
        <f t="shared" si="56"/>
        <v>-0.01</v>
      </c>
      <c r="CY239" s="717">
        <f>IF(OR(AQ239="N/A",BM239="N/A",BI239="N/A"),"",IF(AND(H239&lt;1,H239&gt;=0.3,I238="ROUND"),IF(CT239&gt;=-0.4,-0.2,-0.15),MAX(CX239,IF(OR(AQ239="N/A",BM239="N/A",BI239="N/A"),"",GetFinalDiscount("Y", I239, H239, J239, K239, L239, M239, N239, O239, AS239, AT239,AU239,AV239, AW239, AX239,AY239, AZ239, BA239, BB239,BC239,BD239, BE239,BG239, BH239, BJ239, BK239, BN239, BO239, BP239)))))</f>
        <v>-0.2</v>
      </c>
      <c r="CZ239" s="717">
        <f t="shared" si="57"/>
        <v>-0.22999999999999998</v>
      </c>
      <c r="DA239" s="509">
        <f t="shared" si="58"/>
        <v>-0.24</v>
      </c>
      <c r="DB239" s="504">
        <f t="shared" si="59"/>
        <v>2204</v>
      </c>
      <c r="DC239" s="504">
        <f t="shared" si="60"/>
        <v>991.80000000000007</v>
      </c>
      <c r="DD239" s="504" t="str">
        <f t="shared" si="61"/>
        <v/>
      </c>
      <c r="DE239" s="504">
        <f t="array" ref="DE239">IF(OR(AQ239="N/A",BM239="N/A",BI239="N/A"),"",GetCertCharge(H239,"Y",AL239))</f>
        <v>53</v>
      </c>
      <c r="DF239" s="504">
        <f>IF(OR(AQ239="N/A",BM239="N/A",BI239="N/A"),"",DC239*Parameters!$L$3)</f>
        <v>39.672000000000004</v>
      </c>
      <c r="DG239" s="504">
        <f t="shared" si="62"/>
        <v>899.12800000000004</v>
      </c>
      <c r="DH239" s="504">
        <f t="shared" si="63"/>
        <v>1998.0622222222223</v>
      </c>
    </row>
    <row r="240" spans="2:112" x14ac:dyDescent="0.25">
      <c r="B240" s="798"/>
      <c r="C240" s="799" t="s">
        <v>1729</v>
      </c>
      <c r="D240" s="512"/>
      <c r="E240" s="512"/>
      <c r="F240" s="722" t="s">
        <v>24</v>
      </c>
      <c r="G240" s="800"/>
      <c r="H240" s="801">
        <v>0.45</v>
      </c>
      <c r="I240" s="509" t="s">
        <v>196</v>
      </c>
      <c r="J240" s="802" t="s">
        <v>186</v>
      </c>
      <c r="K240" s="803" t="s">
        <v>251</v>
      </c>
      <c r="L240" s="804" t="s">
        <v>188</v>
      </c>
      <c r="M240" s="805" t="s">
        <v>188</v>
      </c>
      <c r="N240" s="804" t="s">
        <v>202</v>
      </c>
      <c r="O240" s="804" t="s">
        <v>36</v>
      </c>
      <c r="P240" s="806"/>
      <c r="Q240" s="805"/>
      <c r="R240" s="805"/>
      <c r="S240" s="805"/>
      <c r="T240" s="805"/>
      <c r="U240" s="805">
        <v>1.012</v>
      </c>
      <c r="V240" s="805"/>
      <c r="W240" s="805"/>
      <c r="X240" s="805"/>
      <c r="Y240" s="805"/>
      <c r="Z240" s="805">
        <v>62.3</v>
      </c>
      <c r="AA240" s="512">
        <v>57</v>
      </c>
      <c r="AB240" s="512"/>
      <c r="AC240" s="512"/>
      <c r="AD240" s="807"/>
      <c r="AE240" s="805"/>
      <c r="AF240" s="805"/>
      <c r="AG240" s="805"/>
      <c r="AH240" s="805"/>
      <c r="AI240" s="512"/>
      <c r="AJ240" s="512" t="s">
        <v>1896</v>
      </c>
      <c r="AK240" s="807"/>
      <c r="AL240" s="512"/>
      <c r="AM240" s="807"/>
      <c r="AN240" s="512"/>
      <c r="AO240" s="559">
        <f t="array" ref="AO240">IF(AQ240="N/A","",GetRapPrice(I240,H240,J240,K240))</f>
        <v>2900</v>
      </c>
      <c r="AP240" s="509">
        <f t="shared" si="48"/>
        <v>-0.28000000000000003</v>
      </c>
      <c r="AQ240" s="508">
        <f t="array" ref="AQ240">GetFMP(I240,H240,J240,K240,L240,M240,N240,O240,(Q240+R240)/2,Z240,AJ240,"Y")</f>
        <v>2088</v>
      </c>
      <c r="AR240" s="504">
        <f t="shared" si="49"/>
        <v>939.6</v>
      </c>
      <c r="AS240" s="808"/>
      <c r="AT240" s="809"/>
      <c r="AU240" s="810"/>
      <c r="AV240" s="810"/>
      <c r="AW240" s="811"/>
      <c r="AX240" s="811" t="s">
        <v>1183</v>
      </c>
      <c r="AY240" s="810" t="s">
        <v>1183</v>
      </c>
      <c r="AZ240" s="810" t="s">
        <v>267</v>
      </c>
      <c r="BA240" s="810" t="s">
        <v>1183</v>
      </c>
      <c r="BB240" s="810" t="s">
        <v>1183</v>
      </c>
      <c r="BC240" s="810" t="s">
        <v>1183</v>
      </c>
      <c r="BD240" s="810" t="s">
        <v>1183</v>
      </c>
      <c r="BE240" s="810" t="s">
        <v>1183</v>
      </c>
      <c r="BF240" s="811">
        <f>NaturalRelatedDisc(I240,H240,J240,K240,AX240,"Y",L240,M240,N240,O240)+NaturalRelatedDisc(I240,H240,J240,K240,AY240,"Y",L240,M240,N240,O240)+OpenRelatedDisc(I240,H240,J240,K240,AZ240,"Y",L240,M240,N240,O240)+GrainingRelatedDisc(I240,H240,J240,K240,BA240,"Surface","Y",L240,M240,N240,O240)+GrainingRelatedDisc(I240,H240,J240,K240,BB240,"Internal","Y",L240,M240,N240,O240)+OthersRelatedDisc(I240,H240,J240,K240,BC240,"Y",L240,M240,N240,O240)+OthersRelatedDisc(I240,H240,J240,K240,BD240,"Y",L240,M240,N240,O240)+OthersRelatedDisc(I240,H240,J240,K240,BE240,"Y",L240,M240,N240,O240)+cutrelatedDisc(I240,H240,J240,K240,L240,M240,N240,AW240,"Y",O240)+GetColClarupgDwg(I240,H240,J240,K240,AU240,AV240,"Y",L240)</f>
        <v>-0.03</v>
      </c>
      <c r="BG240" s="810" t="s">
        <v>1183</v>
      </c>
      <c r="BH240" s="810" t="s">
        <v>1183</v>
      </c>
      <c r="BI240" s="811">
        <f t="shared" si="50"/>
        <v>0</v>
      </c>
      <c r="BJ240" s="810" t="s">
        <v>1284</v>
      </c>
      <c r="BK240" s="810" t="s">
        <v>1183</v>
      </c>
      <c r="BL240" s="810" t="s">
        <v>1183</v>
      </c>
      <c r="BM240" s="811">
        <f t="shared" si="51"/>
        <v>-0.02</v>
      </c>
      <c r="BN240" s="812"/>
      <c r="BO240" s="812"/>
      <c r="BP240" s="812" t="s">
        <v>749</v>
      </c>
      <c r="BQ240" s="811">
        <f>cleanrelateddisc(I240, H240, J240, K240, BN240, BO240, "Y", L240, M240, N240)+HARelatedDisc(I240, H240, J240, K240,BP240, "Y", L240)</f>
        <v>0</v>
      </c>
      <c r="BR240" s="810"/>
      <c r="BS240" s="810"/>
      <c r="BT240" s="811"/>
      <c r="BU240" s="811"/>
      <c r="BV240" s="810"/>
      <c r="BW240" s="811"/>
      <c r="BX240" s="810"/>
      <c r="BY240" s="813"/>
      <c r="BZ240" s="811"/>
      <c r="CA240" s="813"/>
      <c r="CB240" s="811"/>
      <c r="CC240" s="810"/>
      <c r="CD240" s="810"/>
      <c r="CE240" s="810"/>
      <c r="CF240" s="810"/>
      <c r="CG240" s="810"/>
      <c r="CH240" s="810"/>
      <c r="CI240" s="810"/>
      <c r="CJ240" s="810"/>
      <c r="CK240" s="814"/>
      <c r="CL240" s="815">
        <f t="array" ref="CL240">getSection(I240,J240,K240)</f>
        <v>4</v>
      </c>
      <c r="CM240" s="508">
        <f t="array" ref="CM240">IF(AQ240="N/A","",IF(CU240="N/A",0,GetRapPrice(I240,H240,J240,K240)))</f>
        <v>2900</v>
      </c>
      <c r="CN240" s="509">
        <f t="shared" si="52"/>
        <v>-0.28000000000000003</v>
      </c>
      <c r="CO240" s="509">
        <f t="array" ref="CO240">IF(AQ240="N/A","",IF(CU240="N/A",0,IF(ISBLANK(G240),0,GetPolSymmDiscount(I240,H240,J240,K240,L240,M240,N240,O240))))</f>
        <v>0</v>
      </c>
      <c r="CP240" s="509">
        <f t="array" ref="CP240">IF(AQ240="N/A","",Depthdisc(I240,H240,L240,J240,K240,Z240,"Y"))</f>
        <v>0</v>
      </c>
      <c r="CQ240" s="509">
        <f t="array" ref="CQ240">IF(AQ240="N/A","",IF(CU240="N/A",0,GetSizePremiums(I240,H240,J240,K240,L240,M240,N240,O240,getSection(G240,J240,K240))))</f>
        <v>0</v>
      </c>
      <c r="CR240" s="509">
        <f t="array" ref="CR240">IF(AQ240="N/A","",IF(CU240="N/A",0,IF(ISBLANK(G240),0,GetDiameterPremiums(I240,H240,L240,M240,N240,O240,J240,K240,T240))))</f>
        <v>0</v>
      </c>
      <c r="CS240" s="509">
        <f t="array" ref="CS240">IF(AQ240="N/A","",IF(CU240="N/A",0,IF(ISBLANK(G240),0,GetKtoSPremiums(I240,H240,J240,K240,AJ240))))</f>
        <v>0</v>
      </c>
      <c r="CT240" s="509">
        <f t="shared" si="53"/>
        <v>-0.28000000000000003</v>
      </c>
      <c r="CU240" s="508">
        <f t="array" ref="CU240">IF(AQ240="N/A","",GetFMP(I240, H240, J240, K240, L240, M240, N240, O240, (Q240+R240)/2,Z240,AJ240,"Y"))</f>
        <v>2088</v>
      </c>
      <c r="CV240" s="504">
        <f t="shared" si="54"/>
        <v>939.6</v>
      </c>
      <c r="CW240" s="508">
        <f t="shared" si="55"/>
        <v>2900</v>
      </c>
      <c r="CX240" s="717">
        <f t="shared" si="56"/>
        <v>-0.05</v>
      </c>
      <c r="CY240" s="717">
        <f>IF(OR(AQ240="N/A",BM240="N/A",BI240="N/A"),"",IF(AND(H240&lt;1,H240&gt;=0.3,I239="ROUND"),IF(CT240&gt;=-0.4,-0.2,-0.15),MAX(CX240,IF(OR(AQ240="N/A",BM240="N/A",BI240="N/A"),"",GetFinalDiscount("Y", I240, H240, J240, K240, L240, M240, N240, O240, AS240, AT240,AU240,AV240, AW240, AX240,AY240, AZ240, BA240, BB240,BC240,BD240, BE240,BG240, BH240, BJ240, BK240, BN240, BO240, BP240)))))</f>
        <v>-0.2</v>
      </c>
      <c r="CZ240" s="717">
        <f t="shared" si="57"/>
        <v>-0.28000000000000003</v>
      </c>
      <c r="DA240" s="509">
        <f t="shared" si="58"/>
        <v>-0.33</v>
      </c>
      <c r="DB240" s="504">
        <f t="shared" si="59"/>
        <v>1942.9999999999998</v>
      </c>
      <c r="DC240" s="504">
        <f t="shared" si="60"/>
        <v>874.34999999999991</v>
      </c>
      <c r="DD240" s="504" t="str">
        <f t="shared" si="61"/>
        <v/>
      </c>
      <c r="DE240" s="504">
        <f t="array" ref="DE240">IF(OR(AQ240="N/A",BM240="N/A",BI240="N/A"),"",GetCertCharge(H240,"Y",AL240))</f>
        <v>53</v>
      </c>
      <c r="DF240" s="504">
        <f>IF(OR(AQ240="N/A",BM240="N/A",BI240="N/A"),"",DC240*Parameters!$L$3)</f>
        <v>34.973999999999997</v>
      </c>
      <c r="DG240" s="504">
        <f t="shared" si="62"/>
        <v>786.37599999999986</v>
      </c>
      <c r="DH240" s="504">
        <f t="shared" si="63"/>
        <v>1747.5022222222219</v>
      </c>
    </row>
    <row r="241" spans="2:112" x14ac:dyDescent="0.25">
      <c r="B241" s="798"/>
      <c r="C241" s="799" t="s">
        <v>1730</v>
      </c>
      <c r="D241" s="512"/>
      <c r="E241" s="512"/>
      <c r="F241" s="722" t="s">
        <v>24</v>
      </c>
      <c r="G241" s="800"/>
      <c r="H241" s="801">
        <v>0.45</v>
      </c>
      <c r="I241" s="509" t="s">
        <v>196</v>
      </c>
      <c r="J241" s="802" t="s">
        <v>233</v>
      </c>
      <c r="K241" s="803" t="s">
        <v>234</v>
      </c>
      <c r="L241" s="804" t="s">
        <v>202</v>
      </c>
      <c r="M241" s="805" t="s">
        <v>188</v>
      </c>
      <c r="N241" s="804" t="s">
        <v>202</v>
      </c>
      <c r="O241" s="804" t="s">
        <v>22</v>
      </c>
      <c r="P241" s="806"/>
      <c r="Q241" s="805"/>
      <c r="R241" s="805"/>
      <c r="S241" s="805"/>
      <c r="T241" s="805"/>
      <c r="U241" s="805">
        <v>1.0149999999999999</v>
      </c>
      <c r="V241" s="805"/>
      <c r="W241" s="805"/>
      <c r="X241" s="805"/>
      <c r="Y241" s="805"/>
      <c r="Z241" s="805">
        <v>63.9</v>
      </c>
      <c r="AA241" s="512">
        <v>56</v>
      </c>
      <c r="AB241" s="512"/>
      <c r="AC241" s="512"/>
      <c r="AD241" s="807"/>
      <c r="AE241" s="805"/>
      <c r="AF241" s="805"/>
      <c r="AG241" s="805"/>
      <c r="AH241" s="805"/>
      <c r="AI241" s="512"/>
      <c r="AJ241" s="512" t="s">
        <v>1903</v>
      </c>
      <c r="AK241" s="807"/>
      <c r="AL241" s="512"/>
      <c r="AM241" s="807"/>
      <c r="AN241" s="512"/>
      <c r="AO241" s="559">
        <f t="array" ref="AO241">IF(AQ241="N/A","",GetRapPrice(I241,H241,J241,K241))</f>
        <v>3100</v>
      </c>
      <c r="AP241" s="509">
        <f t="shared" si="48"/>
        <v>-0.31999999999999995</v>
      </c>
      <c r="AQ241" s="508">
        <f t="array" ref="AQ241">GetFMP(I241,H241,J241,K241,L241,M241,N241,O241,(Q241+R241)/2,Z241,AJ241,"Y")</f>
        <v>2108</v>
      </c>
      <c r="AR241" s="504">
        <f t="shared" si="49"/>
        <v>948.6</v>
      </c>
      <c r="AS241" s="808"/>
      <c r="AT241" s="809"/>
      <c r="AU241" s="810"/>
      <c r="AV241" s="810"/>
      <c r="AW241" s="811"/>
      <c r="AX241" s="811" t="s">
        <v>1183</v>
      </c>
      <c r="AY241" s="810" t="s">
        <v>1183</v>
      </c>
      <c r="AZ241" s="810" t="s">
        <v>1183</v>
      </c>
      <c r="BA241" s="810" t="s">
        <v>1183</v>
      </c>
      <c r="BB241" s="810" t="s">
        <v>1183</v>
      </c>
      <c r="BC241" s="810" t="s">
        <v>1183</v>
      </c>
      <c r="BD241" s="810" t="s">
        <v>1183</v>
      </c>
      <c r="BE241" s="810" t="s">
        <v>1183</v>
      </c>
      <c r="BF241" s="811">
        <f>NaturalRelatedDisc(I241,H241,J241,K241,AX241,"Y",L241,M241,N241,O241)+NaturalRelatedDisc(I241,H241,J241,K241,AY241,"Y",L241,M241,N241,O241)+OpenRelatedDisc(I241,H241,J241,K241,AZ241,"Y",L241,M241,N241,O241)+GrainingRelatedDisc(I241,H241,J241,K241,BA241,"Surface","Y",L241,M241,N241,O241)+GrainingRelatedDisc(I241,H241,J241,K241,BB241,"Internal","Y",L241,M241,N241,O241)+OthersRelatedDisc(I241,H241,J241,K241,BC241,"Y",L241,M241,N241,O241)+OthersRelatedDisc(I241,H241,J241,K241,BD241,"Y",L241,M241,N241,O241)+OthersRelatedDisc(I241,H241,J241,K241,BE241,"Y",L241,M241,N241,O241)+cutrelatedDisc(I241,H241,J241,K241,L241,M241,N241,AW241,"Y",O241)+GetColClarupgDwg(I241,H241,J241,K241,AU241,AV241,"Y",L241)</f>
        <v>0</v>
      </c>
      <c r="BG241" s="810" t="s">
        <v>1183</v>
      </c>
      <c r="BH241" s="810" t="s">
        <v>1183</v>
      </c>
      <c r="BI241" s="811">
        <f t="shared" si="50"/>
        <v>0</v>
      </c>
      <c r="BJ241" s="810" t="s">
        <v>1183</v>
      </c>
      <c r="BK241" s="810" t="s">
        <v>1183</v>
      </c>
      <c r="BL241" s="810" t="s">
        <v>1183</v>
      </c>
      <c r="BM241" s="811">
        <f t="shared" si="51"/>
        <v>0</v>
      </c>
      <c r="BN241" s="812"/>
      <c r="BO241" s="812"/>
      <c r="BP241" s="812" t="s">
        <v>749</v>
      </c>
      <c r="BQ241" s="811">
        <f>cleanrelateddisc(I241, H241, J241, K241, BN241, BO241, "Y", L241, M241, N241)+HARelatedDisc(I241, H241, J241, K241,BP241, "Y", L241)</f>
        <v>0</v>
      </c>
      <c r="BR241" s="810"/>
      <c r="BS241" s="810"/>
      <c r="BT241" s="811"/>
      <c r="BU241" s="811"/>
      <c r="BV241" s="810"/>
      <c r="BW241" s="811"/>
      <c r="BX241" s="810"/>
      <c r="BY241" s="813"/>
      <c r="BZ241" s="811"/>
      <c r="CA241" s="813"/>
      <c r="CB241" s="811"/>
      <c r="CC241" s="810"/>
      <c r="CD241" s="810"/>
      <c r="CE241" s="810"/>
      <c r="CF241" s="810"/>
      <c r="CG241" s="810"/>
      <c r="CH241" s="810"/>
      <c r="CI241" s="810"/>
      <c r="CJ241" s="810"/>
      <c r="CK241" s="814"/>
      <c r="CL241" s="815">
        <f t="array" ref="CL241">getSection(I241,J241,K241)</f>
        <v>1</v>
      </c>
      <c r="CM241" s="508">
        <f t="array" ref="CM241">IF(AQ241="N/A","",IF(CU241="N/A",0,GetRapPrice(I241,H241,J241,K241)))</f>
        <v>3100</v>
      </c>
      <c r="CN241" s="509">
        <f t="shared" si="52"/>
        <v>-0.31999999999999995</v>
      </c>
      <c r="CO241" s="509">
        <f t="array" ref="CO241">IF(AQ241="N/A","",IF(CU241="N/A",0,IF(ISBLANK(G241),0,GetPolSymmDiscount(I241,H241,J241,K241,L241,M241,N241,O241))))</f>
        <v>0</v>
      </c>
      <c r="CP241" s="509">
        <f t="array" ref="CP241">IF(AQ241="N/A","",Depthdisc(I241,H241,L241,J241,K241,Z241,"Y"))</f>
        <v>0</v>
      </c>
      <c r="CQ241" s="509">
        <f t="array" ref="CQ241">IF(AQ241="N/A","",IF(CU241="N/A",0,GetSizePremiums(I241,H241,J241,K241,L241,M241,N241,O241,getSection(G241,J241,K241))))</f>
        <v>0</v>
      </c>
      <c r="CR241" s="509">
        <f t="array" ref="CR241">IF(AQ241="N/A","",IF(CU241="N/A",0,IF(ISBLANK(G241),0,GetDiameterPremiums(I241,H241,L241,M241,N241,O241,J241,K241,T241))))</f>
        <v>0</v>
      </c>
      <c r="CS241" s="509">
        <f t="array" ref="CS241">IF(AQ241="N/A","",IF(CU241="N/A",0,IF(ISBLANK(G241),0,GetKtoSPremiums(I241,H241,J241,K241,AJ241))))</f>
        <v>0</v>
      </c>
      <c r="CT241" s="509">
        <f t="shared" si="53"/>
        <v>-0.31999999999999995</v>
      </c>
      <c r="CU241" s="508">
        <f t="array" ref="CU241">IF(AQ241="N/A","",GetFMP(I241, H241, J241, K241, L241, M241, N241, O241, (Q241+R241)/2,Z241,AJ241,"Y"))</f>
        <v>2108</v>
      </c>
      <c r="CV241" s="504">
        <f t="shared" si="54"/>
        <v>948.6</v>
      </c>
      <c r="CW241" s="508">
        <f t="shared" si="55"/>
        <v>3100</v>
      </c>
      <c r="CX241" s="717">
        <f t="shared" si="56"/>
        <v>0</v>
      </c>
      <c r="CY241" s="717">
        <f>IF(OR(AQ241="N/A",BM241="N/A",BI241="N/A"),"",IF(AND(H241&lt;1,H241&gt;=0.3,I240="ROUND"),IF(CT241&gt;=-0.4,-0.2,-0.15),MAX(CX241,IF(OR(AQ241="N/A",BM241="N/A",BI241="N/A"),"",GetFinalDiscount("Y", I241, H241, J241, K241, L241, M241, N241, O241, AS241, AT241,AU241,AV241, AW241, AX241,AY241, AZ241, BA241, BB241,BC241,BD241, BE241,BG241, BH241, BJ241, BK241, BN241, BO241, BP241)))))</f>
        <v>-0.2</v>
      </c>
      <c r="CZ241" s="717">
        <f t="shared" si="57"/>
        <v>-0.31999999999999995</v>
      </c>
      <c r="DA241" s="509">
        <f t="shared" si="58"/>
        <v>-0.31999999999999995</v>
      </c>
      <c r="DB241" s="504">
        <f t="shared" si="59"/>
        <v>2108</v>
      </c>
      <c r="DC241" s="504">
        <f t="shared" si="60"/>
        <v>948.6</v>
      </c>
      <c r="DD241" s="504" t="str">
        <f t="shared" si="61"/>
        <v/>
      </c>
      <c r="DE241" s="504">
        <f t="array" ref="DE241">IF(OR(AQ241="N/A",BM241="N/A",BI241="N/A"),"",GetCertCharge(H241,"Y",AL241))</f>
        <v>53</v>
      </c>
      <c r="DF241" s="504">
        <f>IF(OR(AQ241="N/A",BM241="N/A",BI241="N/A"),"",DC241*Parameters!$L$3)</f>
        <v>37.944000000000003</v>
      </c>
      <c r="DG241" s="504">
        <f t="shared" si="62"/>
        <v>857.65600000000006</v>
      </c>
      <c r="DH241" s="504">
        <f t="shared" si="63"/>
        <v>1905.9022222222222</v>
      </c>
    </row>
    <row r="242" spans="2:112" x14ac:dyDescent="0.25">
      <c r="B242" s="798"/>
      <c r="C242" s="799" t="s">
        <v>1731</v>
      </c>
      <c r="D242" s="512"/>
      <c r="E242" s="512"/>
      <c r="F242" s="722" t="s">
        <v>24</v>
      </c>
      <c r="G242" s="800"/>
      <c r="H242" s="801">
        <v>0.45</v>
      </c>
      <c r="I242" s="509" t="s">
        <v>196</v>
      </c>
      <c r="J242" s="802" t="s">
        <v>233</v>
      </c>
      <c r="K242" s="803" t="s">
        <v>251</v>
      </c>
      <c r="L242" s="804" t="s">
        <v>202</v>
      </c>
      <c r="M242" s="805" t="s">
        <v>188</v>
      </c>
      <c r="N242" s="804" t="s">
        <v>188</v>
      </c>
      <c r="O242" s="804" t="s">
        <v>22</v>
      </c>
      <c r="P242" s="806"/>
      <c r="Q242" s="805"/>
      <c r="R242" s="805"/>
      <c r="S242" s="805"/>
      <c r="T242" s="805"/>
      <c r="U242" s="805">
        <v>1.006</v>
      </c>
      <c r="V242" s="805"/>
      <c r="W242" s="805"/>
      <c r="X242" s="805"/>
      <c r="Y242" s="805"/>
      <c r="Z242" s="805">
        <v>62.9</v>
      </c>
      <c r="AA242" s="512">
        <v>56</v>
      </c>
      <c r="AB242" s="512"/>
      <c r="AC242" s="512"/>
      <c r="AD242" s="807"/>
      <c r="AE242" s="805"/>
      <c r="AF242" s="805"/>
      <c r="AG242" s="805"/>
      <c r="AH242" s="805"/>
      <c r="AI242" s="512"/>
      <c r="AJ242" s="512" t="s">
        <v>1901</v>
      </c>
      <c r="AK242" s="807"/>
      <c r="AL242" s="512"/>
      <c r="AM242" s="807"/>
      <c r="AN242" s="512"/>
      <c r="AO242" s="559">
        <f t="array" ref="AO242">IF(AQ242="N/A","",GetRapPrice(I242,H242,J242,K242))</f>
        <v>2700</v>
      </c>
      <c r="AP242" s="509">
        <f t="shared" si="48"/>
        <v>-0.36</v>
      </c>
      <c r="AQ242" s="508">
        <f t="array" ref="AQ242">GetFMP(I242,H242,J242,K242,L242,M242,N242,O242,(Q242+R242)/2,Z242,AJ242,"Y")</f>
        <v>1728</v>
      </c>
      <c r="AR242" s="504">
        <f t="shared" si="49"/>
        <v>777.6</v>
      </c>
      <c r="AS242" s="808"/>
      <c r="AT242" s="809"/>
      <c r="AU242" s="810"/>
      <c r="AV242" s="810"/>
      <c r="AW242" s="811" t="s">
        <v>189</v>
      </c>
      <c r="AX242" s="811" t="s">
        <v>1183</v>
      </c>
      <c r="AY242" s="810" t="s">
        <v>1183</v>
      </c>
      <c r="AZ242" s="810" t="s">
        <v>1183</v>
      </c>
      <c r="BA242" s="810" t="s">
        <v>195</v>
      </c>
      <c r="BB242" s="810" t="s">
        <v>1183</v>
      </c>
      <c r="BC242" s="810" t="s">
        <v>1183</v>
      </c>
      <c r="BD242" s="810" t="s">
        <v>1183</v>
      </c>
      <c r="BE242" s="810" t="s">
        <v>1183</v>
      </c>
      <c r="BF242" s="811">
        <f>NaturalRelatedDisc(I242,H242,J242,K242,AX242,"Y",L242,M242,N242,O242)+NaturalRelatedDisc(I242,H242,J242,K242,AY242,"Y",L242,M242,N242,O242)+OpenRelatedDisc(I242,H242,J242,K242,AZ242,"Y",L242,M242,N242,O242)+GrainingRelatedDisc(I242,H242,J242,K242,BA242,"Surface","Y",L242,M242,N242,O242)+GrainingRelatedDisc(I242,H242,J242,K242,BB242,"Internal","Y",L242,M242,N242,O242)+OthersRelatedDisc(I242,H242,J242,K242,BC242,"Y",L242,M242,N242,O242)+OthersRelatedDisc(I242,H242,J242,K242,BD242,"Y",L242,M242,N242,O242)+OthersRelatedDisc(I242,H242,J242,K242,BE242,"Y",L242,M242,N242,O242)+cutrelatedDisc(I242,H242,J242,K242,L242,M242,N242,AW242,"Y",O242)+GetColClarupgDwg(I242,H242,J242,K242,AU242,AV242,"Y",L242)</f>
        <v>0</v>
      </c>
      <c r="BG242" s="810" t="s">
        <v>1183</v>
      </c>
      <c r="BH242" s="810" t="s">
        <v>1183</v>
      </c>
      <c r="BI242" s="811">
        <f t="shared" si="50"/>
        <v>0</v>
      </c>
      <c r="BJ242" s="810" t="s">
        <v>1183</v>
      </c>
      <c r="BK242" s="810" t="s">
        <v>1183</v>
      </c>
      <c r="BL242" s="810" t="s">
        <v>1326</v>
      </c>
      <c r="BM242" s="811">
        <f t="shared" si="51"/>
        <v>0</v>
      </c>
      <c r="BN242" s="812" t="s">
        <v>861</v>
      </c>
      <c r="BO242" s="812" t="s">
        <v>861</v>
      </c>
      <c r="BP242" s="812" t="s">
        <v>749</v>
      </c>
      <c r="BQ242" s="811">
        <f>cleanrelateddisc(I242, H242, J242, K242, BN242, BO242, "Y", L242, M242, N242)+HARelatedDisc(I242, H242, J242, K242,BP242, "Y", L242)</f>
        <v>0</v>
      </c>
      <c r="BR242" s="810"/>
      <c r="BS242" s="810"/>
      <c r="BT242" s="811"/>
      <c r="BU242" s="811"/>
      <c r="BV242" s="810"/>
      <c r="BW242" s="811"/>
      <c r="BX242" s="810"/>
      <c r="BY242" s="813"/>
      <c r="BZ242" s="811"/>
      <c r="CA242" s="813"/>
      <c r="CB242" s="811"/>
      <c r="CC242" s="810"/>
      <c r="CD242" s="810"/>
      <c r="CE242" s="810"/>
      <c r="CF242" s="810"/>
      <c r="CG242" s="810"/>
      <c r="CH242" s="810"/>
      <c r="CI242" s="810"/>
      <c r="CJ242" s="810"/>
      <c r="CK242" s="814"/>
      <c r="CL242" s="815">
        <f t="array" ref="CL242">getSection(I242,J242,K242)</f>
        <v>4</v>
      </c>
      <c r="CM242" s="508">
        <f t="array" ref="CM242">IF(AQ242="N/A","",IF(CU242="N/A",0,GetRapPrice(I242,H242,J242,K242)))</f>
        <v>2700</v>
      </c>
      <c r="CN242" s="509">
        <f t="shared" si="52"/>
        <v>-0.36</v>
      </c>
      <c r="CO242" s="509">
        <f t="array" ref="CO242">IF(AQ242="N/A","",IF(CU242="N/A",0,IF(ISBLANK(G242),0,GetPolSymmDiscount(I242,H242,J242,K242,L242,M242,N242,O242))))</f>
        <v>0</v>
      </c>
      <c r="CP242" s="509">
        <f t="array" ref="CP242">IF(AQ242="N/A","",Depthdisc(I242,H242,L242,J242,K242,Z242,"Y"))</f>
        <v>0</v>
      </c>
      <c r="CQ242" s="509">
        <f t="array" ref="CQ242">IF(AQ242="N/A","",IF(CU242="N/A",0,GetSizePremiums(I242,H242,J242,K242,L242,M242,N242,O242,getSection(G242,J242,K242))))</f>
        <v>0</v>
      </c>
      <c r="CR242" s="509">
        <f t="array" ref="CR242">IF(AQ242="N/A","",IF(CU242="N/A",0,IF(ISBLANK(G242),0,GetDiameterPremiums(I242,H242,L242,M242,N242,O242,J242,K242,T242))))</f>
        <v>0</v>
      </c>
      <c r="CS242" s="509">
        <f t="array" ref="CS242">IF(AQ242="N/A","",IF(CU242="N/A",0,IF(ISBLANK(G242),0,GetKtoSPremiums(I242,H242,J242,K242,AJ242))))</f>
        <v>0</v>
      </c>
      <c r="CT242" s="509">
        <f t="shared" si="53"/>
        <v>-0.36</v>
      </c>
      <c r="CU242" s="508">
        <f t="array" ref="CU242">IF(AQ242="N/A","",GetFMP(I242, H242, J242, K242, L242, M242, N242, O242, (Q242+R242)/2,Z242,AJ242,"Y"))</f>
        <v>1728</v>
      </c>
      <c r="CV242" s="504">
        <f t="shared" si="54"/>
        <v>777.6</v>
      </c>
      <c r="CW242" s="508">
        <f t="shared" si="55"/>
        <v>2700</v>
      </c>
      <c r="CX242" s="717">
        <f t="shared" si="56"/>
        <v>0</v>
      </c>
      <c r="CY242" s="717">
        <f>IF(OR(AQ242="N/A",BM242="N/A",BI242="N/A"),"",IF(AND(H242&lt;1,H242&gt;=0.3,I241="ROUND"),IF(CT242&gt;=-0.4,-0.2,-0.15),MAX(CX242,IF(OR(AQ242="N/A",BM242="N/A",BI242="N/A"),"",GetFinalDiscount("Y", I242, H242, J242, K242, L242, M242, N242, O242, AS242, AT242,AU242,AV242, AW242, AX242,AY242, AZ242, BA242, BB242,BC242,BD242, BE242,BG242, BH242, BJ242, BK242, BN242, BO242, BP242)))))</f>
        <v>-0.2</v>
      </c>
      <c r="CZ242" s="717">
        <f t="shared" si="57"/>
        <v>-0.36</v>
      </c>
      <c r="DA242" s="509">
        <f t="shared" si="58"/>
        <v>-0.36</v>
      </c>
      <c r="DB242" s="504">
        <f t="shared" si="59"/>
        <v>1728</v>
      </c>
      <c r="DC242" s="504">
        <f t="shared" si="60"/>
        <v>777.6</v>
      </c>
      <c r="DD242" s="504" t="str">
        <f t="shared" si="61"/>
        <v/>
      </c>
      <c r="DE242" s="504">
        <f t="array" ref="DE242">IF(OR(AQ242="N/A",BM242="N/A",BI242="N/A"),"",GetCertCharge(H242,"Y",AL242))</f>
        <v>53</v>
      </c>
      <c r="DF242" s="504">
        <f>IF(OR(AQ242="N/A",BM242="N/A",BI242="N/A"),"",DC242*Parameters!$L$3)</f>
        <v>31.104000000000003</v>
      </c>
      <c r="DG242" s="504">
        <f t="shared" si="62"/>
        <v>693.49599999999998</v>
      </c>
      <c r="DH242" s="504">
        <f t="shared" si="63"/>
        <v>1541.1022222222221</v>
      </c>
    </row>
    <row r="243" spans="2:112" x14ac:dyDescent="0.25">
      <c r="B243" s="798"/>
      <c r="C243" s="799" t="s">
        <v>1732</v>
      </c>
      <c r="D243" s="512"/>
      <c r="E243" s="512"/>
      <c r="F243" s="722" t="s">
        <v>24</v>
      </c>
      <c r="G243" s="800"/>
      <c r="H243" s="801">
        <v>0.45</v>
      </c>
      <c r="I243" s="509" t="s">
        <v>196</v>
      </c>
      <c r="J243" s="802" t="s">
        <v>233</v>
      </c>
      <c r="K243" s="803" t="s">
        <v>243</v>
      </c>
      <c r="L243" s="804" t="s">
        <v>188</v>
      </c>
      <c r="M243" s="805" t="s">
        <v>188</v>
      </c>
      <c r="N243" s="804" t="s">
        <v>202</v>
      </c>
      <c r="O243" s="804" t="s">
        <v>22</v>
      </c>
      <c r="P243" s="806"/>
      <c r="Q243" s="805"/>
      <c r="R243" s="805"/>
      <c r="S243" s="805"/>
      <c r="T243" s="805"/>
      <c r="U243" s="805">
        <v>1.004</v>
      </c>
      <c r="V243" s="805"/>
      <c r="W243" s="805"/>
      <c r="X243" s="805"/>
      <c r="Y243" s="805"/>
      <c r="Z243" s="805">
        <v>63</v>
      </c>
      <c r="AA243" s="512">
        <v>56</v>
      </c>
      <c r="AB243" s="512"/>
      <c r="AC243" s="512"/>
      <c r="AD243" s="807"/>
      <c r="AE243" s="805"/>
      <c r="AF243" s="805"/>
      <c r="AG243" s="805"/>
      <c r="AH243" s="805"/>
      <c r="AI243" s="512"/>
      <c r="AJ243" s="512" t="s">
        <v>1954</v>
      </c>
      <c r="AK243" s="807"/>
      <c r="AL243" s="512"/>
      <c r="AM243" s="807"/>
      <c r="AN243" s="512"/>
      <c r="AO243" s="559">
        <f t="array" ref="AO243">IF(AQ243="N/A","",GetRapPrice(I243,H243,J243,K243))</f>
        <v>2900</v>
      </c>
      <c r="AP243" s="509">
        <f t="shared" si="48"/>
        <v>-0.21999999999999997</v>
      </c>
      <c r="AQ243" s="508">
        <f t="array" ref="AQ243">GetFMP(I243,H243,J243,K243,L243,M243,N243,O243,(Q243+R243)/2,Z243,AJ243,"Y")</f>
        <v>2262</v>
      </c>
      <c r="AR243" s="504">
        <f t="shared" si="49"/>
        <v>1017.9</v>
      </c>
      <c r="AS243" s="808"/>
      <c r="AT243" s="809"/>
      <c r="AU243" s="810"/>
      <c r="AV243" s="810"/>
      <c r="AW243" s="811" t="s">
        <v>189</v>
      </c>
      <c r="AX243" s="811" t="s">
        <v>1183</v>
      </c>
      <c r="AY243" s="810" t="s">
        <v>1183</v>
      </c>
      <c r="AZ243" s="810" t="s">
        <v>1200</v>
      </c>
      <c r="BA243" s="810" t="s">
        <v>1183</v>
      </c>
      <c r="BB243" s="810" t="s">
        <v>1183</v>
      </c>
      <c r="BC243" s="810" t="s">
        <v>1183</v>
      </c>
      <c r="BD243" s="810" t="s">
        <v>1183</v>
      </c>
      <c r="BE243" s="810" t="s">
        <v>1183</v>
      </c>
      <c r="BF243" s="811">
        <f>NaturalRelatedDisc(I243,H243,J243,K243,AX243,"Y",L243,M243,N243,O243)+NaturalRelatedDisc(I243,H243,J243,K243,AY243,"Y",L243,M243,N243,O243)+OpenRelatedDisc(I243,H243,J243,K243,AZ243,"Y",L243,M243,N243,O243)+GrainingRelatedDisc(I243,H243,J243,K243,BA243,"Surface","Y",L243,M243,N243,O243)+GrainingRelatedDisc(I243,H243,J243,K243,BB243,"Internal","Y",L243,M243,N243,O243)+OthersRelatedDisc(I243,H243,J243,K243,BC243,"Y",L243,M243,N243,O243)+OthersRelatedDisc(I243,H243,J243,K243,BD243,"Y",L243,M243,N243,O243)+OthersRelatedDisc(I243,H243,J243,K243,BE243,"Y",L243,M243,N243,O243)+cutrelatedDisc(I243,H243,J243,K243,L243,M243,N243,AW243,"Y",O243)+GetColClarupgDwg(I243,H243,J243,K243,AU243,AV243,"Y",L243)</f>
        <v>-0.02</v>
      </c>
      <c r="BG243" s="810" t="s">
        <v>1183</v>
      </c>
      <c r="BH243" s="810" t="s">
        <v>1183</v>
      </c>
      <c r="BI243" s="811">
        <f t="shared" si="50"/>
        <v>0</v>
      </c>
      <c r="BJ243" s="810" t="s">
        <v>1183</v>
      </c>
      <c r="BK243" s="810" t="s">
        <v>1183</v>
      </c>
      <c r="BL243" s="810" t="s">
        <v>1322</v>
      </c>
      <c r="BM243" s="811">
        <f t="shared" si="51"/>
        <v>0</v>
      </c>
      <c r="BN243" s="812" t="s">
        <v>861</v>
      </c>
      <c r="BO243" s="812" t="s">
        <v>861</v>
      </c>
      <c r="BP243" s="812" t="s">
        <v>749</v>
      </c>
      <c r="BQ243" s="811">
        <f>cleanrelateddisc(I243, H243, J243, K243, BN243, BO243, "Y", L243, M243, N243)+HARelatedDisc(I243, H243, J243, K243,BP243, "Y", L243)</f>
        <v>0</v>
      </c>
      <c r="BR243" s="810"/>
      <c r="BS243" s="810"/>
      <c r="BT243" s="811"/>
      <c r="BU243" s="811"/>
      <c r="BV243" s="810"/>
      <c r="BW243" s="811"/>
      <c r="BX243" s="810"/>
      <c r="BY243" s="813"/>
      <c r="BZ243" s="811"/>
      <c r="CA243" s="813"/>
      <c r="CB243" s="811"/>
      <c r="CC243" s="810"/>
      <c r="CD243" s="810"/>
      <c r="CE243" s="810"/>
      <c r="CF243" s="810"/>
      <c r="CG243" s="810"/>
      <c r="CH243" s="810"/>
      <c r="CI243" s="810"/>
      <c r="CJ243" s="810"/>
      <c r="CK243" s="814"/>
      <c r="CL243" s="815">
        <f t="array" ref="CL243">getSection(I243,J243,K243)</f>
        <v>4</v>
      </c>
      <c r="CM243" s="508">
        <f t="array" ref="CM243">IF(AQ243="N/A","",IF(CU243="N/A",0,GetRapPrice(I243,H243,J243,K243)))</f>
        <v>2900</v>
      </c>
      <c r="CN243" s="509">
        <f t="shared" si="52"/>
        <v>-0.21999999999999997</v>
      </c>
      <c r="CO243" s="509">
        <f t="array" ref="CO243">IF(AQ243="N/A","",IF(CU243="N/A",0,IF(ISBLANK(G243),0,GetPolSymmDiscount(I243,H243,J243,K243,L243,M243,N243,O243))))</f>
        <v>0</v>
      </c>
      <c r="CP243" s="509">
        <f t="array" ref="CP243">IF(AQ243="N/A","",Depthdisc(I243,H243,L243,J243,K243,Z243,"Y"))</f>
        <v>0</v>
      </c>
      <c r="CQ243" s="509">
        <f t="array" ref="CQ243">IF(AQ243="N/A","",IF(CU243="N/A",0,GetSizePremiums(I243,H243,J243,K243,L243,M243,N243,O243,getSection(G243,J243,K243))))</f>
        <v>0</v>
      </c>
      <c r="CR243" s="509">
        <f t="array" ref="CR243">IF(AQ243="N/A","",IF(CU243="N/A",0,IF(ISBLANK(G243),0,GetDiameterPremiums(I243,H243,L243,M243,N243,O243,J243,K243,T243))))</f>
        <v>0</v>
      </c>
      <c r="CS243" s="509">
        <f t="array" ref="CS243">IF(AQ243="N/A","",IF(CU243="N/A",0,IF(ISBLANK(G243),0,GetKtoSPremiums(I243,H243,J243,K243,AJ243))))</f>
        <v>0</v>
      </c>
      <c r="CT243" s="509">
        <f t="shared" si="53"/>
        <v>-0.21999999999999997</v>
      </c>
      <c r="CU243" s="508">
        <f t="array" ref="CU243">IF(AQ243="N/A","",GetFMP(I243, H243, J243, K243, L243, M243, N243, O243, (Q243+R243)/2,Z243,AJ243,"Y"))</f>
        <v>2262</v>
      </c>
      <c r="CV243" s="504">
        <f t="shared" si="54"/>
        <v>1017.9</v>
      </c>
      <c r="CW243" s="508">
        <f t="shared" si="55"/>
        <v>2900</v>
      </c>
      <c r="CX243" s="717">
        <f t="shared" si="56"/>
        <v>-0.02</v>
      </c>
      <c r="CY243" s="717">
        <f>IF(OR(AQ243="N/A",BM243="N/A",BI243="N/A"),"",IF(AND(H243&lt;1,H243&gt;=0.3,I242="ROUND"),IF(CT243&gt;=-0.4,-0.2,-0.15),MAX(CX243,IF(OR(AQ243="N/A",BM243="N/A",BI243="N/A"),"",GetFinalDiscount("Y", I243, H243, J243, K243, L243, M243, N243, O243, AS243, AT243,AU243,AV243, AW243, AX243,AY243, AZ243, BA243, BB243,BC243,BD243, BE243,BG243, BH243, BJ243, BK243, BN243, BO243, BP243)))))</f>
        <v>-0.2</v>
      </c>
      <c r="CZ243" s="717">
        <f t="shared" si="57"/>
        <v>-0.21999999999999997</v>
      </c>
      <c r="DA243" s="509">
        <f t="shared" si="58"/>
        <v>-0.23999999999999996</v>
      </c>
      <c r="DB243" s="504">
        <f t="shared" si="59"/>
        <v>2204</v>
      </c>
      <c r="DC243" s="504">
        <f t="shared" si="60"/>
        <v>991.80000000000007</v>
      </c>
      <c r="DD243" s="504" t="str">
        <f t="shared" si="61"/>
        <v/>
      </c>
      <c r="DE243" s="504">
        <f t="array" ref="DE243">IF(OR(AQ243="N/A",BM243="N/A",BI243="N/A"),"",GetCertCharge(H243,"Y",AL243))</f>
        <v>53</v>
      </c>
      <c r="DF243" s="504">
        <f>IF(OR(AQ243="N/A",BM243="N/A",BI243="N/A"),"",DC243*Parameters!$L$3)</f>
        <v>39.672000000000004</v>
      </c>
      <c r="DG243" s="504">
        <f t="shared" si="62"/>
        <v>899.12800000000004</v>
      </c>
      <c r="DH243" s="504">
        <f t="shared" si="63"/>
        <v>1998.0622222222223</v>
      </c>
    </row>
    <row r="244" spans="2:112" x14ac:dyDescent="0.25">
      <c r="B244" s="798"/>
      <c r="C244" s="799" t="s">
        <v>1733</v>
      </c>
      <c r="D244" s="512"/>
      <c r="E244" s="512"/>
      <c r="F244" s="722" t="s">
        <v>24</v>
      </c>
      <c r="G244" s="800"/>
      <c r="H244" s="801">
        <v>0.45</v>
      </c>
      <c r="I244" s="509" t="s">
        <v>196</v>
      </c>
      <c r="J244" s="802" t="s">
        <v>250</v>
      </c>
      <c r="K244" s="803" t="s">
        <v>266</v>
      </c>
      <c r="L244" s="804" t="s">
        <v>188</v>
      </c>
      <c r="M244" s="805" t="s">
        <v>188</v>
      </c>
      <c r="N244" s="804" t="s">
        <v>202</v>
      </c>
      <c r="O244" s="804" t="s">
        <v>22</v>
      </c>
      <c r="P244" s="806"/>
      <c r="Q244" s="805"/>
      <c r="R244" s="805"/>
      <c r="S244" s="805"/>
      <c r="T244" s="805"/>
      <c r="U244" s="805">
        <v>1.008</v>
      </c>
      <c r="V244" s="805"/>
      <c r="W244" s="805"/>
      <c r="X244" s="805"/>
      <c r="Y244" s="805"/>
      <c r="Z244" s="805">
        <v>60.1</v>
      </c>
      <c r="AA244" s="512">
        <v>61</v>
      </c>
      <c r="AB244" s="512"/>
      <c r="AC244" s="512"/>
      <c r="AD244" s="807"/>
      <c r="AE244" s="805"/>
      <c r="AF244" s="805"/>
      <c r="AG244" s="805"/>
      <c r="AH244" s="805"/>
      <c r="AI244" s="512"/>
      <c r="AJ244" s="512" t="s">
        <v>1906</v>
      </c>
      <c r="AK244" s="807"/>
      <c r="AL244" s="512"/>
      <c r="AM244" s="807"/>
      <c r="AN244" s="512"/>
      <c r="AO244" s="559">
        <f t="array" ref="AO244">IF(AQ244="N/A","",GetRapPrice(I244,H244,J244,K244))</f>
        <v>1800</v>
      </c>
      <c r="AP244" s="509">
        <f t="shared" si="48"/>
        <v>-0.25</v>
      </c>
      <c r="AQ244" s="508">
        <f t="array" ref="AQ244">GetFMP(I244,H244,J244,K244,L244,M244,N244,O244,(Q244+R244)/2,Z244,AJ244,"Y")</f>
        <v>1350</v>
      </c>
      <c r="AR244" s="504">
        <f t="shared" si="49"/>
        <v>607.5</v>
      </c>
      <c r="AS244" s="808"/>
      <c r="AT244" s="809"/>
      <c r="AU244" s="810"/>
      <c r="AV244" s="810"/>
      <c r="AW244" s="811" t="s">
        <v>189</v>
      </c>
      <c r="AX244" s="811" t="s">
        <v>1183</v>
      </c>
      <c r="AY244" s="810" t="s">
        <v>1183</v>
      </c>
      <c r="AZ244" s="810" t="s">
        <v>1183</v>
      </c>
      <c r="BA244" s="810" t="s">
        <v>1183</v>
      </c>
      <c r="BB244" s="810" t="s">
        <v>1183</v>
      </c>
      <c r="BC244" s="810" t="s">
        <v>1183</v>
      </c>
      <c r="BD244" s="810" t="s">
        <v>1183</v>
      </c>
      <c r="BE244" s="810" t="s">
        <v>1183</v>
      </c>
      <c r="BF244" s="811">
        <f>NaturalRelatedDisc(I244,H244,J244,K244,AX244,"Y",L244,M244,N244,O244)+NaturalRelatedDisc(I244,H244,J244,K244,AY244,"Y",L244,M244,N244,O244)+OpenRelatedDisc(I244,H244,J244,K244,AZ244,"Y",L244,M244,N244,O244)+GrainingRelatedDisc(I244,H244,J244,K244,BA244,"Surface","Y",L244,M244,N244,O244)+GrainingRelatedDisc(I244,H244,J244,K244,BB244,"Internal","Y",L244,M244,N244,O244)+OthersRelatedDisc(I244,H244,J244,K244,BC244,"Y",L244,M244,N244,O244)+OthersRelatedDisc(I244,H244,J244,K244,BD244,"Y",L244,M244,N244,O244)+OthersRelatedDisc(I244,H244,J244,K244,BE244,"Y",L244,M244,N244,O244)+cutrelatedDisc(I244,H244,J244,K244,L244,M244,N244,AW244,"Y",O244)+GetColClarupgDwg(I244,H244,J244,K244,AU244,AV244,"Y",L244)</f>
        <v>0</v>
      </c>
      <c r="BG244" s="810" t="s">
        <v>1279</v>
      </c>
      <c r="BH244" s="810" t="s">
        <v>1183</v>
      </c>
      <c r="BI244" s="811">
        <f t="shared" si="50"/>
        <v>-0.05</v>
      </c>
      <c r="BJ244" s="810" t="s">
        <v>1284</v>
      </c>
      <c r="BK244" s="810" t="s">
        <v>1183</v>
      </c>
      <c r="BL244" s="810" t="s">
        <v>1183</v>
      </c>
      <c r="BM244" s="811">
        <f t="shared" si="51"/>
        <v>-0.01</v>
      </c>
      <c r="BN244" s="812" t="s">
        <v>749</v>
      </c>
      <c r="BO244" s="812" t="s">
        <v>749</v>
      </c>
      <c r="BP244" s="812" t="s">
        <v>749</v>
      </c>
      <c r="BQ244" s="811">
        <f>cleanrelateddisc(I244, H244, J244, K244, BN244, BO244, "Y", L244, M244, N244)+HARelatedDisc(I244, H244, J244, K244,BP244, "Y", L244)</f>
        <v>0</v>
      </c>
      <c r="BR244" s="810"/>
      <c r="BS244" s="810"/>
      <c r="BT244" s="811"/>
      <c r="BU244" s="811"/>
      <c r="BV244" s="810"/>
      <c r="BW244" s="811"/>
      <c r="BX244" s="810"/>
      <c r="BY244" s="813"/>
      <c r="BZ244" s="811"/>
      <c r="CA244" s="813"/>
      <c r="CB244" s="811"/>
      <c r="CC244" s="810"/>
      <c r="CD244" s="810"/>
      <c r="CE244" s="810"/>
      <c r="CF244" s="810"/>
      <c r="CG244" s="810"/>
      <c r="CH244" s="810"/>
      <c r="CI244" s="810"/>
      <c r="CJ244" s="810"/>
      <c r="CK244" s="814"/>
      <c r="CL244" s="815">
        <f t="array" ref="CL244">getSection(I244,J244,K244)</f>
        <v>8</v>
      </c>
      <c r="CM244" s="508">
        <f t="array" ref="CM244">IF(AQ244="N/A","",IF(CU244="N/A",0,GetRapPrice(I244,H244,J244,K244)))</f>
        <v>1800</v>
      </c>
      <c r="CN244" s="509">
        <f t="shared" si="52"/>
        <v>-0.25</v>
      </c>
      <c r="CO244" s="509">
        <f t="array" ref="CO244">IF(AQ244="N/A","",IF(CU244="N/A",0,IF(ISBLANK(G244),0,GetPolSymmDiscount(I244,H244,J244,K244,L244,M244,N244,O244))))</f>
        <v>0</v>
      </c>
      <c r="CP244" s="509">
        <f t="array" ref="CP244">IF(AQ244="N/A","",Depthdisc(I244,H244,L244,J244,K244,Z244,"Y"))</f>
        <v>0</v>
      </c>
      <c r="CQ244" s="509">
        <f t="array" ref="CQ244">IF(AQ244="N/A","",IF(CU244="N/A",0,GetSizePremiums(I244,H244,J244,K244,L244,M244,N244,O244,getSection(G244,J244,K244))))</f>
        <v>0</v>
      </c>
      <c r="CR244" s="509">
        <f t="array" ref="CR244">IF(AQ244="N/A","",IF(CU244="N/A",0,IF(ISBLANK(G244),0,GetDiameterPremiums(I244,H244,L244,M244,N244,O244,J244,K244,T244))))</f>
        <v>0</v>
      </c>
      <c r="CS244" s="509">
        <f t="array" ref="CS244">IF(AQ244="N/A","",IF(CU244="N/A",0,IF(ISBLANK(G244),0,GetKtoSPremiums(I244,H244,J244,K244,AJ244))))</f>
        <v>0</v>
      </c>
      <c r="CT244" s="509">
        <f t="shared" si="53"/>
        <v>-0.25</v>
      </c>
      <c r="CU244" s="508">
        <f t="array" ref="CU244">IF(AQ244="N/A","",GetFMP(I244, H244, J244, K244, L244, M244, N244, O244, (Q244+R244)/2,Z244,AJ244,"Y"))</f>
        <v>1350</v>
      </c>
      <c r="CV244" s="504">
        <f t="shared" si="54"/>
        <v>607.5</v>
      </c>
      <c r="CW244" s="508">
        <f t="shared" si="55"/>
        <v>1800</v>
      </c>
      <c r="CX244" s="717">
        <f t="shared" si="56"/>
        <v>-6.0000000000000005E-2</v>
      </c>
      <c r="CY244" s="717">
        <f>IF(OR(AQ244="N/A",BM244="N/A",BI244="N/A"),"",IF(AND(H244&lt;1,H244&gt;=0.3,I243="ROUND"),IF(CT244&gt;=-0.4,-0.2,-0.15),MAX(CX244,IF(OR(AQ244="N/A",BM244="N/A",BI244="N/A"),"",GetFinalDiscount("Y", I244, H244, J244, K244, L244, M244, N244, O244, AS244, AT244,AU244,AV244, AW244, AX244,AY244, AZ244, BA244, BB244,BC244,BD244, BE244,BG244, BH244, BJ244, BK244, BN244, BO244, BP244)))))</f>
        <v>-0.2</v>
      </c>
      <c r="CZ244" s="717">
        <f t="shared" si="57"/>
        <v>-0.25</v>
      </c>
      <c r="DA244" s="509">
        <f t="shared" si="58"/>
        <v>-0.31</v>
      </c>
      <c r="DB244" s="504">
        <f t="shared" si="59"/>
        <v>1242</v>
      </c>
      <c r="DC244" s="504">
        <f t="shared" si="60"/>
        <v>558.9</v>
      </c>
      <c r="DD244" s="504" t="str">
        <f t="shared" si="61"/>
        <v/>
      </c>
      <c r="DE244" s="504">
        <f t="array" ref="DE244">IF(OR(AQ244="N/A",BM244="N/A",BI244="N/A"),"",GetCertCharge(H244,"Y",AL244))</f>
        <v>53</v>
      </c>
      <c r="DF244" s="504">
        <f>IF(OR(AQ244="N/A",BM244="N/A",BI244="N/A"),"",DC244*Parameters!$L$3)</f>
        <v>22.355999999999998</v>
      </c>
      <c r="DG244" s="504">
        <f t="shared" si="62"/>
        <v>483.54399999999998</v>
      </c>
      <c r="DH244" s="504">
        <f t="shared" si="63"/>
        <v>1074.5422222222221</v>
      </c>
    </row>
    <row r="245" spans="2:112" x14ac:dyDescent="0.25">
      <c r="B245" s="798"/>
      <c r="C245" s="799" t="s">
        <v>1882</v>
      </c>
      <c r="D245" s="512"/>
      <c r="E245" s="512"/>
      <c r="F245" s="722" t="s">
        <v>24</v>
      </c>
      <c r="G245" s="800"/>
      <c r="H245" s="801">
        <v>0.45</v>
      </c>
      <c r="I245" s="509" t="s">
        <v>196</v>
      </c>
      <c r="J245" s="802" t="s">
        <v>749</v>
      </c>
      <c r="K245" s="803" t="s">
        <v>187</v>
      </c>
      <c r="L245" s="804" t="s">
        <v>188</v>
      </c>
      <c r="M245" s="805" t="s">
        <v>202</v>
      </c>
      <c r="N245" s="804" t="s">
        <v>188</v>
      </c>
      <c r="O245" s="804" t="s">
        <v>22</v>
      </c>
      <c r="P245" s="806"/>
      <c r="Q245" s="805"/>
      <c r="R245" s="805"/>
      <c r="S245" s="805"/>
      <c r="T245" s="805"/>
      <c r="U245" s="805"/>
      <c r="V245" s="805"/>
      <c r="W245" s="805"/>
      <c r="X245" s="805"/>
      <c r="Y245" s="805"/>
      <c r="Z245" s="805"/>
      <c r="AA245" s="512"/>
      <c r="AB245" s="512"/>
      <c r="AC245" s="512"/>
      <c r="AD245" s="807"/>
      <c r="AE245" s="805"/>
      <c r="AF245" s="805"/>
      <c r="AG245" s="805"/>
      <c r="AH245" s="805"/>
      <c r="AI245" s="512"/>
      <c r="AJ245" s="512"/>
      <c r="AK245" s="807"/>
      <c r="AL245" s="512"/>
      <c r="AM245" s="807"/>
      <c r="AN245" s="512"/>
      <c r="AO245" s="559">
        <f t="array" ref="AO245">IF(AQ245="N/A","",GetRapPrice(I245,H245,J245,K245))</f>
        <v>1600</v>
      </c>
      <c r="AP245" s="509">
        <f t="shared" si="48"/>
        <v>-0.31999999999999995</v>
      </c>
      <c r="AQ245" s="508">
        <f t="array" ref="AQ245">GetFMP(I245,H245,J245,K245,L245,M245,N245,O245,(Q245+R245)/2,Z245,AJ245,"Y")</f>
        <v>1088</v>
      </c>
      <c r="AR245" s="504">
        <f t="shared" si="49"/>
        <v>489.6</v>
      </c>
      <c r="AS245" s="808"/>
      <c r="AT245" s="809"/>
      <c r="AU245" s="810"/>
      <c r="AV245" s="810"/>
      <c r="AW245" s="811"/>
      <c r="AX245" s="811" t="s">
        <v>1183</v>
      </c>
      <c r="AY245" s="810" t="s">
        <v>1183</v>
      </c>
      <c r="AZ245" s="810" t="s">
        <v>1183</v>
      </c>
      <c r="BA245" s="810" t="s">
        <v>1183</v>
      </c>
      <c r="BB245" s="810" t="s">
        <v>1183</v>
      </c>
      <c r="BC245" s="810" t="s">
        <v>1183</v>
      </c>
      <c r="BD245" s="810" t="s">
        <v>1183</v>
      </c>
      <c r="BE245" s="810" t="s">
        <v>1183</v>
      </c>
      <c r="BF245" s="811">
        <f>NaturalRelatedDisc(I245,H245,J245,K245,AX245,"Y",L245,M245,N245,O245)+NaturalRelatedDisc(I245,H245,J245,K245,AY245,"Y",L245,M245,N245,O245)+OpenRelatedDisc(I245,H245,J245,K245,AZ245,"Y",L245,M245,N245,O245)+GrainingRelatedDisc(I245,H245,J245,K245,BA245,"Surface","Y",L245,M245,N245,O245)+GrainingRelatedDisc(I245,H245,J245,K245,BB245,"Internal","Y",L245,M245,N245,O245)+OthersRelatedDisc(I245,H245,J245,K245,BC245,"Y",L245,M245,N245,O245)+OthersRelatedDisc(I245,H245,J245,K245,BD245,"Y",L245,M245,N245,O245)+OthersRelatedDisc(I245,H245,J245,K245,BE245,"Y",L245,M245,N245,O245)+cutrelatedDisc(I245,H245,J245,K245,L245,M245,N245,AW245,"Y",O245)+GetColClarupgDwg(I245,H245,J245,K245,AU245,AV245,"Y",L245)</f>
        <v>0</v>
      </c>
      <c r="BG245" s="810" t="s">
        <v>1183</v>
      </c>
      <c r="BH245" s="810" t="s">
        <v>1183</v>
      </c>
      <c r="BI245" s="811">
        <f t="shared" si="50"/>
        <v>0</v>
      </c>
      <c r="BJ245" s="810" t="s">
        <v>1183</v>
      </c>
      <c r="BK245" s="810" t="s">
        <v>1183</v>
      </c>
      <c r="BL245" s="810" t="s">
        <v>1322</v>
      </c>
      <c r="BM245" s="811">
        <f t="shared" si="51"/>
        <v>0</v>
      </c>
      <c r="BN245" s="812"/>
      <c r="BO245" s="812"/>
      <c r="BP245" s="812" t="s">
        <v>749</v>
      </c>
      <c r="BQ245" s="811">
        <f>cleanrelateddisc(I245, H245, J245, K245, BN245, BO245, "Y", L245, M245, N245)+HARelatedDisc(I245, H245, J245, K245,BP245, "Y", L245)</f>
        <v>0</v>
      </c>
      <c r="BR245" s="810"/>
      <c r="BS245" s="810"/>
      <c r="BT245" s="811"/>
      <c r="BU245" s="811"/>
      <c r="BV245" s="810"/>
      <c r="BW245" s="811"/>
      <c r="BX245" s="810"/>
      <c r="BY245" s="813"/>
      <c r="BZ245" s="811"/>
      <c r="CA245" s="813"/>
      <c r="CB245" s="811"/>
      <c r="CC245" s="810"/>
      <c r="CD245" s="810"/>
      <c r="CE245" s="810"/>
      <c r="CF245" s="810"/>
      <c r="CG245" s="810"/>
      <c r="CH245" s="810"/>
      <c r="CI245" s="810"/>
      <c r="CJ245" s="810"/>
      <c r="CK245" s="814"/>
      <c r="CL245" s="815">
        <f t="array" ref="CL245">getSection(I245,J245,K245)</f>
        <v>3</v>
      </c>
      <c r="CM245" s="508">
        <f t="array" ref="CM245">IF(AQ245="N/A","",IF(CU245="N/A",0,GetRapPrice(I245,H245,J245,K245)))</f>
        <v>1600</v>
      </c>
      <c r="CN245" s="509">
        <f t="shared" si="52"/>
        <v>-0.31999999999999995</v>
      </c>
      <c r="CO245" s="509">
        <f t="array" ref="CO245">IF(AQ245="N/A","",IF(CU245="N/A",0,IF(ISBLANK(G245),0,GetPolSymmDiscount(I245,H245,J245,K245,L245,M245,N245,O245))))</f>
        <v>0</v>
      </c>
      <c r="CP245" s="509">
        <f t="array" ref="CP245">IF(AQ245="N/A","",Depthdisc(I245,H245,L245,J245,K245,Z245,"Y"))</f>
        <v>0</v>
      </c>
      <c r="CQ245" s="509">
        <f t="array" ref="CQ245">IF(AQ245="N/A","",IF(CU245="N/A",0,GetSizePremiums(I245,H245,J245,K245,L245,M245,N245,O245,getSection(G245,J245,K245))))</f>
        <v>0</v>
      </c>
      <c r="CR245" s="509">
        <f t="array" ref="CR245">IF(AQ245="N/A","",IF(CU245="N/A",0,IF(ISBLANK(G245),0,GetDiameterPremiums(I245,H245,L245,M245,N245,O245,J245,K245,T245))))</f>
        <v>0</v>
      </c>
      <c r="CS245" s="509">
        <f t="array" ref="CS245">IF(AQ245="N/A","",IF(CU245="N/A",0,IF(ISBLANK(G245),0,GetKtoSPremiums(I245,H245,J245,K245,AJ245))))</f>
        <v>0</v>
      </c>
      <c r="CT245" s="509">
        <f t="shared" si="53"/>
        <v>-0.31999999999999995</v>
      </c>
      <c r="CU245" s="508">
        <f t="array" ref="CU245">IF(AQ245="N/A","",GetFMP(I245, H245, J245, K245, L245, M245, N245, O245, (Q245+R245)/2,Z245,AJ245,"Y"))</f>
        <v>1088</v>
      </c>
      <c r="CV245" s="504">
        <f t="shared" si="54"/>
        <v>489.6</v>
      </c>
      <c r="CW245" s="508">
        <f t="shared" si="55"/>
        <v>1600</v>
      </c>
      <c r="CX245" s="717">
        <f t="shared" si="56"/>
        <v>0</v>
      </c>
      <c r="CY245" s="717">
        <f>IF(OR(AQ245="N/A",BM245="N/A",BI245="N/A"),"",IF(AND(H245&lt;1,H245&gt;=0.3,I244="ROUND"),IF(CT245&gt;=-0.4,-0.2,-0.15),MAX(CX245,IF(OR(AQ245="N/A",BM245="N/A",BI245="N/A"),"",GetFinalDiscount("Y", I245, H245, J245, K245, L245, M245, N245, O245, AS245, AT245,AU245,AV245, AW245, AX245,AY245, AZ245, BA245, BB245,BC245,BD245, BE245,BG245, BH245, BJ245, BK245, BN245, BO245, BP245)))))</f>
        <v>-0.2</v>
      </c>
      <c r="CZ245" s="717">
        <f t="shared" si="57"/>
        <v>-0.31999999999999995</v>
      </c>
      <c r="DA245" s="509">
        <f t="shared" si="58"/>
        <v>-0.31999999999999995</v>
      </c>
      <c r="DB245" s="504">
        <f t="shared" si="59"/>
        <v>1088</v>
      </c>
      <c r="DC245" s="504">
        <f t="shared" si="60"/>
        <v>489.6</v>
      </c>
      <c r="DD245" s="504" t="str">
        <f t="shared" si="61"/>
        <v/>
      </c>
      <c r="DE245" s="504">
        <f t="array" ref="DE245">IF(OR(AQ245="N/A",BM245="N/A",BI245="N/A"),"",GetCertCharge(H245,"Y",AL245))</f>
        <v>53</v>
      </c>
      <c r="DF245" s="504">
        <f>IF(OR(AQ245="N/A",BM245="N/A",BI245="N/A"),"",DC245*Parameters!$L$3)</f>
        <v>19.584</v>
      </c>
      <c r="DG245" s="504">
        <f t="shared" si="62"/>
        <v>417.01600000000002</v>
      </c>
      <c r="DH245" s="504">
        <f t="shared" si="63"/>
        <v>926.70222222222219</v>
      </c>
    </row>
    <row r="246" spans="2:112" x14ac:dyDescent="0.25">
      <c r="B246" s="798"/>
      <c r="C246" s="799" t="s">
        <v>1828</v>
      </c>
      <c r="D246" s="512"/>
      <c r="E246" s="512"/>
      <c r="F246" s="722" t="s">
        <v>24</v>
      </c>
      <c r="G246" s="800"/>
      <c r="H246" s="801">
        <v>0.45</v>
      </c>
      <c r="I246" s="509" t="s">
        <v>196</v>
      </c>
      <c r="J246" s="802" t="s">
        <v>749</v>
      </c>
      <c r="K246" s="803" t="s">
        <v>259</v>
      </c>
      <c r="L246" s="804" t="s">
        <v>188</v>
      </c>
      <c r="M246" s="805" t="s">
        <v>188</v>
      </c>
      <c r="N246" s="804" t="s">
        <v>188</v>
      </c>
      <c r="O246" s="804" t="s">
        <v>22</v>
      </c>
      <c r="P246" s="806"/>
      <c r="Q246" s="805"/>
      <c r="R246" s="805"/>
      <c r="S246" s="805"/>
      <c r="T246" s="805"/>
      <c r="U246" s="805"/>
      <c r="V246" s="805"/>
      <c r="W246" s="805"/>
      <c r="X246" s="805"/>
      <c r="Y246" s="805"/>
      <c r="Z246" s="805">
        <v>63.4</v>
      </c>
      <c r="AA246" s="512">
        <v>56</v>
      </c>
      <c r="AB246" s="512"/>
      <c r="AC246" s="512"/>
      <c r="AD246" s="807"/>
      <c r="AE246" s="805"/>
      <c r="AF246" s="805"/>
      <c r="AG246" s="805"/>
      <c r="AH246" s="805"/>
      <c r="AI246" s="512"/>
      <c r="AJ246" s="512" t="s">
        <v>1904</v>
      </c>
      <c r="AK246" s="807"/>
      <c r="AL246" s="512"/>
      <c r="AM246" s="807"/>
      <c r="AN246" s="512"/>
      <c r="AO246" s="559">
        <f t="array" ref="AO246">IF(AQ246="N/A","",GetRapPrice(I246,H246,J246,K246))</f>
        <v>1100</v>
      </c>
      <c r="AP246" s="509">
        <f t="shared" si="48"/>
        <v>-0.35000000000000009</v>
      </c>
      <c r="AQ246" s="508">
        <f t="array" ref="AQ246">GetFMP(I246,H246,J246,K246,L246,M246,N246,O246,(Q246+R246)/2,Z246,AJ246,"Y")</f>
        <v>714.99999999999989</v>
      </c>
      <c r="AR246" s="504">
        <f t="shared" si="49"/>
        <v>321.74999999999994</v>
      </c>
      <c r="AS246" s="808"/>
      <c r="AT246" s="809"/>
      <c r="AU246" s="810"/>
      <c r="AV246" s="810"/>
      <c r="AW246" s="811"/>
      <c r="AX246" s="811" t="s">
        <v>253</v>
      </c>
      <c r="AY246" s="810" t="s">
        <v>1183</v>
      </c>
      <c r="AZ246" s="810" t="s">
        <v>1183</v>
      </c>
      <c r="BA246" s="810" t="s">
        <v>195</v>
      </c>
      <c r="BB246" s="810" t="s">
        <v>1183</v>
      </c>
      <c r="BC246" s="810" t="s">
        <v>1183</v>
      </c>
      <c r="BD246" s="810" t="s">
        <v>1183</v>
      </c>
      <c r="BE246" s="810" t="s">
        <v>1232</v>
      </c>
      <c r="BF246" s="811">
        <f>NaturalRelatedDisc(I246,H246,J246,K246,AX246,"Y",L246,M246,N246,O246)+NaturalRelatedDisc(I246,H246,J246,K246,AY246,"Y",L246,M246,N246,O246)+OpenRelatedDisc(I246,H246,J246,K246,AZ246,"Y",L246,M246,N246,O246)+GrainingRelatedDisc(I246,H246,J246,K246,BA246,"Surface","Y",L246,M246,N246,O246)+GrainingRelatedDisc(I246,H246,J246,K246,BB246,"Internal","Y",L246,M246,N246,O246)+OthersRelatedDisc(I246,H246,J246,K246,BC246,"Y",L246,M246,N246,O246)+OthersRelatedDisc(I246,H246,J246,K246,BD246,"Y",L246,M246,N246,O246)+OthersRelatedDisc(I246,H246,J246,K246,BE246,"Y",L246,M246,N246,O246)+cutrelatedDisc(I246,H246,J246,K246,L246,M246,N246,AW246,"Y",O246)+GetColClarupgDwg(I246,H246,J246,K246,AU246,AV246,"Y",L246)</f>
        <v>0</v>
      </c>
      <c r="BG246" s="810" t="s">
        <v>1183</v>
      </c>
      <c r="BH246" s="810" t="s">
        <v>1183</v>
      </c>
      <c r="BI246" s="811">
        <f t="shared" si="50"/>
        <v>0</v>
      </c>
      <c r="BJ246" s="810" t="s">
        <v>1183</v>
      </c>
      <c r="BK246" s="810" t="s">
        <v>1293</v>
      </c>
      <c r="BL246" s="810" t="s">
        <v>1322</v>
      </c>
      <c r="BM246" s="811">
        <f t="shared" si="51"/>
        <v>0</v>
      </c>
      <c r="BN246" s="812" t="s">
        <v>749</v>
      </c>
      <c r="BO246" s="812" t="s">
        <v>749</v>
      </c>
      <c r="BP246" s="812" t="s">
        <v>749</v>
      </c>
      <c r="BQ246" s="811">
        <f>cleanrelateddisc(I246, H246, J246, K246, BN246, BO246, "Y", L246, M246, N246)+HARelatedDisc(I246, H246, J246, K246,BP246, "Y", L246)</f>
        <v>0</v>
      </c>
      <c r="BR246" s="810"/>
      <c r="BS246" s="810"/>
      <c r="BT246" s="811"/>
      <c r="BU246" s="811"/>
      <c r="BV246" s="810"/>
      <c r="BW246" s="811"/>
      <c r="BX246" s="810"/>
      <c r="BY246" s="813"/>
      <c r="BZ246" s="811"/>
      <c r="CA246" s="813"/>
      <c r="CB246" s="811"/>
      <c r="CC246" s="810"/>
      <c r="CD246" s="810"/>
      <c r="CE246" s="810"/>
      <c r="CF246" s="810"/>
      <c r="CG246" s="810"/>
      <c r="CH246" s="810"/>
      <c r="CI246" s="810"/>
      <c r="CJ246" s="810"/>
      <c r="CK246" s="814"/>
      <c r="CL246" s="815">
        <f t="array" ref="CL246">getSection(I246,J246,K246)</f>
        <v>9</v>
      </c>
      <c r="CM246" s="508">
        <f t="array" ref="CM246">IF(AQ246="N/A","",IF(CU246="N/A",0,GetRapPrice(I246,H246,J246,K246)))</f>
        <v>1100</v>
      </c>
      <c r="CN246" s="509">
        <f t="shared" si="52"/>
        <v>-0.35000000000000009</v>
      </c>
      <c r="CO246" s="509">
        <f t="array" ref="CO246">IF(AQ246="N/A","",IF(CU246="N/A",0,IF(ISBLANK(G246),0,GetPolSymmDiscount(I246,H246,J246,K246,L246,M246,N246,O246))))</f>
        <v>0</v>
      </c>
      <c r="CP246" s="509">
        <f t="array" ref="CP246">IF(AQ246="N/A","",Depthdisc(I246,H246,L246,J246,K246,Z246,"Y"))</f>
        <v>0</v>
      </c>
      <c r="CQ246" s="509">
        <f t="array" ref="CQ246">IF(AQ246="N/A","",IF(CU246="N/A",0,GetSizePremiums(I246,H246,J246,K246,L246,M246,N246,O246,getSection(G246,J246,K246))))</f>
        <v>0</v>
      </c>
      <c r="CR246" s="509">
        <f t="array" ref="CR246">IF(AQ246="N/A","",IF(CU246="N/A",0,IF(ISBLANK(G246),0,GetDiameterPremiums(I246,H246,L246,M246,N246,O246,J246,K246,T246))))</f>
        <v>0</v>
      </c>
      <c r="CS246" s="509">
        <f t="array" ref="CS246">IF(AQ246="N/A","",IF(CU246="N/A",0,IF(ISBLANK(G246),0,GetKtoSPremiums(I246,H246,J246,K246,AJ246))))</f>
        <v>0</v>
      </c>
      <c r="CT246" s="509">
        <f t="shared" si="53"/>
        <v>-0.35000000000000009</v>
      </c>
      <c r="CU246" s="508">
        <f t="array" ref="CU246">IF(AQ246="N/A","",GetFMP(I246, H246, J246, K246, L246, M246, N246, O246, (Q246+R246)/2,Z246,AJ246,"Y"))</f>
        <v>714.99999999999989</v>
      </c>
      <c r="CV246" s="504">
        <f t="shared" si="54"/>
        <v>321.74999999999994</v>
      </c>
      <c r="CW246" s="508">
        <f t="shared" si="55"/>
        <v>1100</v>
      </c>
      <c r="CX246" s="717">
        <f t="shared" si="56"/>
        <v>0</v>
      </c>
      <c r="CY246" s="717">
        <f>IF(OR(AQ246="N/A",BM246="N/A",BI246="N/A"),"",IF(AND(H246&lt;1,H246&gt;=0.3,I245="ROUND"),IF(CT246&gt;=-0.4,-0.2,-0.15),MAX(CX246,IF(OR(AQ246="N/A",BM246="N/A",BI246="N/A"),"",GetFinalDiscount("Y", I246, H246, J246, K246, L246, M246, N246, O246, AS246, AT246,AU246,AV246, AW246, AX246,AY246, AZ246, BA246, BB246,BC246,BD246, BE246,BG246, BH246, BJ246, BK246, BN246, BO246, BP246)))))</f>
        <v>-0.2</v>
      </c>
      <c r="CZ246" s="717">
        <f t="shared" si="57"/>
        <v>-0.35000000000000009</v>
      </c>
      <c r="DA246" s="509">
        <f t="shared" si="58"/>
        <v>-0.35000000000000009</v>
      </c>
      <c r="DB246" s="504">
        <f t="shared" si="59"/>
        <v>714.99999999999989</v>
      </c>
      <c r="DC246" s="504">
        <f t="shared" si="60"/>
        <v>321.74999999999994</v>
      </c>
      <c r="DD246" s="504" t="str">
        <f t="shared" si="61"/>
        <v/>
      </c>
      <c r="DE246" s="504">
        <f t="array" ref="DE246">IF(OR(AQ246="N/A",BM246="N/A",BI246="N/A"),"",GetCertCharge(H246,"Y",AL246))</f>
        <v>53</v>
      </c>
      <c r="DF246" s="504">
        <f>IF(OR(AQ246="N/A",BM246="N/A",BI246="N/A"),"",DC246*Parameters!$L$3)</f>
        <v>12.869999999999997</v>
      </c>
      <c r="DG246" s="504">
        <f t="shared" si="62"/>
        <v>255.87999999999994</v>
      </c>
      <c r="DH246" s="504">
        <f t="shared" si="63"/>
        <v>568.62222222222204</v>
      </c>
    </row>
    <row r="247" spans="2:112" x14ac:dyDescent="0.25">
      <c r="B247" s="798"/>
      <c r="C247" s="799" t="s">
        <v>1849</v>
      </c>
      <c r="D247" s="512"/>
      <c r="E247" s="512"/>
      <c r="F247" s="722" t="s">
        <v>24</v>
      </c>
      <c r="G247" s="800"/>
      <c r="H247" s="801">
        <v>0.45</v>
      </c>
      <c r="I247" s="509" t="s">
        <v>196</v>
      </c>
      <c r="J247" s="802" t="s">
        <v>749</v>
      </c>
      <c r="K247" s="803" t="s">
        <v>251</v>
      </c>
      <c r="L247" s="804" t="s">
        <v>188</v>
      </c>
      <c r="M247" s="805" t="s">
        <v>188</v>
      </c>
      <c r="N247" s="804" t="s">
        <v>188</v>
      </c>
      <c r="O247" s="804" t="s">
        <v>36</v>
      </c>
      <c r="P247" s="806"/>
      <c r="Q247" s="805"/>
      <c r="R247" s="805"/>
      <c r="S247" s="805"/>
      <c r="T247" s="805"/>
      <c r="U247" s="805">
        <v>1.008</v>
      </c>
      <c r="V247" s="805"/>
      <c r="W247" s="805"/>
      <c r="X247" s="805"/>
      <c r="Y247" s="805"/>
      <c r="Z247" s="805">
        <v>61.8</v>
      </c>
      <c r="AA247" s="512">
        <v>54</v>
      </c>
      <c r="AB247" s="512"/>
      <c r="AC247" s="512"/>
      <c r="AD247" s="807"/>
      <c r="AE247" s="805"/>
      <c r="AF247" s="805"/>
      <c r="AG247" s="805"/>
      <c r="AH247" s="805"/>
      <c r="AI247" s="512"/>
      <c r="AJ247" s="512" t="s">
        <v>1934</v>
      </c>
      <c r="AK247" s="807"/>
      <c r="AL247" s="512"/>
      <c r="AM247" s="807"/>
      <c r="AN247" s="512"/>
      <c r="AO247" s="559">
        <f t="array" ref="AO247">IF(AQ247="N/A","",GetRapPrice(I247,H247,J247,K247))</f>
        <v>1200</v>
      </c>
      <c r="AP247" s="509">
        <f t="shared" si="48"/>
        <v>-0.3600000000000001</v>
      </c>
      <c r="AQ247" s="508">
        <f t="array" ref="AQ247">GetFMP(I247,H247,J247,K247,L247,M247,N247,O247,(Q247+R247)/2,Z247,AJ247,"Y")</f>
        <v>767.99999999999989</v>
      </c>
      <c r="AR247" s="504">
        <f t="shared" si="49"/>
        <v>345.59999999999997</v>
      </c>
      <c r="AS247" s="808"/>
      <c r="AT247" s="809"/>
      <c r="AU247" s="810"/>
      <c r="AV247" s="810"/>
      <c r="AW247" s="811" t="s">
        <v>189</v>
      </c>
      <c r="AX247" s="811" t="s">
        <v>1183</v>
      </c>
      <c r="AY247" s="810" t="s">
        <v>1183</v>
      </c>
      <c r="AZ247" s="810" t="s">
        <v>1183</v>
      </c>
      <c r="BA247" s="810" t="s">
        <v>1183</v>
      </c>
      <c r="BB247" s="810" t="s">
        <v>1183</v>
      </c>
      <c r="BC247" s="810" t="s">
        <v>1183</v>
      </c>
      <c r="BD247" s="810" t="s">
        <v>1183</v>
      </c>
      <c r="BE247" s="810" t="s">
        <v>1235</v>
      </c>
      <c r="BF247" s="811">
        <f>NaturalRelatedDisc(I247,H247,J247,K247,AX247,"Y",L247,M247,N247,O247)+NaturalRelatedDisc(I247,H247,J247,K247,AY247,"Y",L247,M247,N247,O247)+OpenRelatedDisc(I247,H247,J247,K247,AZ247,"Y",L247,M247,N247,O247)+GrainingRelatedDisc(I247,H247,J247,K247,BA247,"Surface","Y",L247,M247,N247,O247)+GrainingRelatedDisc(I247,H247,J247,K247,BB247,"Internal","Y",L247,M247,N247,O247)+OthersRelatedDisc(I247,H247,J247,K247,BC247,"Y",L247,M247,N247,O247)+OthersRelatedDisc(I247,H247,J247,K247,BD247,"Y",L247,M247,N247,O247)+OthersRelatedDisc(I247,H247,J247,K247,BE247,"Y",L247,M247,N247,O247)+cutrelatedDisc(I247,H247,J247,K247,L247,M247,N247,AW247,"Y",O247)+GetColClarupgDwg(I247,H247,J247,K247,AU247,AV247,"Y",L247)</f>
        <v>0</v>
      </c>
      <c r="BG247" s="810" t="s">
        <v>1183</v>
      </c>
      <c r="BH247" s="810" t="s">
        <v>1183</v>
      </c>
      <c r="BI247" s="811">
        <f t="shared" si="50"/>
        <v>0</v>
      </c>
      <c r="BJ247" s="810" t="s">
        <v>1183</v>
      </c>
      <c r="BK247" s="810" t="s">
        <v>1293</v>
      </c>
      <c r="BL247" s="810" t="s">
        <v>1322</v>
      </c>
      <c r="BM247" s="811">
        <f t="shared" si="51"/>
        <v>0</v>
      </c>
      <c r="BN247" s="812" t="s">
        <v>861</v>
      </c>
      <c r="BO247" s="812" t="s">
        <v>861</v>
      </c>
      <c r="BP247" s="812" t="s">
        <v>861</v>
      </c>
      <c r="BQ247" s="811">
        <f>cleanrelateddisc(I247, H247, J247, K247, BN247, BO247, "Y", L247, M247, N247)+HARelatedDisc(I247, H247, J247, K247,BP247, "Y", L247)</f>
        <v>0</v>
      </c>
      <c r="BR247" s="810"/>
      <c r="BS247" s="810"/>
      <c r="BT247" s="811"/>
      <c r="BU247" s="811"/>
      <c r="BV247" s="810"/>
      <c r="BW247" s="811"/>
      <c r="BX247" s="810"/>
      <c r="BY247" s="813"/>
      <c r="BZ247" s="811"/>
      <c r="CA247" s="813"/>
      <c r="CB247" s="811"/>
      <c r="CC247" s="810"/>
      <c r="CD247" s="810"/>
      <c r="CE247" s="810"/>
      <c r="CF247" s="810"/>
      <c r="CG247" s="810"/>
      <c r="CH247" s="810"/>
      <c r="CI247" s="810"/>
      <c r="CJ247" s="810"/>
      <c r="CK247" s="814"/>
      <c r="CL247" s="815">
        <f t="array" ref="CL247">getSection(I247,J247,K247)</f>
        <v>6</v>
      </c>
      <c r="CM247" s="508">
        <f t="array" ref="CM247">IF(AQ247="N/A","",IF(CU247="N/A",0,GetRapPrice(I247,H247,J247,K247)))</f>
        <v>1200</v>
      </c>
      <c r="CN247" s="509">
        <f t="shared" si="52"/>
        <v>-0.3600000000000001</v>
      </c>
      <c r="CO247" s="509">
        <f t="array" ref="CO247">IF(AQ247="N/A","",IF(CU247="N/A",0,IF(ISBLANK(G247),0,GetPolSymmDiscount(I247,H247,J247,K247,L247,M247,N247,O247))))</f>
        <v>0</v>
      </c>
      <c r="CP247" s="509">
        <f t="array" ref="CP247">IF(AQ247="N/A","",Depthdisc(I247,H247,L247,J247,K247,Z247,"Y"))</f>
        <v>0</v>
      </c>
      <c r="CQ247" s="509">
        <f t="array" ref="CQ247">IF(AQ247="N/A","",IF(CU247="N/A",0,GetSizePremiums(I247,H247,J247,K247,L247,M247,N247,O247,getSection(G247,J247,K247))))</f>
        <v>0</v>
      </c>
      <c r="CR247" s="509">
        <f t="array" ref="CR247">IF(AQ247="N/A","",IF(CU247="N/A",0,IF(ISBLANK(G247),0,GetDiameterPremiums(I247,H247,L247,M247,N247,O247,J247,K247,T247))))</f>
        <v>0</v>
      </c>
      <c r="CS247" s="509">
        <f t="array" ref="CS247">IF(AQ247="N/A","",IF(CU247="N/A",0,IF(ISBLANK(G247),0,GetKtoSPremiums(I247,H247,J247,K247,AJ247))))</f>
        <v>0</v>
      </c>
      <c r="CT247" s="509">
        <f t="shared" si="53"/>
        <v>-0.3600000000000001</v>
      </c>
      <c r="CU247" s="508">
        <f t="array" ref="CU247">IF(AQ247="N/A","",GetFMP(I247, H247, J247, K247, L247, M247, N247, O247, (Q247+R247)/2,Z247,AJ247,"Y"))</f>
        <v>767.99999999999989</v>
      </c>
      <c r="CV247" s="504">
        <f t="shared" si="54"/>
        <v>345.59999999999997</v>
      </c>
      <c r="CW247" s="508">
        <f t="shared" si="55"/>
        <v>1200</v>
      </c>
      <c r="CX247" s="717">
        <f t="shared" si="56"/>
        <v>0</v>
      </c>
      <c r="CY247" s="717">
        <f>IF(OR(AQ247="N/A",BM247="N/A",BI247="N/A"),"",IF(AND(H247&lt;1,H247&gt;=0.3,I246="ROUND"),IF(CT247&gt;=-0.4,-0.2,-0.15),MAX(CX247,IF(OR(AQ247="N/A",BM247="N/A",BI247="N/A"),"",GetFinalDiscount("Y", I247, H247, J247, K247, L247, M247, N247, O247, AS247, AT247,AU247,AV247, AW247, AX247,AY247, AZ247, BA247, BB247,BC247,BD247, BE247,BG247, BH247, BJ247, BK247, BN247, BO247, BP247)))))</f>
        <v>-0.2</v>
      </c>
      <c r="CZ247" s="717">
        <f t="shared" si="57"/>
        <v>-0.3600000000000001</v>
      </c>
      <c r="DA247" s="509">
        <f t="shared" si="58"/>
        <v>-0.3600000000000001</v>
      </c>
      <c r="DB247" s="504">
        <f t="shared" si="59"/>
        <v>767.99999999999989</v>
      </c>
      <c r="DC247" s="504">
        <f t="shared" si="60"/>
        <v>345.59999999999997</v>
      </c>
      <c r="DD247" s="504" t="str">
        <f t="shared" si="61"/>
        <v/>
      </c>
      <c r="DE247" s="504">
        <f t="array" ref="DE247">IF(OR(AQ247="N/A",BM247="N/A",BI247="N/A"),"",GetCertCharge(H247,"Y",AL247))</f>
        <v>53</v>
      </c>
      <c r="DF247" s="504">
        <f>IF(OR(AQ247="N/A",BM247="N/A",BI247="N/A"),"",DC247*Parameters!$L$3)</f>
        <v>13.823999999999998</v>
      </c>
      <c r="DG247" s="504">
        <f t="shared" si="62"/>
        <v>278.77599999999995</v>
      </c>
      <c r="DH247" s="504">
        <f t="shared" si="63"/>
        <v>619.50222222222214</v>
      </c>
    </row>
    <row r="248" spans="2:112" x14ac:dyDescent="0.25">
      <c r="B248" s="798"/>
      <c r="C248" s="799" t="s">
        <v>1856</v>
      </c>
      <c r="D248" s="512"/>
      <c r="E248" s="512"/>
      <c r="F248" s="722" t="s">
        <v>24</v>
      </c>
      <c r="G248" s="800"/>
      <c r="H248" s="801">
        <v>0.45</v>
      </c>
      <c r="I248" s="509" t="s">
        <v>196</v>
      </c>
      <c r="J248" s="802" t="s">
        <v>749</v>
      </c>
      <c r="K248" s="803" t="s">
        <v>243</v>
      </c>
      <c r="L248" s="804" t="s">
        <v>202</v>
      </c>
      <c r="M248" s="805" t="s">
        <v>202</v>
      </c>
      <c r="N248" s="804" t="s">
        <v>202</v>
      </c>
      <c r="O248" s="804" t="s">
        <v>22</v>
      </c>
      <c r="P248" s="806"/>
      <c r="Q248" s="805"/>
      <c r="R248" s="805"/>
      <c r="S248" s="805"/>
      <c r="T248" s="805"/>
      <c r="U248" s="805">
        <v>1.0149999999999999</v>
      </c>
      <c r="V248" s="805"/>
      <c r="W248" s="805"/>
      <c r="X248" s="805"/>
      <c r="Y248" s="805"/>
      <c r="Z248" s="805">
        <v>64.2</v>
      </c>
      <c r="AA248" s="512">
        <v>56</v>
      </c>
      <c r="AB248" s="512"/>
      <c r="AC248" s="512"/>
      <c r="AD248" s="807"/>
      <c r="AE248" s="805"/>
      <c r="AF248" s="805"/>
      <c r="AG248" s="805"/>
      <c r="AH248" s="805"/>
      <c r="AI248" s="512"/>
      <c r="AJ248" s="512" t="s">
        <v>1955</v>
      </c>
      <c r="AK248" s="807"/>
      <c r="AL248" s="512"/>
      <c r="AM248" s="807"/>
      <c r="AN248" s="512"/>
      <c r="AO248" s="559">
        <f t="array" ref="AO248">IF(AQ248="N/A","",GetRapPrice(I248,H248,J248,K248))</f>
        <v>1300</v>
      </c>
      <c r="AP248" s="509">
        <f t="shared" si="48"/>
        <v>-0.47</v>
      </c>
      <c r="AQ248" s="508">
        <f t="array" ref="AQ248">GetFMP(I248,H248,J248,K248,L248,M248,N248,O248,(Q248+R248)/2,Z248,AJ248,"Y")</f>
        <v>689</v>
      </c>
      <c r="AR248" s="504">
        <f t="shared" si="49"/>
        <v>310.05</v>
      </c>
      <c r="AS248" s="808"/>
      <c r="AT248" s="809"/>
      <c r="AU248" s="810"/>
      <c r="AV248" s="810"/>
      <c r="AW248" s="811"/>
      <c r="AX248" s="811" t="s">
        <v>1183</v>
      </c>
      <c r="AY248" s="810" t="s">
        <v>1180</v>
      </c>
      <c r="AZ248" s="810" t="s">
        <v>1183</v>
      </c>
      <c r="BA248" s="810" t="s">
        <v>1183</v>
      </c>
      <c r="BB248" s="810" t="s">
        <v>1183</v>
      </c>
      <c r="BC248" s="810" t="s">
        <v>1183</v>
      </c>
      <c r="BD248" s="810" t="s">
        <v>1183</v>
      </c>
      <c r="BE248" s="810" t="s">
        <v>1238</v>
      </c>
      <c r="BF248" s="811">
        <f>NaturalRelatedDisc(I248,H248,J248,K248,AX248,"Y",L248,M248,N248,O248)+NaturalRelatedDisc(I248,H248,J248,K248,AY248,"Y",L248,M248,N248,O248)+OpenRelatedDisc(I248,H248,J248,K248,AZ248,"Y",L248,M248,N248,O248)+GrainingRelatedDisc(I248,H248,J248,K248,BA248,"Surface","Y",L248,M248,N248,O248)+GrainingRelatedDisc(I248,H248,J248,K248,BB248,"Internal","Y",L248,M248,N248,O248)+OthersRelatedDisc(I248,H248,J248,K248,BC248,"Y",L248,M248,N248,O248)+OthersRelatedDisc(I248,H248,J248,K248,BD248,"Y",L248,M248,N248,O248)+OthersRelatedDisc(I248,H248,J248,K248,BE248,"Y",L248,M248,N248,O248)+cutrelatedDisc(I248,H248,J248,K248,L248,M248,N248,AW248,"Y",O248)+GetColClarupgDwg(I248,H248,J248,K248,AU248,AV248,"Y",L248)</f>
        <v>-0.01</v>
      </c>
      <c r="BG248" s="810" t="s">
        <v>1183</v>
      </c>
      <c r="BH248" s="810" t="s">
        <v>1183</v>
      </c>
      <c r="BI248" s="811">
        <f t="shared" si="50"/>
        <v>0</v>
      </c>
      <c r="BJ248" s="810" t="s">
        <v>1183</v>
      </c>
      <c r="BK248" s="810" t="s">
        <v>1292</v>
      </c>
      <c r="BL248" s="810" t="s">
        <v>1322</v>
      </c>
      <c r="BM248" s="811">
        <f t="shared" si="51"/>
        <v>0</v>
      </c>
      <c r="BN248" s="812" t="s">
        <v>861</v>
      </c>
      <c r="BO248" s="812" t="s">
        <v>861</v>
      </c>
      <c r="BP248" s="812" t="s">
        <v>749</v>
      </c>
      <c r="BQ248" s="811">
        <f>cleanrelateddisc(I248, H248, J248, K248, BN248, BO248, "Y", L248, M248, N248)+HARelatedDisc(I248, H248, J248, K248,BP248, "Y", L248)</f>
        <v>0</v>
      </c>
      <c r="BR248" s="810"/>
      <c r="BS248" s="810"/>
      <c r="BT248" s="811"/>
      <c r="BU248" s="811"/>
      <c r="BV248" s="810"/>
      <c r="BW248" s="811"/>
      <c r="BX248" s="810"/>
      <c r="BY248" s="813"/>
      <c r="BZ248" s="811"/>
      <c r="CA248" s="813"/>
      <c r="CB248" s="811"/>
      <c r="CC248" s="810"/>
      <c r="CD248" s="810"/>
      <c r="CE248" s="810"/>
      <c r="CF248" s="810"/>
      <c r="CG248" s="810"/>
      <c r="CH248" s="810"/>
      <c r="CI248" s="810"/>
      <c r="CJ248" s="810"/>
      <c r="CK248" s="814"/>
      <c r="CL248" s="815">
        <f t="array" ref="CL248">getSection(I248,J248,K248)</f>
        <v>6</v>
      </c>
      <c r="CM248" s="508">
        <f t="array" ref="CM248">IF(AQ248="N/A","",IF(CU248="N/A",0,GetRapPrice(I248,H248,J248,K248)))</f>
        <v>1300</v>
      </c>
      <c r="CN248" s="509">
        <f t="shared" si="52"/>
        <v>-0.47</v>
      </c>
      <c r="CO248" s="509">
        <f t="array" ref="CO248">IF(AQ248="N/A","",IF(CU248="N/A",0,IF(ISBLANK(G248),0,GetPolSymmDiscount(I248,H248,J248,K248,L248,M248,N248,O248))))</f>
        <v>0</v>
      </c>
      <c r="CP248" s="509">
        <f t="array" ref="CP248">IF(AQ248="N/A","",Depthdisc(I248,H248,L248,J248,K248,Z248,"Y"))</f>
        <v>0</v>
      </c>
      <c r="CQ248" s="509">
        <f t="array" ref="CQ248">IF(AQ248="N/A","",IF(CU248="N/A",0,GetSizePremiums(I248,H248,J248,K248,L248,M248,N248,O248,getSection(G248,J248,K248))))</f>
        <v>0</v>
      </c>
      <c r="CR248" s="509">
        <f t="array" ref="CR248">IF(AQ248="N/A","",IF(CU248="N/A",0,IF(ISBLANK(G248),0,GetDiameterPremiums(I248,H248,L248,M248,N248,O248,J248,K248,T248))))</f>
        <v>0</v>
      </c>
      <c r="CS248" s="509">
        <f t="array" ref="CS248">IF(AQ248="N/A","",IF(CU248="N/A",0,IF(ISBLANK(G248),0,GetKtoSPremiums(I248,H248,J248,K248,AJ248))))</f>
        <v>0</v>
      </c>
      <c r="CT248" s="509">
        <f t="shared" si="53"/>
        <v>-0.47</v>
      </c>
      <c r="CU248" s="508">
        <f t="array" ref="CU248">IF(AQ248="N/A","",GetFMP(I248, H248, J248, K248, L248, M248, N248, O248, (Q248+R248)/2,Z248,AJ248,"Y"))</f>
        <v>689</v>
      </c>
      <c r="CV248" s="504">
        <f t="shared" si="54"/>
        <v>310.05</v>
      </c>
      <c r="CW248" s="508">
        <f t="shared" si="55"/>
        <v>1300</v>
      </c>
      <c r="CX248" s="717">
        <f t="shared" si="56"/>
        <v>-0.01</v>
      </c>
      <c r="CY248" s="717">
        <f>IF(OR(AQ248="N/A",BM248="N/A",BI248="N/A"),"",IF(AND(H248&lt;1,H248&gt;=0.3,I247="ROUND"),IF(CT248&gt;=-0.4,-0.2,-0.15),MAX(CX248,IF(OR(AQ248="N/A",BM248="N/A",BI248="N/A"),"",GetFinalDiscount("Y", I248, H248, J248, K248, L248, M248, N248, O248, AS248, AT248,AU248,AV248, AW248, AX248,AY248, AZ248, BA248, BB248,BC248,BD248, BE248,BG248, BH248, BJ248, BK248, BN248, BO248, BP248)))))</f>
        <v>-0.15</v>
      </c>
      <c r="CZ248" s="717">
        <f t="shared" si="57"/>
        <v>-0.47</v>
      </c>
      <c r="DA248" s="509">
        <f t="shared" si="58"/>
        <v>-0.48</v>
      </c>
      <c r="DB248" s="504">
        <f t="shared" si="59"/>
        <v>676</v>
      </c>
      <c r="DC248" s="504">
        <f t="shared" si="60"/>
        <v>304.2</v>
      </c>
      <c r="DD248" s="504" t="str">
        <f t="shared" si="61"/>
        <v/>
      </c>
      <c r="DE248" s="504">
        <f t="array" ref="DE248">IF(OR(AQ248="N/A",BM248="N/A",BI248="N/A"),"",GetCertCharge(H248,"Y",AL248))</f>
        <v>53</v>
      </c>
      <c r="DF248" s="504">
        <f>IF(OR(AQ248="N/A",BM248="N/A",BI248="N/A"),"",DC248*Parameters!$L$3)</f>
        <v>12.167999999999999</v>
      </c>
      <c r="DG248" s="504">
        <f t="shared" si="62"/>
        <v>239.03199999999998</v>
      </c>
      <c r="DH248" s="504">
        <f t="shared" si="63"/>
        <v>531.18222222222221</v>
      </c>
    </row>
    <row r="249" spans="2:112" x14ac:dyDescent="0.25">
      <c r="B249" s="798"/>
      <c r="C249" s="799" t="s">
        <v>1872</v>
      </c>
      <c r="D249" s="512"/>
      <c r="E249" s="512"/>
      <c r="F249" s="722" t="s">
        <v>24</v>
      </c>
      <c r="G249" s="800"/>
      <c r="H249" s="801">
        <v>0.45</v>
      </c>
      <c r="I249" s="509" t="s">
        <v>196</v>
      </c>
      <c r="J249" s="802" t="s">
        <v>749</v>
      </c>
      <c r="K249" s="803" t="s">
        <v>259</v>
      </c>
      <c r="L249" s="804" t="s">
        <v>202</v>
      </c>
      <c r="M249" s="805" t="s">
        <v>202</v>
      </c>
      <c r="N249" s="804" t="s">
        <v>202</v>
      </c>
      <c r="O249" s="804" t="s">
        <v>22</v>
      </c>
      <c r="P249" s="806"/>
      <c r="Q249" s="805"/>
      <c r="R249" s="805"/>
      <c r="S249" s="805"/>
      <c r="T249" s="805"/>
      <c r="U249" s="805">
        <v>1.0109999999999999</v>
      </c>
      <c r="V249" s="805"/>
      <c r="W249" s="805"/>
      <c r="X249" s="805"/>
      <c r="Y249" s="805"/>
      <c r="Z249" s="805">
        <v>64.7</v>
      </c>
      <c r="AA249" s="512">
        <v>56</v>
      </c>
      <c r="AB249" s="512"/>
      <c r="AC249" s="512"/>
      <c r="AD249" s="807"/>
      <c r="AE249" s="805"/>
      <c r="AF249" s="805"/>
      <c r="AG249" s="805"/>
      <c r="AH249" s="805"/>
      <c r="AI249" s="512"/>
      <c r="AJ249" s="512" t="s">
        <v>1956</v>
      </c>
      <c r="AK249" s="807"/>
      <c r="AL249" s="512"/>
      <c r="AM249" s="807"/>
      <c r="AN249" s="512"/>
      <c r="AO249" s="559">
        <f t="array" ref="AO249">IF(AQ249="N/A","",GetRapPrice(I249,H249,J249,K249))</f>
        <v>1100</v>
      </c>
      <c r="AP249" s="509">
        <f t="shared" si="48"/>
        <v>-0.47</v>
      </c>
      <c r="AQ249" s="508">
        <f t="array" ref="AQ249">GetFMP(I249,H249,J249,K249,L249,M249,N249,O249,(Q249+R249)/2,Z249,AJ249,"Y")</f>
        <v>583</v>
      </c>
      <c r="AR249" s="504">
        <f t="shared" si="49"/>
        <v>262.35000000000002</v>
      </c>
      <c r="AS249" s="808"/>
      <c r="AT249" s="809"/>
      <c r="AU249" s="810"/>
      <c r="AV249" s="810"/>
      <c r="AW249" s="811"/>
      <c r="AX249" s="811" t="s">
        <v>1183</v>
      </c>
      <c r="AY249" s="810" t="s">
        <v>1183</v>
      </c>
      <c r="AZ249" s="810" t="s">
        <v>1200</v>
      </c>
      <c r="BA249" s="810" t="s">
        <v>1183</v>
      </c>
      <c r="BB249" s="810" t="s">
        <v>1183</v>
      </c>
      <c r="BC249" s="810" t="s">
        <v>1183</v>
      </c>
      <c r="BD249" s="810" t="s">
        <v>1183</v>
      </c>
      <c r="BE249" s="810" t="s">
        <v>1241</v>
      </c>
      <c r="BF249" s="811">
        <f>NaturalRelatedDisc(I249,H249,J249,K249,AX249,"Y",L249,M249,N249,O249)+NaturalRelatedDisc(I249,H249,J249,K249,AY249,"Y",L249,M249,N249,O249)+OpenRelatedDisc(I249,H249,J249,K249,AZ249,"Y",L249,M249,N249,O249)+GrainingRelatedDisc(I249,H249,J249,K249,BA249,"Surface","Y",L249,M249,N249,O249)+GrainingRelatedDisc(I249,H249,J249,K249,BB249,"Internal","Y",L249,M249,N249,O249)+OthersRelatedDisc(I249,H249,J249,K249,BC249,"Y",L249,M249,N249,O249)+OthersRelatedDisc(I249,H249,J249,K249,BD249,"Y",L249,M249,N249,O249)+OthersRelatedDisc(I249,H249,J249,K249,BE249,"Y",L249,M249,N249,O249)+cutrelatedDisc(I249,H249,J249,K249,L249,M249,N249,AW249,"Y",O249)+GetColClarupgDwg(I249,H249,J249,K249,AU249,AV249,"Y",L249)</f>
        <v>-0.02</v>
      </c>
      <c r="BG249" s="810" t="s">
        <v>1183</v>
      </c>
      <c r="BH249" s="810" t="s">
        <v>1183</v>
      </c>
      <c r="BI249" s="811">
        <f t="shared" si="50"/>
        <v>0</v>
      </c>
      <c r="BJ249" s="810" t="s">
        <v>1183</v>
      </c>
      <c r="BK249" s="810" t="s">
        <v>1293</v>
      </c>
      <c r="BL249" s="810" t="s">
        <v>1183</v>
      </c>
      <c r="BM249" s="811">
        <f t="shared" si="51"/>
        <v>0</v>
      </c>
      <c r="BN249" s="812" t="s">
        <v>861</v>
      </c>
      <c r="BO249" s="812" t="s">
        <v>749</v>
      </c>
      <c r="BP249" s="812" t="s">
        <v>749</v>
      </c>
      <c r="BQ249" s="811">
        <f>cleanrelateddisc(I249, H249, J249, K249, BN249, BO249, "Y", L249, M249, N249)+HARelatedDisc(I249, H249, J249, K249,BP249, "Y", L249)</f>
        <v>0</v>
      </c>
      <c r="BR249" s="810"/>
      <c r="BS249" s="810"/>
      <c r="BT249" s="811"/>
      <c r="BU249" s="811"/>
      <c r="BV249" s="810"/>
      <c r="BW249" s="811"/>
      <c r="BX249" s="810"/>
      <c r="BY249" s="813"/>
      <c r="BZ249" s="811"/>
      <c r="CA249" s="813"/>
      <c r="CB249" s="811"/>
      <c r="CC249" s="810"/>
      <c r="CD249" s="810"/>
      <c r="CE249" s="810"/>
      <c r="CF249" s="810"/>
      <c r="CG249" s="810"/>
      <c r="CH249" s="810"/>
      <c r="CI249" s="810"/>
      <c r="CJ249" s="810"/>
      <c r="CK249" s="814"/>
      <c r="CL249" s="815">
        <f t="array" ref="CL249">getSection(I249,J249,K249)</f>
        <v>9</v>
      </c>
      <c r="CM249" s="508">
        <f t="array" ref="CM249">IF(AQ249="N/A","",IF(CU249="N/A",0,GetRapPrice(I249,H249,J249,K249)))</f>
        <v>1100</v>
      </c>
      <c r="CN249" s="509">
        <f t="shared" si="52"/>
        <v>-0.47</v>
      </c>
      <c r="CO249" s="509">
        <f t="array" ref="CO249">IF(AQ249="N/A","",IF(CU249="N/A",0,IF(ISBLANK(G249),0,GetPolSymmDiscount(I249,H249,J249,K249,L249,M249,N249,O249))))</f>
        <v>0</v>
      </c>
      <c r="CP249" s="509">
        <f t="array" ref="CP249">IF(AQ249="N/A","",Depthdisc(I249,H249,L249,J249,K249,Z249,"Y"))</f>
        <v>0</v>
      </c>
      <c r="CQ249" s="509">
        <f t="array" ref="CQ249">IF(AQ249="N/A","",IF(CU249="N/A",0,GetSizePremiums(I249,H249,J249,K249,L249,M249,N249,O249,getSection(G249,J249,K249))))</f>
        <v>0</v>
      </c>
      <c r="CR249" s="509">
        <f t="array" ref="CR249">IF(AQ249="N/A","",IF(CU249="N/A",0,IF(ISBLANK(G249),0,GetDiameterPremiums(I249,H249,L249,M249,N249,O249,J249,K249,T249))))</f>
        <v>0</v>
      </c>
      <c r="CS249" s="509">
        <f t="array" ref="CS249">IF(AQ249="N/A","",IF(CU249="N/A",0,IF(ISBLANK(G249),0,GetKtoSPremiums(I249,H249,J249,K249,AJ249))))</f>
        <v>0</v>
      </c>
      <c r="CT249" s="509">
        <f t="shared" si="53"/>
        <v>-0.47</v>
      </c>
      <c r="CU249" s="508">
        <f t="array" ref="CU249">IF(AQ249="N/A","",GetFMP(I249, H249, J249, K249, L249, M249, N249, O249, (Q249+R249)/2,Z249,AJ249,"Y"))</f>
        <v>583</v>
      </c>
      <c r="CV249" s="504">
        <f t="shared" si="54"/>
        <v>262.35000000000002</v>
      </c>
      <c r="CW249" s="508">
        <f t="shared" si="55"/>
        <v>1100</v>
      </c>
      <c r="CX249" s="717">
        <f t="shared" si="56"/>
        <v>-0.02</v>
      </c>
      <c r="CY249" s="717">
        <f>IF(OR(AQ249="N/A",BM249="N/A",BI249="N/A"),"",IF(AND(H249&lt;1,H249&gt;=0.3,I248="ROUND"),IF(CT249&gt;=-0.4,-0.2,-0.15),MAX(CX249,IF(OR(AQ249="N/A",BM249="N/A",BI249="N/A"),"",GetFinalDiscount("Y", I249, H249, J249, K249, L249, M249, N249, O249, AS249, AT249,AU249,AV249, AW249, AX249,AY249, AZ249, BA249, BB249,BC249,BD249, BE249,BG249, BH249, BJ249, BK249, BN249, BO249, BP249)))))</f>
        <v>-0.15</v>
      </c>
      <c r="CZ249" s="717">
        <f t="shared" si="57"/>
        <v>-0.47</v>
      </c>
      <c r="DA249" s="509">
        <f t="shared" si="58"/>
        <v>-0.49</v>
      </c>
      <c r="DB249" s="504">
        <f t="shared" si="59"/>
        <v>561</v>
      </c>
      <c r="DC249" s="504">
        <f t="shared" si="60"/>
        <v>252.45000000000002</v>
      </c>
      <c r="DD249" s="504" t="str">
        <f t="shared" si="61"/>
        <v/>
      </c>
      <c r="DE249" s="504">
        <f t="array" ref="DE249">IF(OR(AQ249="N/A",BM249="N/A",BI249="N/A"),"",GetCertCharge(H249,"Y",AL249))</f>
        <v>53</v>
      </c>
      <c r="DF249" s="504">
        <f>IF(OR(AQ249="N/A",BM249="N/A",BI249="N/A"),"",DC249*Parameters!$L$3)</f>
        <v>10.098000000000001</v>
      </c>
      <c r="DG249" s="504">
        <f t="shared" si="62"/>
        <v>189.352</v>
      </c>
      <c r="DH249" s="504">
        <f t="shared" si="63"/>
        <v>420.78222222222223</v>
      </c>
    </row>
    <row r="250" spans="2:112" x14ac:dyDescent="0.25">
      <c r="B250" s="798"/>
      <c r="C250" s="799" t="s">
        <v>1849</v>
      </c>
      <c r="D250" s="512"/>
      <c r="E250" s="512"/>
      <c r="F250" s="722" t="s">
        <v>24</v>
      </c>
      <c r="G250" s="800"/>
      <c r="H250" s="801">
        <v>0.45</v>
      </c>
      <c r="I250" s="509" t="s">
        <v>196</v>
      </c>
      <c r="J250" s="802" t="s">
        <v>749</v>
      </c>
      <c r="K250" s="803" t="s">
        <v>251</v>
      </c>
      <c r="L250" s="804" t="s">
        <v>188</v>
      </c>
      <c r="M250" s="805" t="s">
        <v>188</v>
      </c>
      <c r="N250" s="804" t="s">
        <v>188</v>
      </c>
      <c r="O250" s="804" t="s">
        <v>58</v>
      </c>
      <c r="P250" s="806"/>
      <c r="Q250" s="805"/>
      <c r="R250" s="805"/>
      <c r="S250" s="805"/>
      <c r="T250" s="805"/>
      <c r="U250" s="805">
        <v>1.008</v>
      </c>
      <c r="V250" s="805"/>
      <c r="W250" s="805"/>
      <c r="X250" s="805"/>
      <c r="Y250" s="805"/>
      <c r="Z250" s="805">
        <v>61.8</v>
      </c>
      <c r="AA250" s="512">
        <v>54</v>
      </c>
      <c r="AB250" s="512"/>
      <c r="AC250" s="512"/>
      <c r="AD250" s="807"/>
      <c r="AE250" s="805"/>
      <c r="AF250" s="805"/>
      <c r="AG250" s="805"/>
      <c r="AH250" s="805"/>
      <c r="AI250" s="512"/>
      <c r="AJ250" s="512" t="s">
        <v>1934</v>
      </c>
      <c r="AK250" s="807"/>
      <c r="AL250" s="512"/>
      <c r="AM250" s="807"/>
      <c r="AN250" s="512"/>
      <c r="AO250" s="559">
        <f t="array" ref="AO250">IF(AQ250="N/A","",GetRapPrice(I250,H250,J250,K250))</f>
        <v>1200</v>
      </c>
      <c r="AP250" s="509">
        <f t="shared" si="48"/>
        <v>-0.39999999999999991</v>
      </c>
      <c r="AQ250" s="508">
        <f t="array" ref="AQ250">GetFMP(I250,H250,J250,K250,L250,M250,N250,O250,(Q250+R250)/2,Z250,AJ250,"Y")</f>
        <v>720.00000000000011</v>
      </c>
      <c r="AR250" s="504">
        <f t="shared" si="49"/>
        <v>324.00000000000006</v>
      </c>
      <c r="AS250" s="808"/>
      <c r="AT250" s="809"/>
      <c r="AU250" s="810"/>
      <c r="AV250" s="810"/>
      <c r="AW250" s="811" t="s">
        <v>189</v>
      </c>
      <c r="AX250" s="811" t="s">
        <v>1183</v>
      </c>
      <c r="AY250" s="810" t="s">
        <v>1183</v>
      </c>
      <c r="AZ250" s="810" t="s">
        <v>1183</v>
      </c>
      <c r="BA250" s="810" t="s">
        <v>1183</v>
      </c>
      <c r="BB250" s="810" t="s">
        <v>1183</v>
      </c>
      <c r="BC250" s="810" t="s">
        <v>1183</v>
      </c>
      <c r="BD250" s="810" t="s">
        <v>1183</v>
      </c>
      <c r="BE250" s="810" t="s">
        <v>1235</v>
      </c>
      <c r="BF250" s="811">
        <f>NaturalRelatedDisc(I250,H250,J250,K250,AX250,"Y",L250,M250,N250,O250)+NaturalRelatedDisc(I250,H250,J250,K250,AY250,"Y",L250,M250,N250,O250)+OpenRelatedDisc(I250,H250,J250,K250,AZ250,"Y",L250,M250,N250,O250)+GrainingRelatedDisc(I250,H250,J250,K250,BA250,"Surface","Y",L250,M250,N250,O250)+GrainingRelatedDisc(I250,H250,J250,K250,BB250,"Internal","Y",L250,M250,N250,O250)+OthersRelatedDisc(I250,H250,J250,K250,BC250,"Y",L250,M250,N250,O250)+OthersRelatedDisc(I250,H250,J250,K250,BD250,"Y",L250,M250,N250,O250)+OthersRelatedDisc(I250,H250,J250,K250,BE250,"Y",L250,M250,N250,O250)+cutrelatedDisc(I250,H250,J250,K250,L250,M250,N250,AW250,"Y",O250)+GetColClarupgDwg(I250,H250,J250,K250,AU250,AV250,"Y",L250)</f>
        <v>0</v>
      </c>
      <c r="BG250" s="810" t="s">
        <v>1183</v>
      </c>
      <c r="BH250" s="810" t="s">
        <v>1183</v>
      </c>
      <c r="BI250" s="811">
        <f t="shared" si="50"/>
        <v>0</v>
      </c>
      <c r="BJ250" s="810" t="s">
        <v>1183</v>
      </c>
      <c r="BK250" s="810" t="s">
        <v>1293</v>
      </c>
      <c r="BL250" s="810" t="s">
        <v>1322</v>
      </c>
      <c r="BM250" s="811">
        <f t="shared" si="51"/>
        <v>0</v>
      </c>
      <c r="BN250" s="812" t="s">
        <v>861</v>
      </c>
      <c r="BO250" s="812" t="s">
        <v>861</v>
      </c>
      <c r="BP250" s="812" t="s">
        <v>861</v>
      </c>
      <c r="BQ250" s="811">
        <f>cleanrelateddisc(I250, H250, J250, K250, BN250, BO250, "Y", L250, M250, N250)+HARelatedDisc(I250, H250, J250, K250,BP250, "Y", L250)</f>
        <v>0</v>
      </c>
      <c r="BR250" s="810"/>
      <c r="BS250" s="810"/>
      <c r="BT250" s="811"/>
      <c r="BU250" s="811"/>
      <c r="BV250" s="810"/>
      <c r="BW250" s="811"/>
      <c r="BX250" s="810"/>
      <c r="BY250" s="813"/>
      <c r="BZ250" s="811"/>
      <c r="CA250" s="813"/>
      <c r="CB250" s="811"/>
      <c r="CC250" s="810"/>
      <c r="CD250" s="810"/>
      <c r="CE250" s="810"/>
      <c r="CF250" s="810"/>
      <c r="CG250" s="810"/>
      <c r="CH250" s="810"/>
      <c r="CI250" s="810"/>
      <c r="CJ250" s="810"/>
      <c r="CK250" s="814"/>
      <c r="CL250" s="815">
        <f t="array" ref="CL250">getSection(I250,J250,K250)</f>
        <v>6</v>
      </c>
      <c r="CM250" s="508">
        <f t="array" ref="CM250">IF(AQ250="N/A","",IF(CU250="N/A",0,GetRapPrice(I250,H250,J250,K250)))</f>
        <v>1200</v>
      </c>
      <c r="CN250" s="509">
        <f t="shared" si="52"/>
        <v>-0.39999999999999991</v>
      </c>
      <c r="CO250" s="509">
        <f t="array" ref="CO250">IF(AQ250="N/A","",IF(CU250="N/A",0,IF(ISBLANK(G250),0,GetPolSymmDiscount(I250,H250,J250,K250,L250,M250,N250,O250))))</f>
        <v>0</v>
      </c>
      <c r="CP250" s="509">
        <f t="array" ref="CP250">IF(AQ250="N/A","",Depthdisc(I250,H250,L250,J250,K250,Z250,"Y"))</f>
        <v>0</v>
      </c>
      <c r="CQ250" s="509">
        <f t="array" ref="CQ250">IF(AQ250="N/A","",IF(CU250="N/A",0,GetSizePremiums(I250,H250,J250,K250,L250,M250,N250,O250,getSection(G250,J250,K250))))</f>
        <v>0</v>
      </c>
      <c r="CR250" s="509">
        <f t="array" ref="CR250">IF(AQ250="N/A","",IF(CU250="N/A",0,IF(ISBLANK(G250),0,GetDiameterPremiums(I250,H250,L250,M250,N250,O250,J250,K250,T250))))</f>
        <v>0</v>
      </c>
      <c r="CS250" s="509">
        <f t="array" ref="CS250">IF(AQ250="N/A","",IF(CU250="N/A",0,IF(ISBLANK(G250),0,GetKtoSPremiums(I250,H250,J250,K250,AJ250))))</f>
        <v>0</v>
      </c>
      <c r="CT250" s="509">
        <f t="shared" si="53"/>
        <v>-0.39999999999999991</v>
      </c>
      <c r="CU250" s="508">
        <f t="array" ref="CU250">IF(AQ250="N/A","",GetFMP(I250, H250, J250, K250, L250, M250, N250, O250, (Q250+R250)/2,Z250,AJ250,"Y"))</f>
        <v>720.00000000000011</v>
      </c>
      <c r="CV250" s="504">
        <f t="shared" si="54"/>
        <v>324.00000000000006</v>
      </c>
      <c r="CW250" s="508">
        <f t="shared" si="55"/>
        <v>1200</v>
      </c>
      <c r="CX250" s="717">
        <f t="shared" si="56"/>
        <v>0</v>
      </c>
      <c r="CY250" s="717">
        <f>IF(OR(AQ250="N/A",BM250="N/A",BI250="N/A"),"",IF(AND(H250&lt;1,H250&gt;=0.3,I249="ROUND"),IF(CT250&gt;=-0.4,-0.2,-0.15),MAX(CX250,IF(OR(AQ250="N/A",BM250="N/A",BI250="N/A"),"",GetFinalDiscount("Y", I250, H250, J250, K250, L250, M250, N250, O250, AS250, AT250,AU250,AV250, AW250, AX250,AY250, AZ250, BA250, BB250,BC250,BD250, BE250,BG250, BH250, BJ250, BK250, BN250, BO250, BP250)))))</f>
        <v>-0.2</v>
      </c>
      <c r="CZ250" s="717">
        <f t="shared" si="57"/>
        <v>-0.39999999999999991</v>
      </c>
      <c r="DA250" s="509">
        <f t="shared" si="58"/>
        <v>-0.39999999999999991</v>
      </c>
      <c r="DB250" s="504">
        <f t="shared" si="59"/>
        <v>720.00000000000011</v>
      </c>
      <c r="DC250" s="504">
        <f t="shared" si="60"/>
        <v>324.00000000000006</v>
      </c>
      <c r="DD250" s="504" t="str">
        <f t="shared" si="61"/>
        <v/>
      </c>
      <c r="DE250" s="504">
        <f t="array" ref="DE250">IF(OR(AQ250="N/A",BM250="N/A",BI250="N/A"),"",GetCertCharge(H250,"Y",AL250))</f>
        <v>53</v>
      </c>
      <c r="DF250" s="504">
        <f>IF(OR(AQ250="N/A",BM250="N/A",BI250="N/A"),"",DC250*Parameters!$L$3)</f>
        <v>12.960000000000003</v>
      </c>
      <c r="DG250" s="504">
        <f t="shared" si="62"/>
        <v>258.04000000000008</v>
      </c>
      <c r="DH250" s="504">
        <f t="shared" si="63"/>
        <v>573.42222222222233</v>
      </c>
    </row>
    <row r="251" spans="2:112" x14ac:dyDescent="0.25">
      <c r="B251" s="798"/>
      <c r="C251" s="799" t="s">
        <v>1856</v>
      </c>
      <c r="D251" s="512"/>
      <c r="E251" s="512"/>
      <c r="F251" s="722" t="s">
        <v>24</v>
      </c>
      <c r="G251" s="800"/>
      <c r="H251" s="801">
        <v>0.45</v>
      </c>
      <c r="I251" s="509" t="s">
        <v>196</v>
      </c>
      <c r="J251" s="802" t="s">
        <v>749</v>
      </c>
      <c r="K251" s="803" t="s">
        <v>243</v>
      </c>
      <c r="L251" s="804" t="s">
        <v>202</v>
      </c>
      <c r="M251" s="805" t="s">
        <v>202</v>
      </c>
      <c r="N251" s="804" t="s">
        <v>202</v>
      </c>
      <c r="O251" s="804" t="s">
        <v>58</v>
      </c>
      <c r="P251" s="806"/>
      <c r="Q251" s="805"/>
      <c r="R251" s="805"/>
      <c r="S251" s="805"/>
      <c r="T251" s="805"/>
      <c r="U251" s="805">
        <v>1.0149999999999999</v>
      </c>
      <c r="V251" s="805"/>
      <c r="W251" s="805"/>
      <c r="X251" s="805"/>
      <c r="Y251" s="805"/>
      <c r="Z251" s="805">
        <v>64.2</v>
      </c>
      <c r="AA251" s="512">
        <v>56</v>
      </c>
      <c r="AB251" s="512"/>
      <c r="AC251" s="512"/>
      <c r="AD251" s="807"/>
      <c r="AE251" s="805"/>
      <c r="AF251" s="805"/>
      <c r="AG251" s="805"/>
      <c r="AH251" s="805"/>
      <c r="AI251" s="512"/>
      <c r="AJ251" s="512" t="s">
        <v>1955</v>
      </c>
      <c r="AK251" s="807"/>
      <c r="AL251" s="512"/>
      <c r="AM251" s="807"/>
      <c r="AN251" s="512"/>
      <c r="AO251" s="559">
        <f t="array" ref="AO251">IF(AQ251="N/A","",GetRapPrice(I251,H251,J251,K251))</f>
        <v>1300</v>
      </c>
      <c r="AP251" s="509">
        <f t="shared" si="48"/>
        <v>-0.53</v>
      </c>
      <c r="AQ251" s="508">
        <f t="array" ref="AQ251">GetFMP(I251,H251,J251,K251,L251,M251,N251,O251,(Q251+R251)/2,Z251,AJ251,"Y")</f>
        <v>611</v>
      </c>
      <c r="AR251" s="504">
        <f t="shared" si="49"/>
        <v>274.95</v>
      </c>
      <c r="AS251" s="808"/>
      <c r="AT251" s="809"/>
      <c r="AU251" s="810"/>
      <c r="AV251" s="810"/>
      <c r="AW251" s="811"/>
      <c r="AX251" s="811" t="s">
        <v>1183</v>
      </c>
      <c r="AY251" s="810" t="s">
        <v>1180</v>
      </c>
      <c r="AZ251" s="810" t="s">
        <v>1183</v>
      </c>
      <c r="BA251" s="810" t="s">
        <v>1183</v>
      </c>
      <c r="BB251" s="810" t="s">
        <v>1183</v>
      </c>
      <c r="BC251" s="810" t="s">
        <v>1183</v>
      </c>
      <c r="BD251" s="810" t="s">
        <v>1183</v>
      </c>
      <c r="BE251" s="810" t="s">
        <v>1238</v>
      </c>
      <c r="BF251" s="811">
        <f>NaturalRelatedDisc(I251,H251,J251,K251,AX251,"Y",L251,M251,N251,O251)+NaturalRelatedDisc(I251,H251,J251,K251,AY251,"Y",L251,M251,N251,O251)+OpenRelatedDisc(I251,H251,J251,K251,AZ251,"Y",L251,M251,N251,O251)+GrainingRelatedDisc(I251,H251,J251,K251,BA251,"Surface","Y",L251,M251,N251,O251)+GrainingRelatedDisc(I251,H251,J251,K251,BB251,"Internal","Y",L251,M251,N251,O251)+OthersRelatedDisc(I251,H251,J251,K251,BC251,"Y",L251,M251,N251,O251)+OthersRelatedDisc(I251,H251,J251,K251,BD251,"Y",L251,M251,N251,O251)+OthersRelatedDisc(I251,H251,J251,K251,BE251,"Y",L251,M251,N251,O251)+cutrelatedDisc(I251,H251,J251,K251,L251,M251,N251,AW251,"Y",O251)+GetColClarupgDwg(I251,H251,J251,K251,AU251,AV251,"Y",L251)</f>
        <v>-0.01</v>
      </c>
      <c r="BG251" s="810" t="s">
        <v>1183</v>
      </c>
      <c r="BH251" s="810" t="s">
        <v>1183</v>
      </c>
      <c r="BI251" s="811">
        <f t="shared" si="50"/>
        <v>0</v>
      </c>
      <c r="BJ251" s="810" t="s">
        <v>1183</v>
      </c>
      <c r="BK251" s="810" t="s">
        <v>1292</v>
      </c>
      <c r="BL251" s="810" t="s">
        <v>1322</v>
      </c>
      <c r="BM251" s="811">
        <f t="shared" si="51"/>
        <v>0</v>
      </c>
      <c r="BN251" s="812" t="s">
        <v>861</v>
      </c>
      <c r="BO251" s="812" t="s">
        <v>861</v>
      </c>
      <c r="BP251" s="812" t="s">
        <v>749</v>
      </c>
      <c r="BQ251" s="811">
        <f>cleanrelateddisc(I251, H251, J251, K251, BN251, BO251, "Y", L251, M251, N251)+HARelatedDisc(I251, H251, J251, K251,BP251, "Y", L251)</f>
        <v>0</v>
      </c>
      <c r="BR251" s="810"/>
      <c r="BS251" s="810"/>
      <c r="BT251" s="811"/>
      <c r="BU251" s="811"/>
      <c r="BV251" s="810"/>
      <c r="BW251" s="811"/>
      <c r="BX251" s="810"/>
      <c r="BY251" s="813"/>
      <c r="BZ251" s="811"/>
      <c r="CA251" s="813"/>
      <c r="CB251" s="811"/>
      <c r="CC251" s="810"/>
      <c r="CD251" s="810"/>
      <c r="CE251" s="810"/>
      <c r="CF251" s="810"/>
      <c r="CG251" s="810"/>
      <c r="CH251" s="810"/>
      <c r="CI251" s="810"/>
      <c r="CJ251" s="810"/>
      <c r="CK251" s="814"/>
      <c r="CL251" s="815">
        <f t="array" ref="CL251">getSection(I251,J251,K251)</f>
        <v>6</v>
      </c>
      <c r="CM251" s="508">
        <f t="array" ref="CM251">IF(AQ251="N/A","",IF(CU251="N/A",0,GetRapPrice(I251,H251,J251,K251)))</f>
        <v>1300</v>
      </c>
      <c r="CN251" s="509">
        <f t="shared" si="52"/>
        <v>-0.53</v>
      </c>
      <c r="CO251" s="509">
        <f t="array" ref="CO251">IF(AQ251="N/A","",IF(CU251="N/A",0,IF(ISBLANK(G251),0,GetPolSymmDiscount(I251,H251,J251,K251,L251,M251,N251,O251))))</f>
        <v>0</v>
      </c>
      <c r="CP251" s="509">
        <f t="array" ref="CP251">IF(AQ251="N/A","",Depthdisc(I251,H251,L251,J251,K251,Z251,"Y"))</f>
        <v>0</v>
      </c>
      <c r="CQ251" s="509">
        <f t="array" ref="CQ251">IF(AQ251="N/A","",IF(CU251="N/A",0,GetSizePremiums(I251,H251,J251,K251,L251,M251,N251,O251,getSection(G251,J251,K251))))</f>
        <v>0</v>
      </c>
      <c r="CR251" s="509">
        <f t="array" ref="CR251">IF(AQ251="N/A","",IF(CU251="N/A",0,IF(ISBLANK(G251),0,GetDiameterPremiums(I251,H251,L251,M251,N251,O251,J251,K251,T251))))</f>
        <v>0</v>
      </c>
      <c r="CS251" s="509">
        <f t="array" ref="CS251">IF(AQ251="N/A","",IF(CU251="N/A",0,IF(ISBLANK(G251),0,GetKtoSPremiums(I251,H251,J251,K251,AJ251))))</f>
        <v>0</v>
      </c>
      <c r="CT251" s="509">
        <f t="shared" si="53"/>
        <v>-0.53</v>
      </c>
      <c r="CU251" s="508">
        <f t="array" ref="CU251">IF(AQ251="N/A","",GetFMP(I251, H251, J251, K251, L251, M251, N251, O251, (Q251+R251)/2,Z251,AJ251,"Y"))</f>
        <v>611</v>
      </c>
      <c r="CV251" s="504">
        <f t="shared" si="54"/>
        <v>274.95</v>
      </c>
      <c r="CW251" s="508">
        <f t="shared" si="55"/>
        <v>1300</v>
      </c>
      <c r="CX251" s="717">
        <f t="shared" si="56"/>
        <v>-0.01</v>
      </c>
      <c r="CY251" s="717">
        <f>IF(OR(AQ251="N/A",BM251="N/A",BI251="N/A"),"",IF(AND(H251&lt;1,H251&gt;=0.3,I250="ROUND"),IF(CT251&gt;=-0.4,-0.2,-0.15),MAX(CX251,IF(OR(AQ251="N/A",BM251="N/A",BI251="N/A"),"",GetFinalDiscount("Y", I251, H251, J251, K251, L251, M251, N251, O251, AS251, AT251,AU251,AV251, AW251, AX251,AY251, AZ251, BA251, BB251,BC251,BD251, BE251,BG251, BH251, BJ251, BK251, BN251, BO251, BP251)))))</f>
        <v>-0.15</v>
      </c>
      <c r="CZ251" s="717">
        <f t="shared" si="57"/>
        <v>-0.53</v>
      </c>
      <c r="DA251" s="509">
        <f t="shared" si="58"/>
        <v>-0.54</v>
      </c>
      <c r="DB251" s="504">
        <f t="shared" si="59"/>
        <v>598</v>
      </c>
      <c r="DC251" s="504">
        <f t="shared" si="60"/>
        <v>269.10000000000002</v>
      </c>
      <c r="DD251" s="504" t="str">
        <f t="shared" si="61"/>
        <v/>
      </c>
      <c r="DE251" s="504">
        <f t="array" ref="DE251">IF(OR(AQ251="N/A",BM251="N/A",BI251="N/A"),"",GetCertCharge(H251,"Y",AL251))</f>
        <v>53</v>
      </c>
      <c r="DF251" s="504">
        <f>IF(OR(AQ251="N/A",BM251="N/A",BI251="N/A"),"",DC251*Parameters!$L$3)</f>
        <v>10.764000000000001</v>
      </c>
      <c r="DG251" s="504">
        <f t="shared" si="62"/>
        <v>205.33600000000001</v>
      </c>
      <c r="DH251" s="504">
        <f t="shared" si="63"/>
        <v>456.30222222222221</v>
      </c>
    </row>
    <row r="252" spans="2:112" x14ac:dyDescent="0.25">
      <c r="B252" s="798"/>
      <c r="C252" s="799" t="s">
        <v>1872</v>
      </c>
      <c r="D252" s="512"/>
      <c r="E252" s="512"/>
      <c r="F252" s="722" t="s">
        <v>24</v>
      </c>
      <c r="G252" s="800"/>
      <c r="H252" s="801">
        <v>0.45</v>
      </c>
      <c r="I252" s="509" t="s">
        <v>196</v>
      </c>
      <c r="J252" s="802" t="s">
        <v>749</v>
      </c>
      <c r="K252" s="803" t="s">
        <v>259</v>
      </c>
      <c r="L252" s="804" t="s">
        <v>202</v>
      </c>
      <c r="M252" s="805" t="s">
        <v>202</v>
      </c>
      <c r="N252" s="804" t="s">
        <v>202</v>
      </c>
      <c r="O252" s="804" t="s">
        <v>22</v>
      </c>
      <c r="P252" s="806"/>
      <c r="Q252" s="805"/>
      <c r="R252" s="805"/>
      <c r="S252" s="805"/>
      <c r="T252" s="805"/>
      <c r="U252" s="805">
        <v>1.0109999999999999</v>
      </c>
      <c r="V252" s="805"/>
      <c r="W252" s="805"/>
      <c r="X252" s="805"/>
      <c r="Y252" s="805"/>
      <c r="Z252" s="805">
        <v>64.7</v>
      </c>
      <c r="AA252" s="512">
        <v>56</v>
      </c>
      <c r="AB252" s="512"/>
      <c r="AC252" s="512"/>
      <c r="AD252" s="807"/>
      <c r="AE252" s="805"/>
      <c r="AF252" s="805"/>
      <c r="AG252" s="805"/>
      <c r="AH252" s="805"/>
      <c r="AI252" s="512"/>
      <c r="AJ252" s="512" t="s">
        <v>1956</v>
      </c>
      <c r="AK252" s="807"/>
      <c r="AL252" s="512"/>
      <c r="AM252" s="807"/>
      <c r="AN252" s="512"/>
      <c r="AO252" s="559">
        <f t="array" ref="AO252">IF(AQ252="N/A","",GetRapPrice(I252,H252,J252,K252))</f>
        <v>1100</v>
      </c>
      <c r="AP252" s="509">
        <f t="shared" si="48"/>
        <v>-0.47</v>
      </c>
      <c r="AQ252" s="508">
        <f t="array" ref="AQ252">GetFMP(I252,H252,J252,K252,L252,M252,N252,O252,(Q252+R252)/2,Z252,AJ252,"Y")</f>
        <v>583</v>
      </c>
      <c r="AR252" s="504">
        <f t="shared" si="49"/>
        <v>262.35000000000002</v>
      </c>
      <c r="AS252" s="808"/>
      <c r="AT252" s="809"/>
      <c r="AU252" s="810"/>
      <c r="AV252" s="810"/>
      <c r="AW252" s="811"/>
      <c r="AX252" s="811" t="s">
        <v>1183</v>
      </c>
      <c r="AY252" s="810" t="s">
        <v>1183</v>
      </c>
      <c r="AZ252" s="810" t="s">
        <v>1200</v>
      </c>
      <c r="BA252" s="810" t="s">
        <v>1183</v>
      </c>
      <c r="BB252" s="810" t="s">
        <v>1183</v>
      </c>
      <c r="BC252" s="810" t="s">
        <v>1183</v>
      </c>
      <c r="BD252" s="810" t="s">
        <v>1183</v>
      </c>
      <c r="BE252" s="810" t="s">
        <v>1241</v>
      </c>
      <c r="BF252" s="811">
        <f>NaturalRelatedDisc(I252,H252,J252,K252,AX252,"Y",L252,M252,N252,O252)+NaturalRelatedDisc(I252,H252,J252,K252,AY252,"Y",L252,M252,N252,O252)+OpenRelatedDisc(I252,H252,J252,K252,AZ252,"Y",L252,M252,N252,O252)+GrainingRelatedDisc(I252,H252,J252,K252,BA252,"Surface","Y",L252,M252,N252,O252)+GrainingRelatedDisc(I252,H252,J252,K252,BB252,"Internal","Y",L252,M252,N252,O252)+OthersRelatedDisc(I252,H252,J252,K252,BC252,"Y",L252,M252,N252,O252)+OthersRelatedDisc(I252,H252,J252,K252,BD252,"Y",L252,M252,N252,O252)+OthersRelatedDisc(I252,H252,J252,K252,BE252,"Y",L252,M252,N252,O252)+cutrelatedDisc(I252,H252,J252,K252,L252,M252,N252,AW252,"Y",O252)+GetColClarupgDwg(I252,H252,J252,K252,AU252,AV252,"Y",L252)</f>
        <v>-0.02</v>
      </c>
      <c r="BG252" s="810" t="s">
        <v>1183</v>
      </c>
      <c r="BH252" s="810" t="s">
        <v>1183</v>
      </c>
      <c r="BI252" s="811">
        <f t="shared" si="50"/>
        <v>0</v>
      </c>
      <c r="BJ252" s="810" t="s">
        <v>1183</v>
      </c>
      <c r="BK252" s="810" t="s">
        <v>1293</v>
      </c>
      <c r="BL252" s="810" t="s">
        <v>1183</v>
      </c>
      <c r="BM252" s="811">
        <f t="shared" si="51"/>
        <v>0</v>
      </c>
      <c r="BN252" s="812" t="s">
        <v>861</v>
      </c>
      <c r="BO252" s="812" t="s">
        <v>749</v>
      </c>
      <c r="BP252" s="812" t="s">
        <v>749</v>
      </c>
      <c r="BQ252" s="811">
        <f>cleanrelateddisc(I252, H252, J252, K252, BN252, BO252, "Y", L252, M252, N252)+HARelatedDisc(I252, H252, J252, K252,BP252, "Y", L252)</f>
        <v>0</v>
      </c>
      <c r="BR252" s="810"/>
      <c r="BS252" s="810"/>
      <c r="BT252" s="811"/>
      <c r="BU252" s="811"/>
      <c r="BV252" s="810"/>
      <c r="BW252" s="811"/>
      <c r="BX252" s="810"/>
      <c r="BY252" s="813"/>
      <c r="BZ252" s="811"/>
      <c r="CA252" s="813"/>
      <c r="CB252" s="811"/>
      <c r="CC252" s="810"/>
      <c r="CD252" s="810"/>
      <c r="CE252" s="810"/>
      <c r="CF252" s="810"/>
      <c r="CG252" s="810"/>
      <c r="CH252" s="810"/>
      <c r="CI252" s="810"/>
      <c r="CJ252" s="810"/>
      <c r="CK252" s="814"/>
      <c r="CL252" s="815">
        <f t="array" ref="CL252">getSection(I252,J252,K252)</f>
        <v>9</v>
      </c>
      <c r="CM252" s="508">
        <f t="array" ref="CM252">IF(AQ252="N/A","",IF(CU252="N/A",0,GetRapPrice(I252,H252,J252,K252)))</f>
        <v>1100</v>
      </c>
      <c r="CN252" s="509">
        <f t="shared" si="52"/>
        <v>-0.47</v>
      </c>
      <c r="CO252" s="509">
        <f t="array" ref="CO252">IF(AQ252="N/A","",IF(CU252="N/A",0,IF(ISBLANK(G252),0,GetPolSymmDiscount(I252,H252,J252,K252,L252,M252,N252,O252))))</f>
        <v>0</v>
      </c>
      <c r="CP252" s="509">
        <f t="array" ref="CP252">IF(AQ252="N/A","",Depthdisc(I252,H252,L252,J252,K252,Z252,"Y"))</f>
        <v>0</v>
      </c>
      <c r="CQ252" s="509">
        <f t="array" ref="CQ252">IF(AQ252="N/A","",IF(CU252="N/A",0,GetSizePremiums(I252,H252,J252,K252,L252,M252,N252,O252,getSection(G252,J252,K252))))</f>
        <v>0</v>
      </c>
      <c r="CR252" s="509">
        <f t="array" ref="CR252">IF(AQ252="N/A","",IF(CU252="N/A",0,IF(ISBLANK(G252),0,GetDiameterPremiums(I252,H252,L252,M252,N252,O252,J252,K252,T252))))</f>
        <v>0</v>
      </c>
      <c r="CS252" s="509">
        <f t="array" ref="CS252">IF(AQ252="N/A","",IF(CU252="N/A",0,IF(ISBLANK(G252),0,GetKtoSPremiums(I252,H252,J252,K252,AJ252))))</f>
        <v>0</v>
      </c>
      <c r="CT252" s="509">
        <f t="shared" si="53"/>
        <v>-0.47</v>
      </c>
      <c r="CU252" s="508">
        <f t="array" ref="CU252">IF(AQ252="N/A","",GetFMP(I252, H252, J252, K252, L252, M252, N252, O252, (Q252+R252)/2,Z252,AJ252,"Y"))</f>
        <v>583</v>
      </c>
      <c r="CV252" s="504">
        <f t="shared" si="54"/>
        <v>262.35000000000002</v>
      </c>
      <c r="CW252" s="508">
        <f t="shared" si="55"/>
        <v>1100</v>
      </c>
      <c r="CX252" s="717">
        <f t="shared" si="56"/>
        <v>-0.02</v>
      </c>
      <c r="CY252" s="717">
        <f>IF(OR(AQ252="N/A",BM252="N/A",BI252="N/A"),"",IF(AND(H252&lt;1,H252&gt;=0.3,I251="ROUND"),IF(CT252&gt;=-0.4,-0.2,-0.15),MAX(CX252,IF(OR(AQ252="N/A",BM252="N/A",BI252="N/A"),"",GetFinalDiscount("Y", I252, H252, J252, K252, L252, M252, N252, O252, AS252, AT252,AU252,AV252, AW252, AX252,AY252, AZ252, BA252, BB252,BC252,BD252, BE252,BG252, BH252, BJ252, BK252, BN252, BO252, BP252)))))</f>
        <v>-0.15</v>
      </c>
      <c r="CZ252" s="717">
        <f t="shared" si="57"/>
        <v>-0.47</v>
      </c>
      <c r="DA252" s="509">
        <f t="shared" si="58"/>
        <v>-0.49</v>
      </c>
      <c r="DB252" s="504">
        <f t="shared" si="59"/>
        <v>561</v>
      </c>
      <c r="DC252" s="504">
        <f t="shared" si="60"/>
        <v>252.45000000000002</v>
      </c>
      <c r="DD252" s="504" t="str">
        <f t="shared" si="61"/>
        <v/>
      </c>
      <c r="DE252" s="504">
        <f t="array" ref="DE252">IF(OR(AQ252="N/A",BM252="N/A",BI252="N/A"),"",GetCertCharge(H252,"Y",AL252))</f>
        <v>53</v>
      </c>
      <c r="DF252" s="504">
        <f>IF(OR(AQ252="N/A",BM252="N/A",BI252="N/A"),"",DC252*Parameters!$L$3)</f>
        <v>10.098000000000001</v>
      </c>
      <c r="DG252" s="504">
        <f t="shared" si="62"/>
        <v>189.352</v>
      </c>
      <c r="DH252" s="504">
        <f t="shared" si="63"/>
        <v>420.78222222222223</v>
      </c>
    </row>
    <row r="253" spans="2:112" x14ac:dyDescent="0.25">
      <c r="B253" s="798"/>
      <c r="C253" s="799" t="s">
        <v>1856</v>
      </c>
      <c r="D253" s="512"/>
      <c r="E253" s="512"/>
      <c r="F253" s="722" t="s">
        <v>24</v>
      </c>
      <c r="G253" s="800"/>
      <c r="H253" s="801">
        <v>0.45</v>
      </c>
      <c r="I253" s="509" t="s">
        <v>196</v>
      </c>
      <c r="J253" s="802" t="s">
        <v>749</v>
      </c>
      <c r="K253" s="803" t="s">
        <v>243</v>
      </c>
      <c r="L253" s="804" t="s">
        <v>202</v>
      </c>
      <c r="M253" s="805" t="s">
        <v>202</v>
      </c>
      <c r="N253" s="804" t="s">
        <v>202</v>
      </c>
      <c r="O253" s="804" t="s">
        <v>90</v>
      </c>
      <c r="P253" s="806"/>
      <c r="Q253" s="805"/>
      <c r="R253" s="805"/>
      <c r="S253" s="805"/>
      <c r="T253" s="805"/>
      <c r="U253" s="805">
        <v>1.0149999999999999</v>
      </c>
      <c r="V253" s="805"/>
      <c r="W253" s="805"/>
      <c r="X253" s="805"/>
      <c r="Y253" s="805"/>
      <c r="Z253" s="805">
        <v>64.2</v>
      </c>
      <c r="AA253" s="512">
        <v>56</v>
      </c>
      <c r="AB253" s="512"/>
      <c r="AC253" s="512"/>
      <c r="AD253" s="807"/>
      <c r="AE253" s="805"/>
      <c r="AF253" s="805"/>
      <c r="AG253" s="805"/>
      <c r="AH253" s="805"/>
      <c r="AI253" s="512"/>
      <c r="AJ253" s="512" t="s">
        <v>1955</v>
      </c>
      <c r="AK253" s="807"/>
      <c r="AL253" s="512"/>
      <c r="AM253" s="807"/>
      <c r="AN253" s="512"/>
      <c r="AO253" s="559">
        <f t="array" ref="AO253">IF(AQ253="N/A","",GetRapPrice(I253,H253,J253,K253))</f>
        <v>1300</v>
      </c>
      <c r="AP253" s="509">
        <f t="shared" si="48"/>
        <v>-0.63</v>
      </c>
      <c r="AQ253" s="508">
        <f t="array" ref="AQ253">GetFMP(I253,H253,J253,K253,L253,M253,N253,O253,(Q253+R253)/2,Z253,AJ253,"Y")</f>
        <v>481</v>
      </c>
      <c r="AR253" s="504">
        <f t="shared" si="49"/>
        <v>216.45000000000002</v>
      </c>
      <c r="AS253" s="808"/>
      <c r="AT253" s="809"/>
      <c r="AU253" s="810"/>
      <c r="AV253" s="810"/>
      <c r="AW253" s="811"/>
      <c r="AX253" s="811" t="s">
        <v>1183</v>
      </c>
      <c r="AY253" s="810" t="s">
        <v>1180</v>
      </c>
      <c r="AZ253" s="810" t="s">
        <v>1183</v>
      </c>
      <c r="BA253" s="810" t="s">
        <v>1183</v>
      </c>
      <c r="BB253" s="810" t="s">
        <v>1183</v>
      </c>
      <c r="BC253" s="810" t="s">
        <v>1183</v>
      </c>
      <c r="BD253" s="810" t="s">
        <v>1183</v>
      </c>
      <c r="BE253" s="810" t="s">
        <v>1238</v>
      </c>
      <c r="BF253" s="811">
        <f>NaturalRelatedDisc(I253,H253,J253,K253,AX253,"Y",L253,M253,N253,O253)+NaturalRelatedDisc(I253,H253,J253,K253,AY253,"Y",L253,M253,N253,O253)+OpenRelatedDisc(I253,H253,J253,K253,AZ253,"Y",L253,M253,N253,O253)+GrainingRelatedDisc(I253,H253,J253,K253,BA253,"Surface","Y",L253,M253,N253,O253)+GrainingRelatedDisc(I253,H253,J253,K253,BB253,"Internal","Y",L253,M253,N253,O253)+OthersRelatedDisc(I253,H253,J253,K253,BC253,"Y",L253,M253,N253,O253)+OthersRelatedDisc(I253,H253,J253,K253,BD253,"Y",L253,M253,N253,O253)+OthersRelatedDisc(I253,H253,J253,K253,BE253,"Y",L253,M253,N253,O253)+cutrelatedDisc(I253,H253,J253,K253,L253,M253,N253,AW253,"Y",O253)+GetColClarupgDwg(I253,H253,J253,K253,AU253,AV253,"Y",L253)</f>
        <v>-0.01</v>
      </c>
      <c r="BG253" s="810" t="s">
        <v>1183</v>
      </c>
      <c r="BH253" s="810" t="s">
        <v>1183</v>
      </c>
      <c r="BI253" s="811">
        <f t="shared" si="50"/>
        <v>0</v>
      </c>
      <c r="BJ253" s="810" t="s">
        <v>1183</v>
      </c>
      <c r="BK253" s="810" t="s">
        <v>1292</v>
      </c>
      <c r="BL253" s="810" t="s">
        <v>1322</v>
      </c>
      <c r="BM253" s="811">
        <f t="shared" si="51"/>
        <v>0</v>
      </c>
      <c r="BN253" s="812" t="s">
        <v>861</v>
      </c>
      <c r="BO253" s="812" t="s">
        <v>861</v>
      </c>
      <c r="BP253" s="812" t="s">
        <v>749</v>
      </c>
      <c r="BQ253" s="811">
        <f>cleanrelateddisc(I253, H253, J253, K253, BN253, BO253, "Y", L253, M253, N253)+HARelatedDisc(I253, H253, J253, K253,BP253, "Y", L253)</f>
        <v>0</v>
      </c>
      <c r="BR253" s="810"/>
      <c r="BS253" s="810"/>
      <c r="BT253" s="811"/>
      <c r="BU253" s="811"/>
      <c r="BV253" s="810"/>
      <c r="BW253" s="811"/>
      <c r="BX253" s="810"/>
      <c r="BY253" s="813"/>
      <c r="BZ253" s="811"/>
      <c r="CA253" s="813"/>
      <c r="CB253" s="811"/>
      <c r="CC253" s="810"/>
      <c r="CD253" s="810"/>
      <c r="CE253" s="810"/>
      <c r="CF253" s="810"/>
      <c r="CG253" s="810"/>
      <c r="CH253" s="810"/>
      <c r="CI253" s="810"/>
      <c r="CJ253" s="810"/>
      <c r="CK253" s="814"/>
      <c r="CL253" s="815">
        <f t="array" ref="CL253">getSection(I253,J253,K253)</f>
        <v>6</v>
      </c>
      <c r="CM253" s="508">
        <f t="array" ref="CM253">IF(AQ253="N/A","",IF(CU253="N/A",0,GetRapPrice(I253,H253,J253,K253)))</f>
        <v>1300</v>
      </c>
      <c r="CN253" s="509">
        <f t="shared" si="52"/>
        <v>-0.63</v>
      </c>
      <c r="CO253" s="509">
        <f t="array" ref="CO253">IF(AQ253="N/A","",IF(CU253="N/A",0,IF(ISBLANK(G253),0,GetPolSymmDiscount(I253,H253,J253,K253,L253,M253,N253,O253))))</f>
        <v>0</v>
      </c>
      <c r="CP253" s="509">
        <f t="array" ref="CP253">IF(AQ253="N/A","",Depthdisc(I253,H253,L253,J253,K253,Z253,"Y"))</f>
        <v>0</v>
      </c>
      <c r="CQ253" s="509">
        <f t="array" ref="CQ253">IF(AQ253="N/A","",IF(CU253="N/A",0,GetSizePremiums(I253,H253,J253,K253,L253,M253,N253,O253,getSection(G253,J253,K253))))</f>
        <v>0</v>
      </c>
      <c r="CR253" s="509">
        <f t="array" ref="CR253">IF(AQ253="N/A","",IF(CU253="N/A",0,IF(ISBLANK(G253),0,GetDiameterPremiums(I253,H253,L253,M253,N253,O253,J253,K253,T253))))</f>
        <v>0</v>
      </c>
      <c r="CS253" s="509">
        <f t="array" ref="CS253">IF(AQ253="N/A","",IF(CU253="N/A",0,IF(ISBLANK(G253),0,GetKtoSPremiums(I253,H253,J253,K253,AJ253))))</f>
        <v>0</v>
      </c>
      <c r="CT253" s="509">
        <f t="shared" si="53"/>
        <v>-0.63</v>
      </c>
      <c r="CU253" s="508">
        <f t="array" ref="CU253">IF(AQ253="N/A","",GetFMP(I253, H253, J253, K253, L253, M253, N253, O253, (Q253+R253)/2,Z253,AJ253,"Y"))</f>
        <v>481</v>
      </c>
      <c r="CV253" s="504">
        <f t="shared" si="54"/>
        <v>216.45000000000002</v>
      </c>
      <c r="CW253" s="508">
        <f t="shared" si="55"/>
        <v>1300</v>
      </c>
      <c r="CX253" s="717">
        <f t="shared" si="56"/>
        <v>-0.01</v>
      </c>
      <c r="CY253" s="717">
        <f>IF(OR(AQ253="N/A",BM253="N/A",BI253="N/A"),"",IF(AND(H253&lt;1,H253&gt;=0.3,I252="ROUND"),IF(CT253&gt;=-0.4,-0.2,-0.15),MAX(CX253,IF(OR(AQ253="N/A",BM253="N/A",BI253="N/A"),"",GetFinalDiscount("Y", I253, H253, J253, K253, L253, M253, N253, O253, AS253, AT253,AU253,AV253, AW253, AX253,AY253, AZ253, BA253, BB253,BC253,BD253, BE253,BG253, BH253, BJ253, BK253, BN253, BO253, BP253)))))</f>
        <v>-0.15</v>
      </c>
      <c r="CZ253" s="717">
        <f t="shared" si="57"/>
        <v>-0.63</v>
      </c>
      <c r="DA253" s="509">
        <f t="shared" si="58"/>
        <v>-0.64</v>
      </c>
      <c r="DB253" s="504">
        <f t="shared" si="59"/>
        <v>468</v>
      </c>
      <c r="DC253" s="504">
        <f t="shared" si="60"/>
        <v>210.6</v>
      </c>
      <c r="DD253" s="504" t="str">
        <f t="shared" si="61"/>
        <v/>
      </c>
      <c r="DE253" s="504">
        <f t="array" ref="DE253">IF(OR(AQ253="N/A",BM253="N/A",BI253="N/A"),"",GetCertCharge(H253,"Y",AL253))</f>
        <v>53</v>
      </c>
      <c r="DF253" s="504">
        <f>IF(OR(AQ253="N/A",BM253="N/A",BI253="N/A"),"",DC253*Parameters!$L$3)</f>
        <v>8.4239999999999995</v>
      </c>
      <c r="DG253" s="504">
        <f t="shared" si="62"/>
        <v>149.17599999999999</v>
      </c>
      <c r="DH253" s="504">
        <f t="shared" si="63"/>
        <v>331.5022222222222</v>
      </c>
    </row>
    <row r="254" spans="2:112" x14ac:dyDescent="0.25">
      <c r="B254" s="798"/>
      <c r="C254" s="799" t="s">
        <v>1872</v>
      </c>
      <c r="D254" s="512"/>
      <c r="E254" s="512"/>
      <c r="F254" s="722" t="s">
        <v>24</v>
      </c>
      <c r="G254" s="800"/>
      <c r="H254" s="801">
        <v>0.45</v>
      </c>
      <c r="I254" s="509" t="s">
        <v>196</v>
      </c>
      <c r="J254" s="802" t="s">
        <v>749</v>
      </c>
      <c r="K254" s="803" t="s">
        <v>259</v>
      </c>
      <c r="L254" s="804" t="s">
        <v>202</v>
      </c>
      <c r="M254" s="805" t="s">
        <v>202</v>
      </c>
      <c r="N254" s="804" t="s">
        <v>202</v>
      </c>
      <c r="O254" s="804" t="s">
        <v>90</v>
      </c>
      <c r="P254" s="806"/>
      <c r="Q254" s="805"/>
      <c r="R254" s="805"/>
      <c r="S254" s="805"/>
      <c r="T254" s="805"/>
      <c r="U254" s="805">
        <v>1.0109999999999999</v>
      </c>
      <c r="V254" s="805"/>
      <c r="W254" s="805"/>
      <c r="X254" s="805"/>
      <c r="Y254" s="805"/>
      <c r="Z254" s="805">
        <v>64.7</v>
      </c>
      <c r="AA254" s="512">
        <v>56</v>
      </c>
      <c r="AB254" s="512"/>
      <c r="AC254" s="512"/>
      <c r="AD254" s="807"/>
      <c r="AE254" s="805"/>
      <c r="AF254" s="805"/>
      <c r="AG254" s="805"/>
      <c r="AH254" s="805"/>
      <c r="AI254" s="512"/>
      <c r="AJ254" s="512" t="s">
        <v>1956</v>
      </c>
      <c r="AK254" s="807"/>
      <c r="AL254" s="512"/>
      <c r="AM254" s="807"/>
      <c r="AN254" s="512"/>
      <c r="AO254" s="559">
        <f t="array" ref="AO254">IF(AQ254="N/A","",GetRapPrice(I254,H254,J254,K254))</f>
        <v>1100</v>
      </c>
      <c r="AP254" s="509">
        <f t="shared" si="48"/>
        <v>-0.62</v>
      </c>
      <c r="AQ254" s="508">
        <f t="array" ref="AQ254">GetFMP(I254,H254,J254,K254,L254,M254,N254,O254,(Q254+R254)/2,Z254,AJ254,"Y")</f>
        <v>418</v>
      </c>
      <c r="AR254" s="504">
        <f t="shared" si="49"/>
        <v>188.1</v>
      </c>
      <c r="AS254" s="808"/>
      <c r="AT254" s="809"/>
      <c r="AU254" s="810"/>
      <c r="AV254" s="810"/>
      <c r="AW254" s="811"/>
      <c r="AX254" s="811" t="s">
        <v>1183</v>
      </c>
      <c r="AY254" s="810" t="s">
        <v>1183</v>
      </c>
      <c r="AZ254" s="810" t="s">
        <v>1200</v>
      </c>
      <c r="BA254" s="810" t="s">
        <v>1183</v>
      </c>
      <c r="BB254" s="810" t="s">
        <v>1183</v>
      </c>
      <c r="BC254" s="810" t="s">
        <v>1183</v>
      </c>
      <c r="BD254" s="810" t="s">
        <v>1183</v>
      </c>
      <c r="BE254" s="810" t="s">
        <v>1241</v>
      </c>
      <c r="BF254" s="811">
        <f>NaturalRelatedDisc(I254,H254,J254,K254,AX254,"Y",L254,M254,N254,O254)+NaturalRelatedDisc(I254,H254,J254,K254,AY254,"Y",L254,M254,N254,O254)+OpenRelatedDisc(I254,H254,J254,K254,AZ254,"Y",L254,M254,N254,O254)+GrainingRelatedDisc(I254,H254,J254,K254,BA254,"Surface","Y",L254,M254,N254,O254)+GrainingRelatedDisc(I254,H254,J254,K254,BB254,"Internal","Y",L254,M254,N254,O254)+OthersRelatedDisc(I254,H254,J254,K254,BC254,"Y",L254,M254,N254,O254)+OthersRelatedDisc(I254,H254,J254,K254,BD254,"Y",L254,M254,N254,O254)+OthersRelatedDisc(I254,H254,J254,K254,BE254,"Y",L254,M254,N254,O254)+cutrelatedDisc(I254,H254,J254,K254,L254,M254,N254,AW254,"Y",O254)+GetColClarupgDwg(I254,H254,J254,K254,AU254,AV254,"Y",L254)</f>
        <v>-0.02</v>
      </c>
      <c r="BG254" s="810" t="s">
        <v>1183</v>
      </c>
      <c r="BH254" s="810" t="s">
        <v>1183</v>
      </c>
      <c r="BI254" s="811">
        <f t="shared" si="50"/>
        <v>0</v>
      </c>
      <c r="BJ254" s="810" t="s">
        <v>1183</v>
      </c>
      <c r="BK254" s="810" t="s">
        <v>1293</v>
      </c>
      <c r="BL254" s="810" t="s">
        <v>1183</v>
      </c>
      <c r="BM254" s="811">
        <f t="shared" si="51"/>
        <v>0</v>
      </c>
      <c r="BN254" s="812" t="s">
        <v>861</v>
      </c>
      <c r="BO254" s="812" t="s">
        <v>749</v>
      </c>
      <c r="BP254" s="812" t="s">
        <v>749</v>
      </c>
      <c r="BQ254" s="811">
        <f>cleanrelateddisc(I254, H254, J254, K254, BN254, BO254, "Y", L254, M254, N254)+HARelatedDisc(I254, H254, J254, K254,BP254, "Y", L254)</f>
        <v>0</v>
      </c>
      <c r="BR254" s="810"/>
      <c r="BS254" s="810"/>
      <c r="BT254" s="811"/>
      <c r="BU254" s="811"/>
      <c r="BV254" s="810"/>
      <c r="BW254" s="811"/>
      <c r="BX254" s="810"/>
      <c r="BY254" s="813"/>
      <c r="BZ254" s="811"/>
      <c r="CA254" s="813"/>
      <c r="CB254" s="811"/>
      <c r="CC254" s="810"/>
      <c r="CD254" s="810"/>
      <c r="CE254" s="810"/>
      <c r="CF254" s="810"/>
      <c r="CG254" s="810"/>
      <c r="CH254" s="810"/>
      <c r="CI254" s="810"/>
      <c r="CJ254" s="810"/>
      <c r="CK254" s="814"/>
      <c r="CL254" s="815">
        <f t="array" ref="CL254">getSection(I254,J254,K254)</f>
        <v>9</v>
      </c>
      <c r="CM254" s="508">
        <f t="array" ref="CM254">IF(AQ254="N/A","",IF(CU254="N/A",0,GetRapPrice(I254,H254,J254,K254)))</f>
        <v>1100</v>
      </c>
      <c r="CN254" s="509">
        <f t="shared" si="52"/>
        <v>-0.62</v>
      </c>
      <c r="CO254" s="509">
        <f t="array" ref="CO254">IF(AQ254="N/A","",IF(CU254="N/A",0,IF(ISBLANK(G254),0,GetPolSymmDiscount(I254,H254,J254,K254,L254,M254,N254,O254))))</f>
        <v>0</v>
      </c>
      <c r="CP254" s="509">
        <f t="array" ref="CP254">IF(AQ254="N/A","",Depthdisc(I254,H254,L254,J254,K254,Z254,"Y"))</f>
        <v>0</v>
      </c>
      <c r="CQ254" s="509">
        <f t="array" ref="CQ254">IF(AQ254="N/A","",IF(CU254="N/A",0,GetSizePremiums(I254,H254,J254,K254,L254,M254,N254,O254,getSection(G254,J254,K254))))</f>
        <v>0</v>
      </c>
      <c r="CR254" s="509">
        <f t="array" ref="CR254">IF(AQ254="N/A","",IF(CU254="N/A",0,IF(ISBLANK(G254),0,GetDiameterPremiums(I254,H254,L254,M254,N254,O254,J254,K254,T254))))</f>
        <v>0</v>
      </c>
      <c r="CS254" s="509">
        <f t="array" ref="CS254">IF(AQ254="N/A","",IF(CU254="N/A",0,IF(ISBLANK(G254),0,GetKtoSPremiums(I254,H254,J254,K254,AJ254))))</f>
        <v>0</v>
      </c>
      <c r="CT254" s="509">
        <f t="shared" si="53"/>
        <v>-0.62</v>
      </c>
      <c r="CU254" s="508">
        <f t="array" ref="CU254">IF(AQ254="N/A","",GetFMP(I254, H254, J254, K254, L254, M254, N254, O254, (Q254+R254)/2,Z254,AJ254,"Y"))</f>
        <v>418</v>
      </c>
      <c r="CV254" s="504">
        <f t="shared" si="54"/>
        <v>188.1</v>
      </c>
      <c r="CW254" s="508">
        <f t="shared" si="55"/>
        <v>1100</v>
      </c>
      <c r="CX254" s="717">
        <f t="shared" si="56"/>
        <v>-0.02</v>
      </c>
      <c r="CY254" s="717">
        <f>IF(OR(AQ254="N/A",BM254="N/A",BI254="N/A"),"",IF(AND(H254&lt;1,H254&gt;=0.3,I253="ROUND"),IF(CT254&gt;=-0.4,-0.2,-0.15),MAX(CX254,IF(OR(AQ254="N/A",BM254="N/A",BI254="N/A"),"",GetFinalDiscount("Y", I254, H254, J254, K254, L254, M254, N254, O254, AS254, AT254,AU254,AV254, AW254, AX254,AY254, AZ254, BA254, BB254,BC254,BD254, BE254,BG254, BH254, BJ254, BK254, BN254, BO254, BP254)))))</f>
        <v>-0.15</v>
      </c>
      <c r="CZ254" s="717">
        <f t="shared" si="57"/>
        <v>-0.62</v>
      </c>
      <c r="DA254" s="509">
        <f t="shared" si="58"/>
        <v>-0.64</v>
      </c>
      <c r="DB254" s="504">
        <f t="shared" si="59"/>
        <v>396</v>
      </c>
      <c r="DC254" s="504">
        <f t="shared" si="60"/>
        <v>178.20000000000002</v>
      </c>
      <c r="DD254" s="504" t="str">
        <f t="shared" si="61"/>
        <v/>
      </c>
      <c r="DE254" s="504">
        <f t="array" ref="DE254">IF(OR(AQ254="N/A",BM254="N/A",BI254="N/A"),"",GetCertCharge(H254,"Y",AL254))</f>
        <v>53</v>
      </c>
      <c r="DF254" s="504">
        <f>IF(OR(AQ254="N/A",BM254="N/A",BI254="N/A"),"",DC254*Parameters!$L$3)</f>
        <v>7.128000000000001</v>
      </c>
      <c r="DG254" s="504">
        <f t="shared" si="62"/>
        <v>118.07200000000002</v>
      </c>
      <c r="DH254" s="504">
        <f t="shared" si="63"/>
        <v>262.38222222222225</v>
      </c>
    </row>
    <row r="255" spans="2:112" x14ac:dyDescent="0.25">
      <c r="B255" s="798"/>
      <c r="C255" s="799" t="s">
        <v>1849</v>
      </c>
      <c r="D255" s="512"/>
      <c r="E255" s="512"/>
      <c r="F255" s="722" t="s">
        <v>24</v>
      </c>
      <c r="G255" s="800"/>
      <c r="H255" s="801">
        <v>0.45</v>
      </c>
      <c r="I255" s="509" t="s">
        <v>196</v>
      </c>
      <c r="J255" s="802" t="s">
        <v>749</v>
      </c>
      <c r="K255" s="803" t="s">
        <v>251</v>
      </c>
      <c r="L255" s="804" t="s">
        <v>188</v>
      </c>
      <c r="M255" s="805" t="s">
        <v>188</v>
      </c>
      <c r="N255" s="804" t="s">
        <v>188</v>
      </c>
      <c r="O255" s="804" t="s">
        <v>90</v>
      </c>
      <c r="P255" s="806"/>
      <c r="Q255" s="805"/>
      <c r="R255" s="805"/>
      <c r="S255" s="805"/>
      <c r="T255" s="805"/>
      <c r="U255" s="805">
        <v>1.008</v>
      </c>
      <c r="V255" s="805"/>
      <c r="W255" s="805"/>
      <c r="X255" s="805"/>
      <c r="Y255" s="805"/>
      <c r="Z255" s="805">
        <v>61.8</v>
      </c>
      <c r="AA255" s="512">
        <v>54</v>
      </c>
      <c r="AB255" s="512"/>
      <c r="AC255" s="512"/>
      <c r="AD255" s="807"/>
      <c r="AE255" s="805"/>
      <c r="AF255" s="805"/>
      <c r="AG255" s="805"/>
      <c r="AH255" s="805"/>
      <c r="AI255" s="512"/>
      <c r="AJ255" s="512" t="s">
        <v>1934</v>
      </c>
      <c r="AK255" s="807"/>
      <c r="AL255" s="512"/>
      <c r="AM255" s="807"/>
      <c r="AN255" s="512"/>
      <c r="AO255" s="559">
        <f t="array" ref="AO255">IF(AQ255="N/A","",GetRapPrice(I255,H255,J255,K255))</f>
        <v>1200</v>
      </c>
      <c r="AP255" s="509">
        <f t="shared" si="48"/>
        <v>-0.50000000000000011</v>
      </c>
      <c r="AQ255" s="508">
        <f t="array" ref="AQ255">GetFMP(I255,H255,J255,K255,L255,M255,N255,O255,(Q255+R255)/2,Z255,AJ255,"Y")</f>
        <v>599.99999999999989</v>
      </c>
      <c r="AR255" s="504">
        <f t="shared" si="49"/>
        <v>269.99999999999994</v>
      </c>
      <c r="AS255" s="808"/>
      <c r="AT255" s="809"/>
      <c r="AU255" s="810"/>
      <c r="AV255" s="810"/>
      <c r="AW255" s="811" t="s">
        <v>189</v>
      </c>
      <c r="AX255" s="811" t="s">
        <v>1183</v>
      </c>
      <c r="AY255" s="810" t="s">
        <v>1183</v>
      </c>
      <c r="AZ255" s="810" t="s">
        <v>1183</v>
      </c>
      <c r="BA255" s="810" t="s">
        <v>1183</v>
      </c>
      <c r="BB255" s="810" t="s">
        <v>1183</v>
      </c>
      <c r="BC255" s="810" t="s">
        <v>1183</v>
      </c>
      <c r="BD255" s="810" t="s">
        <v>1183</v>
      </c>
      <c r="BE255" s="810" t="s">
        <v>1235</v>
      </c>
      <c r="BF255" s="811">
        <f>NaturalRelatedDisc(I255,H255,J255,K255,AX255,"Y",L255,M255,N255,O255)+NaturalRelatedDisc(I255,H255,J255,K255,AY255,"Y",L255,M255,N255,O255)+OpenRelatedDisc(I255,H255,J255,K255,AZ255,"Y",L255,M255,N255,O255)+GrainingRelatedDisc(I255,H255,J255,K255,BA255,"Surface","Y",L255,M255,N255,O255)+GrainingRelatedDisc(I255,H255,J255,K255,BB255,"Internal","Y",L255,M255,N255,O255)+OthersRelatedDisc(I255,H255,J255,K255,BC255,"Y",L255,M255,N255,O255)+OthersRelatedDisc(I255,H255,J255,K255,BD255,"Y",L255,M255,N255,O255)+OthersRelatedDisc(I255,H255,J255,K255,BE255,"Y",L255,M255,N255,O255)+cutrelatedDisc(I255,H255,J255,K255,L255,M255,N255,AW255,"Y",O255)+GetColClarupgDwg(I255,H255,J255,K255,AU255,AV255,"Y",L255)</f>
        <v>0</v>
      </c>
      <c r="BG255" s="810" t="s">
        <v>1183</v>
      </c>
      <c r="BH255" s="810" t="s">
        <v>1183</v>
      </c>
      <c r="BI255" s="811">
        <f t="shared" si="50"/>
        <v>0</v>
      </c>
      <c r="BJ255" s="810" t="s">
        <v>1183</v>
      </c>
      <c r="BK255" s="810" t="s">
        <v>1293</v>
      </c>
      <c r="BL255" s="810" t="s">
        <v>1322</v>
      </c>
      <c r="BM255" s="811">
        <f t="shared" si="51"/>
        <v>0</v>
      </c>
      <c r="BN255" s="812" t="s">
        <v>861</v>
      </c>
      <c r="BO255" s="812" t="s">
        <v>861</v>
      </c>
      <c r="BP255" s="812" t="s">
        <v>861</v>
      </c>
      <c r="BQ255" s="811">
        <f>cleanrelateddisc(I255, H255, J255, K255, BN255, BO255, "Y", L255, M255, N255)+HARelatedDisc(I255, H255, J255, K255,BP255, "Y", L255)</f>
        <v>0</v>
      </c>
      <c r="BR255" s="810"/>
      <c r="BS255" s="810"/>
      <c r="BT255" s="811"/>
      <c r="BU255" s="811"/>
      <c r="BV255" s="810"/>
      <c r="BW255" s="811"/>
      <c r="BX255" s="810"/>
      <c r="BY255" s="813"/>
      <c r="BZ255" s="811"/>
      <c r="CA255" s="813"/>
      <c r="CB255" s="811"/>
      <c r="CC255" s="810"/>
      <c r="CD255" s="810"/>
      <c r="CE255" s="810"/>
      <c r="CF255" s="810"/>
      <c r="CG255" s="810"/>
      <c r="CH255" s="810"/>
      <c r="CI255" s="810"/>
      <c r="CJ255" s="810"/>
      <c r="CK255" s="814"/>
      <c r="CL255" s="815">
        <f t="array" ref="CL255">getSection(I255,J255,K255)</f>
        <v>6</v>
      </c>
      <c r="CM255" s="508">
        <f t="array" ref="CM255">IF(AQ255="N/A","",IF(CU255="N/A",0,GetRapPrice(I255,H255,J255,K255)))</f>
        <v>1200</v>
      </c>
      <c r="CN255" s="509">
        <f t="shared" si="52"/>
        <v>-0.50000000000000011</v>
      </c>
      <c r="CO255" s="509">
        <f t="array" ref="CO255">IF(AQ255="N/A","",IF(CU255="N/A",0,IF(ISBLANK(G255),0,GetPolSymmDiscount(I255,H255,J255,K255,L255,M255,N255,O255))))</f>
        <v>0</v>
      </c>
      <c r="CP255" s="509">
        <f t="array" ref="CP255">IF(AQ255="N/A","",Depthdisc(I255,H255,L255,J255,K255,Z255,"Y"))</f>
        <v>0</v>
      </c>
      <c r="CQ255" s="509">
        <f t="array" ref="CQ255">IF(AQ255="N/A","",IF(CU255="N/A",0,GetSizePremiums(I255,H255,J255,K255,L255,M255,N255,O255,getSection(G255,J255,K255))))</f>
        <v>0</v>
      </c>
      <c r="CR255" s="509">
        <f t="array" ref="CR255">IF(AQ255="N/A","",IF(CU255="N/A",0,IF(ISBLANK(G255),0,GetDiameterPremiums(I255,H255,L255,M255,N255,O255,J255,K255,T255))))</f>
        <v>0</v>
      </c>
      <c r="CS255" s="509">
        <f t="array" ref="CS255">IF(AQ255="N/A","",IF(CU255="N/A",0,IF(ISBLANK(G255),0,GetKtoSPremiums(I255,H255,J255,K255,AJ255))))</f>
        <v>0</v>
      </c>
      <c r="CT255" s="509">
        <f t="shared" si="53"/>
        <v>-0.50000000000000011</v>
      </c>
      <c r="CU255" s="508">
        <f t="array" ref="CU255">IF(AQ255="N/A","",GetFMP(I255, H255, J255, K255, L255, M255, N255, O255, (Q255+R255)/2,Z255,AJ255,"Y"))</f>
        <v>599.99999999999989</v>
      </c>
      <c r="CV255" s="504">
        <f t="shared" si="54"/>
        <v>269.99999999999994</v>
      </c>
      <c r="CW255" s="508">
        <f t="shared" si="55"/>
        <v>1200</v>
      </c>
      <c r="CX255" s="717">
        <f t="shared" si="56"/>
        <v>0</v>
      </c>
      <c r="CY255" s="717">
        <f>IF(OR(AQ255="N/A",BM255="N/A",BI255="N/A"),"",IF(AND(H255&lt;1,H255&gt;=0.3,I254="ROUND"),IF(CT255&gt;=-0.4,-0.2,-0.15),MAX(CX255,IF(OR(AQ255="N/A",BM255="N/A",BI255="N/A"),"",GetFinalDiscount("Y", I255, H255, J255, K255, L255, M255, N255, O255, AS255, AT255,AU255,AV255, AW255, AX255,AY255, AZ255, BA255, BB255,BC255,BD255, BE255,BG255, BH255, BJ255, BK255, BN255, BO255, BP255)))))</f>
        <v>-0.15</v>
      </c>
      <c r="CZ255" s="717">
        <f t="shared" si="57"/>
        <v>-0.50000000000000011</v>
      </c>
      <c r="DA255" s="509">
        <f t="shared" si="58"/>
        <v>-0.50000000000000011</v>
      </c>
      <c r="DB255" s="504">
        <f t="shared" si="59"/>
        <v>599.99999999999989</v>
      </c>
      <c r="DC255" s="504">
        <f t="shared" si="60"/>
        <v>269.99999999999994</v>
      </c>
      <c r="DD255" s="504" t="str">
        <f t="shared" si="61"/>
        <v/>
      </c>
      <c r="DE255" s="504">
        <f t="array" ref="DE255">IF(OR(AQ255="N/A",BM255="N/A",BI255="N/A"),"",GetCertCharge(H255,"Y",AL255))</f>
        <v>53</v>
      </c>
      <c r="DF255" s="504">
        <f>IF(OR(AQ255="N/A",BM255="N/A",BI255="N/A"),"",DC255*Parameters!$L$3)</f>
        <v>10.799999999999997</v>
      </c>
      <c r="DG255" s="504">
        <f t="shared" si="62"/>
        <v>206.19999999999993</v>
      </c>
      <c r="DH255" s="504">
        <f t="shared" si="63"/>
        <v>458.22222222222206</v>
      </c>
    </row>
    <row r="256" spans="2:112" x14ac:dyDescent="0.25">
      <c r="B256" s="798"/>
      <c r="C256" s="799" t="s">
        <v>1856</v>
      </c>
      <c r="D256" s="512"/>
      <c r="E256" s="512"/>
      <c r="F256" s="722" t="s">
        <v>24</v>
      </c>
      <c r="G256" s="800"/>
      <c r="H256" s="801">
        <v>0.45</v>
      </c>
      <c r="I256" s="509" t="s">
        <v>196</v>
      </c>
      <c r="J256" s="802" t="s">
        <v>749</v>
      </c>
      <c r="K256" s="803" t="s">
        <v>243</v>
      </c>
      <c r="L256" s="804" t="s">
        <v>202</v>
      </c>
      <c r="M256" s="805" t="s">
        <v>202</v>
      </c>
      <c r="N256" s="804" t="s">
        <v>202</v>
      </c>
      <c r="O256" s="804" t="s">
        <v>90</v>
      </c>
      <c r="P256" s="806"/>
      <c r="Q256" s="805"/>
      <c r="R256" s="805"/>
      <c r="S256" s="805"/>
      <c r="T256" s="805"/>
      <c r="U256" s="805">
        <v>1.0149999999999999</v>
      </c>
      <c r="V256" s="805"/>
      <c r="W256" s="805"/>
      <c r="X256" s="805"/>
      <c r="Y256" s="805"/>
      <c r="Z256" s="805">
        <v>64.2</v>
      </c>
      <c r="AA256" s="512">
        <v>56</v>
      </c>
      <c r="AB256" s="512"/>
      <c r="AC256" s="512"/>
      <c r="AD256" s="807"/>
      <c r="AE256" s="805"/>
      <c r="AF256" s="805"/>
      <c r="AG256" s="805"/>
      <c r="AH256" s="805"/>
      <c r="AI256" s="512"/>
      <c r="AJ256" s="512" t="s">
        <v>1955</v>
      </c>
      <c r="AK256" s="807"/>
      <c r="AL256" s="512"/>
      <c r="AM256" s="807"/>
      <c r="AN256" s="512"/>
      <c r="AO256" s="559">
        <f t="array" ref="AO256">IF(AQ256="N/A","",GetRapPrice(I256,H256,J256,K256))</f>
        <v>1300</v>
      </c>
      <c r="AP256" s="509">
        <f t="shared" si="48"/>
        <v>-0.63</v>
      </c>
      <c r="AQ256" s="508">
        <f t="array" ref="AQ256">GetFMP(I256,H256,J256,K256,L256,M256,N256,O256,(Q256+R256)/2,Z256,AJ256,"Y")</f>
        <v>481</v>
      </c>
      <c r="AR256" s="504">
        <f t="shared" si="49"/>
        <v>216.45000000000002</v>
      </c>
      <c r="AS256" s="808"/>
      <c r="AT256" s="809"/>
      <c r="AU256" s="810"/>
      <c r="AV256" s="810"/>
      <c r="AW256" s="811"/>
      <c r="AX256" s="811" t="s">
        <v>1183</v>
      </c>
      <c r="AY256" s="810" t="s">
        <v>1180</v>
      </c>
      <c r="AZ256" s="810" t="s">
        <v>1183</v>
      </c>
      <c r="BA256" s="810" t="s">
        <v>1183</v>
      </c>
      <c r="BB256" s="810" t="s">
        <v>1183</v>
      </c>
      <c r="BC256" s="810" t="s">
        <v>1183</v>
      </c>
      <c r="BD256" s="810" t="s">
        <v>1183</v>
      </c>
      <c r="BE256" s="810" t="s">
        <v>1238</v>
      </c>
      <c r="BF256" s="811">
        <f>NaturalRelatedDisc(I256,H256,J256,K256,AX256,"Y",L256,M256,N256,O256)+NaturalRelatedDisc(I256,H256,J256,K256,AY256,"Y",L256,M256,N256,O256)+OpenRelatedDisc(I256,H256,J256,K256,AZ256,"Y",L256,M256,N256,O256)+GrainingRelatedDisc(I256,H256,J256,K256,BA256,"Surface","Y",L256,M256,N256,O256)+GrainingRelatedDisc(I256,H256,J256,K256,BB256,"Internal","Y",L256,M256,N256,O256)+OthersRelatedDisc(I256,H256,J256,K256,BC256,"Y",L256,M256,N256,O256)+OthersRelatedDisc(I256,H256,J256,K256,BD256,"Y",L256,M256,N256,O256)+OthersRelatedDisc(I256,H256,J256,K256,BE256,"Y",L256,M256,N256,O256)+cutrelatedDisc(I256,H256,J256,K256,L256,M256,N256,AW256,"Y",O256)+GetColClarupgDwg(I256,H256,J256,K256,AU256,AV256,"Y",L256)</f>
        <v>-0.01</v>
      </c>
      <c r="BG256" s="810" t="s">
        <v>1183</v>
      </c>
      <c r="BH256" s="810" t="s">
        <v>1183</v>
      </c>
      <c r="BI256" s="811">
        <f t="shared" si="50"/>
        <v>0</v>
      </c>
      <c r="BJ256" s="810" t="s">
        <v>1183</v>
      </c>
      <c r="BK256" s="810" t="s">
        <v>1292</v>
      </c>
      <c r="BL256" s="810" t="s">
        <v>1322</v>
      </c>
      <c r="BM256" s="811">
        <f t="shared" si="51"/>
        <v>0</v>
      </c>
      <c r="BN256" s="812" t="s">
        <v>861</v>
      </c>
      <c r="BO256" s="812" t="s">
        <v>861</v>
      </c>
      <c r="BP256" s="812" t="s">
        <v>749</v>
      </c>
      <c r="BQ256" s="811">
        <f>cleanrelateddisc(I256, H256, J256, K256, BN256, BO256, "Y", L256, M256, N256)+HARelatedDisc(I256, H256, J256, K256,BP256, "Y", L256)</f>
        <v>0</v>
      </c>
      <c r="BR256" s="810"/>
      <c r="BS256" s="810"/>
      <c r="BT256" s="811"/>
      <c r="BU256" s="811"/>
      <c r="BV256" s="810"/>
      <c r="BW256" s="811"/>
      <c r="BX256" s="810"/>
      <c r="BY256" s="813"/>
      <c r="BZ256" s="811"/>
      <c r="CA256" s="813"/>
      <c r="CB256" s="811"/>
      <c r="CC256" s="810"/>
      <c r="CD256" s="810"/>
      <c r="CE256" s="810"/>
      <c r="CF256" s="810"/>
      <c r="CG256" s="810"/>
      <c r="CH256" s="810"/>
      <c r="CI256" s="810"/>
      <c r="CJ256" s="810"/>
      <c r="CK256" s="814"/>
      <c r="CL256" s="815">
        <f t="array" ref="CL256">getSection(I256,J256,K256)</f>
        <v>6</v>
      </c>
      <c r="CM256" s="508">
        <f t="array" ref="CM256">IF(AQ256="N/A","",IF(CU256="N/A",0,GetRapPrice(I256,H256,J256,K256)))</f>
        <v>1300</v>
      </c>
      <c r="CN256" s="509">
        <f t="shared" si="52"/>
        <v>-0.63</v>
      </c>
      <c r="CO256" s="509">
        <f t="array" ref="CO256">IF(AQ256="N/A","",IF(CU256="N/A",0,IF(ISBLANK(G256),0,GetPolSymmDiscount(I256,H256,J256,K256,L256,M256,N256,O256))))</f>
        <v>0</v>
      </c>
      <c r="CP256" s="509">
        <f t="array" ref="CP256">IF(AQ256="N/A","",Depthdisc(I256,H256,L256,J256,K256,Z256,"Y"))</f>
        <v>0</v>
      </c>
      <c r="CQ256" s="509">
        <f t="array" ref="CQ256">IF(AQ256="N/A","",IF(CU256="N/A",0,GetSizePremiums(I256,H256,J256,K256,L256,M256,N256,O256,getSection(G256,J256,K256))))</f>
        <v>0</v>
      </c>
      <c r="CR256" s="509">
        <f t="array" ref="CR256">IF(AQ256="N/A","",IF(CU256="N/A",0,IF(ISBLANK(G256),0,GetDiameterPremiums(I256,H256,L256,M256,N256,O256,J256,K256,T256))))</f>
        <v>0</v>
      </c>
      <c r="CS256" s="509">
        <f t="array" ref="CS256">IF(AQ256="N/A","",IF(CU256="N/A",0,IF(ISBLANK(G256),0,GetKtoSPremiums(I256,H256,J256,K256,AJ256))))</f>
        <v>0</v>
      </c>
      <c r="CT256" s="509">
        <f t="shared" si="53"/>
        <v>-0.63</v>
      </c>
      <c r="CU256" s="508">
        <f t="array" ref="CU256">IF(AQ256="N/A","",GetFMP(I256, H256, J256, K256, L256, M256, N256, O256, (Q256+R256)/2,Z256,AJ256,"Y"))</f>
        <v>481</v>
      </c>
      <c r="CV256" s="504">
        <f t="shared" si="54"/>
        <v>216.45000000000002</v>
      </c>
      <c r="CW256" s="508">
        <f t="shared" si="55"/>
        <v>1300</v>
      </c>
      <c r="CX256" s="717">
        <f t="shared" si="56"/>
        <v>-0.01</v>
      </c>
      <c r="CY256" s="717">
        <f>IF(OR(AQ256="N/A",BM256="N/A",BI256="N/A"),"",IF(AND(H256&lt;1,H256&gt;=0.3,I255="ROUND"),IF(CT256&gt;=-0.4,-0.2,-0.15),MAX(CX256,IF(OR(AQ256="N/A",BM256="N/A",BI256="N/A"),"",GetFinalDiscount("Y", I256, H256, J256, K256, L256, M256, N256, O256, AS256, AT256,AU256,AV256, AW256, AX256,AY256, AZ256, BA256, BB256,BC256,BD256, BE256,BG256, BH256, BJ256, BK256, BN256, BO256, BP256)))))</f>
        <v>-0.15</v>
      </c>
      <c r="CZ256" s="717">
        <f t="shared" si="57"/>
        <v>-0.63</v>
      </c>
      <c r="DA256" s="509">
        <f t="shared" si="58"/>
        <v>-0.64</v>
      </c>
      <c r="DB256" s="504">
        <f t="shared" si="59"/>
        <v>468</v>
      </c>
      <c r="DC256" s="504">
        <f t="shared" si="60"/>
        <v>210.6</v>
      </c>
      <c r="DD256" s="504" t="str">
        <f t="shared" si="61"/>
        <v/>
      </c>
      <c r="DE256" s="504">
        <f t="array" ref="DE256">IF(OR(AQ256="N/A",BM256="N/A",BI256="N/A"),"",GetCertCharge(H256,"Y",AL256))</f>
        <v>53</v>
      </c>
      <c r="DF256" s="504">
        <f>IF(OR(AQ256="N/A",BM256="N/A",BI256="N/A"),"",DC256*Parameters!$L$3)</f>
        <v>8.4239999999999995</v>
      </c>
      <c r="DG256" s="504">
        <f t="shared" si="62"/>
        <v>149.17599999999999</v>
      </c>
      <c r="DH256" s="504">
        <f t="shared" si="63"/>
        <v>331.5022222222222</v>
      </c>
    </row>
    <row r="257" spans="2:112" x14ac:dyDescent="0.25">
      <c r="B257" s="798"/>
      <c r="C257" s="799" t="s">
        <v>1872</v>
      </c>
      <c r="D257" s="512"/>
      <c r="E257" s="512"/>
      <c r="F257" s="722" t="s">
        <v>24</v>
      </c>
      <c r="G257" s="800"/>
      <c r="H257" s="801">
        <v>0.45</v>
      </c>
      <c r="I257" s="509" t="s">
        <v>196</v>
      </c>
      <c r="J257" s="802" t="s">
        <v>749</v>
      </c>
      <c r="K257" s="803" t="s">
        <v>259</v>
      </c>
      <c r="L257" s="804" t="s">
        <v>202</v>
      </c>
      <c r="M257" s="805" t="s">
        <v>202</v>
      </c>
      <c r="N257" s="804" t="s">
        <v>202</v>
      </c>
      <c r="O257" s="804" t="s">
        <v>90</v>
      </c>
      <c r="P257" s="806"/>
      <c r="Q257" s="805"/>
      <c r="R257" s="805"/>
      <c r="S257" s="805"/>
      <c r="T257" s="805"/>
      <c r="U257" s="805">
        <v>1.0109999999999999</v>
      </c>
      <c r="V257" s="805"/>
      <c r="W257" s="805"/>
      <c r="X257" s="805"/>
      <c r="Y257" s="805"/>
      <c r="Z257" s="805">
        <v>64.7</v>
      </c>
      <c r="AA257" s="512">
        <v>56</v>
      </c>
      <c r="AB257" s="512"/>
      <c r="AC257" s="512"/>
      <c r="AD257" s="807"/>
      <c r="AE257" s="805"/>
      <c r="AF257" s="805"/>
      <c r="AG257" s="805"/>
      <c r="AH257" s="805"/>
      <c r="AI257" s="512"/>
      <c r="AJ257" s="512" t="s">
        <v>1956</v>
      </c>
      <c r="AK257" s="807"/>
      <c r="AL257" s="512"/>
      <c r="AM257" s="807"/>
      <c r="AN257" s="512"/>
      <c r="AO257" s="559">
        <f t="array" ref="AO257">IF(AQ257="N/A","",GetRapPrice(I257,H257,J257,K257))</f>
        <v>1100</v>
      </c>
      <c r="AP257" s="509">
        <f t="shared" si="48"/>
        <v>-0.62</v>
      </c>
      <c r="AQ257" s="508">
        <f t="array" ref="AQ257">GetFMP(I257,H257,J257,K257,L257,M257,N257,O257,(Q257+R257)/2,Z257,AJ257,"Y")</f>
        <v>418</v>
      </c>
      <c r="AR257" s="504">
        <f t="shared" si="49"/>
        <v>188.1</v>
      </c>
      <c r="AS257" s="808"/>
      <c r="AT257" s="809"/>
      <c r="AU257" s="810"/>
      <c r="AV257" s="810"/>
      <c r="AW257" s="811"/>
      <c r="AX257" s="811" t="s">
        <v>1183</v>
      </c>
      <c r="AY257" s="810" t="s">
        <v>1183</v>
      </c>
      <c r="AZ257" s="810" t="s">
        <v>1200</v>
      </c>
      <c r="BA257" s="810" t="s">
        <v>1183</v>
      </c>
      <c r="BB257" s="810" t="s">
        <v>1183</v>
      </c>
      <c r="BC257" s="810" t="s">
        <v>1183</v>
      </c>
      <c r="BD257" s="810" t="s">
        <v>1183</v>
      </c>
      <c r="BE257" s="810" t="s">
        <v>1241</v>
      </c>
      <c r="BF257" s="811">
        <f>NaturalRelatedDisc(I257,H257,J257,K257,AX257,"Y",L257,M257,N257,O257)+NaturalRelatedDisc(I257,H257,J257,K257,AY257,"Y",L257,M257,N257,O257)+OpenRelatedDisc(I257,H257,J257,K257,AZ257,"Y",L257,M257,N257,O257)+GrainingRelatedDisc(I257,H257,J257,K257,BA257,"Surface","Y",L257,M257,N257,O257)+GrainingRelatedDisc(I257,H257,J257,K257,BB257,"Internal","Y",L257,M257,N257,O257)+OthersRelatedDisc(I257,H257,J257,K257,BC257,"Y",L257,M257,N257,O257)+OthersRelatedDisc(I257,H257,J257,K257,BD257,"Y",L257,M257,N257,O257)+OthersRelatedDisc(I257,H257,J257,K257,BE257,"Y",L257,M257,N257,O257)+cutrelatedDisc(I257,H257,J257,K257,L257,M257,N257,AW257,"Y",O257)+GetColClarupgDwg(I257,H257,J257,K257,AU257,AV257,"Y",L257)</f>
        <v>-0.02</v>
      </c>
      <c r="BG257" s="810" t="s">
        <v>1183</v>
      </c>
      <c r="BH257" s="810" t="s">
        <v>1183</v>
      </c>
      <c r="BI257" s="811">
        <f t="shared" si="50"/>
        <v>0</v>
      </c>
      <c r="BJ257" s="810" t="s">
        <v>1183</v>
      </c>
      <c r="BK257" s="810" t="s">
        <v>1293</v>
      </c>
      <c r="BL257" s="810" t="s">
        <v>1183</v>
      </c>
      <c r="BM257" s="811">
        <f t="shared" si="51"/>
        <v>0</v>
      </c>
      <c r="BN257" s="812" t="s">
        <v>861</v>
      </c>
      <c r="BO257" s="812" t="s">
        <v>749</v>
      </c>
      <c r="BP257" s="812" t="s">
        <v>749</v>
      </c>
      <c r="BQ257" s="811">
        <f>cleanrelateddisc(I257, H257, J257, K257, BN257, BO257, "Y", L257, M257, N257)+HARelatedDisc(I257, H257, J257, K257,BP257, "Y", L257)</f>
        <v>0</v>
      </c>
      <c r="BR257" s="810"/>
      <c r="BS257" s="810"/>
      <c r="BT257" s="811"/>
      <c r="BU257" s="811"/>
      <c r="BV257" s="810"/>
      <c r="BW257" s="811"/>
      <c r="BX257" s="810"/>
      <c r="BY257" s="813"/>
      <c r="BZ257" s="811"/>
      <c r="CA257" s="813"/>
      <c r="CB257" s="811"/>
      <c r="CC257" s="810"/>
      <c r="CD257" s="810"/>
      <c r="CE257" s="810"/>
      <c r="CF257" s="810"/>
      <c r="CG257" s="810"/>
      <c r="CH257" s="810"/>
      <c r="CI257" s="810"/>
      <c r="CJ257" s="810"/>
      <c r="CK257" s="814"/>
      <c r="CL257" s="815">
        <f t="array" ref="CL257">getSection(I257,J257,K257)</f>
        <v>9</v>
      </c>
      <c r="CM257" s="508">
        <f t="array" ref="CM257">IF(AQ257="N/A","",IF(CU257="N/A",0,GetRapPrice(I257,H257,J257,K257)))</f>
        <v>1100</v>
      </c>
      <c r="CN257" s="509">
        <f t="shared" si="52"/>
        <v>-0.62</v>
      </c>
      <c r="CO257" s="509">
        <f t="array" ref="CO257">IF(AQ257="N/A","",IF(CU257="N/A",0,IF(ISBLANK(G257),0,GetPolSymmDiscount(I257,H257,J257,K257,L257,M257,N257,O257))))</f>
        <v>0</v>
      </c>
      <c r="CP257" s="509">
        <f t="array" ref="CP257">IF(AQ257="N/A","",Depthdisc(I257,H257,L257,J257,K257,Z257,"Y"))</f>
        <v>0</v>
      </c>
      <c r="CQ257" s="509">
        <f t="array" ref="CQ257">IF(AQ257="N/A","",IF(CU257="N/A",0,GetSizePremiums(I257,H257,J257,K257,L257,M257,N257,O257,getSection(G257,J257,K257))))</f>
        <v>0</v>
      </c>
      <c r="CR257" s="509">
        <f t="array" ref="CR257">IF(AQ257="N/A","",IF(CU257="N/A",0,IF(ISBLANK(G257),0,GetDiameterPremiums(I257,H257,L257,M257,N257,O257,J257,K257,T257))))</f>
        <v>0</v>
      </c>
      <c r="CS257" s="509">
        <f t="array" ref="CS257">IF(AQ257="N/A","",IF(CU257="N/A",0,IF(ISBLANK(G257),0,GetKtoSPremiums(I257,H257,J257,K257,AJ257))))</f>
        <v>0</v>
      </c>
      <c r="CT257" s="509">
        <f t="shared" si="53"/>
        <v>-0.62</v>
      </c>
      <c r="CU257" s="508">
        <f t="array" ref="CU257">IF(AQ257="N/A","",GetFMP(I257, H257, J257, K257, L257, M257, N257, O257, (Q257+R257)/2,Z257,AJ257,"Y"))</f>
        <v>418</v>
      </c>
      <c r="CV257" s="504">
        <f t="shared" si="54"/>
        <v>188.1</v>
      </c>
      <c r="CW257" s="508">
        <f t="shared" si="55"/>
        <v>1100</v>
      </c>
      <c r="CX257" s="717">
        <f t="shared" si="56"/>
        <v>-0.02</v>
      </c>
      <c r="CY257" s="717">
        <f>IF(OR(AQ257="N/A",BM257="N/A",BI257="N/A"),"",IF(AND(H257&lt;1,H257&gt;=0.3,I256="ROUND"),IF(CT257&gt;=-0.4,-0.2,-0.15),MAX(CX257,IF(OR(AQ257="N/A",BM257="N/A",BI257="N/A"),"",GetFinalDiscount("Y", I257, H257, J257, K257, L257, M257, N257, O257, AS257, AT257,AU257,AV257, AW257, AX257,AY257, AZ257, BA257, BB257,BC257,BD257, BE257,BG257, BH257, BJ257, BK257, BN257, BO257, BP257)))))</f>
        <v>-0.15</v>
      </c>
      <c r="CZ257" s="717">
        <f t="shared" si="57"/>
        <v>-0.62</v>
      </c>
      <c r="DA257" s="509">
        <f t="shared" si="58"/>
        <v>-0.64</v>
      </c>
      <c r="DB257" s="504">
        <f t="shared" si="59"/>
        <v>396</v>
      </c>
      <c r="DC257" s="504">
        <f t="shared" si="60"/>
        <v>178.20000000000002</v>
      </c>
      <c r="DD257" s="504" t="str">
        <f t="shared" si="61"/>
        <v/>
      </c>
      <c r="DE257" s="504">
        <f t="array" ref="DE257">IF(OR(AQ257="N/A",BM257="N/A",BI257="N/A"),"",GetCertCharge(H257,"Y",AL257))</f>
        <v>53</v>
      </c>
      <c r="DF257" s="504">
        <f>IF(OR(AQ257="N/A",BM257="N/A",BI257="N/A"),"",DC257*Parameters!$L$3)</f>
        <v>7.128000000000001</v>
      </c>
      <c r="DG257" s="504">
        <f t="shared" si="62"/>
        <v>118.07200000000002</v>
      </c>
      <c r="DH257" s="504">
        <f t="shared" si="63"/>
        <v>262.38222222222225</v>
      </c>
    </row>
    <row r="258" spans="2:112" x14ac:dyDescent="0.25">
      <c r="B258" s="798"/>
      <c r="C258" s="799" t="s">
        <v>1849</v>
      </c>
      <c r="D258" s="512"/>
      <c r="E258" s="512"/>
      <c r="F258" s="722" t="s">
        <v>24</v>
      </c>
      <c r="G258" s="800"/>
      <c r="H258" s="801">
        <v>0.45</v>
      </c>
      <c r="I258" s="509" t="s">
        <v>196</v>
      </c>
      <c r="J258" s="802" t="s">
        <v>186</v>
      </c>
      <c r="K258" s="803" t="s">
        <v>234</v>
      </c>
      <c r="L258" s="804" t="s">
        <v>188</v>
      </c>
      <c r="M258" s="805" t="s">
        <v>188</v>
      </c>
      <c r="N258" s="804" t="s">
        <v>188</v>
      </c>
      <c r="O258" s="804" t="s">
        <v>36</v>
      </c>
      <c r="P258" s="806"/>
      <c r="Q258" s="805"/>
      <c r="R258" s="805"/>
      <c r="S258" s="805"/>
      <c r="T258" s="805"/>
      <c r="U258" s="805">
        <v>1.008</v>
      </c>
      <c r="V258" s="805"/>
      <c r="W258" s="805"/>
      <c r="X258" s="805"/>
      <c r="Y258" s="805"/>
      <c r="Z258" s="805">
        <v>61.8</v>
      </c>
      <c r="AA258" s="512">
        <v>54</v>
      </c>
      <c r="AB258" s="512"/>
      <c r="AC258" s="512"/>
      <c r="AD258" s="807"/>
      <c r="AE258" s="805"/>
      <c r="AF258" s="805"/>
      <c r="AG258" s="805"/>
      <c r="AH258" s="805"/>
      <c r="AI258" s="512"/>
      <c r="AJ258" s="512" t="s">
        <v>1934</v>
      </c>
      <c r="AK258" s="807"/>
      <c r="AL258" s="512"/>
      <c r="AM258" s="807"/>
      <c r="AN258" s="512"/>
      <c r="AO258" s="559">
        <f t="array" ref="AO258">IF(AQ258="N/A","",GetRapPrice(I258,H258,J258,K258))</f>
        <v>3500</v>
      </c>
      <c r="AP258" s="509">
        <f t="shared" si="48"/>
        <v>-0.28000000000000003</v>
      </c>
      <c r="AQ258" s="508">
        <f t="array" ref="AQ258">GetFMP(I258,H258,J258,K258,L258,M258,N258,O258,(Q258+R258)/2,Z258,AJ258,"Y")</f>
        <v>2520</v>
      </c>
      <c r="AR258" s="504">
        <f t="shared" si="49"/>
        <v>1134</v>
      </c>
      <c r="AS258" s="808"/>
      <c r="AT258" s="809"/>
      <c r="AU258" s="810"/>
      <c r="AV258" s="810"/>
      <c r="AW258" s="811" t="s">
        <v>189</v>
      </c>
      <c r="AX258" s="811" t="s">
        <v>1183</v>
      </c>
      <c r="AY258" s="810" t="s">
        <v>1183</v>
      </c>
      <c r="AZ258" s="810" t="s">
        <v>1183</v>
      </c>
      <c r="BA258" s="810" t="s">
        <v>1183</v>
      </c>
      <c r="BB258" s="810" t="s">
        <v>1183</v>
      </c>
      <c r="BC258" s="810" t="s">
        <v>1183</v>
      </c>
      <c r="BD258" s="810" t="s">
        <v>1183</v>
      </c>
      <c r="BE258" s="810" t="s">
        <v>1235</v>
      </c>
      <c r="BF258" s="811">
        <f>NaturalRelatedDisc(I258,H258,J258,K258,AX258,"Y",L258,M258,N258,O258)+NaturalRelatedDisc(I258,H258,J258,K258,AY258,"Y",L258,M258,N258,O258)+OpenRelatedDisc(I258,H258,J258,K258,AZ258,"Y",L258,M258,N258,O258)+GrainingRelatedDisc(I258,H258,J258,K258,BA258,"Surface","Y",L258,M258,N258,O258)+GrainingRelatedDisc(I258,H258,J258,K258,BB258,"Internal","Y",L258,M258,N258,O258)+OthersRelatedDisc(I258,H258,J258,K258,BC258,"Y",L258,M258,N258,O258)+OthersRelatedDisc(I258,H258,J258,K258,BD258,"Y",L258,M258,N258,O258)+OthersRelatedDisc(I258,H258,J258,K258,BE258,"Y",L258,M258,N258,O258)+cutrelatedDisc(I258,H258,J258,K258,L258,M258,N258,AW258,"Y",O258)+GetColClarupgDwg(I258,H258,J258,K258,AU258,AV258,"Y",L258)</f>
        <v>0</v>
      </c>
      <c r="BG258" s="810" t="s">
        <v>1183</v>
      </c>
      <c r="BH258" s="810" t="s">
        <v>206</v>
      </c>
      <c r="BI258" s="811">
        <f t="shared" si="50"/>
        <v>0</v>
      </c>
      <c r="BJ258" s="810" t="s">
        <v>1183</v>
      </c>
      <c r="BK258" s="810" t="s">
        <v>1293</v>
      </c>
      <c r="BL258" s="810" t="s">
        <v>1322</v>
      </c>
      <c r="BM258" s="811">
        <f t="shared" si="51"/>
        <v>-0.01</v>
      </c>
      <c r="BN258" s="812" t="s">
        <v>861</v>
      </c>
      <c r="BO258" s="812" t="s">
        <v>861</v>
      </c>
      <c r="BP258" s="812" t="s">
        <v>861</v>
      </c>
      <c r="BQ258" s="811">
        <f>cleanrelateddisc(I258, H258, J258, K258, BN258, BO258, "Y", L258, M258, N258)+HARelatedDisc(I258, H258, J258, K258,BP258, "Y", L258)</f>
        <v>0</v>
      </c>
      <c r="BR258" s="810"/>
      <c r="BS258" s="810"/>
      <c r="BT258" s="811"/>
      <c r="BU258" s="811"/>
      <c r="BV258" s="810"/>
      <c r="BW258" s="811"/>
      <c r="BX258" s="810"/>
      <c r="BY258" s="813"/>
      <c r="BZ258" s="811"/>
      <c r="CA258" s="813"/>
      <c r="CB258" s="811"/>
      <c r="CC258" s="810"/>
      <c r="CD258" s="810"/>
      <c r="CE258" s="810"/>
      <c r="CF258" s="810"/>
      <c r="CG258" s="810"/>
      <c r="CH258" s="810"/>
      <c r="CI258" s="810"/>
      <c r="CJ258" s="810"/>
      <c r="CK258" s="814"/>
      <c r="CL258" s="815">
        <f t="array" ref="CL258">getSection(I258,J258,K258)</f>
        <v>1</v>
      </c>
      <c r="CM258" s="508">
        <f t="array" ref="CM258">IF(AQ258="N/A","",IF(CU258="N/A",0,GetRapPrice(I258,H258,J258,K258)))</f>
        <v>3500</v>
      </c>
      <c r="CN258" s="509">
        <f t="shared" si="52"/>
        <v>-0.28000000000000003</v>
      </c>
      <c r="CO258" s="509">
        <f t="array" ref="CO258">IF(AQ258="N/A","",IF(CU258="N/A",0,IF(ISBLANK(G258),0,GetPolSymmDiscount(I258,H258,J258,K258,L258,M258,N258,O258))))</f>
        <v>0</v>
      </c>
      <c r="CP258" s="509">
        <f t="array" ref="CP258">IF(AQ258="N/A","",Depthdisc(I258,H258,L258,J258,K258,Z258,"Y"))</f>
        <v>0</v>
      </c>
      <c r="CQ258" s="509">
        <f t="array" ref="CQ258">IF(AQ258="N/A","",IF(CU258="N/A",0,GetSizePremiums(I258,H258,J258,K258,L258,M258,N258,O258,getSection(G258,J258,K258))))</f>
        <v>0</v>
      </c>
      <c r="CR258" s="509">
        <f t="array" ref="CR258">IF(AQ258="N/A","",IF(CU258="N/A",0,IF(ISBLANK(G258),0,GetDiameterPremiums(I258,H258,L258,M258,N258,O258,J258,K258,T258))))</f>
        <v>0</v>
      </c>
      <c r="CS258" s="509">
        <f t="array" ref="CS258">IF(AQ258="N/A","",IF(CU258="N/A",0,IF(ISBLANK(G258),0,GetKtoSPremiums(I258,H258,J258,K258,AJ258))))</f>
        <v>0</v>
      </c>
      <c r="CT258" s="509">
        <f t="shared" si="53"/>
        <v>-0.28000000000000003</v>
      </c>
      <c r="CU258" s="508">
        <f t="array" ref="CU258">IF(AQ258="N/A","",GetFMP(I258, H258, J258, K258, L258, M258, N258, O258, (Q258+R258)/2,Z258,AJ258,"Y"))</f>
        <v>2520</v>
      </c>
      <c r="CV258" s="504">
        <f t="shared" si="54"/>
        <v>1134</v>
      </c>
      <c r="CW258" s="508">
        <f t="shared" si="55"/>
        <v>3500</v>
      </c>
      <c r="CX258" s="717">
        <f t="shared" si="56"/>
        <v>-0.01</v>
      </c>
      <c r="CY258" s="717">
        <f>IF(OR(AQ258="N/A",BM258="N/A",BI258="N/A"),"",IF(AND(H258&lt;1,H258&gt;=0.3,I257="ROUND"),IF(CT258&gt;=-0.4,-0.2,-0.15),MAX(CX258,IF(OR(AQ258="N/A",BM258="N/A",BI258="N/A"),"",GetFinalDiscount("Y", I258, H258, J258, K258, L258, M258, N258, O258, AS258, AT258,AU258,AV258, AW258, AX258,AY258, AZ258, BA258, BB258,BC258,BD258, BE258,BG258, BH258, BJ258, BK258, BN258, BO258, BP258)))))</f>
        <v>-0.2</v>
      </c>
      <c r="CZ258" s="717">
        <f t="shared" si="57"/>
        <v>-0.28000000000000003</v>
      </c>
      <c r="DA258" s="509">
        <f t="shared" si="58"/>
        <v>-0.29000000000000004</v>
      </c>
      <c r="DB258" s="504">
        <f t="shared" si="59"/>
        <v>2485</v>
      </c>
      <c r="DC258" s="504">
        <f t="shared" si="60"/>
        <v>1118.25</v>
      </c>
      <c r="DD258" s="504" t="str">
        <f t="shared" si="61"/>
        <v/>
      </c>
      <c r="DE258" s="504">
        <f t="array" ref="DE258">IF(OR(AQ258="N/A",BM258="N/A",BI258="N/A"),"",GetCertCharge(H258,"Y",AL258))</f>
        <v>53</v>
      </c>
      <c r="DF258" s="504">
        <f>IF(OR(AQ258="N/A",BM258="N/A",BI258="N/A"),"",DC258*Parameters!$L$3)</f>
        <v>44.730000000000004</v>
      </c>
      <c r="DG258" s="504">
        <f t="shared" si="62"/>
        <v>1020.52</v>
      </c>
      <c r="DH258" s="504">
        <f t="shared" si="63"/>
        <v>2267.8222222222221</v>
      </c>
    </row>
    <row r="259" spans="2:112" x14ac:dyDescent="0.25">
      <c r="B259" s="798"/>
      <c r="C259" s="799" t="s">
        <v>1856</v>
      </c>
      <c r="D259" s="512"/>
      <c r="E259" s="512"/>
      <c r="F259" s="722" t="s">
        <v>24</v>
      </c>
      <c r="G259" s="800"/>
      <c r="H259" s="801">
        <v>0.45</v>
      </c>
      <c r="I259" s="509" t="s">
        <v>196</v>
      </c>
      <c r="J259" s="802" t="s">
        <v>186</v>
      </c>
      <c r="K259" s="803" t="s">
        <v>243</v>
      </c>
      <c r="L259" s="804" t="s">
        <v>202</v>
      </c>
      <c r="M259" s="805" t="s">
        <v>202</v>
      </c>
      <c r="N259" s="804" t="s">
        <v>202</v>
      </c>
      <c r="O259" s="804" t="s">
        <v>22</v>
      </c>
      <c r="P259" s="806"/>
      <c r="Q259" s="805"/>
      <c r="R259" s="805"/>
      <c r="S259" s="805"/>
      <c r="T259" s="805"/>
      <c r="U259" s="805">
        <v>1.0149999999999999</v>
      </c>
      <c r="V259" s="805"/>
      <c r="W259" s="805"/>
      <c r="X259" s="805"/>
      <c r="Y259" s="805"/>
      <c r="Z259" s="805">
        <v>64.2</v>
      </c>
      <c r="AA259" s="512">
        <v>56</v>
      </c>
      <c r="AB259" s="512"/>
      <c r="AC259" s="512"/>
      <c r="AD259" s="807"/>
      <c r="AE259" s="805"/>
      <c r="AF259" s="805"/>
      <c r="AG259" s="805"/>
      <c r="AH259" s="805"/>
      <c r="AI259" s="512"/>
      <c r="AJ259" s="512" t="s">
        <v>1955</v>
      </c>
      <c r="AK259" s="807"/>
      <c r="AL259" s="512"/>
      <c r="AM259" s="807"/>
      <c r="AN259" s="512"/>
      <c r="AO259" s="559">
        <f t="array" ref="AO259">IF(AQ259="N/A","",GetRapPrice(I259,H259,J259,K259))</f>
        <v>3200</v>
      </c>
      <c r="AP259" s="509">
        <f t="shared" ref="AP259:AP322" si="64">IF(AQ259="N/A","",IF(AO259=0,0,-1+AQ259/AO259))</f>
        <v>-0.38</v>
      </c>
      <c r="AQ259" s="508">
        <f t="array" ref="AQ259">GetFMP(I259,H259,J259,K259,L259,M259,N259,O259,(Q259+R259)/2,Z259,AJ259,"Y")</f>
        <v>1984</v>
      </c>
      <c r="AR259" s="504">
        <f t="shared" ref="AR259:AR322" si="65">IF(AQ259="N/A","",AQ259*H259)</f>
        <v>892.80000000000007</v>
      </c>
      <c r="AS259" s="808"/>
      <c r="AT259" s="809"/>
      <c r="AU259" s="810"/>
      <c r="AV259" s="810"/>
      <c r="AW259" s="811"/>
      <c r="AX259" s="811" t="s">
        <v>1183</v>
      </c>
      <c r="AY259" s="810" t="s">
        <v>1180</v>
      </c>
      <c r="AZ259" s="810" t="s">
        <v>1183</v>
      </c>
      <c r="BA259" s="810" t="s">
        <v>1183</v>
      </c>
      <c r="BB259" s="810" t="s">
        <v>1183</v>
      </c>
      <c r="BC259" s="810" t="s">
        <v>1183</v>
      </c>
      <c r="BD259" s="810" t="s">
        <v>1183</v>
      </c>
      <c r="BE259" s="810" t="s">
        <v>1238</v>
      </c>
      <c r="BF259" s="811">
        <f>NaturalRelatedDisc(I259,H259,J259,K259,AX259,"Y",L259,M259,N259,O259)+NaturalRelatedDisc(I259,H259,J259,K259,AY259,"Y",L259,M259,N259,O259)+OpenRelatedDisc(I259,H259,J259,K259,AZ259,"Y",L259,M259,N259,O259)+GrainingRelatedDisc(I259,H259,J259,K259,BA259,"Surface","Y",L259,M259,N259,O259)+GrainingRelatedDisc(I259,H259,J259,K259,BB259,"Internal","Y",L259,M259,N259,O259)+OthersRelatedDisc(I259,H259,J259,K259,BC259,"Y",L259,M259,N259,O259)+OthersRelatedDisc(I259,H259,J259,K259,BD259,"Y",L259,M259,N259,O259)+OthersRelatedDisc(I259,H259,J259,K259,BE259,"Y",L259,M259,N259,O259)+cutrelatedDisc(I259,H259,J259,K259,L259,M259,N259,AW259,"Y",O259)+GetColClarupgDwg(I259,H259,J259,K259,AU259,AV259,"Y",L259)</f>
        <v>-0.01</v>
      </c>
      <c r="BG259" s="810" t="s">
        <v>1183</v>
      </c>
      <c r="BH259" s="810" t="s">
        <v>219</v>
      </c>
      <c r="BI259" s="811">
        <f t="shared" ref="BI259:BI322" si="66">BGMRelatedDisc(I259,H259,J259,K259,BG259,BH259,"Y",L259,M259,N259,O259)</f>
        <v>-0.19</v>
      </c>
      <c r="BJ259" s="810" t="s">
        <v>1183</v>
      </c>
      <c r="BK259" s="810" t="s">
        <v>1292</v>
      </c>
      <c r="BL259" s="810" t="s">
        <v>1322</v>
      </c>
      <c r="BM259" s="811">
        <f t="shared" ref="BM259:BM322" si="67">MIN(BlackRelatedDisc(I259,H259,J259,K259,BJ259,"Y",L259,M259,N259,O259),BlackRelatedDisc(I259,H259,J259,K259,BK259,"Y",L259,M259,N259,O259))</f>
        <v>0</v>
      </c>
      <c r="BN259" s="812" t="s">
        <v>861</v>
      </c>
      <c r="BO259" s="812" t="s">
        <v>861</v>
      </c>
      <c r="BP259" s="812" t="s">
        <v>749</v>
      </c>
      <c r="BQ259" s="811">
        <f>cleanrelateddisc(I259, H259, J259, K259, BN259, BO259, "Y", L259, M259, N259)+HARelatedDisc(I259, H259, J259, K259,BP259, "Y", L259)</f>
        <v>0</v>
      </c>
      <c r="BR259" s="810"/>
      <c r="BS259" s="810"/>
      <c r="BT259" s="811"/>
      <c r="BU259" s="811"/>
      <c r="BV259" s="810"/>
      <c r="BW259" s="811"/>
      <c r="BX259" s="810"/>
      <c r="BY259" s="813"/>
      <c r="BZ259" s="811"/>
      <c r="CA259" s="813"/>
      <c r="CB259" s="811"/>
      <c r="CC259" s="810"/>
      <c r="CD259" s="810"/>
      <c r="CE259" s="810"/>
      <c r="CF259" s="810"/>
      <c r="CG259" s="810"/>
      <c r="CH259" s="810"/>
      <c r="CI259" s="810"/>
      <c r="CJ259" s="810"/>
      <c r="CK259" s="814"/>
      <c r="CL259" s="815">
        <f t="array" ref="CL259">getSection(I259,J259,K259)</f>
        <v>4</v>
      </c>
      <c r="CM259" s="508">
        <f t="array" ref="CM259">IF(AQ259="N/A","",IF(CU259="N/A",0,GetRapPrice(I259,H259,J259,K259)))</f>
        <v>3200</v>
      </c>
      <c r="CN259" s="509">
        <f t="shared" ref="CN259:CN322" si="68">IF(AQ259="N/A","",IF(CU259="N/A",0,AP259-SUM(CO259+CQ259+CR259+CS259+CP259)))</f>
        <v>-0.38</v>
      </c>
      <c r="CO259" s="509">
        <f t="array" ref="CO259">IF(AQ259="N/A","",IF(CU259="N/A",0,IF(ISBLANK(G259),0,GetPolSymmDiscount(I259,H259,J259,K259,L259,M259,N259,O259))))</f>
        <v>0</v>
      </c>
      <c r="CP259" s="509">
        <f t="array" ref="CP259">IF(AQ259="N/A","",Depthdisc(I259,H259,L259,J259,K259,Z259,"Y"))</f>
        <v>0</v>
      </c>
      <c r="CQ259" s="509">
        <f t="array" ref="CQ259">IF(AQ259="N/A","",IF(CU259="N/A",0,GetSizePremiums(I259,H259,J259,K259,L259,M259,N259,O259,getSection(G259,J259,K259))))</f>
        <v>0</v>
      </c>
      <c r="CR259" s="509">
        <f t="array" ref="CR259">IF(AQ259="N/A","",IF(CU259="N/A",0,IF(ISBLANK(G259),0,GetDiameterPremiums(I259,H259,L259,M259,N259,O259,J259,K259,T259))))</f>
        <v>0</v>
      </c>
      <c r="CS259" s="509">
        <f t="array" ref="CS259">IF(AQ259="N/A","",IF(CU259="N/A",0,IF(ISBLANK(G259),0,GetKtoSPremiums(I259,H259,J259,K259,AJ259))))</f>
        <v>0</v>
      </c>
      <c r="CT259" s="509">
        <f t="shared" ref="CT259:CT322" si="69">IF(AQ259="N/A","",IF(CU259="N/A",0,IF(OR(CM259=0,CU259=0,CM259=""),"",-1+CU259/CM259)))</f>
        <v>-0.38</v>
      </c>
      <c r="CU259" s="508">
        <f t="array" ref="CU259">IF(AQ259="N/A","",GetFMP(I259, H259, J259, K259, L259, M259, N259, O259, (Q259+R259)/2,Z259,AJ259,"Y"))</f>
        <v>1984</v>
      </c>
      <c r="CV259" s="504">
        <f t="shared" ref="CV259:CV322" si="70">IF(AQ259="N/A","",IF(CU259="N/A",0,CU259*H259))</f>
        <v>892.80000000000007</v>
      </c>
      <c r="CW259" s="508">
        <f t="shared" ref="CW259:CW322" si="71">CM259</f>
        <v>3200</v>
      </c>
      <c r="CX259" s="717">
        <f t="shared" ref="CX259:CX322" si="72">IF(OR(AQ259="N/A",BM259="N/A",BI259="N/A"),"",BF259+BI259+BM259+BQ259)</f>
        <v>-0.2</v>
      </c>
      <c r="CY259" s="717">
        <f>IF(OR(AQ259="N/A",BM259="N/A",BI259="N/A"),"",IF(AND(H259&lt;1,H259&gt;=0.3,I258="ROUND"),IF(CT259&gt;=-0.4,-0.2,-0.15),MAX(CX259,IF(OR(AQ259="N/A",BM259="N/A",BI259="N/A"),"",GetFinalDiscount("Y", I259, H259, J259, K259, L259, M259, N259, O259, AS259, AT259,AU259,AV259, AW259, AX259,AY259, AZ259, BA259, BB259,BC259,BD259, BE259,BG259, BH259, BJ259, BK259, BN259, BO259, BP259)))))</f>
        <v>-0.2</v>
      </c>
      <c r="CZ259" s="717">
        <f t="shared" ref="CZ259:CZ322" si="73">CT259</f>
        <v>-0.38</v>
      </c>
      <c r="DA259" s="509">
        <f t="shared" ref="DA259:DA322" si="74">IF(OR(AQ259="N/A",BM259="N/A",BI259="N/A"),"",CZ259+MAX(CX259,CY259))</f>
        <v>-0.58000000000000007</v>
      </c>
      <c r="DB259" s="504">
        <f t="shared" ref="DB259:DB322" si="75">IF(OR(AQ259="N/A",BM259="N/A",BI259="N/A"),"",CW259*(1+DA259))</f>
        <v>1343.9999999999998</v>
      </c>
      <c r="DC259" s="504">
        <f t="shared" ref="DC259:DC322" si="76">IF(OR(AQ259="N/A",BM259="N/A",BI259="N/A"),"",DB259*H259)</f>
        <v>604.79999999999995</v>
      </c>
      <c r="DD259" s="504" t="str">
        <f t="shared" ref="DD259:DD322" si="77">IF(BM259="N/A","Black not allowed in Fancy nor 3Cts+",IF(BI259="N/A","BGM Not Allowed in Fancy nor 3Cts+",IF(AQ259="N/A","No Price Available in Pricelist","")))</f>
        <v/>
      </c>
      <c r="DE259" s="504">
        <f t="array" ref="DE259">IF(OR(AQ259="N/A",BM259="N/A",BI259="N/A"),"",GetCertCharge(H259,"Y",AL259))</f>
        <v>53</v>
      </c>
      <c r="DF259" s="504">
        <f>IF(OR(AQ259="N/A",BM259="N/A",BI259="N/A"),"",DC259*Parameters!$L$3)</f>
        <v>24.192</v>
      </c>
      <c r="DG259" s="504">
        <f t="shared" ref="DG259:DG322" si="78">IF(OR(AQ259="N/A",BM259="N/A",BI259="N/A"),"",DC259-DE259-DF259)</f>
        <v>527.60799999999995</v>
      </c>
      <c r="DH259" s="504">
        <f t="shared" ref="DH259:DH322" si="79">IF(OR(AQ259="N/A",BM259="N/A",BI259="N/A"),"",DG259/H259)</f>
        <v>1172.4622222222222</v>
      </c>
    </row>
    <row r="260" spans="2:112" x14ac:dyDescent="0.25">
      <c r="B260" s="798"/>
      <c r="C260" s="799" t="s">
        <v>1872</v>
      </c>
      <c r="D260" s="512"/>
      <c r="E260" s="512"/>
      <c r="F260" s="722" t="s">
        <v>24</v>
      </c>
      <c r="G260" s="800"/>
      <c r="H260" s="801">
        <v>0.45</v>
      </c>
      <c r="I260" s="509" t="s">
        <v>196</v>
      </c>
      <c r="J260" s="802" t="s">
        <v>233</v>
      </c>
      <c r="K260" s="803" t="s">
        <v>259</v>
      </c>
      <c r="L260" s="804" t="s">
        <v>202</v>
      </c>
      <c r="M260" s="805" t="s">
        <v>202</v>
      </c>
      <c r="N260" s="804" t="s">
        <v>202</v>
      </c>
      <c r="O260" s="804" t="s">
        <v>22</v>
      </c>
      <c r="P260" s="806"/>
      <c r="Q260" s="805"/>
      <c r="R260" s="805"/>
      <c r="S260" s="805"/>
      <c r="T260" s="805"/>
      <c r="U260" s="805">
        <v>1.0109999999999999</v>
      </c>
      <c r="V260" s="805"/>
      <c r="W260" s="805"/>
      <c r="X260" s="805"/>
      <c r="Y260" s="805"/>
      <c r="Z260" s="805">
        <v>64.7</v>
      </c>
      <c r="AA260" s="512">
        <v>56</v>
      </c>
      <c r="AB260" s="512"/>
      <c r="AC260" s="512"/>
      <c r="AD260" s="807"/>
      <c r="AE260" s="805"/>
      <c r="AF260" s="805"/>
      <c r="AG260" s="805"/>
      <c r="AH260" s="805"/>
      <c r="AI260" s="512"/>
      <c r="AJ260" s="512" t="s">
        <v>1956</v>
      </c>
      <c r="AK260" s="807"/>
      <c r="AL260" s="512"/>
      <c r="AM260" s="807"/>
      <c r="AN260" s="512"/>
      <c r="AO260" s="559">
        <f t="array" ref="AO260">IF(AQ260="N/A","",GetRapPrice(I260,H260,J260,K260))</f>
        <v>2300</v>
      </c>
      <c r="AP260" s="509">
        <f t="shared" si="64"/>
        <v>-0.36</v>
      </c>
      <c r="AQ260" s="508">
        <f t="array" ref="AQ260">GetFMP(I260,H260,J260,K260,L260,M260,N260,O260,(Q260+R260)/2,Z260,AJ260,"Y")</f>
        <v>1472</v>
      </c>
      <c r="AR260" s="504">
        <f t="shared" si="65"/>
        <v>662.4</v>
      </c>
      <c r="AS260" s="808"/>
      <c r="AT260" s="809"/>
      <c r="AU260" s="810"/>
      <c r="AV260" s="810"/>
      <c r="AW260" s="811"/>
      <c r="AX260" s="811" t="s">
        <v>1183</v>
      </c>
      <c r="AY260" s="810" t="s">
        <v>1183</v>
      </c>
      <c r="AZ260" s="810" t="s">
        <v>1200</v>
      </c>
      <c r="BA260" s="810" t="s">
        <v>1183</v>
      </c>
      <c r="BB260" s="810" t="s">
        <v>1183</v>
      </c>
      <c r="BC260" s="810" t="s">
        <v>1183</v>
      </c>
      <c r="BD260" s="810" t="s">
        <v>1183</v>
      </c>
      <c r="BE260" s="810" t="s">
        <v>1241</v>
      </c>
      <c r="BF260" s="811">
        <f>NaturalRelatedDisc(I260,H260,J260,K260,AX260,"Y",L260,M260,N260,O260)+NaturalRelatedDisc(I260,H260,J260,K260,AY260,"Y",L260,M260,N260,O260)+OpenRelatedDisc(I260,H260,J260,K260,AZ260,"Y",L260,M260,N260,O260)+GrainingRelatedDisc(I260,H260,J260,K260,BA260,"Surface","Y",L260,M260,N260,O260)+GrainingRelatedDisc(I260,H260,J260,K260,BB260,"Internal","Y",L260,M260,N260,O260)+OthersRelatedDisc(I260,H260,J260,K260,BC260,"Y",L260,M260,N260,O260)+OthersRelatedDisc(I260,H260,J260,K260,BD260,"Y",L260,M260,N260,O260)+OthersRelatedDisc(I260,H260,J260,K260,BE260,"Y",L260,M260,N260,O260)+cutrelatedDisc(I260,H260,J260,K260,L260,M260,N260,AW260,"Y",O260)+GetColClarupgDwg(I260,H260,J260,K260,AU260,AV260,"Y",L260)</f>
        <v>-0.02</v>
      </c>
      <c r="BG260" s="810" t="s">
        <v>1183</v>
      </c>
      <c r="BH260" s="810" t="s">
        <v>1160</v>
      </c>
      <c r="BI260" s="811">
        <f t="shared" si="66"/>
        <v>-7.0000000000000007E-2</v>
      </c>
      <c r="BJ260" s="810" t="s">
        <v>1183</v>
      </c>
      <c r="BK260" s="810" t="s">
        <v>1293</v>
      </c>
      <c r="BL260" s="810" t="s">
        <v>1183</v>
      </c>
      <c r="BM260" s="811">
        <f t="shared" si="67"/>
        <v>0</v>
      </c>
      <c r="BN260" s="812" t="s">
        <v>861</v>
      </c>
      <c r="BO260" s="812" t="s">
        <v>749</v>
      </c>
      <c r="BP260" s="812" t="s">
        <v>749</v>
      </c>
      <c r="BQ260" s="811">
        <f>cleanrelateddisc(I260, H260, J260, K260, BN260, BO260, "Y", L260, M260, N260)+HARelatedDisc(I260, H260, J260, K260,BP260, "Y", L260)</f>
        <v>0</v>
      </c>
      <c r="BR260" s="810"/>
      <c r="BS260" s="810"/>
      <c r="BT260" s="811"/>
      <c r="BU260" s="811"/>
      <c r="BV260" s="810"/>
      <c r="BW260" s="811"/>
      <c r="BX260" s="810"/>
      <c r="BY260" s="813"/>
      <c r="BZ260" s="811"/>
      <c r="CA260" s="813"/>
      <c r="CB260" s="811"/>
      <c r="CC260" s="810"/>
      <c r="CD260" s="810"/>
      <c r="CE260" s="810"/>
      <c r="CF260" s="810"/>
      <c r="CG260" s="810"/>
      <c r="CH260" s="810"/>
      <c r="CI260" s="810"/>
      <c r="CJ260" s="810"/>
      <c r="CK260" s="814"/>
      <c r="CL260" s="815">
        <f t="array" ref="CL260">getSection(I260,J260,K260)</f>
        <v>7</v>
      </c>
      <c r="CM260" s="508">
        <f t="array" ref="CM260">IF(AQ260="N/A","",IF(CU260="N/A",0,GetRapPrice(I260,H260,J260,K260)))</f>
        <v>2300</v>
      </c>
      <c r="CN260" s="509">
        <f t="shared" si="68"/>
        <v>-0.36</v>
      </c>
      <c r="CO260" s="509">
        <f t="array" ref="CO260">IF(AQ260="N/A","",IF(CU260="N/A",0,IF(ISBLANK(G260),0,GetPolSymmDiscount(I260,H260,J260,K260,L260,M260,N260,O260))))</f>
        <v>0</v>
      </c>
      <c r="CP260" s="509">
        <f t="array" ref="CP260">IF(AQ260="N/A","",Depthdisc(I260,H260,L260,J260,K260,Z260,"Y"))</f>
        <v>0</v>
      </c>
      <c r="CQ260" s="509">
        <f t="array" ref="CQ260">IF(AQ260="N/A","",IF(CU260="N/A",0,GetSizePremiums(I260,H260,J260,K260,L260,M260,N260,O260,getSection(G260,J260,K260))))</f>
        <v>0</v>
      </c>
      <c r="CR260" s="509">
        <f t="array" ref="CR260">IF(AQ260="N/A","",IF(CU260="N/A",0,IF(ISBLANK(G260),0,GetDiameterPremiums(I260,H260,L260,M260,N260,O260,J260,K260,T260))))</f>
        <v>0</v>
      </c>
      <c r="CS260" s="509">
        <f t="array" ref="CS260">IF(AQ260="N/A","",IF(CU260="N/A",0,IF(ISBLANK(G260),0,GetKtoSPremiums(I260,H260,J260,K260,AJ260))))</f>
        <v>0</v>
      </c>
      <c r="CT260" s="509">
        <f t="shared" si="69"/>
        <v>-0.36</v>
      </c>
      <c r="CU260" s="508">
        <f t="array" ref="CU260">IF(AQ260="N/A","",GetFMP(I260, H260, J260, K260, L260, M260, N260, O260, (Q260+R260)/2,Z260,AJ260,"Y"))</f>
        <v>1472</v>
      </c>
      <c r="CV260" s="504">
        <f t="shared" si="70"/>
        <v>662.4</v>
      </c>
      <c r="CW260" s="508">
        <f t="shared" si="71"/>
        <v>2300</v>
      </c>
      <c r="CX260" s="717">
        <f t="shared" si="72"/>
        <v>-9.0000000000000011E-2</v>
      </c>
      <c r="CY260" s="717">
        <f>IF(OR(AQ260="N/A",BM260="N/A",BI260="N/A"),"",IF(AND(H260&lt;1,H260&gt;=0.3,I259="ROUND"),IF(CT260&gt;=-0.4,-0.2,-0.15),MAX(CX260,IF(OR(AQ260="N/A",BM260="N/A",BI260="N/A"),"",GetFinalDiscount("Y", I260, H260, J260, K260, L260, M260, N260, O260, AS260, AT260,AU260,AV260, AW260, AX260,AY260, AZ260, BA260, BB260,BC260,BD260, BE260,BG260, BH260, BJ260, BK260, BN260, BO260, BP260)))))</f>
        <v>-0.2</v>
      </c>
      <c r="CZ260" s="717">
        <f t="shared" si="73"/>
        <v>-0.36</v>
      </c>
      <c r="DA260" s="509">
        <f t="shared" si="74"/>
        <v>-0.45</v>
      </c>
      <c r="DB260" s="504">
        <f t="shared" si="75"/>
        <v>1265</v>
      </c>
      <c r="DC260" s="504">
        <f t="shared" si="76"/>
        <v>569.25</v>
      </c>
      <c r="DD260" s="504" t="str">
        <f t="shared" si="77"/>
        <v/>
      </c>
      <c r="DE260" s="504">
        <f t="array" ref="DE260">IF(OR(AQ260="N/A",BM260="N/A",BI260="N/A"),"",GetCertCharge(H260,"Y",AL260))</f>
        <v>53</v>
      </c>
      <c r="DF260" s="504">
        <f>IF(OR(AQ260="N/A",BM260="N/A",BI260="N/A"),"",DC260*Parameters!$L$3)</f>
        <v>22.77</v>
      </c>
      <c r="DG260" s="504">
        <f t="shared" si="78"/>
        <v>493.48</v>
      </c>
      <c r="DH260" s="504">
        <f t="shared" si="79"/>
        <v>1096.6222222222223</v>
      </c>
    </row>
    <row r="261" spans="2:112" x14ac:dyDescent="0.25">
      <c r="B261" s="798"/>
      <c r="C261" s="799" t="s">
        <v>1849</v>
      </c>
      <c r="D261" s="512"/>
      <c r="E261" s="512"/>
      <c r="F261" s="722" t="s">
        <v>24</v>
      </c>
      <c r="G261" s="800"/>
      <c r="H261" s="801">
        <v>0.45</v>
      </c>
      <c r="I261" s="509" t="s">
        <v>196</v>
      </c>
      <c r="J261" s="802" t="s">
        <v>285</v>
      </c>
      <c r="K261" s="803" t="s">
        <v>251</v>
      </c>
      <c r="L261" s="804" t="s">
        <v>188</v>
      </c>
      <c r="M261" s="805" t="s">
        <v>188</v>
      </c>
      <c r="N261" s="804" t="s">
        <v>188</v>
      </c>
      <c r="O261" s="804" t="s">
        <v>58</v>
      </c>
      <c r="P261" s="806"/>
      <c r="Q261" s="805"/>
      <c r="R261" s="805"/>
      <c r="S261" s="805"/>
      <c r="T261" s="805"/>
      <c r="U261" s="805">
        <v>1.008</v>
      </c>
      <c r="V261" s="805"/>
      <c r="W261" s="805"/>
      <c r="X261" s="805"/>
      <c r="Y261" s="805"/>
      <c r="Z261" s="805">
        <v>61.8</v>
      </c>
      <c r="AA261" s="512">
        <v>54</v>
      </c>
      <c r="AB261" s="512"/>
      <c r="AC261" s="512"/>
      <c r="AD261" s="807"/>
      <c r="AE261" s="805"/>
      <c r="AF261" s="805"/>
      <c r="AG261" s="805"/>
      <c r="AH261" s="805"/>
      <c r="AI261" s="512"/>
      <c r="AJ261" s="512" t="s">
        <v>1934</v>
      </c>
      <c r="AK261" s="807"/>
      <c r="AL261" s="512"/>
      <c r="AM261" s="807"/>
      <c r="AN261" s="512"/>
      <c r="AO261" s="559">
        <f t="array" ref="AO261">IF(AQ261="N/A","",GetRapPrice(I261,H261,J261,K261))</f>
        <v>1200</v>
      </c>
      <c r="AP261" s="509">
        <f t="shared" si="64"/>
        <v>-0.32999999999999996</v>
      </c>
      <c r="AQ261" s="508">
        <f t="array" ref="AQ261">GetFMP(I261,H261,J261,K261,L261,M261,N261,O261,(Q261+R261)/2,Z261,AJ261,"Y")</f>
        <v>804</v>
      </c>
      <c r="AR261" s="504">
        <f t="shared" si="65"/>
        <v>361.8</v>
      </c>
      <c r="AS261" s="808"/>
      <c r="AT261" s="809"/>
      <c r="AU261" s="810"/>
      <c r="AV261" s="810"/>
      <c r="AW261" s="811" t="s">
        <v>189</v>
      </c>
      <c r="AX261" s="811" t="s">
        <v>1183</v>
      </c>
      <c r="AY261" s="810" t="s">
        <v>1183</v>
      </c>
      <c r="AZ261" s="810" t="s">
        <v>1183</v>
      </c>
      <c r="BA261" s="810" t="s">
        <v>1183</v>
      </c>
      <c r="BB261" s="810" t="s">
        <v>1183</v>
      </c>
      <c r="BC261" s="810" t="s">
        <v>1183</v>
      </c>
      <c r="BD261" s="810" t="s">
        <v>1183</v>
      </c>
      <c r="BE261" s="810" t="s">
        <v>1235</v>
      </c>
      <c r="BF261" s="811">
        <f>NaturalRelatedDisc(I261,H261,J261,K261,AX261,"Y",L261,M261,N261,O261)+NaturalRelatedDisc(I261,H261,J261,K261,AY261,"Y",L261,M261,N261,O261)+OpenRelatedDisc(I261,H261,J261,K261,AZ261,"Y",L261,M261,N261,O261)+GrainingRelatedDisc(I261,H261,J261,K261,BA261,"Surface","Y",L261,M261,N261,O261)+GrainingRelatedDisc(I261,H261,J261,K261,BB261,"Internal","Y",L261,M261,N261,O261)+OthersRelatedDisc(I261,H261,J261,K261,BC261,"Y",L261,M261,N261,O261)+OthersRelatedDisc(I261,H261,J261,K261,BD261,"Y",L261,M261,N261,O261)+OthersRelatedDisc(I261,H261,J261,K261,BE261,"Y",L261,M261,N261,O261)+cutrelatedDisc(I261,H261,J261,K261,L261,M261,N261,AW261,"Y",O261)+GetColClarupgDwg(I261,H261,J261,K261,AU261,AV261,"Y",L261)</f>
        <v>0</v>
      </c>
      <c r="BG261" s="810" t="s">
        <v>1183</v>
      </c>
      <c r="BH261" s="810" t="s">
        <v>193</v>
      </c>
      <c r="BI261" s="811">
        <f t="shared" si="66"/>
        <v>-0.08</v>
      </c>
      <c r="BJ261" s="810" t="s">
        <v>1183</v>
      </c>
      <c r="BK261" s="810" t="s">
        <v>1293</v>
      </c>
      <c r="BL261" s="810" t="s">
        <v>1322</v>
      </c>
      <c r="BM261" s="811">
        <f t="shared" si="67"/>
        <v>0</v>
      </c>
      <c r="BN261" s="812" t="s">
        <v>861</v>
      </c>
      <c r="BO261" s="812" t="s">
        <v>861</v>
      </c>
      <c r="BP261" s="812" t="s">
        <v>861</v>
      </c>
      <c r="BQ261" s="811">
        <f>cleanrelateddisc(I261, H261, J261, K261, BN261, BO261, "Y", L261, M261, N261)+HARelatedDisc(I261, H261, J261, K261,BP261, "Y", L261)</f>
        <v>0</v>
      </c>
      <c r="BR261" s="810"/>
      <c r="BS261" s="810"/>
      <c r="BT261" s="811"/>
      <c r="BU261" s="811"/>
      <c r="BV261" s="810"/>
      <c r="BW261" s="811"/>
      <c r="BX261" s="810"/>
      <c r="BY261" s="813"/>
      <c r="BZ261" s="811"/>
      <c r="CA261" s="813"/>
      <c r="CB261" s="811"/>
      <c r="CC261" s="810"/>
      <c r="CD261" s="810"/>
      <c r="CE261" s="810"/>
      <c r="CF261" s="810"/>
      <c r="CG261" s="810"/>
      <c r="CH261" s="810"/>
      <c r="CI261" s="810"/>
      <c r="CJ261" s="810"/>
      <c r="CK261" s="814"/>
      <c r="CL261" s="815">
        <f t="array" ref="CL261">getSection(I261,J261,K261)</f>
        <v>6</v>
      </c>
      <c r="CM261" s="508">
        <f t="array" ref="CM261">IF(AQ261="N/A","",IF(CU261="N/A",0,GetRapPrice(I261,H261,J261,K261)))</f>
        <v>1200</v>
      </c>
      <c r="CN261" s="509">
        <f t="shared" si="68"/>
        <v>-0.32999999999999996</v>
      </c>
      <c r="CO261" s="509">
        <f t="array" ref="CO261">IF(AQ261="N/A","",IF(CU261="N/A",0,IF(ISBLANK(G261),0,GetPolSymmDiscount(I261,H261,J261,K261,L261,M261,N261,O261))))</f>
        <v>0</v>
      </c>
      <c r="CP261" s="509">
        <f t="array" ref="CP261">IF(AQ261="N/A","",Depthdisc(I261,H261,L261,J261,K261,Z261,"Y"))</f>
        <v>0</v>
      </c>
      <c r="CQ261" s="509">
        <f t="array" ref="CQ261">IF(AQ261="N/A","",IF(CU261="N/A",0,GetSizePremiums(I261,H261,J261,K261,L261,M261,N261,O261,getSection(G261,J261,K261))))</f>
        <v>0</v>
      </c>
      <c r="CR261" s="509">
        <f t="array" ref="CR261">IF(AQ261="N/A","",IF(CU261="N/A",0,IF(ISBLANK(G261),0,GetDiameterPremiums(I261,H261,L261,M261,N261,O261,J261,K261,T261))))</f>
        <v>0</v>
      </c>
      <c r="CS261" s="509">
        <f t="array" ref="CS261">IF(AQ261="N/A","",IF(CU261="N/A",0,IF(ISBLANK(G261),0,GetKtoSPremiums(I261,H261,J261,K261,AJ261))))</f>
        <v>0</v>
      </c>
      <c r="CT261" s="509">
        <f t="shared" si="69"/>
        <v>-0.32999999999999996</v>
      </c>
      <c r="CU261" s="508">
        <f t="array" ref="CU261">IF(AQ261="N/A","",GetFMP(I261, H261, J261, K261, L261, M261, N261, O261, (Q261+R261)/2,Z261,AJ261,"Y"))</f>
        <v>804</v>
      </c>
      <c r="CV261" s="504">
        <f t="shared" si="70"/>
        <v>361.8</v>
      </c>
      <c r="CW261" s="508">
        <f t="shared" si="71"/>
        <v>1200</v>
      </c>
      <c r="CX261" s="717">
        <f t="shared" si="72"/>
        <v>-0.08</v>
      </c>
      <c r="CY261" s="717">
        <f>IF(OR(AQ261="N/A",BM261="N/A",BI261="N/A"),"",IF(AND(H261&lt;1,H261&gt;=0.3,I260="ROUND"),IF(CT261&gt;=-0.4,-0.2,-0.15),MAX(CX261,IF(OR(AQ261="N/A",BM261="N/A",BI261="N/A"),"",GetFinalDiscount("Y", I261, H261, J261, K261, L261, M261, N261, O261, AS261, AT261,AU261,AV261, AW261, AX261,AY261, AZ261, BA261, BB261,BC261,BD261, BE261,BG261, BH261, BJ261, BK261, BN261, BO261, BP261)))))</f>
        <v>-0.2</v>
      </c>
      <c r="CZ261" s="717">
        <f t="shared" si="73"/>
        <v>-0.32999999999999996</v>
      </c>
      <c r="DA261" s="509">
        <f t="shared" si="74"/>
        <v>-0.41</v>
      </c>
      <c r="DB261" s="504">
        <f t="shared" si="75"/>
        <v>708.00000000000011</v>
      </c>
      <c r="DC261" s="504">
        <f t="shared" si="76"/>
        <v>318.60000000000008</v>
      </c>
      <c r="DD261" s="504" t="str">
        <f t="shared" si="77"/>
        <v/>
      </c>
      <c r="DE261" s="504">
        <f t="array" ref="DE261">IF(OR(AQ261="N/A",BM261="N/A",BI261="N/A"),"",GetCertCharge(H261,"Y",AL261))</f>
        <v>53</v>
      </c>
      <c r="DF261" s="504">
        <f>IF(OR(AQ261="N/A",BM261="N/A",BI261="N/A"),"",DC261*Parameters!$L$3)</f>
        <v>12.744000000000003</v>
      </c>
      <c r="DG261" s="504">
        <f t="shared" si="78"/>
        <v>252.85600000000008</v>
      </c>
      <c r="DH261" s="504">
        <f t="shared" si="79"/>
        <v>561.90222222222235</v>
      </c>
    </row>
    <row r="262" spans="2:112" x14ac:dyDescent="0.25">
      <c r="B262" s="798"/>
      <c r="C262" s="799" t="s">
        <v>1856</v>
      </c>
      <c r="D262" s="512"/>
      <c r="E262" s="512"/>
      <c r="F262" s="722" t="s">
        <v>24</v>
      </c>
      <c r="G262" s="800"/>
      <c r="H262" s="801">
        <v>0.45</v>
      </c>
      <c r="I262" s="509" t="s">
        <v>196</v>
      </c>
      <c r="J262" s="802" t="s">
        <v>186</v>
      </c>
      <c r="K262" s="803" t="s">
        <v>243</v>
      </c>
      <c r="L262" s="804" t="s">
        <v>202</v>
      </c>
      <c r="M262" s="805" t="s">
        <v>202</v>
      </c>
      <c r="N262" s="804" t="s">
        <v>202</v>
      </c>
      <c r="O262" s="804" t="s">
        <v>58</v>
      </c>
      <c r="P262" s="806"/>
      <c r="Q262" s="805"/>
      <c r="R262" s="805"/>
      <c r="S262" s="805"/>
      <c r="T262" s="805"/>
      <c r="U262" s="805">
        <v>1.0149999999999999</v>
      </c>
      <c r="V262" s="805"/>
      <c r="W262" s="805"/>
      <c r="X262" s="805"/>
      <c r="Y262" s="805"/>
      <c r="Z262" s="805">
        <v>64.2</v>
      </c>
      <c r="AA262" s="512">
        <v>56</v>
      </c>
      <c r="AB262" s="512"/>
      <c r="AC262" s="512"/>
      <c r="AD262" s="807"/>
      <c r="AE262" s="805"/>
      <c r="AF262" s="805"/>
      <c r="AG262" s="805"/>
      <c r="AH262" s="805"/>
      <c r="AI262" s="512"/>
      <c r="AJ262" s="512" t="s">
        <v>1955</v>
      </c>
      <c r="AK262" s="807"/>
      <c r="AL262" s="512"/>
      <c r="AM262" s="807"/>
      <c r="AN262" s="512"/>
      <c r="AO262" s="559">
        <f t="array" ref="AO262">IF(AQ262="N/A","",GetRapPrice(I262,H262,J262,K262))</f>
        <v>3200</v>
      </c>
      <c r="AP262" s="509">
        <f t="shared" si="64"/>
        <v>-0.49</v>
      </c>
      <c r="AQ262" s="508">
        <f t="array" ref="AQ262">GetFMP(I262,H262,J262,K262,L262,M262,N262,O262,(Q262+R262)/2,Z262,AJ262,"Y")</f>
        <v>1632</v>
      </c>
      <c r="AR262" s="504">
        <f t="shared" si="65"/>
        <v>734.4</v>
      </c>
      <c r="AS262" s="808"/>
      <c r="AT262" s="809"/>
      <c r="AU262" s="810"/>
      <c r="AV262" s="810"/>
      <c r="AW262" s="811"/>
      <c r="AX262" s="811" t="s">
        <v>1183</v>
      </c>
      <c r="AY262" s="810" t="s">
        <v>1180</v>
      </c>
      <c r="AZ262" s="810" t="s">
        <v>1183</v>
      </c>
      <c r="BA262" s="810" t="s">
        <v>1183</v>
      </c>
      <c r="BB262" s="810" t="s">
        <v>1183</v>
      </c>
      <c r="BC262" s="810" t="s">
        <v>1183</v>
      </c>
      <c r="BD262" s="810" t="s">
        <v>1183</v>
      </c>
      <c r="BE262" s="810" t="s">
        <v>1238</v>
      </c>
      <c r="BF262" s="811">
        <f>NaturalRelatedDisc(I262,H262,J262,K262,AX262,"Y",L262,M262,N262,O262)+NaturalRelatedDisc(I262,H262,J262,K262,AY262,"Y",L262,M262,N262,O262)+OpenRelatedDisc(I262,H262,J262,K262,AZ262,"Y",L262,M262,N262,O262)+GrainingRelatedDisc(I262,H262,J262,K262,BA262,"Surface","Y",L262,M262,N262,O262)+GrainingRelatedDisc(I262,H262,J262,K262,BB262,"Internal","Y",L262,M262,N262,O262)+OthersRelatedDisc(I262,H262,J262,K262,BC262,"Y",L262,M262,N262,O262)+OthersRelatedDisc(I262,H262,J262,K262,BD262,"Y",L262,M262,N262,O262)+OthersRelatedDisc(I262,H262,J262,K262,BE262,"Y",L262,M262,N262,O262)+cutrelatedDisc(I262,H262,J262,K262,L262,M262,N262,AW262,"Y",O262)+GetColClarupgDwg(I262,H262,J262,K262,AU262,AV262,"Y",L262)</f>
        <v>-0.01</v>
      </c>
      <c r="BG262" s="810" t="s">
        <v>1183</v>
      </c>
      <c r="BH262" s="810" t="s">
        <v>206</v>
      </c>
      <c r="BI262" s="811">
        <f t="shared" si="66"/>
        <v>-0.14000000000000001</v>
      </c>
      <c r="BJ262" s="810" t="s">
        <v>1183</v>
      </c>
      <c r="BK262" s="810" t="s">
        <v>1292</v>
      </c>
      <c r="BL262" s="810" t="s">
        <v>1322</v>
      </c>
      <c r="BM262" s="811">
        <f t="shared" si="67"/>
        <v>0</v>
      </c>
      <c r="BN262" s="812" t="s">
        <v>861</v>
      </c>
      <c r="BO262" s="812" t="s">
        <v>861</v>
      </c>
      <c r="BP262" s="812" t="s">
        <v>749</v>
      </c>
      <c r="BQ262" s="811">
        <f>cleanrelateddisc(I262, H262, J262, K262, BN262, BO262, "Y", L262, M262, N262)+HARelatedDisc(I262, H262, J262, K262,BP262, "Y", L262)</f>
        <v>0</v>
      </c>
      <c r="BR262" s="810"/>
      <c r="BS262" s="810"/>
      <c r="BT262" s="811"/>
      <c r="BU262" s="811"/>
      <c r="BV262" s="810"/>
      <c r="BW262" s="811"/>
      <c r="BX262" s="810"/>
      <c r="BY262" s="813"/>
      <c r="BZ262" s="811"/>
      <c r="CA262" s="813"/>
      <c r="CB262" s="811"/>
      <c r="CC262" s="810"/>
      <c r="CD262" s="810"/>
      <c r="CE262" s="810"/>
      <c r="CF262" s="810"/>
      <c r="CG262" s="810"/>
      <c r="CH262" s="810"/>
      <c r="CI262" s="810"/>
      <c r="CJ262" s="810"/>
      <c r="CK262" s="814"/>
      <c r="CL262" s="815">
        <f t="array" ref="CL262">getSection(I262,J262,K262)</f>
        <v>4</v>
      </c>
      <c r="CM262" s="508">
        <f t="array" ref="CM262">IF(AQ262="N/A","",IF(CU262="N/A",0,GetRapPrice(I262,H262,J262,K262)))</f>
        <v>3200</v>
      </c>
      <c r="CN262" s="509">
        <f t="shared" si="68"/>
        <v>-0.49</v>
      </c>
      <c r="CO262" s="509">
        <f t="array" ref="CO262">IF(AQ262="N/A","",IF(CU262="N/A",0,IF(ISBLANK(G262),0,GetPolSymmDiscount(I262,H262,J262,K262,L262,M262,N262,O262))))</f>
        <v>0</v>
      </c>
      <c r="CP262" s="509">
        <f t="array" ref="CP262">IF(AQ262="N/A","",Depthdisc(I262,H262,L262,J262,K262,Z262,"Y"))</f>
        <v>0</v>
      </c>
      <c r="CQ262" s="509">
        <f t="array" ref="CQ262">IF(AQ262="N/A","",IF(CU262="N/A",0,GetSizePremiums(I262,H262,J262,K262,L262,M262,N262,O262,getSection(G262,J262,K262))))</f>
        <v>0</v>
      </c>
      <c r="CR262" s="509">
        <f t="array" ref="CR262">IF(AQ262="N/A","",IF(CU262="N/A",0,IF(ISBLANK(G262),0,GetDiameterPremiums(I262,H262,L262,M262,N262,O262,J262,K262,T262))))</f>
        <v>0</v>
      </c>
      <c r="CS262" s="509">
        <f t="array" ref="CS262">IF(AQ262="N/A","",IF(CU262="N/A",0,IF(ISBLANK(G262),0,GetKtoSPremiums(I262,H262,J262,K262,AJ262))))</f>
        <v>0</v>
      </c>
      <c r="CT262" s="509">
        <f t="shared" si="69"/>
        <v>-0.49</v>
      </c>
      <c r="CU262" s="508">
        <f t="array" ref="CU262">IF(AQ262="N/A","",GetFMP(I262, H262, J262, K262, L262, M262, N262, O262, (Q262+R262)/2,Z262,AJ262,"Y"))</f>
        <v>1632</v>
      </c>
      <c r="CV262" s="504">
        <f t="shared" si="70"/>
        <v>734.4</v>
      </c>
      <c r="CW262" s="508">
        <f t="shared" si="71"/>
        <v>3200</v>
      </c>
      <c r="CX262" s="717">
        <f t="shared" si="72"/>
        <v>-0.15000000000000002</v>
      </c>
      <c r="CY262" s="717">
        <f>IF(OR(AQ262="N/A",BM262="N/A",BI262="N/A"),"",IF(AND(H262&lt;1,H262&gt;=0.3,I261="ROUND"),IF(CT262&gt;=-0.4,-0.2,-0.15),MAX(CX262,IF(OR(AQ262="N/A",BM262="N/A",BI262="N/A"),"",GetFinalDiscount("Y", I262, H262, J262, K262, L262, M262, N262, O262, AS262, AT262,AU262,AV262, AW262, AX262,AY262, AZ262, BA262, BB262,BC262,BD262, BE262,BG262, BH262, BJ262, BK262, BN262, BO262, BP262)))))</f>
        <v>-0.15</v>
      </c>
      <c r="CZ262" s="717">
        <f t="shared" si="73"/>
        <v>-0.49</v>
      </c>
      <c r="DA262" s="509">
        <f t="shared" si="74"/>
        <v>-0.64</v>
      </c>
      <c r="DB262" s="504">
        <f t="shared" si="75"/>
        <v>1152</v>
      </c>
      <c r="DC262" s="504">
        <f t="shared" si="76"/>
        <v>518.4</v>
      </c>
      <c r="DD262" s="504" t="str">
        <f t="shared" si="77"/>
        <v/>
      </c>
      <c r="DE262" s="504">
        <f t="array" ref="DE262">IF(OR(AQ262="N/A",BM262="N/A",BI262="N/A"),"",GetCertCharge(H262,"Y",AL262))</f>
        <v>53</v>
      </c>
      <c r="DF262" s="504">
        <f>IF(OR(AQ262="N/A",BM262="N/A",BI262="N/A"),"",DC262*Parameters!$L$3)</f>
        <v>20.736000000000001</v>
      </c>
      <c r="DG262" s="504">
        <f t="shared" si="78"/>
        <v>444.66399999999999</v>
      </c>
      <c r="DH262" s="504">
        <f t="shared" si="79"/>
        <v>988.14222222222213</v>
      </c>
    </row>
    <row r="263" spans="2:112" x14ac:dyDescent="0.25">
      <c r="B263" s="798"/>
      <c r="C263" s="799" t="s">
        <v>1872</v>
      </c>
      <c r="D263" s="512"/>
      <c r="E263" s="512"/>
      <c r="F263" s="722" t="s">
        <v>24</v>
      </c>
      <c r="G263" s="800"/>
      <c r="H263" s="801">
        <v>0.45</v>
      </c>
      <c r="I263" s="509" t="s">
        <v>196</v>
      </c>
      <c r="J263" s="802" t="s">
        <v>213</v>
      </c>
      <c r="K263" s="803" t="s">
        <v>259</v>
      </c>
      <c r="L263" s="804" t="s">
        <v>202</v>
      </c>
      <c r="M263" s="805" t="s">
        <v>202</v>
      </c>
      <c r="N263" s="804" t="s">
        <v>202</v>
      </c>
      <c r="O263" s="804" t="s">
        <v>22</v>
      </c>
      <c r="P263" s="806"/>
      <c r="Q263" s="805"/>
      <c r="R263" s="805"/>
      <c r="S263" s="805"/>
      <c r="T263" s="805"/>
      <c r="U263" s="805">
        <v>1.0109999999999999</v>
      </c>
      <c r="V263" s="805"/>
      <c r="W263" s="805"/>
      <c r="X263" s="805"/>
      <c r="Y263" s="805"/>
      <c r="Z263" s="805">
        <v>64.7</v>
      </c>
      <c r="AA263" s="512">
        <v>56</v>
      </c>
      <c r="AB263" s="512"/>
      <c r="AC263" s="512"/>
      <c r="AD263" s="807"/>
      <c r="AE263" s="805"/>
      <c r="AF263" s="805"/>
      <c r="AG263" s="805"/>
      <c r="AH263" s="805"/>
      <c r="AI263" s="512"/>
      <c r="AJ263" s="512" t="s">
        <v>1956</v>
      </c>
      <c r="AK263" s="807"/>
      <c r="AL263" s="512"/>
      <c r="AM263" s="807"/>
      <c r="AN263" s="512"/>
      <c r="AO263" s="559">
        <f t="array" ref="AO263">IF(AQ263="N/A","",GetRapPrice(I263,H263,J263,K263))</f>
        <v>2400</v>
      </c>
      <c r="AP263" s="509">
        <f t="shared" si="64"/>
        <v>-0.37</v>
      </c>
      <c r="AQ263" s="508">
        <f t="array" ref="AQ263">GetFMP(I263,H263,J263,K263,L263,M263,N263,O263,(Q263+R263)/2,Z263,AJ263,"Y")</f>
        <v>1512</v>
      </c>
      <c r="AR263" s="504">
        <f t="shared" si="65"/>
        <v>680.4</v>
      </c>
      <c r="AS263" s="808"/>
      <c r="AT263" s="809"/>
      <c r="AU263" s="810"/>
      <c r="AV263" s="810"/>
      <c r="AW263" s="811"/>
      <c r="AX263" s="811" t="s">
        <v>1183</v>
      </c>
      <c r="AY263" s="810" t="s">
        <v>1183</v>
      </c>
      <c r="AZ263" s="810" t="s">
        <v>1200</v>
      </c>
      <c r="BA263" s="810" t="s">
        <v>1183</v>
      </c>
      <c r="BB263" s="810" t="s">
        <v>1183</v>
      </c>
      <c r="BC263" s="810" t="s">
        <v>1183</v>
      </c>
      <c r="BD263" s="810" t="s">
        <v>1183</v>
      </c>
      <c r="BE263" s="810" t="s">
        <v>1241</v>
      </c>
      <c r="BF263" s="811">
        <f>NaturalRelatedDisc(I263,H263,J263,K263,AX263,"Y",L263,M263,N263,O263)+NaturalRelatedDisc(I263,H263,J263,K263,AY263,"Y",L263,M263,N263,O263)+OpenRelatedDisc(I263,H263,J263,K263,AZ263,"Y",L263,M263,N263,O263)+GrainingRelatedDisc(I263,H263,J263,K263,BA263,"Surface","Y",L263,M263,N263,O263)+GrainingRelatedDisc(I263,H263,J263,K263,BB263,"Internal","Y",L263,M263,N263,O263)+OthersRelatedDisc(I263,H263,J263,K263,BC263,"Y",L263,M263,N263,O263)+OthersRelatedDisc(I263,H263,J263,K263,BD263,"Y",L263,M263,N263,O263)+OthersRelatedDisc(I263,H263,J263,K263,BE263,"Y",L263,M263,N263,O263)+cutrelatedDisc(I263,H263,J263,K263,L263,M263,N263,AW263,"Y",O263)+GetColClarupgDwg(I263,H263,J263,K263,AU263,AV263,"Y",L263)</f>
        <v>-0.02</v>
      </c>
      <c r="BG263" s="810" t="s">
        <v>1183</v>
      </c>
      <c r="BH263" s="810" t="s">
        <v>1160</v>
      </c>
      <c r="BI263" s="811">
        <f t="shared" si="66"/>
        <v>-7.0000000000000007E-2</v>
      </c>
      <c r="BJ263" s="810" t="s">
        <v>1183</v>
      </c>
      <c r="BK263" s="810" t="s">
        <v>1293</v>
      </c>
      <c r="BL263" s="810" t="s">
        <v>1183</v>
      </c>
      <c r="BM263" s="811">
        <f t="shared" si="67"/>
        <v>0</v>
      </c>
      <c r="BN263" s="812" t="s">
        <v>861</v>
      </c>
      <c r="BO263" s="812" t="s">
        <v>749</v>
      </c>
      <c r="BP263" s="812" t="s">
        <v>749</v>
      </c>
      <c r="BQ263" s="811">
        <f>cleanrelateddisc(I263, H263, J263, K263, BN263, BO263, "Y", L263, M263, N263)+HARelatedDisc(I263, H263, J263, K263,BP263, "Y", L263)</f>
        <v>0</v>
      </c>
      <c r="BR263" s="810"/>
      <c r="BS263" s="810"/>
      <c r="BT263" s="811"/>
      <c r="BU263" s="811"/>
      <c r="BV263" s="810"/>
      <c r="BW263" s="811"/>
      <c r="BX263" s="810"/>
      <c r="BY263" s="813"/>
      <c r="BZ263" s="811"/>
      <c r="CA263" s="813"/>
      <c r="CB263" s="811"/>
      <c r="CC263" s="810"/>
      <c r="CD263" s="810"/>
      <c r="CE263" s="810"/>
      <c r="CF263" s="810"/>
      <c r="CG263" s="810"/>
      <c r="CH263" s="810"/>
      <c r="CI263" s="810"/>
      <c r="CJ263" s="810"/>
      <c r="CK263" s="814"/>
      <c r="CL263" s="815">
        <f t="array" ref="CL263">getSection(I263,J263,K263)</f>
        <v>7</v>
      </c>
      <c r="CM263" s="508">
        <f t="array" ref="CM263">IF(AQ263="N/A","",IF(CU263="N/A",0,GetRapPrice(I263,H263,J263,K263)))</f>
        <v>2400</v>
      </c>
      <c r="CN263" s="509">
        <f t="shared" si="68"/>
        <v>-0.37</v>
      </c>
      <c r="CO263" s="509">
        <f t="array" ref="CO263">IF(AQ263="N/A","",IF(CU263="N/A",0,IF(ISBLANK(G263),0,GetPolSymmDiscount(I263,H263,J263,K263,L263,M263,N263,O263))))</f>
        <v>0</v>
      </c>
      <c r="CP263" s="509">
        <f t="array" ref="CP263">IF(AQ263="N/A","",Depthdisc(I263,H263,L263,J263,K263,Z263,"Y"))</f>
        <v>0</v>
      </c>
      <c r="CQ263" s="509">
        <f t="array" ref="CQ263">IF(AQ263="N/A","",IF(CU263="N/A",0,GetSizePremiums(I263,H263,J263,K263,L263,M263,N263,O263,getSection(G263,J263,K263))))</f>
        <v>0</v>
      </c>
      <c r="CR263" s="509">
        <f t="array" ref="CR263">IF(AQ263="N/A","",IF(CU263="N/A",0,IF(ISBLANK(G263),0,GetDiameterPremiums(I263,H263,L263,M263,N263,O263,J263,K263,T263))))</f>
        <v>0</v>
      </c>
      <c r="CS263" s="509">
        <f t="array" ref="CS263">IF(AQ263="N/A","",IF(CU263="N/A",0,IF(ISBLANK(G263),0,GetKtoSPremiums(I263,H263,J263,K263,AJ263))))</f>
        <v>0</v>
      </c>
      <c r="CT263" s="509">
        <f t="shared" si="69"/>
        <v>-0.37</v>
      </c>
      <c r="CU263" s="508">
        <f t="array" ref="CU263">IF(AQ263="N/A","",GetFMP(I263, H263, J263, K263, L263, M263, N263, O263, (Q263+R263)/2,Z263,AJ263,"Y"))</f>
        <v>1512</v>
      </c>
      <c r="CV263" s="504">
        <f t="shared" si="70"/>
        <v>680.4</v>
      </c>
      <c r="CW263" s="508">
        <f t="shared" si="71"/>
        <v>2400</v>
      </c>
      <c r="CX263" s="717">
        <f t="shared" si="72"/>
        <v>-9.0000000000000011E-2</v>
      </c>
      <c r="CY263" s="717">
        <f>IF(OR(AQ263="N/A",BM263="N/A",BI263="N/A"),"",IF(AND(H263&lt;1,H263&gt;=0.3,I262="ROUND"),IF(CT263&gt;=-0.4,-0.2,-0.15),MAX(CX263,IF(OR(AQ263="N/A",BM263="N/A",BI263="N/A"),"",GetFinalDiscount("Y", I263, H263, J263, K263, L263, M263, N263, O263, AS263, AT263,AU263,AV263, AW263, AX263,AY263, AZ263, BA263, BB263,BC263,BD263, BE263,BG263, BH263, BJ263, BK263, BN263, BO263, BP263)))))</f>
        <v>-0.2</v>
      </c>
      <c r="CZ263" s="717">
        <f t="shared" si="73"/>
        <v>-0.37</v>
      </c>
      <c r="DA263" s="509">
        <f t="shared" si="74"/>
        <v>-0.46</v>
      </c>
      <c r="DB263" s="504">
        <f t="shared" si="75"/>
        <v>1296</v>
      </c>
      <c r="DC263" s="504">
        <f t="shared" si="76"/>
        <v>583.20000000000005</v>
      </c>
      <c r="DD263" s="504" t="str">
        <f t="shared" si="77"/>
        <v/>
      </c>
      <c r="DE263" s="504">
        <f t="array" ref="DE263">IF(OR(AQ263="N/A",BM263="N/A",BI263="N/A"),"",GetCertCharge(H263,"Y",AL263))</f>
        <v>53</v>
      </c>
      <c r="DF263" s="504">
        <f>IF(OR(AQ263="N/A",BM263="N/A",BI263="N/A"),"",DC263*Parameters!$L$3)</f>
        <v>23.328000000000003</v>
      </c>
      <c r="DG263" s="504">
        <f t="shared" si="78"/>
        <v>506.87200000000007</v>
      </c>
      <c r="DH263" s="504">
        <f t="shared" si="79"/>
        <v>1126.3822222222223</v>
      </c>
    </row>
    <row r="264" spans="2:112" x14ac:dyDescent="0.25">
      <c r="B264" s="798"/>
      <c r="C264" s="799" t="s">
        <v>1734</v>
      </c>
      <c r="D264" s="512"/>
      <c r="E264" s="512"/>
      <c r="F264" s="722" t="s">
        <v>24</v>
      </c>
      <c r="G264" s="800"/>
      <c r="H264" s="801">
        <v>0.46</v>
      </c>
      <c r="I264" s="509" t="s">
        <v>196</v>
      </c>
      <c r="J264" s="802" t="s">
        <v>213</v>
      </c>
      <c r="K264" s="803" t="s">
        <v>214</v>
      </c>
      <c r="L264" s="804" t="s">
        <v>188</v>
      </c>
      <c r="M264" s="805" t="s">
        <v>188</v>
      </c>
      <c r="N264" s="804" t="s">
        <v>188</v>
      </c>
      <c r="O264" s="804" t="s">
        <v>69</v>
      </c>
      <c r="P264" s="806"/>
      <c r="Q264" s="805"/>
      <c r="R264" s="805"/>
      <c r="S264" s="805"/>
      <c r="T264" s="805"/>
      <c r="U264" s="805">
        <v>1.006</v>
      </c>
      <c r="V264" s="805"/>
      <c r="W264" s="805"/>
      <c r="X264" s="805"/>
      <c r="Y264" s="805"/>
      <c r="Z264" s="805">
        <v>61.2</v>
      </c>
      <c r="AA264" s="512">
        <v>59</v>
      </c>
      <c r="AB264" s="512"/>
      <c r="AC264" s="512"/>
      <c r="AD264" s="807"/>
      <c r="AE264" s="805"/>
      <c r="AF264" s="805"/>
      <c r="AG264" s="805"/>
      <c r="AH264" s="805"/>
      <c r="AI264" s="512"/>
      <c r="AJ264" s="512" t="s">
        <v>1930</v>
      </c>
      <c r="AK264" s="807"/>
      <c r="AL264" s="512"/>
      <c r="AM264" s="807"/>
      <c r="AN264" s="512"/>
      <c r="AO264" s="559">
        <f t="array" ref="AO264">IF(AQ264="N/A","",GetRapPrice(I264,H264,J264,K264))</f>
        <v>3600</v>
      </c>
      <c r="AP264" s="509">
        <f t="shared" si="64"/>
        <v>-0.24</v>
      </c>
      <c r="AQ264" s="508">
        <f t="array" ref="AQ264">GetFMP(I264,H264,J264,K264,L264,M264,N264,O264,(Q264+R264)/2,Z264,AJ264,"Y")</f>
        <v>2736</v>
      </c>
      <c r="AR264" s="504">
        <f t="shared" si="65"/>
        <v>1258.56</v>
      </c>
      <c r="AS264" s="808"/>
      <c r="AT264" s="809"/>
      <c r="AU264" s="810"/>
      <c r="AV264" s="810"/>
      <c r="AW264" s="811"/>
      <c r="AX264" s="811" t="s">
        <v>1183</v>
      </c>
      <c r="AY264" s="810" t="s">
        <v>1183</v>
      </c>
      <c r="AZ264" s="810" t="s">
        <v>1200</v>
      </c>
      <c r="BA264" s="810" t="s">
        <v>1183</v>
      </c>
      <c r="BB264" s="810" t="s">
        <v>1183</v>
      </c>
      <c r="BC264" s="810" t="s">
        <v>1183</v>
      </c>
      <c r="BD264" s="810" t="s">
        <v>1183</v>
      </c>
      <c r="BE264" s="810" t="s">
        <v>1183</v>
      </c>
      <c r="BF264" s="811">
        <f>NaturalRelatedDisc(I264,H264,J264,K264,AX264,"Y",L264,M264,N264,O264)+NaturalRelatedDisc(I264,H264,J264,K264,AY264,"Y",L264,M264,N264,O264)+OpenRelatedDisc(I264,H264,J264,K264,AZ264,"Y",L264,M264,N264,O264)+GrainingRelatedDisc(I264,H264,J264,K264,BA264,"Surface","Y",L264,M264,N264,O264)+GrainingRelatedDisc(I264,H264,J264,K264,BB264,"Internal","Y",L264,M264,N264,O264)+OthersRelatedDisc(I264,H264,J264,K264,BC264,"Y",L264,M264,N264,O264)+OthersRelatedDisc(I264,H264,J264,K264,BD264,"Y",L264,M264,N264,O264)+OthersRelatedDisc(I264,H264,J264,K264,BE264,"Y",L264,M264,N264,O264)+cutrelatedDisc(I264,H264,J264,K264,L264,M264,N264,AW264,"Y",O264)+GetColClarupgDwg(I264,H264,J264,K264,AU264,AV264,"Y",L264)</f>
        <v>-0.02</v>
      </c>
      <c r="BG264" s="810" t="s">
        <v>1183</v>
      </c>
      <c r="BH264" s="810" t="s">
        <v>1183</v>
      </c>
      <c r="BI264" s="811">
        <f t="shared" si="66"/>
        <v>0</v>
      </c>
      <c r="BJ264" s="810" t="s">
        <v>1183</v>
      </c>
      <c r="BK264" s="810" t="s">
        <v>1183</v>
      </c>
      <c r="BL264" s="810" t="s">
        <v>1183</v>
      </c>
      <c r="BM264" s="811">
        <f t="shared" si="67"/>
        <v>0</v>
      </c>
      <c r="BN264" s="812"/>
      <c r="BO264" s="812"/>
      <c r="BP264" s="812" t="s">
        <v>749</v>
      </c>
      <c r="BQ264" s="811">
        <f>cleanrelateddisc(I264, H264, J264, K264, BN264, BO264, "Y", L264, M264, N264)+HARelatedDisc(I264, H264, J264, K264,BP264, "Y", L264)</f>
        <v>0</v>
      </c>
      <c r="BR264" s="810"/>
      <c r="BS264" s="810"/>
      <c r="BT264" s="811"/>
      <c r="BU264" s="811"/>
      <c r="BV264" s="810"/>
      <c r="BW264" s="811"/>
      <c r="BX264" s="810"/>
      <c r="BY264" s="813"/>
      <c r="BZ264" s="811"/>
      <c r="CA264" s="813"/>
      <c r="CB264" s="811"/>
      <c r="CC264" s="810"/>
      <c r="CD264" s="810"/>
      <c r="CE264" s="810"/>
      <c r="CF264" s="810"/>
      <c r="CG264" s="810"/>
      <c r="CH264" s="810"/>
      <c r="CI264" s="810"/>
      <c r="CJ264" s="810"/>
      <c r="CK264" s="814"/>
      <c r="CL264" s="815">
        <f t="array" ref="CL264">getSection(I264,J264,K264)</f>
        <v>1</v>
      </c>
      <c r="CM264" s="508">
        <f t="array" ref="CM264">IF(AQ264="N/A","",IF(CU264="N/A",0,GetRapPrice(I264,H264,J264,K264)))</f>
        <v>3600</v>
      </c>
      <c r="CN264" s="509">
        <f t="shared" si="68"/>
        <v>-0.24</v>
      </c>
      <c r="CO264" s="509">
        <f t="array" ref="CO264">IF(AQ264="N/A","",IF(CU264="N/A",0,IF(ISBLANK(G264),0,GetPolSymmDiscount(I264,H264,J264,K264,L264,M264,N264,O264))))</f>
        <v>0</v>
      </c>
      <c r="CP264" s="509">
        <f t="array" ref="CP264">IF(AQ264="N/A","",Depthdisc(I264,H264,L264,J264,K264,Z264,"Y"))</f>
        <v>0</v>
      </c>
      <c r="CQ264" s="509">
        <f t="array" ref="CQ264">IF(AQ264="N/A","",IF(CU264="N/A",0,GetSizePremiums(I264,H264,J264,K264,L264,M264,N264,O264,getSection(G264,J264,K264))))</f>
        <v>0</v>
      </c>
      <c r="CR264" s="509">
        <f t="array" ref="CR264">IF(AQ264="N/A","",IF(CU264="N/A",0,IF(ISBLANK(G264),0,GetDiameterPremiums(I264,H264,L264,M264,N264,O264,J264,K264,T264))))</f>
        <v>0</v>
      </c>
      <c r="CS264" s="509">
        <f t="array" ref="CS264">IF(AQ264="N/A","",IF(CU264="N/A",0,IF(ISBLANK(G264),0,GetKtoSPremiums(I264,H264,J264,K264,AJ264))))</f>
        <v>0</v>
      </c>
      <c r="CT264" s="509">
        <f t="shared" si="69"/>
        <v>-0.24</v>
      </c>
      <c r="CU264" s="508">
        <f t="array" ref="CU264">IF(AQ264="N/A","",GetFMP(I264, H264, J264, K264, L264, M264, N264, O264, (Q264+R264)/2,Z264,AJ264,"Y"))</f>
        <v>2736</v>
      </c>
      <c r="CV264" s="504">
        <f t="shared" si="70"/>
        <v>1258.56</v>
      </c>
      <c r="CW264" s="508">
        <f t="shared" si="71"/>
        <v>3600</v>
      </c>
      <c r="CX264" s="717">
        <f t="shared" si="72"/>
        <v>-0.02</v>
      </c>
      <c r="CY264" s="717">
        <f>IF(OR(AQ264="N/A",BM264="N/A",BI264="N/A"),"",IF(AND(H264&lt;1,H264&gt;=0.3,I263="ROUND"),IF(CT264&gt;=-0.4,-0.2,-0.15),MAX(CX264,IF(OR(AQ264="N/A",BM264="N/A",BI264="N/A"),"",GetFinalDiscount("Y", I264, H264, J264, K264, L264, M264, N264, O264, AS264, AT264,AU264,AV264, AW264, AX264,AY264, AZ264, BA264, BB264,BC264,BD264, BE264,BG264, BH264, BJ264, BK264, BN264, BO264, BP264)))))</f>
        <v>-0.2</v>
      </c>
      <c r="CZ264" s="717">
        <f t="shared" si="73"/>
        <v>-0.24</v>
      </c>
      <c r="DA264" s="509">
        <f t="shared" si="74"/>
        <v>-0.26</v>
      </c>
      <c r="DB264" s="504">
        <f t="shared" si="75"/>
        <v>2664</v>
      </c>
      <c r="DC264" s="504">
        <f t="shared" si="76"/>
        <v>1225.44</v>
      </c>
      <c r="DD264" s="504" t="str">
        <f t="shared" si="77"/>
        <v/>
      </c>
      <c r="DE264" s="504">
        <f t="array" ref="DE264">IF(OR(AQ264="N/A",BM264="N/A",BI264="N/A"),"",GetCertCharge(H264,"Y",AL264))</f>
        <v>53</v>
      </c>
      <c r="DF264" s="504">
        <f>IF(OR(AQ264="N/A",BM264="N/A",BI264="N/A"),"",DC264*Parameters!$L$3)</f>
        <v>49.017600000000002</v>
      </c>
      <c r="DG264" s="504">
        <f t="shared" si="78"/>
        <v>1123.4224000000002</v>
      </c>
      <c r="DH264" s="504">
        <f t="shared" si="79"/>
        <v>2442.2226086956525</v>
      </c>
    </row>
    <row r="265" spans="2:112" x14ac:dyDescent="0.25">
      <c r="B265" s="798"/>
      <c r="C265" s="799" t="s">
        <v>1735</v>
      </c>
      <c r="D265" s="512"/>
      <c r="E265" s="512"/>
      <c r="F265" s="722" t="s">
        <v>24</v>
      </c>
      <c r="G265" s="800"/>
      <c r="H265" s="801">
        <v>0.48</v>
      </c>
      <c r="I265" s="509" t="s">
        <v>196</v>
      </c>
      <c r="J265" s="802" t="s">
        <v>215</v>
      </c>
      <c r="K265" s="803" t="s">
        <v>243</v>
      </c>
      <c r="L265" s="804" t="s">
        <v>188</v>
      </c>
      <c r="M265" s="805" t="s">
        <v>188</v>
      </c>
      <c r="N265" s="804" t="s">
        <v>188</v>
      </c>
      <c r="O265" s="804" t="s">
        <v>22</v>
      </c>
      <c r="P265" s="806"/>
      <c r="Q265" s="805"/>
      <c r="R265" s="805"/>
      <c r="S265" s="805"/>
      <c r="T265" s="805"/>
      <c r="U265" s="805">
        <v>1.008</v>
      </c>
      <c r="V265" s="805"/>
      <c r="W265" s="805"/>
      <c r="X265" s="805"/>
      <c r="Y265" s="805"/>
      <c r="Z265" s="805">
        <v>60.4</v>
      </c>
      <c r="AA265" s="512">
        <v>57</v>
      </c>
      <c r="AB265" s="512"/>
      <c r="AC265" s="512"/>
      <c r="AD265" s="807"/>
      <c r="AE265" s="805"/>
      <c r="AF265" s="805"/>
      <c r="AG265" s="805"/>
      <c r="AH265" s="805"/>
      <c r="AI265" s="512"/>
      <c r="AJ265" s="512"/>
      <c r="AK265" s="807"/>
      <c r="AL265" s="512"/>
      <c r="AM265" s="807"/>
      <c r="AN265" s="512"/>
      <c r="AO265" s="559">
        <f t="array" ref="AO265">IF(AQ265="N/A","",GetRapPrice(I265,H265,J265,K265))</f>
        <v>2800</v>
      </c>
      <c r="AP265" s="509">
        <f t="shared" si="64"/>
        <v>-0.15000000000000002</v>
      </c>
      <c r="AQ265" s="508">
        <f t="array" ref="AQ265">GetFMP(I265,H265,J265,K265,L265,M265,N265,O265,(Q265+R265)/2,Z265,AJ265,"Y")</f>
        <v>2380</v>
      </c>
      <c r="AR265" s="504">
        <f t="shared" si="65"/>
        <v>1142.3999999999999</v>
      </c>
      <c r="AS265" s="808"/>
      <c r="AT265" s="809"/>
      <c r="AU265" s="810"/>
      <c r="AV265" s="810"/>
      <c r="AW265" s="811"/>
      <c r="AX265" s="811" t="s">
        <v>1183</v>
      </c>
      <c r="AY265" s="810" t="s">
        <v>1183</v>
      </c>
      <c r="AZ265" s="810" t="s">
        <v>1183</v>
      </c>
      <c r="BA265" s="810" t="s">
        <v>1183</v>
      </c>
      <c r="BB265" s="810" t="s">
        <v>1183</v>
      </c>
      <c r="BC265" s="810" t="s">
        <v>1183</v>
      </c>
      <c r="BD265" s="810" t="s">
        <v>1183</v>
      </c>
      <c r="BE265" s="810" t="s">
        <v>1183</v>
      </c>
      <c r="BF265" s="811">
        <f>NaturalRelatedDisc(I265,H265,J265,K265,AX265,"Y",L265,M265,N265,O265)+NaturalRelatedDisc(I265,H265,J265,K265,AY265,"Y",L265,M265,N265,O265)+OpenRelatedDisc(I265,H265,J265,K265,AZ265,"Y",L265,M265,N265,O265)+GrainingRelatedDisc(I265,H265,J265,K265,BA265,"Surface","Y",L265,M265,N265,O265)+GrainingRelatedDisc(I265,H265,J265,K265,BB265,"Internal","Y",L265,M265,N265,O265)+OthersRelatedDisc(I265,H265,J265,K265,BC265,"Y",L265,M265,N265,O265)+OthersRelatedDisc(I265,H265,J265,K265,BD265,"Y",L265,M265,N265,O265)+OthersRelatedDisc(I265,H265,J265,K265,BE265,"Y",L265,M265,N265,O265)+cutrelatedDisc(I265,H265,J265,K265,L265,M265,N265,AW265,"Y",O265)+GetColClarupgDwg(I265,H265,J265,K265,AU265,AV265,"Y",L265)</f>
        <v>0</v>
      </c>
      <c r="BG265" s="810" t="s">
        <v>1183</v>
      </c>
      <c r="BH265" s="810" t="s">
        <v>1183</v>
      </c>
      <c r="BI265" s="811">
        <f t="shared" si="66"/>
        <v>0</v>
      </c>
      <c r="BJ265" s="810" t="s">
        <v>1183</v>
      </c>
      <c r="BK265" s="810" t="s">
        <v>1183</v>
      </c>
      <c r="BL265" s="810" t="s">
        <v>1183</v>
      </c>
      <c r="BM265" s="811">
        <f t="shared" si="67"/>
        <v>0</v>
      </c>
      <c r="BN265" s="812" t="s">
        <v>861</v>
      </c>
      <c r="BO265" s="812" t="s">
        <v>861</v>
      </c>
      <c r="BP265" s="812" t="s">
        <v>861</v>
      </c>
      <c r="BQ265" s="811">
        <f>cleanrelateddisc(I265, H265, J265, K265, BN265, BO265, "Y", L265, M265, N265)+HARelatedDisc(I265, H265, J265, K265,BP265, "Y", L265)</f>
        <v>0</v>
      </c>
      <c r="BR265" s="810"/>
      <c r="BS265" s="810"/>
      <c r="BT265" s="811"/>
      <c r="BU265" s="811"/>
      <c r="BV265" s="810"/>
      <c r="BW265" s="811"/>
      <c r="BX265" s="810"/>
      <c r="BY265" s="813"/>
      <c r="BZ265" s="811"/>
      <c r="CA265" s="813"/>
      <c r="CB265" s="811"/>
      <c r="CC265" s="810"/>
      <c r="CD265" s="810"/>
      <c r="CE265" s="810"/>
      <c r="CF265" s="810"/>
      <c r="CG265" s="810"/>
      <c r="CH265" s="810"/>
      <c r="CI265" s="810"/>
      <c r="CJ265" s="810"/>
      <c r="CK265" s="814"/>
      <c r="CL265" s="815">
        <f t="array" ref="CL265">getSection(I265,J265,K265)</f>
        <v>5</v>
      </c>
      <c r="CM265" s="508">
        <f t="array" ref="CM265">IF(AQ265="N/A","",IF(CU265="N/A",0,GetRapPrice(I265,H265,J265,K265)))</f>
        <v>2800</v>
      </c>
      <c r="CN265" s="509">
        <f t="shared" si="68"/>
        <v>-0.15000000000000002</v>
      </c>
      <c r="CO265" s="509">
        <f t="array" ref="CO265">IF(AQ265="N/A","",IF(CU265="N/A",0,IF(ISBLANK(G265),0,GetPolSymmDiscount(I265,H265,J265,K265,L265,M265,N265,O265))))</f>
        <v>0</v>
      </c>
      <c r="CP265" s="509">
        <f t="array" ref="CP265">IF(AQ265="N/A","",Depthdisc(I265,H265,L265,J265,K265,Z265,"Y"))</f>
        <v>0</v>
      </c>
      <c r="CQ265" s="509">
        <f t="array" ref="CQ265">IF(AQ265="N/A","",IF(CU265="N/A",0,GetSizePremiums(I265,H265,J265,K265,L265,M265,N265,O265,getSection(G265,J265,K265))))</f>
        <v>0</v>
      </c>
      <c r="CR265" s="509">
        <f t="array" ref="CR265">IF(AQ265="N/A","",IF(CU265="N/A",0,IF(ISBLANK(G265),0,GetDiameterPremiums(I265,H265,L265,M265,N265,O265,J265,K265,T265))))</f>
        <v>0</v>
      </c>
      <c r="CS265" s="509">
        <f t="array" ref="CS265">IF(AQ265="N/A","",IF(CU265="N/A",0,IF(ISBLANK(G265),0,GetKtoSPremiums(I265,H265,J265,K265,AJ265))))</f>
        <v>0</v>
      </c>
      <c r="CT265" s="509">
        <f t="shared" si="69"/>
        <v>-0.15000000000000002</v>
      </c>
      <c r="CU265" s="508">
        <f t="array" ref="CU265">IF(AQ265="N/A","",GetFMP(I265, H265, J265, K265, L265, M265, N265, O265, (Q265+R265)/2,Z265,AJ265,"Y"))</f>
        <v>2380</v>
      </c>
      <c r="CV265" s="504">
        <f t="shared" si="70"/>
        <v>1142.3999999999999</v>
      </c>
      <c r="CW265" s="508">
        <f t="shared" si="71"/>
        <v>2800</v>
      </c>
      <c r="CX265" s="717">
        <f t="shared" si="72"/>
        <v>0</v>
      </c>
      <c r="CY265" s="717">
        <f>IF(OR(AQ265="N/A",BM265="N/A",BI265="N/A"),"",IF(AND(H265&lt;1,H265&gt;=0.3,I264="ROUND"),IF(CT265&gt;=-0.4,-0.2,-0.15),MAX(CX265,IF(OR(AQ265="N/A",BM265="N/A",BI265="N/A"),"",GetFinalDiscount("Y", I265, H265, J265, K265, L265, M265, N265, O265, AS265, AT265,AU265,AV265, AW265, AX265,AY265, AZ265, BA265, BB265,BC265,BD265, BE265,BG265, BH265, BJ265, BK265, BN265, BO265, BP265)))))</f>
        <v>-0.2</v>
      </c>
      <c r="CZ265" s="717">
        <f t="shared" si="73"/>
        <v>-0.15000000000000002</v>
      </c>
      <c r="DA265" s="509">
        <f t="shared" si="74"/>
        <v>-0.15000000000000002</v>
      </c>
      <c r="DB265" s="504">
        <f t="shared" si="75"/>
        <v>2380</v>
      </c>
      <c r="DC265" s="504">
        <f t="shared" si="76"/>
        <v>1142.3999999999999</v>
      </c>
      <c r="DD265" s="504" t="str">
        <f t="shared" si="77"/>
        <v/>
      </c>
      <c r="DE265" s="504">
        <f t="array" ref="DE265">IF(OR(AQ265="N/A",BM265="N/A",BI265="N/A"),"",GetCertCharge(H265,"Y",AL265))</f>
        <v>53</v>
      </c>
      <c r="DF265" s="504">
        <f>IF(OR(AQ265="N/A",BM265="N/A",BI265="N/A"),"",DC265*Parameters!$L$3)</f>
        <v>45.695999999999998</v>
      </c>
      <c r="DG265" s="504">
        <f t="shared" si="78"/>
        <v>1043.704</v>
      </c>
      <c r="DH265" s="504">
        <f t="shared" si="79"/>
        <v>2174.3833333333332</v>
      </c>
    </row>
    <row r="266" spans="2:112" x14ac:dyDescent="0.25">
      <c r="B266" s="798"/>
      <c r="C266" s="799" t="s">
        <v>1736</v>
      </c>
      <c r="D266" s="512"/>
      <c r="E266" s="512"/>
      <c r="F266" s="722" t="s">
        <v>24</v>
      </c>
      <c r="G266" s="800"/>
      <c r="H266" s="801">
        <v>0.48</v>
      </c>
      <c r="I266" s="509" t="s">
        <v>196</v>
      </c>
      <c r="J266" s="802" t="s">
        <v>186</v>
      </c>
      <c r="K266" s="803" t="s">
        <v>187</v>
      </c>
      <c r="L266" s="804" t="s">
        <v>188</v>
      </c>
      <c r="M266" s="805" t="s">
        <v>188</v>
      </c>
      <c r="N266" s="804" t="s">
        <v>188</v>
      </c>
      <c r="O266" s="804" t="s">
        <v>69</v>
      </c>
      <c r="P266" s="806"/>
      <c r="Q266" s="805"/>
      <c r="R266" s="805"/>
      <c r="S266" s="805"/>
      <c r="T266" s="805"/>
      <c r="U266" s="805">
        <v>1.006</v>
      </c>
      <c r="V266" s="805"/>
      <c r="W266" s="805"/>
      <c r="X266" s="805"/>
      <c r="Y266" s="805"/>
      <c r="Z266" s="805">
        <v>61.7</v>
      </c>
      <c r="AA266" s="512">
        <v>54</v>
      </c>
      <c r="AB266" s="512"/>
      <c r="AC266" s="512"/>
      <c r="AD266" s="807"/>
      <c r="AE266" s="805"/>
      <c r="AF266" s="805"/>
      <c r="AG266" s="805"/>
      <c r="AH266" s="805"/>
      <c r="AI266" s="512"/>
      <c r="AJ266" s="512" t="s">
        <v>1957</v>
      </c>
      <c r="AK266" s="807"/>
      <c r="AL266" s="512"/>
      <c r="AM266" s="807"/>
      <c r="AN266" s="512"/>
      <c r="AO266" s="559">
        <f t="array" ref="AO266">IF(AQ266="N/A","",GetRapPrice(I266,H266,J266,K266))</f>
        <v>4600</v>
      </c>
      <c r="AP266" s="509">
        <f t="shared" si="64"/>
        <v>-0.35</v>
      </c>
      <c r="AQ266" s="508">
        <f t="array" ref="AQ266">GetFMP(I266,H266,J266,K266,L266,M266,N266,O266,(Q266+R266)/2,Z266,AJ266,"Y")</f>
        <v>2990</v>
      </c>
      <c r="AR266" s="504">
        <f t="shared" si="65"/>
        <v>1435.2</v>
      </c>
      <c r="AS266" s="808"/>
      <c r="AT266" s="809"/>
      <c r="AU266" s="810"/>
      <c r="AV266" s="810"/>
      <c r="AW266" s="811" t="s">
        <v>189</v>
      </c>
      <c r="AX266" s="811" t="s">
        <v>1183</v>
      </c>
      <c r="AY266" s="810" t="s">
        <v>1183</v>
      </c>
      <c r="AZ266" s="810" t="s">
        <v>1183</v>
      </c>
      <c r="BA266" s="810" t="s">
        <v>1183</v>
      </c>
      <c r="BB266" s="810" t="s">
        <v>1183</v>
      </c>
      <c r="BC266" s="810" t="s">
        <v>1183</v>
      </c>
      <c r="BD266" s="810" t="s">
        <v>1183</v>
      </c>
      <c r="BE266" s="810" t="s">
        <v>1183</v>
      </c>
      <c r="BF266" s="811">
        <f>NaturalRelatedDisc(I266,H266,J266,K266,AX266,"Y",L266,M266,N266,O266)+NaturalRelatedDisc(I266,H266,J266,K266,AY266,"Y",L266,M266,N266,O266)+OpenRelatedDisc(I266,H266,J266,K266,AZ266,"Y",L266,M266,N266,O266)+GrainingRelatedDisc(I266,H266,J266,K266,BA266,"Surface","Y",L266,M266,N266,O266)+GrainingRelatedDisc(I266,H266,J266,K266,BB266,"Internal","Y",L266,M266,N266,O266)+OthersRelatedDisc(I266,H266,J266,K266,BC266,"Y",L266,M266,N266,O266)+OthersRelatedDisc(I266,H266,J266,K266,BD266,"Y",L266,M266,N266,O266)+OthersRelatedDisc(I266,H266,J266,K266,BE266,"Y",L266,M266,N266,O266)+cutrelatedDisc(I266,H266,J266,K266,L266,M266,N266,AW266,"Y",O266)+GetColClarupgDwg(I266,H266,J266,K266,AU266,AV266,"Y",L266)</f>
        <v>0</v>
      </c>
      <c r="BG266" s="810" t="s">
        <v>1183</v>
      </c>
      <c r="BH266" s="810" t="s">
        <v>1183</v>
      </c>
      <c r="BI266" s="811">
        <f t="shared" si="66"/>
        <v>0</v>
      </c>
      <c r="BJ266" s="810" t="s">
        <v>1183</v>
      </c>
      <c r="BK266" s="810" t="s">
        <v>1183</v>
      </c>
      <c r="BL266" s="810" t="s">
        <v>1183</v>
      </c>
      <c r="BM266" s="811">
        <f t="shared" si="67"/>
        <v>0</v>
      </c>
      <c r="BN266" s="812" t="s">
        <v>861</v>
      </c>
      <c r="BO266" s="812" t="s">
        <v>861</v>
      </c>
      <c r="BP266" s="812" t="s">
        <v>749</v>
      </c>
      <c r="BQ266" s="811">
        <f>cleanrelateddisc(I266, H266, J266, K266, BN266, BO266, "Y", L266, M266, N266)+HARelatedDisc(I266, H266, J266, K266,BP266, "Y", L266)</f>
        <v>0</v>
      </c>
      <c r="BR266" s="810"/>
      <c r="BS266" s="810"/>
      <c r="BT266" s="811"/>
      <c r="BU266" s="811"/>
      <c r="BV266" s="810"/>
      <c r="BW266" s="811"/>
      <c r="BX266" s="810"/>
      <c r="BY266" s="813"/>
      <c r="BZ266" s="811"/>
      <c r="CA266" s="813"/>
      <c r="CB266" s="811"/>
      <c r="CC266" s="810"/>
      <c r="CD266" s="810"/>
      <c r="CE266" s="810"/>
      <c r="CF266" s="810"/>
      <c r="CG266" s="810"/>
      <c r="CH266" s="810"/>
      <c r="CI266" s="810"/>
      <c r="CJ266" s="810"/>
      <c r="CK266" s="814"/>
      <c r="CL266" s="815">
        <f t="array" ref="CL266">getSection(I266,J266,K266)</f>
        <v>1</v>
      </c>
      <c r="CM266" s="508">
        <f t="array" ref="CM266">IF(AQ266="N/A","",IF(CU266="N/A",0,GetRapPrice(I266,H266,J266,K266)))</f>
        <v>4600</v>
      </c>
      <c r="CN266" s="509">
        <f t="shared" si="68"/>
        <v>-0.35</v>
      </c>
      <c r="CO266" s="509">
        <f t="array" ref="CO266">IF(AQ266="N/A","",IF(CU266="N/A",0,IF(ISBLANK(G266),0,GetPolSymmDiscount(I266,H266,J266,K266,L266,M266,N266,O266))))</f>
        <v>0</v>
      </c>
      <c r="CP266" s="509">
        <f t="array" ref="CP266">IF(AQ266="N/A","",Depthdisc(I266,H266,L266,J266,K266,Z266,"Y"))</f>
        <v>0</v>
      </c>
      <c r="CQ266" s="509">
        <f t="array" ref="CQ266">IF(AQ266="N/A","",IF(CU266="N/A",0,GetSizePremiums(I266,H266,J266,K266,L266,M266,N266,O266,getSection(G266,J266,K266))))</f>
        <v>0</v>
      </c>
      <c r="CR266" s="509">
        <f t="array" ref="CR266">IF(AQ266="N/A","",IF(CU266="N/A",0,IF(ISBLANK(G266),0,GetDiameterPremiums(I266,H266,L266,M266,N266,O266,J266,K266,T266))))</f>
        <v>0</v>
      </c>
      <c r="CS266" s="509">
        <f t="array" ref="CS266">IF(AQ266="N/A","",IF(CU266="N/A",0,IF(ISBLANK(G266),0,GetKtoSPremiums(I266,H266,J266,K266,AJ266))))</f>
        <v>0</v>
      </c>
      <c r="CT266" s="509">
        <f t="shared" si="69"/>
        <v>-0.35</v>
      </c>
      <c r="CU266" s="508">
        <f t="array" ref="CU266">IF(AQ266="N/A","",GetFMP(I266, H266, J266, K266, L266, M266, N266, O266, (Q266+R266)/2,Z266,AJ266,"Y"))</f>
        <v>2990</v>
      </c>
      <c r="CV266" s="504">
        <f t="shared" si="70"/>
        <v>1435.2</v>
      </c>
      <c r="CW266" s="508">
        <f t="shared" si="71"/>
        <v>4600</v>
      </c>
      <c r="CX266" s="717">
        <f t="shared" si="72"/>
        <v>0</v>
      </c>
      <c r="CY266" s="717">
        <f>IF(OR(AQ266="N/A",BM266="N/A",BI266="N/A"),"",IF(AND(H266&lt;1,H266&gt;=0.3,I265="ROUND"),IF(CT266&gt;=-0.4,-0.2,-0.15),MAX(CX266,IF(OR(AQ266="N/A",BM266="N/A",BI266="N/A"),"",GetFinalDiscount("Y", I266, H266, J266, K266, L266, M266, N266, O266, AS266, AT266,AU266,AV266, AW266, AX266,AY266, AZ266, BA266, BB266,BC266,BD266, BE266,BG266, BH266, BJ266, BK266, BN266, BO266, BP266)))))</f>
        <v>-0.2</v>
      </c>
      <c r="CZ266" s="717">
        <f t="shared" si="73"/>
        <v>-0.35</v>
      </c>
      <c r="DA266" s="509">
        <f t="shared" si="74"/>
        <v>-0.35</v>
      </c>
      <c r="DB266" s="504">
        <f t="shared" si="75"/>
        <v>2990</v>
      </c>
      <c r="DC266" s="504">
        <f t="shared" si="76"/>
        <v>1435.2</v>
      </c>
      <c r="DD266" s="504" t="str">
        <f t="shared" si="77"/>
        <v/>
      </c>
      <c r="DE266" s="504">
        <f t="array" ref="DE266">IF(OR(AQ266="N/A",BM266="N/A",BI266="N/A"),"",GetCertCharge(H266,"Y",AL266))</f>
        <v>53</v>
      </c>
      <c r="DF266" s="504">
        <f>IF(OR(AQ266="N/A",BM266="N/A",BI266="N/A"),"",DC266*Parameters!$L$3)</f>
        <v>57.408000000000001</v>
      </c>
      <c r="DG266" s="504">
        <f t="shared" si="78"/>
        <v>1324.7920000000001</v>
      </c>
      <c r="DH266" s="504">
        <f t="shared" si="79"/>
        <v>2759.9833333333336</v>
      </c>
    </row>
    <row r="267" spans="2:112" x14ac:dyDescent="0.25">
      <c r="B267" s="798"/>
      <c r="C267" s="799" t="s">
        <v>1737</v>
      </c>
      <c r="D267" s="512"/>
      <c r="E267" s="512"/>
      <c r="F267" s="722" t="s">
        <v>24</v>
      </c>
      <c r="G267" s="800"/>
      <c r="H267" s="801">
        <v>0.49</v>
      </c>
      <c r="I267" s="509" t="s">
        <v>196</v>
      </c>
      <c r="J267" s="802" t="s">
        <v>215</v>
      </c>
      <c r="K267" s="803" t="s">
        <v>243</v>
      </c>
      <c r="L267" s="804" t="s">
        <v>188</v>
      </c>
      <c r="M267" s="805" t="s">
        <v>188</v>
      </c>
      <c r="N267" s="804" t="s">
        <v>188</v>
      </c>
      <c r="O267" s="804" t="s">
        <v>22</v>
      </c>
      <c r="P267" s="806"/>
      <c r="Q267" s="805"/>
      <c r="R267" s="805"/>
      <c r="S267" s="805"/>
      <c r="T267" s="805"/>
      <c r="U267" s="805">
        <v>1.008</v>
      </c>
      <c r="V267" s="805"/>
      <c r="W267" s="805"/>
      <c r="X267" s="805"/>
      <c r="Y267" s="805"/>
      <c r="Z267" s="805">
        <v>63.2</v>
      </c>
      <c r="AA267" s="512">
        <v>56</v>
      </c>
      <c r="AB267" s="512"/>
      <c r="AC267" s="512"/>
      <c r="AD267" s="807"/>
      <c r="AE267" s="805"/>
      <c r="AF267" s="805"/>
      <c r="AG267" s="805"/>
      <c r="AH267" s="805"/>
      <c r="AI267" s="512"/>
      <c r="AJ267" s="512" t="s">
        <v>1958</v>
      </c>
      <c r="AK267" s="807"/>
      <c r="AL267" s="512"/>
      <c r="AM267" s="807"/>
      <c r="AN267" s="512"/>
      <c r="AO267" s="559">
        <f t="array" ref="AO267">IF(AQ267="N/A","",GetRapPrice(I267,H267,J267,K267))</f>
        <v>2800</v>
      </c>
      <c r="AP267" s="509">
        <f t="shared" si="64"/>
        <v>-0.15000000000000002</v>
      </c>
      <c r="AQ267" s="508">
        <f t="array" ref="AQ267">GetFMP(I267,H267,J267,K267,L267,M267,N267,O267,(Q267+R267)/2,Z267,AJ267,"Y")</f>
        <v>2380</v>
      </c>
      <c r="AR267" s="504">
        <f t="shared" si="65"/>
        <v>1166.2</v>
      </c>
      <c r="AS267" s="808"/>
      <c r="AT267" s="809"/>
      <c r="AU267" s="810"/>
      <c r="AV267" s="810"/>
      <c r="AW267" s="811" t="s">
        <v>189</v>
      </c>
      <c r="AX267" s="811" t="s">
        <v>253</v>
      </c>
      <c r="AY267" s="810" t="s">
        <v>1181</v>
      </c>
      <c r="AZ267" s="810" t="s">
        <v>1183</v>
      </c>
      <c r="BA267" s="810" t="s">
        <v>1183</v>
      </c>
      <c r="BB267" s="810" t="s">
        <v>1183</v>
      </c>
      <c r="BC267" s="810" t="s">
        <v>1183</v>
      </c>
      <c r="BD267" s="810" t="s">
        <v>1183</v>
      </c>
      <c r="BE267" s="810" t="s">
        <v>1183</v>
      </c>
      <c r="BF267" s="811">
        <f>NaturalRelatedDisc(I267,H267,J267,K267,AX267,"Y",L267,M267,N267,O267)+NaturalRelatedDisc(I267,H267,J267,K267,AY267,"Y",L267,M267,N267,O267)+OpenRelatedDisc(I267,H267,J267,K267,AZ267,"Y",L267,M267,N267,O267)+GrainingRelatedDisc(I267,H267,J267,K267,BA267,"Surface","Y",L267,M267,N267,O267)+GrainingRelatedDisc(I267,H267,J267,K267,BB267,"Internal","Y",L267,M267,N267,O267)+OthersRelatedDisc(I267,H267,J267,K267,BC267,"Y",L267,M267,N267,O267)+OthersRelatedDisc(I267,H267,J267,K267,BD267,"Y",L267,M267,N267,O267)+OthersRelatedDisc(I267,H267,J267,K267,BE267,"Y",L267,M267,N267,O267)+cutrelatedDisc(I267,H267,J267,K267,L267,M267,N267,AW267,"Y",O267)+GetColClarupgDwg(I267,H267,J267,K267,AU267,AV267,"Y",L267)</f>
        <v>0</v>
      </c>
      <c r="BG267" s="810" t="s">
        <v>1183</v>
      </c>
      <c r="BH267" s="810" t="s">
        <v>1183</v>
      </c>
      <c r="BI267" s="811">
        <f t="shared" si="66"/>
        <v>0</v>
      </c>
      <c r="BJ267" s="810" t="s">
        <v>1283</v>
      </c>
      <c r="BK267" s="810" t="s">
        <v>1183</v>
      </c>
      <c r="BL267" s="810" t="s">
        <v>1183</v>
      </c>
      <c r="BM267" s="811">
        <f t="shared" si="67"/>
        <v>0</v>
      </c>
      <c r="BN267" s="812" t="s">
        <v>861</v>
      </c>
      <c r="BO267" s="812" t="s">
        <v>861</v>
      </c>
      <c r="BP267" s="812" t="s">
        <v>749</v>
      </c>
      <c r="BQ267" s="811">
        <f>cleanrelateddisc(I267, H267, J267, K267, BN267, BO267, "Y", L267, M267, N267)+HARelatedDisc(I267, H267, J267, K267,BP267, "Y", L267)</f>
        <v>0</v>
      </c>
      <c r="BR267" s="810"/>
      <c r="BS267" s="810"/>
      <c r="BT267" s="811"/>
      <c r="BU267" s="811"/>
      <c r="BV267" s="810"/>
      <c r="BW267" s="811"/>
      <c r="BX267" s="810"/>
      <c r="BY267" s="813"/>
      <c r="BZ267" s="811"/>
      <c r="CA267" s="813"/>
      <c r="CB267" s="811"/>
      <c r="CC267" s="810"/>
      <c r="CD267" s="810"/>
      <c r="CE267" s="810"/>
      <c r="CF267" s="810"/>
      <c r="CG267" s="810"/>
      <c r="CH267" s="810"/>
      <c r="CI267" s="810"/>
      <c r="CJ267" s="810"/>
      <c r="CK267" s="814"/>
      <c r="CL267" s="815">
        <f t="array" ref="CL267">getSection(I267,J267,K267)</f>
        <v>5</v>
      </c>
      <c r="CM267" s="508">
        <f t="array" ref="CM267">IF(AQ267="N/A","",IF(CU267="N/A",0,GetRapPrice(I267,H267,J267,K267)))</f>
        <v>2800</v>
      </c>
      <c r="CN267" s="509">
        <f t="shared" si="68"/>
        <v>-0.15000000000000002</v>
      </c>
      <c r="CO267" s="509">
        <f t="array" ref="CO267">IF(AQ267="N/A","",IF(CU267="N/A",0,IF(ISBLANK(G267),0,GetPolSymmDiscount(I267,H267,J267,K267,L267,M267,N267,O267))))</f>
        <v>0</v>
      </c>
      <c r="CP267" s="509">
        <f t="array" ref="CP267">IF(AQ267="N/A","",Depthdisc(I267,H267,L267,J267,K267,Z267,"Y"))</f>
        <v>0</v>
      </c>
      <c r="CQ267" s="509">
        <f t="array" ref="CQ267">IF(AQ267="N/A","",IF(CU267="N/A",0,GetSizePremiums(I267,H267,J267,K267,L267,M267,N267,O267,getSection(G267,J267,K267))))</f>
        <v>0</v>
      </c>
      <c r="CR267" s="509">
        <f t="array" ref="CR267">IF(AQ267="N/A","",IF(CU267="N/A",0,IF(ISBLANK(G267),0,GetDiameterPremiums(I267,H267,L267,M267,N267,O267,J267,K267,T267))))</f>
        <v>0</v>
      </c>
      <c r="CS267" s="509">
        <f t="array" ref="CS267">IF(AQ267="N/A","",IF(CU267="N/A",0,IF(ISBLANK(G267),0,GetKtoSPremiums(I267,H267,J267,K267,AJ267))))</f>
        <v>0</v>
      </c>
      <c r="CT267" s="509">
        <f t="shared" si="69"/>
        <v>-0.15000000000000002</v>
      </c>
      <c r="CU267" s="508">
        <f t="array" ref="CU267">IF(AQ267="N/A","",GetFMP(I267, H267, J267, K267, L267, M267, N267, O267, (Q267+R267)/2,Z267,AJ267,"Y"))</f>
        <v>2380</v>
      </c>
      <c r="CV267" s="504">
        <f t="shared" si="70"/>
        <v>1166.2</v>
      </c>
      <c r="CW267" s="508">
        <f t="shared" si="71"/>
        <v>2800</v>
      </c>
      <c r="CX267" s="717">
        <f t="shared" si="72"/>
        <v>0</v>
      </c>
      <c r="CY267" s="717">
        <f>IF(OR(AQ267="N/A",BM267="N/A",BI267="N/A"),"",IF(AND(H267&lt;1,H267&gt;=0.3,I266="ROUND"),IF(CT267&gt;=-0.4,-0.2,-0.15),MAX(CX267,IF(OR(AQ267="N/A",BM267="N/A",BI267="N/A"),"",GetFinalDiscount("Y", I267, H267, J267, K267, L267, M267, N267, O267, AS267, AT267,AU267,AV267, AW267, AX267,AY267, AZ267, BA267, BB267,BC267,BD267, BE267,BG267, BH267, BJ267, BK267, BN267, BO267, BP267)))))</f>
        <v>-0.2</v>
      </c>
      <c r="CZ267" s="717">
        <f t="shared" si="73"/>
        <v>-0.15000000000000002</v>
      </c>
      <c r="DA267" s="509">
        <f t="shared" si="74"/>
        <v>-0.15000000000000002</v>
      </c>
      <c r="DB267" s="504">
        <f t="shared" si="75"/>
        <v>2380</v>
      </c>
      <c r="DC267" s="504">
        <f t="shared" si="76"/>
        <v>1166.2</v>
      </c>
      <c r="DD267" s="504" t="str">
        <f t="shared" si="77"/>
        <v/>
      </c>
      <c r="DE267" s="504">
        <f t="array" ref="DE267">IF(OR(AQ267="N/A",BM267="N/A",BI267="N/A"),"",GetCertCharge(H267,"Y",AL267))</f>
        <v>53</v>
      </c>
      <c r="DF267" s="504">
        <f>IF(OR(AQ267="N/A",BM267="N/A",BI267="N/A"),"",DC267*Parameters!$L$3)</f>
        <v>46.648000000000003</v>
      </c>
      <c r="DG267" s="504">
        <f t="shared" si="78"/>
        <v>1066.5520000000001</v>
      </c>
      <c r="DH267" s="504">
        <f t="shared" si="79"/>
        <v>2176.6367346938778</v>
      </c>
    </row>
    <row r="268" spans="2:112" x14ac:dyDescent="0.25">
      <c r="B268" s="798"/>
      <c r="C268" s="799" t="s">
        <v>1487</v>
      </c>
      <c r="D268" s="512"/>
      <c r="E268" s="512"/>
      <c r="F268" s="722" t="s">
        <v>24</v>
      </c>
      <c r="G268" s="800"/>
      <c r="H268" s="801">
        <v>0.5</v>
      </c>
      <c r="I268" s="509" t="s">
        <v>971</v>
      </c>
      <c r="J268" s="802" t="s">
        <v>233</v>
      </c>
      <c r="K268" s="803" t="s">
        <v>214</v>
      </c>
      <c r="L268" s="804"/>
      <c r="M268" s="805" t="s">
        <v>202</v>
      </c>
      <c r="N268" s="804" t="s">
        <v>202</v>
      </c>
      <c r="O268" s="804" t="s">
        <v>22</v>
      </c>
      <c r="P268" s="806"/>
      <c r="Q268" s="805"/>
      <c r="R268" s="805"/>
      <c r="S268" s="805"/>
      <c r="T268" s="805"/>
      <c r="U268" s="805">
        <v>1.39</v>
      </c>
      <c r="V268" s="805"/>
      <c r="W268" s="805"/>
      <c r="X268" s="805"/>
      <c r="Y268" s="805"/>
      <c r="Z268" s="805">
        <v>65.5</v>
      </c>
      <c r="AA268" s="512">
        <v>61</v>
      </c>
      <c r="AB268" s="512"/>
      <c r="AC268" s="512"/>
      <c r="AD268" s="807"/>
      <c r="AE268" s="805"/>
      <c r="AF268" s="805"/>
      <c r="AG268" s="805"/>
      <c r="AH268" s="805"/>
      <c r="AI268" s="512"/>
      <c r="AJ268" s="512" t="s">
        <v>1901</v>
      </c>
      <c r="AK268" s="807"/>
      <c r="AL268" s="512"/>
      <c r="AM268" s="807"/>
      <c r="AN268" s="512"/>
      <c r="AO268" s="559" t="str">
        <f t="array" ref="AO268">IF(AQ268="N/A","",GetRapPrice(I268,H268,J268,K268))</f>
        <v/>
      </c>
      <c r="AP268" s="509" t="str">
        <f t="shared" si="64"/>
        <v/>
      </c>
      <c r="AQ268" s="508" t="str">
        <f t="array" ref="AQ268">GetFMP(I268,H268,J268,K268,L268,M268,N268,O268,(Q268+R268)/2,Z268,AJ268,"Y")</f>
        <v>N/A</v>
      </c>
      <c r="AR268" s="504" t="str">
        <f t="shared" si="65"/>
        <v/>
      </c>
      <c r="AS268" s="808"/>
      <c r="AT268" s="809"/>
      <c r="AU268" s="810"/>
      <c r="AV268" s="810"/>
      <c r="AW268" s="811" t="s">
        <v>189</v>
      </c>
      <c r="AX268" s="811" t="s">
        <v>1183</v>
      </c>
      <c r="AY268" s="810" t="s">
        <v>1183</v>
      </c>
      <c r="AZ268" s="810" t="s">
        <v>1183</v>
      </c>
      <c r="BA268" s="810" t="s">
        <v>1183</v>
      </c>
      <c r="BB268" s="810" t="s">
        <v>1183</v>
      </c>
      <c r="BC268" s="810" t="s">
        <v>1183</v>
      </c>
      <c r="BD268" s="810" t="s">
        <v>1183</v>
      </c>
      <c r="BE268" s="810" t="s">
        <v>1183</v>
      </c>
      <c r="BF268" s="811">
        <f>NaturalRelatedDisc(I268,H268,J268,K268,AX268,"Y",L268,M268,N268,O268)+NaturalRelatedDisc(I268,H268,J268,K268,AY268,"Y",L268,M268,N268,O268)+OpenRelatedDisc(I268,H268,J268,K268,AZ268,"Y",L268,M268,N268,O268)+GrainingRelatedDisc(I268,H268,J268,K268,BA268,"Surface","Y",L268,M268,N268,O268)+GrainingRelatedDisc(I268,H268,J268,K268,BB268,"Internal","Y",L268,M268,N268,O268)+OthersRelatedDisc(I268,H268,J268,K268,BC268,"Y",L268,M268,N268,O268)+OthersRelatedDisc(I268,H268,J268,K268,BD268,"Y",L268,M268,N268,O268)+OthersRelatedDisc(I268,H268,J268,K268,BE268,"Y",L268,M268,N268,O268)+cutrelatedDisc(I268,H268,J268,K268,L268,M268,N268,AW268,"Y",O268)+GetColClarupgDwg(I268,H268,J268,K268,AU268,AV268,"Y",L268)</f>
        <v>0</v>
      </c>
      <c r="BG268" s="810" t="s">
        <v>1183</v>
      </c>
      <c r="BH268" s="810" t="s">
        <v>1183</v>
      </c>
      <c r="BI268" s="811">
        <f t="shared" si="66"/>
        <v>0</v>
      </c>
      <c r="BJ268" s="810" t="s">
        <v>1183</v>
      </c>
      <c r="BK268" s="810" t="s">
        <v>1183</v>
      </c>
      <c r="BL268" s="810" t="s">
        <v>1326</v>
      </c>
      <c r="BM268" s="811" t="e">
        <f t="shared" si="67"/>
        <v>#VALUE!</v>
      </c>
      <c r="BN268" s="812" t="s">
        <v>861</v>
      </c>
      <c r="BO268" s="812" t="s">
        <v>861</v>
      </c>
      <c r="BP268" s="812" t="s">
        <v>749</v>
      </c>
      <c r="BQ268" s="811">
        <f>cleanrelateddisc(I268, H268, J268, K268, BN268, BO268, "Y", L268, M268, N268)+HARelatedDisc(I268, H268, J268, K268,BP268, "Y", L268)</f>
        <v>0</v>
      </c>
      <c r="BR268" s="810"/>
      <c r="BS268" s="810"/>
      <c r="BT268" s="811"/>
      <c r="BU268" s="811"/>
      <c r="BV268" s="810"/>
      <c r="BW268" s="811"/>
      <c r="BX268" s="810"/>
      <c r="BY268" s="813"/>
      <c r="BZ268" s="811"/>
      <c r="CA268" s="813"/>
      <c r="CB268" s="811"/>
      <c r="CC268" s="810"/>
      <c r="CD268" s="810"/>
      <c r="CE268" s="810"/>
      <c r="CF268" s="810"/>
      <c r="CG268" s="810"/>
      <c r="CH268" s="810"/>
      <c r="CI268" s="810"/>
      <c r="CJ268" s="810"/>
      <c r="CK268" s="814"/>
      <c r="CL268" s="815">
        <f t="array" ref="CL268">getSection(I268,J268,K268)</f>
        <v>1</v>
      </c>
      <c r="CM268" s="508" t="str">
        <f t="array" ref="CM268">IF(AQ268="N/A","",IF(CU268="N/A",0,GetRapPrice(I268,H268,J268,K268)))</f>
        <v/>
      </c>
      <c r="CN268" s="509" t="str">
        <f t="shared" si="68"/>
        <v/>
      </c>
      <c r="CO268" s="509" t="str">
        <f t="array" ref="CO268">IF(AQ268="N/A","",IF(CU268="N/A",0,IF(ISBLANK(G268),0,GetPolSymmDiscount(I268,H268,J268,K268,L268,M268,N268,O268))))</f>
        <v/>
      </c>
      <c r="CP268" s="509" t="str">
        <f t="array" ref="CP268">IF(AQ268="N/A","",Depthdisc(I268,H268,L268,J268,K268,Z268,"Y"))</f>
        <v/>
      </c>
      <c r="CQ268" s="509" t="str">
        <f t="array" ref="CQ268">IF(AQ268="N/A","",IF(CU268="N/A",0,GetSizePremiums(I268,H268,J268,K268,L268,M268,N268,O268,getSection(G268,J268,K268))))</f>
        <v/>
      </c>
      <c r="CR268" s="509" t="str">
        <f t="array" ref="CR268">IF(AQ268="N/A","",IF(CU268="N/A",0,IF(ISBLANK(G268),0,GetDiameterPremiums(I268,H268,L268,M268,N268,O268,J268,K268,T268))))</f>
        <v/>
      </c>
      <c r="CS268" s="509" t="str">
        <f t="array" ref="CS268">IF(AQ268="N/A","",IF(CU268="N/A",0,IF(ISBLANK(G268),0,GetKtoSPremiums(I268,H268,J268,K268,AJ268))))</f>
        <v/>
      </c>
      <c r="CT268" s="509" t="str">
        <f t="shared" si="69"/>
        <v/>
      </c>
      <c r="CU268" s="508" t="str">
        <f t="array" ref="CU268">IF(AQ268="N/A","",GetFMP(I268, H268, J268, K268, L268, M268, N268, O268, (Q268+R268)/2,Z268,AJ268,"Y"))</f>
        <v/>
      </c>
      <c r="CV268" s="504" t="str">
        <f t="shared" si="70"/>
        <v/>
      </c>
      <c r="CW268" s="508" t="str">
        <f t="shared" si="71"/>
        <v/>
      </c>
      <c r="CX268" s="717" t="e">
        <f t="shared" si="72"/>
        <v>#VALUE!</v>
      </c>
      <c r="CY268" s="717" t="e">
        <f>IF(OR(AQ268="N/A",BM268="N/A",BI268="N/A"),"",IF(AND(H268&lt;1,H268&gt;=0.3,I267="ROUND"),IF(CT268&gt;=-0.4,-0.2,-0.15),MAX(CX268,IF(OR(AQ268="N/A",BM268="N/A",BI268="N/A"),"",GetFinalDiscount("Y", I268, H268, J268, K268, L268, M268, N268, O268, AS268, AT268,AU268,AV268, AW268, AX268,AY268, AZ268, BA268, BB268,BC268,BD268, BE268,BG268, BH268, BJ268, BK268, BN268, BO268, BP268)))))</f>
        <v>#VALUE!</v>
      </c>
      <c r="CZ268" s="717" t="str">
        <f t="shared" si="73"/>
        <v/>
      </c>
      <c r="DA268" s="509" t="e">
        <f t="shared" si="74"/>
        <v>#VALUE!</v>
      </c>
      <c r="DB268" s="504" t="e">
        <f t="shared" si="75"/>
        <v>#VALUE!</v>
      </c>
      <c r="DC268" s="504" t="e">
        <f t="shared" si="76"/>
        <v>#VALUE!</v>
      </c>
      <c r="DD268" s="504" t="e">
        <f t="shared" si="77"/>
        <v>#VALUE!</v>
      </c>
      <c r="DE268" s="504" t="e">
        <f t="array" ref="DE268">IF(OR(AQ268="N/A",BM268="N/A",BI268="N/A"),"",GetCertCharge(H268,"Y",AL268))</f>
        <v>#VALUE!</v>
      </c>
      <c r="DF268" s="504" t="e">
        <f>IF(OR(AQ268="N/A",BM268="N/A",BI268="N/A"),"",DC268*Parameters!$L$3)</f>
        <v>#VALUE!</v>
      </c>
      <c r="DG268" s="504" t="e">
        <f t="shared" si="78"/>
        <v>#VALUE!</v>
      </c>
      <c r="DH268" s="504" t="e">
        <f t="shared" si="79"/>
        <v>#VALUE!</v>
      </c>
    </row>
    <row r="269" spans="2:112" x14ac:dyDescent="0.25">
      <c r="B269" s="798"/>
      <c r="C269" s="799" t="s">
        <v>1488</v>
      </c>
      <c r="D269" s="512"/>
      <c r="E269" s="512"/>
      <c r="F269" s="722" t="s">
        <v>24</v>
      </c>
      <c r="G269" s="800"/>
      <c r="H269" s="801">
        <v>0.5</v>
      </c>
      <c r="I269" s="509" t="s">
        <v>241</v>
      </c>
      <c r="J269" s="802" t="s">
        <v>213</v>
      </c>
      <c r="K269" s="803" t="s">
        <v>243</v>
      </c>
      <c r="L269" s="804"/>
      <c r="M269" s="805" t="s">
        <v>202</v>
      </c>
      <c r="N269" s="804" t="s">
        <v>215</v>
      </c>
      <c r="O269" s="804" t="s">
        <v>22</v>
      </c>
      <c r="P269" s="806"/>
      <c r="Q269" s="805"/>
      <c r="R269" s="805"/>
      <c r="S269" s="805"/>
      <c r="T269" s="805"/>
      <c r="U269" s="805">
        <v>1.33</v>
      </c>
      <c r="V269" s="805"/>
      <c r="W269" s="805"/>
      <c r="X269" s="805"/>
      <c r="Y269" s="805"/>
      <c r="Z269" s="805">
        <v>63.8</v>
      </c>
      <c r="AA269" s="512">
        <v>60</v>
      </c>
      <c r="AB269" s="512"/>
      <c r="AC269" s="512"/>
      <c r="AD269" s="807"/>
      <c r="AE269" s="805"/>
      <c r="AF269" s="805"/>
      <c r="AG269" s="805"/>
      <c r="AH269" s="805"/>
      <c r="AI269" s="512"/>
      <c r="AJ269" s="512" t="s">
        <v>1959</v>
      </c>
      <c r="AK269" s="807"/>
      <c r="AL269" s="512"/>
      <c r="AM269" s="807"/>
      <c r="AN269" s="512"/>
      <c r="AO269" s="559" t="str">
        <f t="array" ref="AO269">IF(AQ269="N/A","",GetRapPrice(I269,H269,J269,K269))</f>
        <v/>
      </c>
      <c r="AP269" s="509" t="str">
        <f t="shared" si="64"/>
        <v/>
      </c>
      <c r="AQ269" s="508" t="str">
        <f t="array" ref="AQ269">GetFMP(I269,H269,J269,K269,L269,M269,N269,O269,(Q269+R269)/2,Z269,AJ269,"Y")</f>
        <v>N/A</v>
      </c>
      <c r="AR269" s="504" t="str">
        <f t="shared" si="65"/>
        <v/>
      </c>
      <c r="AS269" s="808"/>
      <c r="AT269" s="809"/>
      <c r="AU269" s="810"/>
      <c r="AV269" s="810"/>
      <c r="AW269" s="811" t="s">
        <v>189</v>
      </c>
      <c r="AX269" s="811" t="s">
        <v>1183</v>
      </c>
      <c r="AY269" s="810" t="s">
        <v>1183</v>
      </c>
      <c r="AZ269" s="810" t="s">
        <v>1183</v>
      </c>
      <c r="BA269" s="810" t="s">
        <v>1183</v>
      </c>
      <c r="BB269" s="810" t="s">
        <v>1183</v>
      </c>
      <c r="BC269" s="810" t="s">
        <v>1183</v>
      </c>
      <c r="BD269" s="810" t="s">
        <v>1183</v>
      </c>
      <c r="BE269" s="810" t="s">
        <v>1183</v>
      </c>
      <c r="BF269" s="811">
        <f>NaturalRelatedDisc(I269,H269,J269,K269,AX269,"Y",L269,M269,N269,O269)+NaturalRelatedDisc(I269,H269,J269,K269,AY269,"Y",L269,M269,N269,O269)+OpenRelatedDisc(I269,H269,J269,K269,AZ269,"Y",L269,M269,N269,O269)+GrainingRelatedDisc(I269,H269,J269,K269,BA269,"Surface","Y",L269,M269,N269,O269)+GrainingRelatedDisc(I269,H269,J269,K269,BB269,"Internal","Y",L269,M269,N269,O269)+OthersRelatedDisc(I269,H269,J269,K269,BC269,"Y",L269,M269,N269,O269)+OthersRelatedDisc(I269,H269,J269,K269,BD269,"Y",L269,M269,N269,O269)+OthersRelatedDisc(I269,H269,J269,K269,BE269,"Y",L269,M269,N269,O269)+cutrelatedDisc(I269,H269,J269,K269,L269,M269,N269,AW269,"Y",O269)+GetColClarupgDwg(I269,H269,J269,K269,AU269,AV269,"Y",L269)</f>
        <v>0</v>
      </c>
      <c r="BG269" s="810" t="s">
        <v>1183</v>
      </c>
      <c r="BH269" s="810" t="s">
        <v>1183</v>
      </c>
      <c r="BI269" s="811">
        <f t="shared" si="66"/>
        <v>0</v>
      </c>
      <c r="BJ269" s="810" t="s">
        <v>1183</v>
      </c>
      <c r="BK269" s="810" t="s">
        <v>1293</v>
      </c>
      <c r="BL269" s="810" t="s">
        <v>1326</v>
      </c>
      <c r="BM269" s="811" t="e">
        <f t="shared" si="67"/>
        <v>#VALUE!</v>
      </c>
      <c r="BN269" s="812" t="s">
        <v>861</v>
      </c>
      <c r="BO269" s="812" t="s">
        <v>861</v>
      </c>
      <c r="BP269" s="812" t="s">
        <v>749</v>
      </c>
      <c r="BQ269" s="811">
        <f>cleanrelateddisc(I269, H269, J269, K269, BN269, BO269, "Y", L269, M269, N269)+HARelatedDisc(I269, H269, J269, K269,BP269, "Y", L269)</f>
        <v>0</v>
      </c>
      <c r="BR269" s="810"/>
      <c r="BS269" s="810"/>
      <c r="BT269" s="811"/>
      <c r="BU269" s="811"/>
      <c r="BV269" s="810"/>
      <c r="BW269" s="811"/>
      <c r="BX269" s="810"/>
      <c r="BY269" s="813"/>
      <c r="BZ269" s="811"/>
      <c r="CA269" s="813"/>
      <c r="CB269" s="811"/>
      <c r="CC269" s="810"/>
      <c r="CD269" s="810"/>
      <c r="CE269" s="810"/>
      <c r="CF269" s="810"/>
      <c r="CG269" s="810"/>
      <c r="CH269" s="810"/>
      <c r="CI269" s="810"/>
      <c r="CJ269" s="810"/>
      <c r="CK269" s="814"/>
      <c r="CL269" s="815">
        <f t="array" ref="CL269">getSection(I269,J269,K269)</f>
        <v>4</v>
      </c>
      <c r="CM269" s="508" t="str">
        <f t="array" ref="CM269">IF(AQ269="N/A","",IF(CU269="N/A",0,GetRapPrice(I269,H269,J269,K269)))</f>
        <v/>
      </c>
      <c r="CN269" s="509" t="str">
        <f t="shared" si="68"/>
        <v/>
      </c>
      <c r="CO269" s="509" t="str">
        <f t="array" ref="CO269">IF(AQ269="N/A","",IF(CU269="N/A",0,IF(ISBLANK(G269),0,GetPolSymmDiscount(I269,H269,J269,K269,L269,M269,N269,O269))))</f>
        <v/>
      </c>
      <c r="CP269" s="509" t="str">
        <f t="array" ref="CP269">IF(AQ269="N/A","",Depthdisc(I269,H269,L269,J269,K269,Z269,"Y"))</f>
        <v/>
      </c>
      <c r="CQ269" s="509" t="str">
        <f t="array" ref="CQ269">IF(AQ269="N/A","",IF(CU269="N/A",0,GetSizePremiums(I269,H269,J269,K269,L269,M269,N269,O269,getSection(G269,J269,K269))))</f>
        <v/>
      </c>
      <c r="CR269" s="509" t="str">
        <f t="array" ref="CR269">IF(AQ269="N/A","",IF(CU269="N/A",0,IF(ISBLANK(G269),0,GetDiameterPremiums(I269,H269,L269,M269,N269,O269,J269,K269,T269))))</f>
        <v/>
      </c>
      <c r="CS269" s="509" t="str">
        <f t="array" ref="CS269">IF(AQ269="N/A","",IF(CU269="N/A",0,IF(ISBLANK(G269),0,GetKtoSPremiums(I269,H269,J269,K269,AJ269))))</f>
        <v/>
      </c>
      <c r="CT269" s="509" t="str">
        <f t="shared" si="69"/>
        <v/>
      </c>
      <c r="CU269" s="508" t="str">
        <f t="array" ref="CU269">IF(AQ269="N/A","",GetFMP(I269, H269, J269, K269, L269, M269, N269, O269, (Q269+R269)/2,Z269,AJ269,"Y"))</f>
        <v/>
      </c>
      <c r="CV269" s="504" t="str">
        <f t="shared" si="70"/>
        <v/>
      </c>
      <c r="CW269" s="508" t="str">
        <f t="shared" si="71"/>
        <v/>
      </c>
      <c r="CX269" s="717" t="e">
        <f t="shared" si="72"/>
        <v>#VALUE!</v>
      </c>
      <c r="CY269" s="717" t="e">
        <f>IF(OR(AQ269="N/A",BM269="N/A",BI269="N/A"),"",IF(AND(H269&lt;1,H269&gt;=0.3,I268="ROUND"),IF(CT269&gt;=-0.4,-0.2,-0.15),MAX(CX269,IF(OR(AQ269="N/A",BM269="N/A",BI269="N/A"),"",GetFinalDiscount("Y", I269, H269, J269, K269, L269, M269, N269, O269, AS269, AT269,AU269,AV269, AW269, AX269,AY269, AZ269, BA269, BB269,BC269,BD269, BE269,BG269, BH269, BJ269, BK269, BN269, BO269, BP269)))))</f>
        <v>#VALUE!</v>
      </c>
      <c r="CZ269" s="717" t="str">
        <f t="shared" si="73"/>
        <v/>
      </c>
      <c r="DA269" s="509" t="e">
        <f t="shared" si="74"/>
        <v>#VALUE!</v>
      </c>
      <c r="DB269" s="504" t="e">
        <f t="shared" si="75"/>
        <v>#VALUE!</v>
      </c>
      <c r="DC269" s="504" t="e">
        <f t="shared" si="76"/>
        <v>#VALUE!</v>
      </c>
      <c r="DD269" s="504" t="e">
        <f t="shared" si="77"/>
        <v>#VALUE!</v>
      </c>
      <c r="DE269" s="504" t="e">
        <f t="array" ref="DE269">IF(OR(AQ269="N/A",BM269="N/A",BI269="N/A"),"",GetCertCharge(H269,"Y",AL269))</f>
        <v>#VALUE!</v>
      </c>
      <c r="DF269" s="504" t="e">
        <f>IF(OR(AQ269="N/A",BM269="N/A",BI269="N/A"),"",DC269*Parameters!$L$3)</f>
        <v>#VALUE!</v>
      </c>
      <c r="DG269" s="504" t="e">
        <f t="shared" si="78"/>
        <v>#VALUE!</v>
      </c>
      <c r="DH269" s="504" t="e">
        <f t="shared" si="79"/>
        <v>#VALUE!</v>
      </c>
    </row>
    <row r="270" spans="2:112" x14ac:dyDescent="0.25">
      <c r="B270" s="798"/>
      <c r="C270" s="799" t="s">
        <v>1489</v>
      </c>
      <c r="D270" s="512"/>
      <c r="E270" s="512"/>
      <c r="F270" s="722" t="s">
        <v>24</v>
      </c>
      <c r="G270" s="800"/>
      <c r="H270" s="801">
        <v>0.5</v>
      </c>
      <c r="I270" s="509" t="s">
        <v>196</v>
      </c>
      <c r="J270" s="802" t="s">
        <v>186</v>
      </c>
      <c r="K270" s="803" t="s">
        <v>259</v>
      </c>
      <c r="L270" s="804" t="s">
        <v>202</v>
      </c>
      <c r="M270" s="805" t="s">
        <v>202</v>
      </c>
      <c r="N270" s="804" t="s">
        <v>202</v>
      </c>
      <c r="O270" s="804" t="s">
        <v>36</v>
      </c>
      <c r="P270" s="806"/>
      <c r="Q270" s="805"/>
      <c r="R270" s="805"/>
      <c r="S270" s="805"/>
      <c r="T270" s="805"/>
      <c r="U270" s="805">
        <v>1.01</v>
      </c>
      <c r="V270" s="805"/>
      <c r="W270" s="805"/>
      <c r="X270" s="805"/>
      <c r="Y270" s="805"/>
      <c r="Z270" s="805">
        <v>63.8</v>
      </c>
      <c r="AA270" s="512">
        <v>59</v>
      </c>
      <c r="AB270" s="512"/>
      <c r="AC270" s="512"/>
      <c r="AD270" s="807"/>
      <c r="AE270" s="805"/>
      <c r="AF270" s="805"/>
      <c r="AG270" s="805"/>
      <c r="AH270" s="805"/>
      <c r="AI270" s="512"/>
      <c r="AJ270" s="512" t="s">
        <v>1889</v>
      </c>
      <c r="AK270" s="807"/>
      <c r="AL270" s="512"/>
      <c r="AM270" s="807"/>
      <c r="AN270" s="512"/>
      <c r="AO270" s="559">
        <f t="array" ref="AO270">IF(AQ270="N/A","",GetRapPrice(I270,H270,J270,K270))</f>
        <v>3700</v>
      </c>
      <c r="AP270" s="509">
        <f t="shared" si="64"/>
        <v>-0.57000000000000006</v>
      </c>
      <c r="AQ270" s="508">
        <f t="array" ref="AQ270">GetFMP(I270,H270,J270,K270,L270,M270,N270,O270,(Q270+R270)/2,Z270,AJ270,"Y")</f>
        <v>1591</v>
      </c>
      <c r="AR270" s="504">
        <f t="shared" si="65"/>
        <v>795.5</v>
      </c>
      <c r="AS270" s="808"/>
      <c r="AT270" s="809"/>
      <c r="AU270" s="810"/>
      <c r="AV270" s="810"/>
      <c r="AW270" s="811" t="s">
        <v>189</v>
      </c>
      <c r="AX270" s="811" t="s">
        <v>253</v>
      </c>
      <c r="AY270" s="810" t="s">
        <v>1183</v>
      </c>
      <c r="AZ270" s="810" t="s">
        <v>1200</v>
      </c>
      <c r="BA270" s="810" t="s">
        <v>195</v>
      </c>
      <c r="BB270" s="810" t="s">
        <v>1183</v>
      </c>
      <c r="BC270" s="810" t="s">
        <v>1183</v>
      </c>
      <c r="BD270" s="810" t="s">
        <v>1183</v>
      </c>
      <c r="BE270" s="810" t="s">
        <v>1183</v>
      </c>
      <c r="BF270" s="811">
        <f>NaturalRelatedDisc(I270,H270,J270,K270,AX270,"Y",L270,M270,N270,O270)+NaturalRelatedDisc(I270,H270,J270,K270,AY270,"Y",L270,M270,N270,O270)+OpenRelatedDisc(I270,H270,J270,K270,AZ270,"Y",L270,M270,N270,O270)+GrainingRelatedDisc(I270,H270,J270,K270,BA270,"Surface","Y",L270,M270,N270,O270)+GrainingRelatedDisc(I270,H270,J270,K270,BB270,"Internal","Y",L270,M270,N270,O270)+OthersRelatedDisc(I270,H270,J270,K270,BC270,"Y",L270,M270,N270,O270)+OthersRelatedDisc(I270,H270,J270,K270,BD270,"Y",L270,M270,N270,O270)+OthersRelatedDisc(I270,H270,J270,K270,BE270,"Y",L270,M270,N270,O270)+cutrelatedDisc(I270,H270,J270,K270,L270,M270,N270,AW270,"Y",O270)+GetColClarupgDwg(I270,H270,J270,K270,AU270,AV270,"Y",L270)</f>
        <v>-0.02</v>
      </c>
      <c r="BG270" s="810" t="s">
        <v>1183</v>
      </c>
      <c r="BH270" s="810" t="s">
        <v>1183</v>
      </c>
      <c r="BI270" s="811">
        <f t="shared" si="66"/>
        <v>0</v>
      </c>
      <c r="BJ270" s="810" t="s">
        <v>1284</v>
      </c>
      <c r="BK270" s="810" t="s">
        <v>1183</v>
      </c>
      <c r="BL270" s="810" t="s">
        <v>1323</v>
      </c>
      <c r="BM270" s="811">
        <f t="shared" si="67"/>
        <v>0</v>
      </c>
      <c r="BN270" s="812" t="s">
        <v>749</v>
      </c>
      <c r="BO270" s="812" t="s">
        <v>749</v>
      </c>
      <c r="BP270" s="812" t="s">
        <v>861</v>
      </c>
      <c r="BQ270" s="811">
        <f>cleanrelateddisc(I270, H270, J270, K270, BN270, BO270, "Y", L270, M270, N270)+HARelatedDisc(I270, H270, J270, K270,BP270, "Y", L270)</f>
        <v>0</v>
      </c>
      <c r="BR270" s="810"/>
      <c r="BS270" s="810"/>
      <c r="BT270" s="811"/>
      <c r="BU270" s="811"/>
      <c r="BV270" s="810"/>
      <c r="BW270" s="811"/>
      <c r="BX270" s="810"/>
      <c r="BY270" s="813"/>
      <c r="BZ270" s="811"/>
      <c r="CA270" s="813"/>
      <c r="CB270" s="811"/>
      <c r="CC270" s="810"/>
      <c r="CD270" s="810"/>
      <c r="CE270" s="810"/>
      <c r="CF270" s="810"/>
      <c r="CG270" s="810"/>
      <c r="CH270" s="810"/>
      <c r="CI270" s="810"/>
      <c r="CJ270" s="810"/>
      <c r="CK270" s="814"/>
      <c r="CL270" s="815">
        <f t="array" ref="CL270">getSection(I270,J270,K270)</f>
        <v>7</v>
      </c>
      <c r="CM270" s="508">
        <f t="array" ref="CM270">IF(AQ270="N/A","",IF(CU270="N/A",0,GetRapPrice(I270,H270,J270,K270)))</f>
        <v>3700</v>
      </c>
      <c r="CN270" s="509">
        <f t="shared" si="68"/>
        <v>-0.57000000000000006</v>
      </c>
      <c r="CO270" s="509">
        <f t="array" ref="CO270">IF(AQ270="N/A","",IF(CU270="N/A",0,IF(ISBLANK(G270),0,GetPolSymmDiscount(I270,H270,J270,K270,L270,M270,N270,O270))))</f>
        <v>0</v>
      </c>
      <c r="CP270" s="509">
        <f t="array" ref="CP270">IF(AQ270="N/A","",Depthdisc(I270,H270,L270,J270,K270,Z270,"Y"))</f>
        <v>0</v>
      </c>
      <c r="CQ270" s="509">
        <f t="array" ref="CQ270">IF(AQ270="N/A","",IF(CU270="N/A",0,GetSizePremiums(I270,H270,J270,K270,L270,M270,N270,O270,getSection(G270,J270,K270))))</f>
        <v>0</v>
      </c>
      <c r="CR270" s="509">
        <f t="array" ref="CR270">IF(AQ270="N/A","",IF(CU270="N/A",0,IF(ISBLANK(G270),0,GetDiameterPremiums(I270,H270,L270,M270,N270,O270,J270,K270,T270))))</f>
        <v>0</v>
      </c>
      <c r="CS270" s="509">
        <f t="array" ref="CS270">IF(AQ270="N/A","",IF(CU270="N/A",0,IF(ISBLANK(G270),0,GetKtoSPremiums(I270,H270,J270,K270,AJ270))))</f>
        <v>0</v>
      </c>
      <c r="CT270" s="509">
        <f t="shared" si="69"/>
        <v>-0.57000000000000006</v>
      </c>
      <c r="CU270" s="508">
        <f t="array" ref="CU270">IF(AQ270="N/A","",GetFMP(I270, H270, J270, K270, L270, M270, N270, O270, (Q270+R270)/2,Z270,AJ270,"Y"))</f>
        <v>1591</v>
      </c>
      <c r="CV270" s="504">
        <f t="shared" si="70"/>
        <v>795.5</v>
      </c>
      <c r="CW270" s="508">
        <f t="shared" si="71"/>
        <v>3700</v>
      </c>
      <c r="CX270" s="717">
        <f t="shared" si="72"/>
        <v>-0.02</v>
      </c>
      <c r="CY270" s="717">
        <f>IF(OR(AQ270="N/A",BM270="N/A",BI270="N/A"),"",IF(AND(H270&lt;1,H270&gt;=0.3,I269="ROUND"),IF(CT270&gt;=-0.4,-0.2,-0.15),MAX(CX270,IF(OR(AQ270="N/A",BM270="N/A",BI270="N/A"),"",GetFinalDiscount("Y", I270, H270, J270, K270, L270, M270, N270, O270, AS270, AT270,AU270,AV270, AW270, AX270,AY270, AZ270, BA270, BB270,BC270,BD270, BE270,BG270, BH270, BJ270, BK270, BN270, BO270, BP270)))))</f>
        <v>-0.02</v>
      </c>
      <c r="CZ270" s="717">
        <f t="shared" si="73"/>
        <v>-0.57000000000000006</v>
      </c>
      <c r="DA270" s="509">
        <f t="shared" si="74"/>
        <v>-0.59000000000000008</v>
      </c>
      <c r="DB270" s="504">
        <f t="shared" si="75"/>
        <v>1516.9999999999998</v>
      </c>
      <c r="DC270" s="504">
        <f t="shared" si="76"/>
        <v>758.49999999999989</v>
      </c>
      <c r="DD270" s="504" t="str">
        <f t="shared" si="77"/>
        <v/>
      </c>
      <c r="DE270" s="504">
        <f t="array" ref="DE270">IF(OR(AQ270="N/A",BM270="N/A",BI270="N/A"),"",GetCertCharge(H270,"Y",AL270))</f>
        <v>54</v>
      </c>
      <c r="DF270" s="504">
        <f>IF(OR(AQ270="N/A",BM270="N/A",BI270="N/A"),"",DC270*Parameters!$L$3)</f>
        <v>30.339999999999996</v>
      </c>
      <c r="DG270" s="504">
        <f t="shared" si="78"/>
        <v>674.15999999999985</v>
      </c>
      <c r="DH270" s="504">
        <f t="shared" si="79"/>
        <v>1348.3199999999997</v>
      </c>
    </row>
    <row r="271" spans="2:112" x14ac:dyDescent="0.25">
      <c r="B271" s="798"/>
      <c r="C271" s="799" t="s">
        <v>1508</v>
      </c>
      <c r="D271" s="512"/>
      <c r="E271" s="512"/>
      <c r="F271" s="722" t="s">
        <v>24</v>
      </c>
      <c r="G271" s="800"/>
      <c r="H271" s="801">
        <v>0.5</v>
      </c>
      <c r="I271" s="509" t="s">
        <v>196</v>
      </c>
      <c r="J271" s="802" t="s">
        <v>273</v>
      </c>
      <c r="K271" s="803" t="s">
        <v>234</v>
      </c>
      <c r="L271" s="804" t="s">
        <v>188</v>
      </c>
      <c r="M271" s="805" t="s">
        <v>188</v>
      </c>
      <c r="N271" s="804" t="s">
        <v>188</v>
      </c>
      <c r="O271" s="804" t="s">
        <v>36</v>
      </c>
      <c r="P271" s="806"/>
      <c r="Q271" s="805"/>
      <c r="R271" s="805"/>
      <c r="S271" s="805"/>
      <c r="T271" s="805"/>
      <c r="U271" s="805">
        <v>1</v>
      </c>
      <c r="V271" s="805"/>
      <c r="W271" s="805"/>
      <c r="X271" s="805"/>
      <c r="Y271" s="805"/>
      <c r="Z271" s="805">
        <v>62</v>
      </c>
      <c r="AA271" s="512">
        <v>58</v>
      </c>
      <c r="AB271" s="512"/>
      <c r="AC271" s="512"/>
      <c r="AD271" s="807"/>
      <c r="AE271" s="805"/>
      <c r="AF271" s="805"/>
      <c r="AG271" s="805"/>
      <c r="AH271" s="805"/>
      <c r="AI271" s="512"/>
      <c r="AJ271" s="512" t="s">
        <v>1960</v>
      </c>
      <c r="AK271" s="807"/>
      <c r="AL271" s="512"/>
      <c r="AM271" s="807"/>
      <c r="AN271" s="512"/>
      <c r="AO271" s="559">
        <f t="array" ref="AO271">IF(AQ271="N/A","",GetRapPrice(I271,H271,J271,K271))</f>
        <v>2300</v>
      </c>
      <c r="AP271" s="509">
        <f t="shared" si="64"/>
        <v>-0.41000000000000003</v>
      </c>
      <c r="AQ271" s="508">
        <f t="array" ref="AQ271">GetFMP(I271,H271,J271,K271,L271,M271,N271,O271,(Q271+R271)/2,Z271,AJ271,"Y")</f>
        <v>1357</v>
      </c>
      <c r="AR271" s="504">
        <f t="shared" si="65"/>
        <v>678.5</v>
      </c>
      <c r="AS271" s="808"/>
      <c r="AT271" s="809"/>
      <c r="AU271" s="810"/>
      <c r="AV271" s="810"/>
      <c r="AW271" s="811" t="s">
        <v>189</v>
      </c>
      <c r="AX271" s="811" t="s">
        <v>1183</v>
      </c>
      <c r="AY271" s="810" t="s">
        <v>1183</v>
      </c>
      <c r="AZ271" s="810" t="s">
        <v>1183</v>
      </c>
      <c r="BA271" s="810" t="s">
        <v>1183</v>
      </c>
      <c r="BB271" s="810" t="s">
        <v>1183</v>
      </c>
      <c r="BC271" s="810" t="s">
        <v>1183</v>
      </c>
      <c r="BD271" s="810" t="s">
        <v>1183</v>
      </c>
      <c r="BE271" s="810" t="s">
        <v>1241</v>
      </c>
      <c r="BF271" s="811">
        <f>NaturalRelatedDisc(I271,H271,J271,K271,AX271,"Y",L271,M271,N271,O271)+NaturalRelatedDisc(I271,H271,J271,K271,AY271,"Y",L271,M271,N271,O271)+OpenRelatedDisc(I271,H271,J271,K271,AZ271,"Y",L271,M271,N271,O271)+GrainingRelatedDisc(I271,H271,J271,K271,BA271,"Surface","Y",L271,M271,N271,O271)+GrainingRelatedDisc(I271,H271,J271,K271,BB271,"Internal","Y",L271,M271,N271,O271)+OthersRelatedDisc(I271,H271,J271,K271,BC271,"Y",L271,M271,N271,O271)+OthersRelatedDisc(I271,H271,J271,K271,BD271,"Y",L271,M271,N271,O271)+OthersRelatedDisc(I271,H271,J271,K271,BE271,"Y",L271,M271,N271,O271)+cutrelatedDisc(I271,H271,J271,K271,L271,M271,N271,AW271,"Y",O271)+GetColClarupgDwg(I271,H271,J271,K271,AU271,AV271,"Y",L271)</f>
        <v>0</v>
      </c>
      <c r="BG271" s="810" t="s">
        <v>1183</v>
      </c>
      <c r="BH271" s="810" t="s">
        <v>1183</v>
      </c>
      <c r="BI271" s="811">
        <f t="shared" si="66"/>
        <v>0</v>
      </c>
      <c r="BJ271" s="810" t="s">
        <v>1183</v>
      </c>
      <c r="BK271" s="810" t="s">
        <v>1183</v>
      </c>
      <c r="BL271" s="810" t="s">
        <v>1322</v>
      </c>
      <c r="BM271" s="811">
        <f t="shared" si="67"/>
        <v>0</v>
      </c>
      <c r="BN271" s="812" t="s">
        <v>861</v>
      </c>
      <c r="BO271" s="812" t="s">
        <v>861</v>
      </c>
      <c r="BP271" s="812" t="s">
        <v>749</v>
      </c>
      <c r="BQ271" s="811">
        <f>cleanrelateddisc(I271, H271, J271, K271, BN271, BO271, "Y", L271, M271, N271)+HARelatedDisc(I271, H271, J271, K271,BP271, "Y", L271)</f>
        <v>0</v>
      </c>
      <c r="BR271" s="810"/>
      <c r="BS271" s="810"/>
      <c r="BT271" s="811"/>
      <c r="BU271" s="811"/>
      <c r="BV271" s="810"/>
      <c r="BW271" s="811"/>
      <c r="BX271" s="810"/>
      <c r="BY271" s="813"/>
      <c r="BZ271" s="811"/>
      <c r="CA271" s="813"/>
      <c r="CB271" s="811"/>
      <c r="CC271" s="810"/>
      <c r="CD271" s="810"/>
      <c r="CE271" s="810"/>
      <c r="CF271" s="810"/>
      <c r="CG271" s="810"/>
      <c r="CH271" s="810"/>
      <c r="CI271" s="810"/>
      <c r="CJ271" s="810"/>
      <c r="CK271" s="814"/>
      <c r="CL271" s="815">
        <f t="array" ref="CL271">getSection(I271,J271,K271)</f>
        <v>3</v>
      </c>
      <c r="CM271" s="508">
        <f t="array" ref="CM271">IF(AQ271="N/A","",IF(CU271="N/A",0,GetRapPrice(I271,H271,J271,K271)))</f>
        <v>2300</v>
      </c>
      <c r="CN271" s="509">
        <f t="shared" si="68"/>
        <v>-0.41000000000000003</v>
      </c>
      <c r="CO271" s="509">
        <f t="array" ref="CO271">IF(AQ271="N/A","",IF(CU271="N/A",0,IF(ISBLANK(G271),0,GetPolSymmDiscount(I271,H271,J271,K271,L271,M271,N271,O271))))</f>
        <v>0</v>
      </c>
      <c r="CP271" s="509">
        <f t="array" ref="CP271">IF(AQ271="N/A","",Depthdisc(I271,H271,L271,J271,K271,Z271,"Y"))</f>
        <v>0</v>
      </c>
      <c r="CQ271" s="509">
        <f t="array" ref="CQ271">IF(AQ271="N/A","",IF(CU271="N/A",0,GetSizePremiums(I271,H271,J271,K271,L271,M271,N271,O271,getSection(G271,J271,K271))))</f>
        <v>0</v>
      </c>
      <c r="CR271" s="509">
        <f t="array" ref="CR271">IF(AQ271="N/A","",IF(CU271="N/A",0,IF(ISBLANK(G271),0,GetDiameterPremiums(I271,H271,L271,M271,N271,O271,J271,K271,T271))))</f>
        <v>0</v>
      </c>
      <c r="CS271" s="509">
        <f t="array" ref="CS271">IF(AQ271="N/A","",IF(CU271="N/A",0,IF(ISBLANK(G271),0,GetKtoSPremiums(I271,H271,J271,K271,AJ271))))</f>
        <v>0</v>
      </c>
      <c r="CT271" s="509">
        <f t="shared" si="69"/>
        <v>-0.41000000000000003</v>
      </c>
      <c r="CU271" s="508">
        <f t="array" ref="CU271">IF(AQ271="N/A","",GetFMP(I271, H271, J271, K271, L271, M271, N271, O271, (Q271+R271)/2,Z271,AJ271,"Y"))</f>
        <v>1357</v>
      </c>
      <c r="CV271" s="504">
        <f t="shared" si="70"/>
        <v>678.5</v>
      </c>
      <c r="CW271" s="508">
        <f t="shared" si="71"/>
        <v>2300</v>
      </c>
      <c r="CX271" s="717">
        <f t="shared" si="72"/>
        <v>0</v>
      </c>
      <c r="CY271" s="717">
        <f>IF(OR(AQ271="N/A",BM271="N/A",BI271="N/A"),"",IF(AND(H271&lt;1,H271&gt;=0.3,I270="ROUND"),IF(CT271&gt;=-0.4,-0.2,-0.15),MAX(CX271,IF(OR(AQ271="N/A",BM271="N/A",BI271="N/A"),"",GetFinalDiscount("Y", I271, H271, J271, K271, L271, M271, N271, O271, AS271, AT271,AU271,AV271, AW271, AX271,AY271, AZ271, BA271, BB271,BC271,BD271, BE271,BG271, BH271, BJ271, BK271, BN271, BO271, BP271)))))</f>
        <v>-0.15</v>
      </c>
      <c r="CZ271" s="717">
        <f t="shared" si="73"/>
        <v>-0.41000000000000003</v>
      </c>
      <c r="DA271" s="509">
        <f t="shared" si="74"/>
        <v>-0.41000000000000003</v>
      </c>
      <c r="DB271" s="504">
        <f t="shared" si="75"/>
        <v>1357</v>
      </c>
      <c r="DC271" s="504">
        <f t="shared" si="76"/>
        <v>678.5</v>
      </c>
      <c r="DD271" s="504" t="str">
        <f t="shared" si="77"/>
        <v/>
      </c>
      <c r="DE271" s="504">
        <f t="array" ref="DE271">IF(OR(AQ271="N/A",BM271="N/A",BI271="N/A"),"",GetCertCharge(H271,"Y",AL271))</f>
        <v>54</v>
      </c>
      <c r="DF271" s="504">
        <f>IF(OR(AQ271="N/A",BM271="N/A",BI271="N/A"),"",DC271*Parameters!$L$3)</f>
        <v>27.14</v>
      </c>
      <c r="DG271" s="504">
        <f t="shared" si="78"/>
        <v>597.36</v>
      </c>
      <c r="DH271" s="504">
        <f t="shared" si="79"/>
        <v>1194.72</v>
      </c>
    </row>
    <row r="272" spans="2:112" x14ac:dyDescent="0.25">
      <c r="B272" s="798"/>
      <c r="C272" s="799" t="s">
        <v>1738</v>
      </c>
      <c r="D272" s="512"/>
      <c r="E272" s="512"/>
      <c r="F272" s="722" t="s">
        <v>24</v>
      </c>
      <c r="G272" s="800"/>
      <c r="H272" s="801">
        <v>0.5</v>
      </c>
      <c r="I272" s="509" t="s">
        <v>196</v>
      </c>
      <c r="J272" s="802" t="s">
        <v>215</v>
      </c>
      <c r="K272" s="803" t="s">
        <v>243</v>
      </c>
      <c r="L272" s="804" t="s">
        <v>202</v>
      </c>
      <c r="M272" s="805" t="s">
        <v>202</v>
      </c>
      <c r="N272" s="804" t="s">
        <v>202</v>
      </c>
      <c r="O272" s="804" t="s">
        <v>22</v>
      </c>
      <c r="P272" s="806"/>
      <c r="Q272" s="805"/>
      <c r="R272" s="805"/>
      <c r="S272" s="805"/>
      <c r="T272" s="805"/>
      <c r="U272" s="805">
        <v>1.014</v>
      </c>
      <c r="V272" s="805"/>
      <c r="W272" s="805"/>
      <c r="X272" s="805"/>
      <c r="Y272" s="805"/>
      <c r="Z272" s="805">
        <v>64.7</v>
      </c>
      <c r="AA272" s="512">
        <v>59</v>
      </c>
      <c r="AB272" s="512"/>
      <c r="AC272" s="512"/>
      <c r="AD272" s="807"/>
      <c r="AE272" s="805"/>
      <c r="AF272" s="805"/>
      <c r="AG272" s="805"/>
      <c r="AH272" s="805"/>
      <c r="AI272" s="512"/>
      <c r="AJ272" s="512" t="s">
        <v>190</v>
      </c>
      <c r="AK272" s="807"/>
      <c r="AL272" s="512"/>
      <c r="AM272" s="807"/>
      <c r="AN272" s="512"/>
      <c r="AO272" s="559">
        <f t="array" ref="AO272">IF(AQ272="N/A","",GetRapPrice(I272,H272,J272,K272))</f>
        <v>4100</v>
      </c>
      <c r="AP272" s="509">
        <f t="shared" si="64"/>
        <v>-0.49</v>
      </c>
      <c r="AQ272" s="508">
        <f t="array" ref="AQ272">GetFMP(I272,H272,J272,K272,L272,M272,N272,O272,(Q272+R272)/2,Z272,AJ272,"Y")</f>
        <v>2091</v>
      </c>
      <c r="AR272" s="504">
        <f t="shared" si="65"/>
        <v>1045.5</v>
      </c>
      <c r="AS272" s="808"/>
      <c r="AT272" s="809"/>
      <c r="AU272" s="810"/>
      <c r="AV272" s="810"/>
      <c r="AW272" s="811" t="s">
        <v>189</v>
      </c>
      <c r="AX272" s="811" t="s">
        <v>1183</v>
      </c>
      <c r="AY272" s="810" t="s">
        <v>1181</v>
      </c>
      <c r="AZ272" s="810" t="s">
        <v>1183</v>
      </c>
      <c r="BA272" s="810" t="s">
        <v>195</v>
      </c>
      <c r="BB272" s="810" t="s">
        <v>1183</v>
      </c>
      <c r="BC272" s="810" t="s">
        <v>1183</v>
      </c>
      <c r="BD272" s="810" t="s">
        <v>1183</v>
      </c>
      <c r="BE272" s="810" t="s">
        <v>1183</v>
      </c>
      <c r="BF272" s="811">
        <f>NaturalRelatedDisc(I272,H272,J272,K272,AX272,"Y",L272,M272,N272,O272)+NaturalRelatedDisc(I272,H272,J272,K272,AY272,"Y",L272,M272,N272,O272)+OpenRelatedDisc(I272,H272,J272,K272,AZ272,"Y",L272,M272,N272,O272)+GrainingRelatedDisc(I272,H272,J272,K272,BA272,"Surface","Y",L272,M272,N272,O272)+GrainingRelatedDisc(I272,H272,J272,K272,BB272,"Internal","Y",L272,M272,N272,O272)+OthersRelatedDisc(I272,H272,J272,K272,BC272,"Y",L272,M272,N272,O272)+OthersRelatedDisc(I272,H272,J272,K272,BD272,"Y",L272,M272,N272,O272)+OthersRelatedDisc(I272,H272,J272,K272,BE272,"Y",L272,M272,N272,O272)+cutrelatedDisc(I272,H272,J272,K272,L272,M272,N272,AW272,"Y",O272)+GetColClarupgDwg(I272,H272,J272,K272,AU272,AV272,"Y",L272)</f>
        <v>0</v>
      </c>
      <c r="BG272" s="810" t="s">
        <v>1183</v>
      </c>
      <c r="BH272" s="810" t="s">
        <v>1183</v>
      </c>
      <c r="BI272" s="811">
        <f t="shared" si="66"/>
        <v>0</v>
      </c>
      <c r="BJ272" s="810" t="s">
        <v>1183</v>
      </c>
      <c r="BK272" s="810" t="s">
        <v>1183</v>
      </c>
      <c r="BL272" s="810" t="s">
        <v>1326</v>
      </c>
      <c r="BM272" s="811">
        <f t="shared" si="67"/>
        <v>0</v>
      </c>
      <c r="BN272" s="812" t="s">
        <v>861</v>
      </c>
      <c r="BO272" s="812" t="s">
        <v>861</v>
      </c>
      <c r="BP272" s="812" t="s">
        <v>749</v>
      </c>
      <c r="BQ272" s="811">
        <f>cleanrelateddisc(I272, H272, J272, K272, BN272, BO272, "Y", L272, M272, N272)+HARelatedDisc(I272, H272, J272, K272,BP272, "Y", L272)</f>
        <v>0</v>
      </c>
      <c r="BR272" s="810"/>
      <c r="BS272" s="810"/>
      <c r="BT272" s="811"/>
      <c r="BU272" s="811"/>
      <c r="BV272" s="810"/>
      <c r="BW272" s="811"/>
      <c r="BX272" s="810"/>
      <c r="BY272" s="813"/>
      <c r="BZ272" s="811"/>
      <c r="CA272" s="813"/>
      <c r="CB272" s="811"/>
      <c r="CC272" s="810"/>
      <c r="CD272" s="810"/>
      <c r="CE272" s="810"/>
      <c r="CF272" s="810"/>
      <c r="CG272" s="810"/>
      <c r="CH272" s="810"/>
      <c r="CI272" s="810"/>
      <c r="CJ272" s="810"/>
      <c r="CK272" s="814"/>
      <c r="CL272" s="815">
        <f t="array" ref="CL272">getSection(I272,J272,K272)</f>
        <v>5</v>
      </c>
      <c r="CM272" s="508">
        <f t="array" ref="CM272">IF(AQ272="N/A","",IF(CU272="N/A",0,GetRapPrice(I272,H272,J272,K272)))</f>
        <v>4100</v>
      </c>
      <c r="CN272" s="509">
        <f t="shared" si="68"/>
        <v>-0.49</v>
      </c>
      <c r="CO272" s="509">
        <f t="array" ref="CO272">IF(AQ272="N/A","",IF(CU272="N/A",0,IF(ISBLANK(G272),0,GetPolSymmDiscount(I272,H272,J272,K272,L272,M272,N272,O272))))</f>
        <v>0</v>
      </c>
      <c r="CP272" s="509">
        <f t="array" ref="CP272">IF(AQ272="N/A","",Depthdisc(I272,H272,L272,J272,K272,Z272,"Y"))</f>
        <v>0</v>
      </c>
      <c r="CQ272" s="509">
        <f t="array" ref="CQ272">IF(AQ272="N/A","",IF(CU272="N/A",0,GetSizePremiums(I272,H272,J272,K272,L272,M272,N272,O272,getSection(G272,J272,K272))))</f>
        <v>0</v>
      </c>
      <c r="CR272" s="509">
        <f t="array" ref="CR272">IF(AQ272="N/A","",IF(CU272="N/A",0,IF(ISBLANK(G272),0,GetDiameterPremiums(I272,H272,L272,M272,N272,O272,J272,K272,T272))))</f>
        <v>0</v>
      </c>
      <c r="CS272" s="509">
        <f t="array" ref="CS272">IF(AQ272="N/A","",IF(CU272="N/A",0,IF(ISBLANK(G272),0,GetKtoSPremiums(I272,H272,J272,K272,AJ272))))</f>
        <v>0</v>
      </c>
      <c r="CT272" s="509">
        <f t="shared" si="69"/>
        <v>-0.49</v>
      </c>
      <c r="CU272" s="508">
        <f t="array" ref="CU272">IF(AQ272="N/A","",GetFMP(I272, H272, J272, K272, L272, M272, N272, O272, (Q272+R272)/2,Z272,AJ272,"Y"))</f>
        <v>2091</v>
      </c>
      <c r="CV272" s="504">
        <f t="shared" si="70"/>
        <v>1045.5</v>
      </c>
      <c r="CW272" s="508">
        <f t="shared" si="71"/>
        <v>4100</v>
      </c>
      <c r="CX272" s="717">
        <f t="shared" si="72"/>
        <v>0</v>
      </c>
      <c r="CY272" s="717">
        <f>IF(OR(AQ272="N/A",BM272="N/A",BI272="N/A"),"",IF(AND(H272&lt;1,H272&gt;=0.3,I271="ROUND"),IF(CT272&gt;=-0.4,-0.2,-0.15),MAX(CX272,IF(OR(AQ272="N/A",BM272="N/A",BI272="N/A"),"",GetFinalDiscount("Y", I272, H272, J272, K272, L272, M272, N272, O272, AS272, AT272,AU272,AV272, AW272, AX272,AY272, AZ272, BA272, BB272,BC272,BD272, BE272,BG272, BH272, BJ272, BK272, BN272, BO272, BP272)))))</f>
        <v>-0.15</v>
      </c>
      <c r="CZ272" s="717">
        <f t="shared" si="73"/>
        <v>-0.49</v>
      </c>
      <c r="DA272" s="509">
        <f t="shared" si="74"/>
        <v>-0.49</v>
      </c>
      <c r="DB272" s="504">
        <f t="shared" si="75"/>
        <v>2091</v>
      </c>
      <c r="DC272" s="504">
        <f t="shared" si="76"/>
        <v>1045.5</v>
      </c>
      <c r="DD272" s="504" t="str">
        <f t="shared" si="77"/>
        <v/>
      </c>
      <c r="DE272" s="504">
        <f t="array" ref="DE272">IF(OR(AQ272="N/A",BM272="N/A",BI272="N/A"),"",GetCertCharge(H272,"Y",AL272))</f>
        <v>54</v>
      </c>
      <c r="DF272" s="504">
        <f>IF(OR(AQ272="N/A",BM272="N/A",BI272="N/A"),"",DC272*Parameters!$L$3)</f>
        <v>41.82</v>
      </c>
      <c r="DG272" s="504">
        <f t="shared" si="78"/>
        <v>949.68</v>
      </c>
      <c r="DH272" s="504">
        <f t="shared" si="79"/>
        <v>1899.36</v>
      </c>
    </row>
    <row r="273" spans="2:112" x14ac:dyDescent="0.25">
      <c r="B273" s="798"/>
      <c r="C273" s="799" t="s">
        <v>1739</v>
      </c>
      <c r="D273" s="512"/>
      <c r="E273" s="512"/>
      <c r="F273" s="722" t="s">
        <v>24</v>
      </c>
      <c r="G273" s="800"/>
      <c r="H273" s="801">
        <v>0.5</v>
      </c>
      <c r="I273" s="509" t="s">
        <v>196</v>
      </c>
      <c r="J273" s="802" t="s">
        <v>273</v>
      </c>
      <c r="K273" s="803" t="s">
        <v>251</v>
      </c>
      <c r="L273" s="804" t="s">
        <v>188</v>
      </c>
      <c r="M273" s="805" t="s">
        <v>188</v>
      </c>
      <c r="N273" s="804" t="s">
        <v>188</v>
      </c>
      <c r="O273" s="804" t="s">
        <v>22</v>
      </c>
      <c r="P273" s="806"/>
      <c r="Q273" s="805"/>
      <c r="R273" s="805"/>
      <c r="S273" s="805"/>
      <c r="T273" s="805"/>
      <c r="U273" s="805">
        <v>1.008</v>
      </c>
      <c r="V273" s="805"/>
      <c r="W273" s="805"/>
      <c r="X273" s="805"/>
      <c r="Y273" s="805"/>
      <c r="Z273" s="805">
        <v>61.7</v>
      </c>
      <c r="AA273" s="512">
        <v>58</v>
      </c>
      <c r="AB273" s="512"/>
      <c r="AC273" s="512"/>
      <c r="AD273" s="807"/>
      <c r="AE273" s="805"/>
      <c r="AF273" s="805"/>
      <c r="AG273" s="805"/>
      <c r="AH273" s="805"/>
      <c r="AI273" s="512"/>
      <c r="AJ273" s="512" t="s">
        <v>1893</v>
      </c>
      <c r="AK273" s="807"/>
      <c r="AL273" s="512"/>
      <c r="AM273" s="807"/>
      <c r="AN273" s="512"/>
      <c r="AO273" s="559">
        <f t="array" ref="AO273">IF(AQ273="N/A","",GetRapPrice(I273,H273,J273,K273))</f>
        <v>2100</v>
      </c>
      <c r="AP273" s="509">
        <f t="shared" si="64"/>
        <v>-0.41000000000000003</v>
      </c>
      <c r="AQ273" s="508">
        <f t="array" ref="AQ273">GetFMP(I273,H273,J273,K273,L273,M273,N273,O273,(Q273+R273)/2,Z273,AJ273,"Y")</f>
        <v>1239</v>
      </c>
      <c r="AR273" s="504">
        <f t="shared" si="65"/>
        <v>619.5</v>
      </c>
      <c r="AS273" s="808"/>
      <c r="AT273" s="809"/>
      <c r="AU273" s="810"/>
      <c r="AV273" s="810"/>
      <c r="AW273" s="811" t="s">
        <v>189</v>
      </c>
      <c r="AX273" s="811" t="s">
        <v>1183</v>
      </c>
      <c r="AY273" s="810" t="s">
        <v>1183</v>
      </c>
      <c r="AZ273" s="810" t="s">
        <v>1183</v>
      </c>
      <c r="BA273" s="810" t="s">
        <v>1183</v>
      </c>
      <c r="BB273" s="810" t="s">
        <v>1183</v>
      </c>
      <c r="BC273" s="810" t="s">
        <v>1183</v>
      </c>
      <c r="BD273" s="810" t="s">
        <v>1183</v>
      </c>
      <c r="BE273" s="810" t="s">
        <v>1183</v>
      </c>
      <c r="BF273" s="811">
        <f>NaturalRelatedDisc(I273,H273,J273,K273,AX273,"Y",L273,M273,N273,O273)+NaturalRelatedDisc(I273,H273,J273,K273,AY273,"Y",L273,M273,N273,O273)+OpenRelatedDisc(I273,H273,J273,K273,AZ273,"Y",L273,M273,N273,O273)+GrainingRelatedDisc(I273,H273,J273,K273,BA273,"Surface","Y",L273,M273,N273,O273)+GrainingRelatedDisc(I273,H273,J273,K273,BB273,"Internal","Y",L273,M273,N273,O273)+OthersRelatedDisc(I273,H273,J273,K273,BC273,"Y",L273,M273,N273,O273)+OthersRelatedDisc(I273,H273,J273,K273,BD273,"Y",L273,M273,N273,O273)+OthersRelatedDisc(I273,H273,J273,K273,BE273,"Y",L273,M273,N273,O273)+cutrelatedDisc(I273,H273,J273,K273,L273,M273,N273,AW273,"Y",O273)+GetColClarupgDwg(I273,H273,J273,K273,AU273,AV273,"Y",L273)</f>
        <v>0</v>
      </c>
      <c r="BG273" s="810" t="s">
        <v>1183</v>
      </c>
      <c r="BH273" s="810" t="s">
        <v>1183</v>
      </c>
      <c r="BI273" s="811">
        <f t="shared" si="66"/>
        <v>0</v>
      </c>
      <c r="BJ273" s="810" t="s">
        <v>1183</v>
      </c>
      <c r="BK273" s="810" t="s">
        <v>1183</v>
      </c>
      <c r="BL273" s="810" t="s">
        <v>1326</v>
      </c>
      <c r="BM273" s="811">
        <f t="shared" si="67"/>
        <v>0</v>
      </c>
      <c r="BN273" s="812" t="s">
        <v>861</v>
      </c>
      <c r="BO273" s="812" t="s">
        <v>861</v>
      </c>
      <c r="BP273" s="812" t="s">
        <v>749</v>
      </c>
      <c r="BQ273" s="811">
        <f>cleanrelateddisc(I273, H273, J273, K273, BN273, BO273, "Y", L273, M273, N273)+HARelatedDisc(I273, H273, J273, K273,BP273, "Y", L273)</f>
        <v>0</v>
      </c>
      <c r="BR273" s="810"/>
      <c r="BS273" s="810"/>
      <c r="BT273" s="811"/>
      <c r="BU273" s="811"/>
      <c r="BV273" s="810"/>
      <c r="BW273" s="811"/>
      <c r="BX273" s="810"/>
      <c r="BY273" s="813"/>
      <c r="BZ273" s="811"/>
      <c r="CA273" s="813"/>
      <c r="CB273" s="811"/>
      <c r="CC273" s="810"/>
      <c r="CD273" s="810"/>
      <c r="CE273" s="810"/>
      <c r="CF273" s="810"/>
      <c r="CG273" s="810"/>
      <c r="CH273" s="810"/>
      <c r="CI273" s="810"/>
      <c r="CJ273" s="810"/>
      <c r="CK273" s="814"/>
      <c r="CL273" s="815">
        <f t="array" ref="CL273">getSection(I273,J273,K273)</f>
        <v>6</v>
      </c>
      <c r="CM273" s="508">
        <f t="array" ref="CM273">IF(AQ273="N/A","",IF(CU273="N/A",0,GetRapPrice(I273,H273,J273,K273)))</f>
        <v>2100</v>
      </c>
      <c r="CN273" s="509">
        <f t="shared" si="68"/>
        <v>-0.41000000000000003</v>
      </c>
      <c r="CO273" s="509">
        <f t="array" ref="CO273">IF(AQ273="N/A","",IF(CU273="N/A",0,IF(ISBLANK(G273),0,GetPolSymmDiscount(I273,H273,J273,K273,L273,M273,N273,O273))))</f>
        <v>0</v>
      </c>
      <c r="CP273" s="509">
        <f t="array" ref="CP273">IF(AQ273="N/A","",Depthdisc(I273,H273,L273,J273,K273,Z273,"Y"))</f>
        <v>0</v>
      </c>
      <c r="CQ273" s="509">
        <f t="array" ref="CQ273">IF(AQ273="N/A","",IF(CU273="N/A",0,GetSizePremiums(I273,H273,J273,K273,L273,M273,N273,O273,getSection(G273,J273,K273))))</f>
        <v>0</v>
      </c>
      <c r="CR273" s="509">
        <f t="array" ref="CR273">IF(AQ273="N/A","",IF(CU273="N/A",0,IF(ISBLANK(G273),0,GetDiameterPremiums(I273,H273,L273,M273,N273,O273,J273,K273,T273))))</f>
        <v>0</v>
      </c>
      <c r="CS273" s="509">
        <f t="array" ref="CS273">IF(AQ273="N/A","",IF(CU273="N/A",0,IF(ISBLANK(G273),0,GetKtoSPremiums(I273,H273,J273,K273,AJ273))))</f>
        <v>0</v>
      </c>
      <c r="CT273" s="509">
        <f t="shared" si="69"/>
        <v>-0.41000000000000003</v>
      </c>
      <c r="CU273" s="508">
        <f t="array" ref="CU273">IF(AQ273="N/A","",GetFMP(I273, H273, J273, K273, L273, M273, N273, O273, (Q273+R273)/2,Z273,AJ273,"Y"))</f>
        <v>1239</v>
      </c>
      <c r="CV273" s="504">
        <f t="shared" si="70"/>
        <v>619.5</v>
      </c>
      <c r="CW273" s="508">
        <f t="shared" si="71"/>
        <v>2100</v>
      </c>
      <c r="CX273" s="717">
        <f t="shared" si="72"/>
        <v>0</v>
      </c>
      <c r="CY273" s="717">
        <f>IF(OR(AQ273="N/A",BM273="N/A",BI273="N/A"),"",IF(AND(H273&lt;1,H273&gt;=0.3,I272="ROUND"),IF(CT273&gt;=-0.4,-0.2,-0.15),MAX(CX273,IF(OR(AQ273="N/A",BM273="N/A",BI273="N/A"),"",GetFinalDiscount("Y", I273, H273, J273, K273, L273, M273, N273, O273, AS273, AT273,AU273,AV273, AW273, AX273,AY273, AZ273, BA273, BB273,BC273,BD273, BE273,BG273, BH273, BJ273, BK273, BN273, BO273, BP273)))))</f>
        <v>-0.15</v>
      </c>
      <c r="CZ273" s="717">
        <f t="shared" si="73"/>
        <v>-0.41000000000000003</v>
      </c>
      <c r="DA273" s="509">
        <f t="shared" si="74"/>
        <v>-0.41000000000000003</v>
      </c>
      <c r="DB273" s="504">
        <f t="shared" si="75"/>
        <v>1239</v>
      </c>
      <c r="DC273" s="504">
        <f t="shared" si="76"/>
        <v>619.5</v>
      </c>
      <c r="DD273" s="504" t="str">
        <f t="shared" si="77"/>
        <v/>
      </c>
      <c r="DE273" s="504">
        <f t="array" ref="DE273">IF(OR(AQ273="N/A",BM273="N/A",BI273="N/A"),"",GetCertCharge(H273,"Y",AL273))</f>
        <v>54</v>
      </c>
      <c r="DF273" s="504">
        <f>IF(OR(AQ273="N/A",BM273="N/A",BI273="N/A"),"",DC273*Parameters!$L$3)</f>
        <v>24.78</v>
      </c>
      <c r="DG273" s="504">
        <f t="shared" si="78"/>
        <v>540.72</v>
      </c>
      <c r="DH273" s="504">
        <f t="shared" si="79"/>
        <v>1081.44</v>
      </c>
    </row>
    <row r="274" spans="2:112" x14ac:dyDescent="0.25">
      <c r="B274" s="798"/>
      <c r="C274" s="799" t="s">
        <v>1740</v>
      </c>
      <c r="D274" s="512"/>
      <c r="E274" s="512"/>
      <c r="F274" s="722" t="s">
        <v>24</v>
      </c>
      <c r="G274" s="800"/>
      <c r="H274" s="801">
        <v>0.5</v>
      </c>
      <c r="I274" s="509" t="s">
        <v>196</v>
      </c>
      <c r="J274" s="802" t="s">
        <v>233</v>
      </c>
      <c r="K274" s="803" t="s">
        <v>259</v>
      </c>
      <c r="L274" s="804" t="s">
        <v>188</v>
      </c>
      <c r="M274" s="805" t="s">
        <v>188</v>
      </c>
      <c r="N274" s="804" t="s">
        <v>188</v>
      </c>
      <c r="O274" s="804" t="s">
        <v>36</v>
      </c>
      <c r="P274" s="806"/>
      <c r="Q274" s="805"/>
      <c r="R274" s="805"/>
      <c r="S274" s="805"/>
      <c r="T274" s="805"/>
      <c r="U274" s="805">
        <v>1.01</v>
      </c>
      <c r="V274" s="805"/>
      <c r="W274" s="805"/>
      <c r="X274" s="805"/>
      <c r="Y274" s="805"/>
      <c r="Z274" s="805">
        <v>61.4</v>
      </c>
      <c r="AA274" s="512">
        <v>59</v>
      </c>
      <c r="AB274" s="512"/>
      <c r="AC274" s="512"/>
      <c r="AD274" s="807"/>
      <c r="AE274" s="805"/>
      <c r="AF274" s="805"/>
      <c r="AG274" s="805"/>
      <c r="AH274" s="805"/>
      <c r="AI274" s="512"/>
      <c r="AJ274" s="512" t="s">
        <v>1889</v>
      </c>
      <c r="AK274" s="807"/>
      <c r="AL274" s="512"/>
      <c r="AM274" s="807"/>
      <c r="AN274" s="512"/>
      <c r="AO274" s="559">
        <f t="array" ref="AO274">IF(AQ274="N/A","",GetRapPrice(I274,H274,J274,K274))</f>
        <v>3400</v>
      </c>
      <c r="AP274" s="509">
        <f t="shared" si="64"/>
        <v>-0.44999999999999996</v>
      </c>
      <c r="AQ274" s="508">
        <f t="array" ref="AQ274">GetFMP(I274,H274,J274,K274,L274,M274,N274,O274,(Q274+R274)/2,Z274,AJ274,"Y")</f>
        <v>1870.0000000000002</v>
      </c>
      <c r="AR274" s="504">
        <f t="shared" si="65"/>
        <v>935.00000000000011</v>
      </c>
      <c r="AS274" s="808"/>
      <c r="AT274" s="809"/>
      <c r="AU274" s="810"/>
      <c r="AV274" s="810"/>
      <c r="AW274" s="811" t="s">
        <v>189</v>
      </c>
      <c r="AX274" s="811" t="s">
        <v>1183</v>
      </c>
      <c r="AY274" s="810" t="s">
        <v>1183</v>
      </c>
      <c r="AZ274" s="810" t="s">
        <v>1183</v>
      </c>
      <c r="BA274" s="810" t="s">
        <v>1183</v>
      </c>
      <c r="BB274" s="810" t="s">
        <v>1183</v>
      </c>
      <c r="BC274" s="810" t="s">
        <v>1183</v>
      </c>
      <c r="BD274" s="810" t="s">
        <v>1183</v>
      </c>
      <c r="BE274" s="810" t="s">
        <v>1183</v>
      </c>
      <c r="BF274" s="811">
        <f>NaturalRelatedDisc(I274,H274,J274,K274,AX274,"Y",L274,M274,N274,O274)+NaturalRelatedDisc(I274,H274,J274,K274,AY274,"Y",L274,M274,N274,O274)+OpenRelatedDisc(I274,H274,J274,K274,AZ274,"Y",L274,M274,N274,O274)+GrainingRelatedDisc(I274,H274,J274,K274,BA274,"Surface","Y",L274,M274,N274,O274)+GrainingRelatedDisc(I274,H274,J274,K274,BB274,"Internal","Y",L274,M274,N274,O274)+OthersRelatedDisc(I274,H274,J274,K274,BC274,"Y",L274,M274,N274,O274)+OthersRelatedDisc(I274,H274,J274,K274,BD274,"Y",L274,M274,N274,O274)+OthersRelatedDisc(I274,H274,J274,K274,BE274,"Y",L274,M274,N274,O274)+cutrelatedDisc(I274,H274,J274,K274,L274,M274,N274,AW274,"Y",O274)+GetColClarupgDwg(I274,H274,J274,K274,AU274,AV274,"Y",L274)</f>
        <v>0</v>
      </c>
      <c r="BG274" s="810" t="s">
        <v>1183</v>
      </c>
      <c r="BH274" s="810" t="s">
        <v>1183</v>
      </c>
      <c r="BI274" s="811">
        <f t="shared" si="66"/>
        <v>0</v>
      </c>
      <c r="BJ274" s="810" t="s">
        <v>1183</v>
      </c>
      <c r="BK274" s="810" t="s">
        <v>1293</v>
      </c>
      <c r="BL274" s="810" t="s">
        <v>1322</v>
      </c>
      <c r="BM274" s="811">
        <f t="shared" si="67"/>
        <v>0</v>
      </c>
      <c r="BN274" s="812" t="s">
        <v>749</v>
      </c>
      <c r="BO274" s="812" t="s">
        <v>749</v>
      </c>
      <c r="BP274" s="812" t="s">
        <v>749</v>
      </c>
      <c r="BQ274" s="811">
        <f>cleanrelateddisc(I274, H274, J274, K274, BN274, BO274, "Y", L274, M274, N274)+HARelatedDisc(I274, H274, J274, K274,BP274, "Y", L274)</f>
        <v>0</v>
      </c>
      <c r="BR274" s="810"/>
      <c r="BS274" s="810"/>
      <c r="BT274" s="811"/>
      <c r="BU274" s="811"/>
      <c r="BV274" s="810"/>
      <c r="BW274" s="811"/>
      <c r="BX274" s="810"/>
      <c r="BY274" s="813"/>
      <c r="BZ274" s="811"/>
      <c r="CA274" s="813"/>
      <c r="CB274" s="811"/>
      <c r="CC274" s="810"/>
      <c r="CD274" s="810"/>
      <c r="CE274" s="810"/>
      <c r="CF274" s="810"/>
      <c r="CG274" s="810"/>
      <c r="CH274" s="810"/>
      <c r="CI274" s="810"/>
      <c r="CJ274" s="810"/>
      <c r="CK274" s="814"/>
      <c r="CL274" s="815">
        <f t="array" ref="CL274">getSection(I274,J274,K274)</f>
        <v>7</v>
      </c>
      <c r="CM274" s="508">
        <f t="array" ref="CM274">IF(AQ274="N/A","",IF(CU274="N/A",0,GetRapPrice(I274,H274,J274,K274)))</f>
        <v>3400</v>
      </c>
      <c r="CN274" s="509">
        <f t="shared" si="68"/>
        <v>-0.44999999999999996</v>
      </c>
      <c r="CO274" s="509">
        <f t="array" ref="CO274">IF(AQ274="N/A","",IF(CU274="N/A",0,IF(ISBLANK(G274),0,GetPolSymmDiscount(I274,H274,J274,K274,L274,M274,N274,O274))))</f>
        <v>0</v>
      </c>
      <c r="CP274" s="509">
        <f t="array" ref="CP274">IF(AQ274="N/A","",Depthdisc(I274,H274,L274,J274,K274,Z274,"Y"))</f>
        <v>0</v>
      </c>
      <c r="CQ274" s="509">
        <f t="array" ref="CQ274">IF(AQ274="N/A","",IF(CU274="N/A",0,GetSizePremiums(I274,H274,J274,K274,L274,M274,N274,O274,getSection(G274,J274,K274))))</f>
        <v>0</v>
      </c>
      <c r="CR274" s="509">
        <f t="array" ref="CR274">IF(AQ274="N/A","",IF(CU274="N/A",0,IF(ISBLANK(G274),0,GetDiameterPremiums(I274,H274,L274,M274,N274,O274,J274,K274,T274))))</f>
        <v>0</v>
      </c>
      <c r="CS274" s="509">
        <f t="array" ref="CS274">IF(AQ274="N/A","",IF(CU274="N/A",0,IF(ISBLANK(G274),0,GetKtoSPremiums(I274,H274,J274,K274,AJ274))))</f>
        <v>0</v>
      </c>
      <c r="CT274" s="509">
        <f t="shared" si="69"/>
        <v>-0.44999999999999996</v>
      </c>
      <c r="CU274" s="508">
        <f t="array" ref="CU274">IF(AQ274="N/A","",GetFMP(I274, H274, J274, K274, L274, M274, N274, O274, (Q274+R274)/2,Z274,AJ274,"Y"))</f>
        <v>1870.0000000000002</v>
      </c>
      <c r="CV274" s="504">
        <f t="shared" si="70"/>
        <v>935.00000000000011</v>
      </c>
      <c r="CW274" s="508">
        <f t="shared" si="71"/>
        <v>3400</v>
      </c>
      <c r="CX274" s="717">
        <f t="shared" si="72"/>
        <v>0</v>
      </c>
      <c r="CY274" s="717">
        <f>IF(OR(AQ274="N/A",BM274="N/A",BI274="N/A"),"",IF(AND(H274&lt;1,H274&gt;=0.3,I273="ROUND"),IF(CT274&gt;=-0.4,-0.2,-0.15),MAX(CX274,IF(OR(AQ274="N/A",BM274="N/A",BI274="N/A"),"",GetFinalDiscount("Y", I274, H274, J274, K274, L274, M274, N274, O274, AS274, AT274,AU274,AV274, AW274, AX274,AY274, AZ274, BA274, BB274,BC274,BD274, BE274,BG274, BH274, BJ274, BK274, BN274, BO274, BP274)))))</f>
        <v>-0.15</v>
      </c>
      <c r="CZ274" s="717">
        <f t="shared" si="73"/>
        <v>-0.44999999999999996</v>
      </c>
      <c r="DA274" s="509">
        <f t="shared" si="74"/>
        <v>-0.44999999999999996</v>
      </c>
      <c r="DB274" s="504">
        <f t="shared" si="75"/>
        <v>1870.0000000000002</v>
      </c>
      <c r="DC274" s="504">
        <f t="shared" si="76"/>
        <v>935.00000000000011</v>
      </c>
      <c r="DD274" s="504" t="str">
        <f t="shared" si="77"/>
        <v/>
      </c>
      <c r="DE274" s="504">
        <f t="array" ref="DE274">IF(OR(AQ274="N/A",BM274="N/A",BI274="N/A"),"",GetCertCharge(H274,"Y",AL274))</f>
        <v>54</v>
      </c>
      <c r="DF274" s="504">
        <f>IF(OR(AQ274="N/A",BM274="N/A",BI274="N/A"),"",DC274*Parameters!$L$3)</f>
        <v>37.400000000000006</v>
      </c>
      <c r="DG274" s="504">
        <f t="shared" si="78"/>
        <v>843.60000000000014</v>
      </c>
      <c r="DH274" s="504">
        <f t="shared" si="79"/>
        <v>1687.2000000000003</v>
      </c>
    </row>
    <row r="275" spans="2:112" x14ac:dyDescent="0.25">
      <c r="B275" s="798"/>
      <c r="C275" s="799" t="s">
        <v>1741</v>
      </c>
      <c r="D275" s="512"/>
      <c r="E275" s="512"/>
      <c r="F275" s="722" t="s">
        <v>24</v>
      </c>
      <c r="G275" s="800"/>
      <c r="H275" s="801">
        <v>0.5</v>
      </c>
      <c r="I275" s="509" t="s">
        <v>196</v>
      </c>
      <c r="J275" s="802" t="s">
        <v>213</v>
      </c>
      <c r="K275" s="803" t="s">
        <v>251</v>
      </c>
      <c r="L275" s="804" t="s">
        <v>188</v>
      </c>
      <c r="M275" s="805" t="s">
        <v>188</v>
      </c>
      <c r="N275" s="804" t="s">
        <v>188</v>
      </c>
      <c r="O275" s="804" t="s">
        <v>36</v>
      </c>
      <c r="P275" s="806"/>
      <c r="Q275" s="805"/>
      <c r="R275" s="805"/>
      <c r="S275" s="805"/>
      <c r="T275" s="805"/>
      <c r="U275" s="805">
        <v>1.008</v>
      </c>
      <c r="V275" s="805"/>
      <c r="W275" s="805"/>
      <c r="X275" s="805"/>
      <c r="Y275" s="805"/>
      <c r="Z275" s="805">
        <v>63</v>
      </c>
      <c r="AA275" s="512">
        <v>55</v>
      </c>
      <c r="AB275" s="512"/>
      <c r="AC275" s="512"/>
      <c r="AD275" s="807"/>
      <c r="AE275" s="805"/>
      <c r="AF275" s="805"/>
      <c r="AG275" s="805"/>
      <c r="AH275" s="805"/>
      <c r="AI275" s="512"/>
      <c r="AJ275" s="512" t="s">
        <v>1892</v>
      </c>
      <c r="AK275" s="807"/>
      <c r="AL275" s="512"/>
      <c r="AM275" s="807"/>
      <c r="AN275" s="512"/>
      <c r="AO275" s="559">
        <f t="array" ref="AO275">IF(AQ275="N/A","",GetRapPrice(I275,H275,J275,K275))</f>
        <v>4200</v>
      </c>
      <c r="AP275" s="509">
        <f t="shared" si="64"/>
        <v>-0.47</v>
      </c>
      <c r="AQ275" s="508">
        <f t="array" ref="AQ275">GetFMP(I275,H275,J275,K275,L275,M275,N275,O275,(Q275+R275)/2,Z275,AJ275,"Y")</f>
        <v>2226</v>
      </c>
      <c r="AR275" s="504">
        <f t="shared" si="65"/>
        <v>1113</v>
      </c>
      <c r="AS275" s="808"/>
      <c r="AT275" s="809"/>
      <c r="AU275" s="810"/>
      <c r="AV275" s="810"/>
      <c r="AW275" s="811"/>
      <c r="AX275" s="811" t="s">
        <v>1183</v>
      </c>
      <c r="AY275" s="810" t="s">
        <v>1183</v>
      </c>
      <c r="AZ275" s="810" t="s">
        <v>1183</v>
      </c>
      <c r="BA275" s="810" t="s">
        <v>1183</v>
      </c>
      <c r="BB275" s="810" t="s">
        <v>1183</v>
      </c>
      <c r="BC275" s="810" t="s">
        <v>1183</v>
      </c>
      <c r="BD275" s="810" t="s">
        <v>1183</v>
      </c>
      <c r="BE275" s="810" t="s">
        <v>1183</v>
      </c>
      <c r="BF275" s="811">
        <f>NaturalRelatedDisc(I275,H275,J275,K275,AX275,"Y",L275,M275,N275,O275)+NaturalRelatedDisc(I275,H275,J275,K275,AY275,"Y",L275,M275,N275,O275)+OpenRelatedDisc(I275,H275,J275,K275,AZ275,"Y",L275,M275,N275,O275)+GrainingRelatedDisc(I275,H275,J275,K275,BA275,"Surface","Y",L275,M275,N275,O275)+GrainingRelatedDisc(I275,H275,J275,K275,BB275,"Internal","Y",L275,M275,N275,O275)+OthersRelatedDisc(I275,H275,J275,K275,BC275,"Y",L275,M275,N275,O275)+OthersRelatedDisc(I275,H275,J275,K275,BD275,"Y",L275,M275,N275,O275)+OthersRelatedDisc(I275,H275,J275,K275,BE275,"Y",L275,M275,N275,O275)+cutrelatedDisc(I275,H275,J275,K275,L275,M275,N275,AW275,"Y",O275)+GetColClarupgDwg(I275,H275,J275,K275,AU275,AV275,"Y",L275)</f>
        <v>0</v>
      </c>
      <c r="BG275" s="810" t="s">
        <v>1183</v>
      </c>
      <c r="BH275" s="810" t="s">
        <v>1183</v>
      </c>
      <c r="BI275" s="811">
        <f t="shared" si="66"/>
        <v>0</v>
      </c>
      <c r="BJ275" s="810" t="s">
        <v>1284</v>
      </c>
      <c r="BK275" s="810" t="s">
        <v>1183</v>
      </c>
      <c r="BL275" s="810" t="s">
        <v>1183</v>
      </c>
      <c r="BM275" s="811">
        <f t="shared" si="67"/>
        <v>-0.02</v>
      </c>
      <c r="BN275" s="812"/>
      <c r="BO275" s="812"/>
      <c r="BP275" s="812" t="s">
        <v>749</v>
      </c>
      <c r="BQ275" s="811">
        <f>cleanrelateddisc(I275, H275, J275, K275, BN275, BO275, "Y", L275, M275, N275)+HARelatedDisc(I275, H275, J275, K275,BP275, "Y", L275)</f>
        <v>0</v>
      </c>
      <c r="BR275" s="810"/>
      <c r="BS275" s="810"/>
      <c r="BT275" s="811"/>
      <c r="BU275" s="811"/>
      <c r="BV275" s="810"/>
      <c r="BW275" s="811"/>
      <c r="BX275" s="810"/>
      <c r="BY275" s="813"/>
      <c r="BZ275" s="811"/>
      <c r="CA275" s="813"/>
      <c r="CB275" s="811"/>
      <c r="CC275" s="810"/>
      <c r="CD275" s="810"/>
      <c r="CE275" s="810"/>
      <c r="CF275" s="810"/>
      <c r="CG275" s="810"/>
      <c r="CH275" s="810"/>
      <c r="CI275" s="810"/>
      <c r="CJ275" s="810"/>
      <c r="CK275" s="814"/>
      <c r="CL275" s="815">
        <f t="array" ref="CL275">getSection(I275,J275,K275)</f>
        <v>4</v>
      </c>
      <c r="CM275" s="508">
        <f t="array" ref="CM275">IF(AQ275="N/A","",IF(CU275="N/A",0,GetRapPrice(I275,H275,J275,K275)))</f>
        <v>4200</v>
      </c>
      <c r="CN275" s="509">
        <f t="shared" si="68"/>
        <v>-0.47</v>
      </c>
      <c r="CO275" s="509">
        <f t="array" ref="CO275">IF(AQ275="N/A","",IF(CU275="N/A",0,IF(ISBLANK(G275),0,GetPolSymmDiscount(I275,H275,J275,K275,L275,M275,N275,O275))))</f>
        <v>0</v>
      </c>
      <c r="CP275" s="509">
        <f t="array" ref="CP275">IF(AQ275="N/A","",Depthdisc(I275,H275,L275,J275,K275,Z275,"Y"))</f>
        <v>0</v>
      </c>
      <c r="CQ275" s="509">
        <f t="array" ref="CQ275">IF(AQ275="N/A","",IF(CU275="N/A",0,GetSizePremiums(I275,H275,J275,K275,L275,M275,N275,O275,getSection(G275,J275,K275))))</f>
        <v>0</v>
      </c>
      <c r="CR275" s="509">
        <f t="array" ref="CR275">IF(AQ275="N/A","",IF(CU275="N/A",0,IF(ISBLANK(G275),0,GetDiameterPremiums(I275,H275,L275,M275,N275,O275,J275,K275,T275))))</f>
        <v>0</v>
      </c>
      <c r="CS275" s="509">
        <f t="array" ref="CS275">IF(AQ275="N/A","",IF(CU275="N/A",0,IF(ISBLANK(G275),0,GetKtoSPremiums(I275,H275,J275,K275,AJ275))))</f>
        <v>0</v>
      </c>
      <c r="CT275" s="509">
        <f t="shared" si="69"/>
        <v>-0.47</v>
      </c>
      <c r="CU275" s="508">
        <f t="array" ref="CU275">IF(AQ275="N/A","",GetFMP(I275, H275, J275, K275, L275, M275, N275, O275, (Q275+R275)/2,Z275,AJ275,"Y"))</f>
        <v>2226</v>
      </c>
      <c r="CV275" s="504">
        <f t="shared" si="70"/>
        <v>1113</v>
      </c>
      <c r="CW275" s="508">
        <f t="shared" si="71"/>
        <v>4200</v>
      </c>
      <c r="CX275" s="717">
        <f t="shared" si="72"/>
        <v>-0.02</v>
      </c>
      <c r="CY275" s="717">
        <f>IF(OR(AQ275="N/A",BM275="N/A",BI275="N/A"),"",IF(AND(H275&lt;1,H275&gt;=0.3,I274="ROUND"),IF(CT275&gt;=-0.4,-0.2,-0.15),MAX(CX275,IF(OR(AQ275="N/A",BM275="N/A",BI275="N/A"),"",GetFinalDiscount("Y", I275, H275, J275, K275, L275, M275, N275, O275, AS275, AT275,AU275,AV275, AW275, AX275,AY275, AZ275, BA275, BB275,BC275,BD275, BE275,BG275, BH275, BJ275, BK275, BN275, BO275, BP275)))))</f>
        <v>-0.15</v>
      </c>
      <c r="CZ275" s="717">
        <f t="shared" si="73"/>
        <v>-0.47</v>
      </c>
      <c r="DA275" s="509">
        <f t="shared" si="74"/>
        <v>-0.49</v>
      </c>
      <c r="DB275" s="504">
        <f t="shared" si="75"/>
        <v>2142</v>
      </c>
      <c r="DC275" s="504">
        <f t="shared" si="76"/>
        <v>1071</v>
      </c>
      <c r="DD275" s="504" t="str">
        <f t="shared" si="77"/>
        <v/>
      </c>
      <c r="DE275" s="504">
        <f t="array" ref="DE275">IF(OR(AQ275="N/A",BM275="N/A",BI275="N/A"),"",GetCertCharge(H275,"Y",AL275))</f>
        <v>54</v>
      </c>
      <c r="DF275" s="504">
        <f>IF(OR(AQ275="N/A",BM275="N/A",BI275="N/A"),"",DC275*Parameters!$L$3)</f>
        <v>42.84</v>
      </c>
      <c r="DG275" s="504">
        <f t="shared" si="78"/>
        <v>974.16</v>
      </c>
      <c r="DH275" s="504">
        <f t="shared" si="79"/>
        <v>1948.32</v>
      </c>
    </row>
    <row r="276" spans="2:112" x14ac:dyDescent="0.25">
      <c r="B276" s="798"/>
      <c r="C276" s="799" t="s">
        <v>1742</v>
      </c>
      <c r="D276" s="512"/>
      <c r="E276" s="512"/>
      <c r="F276" s="722" t="s">
        <v>24</v>
      </c>
      <c r="G276" s="800"/>
      <c r="H276" s="801">
        <v>0.5</v>
      </c>
      <c r="I276" s="509" t="s">
        <v>196</v>
      </c>
      <c r="J276" s="802" t="s">
        <v>213</v>
      </c>
      <c r="K276" s="803" t="s">
        <v>234</v>
      </c>
      <c r="L276" s="804" t="s">
        <v>188</v>
      </c>
      <c r="M276" s="805" t="s">
        <v>188</v>
      </c>
      <c r="N276" s="804" t="s">
        <v>188</v>
      </c>
      <c r="O276" s="804" t="s">
        <v>36</v>
      </c>
      <c r="P276" s="806"/>
      <c r="Q276" s="805"/>
      <c r="R276" s="805"/>
      <c r="S276" s="805"/>
      <c r="T276" s="805"/>
      <c r="U276" s="805">
        <v>1.002</v>
      </c>
      <c r="V276" s="805"/>
      <c r="W276" s="805"/>
      <c r="X276" s="805"/>
      <c r="Y276" s="805"/>
      <c r="Z276" s="805">
        <v>62.9</v>
      </c>
      <c r="AA276" s="512">
        <v>56</v>
      </c>
      <c r="AB276" s="512"/>
      <c r="AC276" s="512"/>
      <c r="AD276" s="807"/>
      <c r="AE276" s="805"/>
      <c r="AF276" s="805"/>
      <c r="AG276" s="805"/>
      <c r="AH276" s="805"/>
      <c r="AI276" s="512"/>
      <c r="AJ276" s="512" t="s">
        <v>1902</v>
      </c>
      <c r="AK276" s="807"/>
      <c r="AL276" s="512"/>
      <c r="AM276" s="807"/>
      <c r="AN276" s="512"/>
      <c r="AO276" s="559">
        <f t="array" ref="AO276">IF(AQ276="N/A","",GetRapPrice(I276,H276,J276,K276))</f>
        <v>4800</v>
      </c>
      <c r="AP276" s="509">
        <f t="shared" si="64"/>
        <v>-0.43000000000000005</v>
      </c>
      <c r="AQ276" s="508">
        <f t="array" ref="AQ276">GetFMP(I276,H276,J276,K276,L276,M276,N276,O276,(Q276+R276)/2,Z276,AJ276,"Y")</f>
        <v>2735.9999999999995</v>
      </c>
      <c r="AR276" s="504">
        <f t="shared" si="65"/>
        <v>1367.9999999999998</v>
      </c>
      <c r="AS276" s="808"/>
      <c r="AT276" s="809"/>
      <c r="AU276" s="810"/>
      <c r="AV276" s="810"/>
      <c r="AW276" s="811"/>
      <c r="AX276" s="811" t="s">
        <v>1183</v>
      </c>
      <c r="AY276" s="810" t="s">
        <v>1183</v>
      </c>
      <c r="AZ276" s="810" t="s">
        <v>1183</v>
      </c>
      <c r="BA276" s="810" t="s">
        <v>1183</v>
      </c>
      <c r="BB276" s="810" t="s">
        <v>1183</v>
      </c>
      <c r="BC276" s="810" t="s">
        <v>1183</v>
      </c>
      <c r="BD276" s="810" t="s">
        <v>1183</v>
      </c>
      <c r="BE276" s="810" t="s">
        <v>1183</v>
      </c>
      <c r="BF276" s="811">
        <f>NaturalRelatedDisc(I276,H276,J276,K276,AX276,"Y",L276,M276,N276,O276)+NaturalRelatedDisc(I276,H276,J276,K276,AY276,"Y",L276,M276,N276,O276)+OpenRelatedDisc(I276,H276,J276,K276,AZ276,"Y",L276,M276,N276,O276)+GrainingRelatedDisc(I276,H276,J276,K276,BA276,"Surface","Y",L276,M276,N276,O276)+GrainingRelatedDisc(I276,H276,J276,K276,BB276,"Internal","Y",L276,M276,N276,O276)+OthersRelatedDisc(I276,H276,J276,K276,BC276,"Y",L276,M276,N276,O276)+OthersRelatedDisc(I276,H276,J276,K276,BD276,"Y",L276,M276,N276,O276)+OthersRelatedDisc(I276,H276,J276,K276,BE276,"Y",L276,M276,N276,O276)+cutrelatedDisc(I276,H276,J276,K276,L276,M276,N276,AW276,"Y",O276)+GetColClarupgDwg(I276,H276,J276,K276,AU276,AV276,"Y",L276)</f>
        <v>0</v>
      </c>
      <c r="BG276" s="810" t="s">
        <v>1183</v>
      </c>
      <c r="BH276" s="810" t="s">
        <v>1183</v>
      </c>
      <c r="BI276" s="811">
        <f t="shared" si="66"/>
        <v>0</v>
      </c>
      <c r="BJ276" s="810" t="s">
        <v>1183</v>
      </c>
      <c r="BK276" s="810" t="s">
        <v>1183</v>
      </c>
      <c r="BL276" s="810" t="s">
        <v>1322</v>
      </c>
      <c r="BM276" s="811">
        <f t="shared" si="67"/>
        <v>0</v>
      </c>
      <c r="BN276" s="812" t="s">
        <v>861</v>
      </c>
      <c r="BO276" s="812" t="s">
        <v>861</v>
      </c>
      <c r="BP276" s="812" t="s">
        <v>749</v>
      </c>
      <c r="BQ276" s="811">
        <f>cleanrelateddisc(I276, H276, J276, K276, BN276, BO276, "Y", L276, M276, N276)+HARelatedDisc(I276, H276, J276, K276,BP276, "Y", L276)</f>
        <v>0</v>
      </c>
      <c r="BR276" s="810"/>
      <c r="BS276" s="810"/>
      <c r="BT276" s="811"/>
      <c r="BU276" s="811"/>
      <c r="BV276" s="810"/>
      <c r="BW276" s="811"/>
      <c r="BX276" s="810"/>
      <c r="BY276" s="813"/>
      <c r="BZ276" s="811"/>
      <c r="CA276" s="813"/>
      <c r="CB276" s="811"/>
      <c r="CC276" s="810"/>
      <c r="CD276" s="810"/>
      <c r="CE276" s="810"/>
      <c r="CF276" s="810"/>
      <c r="CG276" s="810"/>
      <c r="CH276" s="810"/>
      <c r="CI276" s="810"/>
      <c r="CJ276" s="810"/>
      <c r="CK276" s="814"/>
      <c r="CL276" s="815">
        <f t="array" ref="CL276">getSection(I276,J276,K276)</f>
        <v>1</v>
      </c>
      <c r="CM276" s="508">
        <f t="array" ref="CM276">IF(AQ276="N/A","",IF(CU276="N/A",0,GetRapPrice(I276,H276,J276,K276)))</f>
        <v>4800</v>
      </c>
      <c r="CN276" s="509">
        <f t="shared" si="68"/>
        <v>-0.43000000000000005</v>
      </c>
      <c r="CO276" s="509">
        <f t="array" ref="CO276">IF(AQ276="N/A","",IF(CU276="N/A",0,IF(ISBLANK(G276),0,GetPolSymmDiscount(I276,H276,J276,K276,L276,M276,N276,O276))))</f>
        <v>0</v>
      </c>
      <c r="CP276" s="509">
        <f t="array" ref="CP276">IF(AQ276="N/A","",Depthdisc(I276,H276,L276,J276,K276,Z276,"Y"))</f>
        <v>0</v>
      </c>
      <c r="CQ276" s="509">
        <f t="array" ref="CQ276">IF(AQ276="N/A","",IF(CU276="N/A",0,GetSizePremiums(I276,H276,J276,K276,L276,M276,N276,O276,getSection(G276,J276,K276))))</f>
        <v>0</v>
      </c>
      <c r="CR276" s="509">
        <f t="array" ref="CR276">IF(AQ276="N/A","",IF(CU276="N/A",0,IF(ISBLANK(G276),0,GetDiameterPremiums(I276,H276,L276,M276,N276,O276,J276,K276,T276))))</f>
        <v>0</v>
      </c>
      <c r="CS276" s="509">
        <f t="array" ref="CS276">IF(AQ276="N/A","",IF(CU276="N/A",0,IF(ISBLANK(G276),0,GetKtoSPremiums(I276,H276,J276,K276,AJ276))))</f>
        <v>0</v>
      </c>
      <c r="CT276" s="509">
        <f t="shared" si="69"/>
        <v>-0.43000000000000005</v>
      </c>
      <c r="CU276" s="508">
        <f t="array" ref="CU276">IF(AQ276="N/A","",GetFMP(I276, H276, J276, K276, L276, M276, N276, O276, (Q276+R276)/2,Z276,AJ276,"Y"))</f>
        <v>2735.9999999999995</v>
      </c>
      <c r="CV276" s="504">
        <f t="shared" si="70"/>
        <v>1367.9999999999998</v>
      </c>
      <c r="CW276" s="508">
        <f t="shared" si="71"/>
        <v>4800</v>
      </c>
      <c r="CX276" s="717">
        <f t="shared" si="72"/>
        <v>0</v>
      </c>
      <c r="CY276" s="717">
        <f>IF(OR(AQ276="N/A",BM276="N/A",BI276="N/A"),"",IF(AND(H276&lt;1,H276&gt;=0.3,I275="ROUND"),IF(CT276&gt;=-0.4,-0.2,-0.15),MAX(CX276,IF(OR(AQ276="N/A",BM276="N/A",BI276="N/A"),"",GetFinalDiscount("Y", I276, H276, J276, K276, L276, M276, N276, O276, AS276, AT276,AU276,AV276, AW276, AX276,AY276, AZ276, BA276, BB276,BC276,BD276, BE276,BG276, BH276, BJ276, BK276, BN276, BO276, BP276)))))</f>
        <v>-0.15</v>
      </c>
      <c r="CZ276" s="717">
        <f t="shared" si="73"/>
        <v>-0.43000000000000005</v>
      </c>
      <c r="DA276" s="509">
        <f t="shared" si="74"/>
        <v>-0.43000000000000005</v>
      </c>
      <c r="DB276" s="504">
        <f t="shared" si="75"/>
        <v>2735.9999999999995</v>
      </c>
      <c r="DC276" s="504">
        <f t="shared" si="76"/>
        <v>1367.9999999999998</v>
      </c>
      <c r="DD276" s="504" t="str">
        <f t="shared" si="77"/>
        <v/>
      </c>
      <c r="DE276" s="504">
        <f t="array" ref="DE276">IF(OR(AQ276="N/A",BM276="N/A",BI276="N/A"),"",GetCertCharge(H276,"Y",AL276))</f>
        <v>54</v>
      </c>
      <c r="DF276" s="504">
        <f>IF(OR(AQ276="N/A",BM276="N/A",BI276="N/A"),"",DC276*Parameters!$L$3)</f>
        <v>54.719999999999992</v>
      </c>
      <c r="DG276" s="504">
        <f t="shared" si="78"/>
        <v>1259.2799999999997</v>
      </c>
      <c r="DH276" s="504">
        <f t="shared" si="79"/>
        <v>2518.5599999999995</v>
      </c>
    </row>
    <row r="277" spans="2:112" x14ac:dyDescent="0.25">
      <c r="B277" s="798"/>
      <c r="C277" s="799" t="s">
        <v>1743</v>
      </c>
      <c r="D277" s="512"/>
      <c r="E277" s="512"/>
      <c r="F277" s="722" t="s">
        <v>24</v>
      </c>
      <c r="G277" s="800"/>
      <c r="H277" s="801">
        <v>0.5</v>
      </c>
      <c r="I277" s="509" t="s">
        <v>196</v>
      </c>
      <c r="J277" s="802" t="s">
        <v>285</v>
      </c>
      <c r="K277" s="803" t="s">
        <v>243</v>
      </c>
      <c r="L277" s="804" t="s">
        <v>202</v>
      </c>
      <c r="M277" s="805" t="s">
        <v>202</v>
      </c>
      <c r="N277" s="804" t="s">
        <v>202</v>
      </c>
      <c r="O277" s="804" t="s">
        <v>22</v>
      </c>
      <c r="P277" s="806"/>
      <c r="Q277" s="805"/>
      <c r="R277" s="805"/>
      <c r="S277" s="805"/>
      <c r="T277" s="805"/>
      <c r="U277" s="805">
        <v>1.014</v>
      </c>
      <c r="V277" s="805"/>
      <c r="W277" s="805"/>
      <c r="X277" s="805"/>
      <c r="Y277" s="805"/>
      <c r="Z277" s="805">
        <v>64.099999999999994</v>
      </c>
      <c r="AA277" s="512">
        <v>59</v>
      </c>
      <c r="AB277" s="512"/>
      <c r="AC277" s="512"/>
      <c r="AD277" s="807"/>
      <c r="AE277" s="805"/>
      <c r="AF277" s="805"/>
      <c r="AG277" s="805"/>
      <c r="AH277" s="805"/>
      <c r="AI277" s="512"/>
      <c r="AJ277" s="512" t="s">
        <v>1961</v>
      </c>
      <c r="AK277" s="807"/>
      <c r="AL277" s="512"/>
      <c r="AM277" s="807"/>
      <c r="AN277" s="512"/>
      <c r="AO277" s="559">
        <f t="array" ref="AO277">IF(AQ277="N/A","",GetRapPrice(I277,H277,J277,K277))</f>
        <v>1600</v>
      </c>
      <c r="AP277" s="509">
        <f t="shared" si="64"/>
        <v>-0.43000000000000005</v>
      </c>
      <c r="AQ277" s="508">
        <f t="array" ref="AQ277">GetFMP(I277,H277,J277,K277,L277,M277,N277,O277,(Q277+R277)/2,Z277,AJ277,"Y")</f>
        <v>911.99999999999989</v>
      </c>
      <c r="AR277" s="504">
        <f t="shared" si="65"/>
        <v>455.99999999999994</v>
      </c>
      <c r="AS277" s="808"/>
      <c r="AT277" s="809"/>
      <c r="AU277" s="810"/>
      <c r="AV277" s="810"/>
      <c r="AW277" s="811" t="s">
        <v>189</v>
      </c>
      <c r="AX277" s="811" t="s">
        <v>253</v>
      </c>
      <c r="AY277" s="810" t="s">
        <v>1183</v>
      </c>
      <c r="AZ277" s="810" t="s">
        <v>267</v>
      </c>
      <c r="BA277" s="810" t="s">
        <v>1183</v>
      </c>
      <c r="BB277" s="810" t="s">
        <v>1183</v>
      </c>
      <c r="BC277" s="810" t="s">
        <v>1183</v>
      </c>
      <c r="BD277" s="810" t="s">
        <v>1234</v>
      </c>
      <c r="BE277" s="810" t="s">
        <v>1183</v>
      </c>
      <c r="BF277" s="811">
        <f>NaturalRelatedDisc(I277,H277,J277,K277,AX277,"Y",L277,M277,N277,O277)+NaturalRelatedDisc(I277,H277,J277,K277,AY277,"Y",L277,M277,N277,O277)+OpenRelatedDisc(I277,H277,J277,K277,AZ277,"Y",L277,M277,N277,O277)+GrainingRelatedDisc(I277,H277,J277,K277,BA277,"Surface","Y",L277,M277,N277,O277)+GrainingRelatedDisc(I277,H277,J277,K277,BB277,"Internal","Y",L277,M277,N277,O277)+OthersRelatedDisc(I277,H277,J277,K277,BC277,"Y",L277,M277,N277,O277)+OthersRelatedDisc(I277,H277,J277,K277,BD277,"Y",L277,M277,N277,O277)+OthersRelatedDisc(I277,H277,J277,K277,BE277,"Y",L277,M277,N277,O277)+cutrelatedDisc(I277,H277,J277,K277,L277,M277,N277,AW277,"Y",O277)+GetColClarupgDwg(I277,H277,J277,K277,AU277,AV277,"Y",L277)</f>
        <v>-0.03</v>
      </c>
      <c r="BG277" s="810" t="s">
        <v>1183</v>
      </c>
      <c r="BH277" s="810" t="s">
        <v>1183</v>
      </c>
      <c r="BI277" s="811">
        <f t="shared" si="66"/>
        <v>0</v>
      </c>
      <c r="BJ277" s="810" t="s">
        <v>1284</v>
      </c>
      <c r="BK277" s="810" t="s">
        <v>1183</v>
      </c>
      <c r="BL277" s="810" t="s">
        <v>1322</v>
      </c>
      <c r="BM277" s="811">
        <f t="shared" si="67"/>
        <v>0</v>
      </c>
      <c r="BN277" s="812" t="s">
        <v>861</v>
      </c>
      <c r="BO277" s="812" t="s">
        <v>861</v>
      </c>
      <c r="BP277" s="812" t="s">
        <v>749</v>
      </c>
      <c r="BQ277" s="811">
        <f>cleanrelateddisc(I277, H277, J277, K277, BN277, BO277, "Y", L277, M277, N277)+HARelatedDisc(I277, H277, J277, K277,BP277, "Y", L277)</f>
        <v>0</v>
      </c>
      <c r="BR277" s="810"/>
      <c r="BS277" s="810"/>
      <c r="BT277" s="811"/>
      <c r="BU277" s="811"/>
      <c r="BV277" s="810"/>
      <c r="BW277" s="811"/>
      <c r="BX277" s="810"/>
      <c r="BY277" s="813"/>
      <c r="BZ277" s="811"/>
      <c r="CA277" s="813"/>
      <c r="CB277" s="811"/>
      <c r="CC277" s="810"/>
      <c r="CD277" s="810"/>
      <c r="CE277" s="810"/>
      <c r="CF277" s="810"/>
      <c r="CG277" s="810"/>
      <c r="CH277" s="810"/>
      <c r="CI277" s="810"/>
      <c r="CJ277" s="810"/>
      <c r="CK277" s="814"/>
      <c r="CL277" s="815">
        <f t="array" ref="CL277">getSection(I277,J277,K277)</f>
        <v>6</v>
      </c>
      <c r="CM277" s="508">
        <f t="array" ref="CM277">IF(AQ277="N/A","",IF(CU277="N/A",0,GetRapPrice(I277,H277,J277,K277)))</f>
        <v>1600</v>
      </c>
      <c r="CN277" s="509">
        <f t="shared" si="68"/>
        <v>-0.43000000000000005</v>
      </c>
      <c r="CO277" s="509">
        <f t="array" ref="CO277">IF(AQ277="N/A","",IF(CU277="N/A",0,IF(ISBLANK(G277),0,GetPolSymmDiscount(I277,H277,J277,K277,L277,M277,N277,O277))))</f>
        <v>0</v>
      </c>
      <c r="CP277" s="509">
        <f t="array" ref="CP277">IF(AQ277="N/A","",Depthdisc(I277,H277,L277,J277,K277,Z277,"Y"))</f>
        <v>0</v>
      </c>
      <c r="CQ277" s="509">
        <f t="array" ref="CQ277">IF(AQ277="N/A","",IF(CU277="N/A",0,GetSizePremiums(I277,H277,J277,K277,L277,M277,N277,O277,getSection(G277,J277,K277))))</f>
        <v>0</v>
      </c>
      <c r="CR277" s="509">
        <f t="array" ref="CR277">IF(AQ277="N/A","",IF(CU277="N/A",0,IF(ISBLANK(G277),0,GetDiameterPremiums(I277,H277,L277,M277,N277,O277,J277,K277,T277))))</f>
        <v>0</v>
      </c>
      <c r="CS277" s="509">
        <f t="array" ref="CS277">IF(AQ277="N/A","",IF(CU277="N/A",0,IF(ISBLANK(G277),0,GetKtoSPremiums(I277,H277,J277,K277,AJ277))))</f>
        <v>0</v>
      </c>
      <c r="CT277" s="509">
        <f t="shared" si="69"/>
        <v>-0.43000000000000005</v>
      </c>
      <c r="CU277" s="508">
        <f t="array" ref="CU277">IF(AQ277="N/A","",GetFMP(I277, H277, J277, K277, L277, M277, N277, O277, (Q277+R277)/2,Z277,AJ277,"Y"))</f>
        <v>911.99999999999989</v>
      </c>
      <c r="CV277" s="504">
        <f t="shared" si="70"/>
        <v>455.99999999999994</v>
      </c>
      <c r="CW277" s="508">
        <f t="shared" si="71"/>
        <v>1600</v>
      </c>
      <c r="CX277" s="717">
        <f t="shared" si="72"/>
        <v>-0.03</v>
      </c>
      <c r="CY277" s="717">
        <f>IF(OR(AQ277="N/A",BM277="N/A",BI277="N/A"),"",IF(AND(H277&lt;1,H277&gt;=0.3,I276="ROUND"),IF(CT277&gt;=-0.4,-0.2,-0.15),MAX(CX277,IF(OR(AQ277="N/A",BM277="N/A",BI277="N/A"),"",GetFinalDiscount("Y", I277, H277, J277, K277, L277, M277, N277, O277, AS277, AT277,AU277,AV277, AW277, AX277,AY277, AZ277, BA277, BB277,BC277,BD277, BE277,BG277, BH277, BJ277, BK277, BN277, BO277, BP277)))))</f>
        <v>-0.15</v>
      </c>
      <c r="CZ277" s="717">
        <f t="shared" si="73"/>
        <v>-0.43000000000000005</v>
      </c>
      <c r="DA277" s="509">
        <f t="shared" si="74"/>
        <v>-0.46000000000000008</v>
      </c>
      <c r="DB277" s="504">
        <f t="shared" si="75"/>
        <v>863.99999999999989</v>
      </c>
      <c r="DC277" s="504">
        <f t="shared" si="76"/>
        <v>431.99999999999994</v>
      </c>
      <c r="DD277" s="504" t="str">
        <f t="shared" si="77"/>
        <v/>
      </c>
      <c r="DE277" s="504">
        <f t="array" ref="DE277">IF(OR(AQ277="N/A",BM277="N/A",BI277="N/A"),"",GetCertCharge(H277,"Y",AL277))</f>
        <v>54</v>
      </c>
      <c r="DF277" s="504">
        <f>IF(OR(AQ277="N/A",BM277="N/A",BI277="N/A"),"",DC277*Parameters!$L$3)</f>
        <v>17.279999999999998</v>
      </c>
      <c r="DG277" s="504">
        <f t="shared" si="78"/>
        <v>360.71999999999997</v>
      </c>
      <c r="DH277" s="504">
        <f t="shared" si="79"/>
        <v>721.43999999999994</v>
      </c>
    </row>
    <row r="278" spans="2:112" x14ac:dyDescent="0.25">
      <c r="B278" s="798"/>
      <c r="C278" s="799" t="s">
        <v>1744</v>
      </c>
      <c r="D278" s="512"/>
      <c r="E278" s="512"/>
      <c r="F278" s="722" t="s">
        <v>24</v>
      </c>
      <c r="G278" s="800"/>
      <c r="H278" s="801">
        <v>0.5</v>
      </c>
      <c r="I278" s="509" t="s">
        <v>196</v>
      </c>
      <c r="J278" s="802" t="s">
        <v>250</v>
      </c>
      <c r="K278" s="803" t="s">
        <v>251</v>
      </c>
      <c r="L278" s="804" t="s">
        <v>202</v>
      </c>
      <c r="M278" s="805" t="s">
        <v>202</v>
      </c>
      <c r="N278" s="804" t="s">
        <v>202</v>
      </c>
      <c r="O278" s="804" t="s">
        <v>22</v>
      </c>
      <c r="P278" s="806"/>
      <c r="Q278" s="805"/>
      <c r="R278" s="805"/>
      <c r="S278" s="805"/>
      <c r="T278" s="805"/>
      <c r="U278" s="805">
        <v>1.012</v>
      </c>
      <c r="V278" s="805"/>
      <c r="W278" s="805"/>
      <c r="X278" s="805"/>
      <c r="Y278" s="805"/>
      <c r="Z278" s="805">
        <v>63.5</v>
      </c>
      <c r="AA278" s="512">
        <v>52</v>
      </c>
      <c r="AB278" s="512"/>
      <c r="AC278" s="512"/>
      <c r="AD278" s="807"/>
      <c r="AE278" s="805"/>
      <c r="AF278" s="805"/>
      <c r="AG278" s="805"/>
      <c r="AH278" s="805"/>
      <c r="AI278" s="512"/>
      <c r="AJ278" s="512" t="s">
        <v>1893</v>
      </c>
      <c r="AK278" s="807"/>
      <c r="AL278" s="512"/>
      <c r="AM278" s="807"/>
      <c r="AN278" s="512"/>
      <c r="AO278" s="559">
        <f t="array" ref="AO278">IF(AQ278="N/A","",GetRapPrice(I278,H278,J278,K278))</f>
        <v>3600</v>
      </c>
      <c r="AP278" s="509">
        <f t="shared" si="64"/>
        <v>-0.49</v>
      </c>
      <c r="AQ278" s="508">
        <f t="array" ref="AQ278">GetFMP(I278,H278,J278,K278,L278,M278,N278,O278,(Q278+R278)/2,Z278,AJ278,"Y")</f>
        <v>1836</v>
      </c>
      <c r="AR278" s="504">
        <f t="shared" si="65"/>
        <v>918</v>
      </c>
      <c r="AS278" s="808"/>
      <c r="AT278" s="809"/>
      <c r="AU278" s="810"/>
      <c r="AV278" s="810"/>
      <c r="AW278" s="811" t="s">
        <v>189</v>
      </c>
      <c r="AX278" s="811" t="s">
        <v>253</v>
      </c>
      <c r="AY278" s="810" t="s">
        <v>1183</v>
      </c>
      <c r="AZ278" s="810" t="s">
        <v>1183</v>
      </c>
      <c r="BA278" s="810" t="s">
        <v>1183</v>
      </c>
      <c r="BB278" s="810" t="s">
        <v>1183</v>
      </c>
      <c r="BC278" s="810" t="s">
        <v>1183</v>
      </c>
      <c r="BD278" s="810" t="s">
        <v>1183</v>
      </c>
      <c r="BE278" s="810" t="s">
        <v>1183</v>
      </c>
      <c r="BF278" s="811">
        <f>NaturalRelatedDisc(I278,H278,J278,K278,AX278,"Y",L278,M278,N278,O278)+NaturalRelatedDisc(I278,H278,J278,K278,AY278,"Y",L278,M278,N278,O278)+OpenRelatedDisc(I278,H278,J278,K278,AZ278,"Y",L278,M278,N278,O278)+GrainingRelatedDisc(I278,H278,J278,K278,BA278,"Surface","Y",L278,M278,N278,O278)+GrainingRelatedDisc(I278,H278,J278,K278,BB278,"Internal","Y",L278,M278,N278,O278)+OthersRelatedDisc(I278,H278,J278,K278,BC278,"Y",L278,M278,N278,O278)+OthersRelatedDisc(I278,H278,J278,K278,BD278,"Y",L278,M278,N278,O278)+OthersRelatedDisc(I278,H278,J278,K278,BE278,"Y",L278,M278,N278,O278)+cutrelatedDisc(I278,H278,J278,K278,L278,M278,N278,AW278,"Y",O278)+GetColClarupgDwg(I278,H278,J278,K278,AU278,AV278,"Y",L278)</f>
        <v>0</v>
      </c>
      <c r="BG278" s="810" t="s">
        <v>1183</v>
      </c>
      <c r="BH278" s="810" t="s">
        <v>1183</v>
      </c>
      <c r="BI278" s="811">
        <f t="shared" si="66"/>
        <v>0</v>
      </c>
      <c r="BJ278" s="810" t="s">
        <v>1183</v>
      </c>
      <c r="BK278" s="810" t="s">
        <v>1183</v>
      </c>
      <c r="BL278" s="810" t="s">
        <v>1326</v>
      </c>
      <c r="BM278" s="811">
        <f t="shared" si="67"/>
        <v>0</v>
      </c>
      <c r="BN278" s="812" t="s">
        <v>861</v>
      </c>
      <c r="BO278" s="812" t="s">
        <v>861</v>
      </c>
      <c r="BP278" s="812" t="s">
        <v>749</v>
      </c>
      <c r="BQ278" s="811">
        <f>cleanrelateddisc(I278, H278, J278, K278, BN278, BO278, "Y", L278, M278, N278)+HARelatedDisc(I278, H278, J278, K278,BP278, "Y", L278)</f>
        <v>0</v>
      </c>
      <c r="BR278" s="810"/>
      <c r="BS278" s="810"/>
      <c r="BT278" s="811"/>
      <c r="BU278" s="811"/>
      <c r="BV278" s="810"/>
      <c r="BW278" s="811"/>
      <c r="BX278" s="810"/>
      <c r="BY278" s="813"/>
      <c r="BZ278" s="811"/>
      <c r="CA278" s="813"/>
      <c r="CB278" s="811"/>
      <c r="CC278" s="810"/>
      <c r="CD278" s="810"/>
      <c r="CE278" s="810"/>
      <c r="CF278" s="810"/>
      <c r="CG278" s="810"/>
      <c r="CH278" s="810"/>
      <c r="CI278" s="810"/>
      <c r="CJ278" s="810"/>
      <c r="CK278" s="814"/>
      <c r="CL278" s="815">
        <f t="array" ref="CL278">getSection(I278,J278,K278)</f>
        <v>5</v>
      </c>
      <c r="CM278" s="508">
        <f t="array" ref="CM278">IF(AQ278="N/A","",IF(CU278="N/A",0,GetRapPrice(I278,H278,J278,K278)))</f>
        <v>3600</v>
      </c>
      <c r="CN278" s="509">
        <f t="shared" si="68"/>
        <v>-0.49</v>
      </c>
      <c r="CO278" s="509">
        <f t="array" ref="CO278">IF(AQ278="N/A","",IF(CU278="N/A",0,IF(ISBLANK(G278),0,GetPolSymmDiscount(I278,H278,J278,K278,L278,M278,N278,O278))))</f>
        <v>0</v>
      </c>
      <c r="CP278" s="509">
        <f t="array" ref="CP278">IF(AQ278="N/A","",Depthdisc(I278,H278,L278,J278,K278,Z278,"Y"))</f>
        <v>0</v>
      </c>
      <c r="CQ278" s="509">
        <f t="array" ref="CQ278">IF(AQ278="N/A","",IF(CU278="N/A",0,GetSizePremiums(I278,H278,J278,K278,L278,M278,N278,O278,getSection(G278,J278,K278))))</f>
        <v>0</v>
      </c>
      <c r="CR278" s="509">
        <f t="array" ref="CR278">IF(AQ278="N/A","",IF(CU278="N/A",0,IF(ISBLANK(G278),0,GetDiameterPremiums(I278,H278,L278,M278,N278,O278,J278,K278,T278))))</f>
        <v>0</v>
      </c>
      <c r="CS278" s="509">
        <f t="array" ref="CS278">IF(AQ278="N/A","",IF(CU278="N/A",0,IF(ISBLANK(G278),0,GetKtoSPremiums(I278,H278,J278,K278,AJ278))))</f>
        <v>0</v>
      </c>
      <c r="CT278" s="509">
        <f t="shared" si="69"/>
        <v>-0.49</v>
      </c>
      <c r="CU278" s="508">
        <f t="array" ref="CU278">IF(AQ278="N/A","",GetFMP(I278, H278, J278, K278, L278, M278, N278, O278, (Q278+R278)/2,Z278,AJ278,"Y"))</f>
        <v>1836</v>
      </c>
      <c r="CV278" s="504">
        <f t="shared" si="70"/>
        <v>918</v>
      </c>
      <c r="CW278" s="508">
        <f t="shared" si="71"/>
        <v>3600</v>
      </c>
      <c r="CX278" s="717">
        <f t="shared" si="72"/>
        <v>0</v>
      </c>
      <c r="CY278" s="717">
        <f>IF(OR(AQ278="N/A",BM278="N/A",BI278="N/A"),"",IF(AND(H278&lt;1,H278&gt;=0.3,I277="ROUND"),IF(CT278&gt;=-0.4,-0.2,-0.15),MAX(CX278,IF(OR(AQ278="N/A",BM278="N/A",BI278="N/A"),"",GetFinalDiscount("Y", I278, H278, J278, K278, L278, M278, N278, O278, AS278, AT278,AU278,AV278, AW278, AX278,AY278, AZ278, BA278, BB278,BC278,BD278, BE278,BG278, BH278, BJ278, BK278, BN278, BO278, BP278)))))</f>
        <v>-0.15</v>
      </c>
      <c r="CZ278" s="717">
        <f t="shared" si="73"/>
        <v>-0.49</v>
      </c>
      <c r="DA278" s="509">
        <f t="shared" si="74"/>
        <v>-0.49</v>
      </c>
      <c r="DB278" s="504">
        <f t="shared" si="75"/>
        <v>1836</v>
      </c>
      <c r="DC278" s="504">
        <f t="shared" si="76"/>
        <v>918</v>
      </c>
      <c r="DD278" s="504" t="str">
        <f t="shared" si="77"/>
        <v/>
      </c>
      <c r="DE278" s="504">
        <f t="array" ref="DE278">IF(OR(AQ278="N/A",BM278="N/A",BI278="N/A"),"",GetCertCharge(H278,"Y",AL278))</f>
        <v>54</v>
      </c>
      <c r="DF278" s="504">
        <f>IF(OR(AQ278="N/A",BM278="N/A",BI278="N/A"),"",DC278*Parameters!$L$3)</f>
        <v>36.72</v>
      </c>
      <c r="DG278" s="504">
        <f t="shared" si="78"/>
        <v>827.28</v>
      </c>
      <c r="DH278" s="504">
        <f t="shared" si="79"/>
        <v>1654.56</v>
      </c>
    </row>
    <row r="279" spans="2:112" x14ac:dyDescent="0.25">
      <c r="B279" s="798"/>
      <c r="C279" s="799" t="s">
        <v>1745</v>
      </c>
      <c r="D279" s="512"/>
      <c r="E279" s="512"/>
      <c r="F279" s="722" t="s">
        <v>24</v>
      </c>
      <c r="G279" s="800"/>
      <c r="H279" s="801">
        <v>0.5</v>
      </c>
      <c r="I279" s="509" t="s">
        <v>196</v>
      </c>
      <c r="J279" s="802" t="s">
        <v>213</v>
      </c>
      <c r="K279" s="803" t="s">
        <v>251</v>
      </c>
      <c r="L279" s="804" t="s">
        <v>188</v>
      </c>
      <c r="M279" s="805" t="s">
        <v>188</v>
      </c>
      <c r="N279" s="804" t="s">
        <v>188</v>
      </c>
      <c r="O279" s="804" t="s">
        <v>36</v>
      </c>
      <c r="P279" s="806"/>
      <c r="Q279" s="805"/>
      <c r="R279" s="805"/>
      <c r="S279" s="805"/>
      <c r="T279" s="805"/>
      <c r="U279" s="805">
        <v>1.008</v>
      </c>
      <c r="V279" s="805"/>
      <c r="W279" s="805"/>
      <c r="X279" s="805"/>
      <c r="Y279" s="805"/>
      <c r="Z279" s="805">
        <v>61.3</v>
      </c>
      <c r="AA279" s="512">
        <v>59</v>
      </c>
      <c r="AB279" s="512"/>
      <c r="AC279" s="512"/>
      <c r="AD279" s="807"/>
      <c r="AE279" s="805"/>
      <c r="AF279" s="805"/>
      <c r="AG279" s="805"/>
      <c r="AH279" s="805"/>
      <c r="AI279" s="512"/>
      <c r="AJ279" s="512" t="s">
        <v>1962</v>
      </c>
      <c r="AK279" s="807"/>
      <c r="AL279" s="512"/>
      <c r="AM279" s="807"/>
      <c r="AN279" s="512"/>
      <c r="AO279" s="559">
        <f t="array" ref="AO279">IF(AQ279="N/A","",GetRapPrice(I279,H279,J279,K279))</f>
        <v>4200</v>
      </c>
      <c r="AP279" s="509">
        <f t="shared" si="64"/>
        <v>-0.47</v>
      </c>
      <c r="AQ279" s="508">
        <f t="array" ref="AQ279">GetFMP(I279,H279,J279,K279,L279,M279,N279,O279,(Q279+R279)/2,Z279,AJ279,"Y")</f>
        <v>2226</v>
      </c>
      <c r="AR279" s="504">
        <f t="shared" si="65"/>
        <v>1113</v>
      </c>
      <c r="AS279" s="808"/>
      <c r="AT279" s="809"/>
      <c r="AU279" s="810"/>
      <c r="AV279" s="810"/>
      <c r="AW279" s="811"/>
      <c r="AX279" s="811" t="s">
        <v>1183</v>
      </c>
      <c r="AY279" s="810" t="s">
        <v>1183</v>
      </c>
      <c r="AZ279" s="810" t="s">
        <v>1183</v>
      </c>
      <c r="BA279" s="810" t="s">
        <v>1183</v>
      </c>
      <c r="BB279" s="810" t="s">
        <v>1183</v>
      </c>
      <c r="BC279" s="810" t="s">
        <v>1183</v>
      </c>
      <c r="BD279" s="810" t="s">
        <v>1183</v>
      </c>
      <c r="BE279" s="810" t="s">
        <v>1183</v>
      </c>
      <c r="BF279" s="811">
        <f>NaturalRelatedDisc(I279,H279,J279,K279,AX279,"Y",L279,M279,N279,O279)+NaturalRelatedDisc(I279,H279,J279,K279,AY279,"Y",L279,M279,N279,O279)+OpenRelatedDisc(I279,H279,J279,K279,AZ279,"Y",L279,M279,N279,O279)+GrainingRelatedDisc(I279,H279,J279,K279,BA279,"Surface","Y",L279,M279,N279,O279)+GrainingRelatedDisc(I279,H279,J279,K279,BB279,"Internal","Y",L279,M279,N279,O279)+OthersRelatedDisc(I279,H279,J279,K279,BC279,"Y",L279,M279,N279,O279)+OthersRelatedDisc(I279,H279,J279,K279,BD279,"Y",L279,M279,N279,O279)+OthersRelatedDisc(I279,H279,J279,K279,BE279,"Y",L279,M279,N279,O279)+cutrelatedDisc(I279,H279,J279,K279,L279,M279,N279,AW279,"Y",O279)+GetColClarupgDwg(I279,H279,J279,K279,AU279,AV279,"Y",L279)</f>
        <v>0</v>
      </c>
      <c r="BG279" s="810" t="s">
        <v>1183</v>
      </c>
      <c r="BH279" s="810" t="s">
        <v>1183</v>
      </c>
      <c r="BI279" s="811">
        <f t="shared" si="66"/>
        <v>0</v>
      </c>
      <c r="BJ279" s="810" t="s">
        <v>1284</v>
      </c>
      <c r="BK279" s="810" t="s">
        <v>1183</v>
      </c>
      <c r="BL279" s="810" t="s">
        <v>1183</v>
      </c>
      <c r="BM279" s="811">
        <f t="shared" si="67"/>
        <v>-0.02</v>
      </c>
      <c r="BN279" s="812"/>
      <c r="BO279" s="812"/>
      <c r="BP279" s="812" t="s">
        <v>749</v>
      </c>
      <c r="BQ279" s="811">
        <f>cleanrelateddisc(I279, H279, J279, K279, BN279, BO279, "Y", L279, M279, N279)+HARelatedDisc(I279, H279, J279, K279,BP279, "Y", L279)</f>
        <v>0</v>
      </c>
      <c r="BR279" s="810"/>
      <c r="BS279" s="810"/>
      <c r="BT279" s="811"/>
      <c r="BU279" s="811"/>
      <c r="BV279" s="810"/>
      <c r="BW279" s="811"/>
      <c r="BX279" s="810"/>
      <c r="BY279" s="813"/>
      <c r="BZ279" s="811"/>
      <c r="CA279" s="813"/>
      <c r="CB279" s="811"/>
      <c r="CC279" s="810"/>
      <c r="CD279" s="810"/>
      <c r="CE279" s="810"/>
      <c r="CF279" s="810"/>
      <c r="CG279" s="810"/>
      <c r="CH279" s="810"/>
      <c r="CI279" s="810"/>
      <c r="CJ279" s="810"/>
      <c r="CK279" s="814"/>
      <c r="CL279" s="815">
        <f t="array" ref="CL279">getSection(I279,J279,K279)</f>
        <v>4</v>
      </c>
      <c r="CM279" s="508">
        <f t="array" ref="CM279">IF(AQ279="N/A","",IF(CU279="N/A",0,GetRapPrice(I279,H279,J279,K279)))</f>
        <v>4200</v>
      </c>
      <c r="CN279" s="509">
        <f t="shared" si="68"/>
        <v>-0.47</v>
      </c>
      <c r="CO279" s="509">
        <f t="array" ref="CO279">IF(AQ279="N/A","",IF(CU279="N/A",0,IF(ISBLANK(G279),0,GetPolSymmDiscount(I279,H279,J279,K279,L279,M279,N279,O279))))</f>
        <v>0</v>
      </c>
      <c r="CP279" s="509">
        <f t="array" ref="CP279">IF(AQ279="N/A","",Depthdisc(I279,H279,L279,J279,K279,Z279,"Y"))</f>
        <v>0</v>
      </c>
      <c r="CQ279" s="509">
        <f t="array" ref="CQ279">IF(AQ279="N/A","",IF(CU279="N/A",0,GetSizePremiums(I279,H279,J279,K279,L279,M279,N279,O279,getSection(G279,J279,K279))))</f>
        <v>0</v>
      </c>
      <c r="CR279" s="509">
        <f t="array" ref="CR279">IF(AQ279="N/A","",IF(CU279="N/A",0,IF(ISBLANK(G279),0,GetDiameterPremiums(I279,H279,L279,M279,N279,O279,J279,K279,T279))))</f>
        <v>0</v>
      </c>
      <c r="CS279" s="509">
        <f t="array" ref="CS279">IF(AQ279="N/A","",IF(CU279="N/A",0,IF(ISBLANK(G279),0,GetKtoSPremiums(I279,H279,J279,K279,AJ279))))</f>
        <v>0</v>
      </c>
      <c r="CT279" s="509">
        <f t="shared" si="69"/>
        <v>-0.47</v>
      </c>
      <c r="CU279" s="508">
        <f t="array" ref="CU279">IF(AQ279="N/A","",GetFMP(I279, H279, J279, K279, L279, M279, N279, O279, (Q279+R279)/2,Z279,AJ279,"Y"))</f>
        <v>2226</v>
      </c>
      <c r="CV279" s="504">
        <f t="shared" si="70"/>
        <v>1113</v>
      </c>
      <c r="CW279" s="508">
        <f t="shared" si="71"/>
        <v>4200</v>
      </c>
      <c r="CX279" s="717">
        <f t="shared" si="72"/>
        <v>-0.02</v>
      </c>
      <c r="CY279" s="717">
        <f>IF(OR(AQ279="N/A",BM279="N/A",BI279="N/A"),"",IF(AND(H279&lt;1,H279&gt;=0.3,I278="ROUND"),IF(CT279&gt;=-0.4,-0.2,-0.15),MAX(CX279,IF(OR(AQ279="N/A",BM279="N/A",BI279="N/A"),"",GetFinalDiscount("Y", I279, H279, J279, K279, L279, M279, N279, O279, AS279, AT279,AU279,AV279, AW279, AX279,AY279, AZ279, BA279, BB279,BC279,BD279, BE279,BG279, BH279, BJ279, BK279, BN279, BO279, BP279)))))</f>
        <v>-0.15</v>
      </c>
      <c r="CZ279" s="717">
        <f t="shared" si="73"/>
        <v>-0.47</v>
      </c>
      <c r="DA279" s="509">
        <f t="shared" si="74"/>
        <v>-0.49</v>
      </c>
      <c r="DB279" s="504">
        <f t="shared" si="75"/>
        <v>2142</v>
      </c>
      <c r="DC279" s="504">
        <f t="shared" si="76"/>
        <v>1071</v>
      </c>
      <c r="DD279" s="504" t="str">
        <f t="shared" si="77"/>
        <v/>
      </c>
      <c r="DE279" s="504">
        <f t="array" ref="DE279">IF(OR(AQ279="N/A",BM279="N/A",BI279="N/A"),"",GetCertCharge(H279,"Y",AL279))</f>
        <v>54</v>
      </c>
      <c r="DF279" s="504">
        <f>IF(OR(AQ279="N/A",BM279="N/A",BI279="N/A"),"",DC279*Parameters!$L$3)</f>
        <v>42.84</v>
      </c>
      <c r="DG279" s="504">
        <f t="shared" si="78"/>
        <v>974.16</v>
      </c>
      <c r="DH279" s="504">
        <f t="shared" si="79"/>
        <v>1948.32</v>
      </c>
    </row>
    <row r="280" spans="2:112" x14ac:dyDescent="0.25">
      <c r="B280" s="798"/>
      <c r="C280" s="799" t="s">
        <v>1746</v>
      </c>
      <c r="D280" s="512"/>
      <c r="E280" s="512"/>
      <c r="F280" s="722" t="s">
        <v>24</v>
      </c>
      <c r="G280" s="800"/>
      <c r="H280" s="801">
        <v>0.5</v>
      </c>
      <c r="I280" s="509" t="s">
        <v>196</v>
      </c>
      <c r="J280" s="802" t="s">
        <v>233</v>
      </c>
      <c r="K280" s="803" t="s">
        <v>243</v>
      </c>
      <c r="L280" s="804" t="s">
        <v>188</v>
      </c>
      <c r="M280" s="805" t="s">
        <v>188</v>
      </c>
      <c r="N280" s="804" t="s">
        <v>188</v>
      </c>
      <c r="O280" s="804" t="s">
        <v>22</v>
      </c>
      <c r="P280" s="806"/>
      <c r="Q280" s="805"/>
      <c r="R280" s="805"/>
      <c r="S280" s="805"/>
      <c r="T280" s="805"/>
      <c r="U280" s="805">
        <v>1.002</v>
      </c>
      <c r="V280" s="805"/>
      <c r="W280" s="805"/>
      <c r="X280" s="805"/>
      <c r="Y280" s="805"/>
      <c r="Z280" s="805">
        <v>60.5</v>
      </c>
      <c r="AA280" s="512">
        <v>60</v>
      </c>
      <c r="AB280" s="512"/>
      <c r="AC280" s="512"/>
      <c r="AD280" s="807"/>
      <c r="AE280" s="805"/>
      <c r="AF280" s="805"/>
      <c r="AG280" s="805"/>
      <c r="AH280" s="805"/>
      <c r="AI280" s="512"/>
      <c r="AJ280" s="512" t="s">
        <v>1895</v>
      </c>
      <c r="AK280" s="807"/>
      <c r="AL280" s="512"/>
      <c r="AM280" s="807"/>
      <c r="AN280" s="512"/>
      <c r="AO280" s="559">
        <f t="array" ref="AO280">IF(AQ280="N/A","",GetRapPrice(I280,H280,J280,K280))</f>
        <v>4300</v>
      </c>
      <c r="AP280" s="509">
        <f t="shared" si="64"/>
        <v>-0.4</v>
      </c>
      <c r="AQ280" s="508">
        <f t="array" ref="AQ280">GetFMP(I280,H280,J280,K280,L280,M280,N280,O280,(Q280+R280)/2,Z280,AJ280,"Y")</f>
        <v>2580</v>
      </c>
      <c r="AR280" s="504">
        <f t="shared" si="65"/>
        <v>1290</v>
      </c>
      <c r="AS280" s="808"/>
      <c r="AT280" s="809"/>
      <c r="AU280" s="810"/>
      <c r="AV280" s="810"/>
      <c r="AW280" s="811"/>
      <c r="AX280" s="811" t="s">
        <v>1183</v>
      </c>
      <c r="AY280" s="810" t="s">
        <v>1183</v>
      </c>
      <c r="AZ280" s="810" t="s">
        <v>1183</v>
      </c>
      <c r="BA280" s="810" t="s">
        <v>1183</v>
      </c>
      <c r="BB280" s="810" t="s">
        <v>1183</v>
      </c>
      <c r="BC280" s="810" t="s">
        <v>1183</v>
      </c>
      <c r="BD280" s="810" t="s">
        <v>1183</v>
      </c>
      <c r="BE280" s="810" t="s">
        <v>1183</v>
      </c>
      <c r="BF280" s="811">
        <f>NaturalRelatedDisc(I280,H280,J280,K280,AX280,"Y",L280,M280,N280,O280)+NaturalRelatedDisc(I280,H280,J280,K280,AY280,"Y",L280,M280,N280,O280)+OpenRelatedDisc(I280,H280,J280,K280,AZ280,"Y",L280,M280,N280,O280)+GrainingRelatedDisc(I280,H280,J280,K280,BA280,"Surface","Y",L280,M280,N280,O280)+GrainingRelatedDisc(I280,H280,J280,K280,BB280,"Internal","Y",L280,M280,N280,O280)+OthersRelatedDisc(I280,H280,J280,K280,BC280,"Y",L280,M280,N280,O280)+OthersRelatedDisc(I280,H280,J280,K280,BD280,"Y",L280,M280,N280,O280)+OthersRelatedDisc(I280,H280,J280,K280,BE280,"Y",L280,M280,N280,O280)+cutrelatedDisc(I280,H280,J280,K280,L280,M280,N280,AW280,"Y",O280)+GetColClarupgDwg(I280,H280,J280,K280,AU280,AV280,"Y",L280)</f>
        <v>0</v>
      </c>
      <c r="BG280" s="810" t="s">
        <v>1183</v>
      </c>
      <c r="BH280" s="810" t="s">
        <v>1183</v>
      </c>
      <c r="BI280" s="811">
        <f t="shared" si="66"/>
        <v>0</v>
      </c>
      <c r="BJ280" s="810" t="s">
        <v>1183</v>
      </c>
      <c r="BK280" s="810" t="s">
        <v>1183</v>
      </c>
      <c r="BL280" s="810" t="s">
        <v>1183</v>
      </c>
      <c r="BM280" s="811">
        <f t="shared" si="67"/>
        <v>0</v>
      </c>
      <c r="BN280" s="812" t="s">
        <v>749</v>
      </c>
      <c r="BO280" s="812" t="s">
        <v>749</v>
      </c>
      <c r="BP280" s="812" t="s">
        <v>749</v>
      </c>
      <c r="BQ280" s="811">
        <f>cleanrelateddisc(I280, H280, J280, K280, BN280, BO280, "Y", L280, M280, N280)+HARelatedDisc(I280, H280, J280, K280,BP280, "Y", L280)</f>
        <v>0</v>
      </c>
      <c r="BR280" s="810"/>
      <c r="BS280" s="810"/>
      <c r="BT280" s="811"/>
      <c r="BU280" s="811"/>
      <c r="BV280" s="810"/>
      <c r="BW280" s="811"/>
      <c r="BX280" s="810"/>
      <c r="BY280" s="813"/>
      <c r="BZ280" s="811"/>
      <c r="CA280" s="813"/>
      <c r="CB280" s="811"/>
      <c r="CC280" s="810"/>
      <c r="CD280" s="810"/>
      <c r="CE280" s="810"/>
      <c r="CF280" s="810"/>
      <c r="CG280" s="810"/>
      <c r="CH280" s="810"/>
      <c r="CI280" s="810"/>
      <c r="CJ280" s="810"/>
      <c r="CK280" s="814"/>
      <c r="CL280" s="815">
        <f t="array" ref="CL280">getSection(I280,J280,K280)</f>
        <v>4</v>
      </c>
      <c r="CM280" s="508">
        <f t="array" ref="CM280">IF(AQ280="N/A","",IF(CU280="N/A",0,GetRapPrice(I280,H280,J280,K280)))</f>
        <v>4300</v>
      </c>
      <c r="CN280" s="509">
        <f t="shared" si="68"/>
        <v>-0.4</v>
      </c>
      <c r="CO280" s="509">
        <f t="array" ref="CO280">IF(AQ280="N/A","",IF(CU280="N/A",0,IF(ISBLANK(G280),0,GetPolSymmDiscount(I280,H280,J280,K280,L280,M280,N280,O280))))</f>
        <v>0</v>
      </c>
      <c r="CP280" s="509">
        <f t="array" ref="CP280">IF(AQ280="N/A","",Depthdisc(I280,H280,L280,J280,K280,Z280,"Y"))</f>
        <v>0</v>
      </c>
      <c r="CQ280" s="509">
        <f t="array" ref="CQ280">IF(AQ280="N/A","",IF(CU280="N/A",0,GetSizePremiums(I280,H280,J280,K280,L280,M280,N280,O280,getSection(G280,J280,K280))))</f>
        <v>0</v>
      </c>
      <c r="CR280" s="509">
        <f t="array" ref="CR280">IF(AQ280="N/A","",IF(CU280="N/A",0,IF(ISBLANK(G280),0,GetDiameterPremiums(I280,H280,L280,M280,N280,O280,J280,K280,T280))))</f>
        <v>0</v>
      </c>
      <c r="CS280" s="509">
        <f t="array" ref="CS280">IF(AQ280="N/A","",IF(CU280="N/A",0,IF(ISBLANK(G280),0,GetKtoSPremiums(I280,H280,J280,K280,AJ280))))</f>
        <v>0</v>
      </c>
      <c r="CT280" s="509">
        <f t="shared" si="69"/>
        <v>-0.4</v>
      </c>
      <c r="CU280" s="508">
        <f t="array" ref="CU280">IF(AQ280="N/A","",GetFMP(I280, H280, J280, K280, L280, M280, N280, O280, (Q280+R280)/2,Z280,AJ280,"Y"))</f>
        <v>2580</v>
      </c>
      <c r="CV280" s="504">
        <f t="shared" si="70"/>
        <v>1290</v>
      </c>
      <c r="CW280" s="508">
        <f t="shared" si="71"/>
        <v>4300</v>
      </c>
      <c r="CX280" s="717">
        <f t="shared" si="72"/>
        <v>0</v>
      </c>
      <c r="CY280" s="717">
        <f>IF(OR(AQ280="N/A",BM280="N/A",BI280="N/A"),"",IF(AND(H280&lt;1,H280&gt;=0.3,I279="ROUND"),IF(CT280&gt;=-0.4,-0.2,-0.15),MAX(CX280,IF(OR(AQ280="N/A",BM280="N/A",BI280="N/A"),"",GetFinalDiscount("Y", I280, H280, J280, K280, L280, M280, N280, O280, AS280, AT280,AU280,AV280, AW280, AX280,AY280, AZ280, BA280, BB280,BC280,BD280, BE280,BG280, BH280, BJ280, BK280, BN280, BO280, BP280)))))</f>
        <v>-0.2</v>
      </c>
      <c r="CZ280" s="717">
        <f t="shared" si="73"/>
        <v>-0.4</v>
      </c>
      <c r="DA280" s="509">
        <f t="shared" si="74"/>
        <v>-0.4</v>
      </c>
      <c r="DB280" s="504">
        <f t="shared" si="75"/>
        <v>2580</v>
      </c>
      <c r="DC280" s="504">
        <f t="shared" si="76"/>
        <v>1290</v>
      </c>
      <c r="DD280" s="504" t="str">
        <f t="shared" si="77"/>
        <v/>
      </c>
      <c r="DE280" s="504">
        <f t="array" ref="DE280">IF(OR(AQ280="N/A",BM280="N/A",BI280="N/A"),"",GetCertCharge(H280,"Y",AL280))</f>
        <v>54</v>
      </c>
      <c r="DF280" s="504">
        <f>IF(OR(AQ280="N/A",BM280="N/A",BI280="N/A"),"",DC280*Parameters!$L$3)</f>
        <v>51.6</v>
      </c>
      <c r="DG280" s="504">
        <f t="shared" si="78"/>
        <v>1184.4000000000001</v>
      </c>
      <c r="DH280" s="504">
        <f t="shared" si="79"/>
        <v>2368.8000000000002</v>
      </c>
    </row>
    <row r="281" spans="2:112" x14ac:dyDescent="0.25">
      <c r="B281" s="798"/>
      <c r="C281" s="799" t="s">
        <v>1747</v>
      </c>
      <c r="D281" s="512"/>
      <c r="E281" s="512"/>
      <c r="F281" s="722" t="s">
        <v>24</v>
      </c>
      <c r="G281" s="800"/>
      <c r="H281" s="801">
        <v>0.5</v>
      </c>
      <c r="I281" s="509" t="s">
        <v>196</v>
      </c>
      <c r="J281" s="802" t="s">
        <v>285</v>
      </c>
      <c r="K281" s="803" t="s">
        <v>214</v>
      </c>
      <c r="L281" s="804" t="s">
        <v>202</v>
      </c>
      <c r="M281" s="805" t="s">
        <v>202</v>
      </c>
      <c r="N281" s="804" t="s">
        <v>188</v>
      </c>
      <c r="O281" s="804" t="s">
        <v>22</v>
      </c>
      <c r="P281" s="806"/>
      <c r="Q281" s="805"/>
      <c r="R281" s="805"/>
      <c r="S281" s="805"/>
      <c r="T281" s="805"/>
      <c r="U281" s="805">
        <v>1.006</v>
      </c>
      <c r="V281" s="805"/>
      <c r="W281" s="805"/>
      <c r="X281" s="805"/>
      <c r="Y281" s="805"/>
      <c r="Z281" s="805">
        <v>63.6</v>
      </c>
      <c r="AA281" s="512">
        <v>58</v>
      </c>
      <c r="AB281" s="512"/>
      <c r="AC281" s="512"/>
      <c r="AD281" s="807"/>
      <c r="AE281" s="805"/>
      <c r="AF281" s="805"/>
      <c r="AG281" s="805"/>
      <c r="AH281" s="805"/>
      <c r="AI281" s="512"/>
      <c r="AJ281" s="512" t="s">
        <v>1893</v>
      </c>
      <c r="AK281" s="807"/>
      <c r="AL281" s="512"/>
      <c r="AM281" s="807"/>
      <c r="AN281" s="512"/>
      <c r="AO281" s="559">
        <f t="array" ref="AO281">IF(AQ281="N/A","",GetRapPrice(I281,H281,J281,K281))</f>
        <v>1900</v>
      </c>
      <c r="AP281" s="509">
        <f t="shared" si="64"/>
        <v>-0.43999999999999995</v>
      </c>
      <c r="AQ281" s="508">
        <f t="array" ref="AQ281">GetFMP(I281,H281,J281,K281,L281,M281,N281,O281,(Q281+R281)/2,Z281,AJ281,"Y")</f>
        <v>1064</v>
      </c>
      <c r="AR281" s="504">
        <f t="shared" si="65"/>
        <v>532</v>
      </c>
      <c r="AS281" s="808"/>
      <c r="AT281" s="809"/>
      <c r="AU281" s="810"/>
      <c r="AV281" s="810"/>
      <c r="AW281" s="811" t="s">
        <v>189</v>
      </c>
      <c r="AX281" s="811" t="s">
        <v>1183</v>
      </c>
      <c r="AY281" s="810" t="s">
        <v>1183</v>
      </c>
      <c r="AZ281" s="810" t="s">
        <v>1183</v>
      </c>
      <c r="BA281" s="810" t="s">
        <v>1183</v>
      </c>
      <c r="BB281" s="810" t="s">
        <v>1183</v>
      </c>
      <c r="BC281" s="810" t="s">
        <v>1183</v>
      </c>
      <c r="BD281" s="810" t="s">
        <v>1183</v>
      </c>
      <c r="BE281" s="810" t="s">
        <v>1183</v>
      </c>
      <c r="BF281" s="811">
        <f>NaturalRelatedDisc(I281,H281,J281,K281,AX281,"Y",L281,M281,N281,O281)+NaturalRelatedDisc(I281,H281,J281,K281,AY281,"Y",L281,M281,N281,O281)+OpenRelatedDisc(I281,H281,J281,K281,AZ281,"Y",L281,M281,N281,O281)+GrainingRelatedDisc(I281,H281,J281,K281,BA281,"Surface","Y",L281,M281,N281,O281)+GrainingRelatedDisc(I281,H281,J281,K281,BB281,"Internal","Y",L281,M281,N281,O281)+OthersRelatedDisc(I281,H281,J281,K281,BC281,"Y",L281,M281,N281,O281)+OthersRelatedDisc(I281,H281,J281,K281,BD281,"Y",L281,M281,N281,O281)+OthersRelatedDisc(I281,H281,J281,K281,BE281,"Y",L281,M281,N281,O281)+cutrelatedDisc(I281,H281,J281,K281,L281,M281,N281,AW281,"Y",O281)+GetColClarupgDwg(I281,H281,J281,K281,AU281,AV281,"Y",L281)</f>
        <v>0</v>
      </c>
      <c r="BG281" s="810" t="s">
        <v>1183</v>
      </c>
      <c r="BH281" s="810" t="s">
        <v>1183</v>
      </c>
      <c r="BI281" s="811">
        <f t="shared" si="66"/>
        <v>0</v>
      </c>
      <c r="BJ281" s="810" t="s">
        <v>1183</v>
      </c>
      <c r="BK281" s="810" t="s">
        <v>1183</v>
      </c>
      <c r="BL281" s="810" t="s">
        <v>1326</v>
      </c>
      <c r="BM281" s="811">
        <f t="shared" si="67"/>
        <v>0</v>
      </c>
      <c r="BN281" s="812" t="s">
        <v>861</v>
      </c>
      <c r="BO281" s="812" t="s">
        <v>861</v>
      </c>
      <c r="BP281" s="812" t="s">
        <v>861</v>
      </c>
      <c r="BQ281" s="811">
        <f>cleanrelateddisc(I281, H281, J281, K281, BN281, BO281, "Y", L281, M281, N281)+HARelatedDisc(I281, H281, J281, K281,BP281, "Y", L281)</f>
        <v>0</v>
      </c>
      <c r="BR281" s="810"/>
      <c r="BS281" s="810"/>
      <c r="BT281" s="811"/>
      <c r="BU281" s="811"/>
      <c r="BV281" s="810"/>
      <c r="BW281" s="811"/>
      <c r="BX281" s="810"/>
      <c r="BY281" s="813"/>
      <c r="BZ281" s="811"/>
      <c r="CA281" s="813"/>
      <c r="CB281" s="811"/>
      <c r="CC281" s="810"/>
      <c r="CD281" s="810"/>
      <c r="CE281" s="810"/>
      <c r="CF281" s="810"/>
      <c r="CG281" s="810"/>
      <c r="CH281" s="810"/>
      <c r="CI281" s="810"/>
      <c r="CJ281" s="810"/>
      <c r="CK281" s="814"/>
      <c r="CL281" s="815">
        <f t="array" ref="CL281">getSection(I281,J281,K281)</f>
        <v>3</v>
      </c>
      <c r="CM281" s="508">
        <f t="array" ref="CM281">IF(AQ281="N/A","",IF(CU281="N/A",0,GetRapPrice(I281,H281,J281,K281)))</f>
        <v>1900</v>
      </c>
      <c r="CN281" s="509">
        <f t="shared" si="68"/>
        <v>-0.43999999999999995</v>
      </c>
      <c r="CO281" s="509">
        <f t="array" ref="CO281">IF(AQ281="N/A","",IF(CU281="N/A",0,IF(ISBLANK(G281),0,GetPolSymmDiscount(I281,H281,J281,K281,L281,M281,N281,O281))))</f>
        <v>0</v>
      </c>
      <c r="CP281" s="509">
        <f t="array" ref="CP281">IF(AQ281="N/A","",Depthdisc(I281,H281,L281,J281,K281,Z281,"Y"))</f>
        <v>0</v>
      </c>
      <c r="CQ281" s="509">
        <f t="array" ref="CQ281">IF(AQ281="N/A","",IF(CU281="N/A",0,GetSizePremiums(I281,H281,J281,K281,L281,M281,N281,O281,getSection(G281,J281,K281))))</f>
        <v>0</v>
      </c>
      <c r="CR281" s="509">
        <f t="array" ref="CR281">IF(AQ281="N/A","",IF(CU281="N/A",0,IF(ISBLANK(G281),0,GetDiameterPremiums(I281,H281,L281,M281,N281,O281,J281,K281,T281))))</f>
        <v>0</v>
      </c>
      <c r="CS281" s="509">
        <f t="array" ref="CS281">IF(AQ281="N/A","",IF(CU281="N/A",0,IF(ISBLANK(G281),0,GetKtoSPremiums(I281,H281,J281,K281,AJ281))))</f>
        <v>0</v>
      </c>
      <c r="CT281" s="509">
        <f t="shared" si="69"/>
        <v>-0.43999999999999995</v>
      </c>
      <c r="CU281" s="508">
        <f t="array" ref="CU281">IF(AQ281="N/A","",GetFMP(I281, H281, J281, K281, L281, M281, N281, O281, (Q281+R281)/2,Z281,AJ281,"Y"))</f>
        <v>1064</v>
      </c>
      <c r="CV281" s="504">
        <f t="shared" si="70"/>
        <v>532</v>
      </c>
      <c r="CW281" s="508">
        <f t="shared" si="71"/>
        <v>1900</v>
      </c>
      <c r="CX281" s="717">
        <f t="shared" si="72"/>
        <v>0</v>
      </c>
      <c r="CY281" s="717">
        <f>IF(OR(AQ281="N/A",BM281="N/A",BI281="N/A"),"",IF(AND(H281&lt;1,H281&gt;=0.3,I280="ROUND"),IF(CT281&gt;=-0.4,-0.2,-0.15),MAX(CX281,IF(OR(AQ281="N/A",BM281="N/A",BI281="N/A"),"",GetFinalDiscount("Y", I281, H281, J281, K281, L281, M281, N281, O281, AS281, AT281,AU281,AV281, AW281, AX281,AY281, AZ281, BA281, BB281,BC281,BD281, BE281,BG281, BH281, BJ281, BK281, BN281, BO281, BP281)))))</f>
        <v>-0.15</v>
      </c>
      <c r="CZ281" s="717">
        <f t="shared" si="73"/>
        <v>-0.43999999999999995</v>
      </c>
      <c r="DA281" s="509">
        <f t="shared" si="74"/>
        <v>-0.43999999999999995</v>
      </c>
      <c r="DB281" s="504">
        <f t="shared" si="75"/>
        <v>1064</v>
      </c>
      <c r="DC281" s="504">
        <f t="shared" si="76"/>
        <v>532</v>
      </c>
      <c r="DD281" s="504" t="str">
        <f t="shared" si="77"/>
        <v/>
      </c>
      <c r="DE281" s="504">
        <f t="array" ref="DE281">IF(OR(AQ281="N/A",BM281="N/A",BI281="N/A"),"",GetCertCharge(H281,"Y",AL281))</f>
        <v>54</v>
      </c>
      <c r="DF281" s="504">
        <f>IF(OR(AQ281="N/A",BM281="N/A",BI281="N/A"),"",DC281*Parameters!$L$3)</f>
        <v>21.28</v>
      </c>
      <c r="DG281" s="504">
        <f t="shared" si="78"/>
        <v>456.72</v>
      </c>
      <c r="DH281" s="504">
        <f t="shared" si="79"/>
        <v>913.44</v>
      </c>
    </row>
    <row r="282" spans="2:112" x14ac:dyDescent="0.25">
      <c r="B282" s="798"/>
      <c r="C282" s="799" t="s">
        <v>1748</v>
      </c>
      <c r="D282" s="512"/>
      <c r="E282" s="512"/>
      <c r="F282" s="722" t="s">
        <v>24</v>
      </c>
      <c r="G282" s="800"/>
      <c r="H282" s="801">
        <v>0.5</v>
      </c>
      <c r="I282" s="509" t="s">
        <v>196</v>
      </c>
      <c r="J282" s="802" t="s">
        <v>215</v>
      </c>
      <c r="K282" s="803" t="s">
        <v>234</v>
      </c>
      <c r="L282" s="804" t="s">
        <v>188</v>
      </c>
      <c r="M282" s="805" t="s">
        <v>188</v>
      </c>
      <c r="N282" s="804" t="s">
        <v>188</v>
      </c>
      <c r="O282" s="804" t="s">
        <v>22</v>
      </c>
      <c r="P282" s="806"/>
      <c r="Q282" s="805"/>
      <c r="R282" s="805"/>
      <c r="S282" s="805"/>
      <c r="T282" s="805"/>
      <c r="U282" s="805">
        <v>1.004</v>
      </c>
      <c r="V282" s="805"/>
      <c r="W282" s="805"/>
      <c r="X282" s="805"/>
      <c r="Y282" s="805"/>
      <c r="Z282" s="805">
        <v>62.3</v>
      </c>
      <c r="AA282" s="512">
        <v>57</v>
      </c>
      <c r="AB282" s="512"/>
      <c r="AC282" s="512"/>
      <c r="AD282" s="807"/>
      <c r="AE282" s="805"/>
      <c r="AF282" s="805"/>
      <c r="AG282" s="805"/>
      <c r="AH282" s="805"/>
      <c r="AI282" s="512"/>
      <c r="AJ282" s="512" t="s">
        <v>1960</v>
      </c>
      <c r="AK282" s="807"/>
      <c r="AL282" s="512"/>
      <c r="AM282" s="807"/>
      <c r="AN282" s="512"/>
      <c r="AO282" s="559">
        <f t="array" ref="AO282">IF(AQ282="N/A","",GetRapPrice(I282,H282,J282,K282))</f>
        <v>4200</v>
      </c>
      <c r="AP282" s="509">
        <f t="shared" si="64"/>
        <v>-0.37</v>
      </c>
      <c r="AQ282" s="508">
        <f t="array" ref="AQ282">GetFMP(I282,H282,J282,K282,L282,M282,N282,O282,(Q282+R282)/2,Z282,AJ282,"Y")</f>
        <v>2646</v>
      </c>
      <c r="AR282" s="504">
        <f t="shared" si="65"/>
        <v>1323</v>
      </c>
      <c r="AS282" s="808"/>
      <c r="AT282" s="809"/>
      <c r="AU282" s="810"/>
      <c r="AV282" s="810"/>
      <c r="AW282" s="811" t="s">
        <v>189</v>
      </c>
      <c r="AX282" s="811" t="s">
        <v>1183</v>
      </c>
      <c r="AY282" s="810" t="s">
        <v>1183</v>
      </c>
      <c r="AZ282" s="810" t="s">
        <v>1183</v>
      </c>
      <c r="BA282" s="810" t="s">
        <v>1183</v>
      </c>
      <c r="BB282" s="810" t="s">
        <v>1183</v>
      </c>
      <c r="BC282" s="810" t="s">
        <v>1183</v>
      </c>
      <c r="BD282" s="810" t="s">
        <v>1183</v>
      </c>
      <c r="BE282" s="810" t="s">
        <v>1183</v>
      </c>
      <c r="BF282" s="811">
        <f>NaturalRelatedDisc(I282,H282,J282,K282,AX282,"Y",L282,M282,N282,O282)+NaturalRelatedDisc(I282,H282,J282,K282,AY282,"Y",L282,M282,N282,O282)+OpenRelatedDisc(I282,H282,J282,K282,AZ282,"Y",L282,M282,N282,O282)+GrainingRelatedDisc(I282,H282,J282,K282,BA282,"Surface","Y",L282,M282,N282,O282)+GrainingRelatedDisc(I282,H282,J282,K282,BB282,"Internal","Y",L282,M282,N282,O282)+OthersRelatedDisc(I282,H282,J282,K282,BC282,"Y",L282,M282,N282,O282)+OthersRelatedDisc(I282,H282,J282,K282,BD282,"Y",L282,M282,N282,O282)+OthersRelatedDisc(I282,H282,J282,K282,BE282,"Y",L282,M282,N282,O282)+cutrelatedDisc(I282,H282,J282,K282,L282,M282,N282,AW282,"Y",O282)+GetColClarupgDwg(I282,H282,J282,K282,AU282,AV282,"Y",L282)</f>
        <v>0</v>
      </c>
      <c r="BG282" s="810" t="s">
        <v>1183</v>
      </c>
      <c r="BH282" s="810" t="s">
        <v>1183</v>
      </c>
      <c r="BI282" s="811">
        <f t="shared" si="66"/>
        <v>0</v>
      </c>
      <c r="BJ282" s="810" t="s">
        <v>1183</v>
      </c>
      <c r="BK282" s="810" t="s">
        <v>1183</v>
      </c>
      <c r="BL282" s="810" t="s">
        <v>1326</v>
      </c>
      <c r="BM282" s="811">
        <f t="shared" si="67"/>
        <v>0</v>
      </c>
      <c r="BN282" s="812" t="s">
        <v>861</v>
      </c>
      <c r="BO282" s="812" t="s">
        <v>861</v>
      </c>
      <c r="BP282" s="812" t="s">
        <v>749</v>
      </c>
      <c r="BQ282" s="811">
        <f>cleanrelateddisc(I282, H282, J282, K282, BN282, BO282, "Y", L282, M282, N282)+HARelatedDisc(I282, H282, J282, K282,BP282, "Y", L282)</f>
        <v>0</v>
      </c>
      <c r="BR282" s="810"/>
      <c r="BS282" s="810"/>
      <c r="BT282" s="811"/>
      <c r="BU282" s="811"/>
      <c r="BV282" s="810"/>
      <c r="BW282" s="811"/>
      <c r="BX282" s="810"/>
      <c r="BY282" s="813"/>
      <c r="BZ282" s="811"/>
      <c r="CA282" s="813"/>
      <c r="CB282" s="811"/>
      <c r="CC282" s="810"/>
      <c r="CD282" s="810"/>
      <c r="CE282" s="810"/>
      <c r="CF282" s="810"/>
      <c r="CG282" s="810"/>
      <c r="CH282" s="810"/>
      <c r="CI282" s="810"/>
      <c r="CJ282" s="810"/>
      <c r="CK282" s="814"/>
      <c r="CL282" s="815">
        <f t="array" ref="CL282">getSection(I282,J282,K282)</f>
        <v>2</v>
      </c>
      <c r="CM282" s="508">
        <f t="array" ref="CM282">IF(AQ282="N/A","",IF(CU282="N/A",0,GetRapPrice(I282,H282,J282,K282)))</f>
        <v>4200</v>
      </c>
      <c r="CN282" s="509">
        <f t="shared" si="68"/>
        <v>-0.37</v>
      </c>
      <c r="CO282" s="509">
        <f t="array" ref="CO282">IF(AQ282="N/A","",IF(CU282="N/A",0,IF(ISBLANK(G282),0,GetPolSymmDiscount(I282,H282,J282,K282,L282,M282,N282,O282))))</f>
        <v>0</v>
      </c>
      <c r="CP282" s="509">
        <f t="array" ref="CP282">IF(AQ282="N/A","",Depthdisc(I282,H282,L282,J282,K282,Z282,"Y"))</f>
        <v>0</v>
      </c>
      <c r="CQ282" s="509">
        <f t="array" ref="CQ282">IF(AQ282="N/A","",IF(CU282="N/A",0,GetSizePremiums(I282,H282,J282,K282,L282,M282,N282,O282,getSection(G282,J282,K282))))</f>
        <v>0</v>
      </c>
      <c r="CR282" s="509">
        <f t="array" ref="CR282">IF(AQ282="N/A","",IF(CU282="N/A",0,IF(ISBLANK(G282),0,GetDiameterPremiums(I282,H282,L282,M282,N282,O282,J282,K282,T282))))</f>
        <v>0</v>
      </c>
      <c r="CS282" s="509">
        <f t="array" ref="CS282">IF(AQ282="N/A","",IF(CU282="N/A",0,IF(ISBLANK(G282),0,GetKtoSPremiums(I282,H282,J282,K282,AJ282))))</f>
        <v>0</v>
      </c>
      <c r="CT282" s="509">
        <f t="shared" si="69"/>
        <v>-0.37</v>
      </c>
      <c r="CU282" s="508">
        <f t="array" ref="CU282">IF(AQ282="N/A","",GetFMP(I282, H282, J282, K282, L282, M282, N282, O282, (Q282+R282)/2,Z282,AJ282,"Y"))</f>
        <v>2646</v>
      </c>
      <c r="CV282" s="504">
        <f t="shared" si="70"/>
        <v>1323</v>
      </c>
      <c r="CW282" s="508">
        <f t="shared" si="71"/>
        <v>4200</v>
      </c>
      <c r="CX282" s="717">
        <f t="shared" si="72"/>
        <v>0</v>
      </c>
      <c r="CY282" s="717">
        <f>IF(OR(AQ282="N/A",BM282="N/A",BI282="N/A"),"",IF(AND(H282&lt;1,H282&gt;=0.3,I281="ROUND"),IF(CT282&gt;=-0.4,-0.2,-0.15),MAX(CX282,IF(OR(AQ282="N/A",BM282="N/A",BI282="N/A"),"",GetFinalDiscount("Y", I282, H282, J282, K282, L282, M282, N282, O282, AS282, AT282,AU282,AV282, AW282, AX282,AY282, AZ282, BA282, BB282,BC282,BD282, BE282,BG282, BH282, BJ282, BK282, BN282, BO282, BP282)))))</f>
        <v>-0.2</v>
      </c>
      <c r="CZ282" s="717">
        <f t="shared" si="73"/>
        <v>-0.37</v>
      </c>
      <c r="DA282" s="509">
        <f t="shared" si="74"/>
        <v>-0.37</v>
      </c>
      <c r="DB282" s="504">
        <f t="shared" si="75"/>
        <v>2646</v>
      </c>
      <c r="DC282" s="504">
        <f t="shared" si="76"/>
        <v>1323</v>
      </c>
      <c r="DD282" s="504" t="str">
        <f t="shared" si="77"/>
        <v/>
      </c>
      <c r="DE282" s="504">
        <f t="array" ref="DE282">IF(OR(AQ282="N/A",BM282="N/A",BI282="N/A"),"",GetCertCharge(H282,"Y",AL282))</f>
        <v>54</v>
      </c>
      <c r="DF282" s="504">
        <f>IF(OR(AQ282="N/A",BM282="N/A",BI282="N/A"),"",DC282*Parameters!$L$3)</f>
        <v>52.92</v>
      </c>
      <c r="DG282" s="504">
        <f t="shared" si="78"/>
        <v>1216.08</v>
      </c>
      <c r="DH282" s="504">
        <f t="shared" si="79"/>
        <v>2432.16</v>
      </c>
    </row>
    <row r="283" spans="2:112" x14ac:dyDescent="0.25">
      <c r="B283" s="798"/>
      <c r="C283" s="799" t="s">
        <v>1749</v>
      </c>
      <c r="D283" s="512"/>
      <c r="E283" s="512"/>
      <c r="F283" s="722" t="s">
        <v>24</v>
      </c>
      <c r="G283" s="800"/>
      <c r="H283" s="801">
        <v>0.5</v>
      </c>
      <c r="I283" s="509" t="s">
        <v>196</v>
      </c>
      <c r="J283" s="802" t="s">
        <v>233</v>
      </c>
      <c r="K283" s="803" t="s">
        <v>266</v>
      </c>
      <c r="L283" s="804" t="s">
        <v>202</v>
      </c>
      <c r="M283" s="805" t="s">
        <v>188</v>
      </c>
      <c r="N283" s="804" t="s">
        <v>202</v>
      </c>
      <c r="O283" s="804" t="s">
        <v>22</v>
      </c>
      <c r="P283" s="806"/>
      <c r="Q283" s="805"/>
      <c r="R283" s="805"/>
      <c r="S283" s="805"/>
      <c r="T283" s="805"/>
      <c r="U283" s="805">
        <v>1.014</v>
      </c>
      <c r="V283" s="805"/>
      <c r="W283" s="805"/>
      <c r="X283" s="805"/>
      <c r="Y283" s="805"/>
      <c r="Z283" s="805">
        <v>62.8</v>
      </c>
      <c r="AA283" s="512">
        <v>55</v>
      </c>
      <c r="AB283" s="512"/>
      <c r="AC283" s="512"/>
      <c r="AD283" s="807"/>
      <c r="AE283" s="805"/>
      <c r="AF283" s="805"/>
      <c r="AG283" s="805"/>
      <c r="AH283" s="805"/>
      <c r="AI283" s="512"/>
      <c r="AJ283" s="512" t="s">
        <v>1963</v>
      </c>
      <c r="AK283" s="807"/>
      <c r="AL283" s="512"/>
      <c r="AM283" s="807"/>
      <c r="AN283" s="512"/>
      <c r="AO283" s="559">
        <f t="array" ref="AO283">IF(AQ283="N/A","",GetRapPrice(I283,H283,J283,K283))</f>
        <v>2800</v>
      </c>
      <c r="AP283" s="509">
        <f t="shared" si="64"/>
        <v>-0.53</v>
      </c>
      <c r="AQ283" s="508">
        <f t="array" ref="AQ283">GetFMP(I283,H283,J283,K283,L283,M283,N283,O283,(Q283+R283)/2,Z283,AJ283,"Y")</f>
        <v>1316</v>
      </c>
      <c r="AR283" s="504">
        <f t="shared" si="65"/>
        <v>658</v>
      </c>
      <c r="AS283" s="808"/>
      <c r="AT283" s="809"/>
      <c r="AU283" s="810"/>
      <c r="AV283" s="810"/>
      <c r="AW283" s="811" t="s">
        <v>189</v>
      </c>
      <c r="AX283" s="811" t="s">
        <v>1183</v>
      </c>
      <c r="AY283" s="810" t="s">
        <v>1183</v>
      </c>
      <c r="AZ283" s="810" t="s">
        <v>1200</v>
      </c>
      <c r="BA283" s="810" t="s">
        <v>1183</v>
      </c>
      <c r="BB283" s="810" t="s">
        <v>1183</v>
      </c>
      <c r="BC283" s="810" t="s">
        <v>1183</v>
      </c>
      <c r="BD283" s="810" t="s">
        <v>1183</v>
      </c>
      <c r="BE283" s="810" t="s">
        <v>1183</v>
      </c>
      <c r="BF283" s="811">
        <f>NaturalRelatedDisc(I283,H283,J283,K283,AX283,"Y",L283,M283,N283,O283)+NaturalRelatedDisc(I283,H283,J283,K283,AY283,"Y",L283,M283,N283,O283)+OpenRelatedDisc(I283,H283,J283,K283,AZ283,"Y",L283,M283,N283,O283)+GrainingRelatedDisc(I283,H283,J283,K283,BA283,"Surface","Y",L283,M283,N283,O283)+GrainingRelatedDisc(I283,H283,J283,K283,BB283,"Internal","Y",L283,M283,N283,O283)+OthersRelatedDisc(I283,H283,J283,K283,BC283,"Y",L283,M283,N283,O283)+OthersRelatedDisc(I283,H283,J283,K283,BD283,"Y",L283,M283,N283,O283)+OthersRelatedDisc(I283,H283,J283,K283,BE283,"Y",L283,M283,N283,O283)+cutrelatedDisc(I283,H283,J283,K283,L283,M283,N283,AW283,"Y",O283)+GetColClarupgDwg(I283,H283,J283,K283,AU283,AV283,"Y",L283)</f>
        <v>-0.02</v>
      </c>
      <c r="BG283" s="810" t="s">
        <v>1183</v>
      </c>
      <c r="BH283" s="810" t="s">
        <v>1183</v>
      </c>
      <c r="BI283" s="811">
        <f t="shared" si="66"/>
        <v>0</v>
      </c>
      <c r="BJ283" s="810" t="s">
        <v>1284</v>
      </c>
      <c r="BK283" s="810" t="s">
        <v>1183</v>
      </c>
      <c r="BL283" s="810" t="s">
        <v>1323</v>
      </c>
      <c r="BM283" s="811">
        <f t="shared" si="67"/>
        <v>0</v>
      </c>
      <c r="BN283" s="812" t="s">
        <v>749</v>
      </c>
      <c r="BO283" s="812" t="s">
        <v>749</v>
      </c>
      <c r="BP283" s="812" t="s">
        <v>861</v>
      </c>
      <c r="BQ283" s="811">
        <f>cleanrelateddisc(I283, H283, J283, K283, BN283, BO283, "Y", L283, M283, N283)+HARelatedDisc(I283, H283, J283, K283,BP283, "Y", L283)</f>
        <v>0</v>
      </c>
      <c r="BR283" s="810"/>
      <c r="BS283" s="810"/>
      <c r="BT283" s="811"/>
      <c r="BU283" s="811"/>
      <c r="BV283" s="810"/>
      <c r="BW283" s="811"/>
      <c r="BX283" s="810"/>
      <c r="BY283" s="813"/>
      <c r="BZ283" s="811"/>
      <c r="CA283" s="813"/>
      <c r="CB283" s="811"/>
      <c r="CC283" s="810"/>
      <c r="CD283" s="810"/>
      <c r="CE283" s="810"/>
      <c r="CF283" s="810"/>
      <c r="CG283" s="810"/>
      <c r="CH283" s="810"/>
      <c r="CI283" s="810"/>
      <c r="CJ283" s="810"/>
      <c r="CK283" s="814"/>
      <c r="CL283" s="815">
        <f t="array" ref="CL283">getSection(I283,J283,K283)</f>
        <v>7</v>
      </c>
      <c r="CM283" s="508">
        <f t="array" ref="CM283">IF(AQ283="N/A","",IF(CU283="N/A",0,GetRapPrice(I283,H283,J283,K283)))</f>
        <v>2800</v>
      </c>
      <c r="CN283" s="509">
        <f t="shared" si="68"/>
        <v>-0.53</v>
      </c>
      <c r="CO283" s="509">
        <f t="array" ref="CO283">IF(AQ283="N/A","",IF(CU283="N/A",0,IF(ISBLANK(G283),0,GetPolSymmDiscount(I283,H283,J283,K283,L283,M283,N283,O283))))</f>
        <v>0</v>
      </c>
      <c r="CP283" s="509">
        <f t="array" ref="CP283">IF(AQ283="N/A","",Depthdisc(I283,H283,L283,J283,K283,Z283,"Y"))</f>
        <v>0</v>
      </c>
      <c r="CQ283" s="509">
        <f t="array" ref="CQ283">IF(AQ283="N/A","",IF(CU283="N/A",0,GetSizePremiums(I283,H283,J283,K283,L283,M283,N283,O283,getSection(G283,J283,K283))))</f>
        <v>0</v>
      </c>
      <c r="CR283" s="509">
        <f t="array" ref="CR283">IF(AQ283="N/A","",IF(CU283="N/A",0,IF(ISBLANK(G283),0,GetDiameterPremiums(I283,H283,L283,M283,N283,O283,J283,K283,T283))))</f>
        <v>0</v>
      </c>
      <c r="CS283" s="509">
        <f t="array" ref="CS283">IF(AQ283="N/A","",IF(CU283="N/A",0,IF(ISBLANK(G283),0,GetKtoSPremiums(I283,H283,J283,K283,AJ283))))</f>
        <v>0</v>
      </c>
      <c r="CT283" s="509">
        <f t="shared" si="69"/>
        <v>-0.53</v>
      </c>
      <c r="CU283" s="508">
        <f t="array" ref="CU283">IF(AQ283="N/A","",GetFMP(I283, H283, J283, K283, L283, M283, N283, O283, (Q283+R283)/2,Z283,AJ283,"Y"))</f>
        <v>1316</v>
      </c>
      <c r="CV283" s="504">
        <f t="shared" si="70"/>
        <v>658</v>
      </c>
      <c r="CW283" s="508">
        <f t="shared" si="71"/>
        <v>2800</v>
      </c>
      <c r="CX283" s="717">
        <f t="shared" si="72"/>
        <v>-0.02</v>
      </c>
      <c r="CY283" s="717">
        <f>IF(OR(AQ283="N/A",BM283="N/A",BI283="N/A"),"",IF(AND(H283&lt;1,H283&gt;=0.3,I282="ROUND"),IF(CT283&gt;=-0.4,-0.2,-0.15),MAX(CX283,IF(OR(AQ283="N/A",BM283="N/A",BI283="N/A"),"",GetFinalDiscount("Y", I283, H283, J283, K283, L283, M283, N283, O283, AS283, AT283,AU283,AV283, AW283, AX283,AY283, AZ283, BA283, BB283,BC283,BD283, BE283,BG283, BH283, BJ283, BK283, BN283, BO283, BP283)))))</f>
        <v>-0.15</v>
      </c>
      <c r="CZ283" s="717">
        <f t="shared" si="73"/>
        <v>-0.53</v>
      </c>
      <c r="DA283" s="509">
        <f t="shared" si="74"/>
        <v>-0.55000000000000004</v>
      </c>
      <c r="DB283" s="504">
        <f t="shared" si="75"/>
        <v>1259.9999999999998</v>
      </c>
      <c r="DC283" s="504">
        <f t="shared" si="76"/>
        <v>629.99999999999989</v>
      </c>
      <c r="DD283" s="504" t="str">
        <f t="shared" si="77"/>
        <v/>
      </c>
      <c r="DE283" s="504">
        <f t="array" ref="DE283">IF(OR(AQ283="N/A",BM283="N/A",BI283="N/A"),"",GetCertCharge(H283,"Y",AL283))</f>
        <v>54</v>
      </c>
      <c r="DF283" s="504">
        <f>IF(OR(AQ283="N/A",BM283="N/A",BI283="N/A"),"",DC283*Parameters!$L$3)</f>
        <v>25.199999999999996</v>
      </c>
      <c r="DG283" s="504">
        <f t="shared" si="78"/>
        <v>550.79999999999984</v>
      </c>
      <c r="DH283" s="504">
        <f t="shared" si="79"/>
        <v>1101.5999999999997</v>
      </c>
    </row>
    <row r="284" spans="2:112" x14ac:dyDescent="0.25">
      <c r="B284" s="798"/>
      <c r="C284" s="799" t="s">
        <v>1750</v>
      </c>
      <c r="D284" s="512"/>
      <c r="E284" s="512"/>
      <c r="F284" s="722" t="s">
        <v>24</v>
      </c>
      <c r="G284" s="800"/>
      <c r="H284" s="801">
        <v>0.5</v>
      </c>
      <c r="I284" s="509" t="s">
        <v>196</v>
      </c>
      <c r="J284" s="802" t="s">
        <v>273</v>
      </c>
      <c r="K284" s="803" t="s">
        <v>251</v>
      </c>
      <c r="L284" s="804" t="s">
        <v>202</v>
      </c>
      <c r="M284" s="805" t="s">
        <v>188</v>
      </c>
      <c r="N284" s="804" t="s">
        <v>202</v>
      </c>
      <c r="O284" s="804" t="s">
        <v>22</v>
      </c>
      <c r="P284" s="806"/>
      <c r="Q284" s="805"/>
      <c r="R284" s="805"/>
      <c r="S284" s="805"/>
      <c r="T284" s="805"/>
      <c r="U284" s="805">
        <v>1.016</v>
      </c>
      <c r="V284" s="805"/>
      <c r="W284" s="805"/>
      <c r="X284" s="805"/>
      <c r="Y284" s="805"/>
      <c r="Z284" s="805">
        <v>65.099999999999994</v>
      </c>
      <c r="AA284" s="512">
        <v>58</v>
      </c>
      <c r="AB284" s="512"/>
      <c r="AC284" s="512"/>
      <c r="AD284" s="807"/>
      <c r="AE284" s="805"/>
      <c r="AF284" s="805"/>
      <c r="AG284" s="805"/>
      <c r="AH284" s="805"/>
      <c r="AI284" s="512"/>
      <c r="AJ284" s="512" t="s">
        <v>1901</v>
      </c>
      <c r="AK284" s="807"/>
      <c r="AL284" s="512"/>
      <c r="AM284" s="807"/>
      <c r="AN284" s="512"/>
      <c r="AO284" s="559">
        <f t="array" ref="AO284">IF(AQ284="N/A","",GetRapPrice(I284,H284,J284,K284))</f>
        <v>2100</v>
      </c>
      <c r="AP284" s="509">
        <f t="shared" si="64"/>
        <v>-0.48</v>
      </c>
      <c r="AQ284" s="508">
        <f t="array" ref="AQ284">GetFMP(I284,H284,J284,K284,L284,M284,N284,O284,(Q284+R284)/2,Z284,AJ284,"Y")</f>
        <v>1092</v>
      </c>
      <c r="AR284" s="504">
        <f t="shared" si="65"/>
        <v>546</v>
      </c>
      <c r="AS284" s="808"/>
      <c r="AT284" s="809"/>
      <c r="AU284" s="810"/>
      <c r="AV284" s="810"/>
      <c r="AW284" s="811" t="s">
        <v>189</v>
      </c>
      <c r="AX284" s="811" t="s">
        <v>1183</v>
      </c>
      <c r="AY284" s="810" t="s">
        <v>1183</v>
      </c>
      <c r="AZ284" s="810" t="s">
        <v>1183</v>
      </c>
      <c r="BA284" s="810" t="s">
        <v>1183</v>
      </c>
      <c r="BB284" s="810" t="s">
        <v>1183</v>
      </c>
      <c r="BC284" s="810" t="s">
        <v>1183</v>
      </c>
      <c r="BD284" s="810" t="s">
        <v>1183</v>
      </c>
      <c r="BE284" s="810" t="s">
        <v>1183</v>
      </c>
      <c r="BF284" s="811">
        <f>NaturalRelatedDisc(I284,H284,J284,K284,AX284,"Y",L284,M284,N284,O284)+NaturalRelatedDisc(I284,H284,J284,K284,AY284,"Y",L284,M284,N284,O284)+OpenRelatedDisc(I284,H284,J284,K284,AZ284,"Y",L284,M284,N284,O284)+GrainingRelatedDisc(I284,H284,J284,K284,BA284,"Surface","Y",L284,M284,N284,O284)+GrainingRelatedDisc(I284,H284,J284,K284,BB284,"Internal","Y",L284,M284,N284,O284)+OthersRelatedDisc(I284,H284,J284,K284,BC284,"Y",L284,M284,N284,O284)+OthersRelatedDisc(I284,H284,J284,K284,BD284,"Y",L284,M284,N284,O284)+OthersRelatedDisc(I284,H284,J284,K284,BE284,"Y",L284,M284,N284,O284)+cutrelatedDisc(I284,H284,J284,K284,L284,M284,N284,AW284,"Y",O284)+GetColClarupgDwg(I284,H284,J284,K284,AU284,AV284,"Y",L284)</f>
        <v>0</v>
      </c>
      <c r="BG284" s="810" t="s">
        <v>1183</v>
      </c>
      <c r="BH284" s="810" t="s">
        <v>1183</v>
      </c>
      <c r="BI284" s="811">
        <f t="shared" si="66"/>
        <v>0</v>
      </c>
      <c r="BJ284" s="810" t="s">
        <v>1183</v>
      </c>
      <c r="BK284" s="810" t="s">
        <v>1183</v>
      </c>
      <c r="BL284" s="810" t="s">
        <v>1326</v>
      </c>
      <c r="BM284" s="811">
        <f t="shared" si="67"/>
        <v>0</v>
      </c>
      <c r="BN284" s="812" t="s">
        <v>861</v>
      </c>
      <c r="BO284" s="812" t="s">
        <v>861</v>
      </c>
      <c r="BP284" s="812" t="s">
        <v>749</v>
      </c>
      <c r="BQ284" s="811">
        <f>cleanrelateddisc(I284, H284, J284, K284, BN284, BO284, "Y", L284, M284, N284)+HARelatedDisc(I284, H284, J284, K284,BP284, "Y", L284)</f>
        <v>0</v>
      </c>
      <c r="BR284" s="810"/>
      <c r="BS284" s="810"/>
      <c r="BT284" s="811"/>
      <c r="BU284" s="811"/>
      <c r="BV284" s="810"/>
      <c r="BW284" s="811"/>
      <c r="BX284" s="810"/>
      <c r="BY284" s="813"/>
      <c r="BZ284" s="811"/>
      <c r="CA284" s="813"/>
      <c r="CB284" s="811"/>
      <c r="CC284" s="810"/>
      <c r="CD284" s="810"/>
      <c r="CE284" s="810"/>
      <c r="CF284" s="810"/>
      <c r="CG284" s="810"/>
      <c r="CH284" s="810"/>
      <c r="CI284" s="810"/>
      <c r="CJ284" s="810"/>
      <c r="CK284" s="814"/>
      <c r="CL284" s="815">
        <f t="array" ref="CL284">getSection(I284,J284,K284)</f>
        <v>6</v>
      </c>
      <c r="CM284" s="508">
        <f t="array" ref="CM284">IF(AQ284="N/A","",IF(CU284="N/A",0,GetRapPrice(I284,H284,J284,K284)))</f>
        <v>2100</v>
      </c>
      <c r="CN284" s="509">
        <f t="shared" si="68"/>
        <v>-0.48</v>
      </c>
      <c r="CO284" s="509">
        <f t="array" ref="CO284">IF(AQ284="N/A","",IF(CU284="N/A",0,IF(ISBLANK(G284),0,GetPolSymmDiscount(I284,H284,J284,K284,L284,M284,N284,O284))))</f>
        <v>0</v>
      </c>
      <c r="CP284" s="509">
        <f t="array" ref="CP284">IF(AQ284="N/A","",Depthdisc(I284,H284,L284,J284,K284,Z284,"Y"))</f>
        <v>0</v>
      </c>
      <c r="CQ284" s="509">
        <f t="array" ref="CQ284">IF(AQ284="N/A","",IF(CU284="N/A",0,GetSizePremiums(I284,H284,J284,K284,L284,M284,N284,O284,getSection(G284,J284,K284))))</f>
        <v>0</v>
      </c>
      <c r="CR284" s="509">
        <f t="array" ref="CR284">IF(AQ284="N/A","",IF(CU284="N/A",0,IF(ISBLANK(G284),0,GetDiameterPremiums(I284,H284,L284,M284,N284,O284,J284,K284,T284))))</f>
        <v>0</v>
      </c>
      <c r="CS284" s="509">
        <f t="array" ref="CS284">IF(AQ284="N/A","",IF(CU284="N/A",0,IF(ISBLANK(G284),0,GetKtoSPremiums(I284,H284,J284,K284,AJ284))))</f>
        <v>0</v>
      </c>
      <c r="CT284" s="509">
        <f t="shared" si="69"/>
        <v>-0.48</v>
      </c>
      <c r="CU284" s="508">
        <f t="array" ref="CU284">IF(AQ284="N/A","",GetFMP(I284, H284, J284, K284, L284, M284, N284, O284, (Q284+R284)/2,Z284,AJ284,"Y"))</f>
        <v>1092</v>
      </c>
      <c r="CV284" s="504">
        <f t="shared" si="70"/>
        <v>546</v>
      </c>
      <c r="CW284" s="508">
        <f t="shared" si="71"/>
        <v>2100</v>
      </c>
      <c r="CX284" s="717">
        <f t="shared" si="72"/>
        <v>0</v>
      </c>
      <c r="CY284" s="717">
        <f>IF(OR(AQ284="N/A",BM284="N/A",BI284="N/A"),"",IF(AND(H284&lt;1,H284&gt;=0.3,I283="ROUND"),IF(CT284&gt;=-0.4,-0.2,-0.15),MAX(CX284,IF(OR(AQ284="N/A",BM284="N/A",BI284="N/A"),"",GetFinalDiscount("Y", I284, H284, J284, K284, L284, M284, N284, O284, AS284, AT284,AU284,AV284, AW284, AX284,AY284, AZ284, BA284, BB284,BC284,BD284, BE284,BG284, BH284, BJ284, BK284, BN284, BO284, BP284)))))</f>
        <v>-0.15</v>
      </c>
      <c r="CZ284" s="717">
        <f t="shared" si="73"/>
        <v>-0.48</v>
      </c>
      <c r="DA284" s="509">
        <f t="shared" si="74"/>
        <v>-0.48</v>
      </c>
      <c r="DB284" s="504">
        <f t="shared" si="75"/>
        <v>1092</v>
      </c>
      <c r="DC284" s="504">
        <f t="shared" si="76"/>
        <v>546</v>
      </c>
      <c r="DD284" s="504" t="str">
        <f t="shared" si="77"/>
        <v/>
      </c>
      <c r="DE284" s="504">
        <f t="array" ref="DE284">IF(OR(AQ284="N/A",BM284="N/A",BI284="N/A"),"",GetCertCharge(H284,"Y",AL284))</f>
        <v>54</v>
      </c>
      <c r="DF284" s="504">
        <f>IF(OR(AQ284="N/A",BM284="N/A",BI284="N/A"),"",DC284*Parameters!$L$3)</f>
        <v>21.84</v>
      </c>
      <c r="DG284" s="504">
        <f t="shared" si="78"/>
        <v>470.16</v>
      </c>
      <c r="DH284" s="504">
        <f t="shared" si="79"/>
        <v>940.32</v>
      </c>
    </row>
    <row r="285" spans="2:112" x14ac:dyDescent="0.25">
      <c r="B285" s="798"/>
      <c r="C285" s="799" t="s">
        <v>1751</v>
      </c>
      <c r="D285" s="512"/>
      <c r="E285" s="512"/>
      <c r="F285" s="722" t="s">
        <v>24</v>
      </c>
      <c r="G285" s="800"/>
      <c r="H285" s="801">
        <v>0.5</v>
      </c>
      <c r="I285" s="509" t="s">
        <v>196</v>
      </c>
      <c r="J285" s="802" t="s">
        <v>233</v>
      </c>
      <c r="K285" s="803" t="s">
        <v>243</v>
      </c>
      <c r="L285" s="804" t="s">
        <v>188</v>
      </c>
      <c r="M285" s="805" t="s">
        <v>188</v>
      </c>
      <c r="N285" s="804" t="s">
        <v>188</v>
      </c>
      <c r="O285" s="804" t="s">
        <v>22</v>
      </c>
      <c r="P285" s="806"/>
      <c r="Q285" s="805"/>
      <c r="R285" s="805"/>
      <c r="S285" s="805"/>
      <c r="T285" s="805"/>
      <c r="U285" s="805">
        <v>1.004</v>
      </c>
      <c r="V285" s="805"/>
      <c r="W285" s="805"/>
      <c r="X285" s="805"/>
      <c r="Y285" s="805"/>
      <c r="Z285" s="805">
        <v>62.5</v>
      </c>
      <c r="AA285" s="512">
        <v>60</v>
      </c>
      <c r="AB285" s="512"/>
      <c r="AC285" s="512"/>
      <c r="AD285" s="807"/>
      <c r="AE285" s="805"/>
      <c r="AF285" s="805"/>
      <c r="AG285" s="805"/>
      <c r="AH285" s="805"/>
      <c r="AI285" s="512"/>
      <c r="AJ285" s="512" t="s">
        <v>1964</v>
      </c>
      <c r="AK285" s="807"/>
      <c r="AL285" s="512"/>
      <c r="AM285" s="807"/>
      <c r="AN285" s="512"/>
      <c r="AO285" s="559">
        <f t="array" ref="AO285">IF(AQ285="N/A","",GetRapPrice(I285,H285,J285,K285))</f>
        <v>4300</v>
      </c>
      <c r="AP285" s="509">
        <f t="shared" si="64"/>
        <v>-0.4</v>
      </c>
      <c r="AQ285" s="508">
        <f t="array" ref="AQ285">GetFMP(I285,H285,J285,K285,L285,M285,N285,O285,(Q285+R285)/2,Z285,AJ285,"Y")</f>
        <v>2580</v>
      </c>
      <c r="AR285" s="504">
        <f t="shared" si="65"/>
        <v>1290</v>
      </c>
      <c r="AS285" s="808"/>
      <c r="AT285" s="809"/>
      <c r="AU285" s="810"/>
      <c r="AV285" s="810"/>
      <c r="AW285" s="811"/>
      <c r="AX285" s="811" t="s">
        <v>1183</v>
      </c>
      <c r="AY285" s="810" t="s">
        <v>1183</v>
      </c>
      <c r="AZ285" s="810" t="s">
        <v>1183</v>
      </c>
      <c r="BA285" s="810" t="s">
        <v>1183</v>
      </c>
      <c r="BB285" s="810" t="s">
        <v>1183</v>
      </c>
      <c r="BC285" s="810" t="s">
        <v>1183</v>
      </c>
      <c r="BD285" s="810" t="s">
        <v>1183</v>
      </c>
      <c r="BE285" s="810" t="s">
        <v>1183</v>
      </c>
      <c r="BF285" s="811">
        <f>NaturalRelatedDisc(I285,H285,J285,K285,AX285,"Y",L285,M285,N285,O285)+NaturalRelatedDisc(I285,H285,J285,K285,AY285,"Y",L285,M285,N285,O285)+OpenRelatedDisc(I285,H285,J285,K285,AZ285,"Y",L285,M285,N285,O285)+GrainingRelatedDisc(I285,H285,J285,K285,BA285,"Surface","Y",L285,M285,N285,O285)+GrainingRelatedDisc(I285,H285,J285,K285,BB285,"Internal","Y",L285,M285,N285,O285)+OthersRelatedDisc(I285,H285,J285,K285,BC285,"Y",L285,M285,N285,O285)+OthersRelatedDisc(I285,H285,J285,K285,BD285,"Y",L285,M285,N285,O285)+OthersRelatedDisc(I285,H285,J285,K285,BE285,"Y",L285,M285,N285,O285)+cutrelatedDisc(I285,H285,J285,K285,L285,M285,N285,AW285,"Y",O285)+GetColClarupgDwg(I285,H285,J285,K285,AU285,AV285,"Y",L285)</f>
        <v>0</v>
      </c>
      <c r="BG285" s="810" t="s">
        <v>1183</v>
      </c>
      <c r="BH285" s="810" t="s">
        <v>1183</v>
      </c>
      <c r="BI285" s="811">
        <f t="shared" si="66"/>
        <v>0</v>
      </c>
      <c r="BJ285" s="810" t="s">
        <v>1183</v>
      </c>
      <c r="BK285" s="810" t="s">
        <v>1183</v>
      </c>
      <c r="BL285" s="810" t="s">
        <v>1183</v>
      </c>
      <c r="BM285" s="811">
        <f t="shared" si="67"/>
        <v>0</v>
      </c>
      <c r="BN285" s="812"/>
      <c r="BO285" s="812"/>
      <c r="BP285" s="812" t="s">
        <v>749</v>
      </c>
      <c r="BQ285" s="811">
        <f>cleanrelateddisc(I285, H285, J285, K285, BN285, BO285, "Y", L285, M285, N285)+HARelatedDisc(I285, H285, J285, K285,BP285, "Y", L285)</f>
        <v>0</v>
      </c>
      <c r="BR285" s="810"/>
      <c r="BS285" s="810"/>
      <c r="BT285" s="811"/>
      <c r="BU285" s="811"/>
      <c r="BV285" s="810"/>
      <c r="BW285" s="811"/>
      <c r="BX285" s="810"/>
      <c r="BY285" s="813"/>
      <c r="BZ285" s="811"/>
      <c r="CA285" s="813"/>
      <c r="CB285" s="811"/>
      <c r="CC285" s="810"/>
      <c r="CD285" s="810"/>
      <c r="CE285" s="810"/>
      <c r="CF285" s="810"/>
      <c r="CG285" s="810"/>
      <c r="CH285" s="810"/>
      <c r="CI285" s="810"/>
      <c r="CJ285" s="810"/>
      <c r="CK285" s="814"/>
      <c r="CL285" s="815">
        <f t="array" ref="CL285">getSection(I285,J285,K285)</f>
        <v>4</v>
      </c>
      <c r="CM285" s="508">
        <f t="array" ref="CM285">IF(AQ285="N/A","",IF(CU285="N/A",0,GetRapPrice(I285,H285,J285,K285)))</f>
        <v>4300</v>
      </c>
      <c r="CN285" s="509">
        <f t="shared" si="68"/>
        <v>-0.4</v>
      </c>
      <c r="CO285" s="509">
        <f t="array" ref="CO285">IF(AQ285="N/A","",IF(CU285="N/A",0,IF(ISBLANK(G285),0,GetPolSymmDiscount(I285,H285,J285,K285,L285,M285,N285,O285))))</f>
        <v>0</v>
      </c>
      <c r="CP285" s="509">
        <f t="array" ref="CP285">IF(AQ285="N/A","",Depthdisc(I285,H285,L285,J285,K285,Z285,"Y"))</f>
        <v>0</v>
      </c>
      <c r="CQ285" s="509">
        <f t="array" ref="CQ285">IF(AQ285="N/A","",IF(CU285="N/A",0,GetSizePremiums(I285,H285,J285,K285,L285,M285,N285,O285,getSection(G285,J285,K285))))</f>
        <v>0</v>
      </c>
      <c r="CR285" s="509">
        <f t="array" ref="CR285">IF(AQ285="N/A","",IF(CU285="N/A",0,IF(ISBLANK(G285),0,GetDiameterPremiums(I285,H285,L285,M285,N285,O285,J285,K285,T285))))</f>
        <v>0</v>
      </c>
      <c r="CS285" s="509">
        <f t="array" ref="CS285">IF(AQ285="N/A","",IF(CU285="N/A",0,IF(ISBLANK(G285),0,GetKtoSPremiums(I285,H285,J285,K285,AJ285))))</f>
        <v>0</v>
      </c>
      <c r="CT285" s="509">
        <f t="shared" si="69"/>
        <v>-0.4</v>
      </c>
      <c r="CU285" s="508">
        <f t="array" ref="CU285">IF(AQ285="N/A","",GetFMP(I285, H285, J285, K285, L285, M285, N285, O285, (Q285+R285)/2,Z285,AJ285,"Y"))</f>
        <v>2580</v>
      </c>
      <c r="CV285" s="504">
        <f t="shared" si="70"/>
        <v>1290</v>
      </c>
      <c r="CW285" s="508">
        <f t="shared" si="71"/>
        <v>4300</v>
      </c>
      <c r="CX285" s="717">
        <f t="shared" si="72"/>
        <v>0</v>
      </c>
      <c r="CY285" s="717">
        <f>IF(OR(AQ285="N/A",BM285="N/A",BI285="N/A"),"",IF(AND(H285&lt;1,H285&gt;=0.3,I284="ROUND"),IF(CT285&gt;=-0.4,-0.2,-0.15),MAX(CX285,IF(OR(AQ285="N/A",BM285="N/A",BI285="N/A"),"",GetFinalDiscount("Y", I285, H285, J285, K285, L285, M285, N285, O285, AS285, AT285,AU285,AV285, AW285, AX285,AY285, AZ285, BA285, BB285,BC285,BD285, BE285,BG285, BH285, BJ285, BK285, BN285, BO285, BP285)))))</f>
        <v>-0.2</v>
      </c>
      <c r="CZ285" s="717">
        <f t="shared" si="73"/>
        <v>-0.4</v>
      </c>
      <c r="DA285" s="509">
        <f t="shared" si="74"/>
        <v>-0.4</v>
      </c>
      <c r="DB285" s="504">
        <f t="shared" si="75"/>
        <v>2580</v>
      </c>
      <c r="DC285" s="504">
        <f t="shared" si="76"/>
        <v>1290</v>
      </c>
      <c r="DD285" s="504" t="str">
        <f t="shared" si="77"/>
        <v/>
      </c>
      <c r="DE285" s="504">
        <f t="array" ref="DE285">IF(OR(AQ285="N/A",BM285="N/A",BI285="N/A"),"",GetCertCharge(H285,"Y",AL285))</f>
        <v>54</v>
      </c>
      <c r="DF285" s="504">
        <f>IF(OR(AQ285="N/A",BM285="N/A",BI285="N/A"),"",DC285*Parameters!$L$3)</f>
        <v>51.6</v>
      </c>
      <c r="DG285" s="504">
        <f t="shared" si="78"/>
        <v>1184.4000000000001</v>
      </c>
      <c r="DH285" s="504">
        <f t="shared" si="79"/>
        <v>2368.8000000000002</v>
      </c>
    </row>
    <row r="286" spans="2:112" x14ac:dyDescent="0.25">
      <c r="B286" s="798"/>
      <c r="C286" s="799" t="s">
        <v>1752</v>
      </c>
      <c r="D286" s="512"/>
      <c r="E286" s="512"/>
      <c r="F286" s="722" t="s">
        <v>24</v>
      </c>
      <c r="G286" s="800"/>
      <c r="H286" s="801">
        <v>0.5</v>
      </c>
      <c r="I286" s="509" t="s">
        <v>196</v>
      </c>
      <c r="J286" s="802" t="s">
        <v>258</v>
      </c>
      <c r="K286" s="803" t="s">
        <v>243</v>
      </c>
      <c r="L286" s="804" t="s">
        <v>188</v>
      </c>
      <c r="M286" s="805" t="s">
        <v>188</v>
      </c>
      <c r="N286" s="804" t="s">
        <v>188</v>
      </c>
      <c r="O286" s="804" t="s">
        <v>22</v>
      </c>
      <c r="P286" s="806"/>
      <c r="Q286" s="805"/>
      <c r="R286" s="805"/>
      <c r="S286" s="805"/>
      <c r="T286" s="805"/>
      <c r="U286" s="805">
        <v>1.008</v>
      </c>
      <c r="V286" s="805"/>
      <c r="W286" s="805"/>
      <c r="X286" s="805"/>
      <c r="Y286" s="805"/>
      <c r="Z286" s="805">
        <v>61.7</v>
      </c>
      <c r="AA286" s="512">
        <v>60</v>
      </c>
      <c r="AB286" s="512"/>
      <c r="AC286" s="512"/>
      <c r="AD286" s="807"/>
      <c r="AE286" s="805"/>
      <c r="AF286" s="805"/>
      <c r="AG286" s="805"/>
      <c r="AH286" s="805"/>
      <c r="AI286" s="512"/>
      <c r="AJ286" s="512" t="s">
        <v>1965</v>
      </c>
      <c r="AK286" s="807"/>
      <c r="AL286" s="512"/>
      <c r="AM286" s="807"/>
      <c r="AN286" s="512"/>
      <c r="AO286" s="559">
        <f t="array" ref="AO286">IF(AQ286="N/A","",GetRapPrice(I286,H286,J286,K286))</f>
        <v>3300</v>
      </c>
      <c r="AP286" s="509">
        <f t="shared" si="64"/>
        <v>-0.39</v>
      </c>
      <c r="AQ286" s="508">
        <f t="array" ref="AQ286">GetFMP(I286,H286,J286,K286,L286,M286,N286,O286,(Q286+R286)/2,Z286,AJ286,"Y")</f>
        <v>2013</v>
      </c>
      <c r="AR286" s="504">
        <f t="shared" si="65"/>
        <v>1006.5</v>
      </c>
      <c r="AS286" s="808"/>
      <c r="AT286" s="809"/>
      <c r="AU286" s="810"/>
      <c r="AV286" s="810"/>
      <c r="AW286" s="811" t="s">
        <v>189</v>
      </c>
      <c r="AX286" s="811" t="s">
        <v>1441</v>
      </c>
      <c r="AY286" s="810" t="s">
        <v>1182</v>
      </c>
      <c r="AZ286" s="810" t="s">
        <v>1183</v>
      </c>
      <c r="BA286" s="810" t="s">
        <v>195</v>
      </c>
      <c r="BB286" s="810" t="s">
        <v>1183</v>
      </c>
      <c r="BC286" s="810" t="s">
        <v>1183</v>
      </c>
      <c r="BD286" s="810" t="s">
        <v>1183</v>
      </c>
      <c r="BE286" s="810" t="s">
        <v>1183</v>
      </c>
      <c r="BF286" s="811">
        <f>NaturalRelatedDisc(I286,H286,J286,K286,AX286,"Y",L286,M286,N286,O286)+NaturalRelatedDisc(I286,H286,J286,K286,AY286,"Y",L286,M286,N286,O286)+OpenRelatedDisc(I286,H286,J286,K286,AZ286,"Y",L286,M286,N286,O286)+GrainingRelatedDisc(I286,H286,J286,K286,BA286,"Surface","Y",L286,M286,N286,O286)+GrainingRelatedDisc(I286,H286,J286,K286,BB286,"Internal","Y",L286,M286,N286,O286)+OthersRelatedDisc(I286,H286,J286,K286,BC286,"Y",L286,M286,N286,O286)+OthersRelatedDisc(I286,H286,J286,K286,BD286,"Y",L286,M286,N286,O286)+OthersRelatedDisc(I286,H286,J286,K286,BE286,"Y",L286,M286,N286,O286)+cutrelatedDisc(I286,H286,J286,K286,L286,M286,N286,AW286,"Y",O286)+GetColClarupgDwg(I286,H286,J286,K286,AU286,AV286,"Y",L286)</f>
        <v>-0.02</v>
      </c>
      <c r="BG286" s="810" t="s">
        <v>1183</v>
      </c>
      <c r="BH286" s="810" t="s">
        <v>1183</v>
      </c>
      <c r="BI286" s="811">
        <f t="shared" si="66"/>
        <v>0</v>
      </c>
      <c r="BJ286" s="810" t="s">
        <v>1183</v>
      </c>
      <c r="BK286" s="810" t="s">
        <v>1183</v>
      </c>
      <c r="BL286" s="810" t="s">
        <v>1326</v>
      </c>
      <c r="BM286" s="811">
        <f t="shared" si="67"/>
        <v>0</v>
      </c>
      <c r="BN286" s="812" t="s">
        <v>861</v>
      </c>
      <c r="BO286" s="812" t="s">
        <v>861</v>
      </c>
      <c r="BP286" s="812" t="s">
        <v>861</v>
      </c>
      <c r="BQ286" s="811">
        <f>cleanrelateddisc(I286, H286, J286, K286, BN286, BO286, "Y", L286, M286, N286)+HARelatedDisc(I286, H286, J286, K286,BP286, "Y", L286)</f>
        <v>0</v>
      </c>
      <c r="BR286" s="810"/>
      <c r="BS286" s="810"/>
      <c r="BT286" s="811"/>
      <c r="BU286" s="811"/>
      <c r="BV286" s="810"/>
      <c r="BW286" s="811"/>
      <c r="BX286" s="810"/>
      <c r="BY286" s="813"/>
      <c r="BZ286" s="811"/>
      <c r="CA286" s="813"/>
      <c r="CB286" s="811"/>
      <c r="CC286" s="810"/>
      <c r="CD286" s="810"/>
      <c r="CE286" s="810"/>
      <c r="CF286" s="810"/>
      <c r="CG286" s="810"/>
      <c r="CH286" s="810"/>
      <c r="CI286" s="810"/>
      <c r="CJ286" s="810"/>
      <c r="CK286" s="814"/>
      <c r="CL286" s="815">
        <f t="array" ref="CL286">getSection(I286,J286,K286)</f>
        <v>5</v>
      </c>
      <c r="CM286" s="508">
        <f t="array" ref="CM286">IF(AQ286="N/A","",IF(CU286="N/A",0,GetRapPrice(I286,H286,J286,K286)))</f>
        <v>3300</v>
      </c>
      <c r="CN286" s="509">
        <f t="shared" si="68"/>
        <v>-0.39</v>
      </c>
      <c r="CO286" s="509">
        <f t="array" ref="CO286">IF(AQ286="N/A","",IF(CU286="N/A",0,IF(ISBLANK(G286),0,GetPolSymmDiscount(I286,H286,J286,K286,L286,M286,N286,O286))))</f>
        <v>0</v>
      </c>
      <c r="CP286" s="509">
        <f t="array" ref="CP286">IF(AQ286="N/A","",Depthdisc(I286,H286,L286,J286,K286,Z286,"Y"))</f>
        <v>0</v>
      </c>
      <c r="CQ286" s="509">
        <f t="array" ref="CQ286">IF(AQ286="N/A","",IF(CU286="N/A",0,GetSizePremiums(I286,H286,J286,K286,L286,M286,N286,O286,getSection(G286,J286,K286))))</f>
        <v>0</v>
      </c>
      <c r="CR286" s="509">
        <f t="array" ref="CR286">IF(AQ286="N/A","",IF(CU286="N/A",0,IF(ISBLANK(G286),0,GetDiameterPremiums(I286,H286,L286,M286,N286,O286,J286,K286,T286))))</f>
        <v>0</v>
      </c>
      <c r="CS286" s="509">
        <f t="array" ref="CS286">IF(AQ286="N/A","",IF(CU286="N/A",0,IF(ISBLANK(G286),0,GetKtoSPremiums(I286,H286,J286,K286,AJ286))))</f>
        <v>0</v>
      </c>
      <c r="CT286" s="509">
        <f t="shared" si="69"/>
        <v>-0.39</v>
      </c>
      <c r="CU286" s="508">
        <f t="array" ref="CU286">IF(AQ286="N/A","",GetFMP(I286, H286, J286, K286, L286, M286, N286, O286, (Q286+R286)/2,Z286,AJ286,"Y"))</f>
        <v>2013</v>
      </c>
      <c r="CV286" s="504">
        <f t="shared" si="70"/>
        <v>1006.5</v>
      </c>
      <c r="CW286" s="508">
        <f t="shared" si="71"/>
        <v>3300</v>
      </c>
      <c r="CX286" s="717">
        <f t="shared" si="72"/>
        <v>-0.02</v>
      </c>
      <c r="CY286" s="717">
        <f>IF(OR(AQ286="N/A",BM286="N/A",BI286="N/A"),"",IF(AND(H286&lt;1,H286&gt;=0.3,I285="ROUND"),IF(CT286&gt;=-0.4,-0.2,-0.15),MAX(CX286,IF(OR(AQ286="N/A",BM286="N/A",BI286="N/A"),"",GetFinalDiscount("Y", I286, H286, J286, K286, L286, M286, N286, O286, AS286, AT286,AU286,AV286, AW286, AX286,AY286, AZ286, BA286, BB286,BC286,BD286, BE286,BG286, BH286, BJ286, BK286, BN286, BO286, BP286)))))</f>
        <v>-0.2</v>
      </c>
      <c r="CZ286" s="717">
        <f t="shared" si="73"/>
        <v>-0.39</v>
      </c>
      <c r="DA286" s="509">
        <f t="shared" si="74"/>
        <v>-0.41000000000000003</v>
      </c>
      <c r="DB286" s="504">
        <f t="shared" si="75"/>
        <v>1947</v>
      </c>
      <c r="DC286" s="504">
        <f t="shared" si="76"/>
        <v>973.5</v>
      </c>
      <c r="DD286" s="504" t="str">
        <f t="shared" si="77"/>
        <v/>
      </c>
      <c r="DE286" s="504">
        <f t="array" ref="DE286">IF(OR(AQ286="N/A",BM286="N/A",BI286="N/A"),"",GetCertCharge(H286,"Y",AL286))</f>
        <v>54</v>
      </c>
      <c r="DF286" s="504">
        <f>IF(OR(AQ286="N/A",BM286="N/A",BI286="N/A"),"",DC286*Parameters!$L$3)</f>
        <v>38.94</v>
      </c>
      <c r="DG286" s="504">
        <f t="shared" si="78"/>
        <v>880.56</v>
      </c>
      <c r="DH286" s="504">
        <f t="shared" si="79"/>
        <v>1761.12</v>
      </c>
    </row>
    <row r="287" spans="2:112" x14ac:dyDescent="0.25">
      <c r="B287" s="798"/>
      <c r="C287" s="799" t="s">
        <v>1753</v>
      </c>
      <c r="D287" s="512"/>
      <c r="E287" s="512"/>
      <c r="F287" s="722" t="s">
        <v>24</v>
      </c>
      <c r="G287" s="800"/>
      <c r="H287" s="801">
        <v>0.5</v>
      </c>
      <c r="I287" s="509" t="s">
        <v>196</v>
      </c>
      <c r="J287" s="802" t="s">
        <v>215</v>
      </c>
      <c r="K287" s="803" t="s">
        <v>251</v>
      </c>
      <c r="L287" s="804" t="s">
        <v>188</v>
      </c>
      <c r="M287" s="805" t="s">
        <v>188</v>
      </c>
      <c r="N287" s="804" t="s">
        <v>188</v>
      </c>
      <c r="O287" s="804" t="s">
        <v>22</v>
      </c>
      <c r="P287" s="806"/>
      <c r="Q287" s="805"/>
      <c r="R287" s="805"/>
      <c r="S287" s="805"/>
      <c r="T287" s="805"/>
      <c r="U287" s="805">
        <v>1.008</v>
      </c>
      <c r="V287" s="805"/>
      <c r="W287" s="805"/>
      <c r="X287" s="805"/>
      <c r="Y287" s="805"/>
      <c r="Z287" s="805">
        <v>62.5</v>
      </c>
      <c r="AA287" s="512">
        <v>58</v>
      </c>
      <c r="AB287" s="512"/>
      <c r="AC287" s="512"/>
      <c r="AD287" s="807"/>
      <c r="AE287" s="805"/>
      <c r="AF287" s="805"/>
      <c r="AG287" s="805"/>
      <c r="AH287" s="805"/>
      <c r="AI287" s="512"/>
      <c r="AJ287" s="512" t="s">
        <v>1920</v>
      </c>
      <c r="AK287" s="807"/>
      <c r="AL287" s="512"/>
      <c r="AM287" s="807"/>
      <c r="AN287" s="512"/>
      <c r="AO287" s="559">
        <f t="array" ref="AO287">IF(AQ287="N/A","",GetRapPrice(I287,H287,J287,K287))</f>
        <v>3800</v>
      </c>
      <c r="AP287" s="509">
        <f t="shared" si="64"/>
        <v>-0.4</v>
      </c>
      <c r="AQ287" s="508">
        <f t="array" ref="AQ287">GetFMP(I287,H287,J287,K287,L287,M287,N287,O287,(Q287+R287)/2,Z287,AJ287,"Y")</f>
        <v>2280</v>
      </c>
      <c r="AR287" s="504">
        <f t="shared" si="65"/>
        <v>1140</v>
      </c>
      <c r="AS287" s="808"/>
      <c r="AT287" s="809"/>
      <c r="AU287" s="810"/>
      <c r="AV287" s="810"/>
      <c r="AW287" s="811" t="s">
        <v>189</v>
      </c>
      <c r="AX287" s="811" t="s">
        <v>1183</v>
      </c>
      <c r="AY287" s="810" t="s">
        <v>1183</v>
      </c>
      <c r="AZ287" s="810" t="s">
        <v>1183</v>
      </c>
      <c r="BA287" s="810" t="s">
        <v>1183</v>
      </c>
      <c r="BB287" s="810" t="s">
        <v>1183</v>
      </c>
      <c r="BC287" s="810" t="s">
        <v>1183</v>
      </c>
      <c r="BD287" s="810" t="s">
        <v>1183</v>
      </c>
      <c r="BE287" s="810" t="s">
        <v>1183</v>
      </c>
      <c r="BF287" s="811">
        <f>NaturalRelatedDisc(I287,H287,J287,K287,AX287,"Y",L287,M287,N287,O287)+NaturalRelatedDisc(I287,H287,J287,K287,AY287,"Y",L287,M287,N287,O287)+OpenRelatedDisc(I287,H287,J287,K287,AZ287,"Y",L287,M287,N287,O287)+GrainingRelatedDisc(I287,H287,J287,K287,BA287,"Surface","Y",L287,M287,N287,O287)+GrainingRelatedDisc(I287,H287,J287,K287,BB287,"Internal","Y",L287,M287,N287,O287)+OthersRelatedDisc(I287,H287,J287,K287,BC287,"Y",L287,M287,N287,O287)+OthersRelatedDisc(I287,H287,J287,K287,BD287,"Y",L287,M287,N287,O287)+OthersRelatedDisc(I287,H287,J287,K287,BE287,"Y",L287,M287,N287,O287)+cutrelatedDisc(I287,H287,J287,K287,L287,M287,N287,AW287,"Y",O287)+GetColClarupgDwg(I287,H287,J287,K287,AU287,AV287,"Y",L287)</f>
        <v>0</v>
      </c>
      <c r="BG287" s="810" t="s">
        <v>1183</v>
      </c>
      <c r="BH287" s="810" t="s">
        <v>1183</v>
      </c>
      <c r="BI287" s="811">
        <f t="shared" si="66"/>
        <v>0</v>
      </c>
      <c r="BJ287" s="810" t="s">
        <v>1183</v>
      </c>
      <c r="BK287" s="810" t="s">
        <v>1293</v>
      </c>
      <c r="BL287" s="810" t="s">
        <v>1322</v>
      </c>
      <c r="BM287" s="811">
        <f t="shared" si="67"/>
        <v>0</v>
      </c>
      <c r="BN287" s="812" t="s">
        <v>861</v>
      </c>
      <c r="BO287" s="812" t="s">
        <v>749</v>
      </c>
      <c r="BP287" s="812" t="s">
        <v>861</v>
      </c>
      <c r="BQ287" s="811">
        <f>cleanrelateddisc(I287, H287, J287, K287, BN287, BO287, "Y", L287, M287, N287)+HARelatedDisc(I287, H287, J287, K287,BP287, "Y", L287)</f>
        <v>0</v>
      </c>
      <c r="BR287" s="810"/>
      <c r="BS287" s="810"/>
      <c r="BT287" s="811"/>
      <c r="BU287" s="811"/>
      <c r="BV287" s="810"/>
      <c r="BW287" s="811"/>
      <c r="BX287" s="810"/>
      <c r="BY287" s="813"/>
      <c r="BZ287" s="811"/>
      <c r="CA287" s="813"/>
      <c r="CB287" s="811"/>
      <c r="CC287" s="810"/>
      <c r="CD287" s="810"/>
      <c r="CE287" s="810"/>
      <c r="CF287" s="810"/>
      <c r="CG287" s="810"/>
      <c r="CH287" s="810"/>
      <c r="CI287" s="810"/>
      <c r="CJ287" s="810"/>
      <c r="CK287" s="814"/>
      <c r="CL287" s="815">
        <f t="array" ref="CL287">getSection(I287,J287,K287)</f>
        <v>5</v>
      </c>
      <c r="CM287" s="508">
        <f t="array" ref="CM287">IF(AQ287="N/A","",IF(CU287="N/A",0,GetRapPrice(I287,H287,J287,K287)))</f>
        <v>3800</v>
      </c>
      <c r="CN287" s="509">
        <f t="shared" si="68"/>
        <v>-0.4</v>
      </c>
      <c r="CO287" s="509">
        <f t="array" ref="CO287">IF(AQ287="N/A","",IF(CU287="N/A",0,IF(ISBLANK(G287),0,GetPolSymmDiscount(I287,H287,J287,K287,L287,M287,N287,O287))))</f>
        <v>0</v>
      </c>
      <c r="CP287" s="509">
        <f t="array" ref="CP287">IF(AQ287="N/A","",Depthdisc(I287,H287,L287,J287,K287,Z287,"Y"))</f>
        <v>0</v>
      </c>
      <c r="CQ287" s="509">
        <f t="array" ref="CQ287">IF(AQ287="N/A","",IF(CU287="N/A",0,GetSizePremiums(I287,H287,J287,K287,L287,M287,N287,O287,getSection(G287,J287,K287))))</f>
        <v>0</v>
      </c>
      <c r="CR287" s="509">
        <f t="array" ref="CR287">IF(AQ287="N/A","",IF(CU287="N/A",0,IF(ISBLANK(G287),0,GetDiameterPremiums(I287,H287,L287,M287,N287,O287,J287,K287,T287))))</f>
        <v>0</v>
      </c>
      <c r="CS287" s="509">
        <f t="array" ref="CS287">IF(AQ287="N/A","",IF(CU287="N/A",0,IF(ISBLANK(G287),0,GetKtoSPremiums(I287,H287,J287,K287,AJ287))))</f>
        <v>0</v>
      </c>
      <c r="CT287" s="509">
        <f t="shared" si="69"/>
        <v>-0.4</v>
      </c>
      <c r="CU287" s="508">
        <f t="array" ref="CU287">IF(AQ287="N/A","",GetFMP(I287, H287, J287, K287, L287, M287, N287, O287, (Q287+R287)/2,Z287,AJ287,"Y"))</f>
        <v>2280</v>
      </c>
      <c r="CV287" s="504">
        <f t="shared" si="70"/>
        <v>1140</v>
      </c>
      <c r="CW287" s="508">
        <f t="shared" si="71"/>
        <v>3800</v>
      </c>
      <c r="CX287" s="717">
        <f t="shared" si="72"/>
        <v>0</v>
      </c>
      <c r="CY287" s="717">
        <f>IF(OR(AQ287="N/A",BM287="N/A",BI287="N/A"),"",IF(AND(H287&lt;1,H287&gt;=0.3,I286="ROUND"),IF(CT287&gt;=-0.4,-0.2,-0.15),MAX(CX287,IF(OR(AQ287="N/A",BM287="N/A",BI287="N/A"),"",GetFinalDiscount("Y", I287, H287, J287, K287, L287, M287, N287, O287, AS287, AT287,AU287,AV287, AW287, AX287,AY287, AZ287, BA287, BB287,BC287,BD287, BE287,BG287, BH287, BJ287, BK287, BN287, BO287, BP287)))))</f>
        <v>-0.2</v>
      </c>
      <c r="CZ287" s="717">
        <f t="shared" si="73"/>
        <v>-0.4</v>
      </c>
      <c r="DA287" s="509">
        <f t="shared" si="74"/>
        <v>-0.4</v>
      </c>
      <c r="DB287" s="504">
        <f t="shared" si="75"/>
        <v>2280</v>
      </c>
      <c r="DC287" s="504">
        <f t="shared" si="76"/>
        <v>1140</v>
      </c>
      <c r="DD287" s="504" t="str">
        <f t="shared" si="77"/>
        <v/>
      </c>
      <c r="DE287" s="504">
        <f t="array" ref="DE287">IF(OR(AQ287="N/A",BM287="N/A",BI287="N/A"),"",GetCertCharge(H287,"Y",AL287))</f>
        <v>54</v>
      </c>
      <c r="DF287" s="504">
        <f>IF(OR(AQ287="N/A",BM287="N/A",BI287="N/A"),"",DC287*Parameters!$L$3)</f>
        <v>45.6</v>
      </c>
      <c r="DG287" s="504">
        <f t="shared" si="78"/>
        <v>1040.4000000000001</v>
      </c>
      <c r="DH287" s="504">
        <f t="shared" si="79"/>
        <v>2080.8000000000002</v>
      </c>
    </row>
    <row r="288" spans="2:112" x14ac:dyDescent="0.25">
      <c r="B288" s="798"/>
      <c r="C288" s="799" t="s">
        <v>1754</v>
      </c>
      <c r="D288" s="512"/>
      <c r="E288" s="512"/>
      <c r="F288" s="722" t="s">
        <v>24</v>
      </c>
      <c r="G288" s="800"/>
      <c r="H288" s="801">
        <v>0.5</v>
      </c>
      <c r="I288" s="509" t="s">
        <v>196</v>
      </c>
      <c r="J288" s="802" t="s">
        <v>265</v>
      </c>
      <c r="K288" s="803" t="s">
        <v>243</v>
      </c>
      <c r="L288" s="804" t="s">
        <v>188</v>
      </c>
      <c r="M288" s="805" t="s">
        <v>188</v>
      </c>
      <c r="N288" s="804" t="s">
        <v>188</v>
      </c>
      <c r="O288" s="804" t="s">
        <v>36</v>
      </c>
      <c r="P288" s="806"/>
      <c r="Q288" s="805"/>
      <c r="R288" s="805"/>
      <c r="S288" s="805"/>
      <c r="T288" s="805"/>
      <c r="U288" s="805">
        <v>1.006</v>
      </c>
      <c r="V288" s="805"/>
      <c r="W288" s="805"/>
      <c r="X288" s="805"/>
      <c r="Y288" s="805"/>
      <c r="Z288" s="805">
        <v>63.2</v>
      </c>
      <c r="AA288" s="512">
        <v>56</v>
      </c>
      <c r="AB288" s="512"/>
      <c r="AC288" s="512"/>
      <c r="AD288" s="807"/>
      <c r="AE288" s="805"/>
      <c r="AF288" s="805"/>
      <c r="AG288" s="805"/>
      <c r="AH288" s="805"/>
      <c r="AI288" s="512"/>
      <c r="AJ288" s="512" t="s">
        <v>1966</v>
      </c>
      <c r="AK288" s="807"/>
      <c r="AL288" s="512"/>
      <c r="AM288" s="807"/>
      <c r="AN288" s="512"/>
      <c r="AO288" s="559">
        <f t="array" ref="AO288">IF(AQ288="N/A","",GetRapPrice(I288,H288,J288,K288))</f>
        <v>2700</v>
      </c>
      <c r="AP288" s="509">
        <f t="shared" si="64"/>
        <v>-0.4</v>
      </c>
      <c r="AQ288" s="508">
        <f t="array" ref="AQ288">GetFMP(I288,H288,J288,K288,L288,M288,N288,O288,(Q288+R288)/2,Z288,AJ288,"Y")</f>
        <v>1620</v>
      </c>
      <c r="AR288" s="504">
        <f t="shared" si="65"/>
        <v>810</v>
      </c>
      <c r="AS288" s="808"/>
      <c r="AT288" s="809"/>
      <c r="AU288" s="810"/>
      <c r="AV288" s="810"/>
      <c r="AW288" s="811"/>
      <c r="AX288" s="811" t="s">
        <v>1183</v>
      </c>
      <c r="AY288" s="810" t="s">
        <v>1183</v>
      </c>
      <c r="AZ288" s="810" t="s">
        <v>1183</v>
      </c>
      <c r="BA288" s="810" t="s">
        <v>1183</v>
      </c>
      <c r="BB288" s="810" t="s">
        <v>1183</v>
      </c>
      <c r="BC288" s="810" t="s">
        <v>1183</v>
      </c>
      <c r="BD288" s="810" t="s">
        <v>1183</v>
      </c>
      <c r="BE288" s="810" t="s">
        <v>1183</v>
      </c>
      <c r="BF288" s="811">
        <f>NaturalRelatedDisc(I288,H288,J288,K288,AX288,"Y",L288,M288,N288,O288)+NaturalRelatedDisc(I288,H288,J288,K288,AY288,"Y",L288,M288,N288,O288)+OpenRelatedDisc(I288,H288,J288,K288,AZ288,"Y",L288,M288,N288,O288)+GrainingRelatedDisc(I288,H288,J288,K288,BA288,"Surface","Y",L288,M288,N288,O288)+GrainingRelatedDisc(I288,H288,J288,K288,BB288,"Internal","Y",L288,M288,N288,O288)+OthersRelatedDisc(I288,H288,J288,K288,BC288,"Y",L288,M288,N288,O288)+OthersRelatedDisc(I288,H288,J288,K288,BD288,"Y",L288,M288,N288,O288)+OthersRelatedDisc(I288,H288,J288,K288,BE288,"Y",L288,M288,N288,O288)+cutrelatedDisc(I288,H288,J288,K288,L288,M288,N288,AW288,"Y",O288)+GetColClarupgDwg(I288,H288,J288,K288,AU288,AV288,"Y",L288)</f>
        <v>0</v>
      </c>
      <c r="BG288" s="810" t="s">
        <v>192</v>
      </c>
      <c r="BH288" s="810" t="s">
        <v>1183</v>
      </c>
      <c r="BI288" s="811">
        <f t="shared" si="66"/>
        <v>-0.05</v>
      </c>
      <c r="BJ288" s="810" t="s">
        <v>1183</v>
      </c>
      <c r="BK288" s="810" t="s">
        <v>1293</v>
      </c>
      <c r="BL288" s="810" t="s">
        <v>1183</v>
      </c>
      <c r="BM288" s="811">
        <f t="shared" si="67"/>
        <v>0</v>
      </c>
      <c r="BN288" s="812"/>
      <c r="BO288" s="812"/>
      <c r="BP288" s="812" t="s">
        <v>749</v>
      </c>
      <c r="BQ288" s="811">
        <f>cleanrelateddisc(I288, H288, J288, K288, BN288, BO288, "Y", L288, M288, N288)+HARelatedDisc(I288, H288, J288, K288,BP288, "Y", L288)</f>
        <v>0</v>
      </c>
      <c r="BR288" s="810"/>
      <c r="BS288" s="810"/>
      <c r="BT288" s="811"/>
      <c r="BU288" s="811"/>
      <c r="BV288" s="810"/>
      <c r="BW288" s="811"/>
      <c r="BX288" s="810"/>
      <c r="BY288" s="813"/>
      <c r="BZ288" s="811"/>
      <c r="CA288" s="813"/>
      <c r="CB288" s="811"/>
      <c r="CC288" s="810"/>
      <c r="CD288" s="810"/>
      <c r="CE288" s="810"/>
      <c r="CF288" s="810"/>
      <c r="CG288" s="810"/>
      <c r="CH288" s="810"/>
      <c r="CI288" s="810"/>
      <c r="CJ288" s="810"/>
      <c r="CK288" s="814"/>
      <c r="CL288" s="815">
        <f t="array" ref="CL288">getSection(I288,J288,K288)</f>
        <v>6</v>
      </c>
      <c r="CM288" s="508">
        <f t="array" ref="CM288">IF(AQ288="N/A","",IF(CU288="N/A",0,GetRapPrice(I288,H288,J288,K288)))</f>
        <v>2700</v>
      </c>
      <c r="CN288" s="509">
        <f t="shared" si="68"/>
        <v>-0.4</v>
      </c>
      <c r="CO288" s="509">
        <f t="array" ref="CO288">IF(AQ288="N/A","",IF(CU288="N/A",0,IF(ISBLANK(G288),0,GetPolSymmDiscount(I288,H288,J288,K288,L288,M288,N288,O288))))</f>
        <v>0</v>
      </c>
      <c r="CP288" s="509">
        <f t="array" ref="CP288">IF(AQ288="N/A","",Depthdisc(I288,H288,L288,J288,K288,Z288,"Y"))</f>
        <v>0</v>
      </c>
      <c r="CQ288" s="509">
        <f t="array" ref="CQ288">IF(AQ288="N/A","",IF(CU288="N/A",0,GetSizePremiums(I288,H288,J288,K288,L288,M288,N288,O288,getSection(G288,J288,K288))))</f>
        <v>0</v>
      </c>
      <c r="CR288" s="509">
        <f t="array" ref="CR288">IF(AQ288="N/A","",IF(CU288="N/A",0,IF(ISBLANK(G288),0,GetDiameterPremiums(I288,H288,L288,M288,N288,O288,J288,K288,T288))))</f>
        <v>0</v>
      </c>
      <c r="CS288" s="509">
        <f t="array" ref="CS288">IF(AQ288="N/A","",IF(CU288="N/A",0,IF(ISBLANK(G288),0,GetKtoSPremiums(I288,H288,J288,K288,AJ288))))</f>
        <v>0</v>
      </c>
      <c r="CT288" s="509">
        <f t="shared" si="69"/>
        <v>-0.4</v>
      </c>
      <c r="CU288" s="508">
        <f t="array" ref="CU288">IF(AQ288="N/A","",GetFMP(I288, H288, J288, K288, L288, M288, N288, O288, (Q288+R288)/2,Z288,AJ288,"Y"))</f>
        <v>1620</v>
      </c>
      <c r="CV288" s="504">
        <f t="shared" si="70"/>
        <v>810</v>
      </c>
      <c r="CW288" s="508">
        <f t="shared" si="71"/>
        <v>2700</v>
      </c>
      <c r="CX288" s="717">
        <f t="shared" si="72"/>
        <v>-0.05</v>
      </c>
      <c r="CY288" s="717">
        <f>IF(OR(AQ288="N/A",BM288="N/A",BI288="N/A"),"",IF(AND(H288&lt;1,H288&gt;=0.3,I287="ROUND"),IF(CT288&gt;=-0.4,-0.2,-0.15),MAX(CX288,IF(OR(AQ288="N/A",BM288="N/A",BI288="N/A"),"",GetFinalDiscount("Y", I288, H288, J288, K288, L288, M288, N288, O288, AS288, AT288,AU288,AV288, AW288, AX288,AY288, AZ288, BA288, BB288,BC288,BD288, BE288,BG288, BH288, BJ288, BK288, BN288, BO288, BP288)))))</f>
        <v>-0.2</v>
      </c>
      <c r="CZ288" s="717">
        <f t="shared" si="73"/>
        <v>-0.4</v>
      </c>
      <c r="DA288" s="509">
        <f t="shared" si="74"/>
        <v>-0.45</v>
      </c>
      <c r="DB288" s="504">
        <f t="shared" si="75"/>
        <v>1485.0000000000002</v>
      </c>
      <c r="DC288" s="504">
        <f t="shared" si="76"/>
        <v>742.50000000000011</v>
      </c>
      <c r="DD288" s="504" t="str">
        <f t="shared" si="77"/>
        <v/>
      </c>
      <c r="DE288" s="504">
        <f t="array" ref="DE288">IF(OR(AQ288="N/A",BM288="N/A",BI288="N/A"),"",GetCertCharge(H288,"Y",AL288))</f>
        <v>54</v>
      </c>
      <c r="DF288" s="504">
        <f>IF(OR(AQ288="N/A",BM288="N/A",BI288="N/A"),"",DC288*Parameters!$L$3)</f>
        <v>29.700000000000006</v>
      </c>
      <c r="DG288" s="504">
        <f t="shared" si="78"/>
        <v>658.80000000000007</v>
      </c>
      <c r="DH288" s="504">
        <f t="shared" si="79"/>
        <v>1317.6000000000001</v>
      </c>
    </row>
    <row r="289" spans="2:112" x14ac:dyDescent="0.25">
      <c r="B289" s="798"/>
      <c r="C289" s="799" t="s">
        <v>1543</v>
      </c>
      <c r="D289" s="512"/>
      <c r="E289" s="512"/>
      <c r="F289" s="722" t="s">
        <v>24</v>
      </c>
      <c r="G289" s="800"/>
      <c r="H289" s="801">
        <v>0.5</v>
      </c>
      <c r="I289" s="509" t="s">
        <v>196</v>
      </c>
      <c r="J289" s="802" t="s">
        <v>186</v>
      </c>
      <c r="K289" s="803" t="s">
        <v>259</v>
      </c>
      <c r="L289" s="804" t="s">
        <v>202</v>
      </c>
      <c r="M289" s="805" t="s">
        <v>202</v>
      </c>
      <c r="N289" s="804" t="s">
        <v>202</v>
      </c>
      <c r="O289" s="804" t="s">
        <v>36</v>
      </c>
      <c r="P289" s="806"/>
      <c r="Q289" s="805"/>
      <c r="R289" s="805"/>
      <c r="S289" s="805"/>
      <c r="T289" s="805"/>
      <c r="U289" s="805">
        <v>1.01</v>
      </c>
      <c r="V289" s="805"/>
      <c r="W289" s="805"/>
      <c r="X289" s="805"/>
      <c r="Y289" s="805"/>
      <c r="Z289" s="805">
        <v>63.8</v>
      </c>
      <c r="AA289" s="512">
        <v>59</v>
      </c>
      <c r="AB289" s="512"/>
      <c r="AC289" s="512"/>
      <c r="AD289" s="807"/>
      <c r="AE289" s="805"/>
      <c r="AF289" s="805"/>
      <c r="AG289" s="805"/>
      <c r="AH289" s="805"/>
      <c r="AI289" s="512"/>
      <c r="AJ289" s="512" t="s">
        <v>1889</v>
      </c>
      <c r="AK289" s="807"/>
      <c r="AL289" s="512"/>
      <c r="AM289" s="807"/>
      <c r="AN289" s="512"/>
      <c r="AO289" s="559">
        <f t="array" ref="AO289">IF(AQ289="N/A","",GetRapPrice(I289,H289,J289,K289))</f>
        <v>3700</v>
      </c>
      <c r="AP289" s="509">
        <f t="shared" si="64"/>
        <v>-0.57000000000000006</v>
      </c>
      <c r="AQ289" s="508">
        <f t="array" ref="AQ289">GetFMP(I289,H289,J289,K289,L289,M289,N289,O289,(Q289+R289)/2,Z289,AJ289,"Y")</f>
        <v>1591</v>
      </c>
      <c r="AR289" s="504">
        <f t="shared" si="65"/>
        <v>795.5</v>
      </c>
      <c r="AS289" s="808"/>
      <c r="AT289" s="809"/>
      <c r="AU289" s="810"/>
      <c r="AV289" s="810"/>
      <c r="AW289" s="811" t="s">
        <v>189</v>
      </c>
      <c r="AX289" s="811" t="s">
        <v>253</v>
      </c>
      <c r="AY289" s="810" t="s">
        <v>1183</v>
      </c>
      <c r="AZ289" s="810" t="s">
        <v>1200</v>
      </c>
      <c r="BA289" s="810" t="s">
        <v>195</v>
      </c>
      <c r="BB289" s="810" t="s">
        <v>1183</v>
      </c>
      <c r="BC289" s="810" t="s">
        <v>1183</v>
      </c>
      <c r="BD289" s="810" t="s">
        <v>1183</v>
      </c>
      <c r="BE289" s="810" t="s">
        <v>1183</v>
      </c>
      <c r="BF289" s="811">
        <f>NaturalRelatedDisc(I289,H289,J289,K289,AX289,"Y",L289,M289,N289,O289)+NaturalRelatedDisc(I289,H289,J289,K289,AY289,"Y",L289,M289,N289,O289)+OpenRelatedDisc(I289,H289,J289,K289,AZ289,"Y",L289,M289,N289,O289)+GrainingRelatedDisc(I289,H289,J289,K289,BA289,"Surface","Y",L289,M289,N289,O289)+GrainingRelatedDisc(I289,H289,J289,K289,BB289,"Internal","Y",L289,M289,N289,O289)+OthersRelatedDisc(I289,H289,J289,K289,BC289,"Y",L289,M289,N289,O289)+OthersRelatedDisc(I289,H289,J289,K289,BD289,"Y",L289,M289,N289,O289)+OthersRelatedDisc(I289,H289,J289,K289,BE289,"Y",L289,M289,N289,O289)+cutrelatedDisc(I289,H289,J289,K289,L289,M289,N289,AW289,"Y",O289)+GetColClarupgDwg(I289,H289,J289,K289,AU289,AV289,"Y",L289)</f>
        <v>-0.02</v>
      </c>
      <c r="BG289" s="810" t="s">
        <v>1183</v>
      </c>
      <c r="BH289" s="810" t="s">
        <v>1183</v>
      </c>
      <c r="BI289" s="811">
        <f t="shared" si="66"/>
        <v>0</v>
      </c>
      <c r="BJ289" s="810" t="s">
        <v>1284</v>
      </c>
      <c r="BK289" s="810" t="s">
        <v>1183</v>
      </c>
      <c r="BL289" s="810" t="s">
        <v>1323</v>
      </c>
      <c r="BM289" s="811">
        <f t="shared" si="67"/>
        <v>0</v>
      </c>
      <c r="BN289" s="812" t="s">
        <v>749</v>
      </c>
      <c r="BO289" s="812" t="s">
        <v>749</v>
      </c>
      <c r="BP289" s="812" t="s">
        <v>861</v>
      </c>
      <c r="BQ289" s="811">
        <f>cleanrelateddisc(I289, H289, J289, K289, BN289, BO289, "Y", L289, M289, N289)+HARelatedDisc(I289, H289, J289, K289,BP289, "Y", L289)</f>
        <v>0</v>
      </c>
      <c r="BR289" s="810"/>
      <c r="BS289" s="810"/>
      <c r="BT289" s="811"/>
      <c r="BU289" s="811"/>
      <c r="BV289" s="810"/>
      <c r="BW289" s="811"/>
      <c r="BX289" s="810"/>
      <c r="BY289" s="813"/>
      <c r="BZ289" s="811"/>
      <c r="CA289" s="813"/>
      <c r="CB289" s="811"/>
      <c r="CC289" s="810"/>
      <c r="CD289" s="810"/>
      <c r="CE289" s="810"/>
      <c r="CF289" s="810"/>
      <c r="CG289" s="810"/>
      <c r="CH289" s="810"/>
      <c r="CI289" s="810"/>
      <c r="CJ289" s="810"/>
      <c r="CK289" s="814"/>
      <c r="CL289" s="815">
        <f t="array" ref="CL289">getSection(I289,J289,K289)</f>
        <v>7</v>
      </c>
      <c r="CM289" s="508">
        <f t="array" ref="CM289">IF(AQ289="N/A","",IF(CU289="N/A",0,GetRapPrice(I289,H289,J289,K289)))</f>
        <v>3700</v>
      </c>
      <c r="CN289" s="509">
        <f t="shared" si="68"/>
        <v>-0.57000000000000006</v>
      </c>
      <c r="CO289" s="509">
        <f t="array" ref="CO289">IF(AQ289="N/A","",IF(CU289="N/A",0,IF(ISBLANK(G289),0,GetPolSymmDiscount(I289,H289,J289,K289,L289,M289,N289,O289))))</f>
        <v>0</v>
      </c>
      <c r="CP289" s="509">
        <f t="array" ref="CP289">IF(AQ289="N/A","",Depthdisc(I289,H289,L289,J289,K289,Z289,"Y"))</f>
        <v>0</v>
      </c>
      <c r="CQ289" s="509">
        <f t="array" ref="CQ289">IF(AQ289="N/A","",IF(CU289="N/A",0,GetSizePremiums(I289,H289,J289,K289,L289,M289,N289,O289,getSection(G289,J289,K289))))</f>
        <v>0</v>
      </c>
      <c r="CR289" s="509">
        <f t="array" ref="CR289">IF(AQ289="N/A","",IF(CU289="N/A",0,IF(ISBLANK(G289),0,GetDiameterPremiums(I289,H289,L289,M289,N289,O289,J289,K289,T289))))</f>
        <v>0</v>
      </c>
      <c r="CS289" s="509">
        <f t="array" ref="CS289">IF(AQ289="N/A","",IF(CU289="N/A",0,IF(ISBLANK(G289),0,GetKtoSPremiums(I289,H289,J289,K289,AJ289))))</f>
        <v>0</v>
      </c>
      <c r="CT289" s="509">
        <f t="shared" si="69"/>
        <v>-0.57000000000000006</v>
      </c>
      <c r="CU289" s="508">
        <f t="array" ref="CU289">IF(AQ289="N/A","",GetFMP(I289, H289, J289, K289, L289, M289, N289, O289, (Q289+R289)/2,Z289,AJ289,"Y"))</f>
        <v>1591</v>
      </c>
      <c r="CV289" s="504">
        <f t="shared" si="70"/>
        <v>795.5</v>
      </c>
      <c r="CW289" s="508">
        <f t="shared" si="71"/>
        <v>3700</v>
      </c>
      <c r="CX289" s="717">
        <f t="shared" si="72"/>
        <v>-0.02</v>
      </c>
      <c r="CY289" s="717">
        <f>IF(OR(AQ289="N/A",BM289="N/A",BI289="N/A"),"",IF(AND(H289&lt;1,H289&gt;=0.3,I288="ROUND"),IF(CT289&gt;=-0.4,-0.2,-0.15),MAX(CX289,IF(OR(AQ289="N/A",BM289="N/A",BI289="N/A"),"",GetFinalDiscount("Y", I289, H289, J289, K289, L289, M289, N289, O289, AS289, AT289,AU289,AV289, AW289, AX289,AY289, AZ289, BA289, BB289,BC289,BD289, BE289,BG289, BH289, BJ289, BK289, BN289, BO289, BP289)))))</f>
        <v>-0.15</v>
      </c>
      <c r="CZ289" s="717">
        <f t="shared" si="73"/>
        <v>-0.57000000000000006</v>
      </c>
      <c r="DA289" s="509">
        <f t="shared" si="74"/>
        <v>-0.59000000000000008</v>
      </c>
      <c r="DB289" s="504">
        <f t="shared" si="75"/>
        <v>1516.9999999999998</v>
      </c>
      <c r="DC289" s="504">
        <f t="shared" si="76"/>
        <v>758.49999999999989</v>
      </c>
      <c r="DD289" s="504" t="str">
        <f t="shared" si="77"/>
        <v/>
      </c>
      <c r="DE289" s="504">
        <f t="array" ref="DE289">IF(OR(AQ289="N/A",BM289="N/A",BI289="N/A"),"",GetCertCharge(H289,"Y",AL289))</f>
        <v>54</v>
      </c>
      <c r="DF289" s="504">
        <f>IF(OR(AQ289="N/A",BM289="N/A",BI289="N/A"),"",DC289*Parameters!$L$3)</f>
        <v>30.339999999999996</v>
      </c>
      <c r="DG289" s="504">
        <f t="shared" si="78"/>
        <v>674.15999999999985</v>
      </c>
      <c r="DH289" s="504">
        <f t="shared" si="79"/>
        <v>1348.3199999999997</v>
      </c>
    </row>
    <row r="290" spans="2:112" x14ac:dyDescent="0.25">
      <c r="B290" s="798"/>
      <c r="C290" s="799" t="s">
        <v>1544</v>
      </c>
      <c r="D290" s="512"/>
      <c r="E290" s="512"/>
      <c r="F290" s="722" t="s">
        <v>24</v>
      </c>
      <c r="G290" s="800"/>
      <c r="H290" s="801">
        <v>0.5</v>
      </c>
      <c r="I290" s="509" t="s">
        <v>241</v>
      </c>
      <c r="J290" s="802" t="s">
        <v>213</v>
      </c>
      <c r="K290" s="803" t="s">
        <v>243</v>
      </c>
      <c r="L290" s="804"/>
      <c r="M290" s="805" t="s">
        <v>202</v>
      </c>
      <c r="N290" s="804" t="s">
        <v>215</v>
      </c>
      <c r="O290" s="804" t="s">
        <v>22</v>
      </c>
      <c r="P290" s="806"/>
      <c r="Q290" s="805"/>
      <c r="R290" s="805"/>
      <c r="S290" s="805"/>
      <c r="T290" s="805"/>
      <c r="U290" s="805">
        <v>1.33</v>
      </c>
      <c r="V290" s="805"/>
      <c r="W290" s="805"/>
      <c r="X290" s="805"/>
      <c r="Y290" s="805"/>
      <c r="Z290" s="805">
        <v>63.8</v>
      </c>
      <c r="AA290" s="512">
        <v>60</v>
      </c>
      <c r="AB290" s="512"/>
      <c r="AC290" s="512"/>
      <c r="AD290" s="807"/>
      <c r="AE290" s="805"/>
      <c r="AF290" s="805"/>
      <c r="AG290" s="805"/>
      <c r="AH290" s="805"/>
      <c r="AI290" s="512"/>
      <c r="AJ290" s="512" t="s">
        <v>1959</v>
      </c>
      <c r="AK290" s="807"/>
      <c r="AL290" s="512"/>
      <c r="AM290" s="807"/>
      <c r="AN290" s="512"/>
      <c r="AO290" s="559" t="str">
        <f t="array" ref="AO290">IF(AQ290="N/A","",GetRapPrice(I290,H290,J290,K290))</f>
        <v/>
      </c>
      <c r="AP290" s="509" t="str">
        <f t="shared" si="64"/>
        <v/>
      </c>
      <c r="AQ290" s="508" t="str">
        <f t="array" ref="AQ290">GetFMP(I290,H290,J290,K290,L290,M290,N290,O290,(Q290+R290)/2,Z290,AJ290,"Y")</f>
        <v>N/A</v>
      </c>
      <c r="AR290" s="504" t="str">
        <f t="shared" si="65"/>
        <v/>
      </c>
      <c r="AS290" s="808"/>
      <c r="AT290" s="809"/>
      <c r="AU290" s="810"/>
      <c r="AV290" s="810"/>
      <c r="AW290" s="811" t="s">
        <v>189</v>
      </c>
      <c r="AX290" s="811" t="s">
        <v>1183</v>
      </c>
      <c r="AY290" s="810" t="s">
        <v>1183</v>
      </c>
      <c r="AZ290" s="810" t="s">
        <v>1183</v>
      </c>
      <c r="BA290" s="810" t="s">
        <v>1183</v>
      </c>
      <c r="BB290" s="810" t="s">
        <v>1183</v>
      </c>
      <c r="BC290" s="810" t="s">
        <v>1183</v>
      </c>
      <c r="BD290" s="810" t="s">
        <v>1183</v>
      </c>
      <c r="BE290" s="810" t="s">
        <v>1183</v>
      </c>
      <c r="BF290" s="811">
        <f>NaturalRelatedDisc(I290,H290,J290,K290,AX290,"Y",L290,M290,N290,O290)+NaturalRelatedDisc(I290,H290,J290,K290,AY290,"Y",L290,M290,N290,O290)+OpenRelatedDisc(I290,H290,J290,K290,AZ290,"Y",L290,M290,N290,O290)+GrainingRelatedDisc(I290,H290,J290,K290,BA290,"Surface","Y",L290,M290,N290,O290)+GrainingRelatedDisc(I290,H290,J290,K290,BB290,"Internal","Y",L290,M290,N290,O290)+OthersRelatedDisc(I290,H290,J290,K290,BC290,"Y",L290,M290,N290,O290)+OthersRelatedDisc(I290,H290,J290,K290,BD290,"Y",L290,M290,N290,O290)+OthersRelatedDisc(I290,H290,J290,K290,BE290,"Y",L290,M290,N290,O290)+cutrelatedDisc(I290,H290,J290,K290,L290,M290,N290,AW290,"Y",O290)+GetColClarupgDwg(I290,H290,J290,K290,AU290,AV290,"Y",L290)</f>
        <v>0</v>
      </c>
      <c r="BG290" s="810" t="s">
        <v>1183</v>
      </c>
      <c r="BH290" s="810" t="s">
        <v>1183</v>
      </c>
      <c r="BI290" s="811">
        <f t="shared" si="66"/>
        <v>0</v>
      </c>
      <c r="BJ290" s="810" t="s">
        <v>1183</v>
      </c>
      <c r="BK290" s="810" t="s">
        <v>1293</v>
      </c>
      <c r="BL290" s="810" t="s">
        <v>1326</v>
      </c>
      <c r="BM290" s="811" t="e">
        <f t="shared" si="67"/>
        <v>#VALUE!</v>
      </c>
      <c r="BN290" s="812" t="s">
        <v>861</v>
      </c>
      <c r="BO290" s="812" t="s">
        <v>861</v>
      </c>
      <c r="BP290" s="812" t="s">
        <v>749</v>
      </c>
      <c r="BQ290" s="811">
        <f>cleanrelateddisc(I290, H290, J290, K290, BN290, BO290, "Y", L290, M290, N290)+HARelatedDisc(I290, H290, J290, K290,BP290, "Y", L290)</f>
        <v>0</v>
      </c>
      <c r="BR290" s="810"/>
      <c r="BS290" s="810"/>
      <c r="BT290" s="811"/>
      <c r="BU290" s="811"/>
      <c r="BV290" s="810"/>
      <c r="BW290" s="811"/>
      <c r="BX290" s="810"/>
      <c r="BY290" s="813"/>
      <c r="BZ290" s="811"/>
      <c r="CA290" s="813"/>
      <c r="CB290" s="811"/>
      <c r="CC290" s="810"/>
      <c r="CD290" s="810"/>
      <c r="CE290" s="810"/>
      <c r="CF290" s="810"/>
      <c r="CG290" s="810"/>
      <c r="CH290" s="810"/>
      <c r="CI290" s="810"/>
      <c r="CJ290" s="810"/>
      <c r="CK290" s="814"/>
      <c r="CL290" s="815">
        <f t="array" ref="CL290">getSection(I290,J290,K290)</f>
        <v>4</v>
      </c>
      <c r="CM290" s="508" t="str">
        <f t="array" ref="CM290">IF(AQ290="N/A","",IF(CU290="N/A",0,GetRapPrice(I290,H290,J290,K290)))</f>
        <v/>
      </c>
      <c r="CN290" s="509" t="str">
        <f t="shared" si="68"/>
        <v/>
      </c>
      <c r="CO290" s="509" t="str">
        <f t="array" ref="CO290">IF(AQ290="N/A","",IF(CU290="N/A",0,IF(ISBLANK(G290),0,GetPolSymmDiscount(I290,H290,J290,K290,L290,M290,N290,O290))))</f>
        <v/>
      </c>
      <c r="CP290" s="509" t="str">
        <f t="array" ref="CP290">IF(AQ290="N/A","",Depthdisc(I290,H290,L290,J290,K290,Z290,"Y"))</f>
        <v/>
      </c>
      <c r="CQ290" s="509" t="str">
        <f t="array" ref="CQ290">IF(AQ290="N/A","",IF(CU290="N/A",0,GetSizePremiums(I290,H290,J290,K290,L290,M290,N290,O290,getSection(G290,J290,K290))))</f>
        <v/>
      </c>
      <c r="CR290" s="509" t="str">
        <f t="array" ref="CR290">IF(AQ290="N/A","",IF(CU290="N/A",0,IF(ISBLANK(G290),0,GetDiameterPremiums(I290,H290,L290,M290,N290,O290,J290,K290,T290))))</f>
        <v/>
      </c>
      <c r="CS290" s="509" t="str">
        <f t="array" ref="CS290">IF(AQ290="N/A","",IF(CU290="N/A",0,IF(ISBLANK(G290),0,GetKtoSPremiums(I290,H290,J290,K290,AJ290))))</f>
        <v/>
      </c>
      <c r="CT290" s="509" t="str">
        <f t="shared" si="69"/>
        <v/>
      </c>
      <c r="CU290" s="508" t="str">
        <f t="array" ref="CU290">IF(AQ290="N/A","",GetFMP(I290, H290, J290, K290, L290, M290, N290, O290, (Q290+R290)/2,Z290,AJ290,"Y"))</f>
        <v/>
      </c>
      <c r="CV290" s="504" t="str">
        <f t="shared" si="70"/>
        <v/>
      </c>
      <c r="CW290" s="508" t="str">
        <f t="shared" si="71"/>
        <v/>
      </c>
      <c r="CX290" s="717" t="e">
        <f t="shared" si="72"/>
        <v>#VALUE!</v>
      </c>
      <c r="CY290" s="717" t="e">
        <f>IF(OR(AQ290="N/A",BM290="N/A",BI290="N/A"),"",IF(AND(H290&lt;1,H290&gt;=0.3,I289="ROUND"),IF(CT290&gt;=-0.4,-0.2,-0.15),MAX(CX290,IF(OR(AQ290="N/A",BM290="N/A",BI290="N/A"),"",GetFinalDiscount("Y", I290, H290, J290, K290, L290, M290, N290, O290, AS290, AT290,AU290,AV290, AW290, AX290,AY290, AZ290, BA290, BB290,BC290,BD290, BE290,BG290, BH290, BJ290, BK290, BN290, BO290, BP290)))))</f>
        <v>#VALUE!</v>
      </c>
      <c r="CZ290" s="717" t="str">
        <f t="shared" si="73"/>
        <v/>
      </c>
      <c r="DA290" s="509" t="e">
        <f t="shared" si="74"/>
        <v>#VALUE!</v>
      </c>
      <c r="DB290" s="504" t="e">
        <f t="shared" si="75"/>
        <v>#VALUE!</v>
      </c>
      <c r="DC290" s="504" t="e">
        <f t="shared" si="76"/>
        <v>#VALUE!</v>
      </c>
      <c r="DD290" s="504" t="e">
        <f t="shared" si="77"/>
        <v>#VALUE!</v>
      </c>
      <c r="DE290" s="504" t="e">
        <f t="array" ref="DE290">IF(OR(AQ290="N/A",BM290="N/A",BI290="N/A"),"",GetCertCharge(H290,"Y",AL290))</f>
        <v>#VALUE!</v>
      </c>
      <c r="DF290" s="504" t="e">
        <f>IF(OR(AQ290="N/A",BM290="N/A",BI290="N/A"),"",DC290*Parameters!$L$3)</f>
        <v>#VALUE!</v>
      </c>
      <c r="DG290" s="504" t="e">
        <f t="shared" si="78"/>
        <v>#VALUE!</v>
      </c>
      <c r="DH290" s="504" t="e">
        <f t="shared" si="79"/>
        <v>#VALUE!</v>
      </c>
    </row>
    <row r="291" spans="2:112" x14ac:dyDescent="0.25">
      <c r="B291" s="798"/>
      <c r="C291" s="799" t="s">
        <v>1543</v>
      </c>
      <c r="D291" s="512"/>
      <c r="E291" s="512"/>
      <c r="F291" s="722" t="s">
        <v>24</v>
      </c>
      <c r="G291" s="800"/>
      <c r="H291" s="801">
        <v>0.5</v>
      </c>
      <c r="I291" s="509" t="s">
        <v>971</v>
      </c>
      <c r="J291" s="802" t="s">
        <v>233</v>
      </c>
      <c r="K291" s="803" t="s">
        <v>214</v>
      </c>
      <c r="L291" s="804"/>
      <c r="M291" s="805" t="s">
        <v>202</v>
      </c>
      <c r="N291" s="804" t="s">
        <v>202</v>
      </c>
      <c r="O291" s="804" t="s">
        <v>22</v>
      </c>
      <c r="P291" s="806"/>
      <c r="Q291" s="805"/>
      <c r="R291" s="805"/>
      <c r="S291" s="805"/>
      <c r="T291" s="805"/>
      <c r="U291" s="805">
        <v>1.39</v>
      </c>
      <c r="V291" s="805"/>
      <c r="W291" s="805"/>
      <c r="X291" s="805"/>
      <c r="Y291" s="805"/>
      <c r="Z291" s="805">
        <v>65.5</v>
      </c>
      <c r="AA291" s="512">
        <v>61</v>
      </c>
      <c r="AB291" s="512"/>
      <c r="AC291" s="512"/>
      <c r="AD291" s="807"/>
      <c r="AE291" s="805"/>
      <c r="AF291" s="805"/>
      <c r="AG291" s="805"/>
      <c r="AH291" s="805"/>
      <c r="AI291" s="512"/>
      <c r="AJ291" s="512" t="s">
        <v>1901</v>
      </c>
      <c r="AK291" s="807"/>
      <c r="AL291" s="512"/>
      <c r="AM291" s="807"/>
      <c r="AN291" s="512"/>
      <c r="AO291" s="559" t="str">
        <f t="array" ref="AO291">IF(AQ291="N/A","",GetRapPrice(I291,H291,J291,K291))</f>
        <v/>
      </c>
      <c r="AP291" s="509" t="str">
        <f t="shared" si="64"/>
        <v/>
      </c>
      <c r="AQ291" s="508" t="str">
        <f t="array" ref="AQ291">GetFMP(I291,H291,J291,K291,L291,M291,N291,O291,(Q291+R291)/2,Z291,AJ291,"Y")</f>
        <v>N/A</v>
      </c>
      <c r="AR291" s="504" t="str">
        <f t="shared" si="65"/>
        <v/>
      </c>
      <c r="AS291" s="808"/>
      <c r="AT291" s="809"/>
      <c r="AU291" s="810"/>
      <c r="AV291" s="810"/>
      <c r="AW291" s="811" t="s">
        <v>189</v>
      </c>
      <c r="AX291" s="811" t="s">
        <v>1183</v>
      </c>
      <c r="AY291" s="810" t="s">
        <v>1183</v>
      </c>
      <c r="AZ291" s="810" t="s">
        <v>1183</v>
      </c>
      <c r="BA291" s="810" t="s">
        <v>1183</v>
      </c>
      <c r="BB291" s="810" t="s">
        <v>1183</v>
      </c>
      <c r="BC291" s="810" t="s">
        <v>1183</v>
      </c>
      <c r="BD291" s="810" t="s">
        <v>1183</v>
      </c>
      <c r="BE291" s="810" t="s">
        <v>1183</v>
      </c>
      <c r="BF291" s="811">
        <f>NaturalRelatedDisc(I291,H291,J291,K291,AX291,"Y",L291,M291,N291,O291)+NaturalRelatedDisc(I291,H291,J291,K291,AY291,"Y",L291,M291,N291,O291)+OpenRelatedDisc(I291,H291,J291,K291,AZ291,"Y",L291,M291,N291,O291)+GrainingRelatedDisc(I291,H291,J291,K291,BA291,"Surface","Y",L291,M291,N291,O291)+GrainingRelatedDisc(I291,H291,J291,K291,BB291,"Internal","Y",L291,M291,N291,O291)+OthersRelatedDisc(I291,H291,J291,K291,BC291,"Y",L291,M291,N291,O291)+OthersRelatedDisc(I291,H291,J291,K291,BD291,"Y",L291,M291,N291,O291)+OthersRelatedDisc(I291,H291,J291,K291,BE291,"Y",L291,M291,N291,O291)+cutrelatedDisc(I291,H291,J291,K291,L291,M291,N291,AW291,"Y",O291)+GetColClarupgDwg(I291,H291,J291,K291,AU291,AV291,"Y",L291)</f>
        <v>0</v>
      </c>
      <c r="BG291" s="810" t="s">
        <v>1183</v>
      </c>
      <c r="BH291" s="810" t="s">
        <v>1183</v>
      </c>
      <c r="BI291" s="811">
        <f t="shared" si="66"/>
        <v>0</v>
      </c>
      <c r="BJ291" s="810" t="s">
        <v>1183</v>
      </c>
      <c r="BK291" s="810" t="s">
        <v>1183</v>
      </c>
      <c r="BL291" s="810" t="s">
        <v>1326</v>
      </c>
      <c r="BM291" s="811" t="e">
        <f t="shared" si="67"/>
        <v>#VALUE!</v>
      </c>
      <c r="BN291" s="812" t="s">
        <v>861</v>
      </c>
      <c r="BO291" s="812" t="s">
        <v>861</v>
      </c>
      <c r="BP291" s="812" t="s">
        <v>749</v>
      </c>
      <c r="BQ291" s="811">
        <f>cleanrelateddisc(I291, H291, J291, K291, BN291, BO291, "Y", L291, M291, N291)+HARelatedDisc(I291, H291, J291, K291,BP291, "Y", L291)</f>
        <v>0</v>
      </c>
      <c r="BR291" s="810"/>
      <c r="BS291" s="810"/>
      <c r="BT291" s="811"/>
      <c r="BU291" s="811"/>
      <c r="BV291" s="810"/>
      <c r="BW291" s="811"/>
      <c r="BX291" s="810"/>
      <c r="BY291" s="813"/>
      <c r="BZ291" s="811"/>
      <c r="CA291" s="813"/>
      <c r="CB291" s="811"/>
      <c r="CC291" s="810"/>
      <c r="CD291" s="810"/>
      <c r="CE291" s="810"/>
      <c r="CF291" s="810"/>
      <c r="CG291" s="810"/>
      <c r="CH291" s="810"/>
      <c r="CI291" s="810"/>
      <c r="CJ291" s="810"/>
      <c r="CK291" s="814"/>
      <c r="CL291" s="815">
        <f t="array" ref="CL291">getSection(I291,J291,K291)</f>
        <v>1</v>
      </c>
      <c r="CM291" s="508" t="str">
        <f t="array" ref="CM291">IF(AQ291="N/A","",IF(CU291="N/A",0,GetRapPrice(I291,H291,J291,K291)))</f>
        <v/>
      </c>
      <c r="CN291" s="509" t="str">
        <f t="shared" si="68"/>
        <v/>
      </c>
      <c r="CO291" s="509" t="str">
        <f t="array" ref="CO291">IF(AQ291="N/A","",IF(CU291="N/A",0,IF(ISBLANK(G291),0,GetPolSymmDiscount(I291,H291,J291,K291,L291,M291,N291,O291))))</f>
        <v/>
      </c>
      <c r="CP291" s="509" t="str">
        <f t="array" ref="CP291">IF(AQ291="N/A","",Depthdisc(I291,H291,L291,J291,K291,Z291,"Y"))</f>
        <v/>
      </c>
      <c r="CQ291" s="509" t="str">
        <f t="array" ref="CQ291">IF(AQ291="N/A","",IF(CU291="N/A",0,GetSizePremiums(I291,H291,J291,K291,L291,M291,N291,O291,getSection(G291,J291,K291))))</f>
        <v/>
      </c>
      <c r="CR291" s="509" t="str">
        <f t="array" ref="CR291">IF(AQ291="N/A","",IF(CU291="N/A",0,IF(ISBLANK(G291),0,GetDiameterPremiums(I291,H291,L291,M291,N291,O291,J291,K291,T291))))</f>
        <v/>
      </c>
      <c r="CS291" s="509" t="str">
        <f t="array" ref="CS291">IF(AQ291="N/A","",IF(CU291="N/A",0,IF(ISBLANK(G291),0,GetKtoSPremiums(I291,H291,J291,K291,AJ291))))</f>
        <v/>
      </c>
      <c r="CT291" s="509" t="str">
        <f t="shared" si="69"/>
        <v/>
      </c>
      <c r="CU291" s="508" t="str">
        <f t="array" ref="CU291">IF(AQ291="N/A","",GetFMP(I291, H291, J291, K291, L291, M291, N291, O291, (Q291+R291)/2,Z291,AJ291,"Y"))</f>
        <v/>
      </c>
      <c r="CV291" s="504" t="str">
        <f t="shared" si="70"/>
        <v/>
      </c>
      <c r="CW291" s="508" t="str">
        <f t="shared" si="71"/>
        <v/>
      </c>
      <c r="CX291" s="717" t="e">
        <f t="shared" si="72"/>
        <v>#VALUE!</v>
      </c>
      <c r="CY291" s="717" t="e">
        <f>IF(OR(AQ291="N/A",BM291="N/A",BI291="N/A"),"",IF(AND(H291&lt;1,H291&gt;=0.3,I290="ROUND"),IF(CT291&gt;=-0.4,-0.2,-0.15),MAX(CX291,IF(OR(AQ291="N/A",BM291="N/A",BI291="N/A"),"",GetFinalDiscount("Y", I291, H291, J291, K291, L291, M291, N291, O291, AS291, AT291,AU291,AV291, AW291, AX291,AY291, AZ291, BA291, BB291,BC291,BD291, BE291,BG291, BH291, BJ291, BK291, BN291, BO291, BP291)))))</f>
        <v>#VALUE!</v>
      </c>
      <c r="CZ291" s="717" t="str">
        <f t="shared" si="73"/>
        <v/>
      </c>
      <c r="DA291" s="509" t="e">
        <f t="shared" si="74"/>
        <v>#VALUE!</v>
      </c>
      <c r="DB291" s="504" t="e">
        <f t="shared" si="75"/>
        <v>#VALUE!</v>
      </c>
      <c r="DC291" s="504" t="e">
        <f t="shared" si="76"/>
        <v>#VALUE!</v>
      </c>
      <c r="DD291" s="504" t="e">
        <f t="shared" si="77"/>
        <v>#VALUE!</v>
      </c>
      <c r="DE291" s="504" t="e">
        <f t="array" ref="DE291">IF(OR(AQ291="N/A",BM291="N/A",BI291="N/A"),"",GetCertCharge(H291,"Y",AL291))</f>
        <v>#VALUE!</v>
      </c>
      <c r="DF291" s="504" t="e">
        <f>IF(OR(AQ291="N/A",BM291="N/A",BI291="N/A"),"",DC291*Parameters!$L$3)</f>
        <v>#VALUE!</v>
      </c>
      <c r="DG291" s="504" t="e">
        <f t="shared" si="78"/>
        <v>#VALUE!</v>
      </c>
      <c r="DH291" s="504" t="e">
        <f t="shared" si="79"/>
        <v>#VALUE!</v>
      </c>
    </row>
    <row r="292" spans="2:112" x14ac:dyDescent="0.25">
      <c r="B292" s="798"/>
      <c r="C292" s="799" t="s">
        <v>1544</v>
      </c>
      <c r="D292" s="512"/>
      <c r="E292" s="512"/>
      <c r="F292" s="722" t="s">
        <v>24</v>
      </c>
      <c r="G292" s="800"/>
      <c r="H292" s="801">
        <v>0.5</v>
      </c>
      <c r="I292" s="509" t="s">
        <v>196</v>
      </c>
      <c r="J292" s="802" t="s">
        <v>186</v>
      </c>
      <c r="K292" s="803" t="s">
        <v>251</v>
      </c>
      <c r="L292" s="804" t="s">
        <v>188</v>
      </c>
      <c r="M292" s="805" t="s">
        <v>188</v>
      </c>
      <c r="N292" s="804" t="s">
        <v>188</v>
      </c>
      <c r="O292" s="804" t="s">
        <v>58</v>
      </c>
      <c r="P292" s="806"/>
      <c r="Q292" s="805"/>
      <c r="R292" s="805"/>
      <c r="S292" s="805"/>
      <c r="T292" s="805"/>
      <c r="U292" s="805">
        <v>1.006</v>
      </c>
      <c r="V292" s="805"/>
      <c r="W292" s="805"/>
      <c r="X292" s="805"/>
      <c r="Y292" s="805"/>
      <c r="Z292" s="805">
        <v>63.1</v>
      </c>
      <c r="AA292" s="512">
        <v>57</v>
      </c>
      <c r="AB292" s="512"/>
      <c r="AC292" s="512"/>
      <c r="AD292" s="807"/>
      <c r="AE292" s="805"/>
      <c r="AF292" s="805"/>
      <c r="AG292" s="805"/>
      <c r="AH292" s="805"/>
      <c r="AI292" s="512"/>
      <c r="AJ292" s="512" t="s">
        <v>1926</v>
      </c>
      <c r="AK292" s="807"/>
      <c r="AL292" s="512"/>
      <c r="AM292" s="807"/>
      <c r="AN292" s="512"/>
      <c r="AO292" s="559">
        <f t="array" ref="AO292">IF(AQ292="N/A","",GetRapPrice(I292,H292,J292,K292))</f>
        <v>4400</v>
      </c>
      <c r="AP292" s="509">
        <f t="shared" si="64"/>
        <v>-0.51</v>
      </c>
      <c r="AQ292" s="508">
        <f t="array" ref="AQ292">GetFMP(I292,H292,J292,K292,L292,M292,N292,O292,(Q292+R292)/2,Z292,AJ292,"Y")</f>
        <v>2156</v>
      </c>
      <c r="AR292" s="504">
        <f t="shared" si="65"/>
        <v>1078</v>
      </c>
      <c r="AS292" s="808"/>
      <c r="AT292" s="809"/>
      <c r="AU292" s="810"/>
      <c r="AV292" s="810"/>
      <c r="AW292" s="811" t="s">
        <v>189</v>
      </c>
      <c r="AX292" s="811" t="s">
        <v>1183</v>
      </c>
      <c r="AY292" s="810" t="s">
        <v>1183</v>
      </c>
      <c r="AZ292" s="810" t="s">
        <v>1183</v>
      </c>
      <c r="BA292" s="810" t="s">
        <v>1183</v>
      </c>
      <c r="BB292" s="810" t="s">
        <v>1183</v>
      </c>
      <c r="BC292" s="810" t="s">
        <v>1183</v>
      </c>
      <c r="BD292" s="810" t="s">
        <v>1183</v>
      </c>
      <c r="BE292" s="810" t="s">
        <v>1183</v>
      </c>
      <c r="BF292" s="811">
        <f>NaturalRelatedDisc(I292,H292,J292,K292,AX292,"Y",L292,M292,N292,O292)+NaturalRelatedDisc(I292,H292,J292,K292,AY292,"Y",L292,M292,N292,O292)+OpenRelatedDisc(I292,H292,J292,K292,AZ292,"Y",L292,M292,N292,O292)+GrainingRelatedDisc(I292,H292,J292,K292,BA292,"Surface","Y",L292,M292,N292,O292)+GrainingRelatedDisc(I292,H292,J292,K292,BB292,"Internal","Y",L292,M292,N292,O292)+OthersRelatedDisc(I292,H292,J292,K292,BC292,"Y",L292,M292,N292,O292)+OthersRelatedDisc(I292,H292,J292,K292,BD292,"Y",L292,M292,N292,O292)+OthersRelatedDisc(I292,H292,J292,K292,BE292,"Y",L292,M292,N292,O292)+cutrelatedDisc(I292,H292,J292,K292,L292,M292,N292,AW292,"Y",O292)+GetColClarupgDwg(I292,H292,J292,K292,AU292,AV292,"Y",L292)</f>
        <v>0</v>
      </c>
      <c r="BG292" s="810" t="s">
        <v>1183</v>
      </c>
      <c r="BH292" s="810" t="s">
        <v>1183</v>
      </c>
      <c r="BI292" s="811">
        <f t="shared" si="66"/>
        <v>0</v>
      </c>
      <c r="BJ292" s="810" t="s">
        <v>1285</v>
      </c>
      <c r="BK292" s="810" t="s">
        <v>1183</v>
      </c>
      <c r="BL292" s="810" t="s">
        <v>1322</v>
      </c>
      <c r="BM292" s="811">
        <f t="shared" si="67"/>
        <v>-0.03</v>
      </c>
      <c r="BN292" s="812" t="s">
        <v>749</v>
      </c>
      <c r="BO292" s="812" t="s">
        <v>749</v>
      </c>
      <c r="BP292" s="812" t="s">
        <v>749</v>
      </c>
      <c r="BQ292" s="811">
        <f>cleanrelateddisc(I292, H292, J292, K292, BN292, BO292, "Y", L292, M292, N292)+HARelatedDisc(I292, H292, J292, K292,BP292, "Y", L292)</f>
        <v>0</v>
      </c>
      <c r="BR292" s="810"/>
      <c r="BS292" s="810"/>
      <c r="BT292" s="811"/>
      <c r="BU292" s="811"/>
      <c r="BV292" s="810"/>
      <c r="BW292" s="811"/>
      <c r="BX292" s="810"/>
      <c r="BY292" s="813"/>
      <c r="BZ292" s="811"/>
      <c r="CA292" s="813"/>
      <c r="CB292" s="811"/>
      <c r="CC292" s="810"/>
      <c r="CD292" s="810"/>
      <c r="CE292" s="810"/>
      <c r="CF292" s="810"/>
      <c r="CG292" s="810"/>
      <c r="CH292" s="810"/>
      <c r="CI292" s="810"/>
      <c r="CJ292" s="810"/>
      <c r="CK292" s="814"/>
      <c r="CL292" s="815">
        <f t="array" ref="CL292">getSection(I292,J292,K292)</f>
        <v>4</v>
      </c>
      <c r="CM292" s="508">
        <f t="array" ref="CM292">IF(AQ292="N/A","",IF(CU292="N/A",0,GetRapPrice(I292,H292,J292,K292)))</f>
        <v>4400</v>
      </c>
      <c r="CN292" s="509">
        <f t="shared" si="68"/>
        <v>-0.51</v>
      </c>
      <c r="CO292" s="509">
        <f t="array" ref="CO292">IF(AQ292="N/A","",IF(CU292="N/A",0,IF(ISBLANK(G292),0,GetPolSymmDiscount(I292,H292,J292,K292,L292,M292,N292,O292))))</f>
        <v>0</v>
      </c>
      <c r="CP292" s="509">
        <f t="array" ref="CP292">IF(AQ292="N/A","",Depthdisc(I292,H292,L292,J292,K292,Z292,"Y"))</f>
        <v>0</v>
      </c>
      <c r="CQ292" s="509">
        <f t="array" ref="CQ292">IF(AQ292="N/A","",IF(CU292="N/A",0,GetSizePremiums(I292,H292,J292,K292,L292,M292,N292,O292,getSection(G292,J292,K292))))</f>
        <v>0</v>
      </c>
      <c r="CR292" s="509">
        <f t="array" ref="CR292">IF(AQ292="N/A","",IF(CU292="N/A",0,IF(ISBLANK(G292),0,GetDiameterPremiums(I292,H292,L292,M292,N292,O292,J292,K292,T292))))</f>
        <v>0</v>
      </c>
      <c r="CS292" s="509">
        <f t="array" ref="CS292">IF(AQ292="N/A","",IF(CU292="N/A",0,IF(ISBLANK(G292),0,GetKtoSPremiums(I292,H292,J292,K292,AJ292))))</f>
        <v>0</v>
      </c>
      <c r="CT292" s="509">
        <f t="shared" si="69"/>
        <v>-0.51</v>
      </c>
      <c r="CU292" s="508">
        <f t="array" ref="CU292">IF(AQ292="N/A","",GetFMP(I292, H292, J292, K292, L292, M292, N292, O292, (Q292+R292)/2,Z292,AJ292,"Y"))</f>
        <v>2156</v>
      </c>
      <c r="CV292" s="504">
        <f t="shared" si="70"/>
        <v>1078</v>
      </c>
      <c r="CW292" s="508">
        <f t="shared" si="71"/>
        <v>4400</v>
      </c>
      <c r="CX292" s="717">
        <f t="shared" si="72"/>
        <v>-0.03</v>
      </c>
      <c r="CY292" s="717">
        <f>IF(OR(AQ292="N/A",BM292="N/A",BI292="N/A"),"",IF(AND(H292&lt;1,H292&gt;=0.3,I291="ROUND"),IF(CT292&gt;=-0.4,-0.2,-0.15),MAX(CX292,IF(OR(AQ292="N/A",BM292="N/A",BI292="N/A"),"",GetFinalDiscount("Y", I292, H292, J292, K292, L292, M292, N292, O292, AS292, AT292,AU292,AV292, AW292, AX292,AY292, AZ292, BA292, BB292,BC292,BD292, BE292,BG292, BH292, BJ292, BK292, BN292, BO292, BP292)))))</f>
        <v>-0.03</v>
      </c>
      <c r="CZ292" s="717">
        <f t="shared" si="73"/>
        <v>-0.51</v>
      </c>
      <c r="DA292" s="509">
        <f t="shared" si="74"/>
        <v>-0.54</v>
      </c>
      <c r="DB292" s="504">
        <f t="shared" si="75"/>
        <v>2023.9999999999998</v>
      </c>
      <c r="DC292" s="504">
        <f t="shared" si="76"/>
        <v>1011.9999999999999</v>
      </c>
      <c r="DD292" s="504" t="str">
        <f t="shared" si="77"/>
        <v/>
      </c>
      <c r="DE292" s="504">
        <f t="array" ref="DE292">IF(OR(AQ292="N/A",BM292="N/A",BI292="N/A"),"",GetCertCharge(H292,"Y",AL292))</f>
        <v>54</v>
      </c>
      <c r="DF292" s="504">
        <f>IF(OR(AQ292="N/A",BM292="N/A",BI292="N/A"),"",DC292*Parameters!$L$3)</f>
        <v>40.479999999999997</v>
      </c>
      <c r="DG292" s="504">
        <f t="shared" si="78"/>
        <v>917.51999999999987</v>
      </c>
      <c r="DH292" s="504">
        <f t="shared" si="79"/>
        <v>1835.0399999999997</v>
      </c>
    </row>
    <row r="293" spans="2:112" x14ac:dyDescent="0.25">
      <c r="B293" s="798"/>
      <c r="C293" s="799" t="s">
        <v>1755</v>
      </c>
      <c r="D293" s="512"/>
      <c r="E293" s="512"/>
      <c r="F293" s="722" t="s">
        <v>24</v>
      </c>
      <c r="G293" s="800"/>
      <c r="H293" s="801">
        <v>0.5</v>
      </c>
      <c r="I293" s="509" t="s">
        <v>196</v>
      </c>
      <c r="J293" s="802" t="s">
        <v>250</v>
      </c>
      <c r="K293" s="803" t="s">
        <v>266</v>
      </c>
      <c r="L293" s="804" t="s">
        <v>188</v>
      </c>
      <c r="M293" s="805" t="s">
        <v>202</v>
      </c>
      <c r="N293" s="804" t="s">
        <v>188</v>
      </c>
      <c r="O293" s="804" t="s">
        <v>22</v>
      </c>
      <c r="P293" s="806"/>
      <c r="Q293" s="805"/>
      <c r="R293" s="805"/>
      <c r="S293" s="805"/>
      <c r="T293" s="805"/>
      <c r="U293" s="805">
        <v>1.01</v>
      </c>
      <c r="V293" s="805"/>
      <c r="W293" s="805"/>
      <c r="X293" s="805"/>
      <c r="Y293" s="805"/>
      <c r="Z293" s="805">
        <v>60.6</v>
      </c>
      <c r="AA293" s="512">
        <v>57.9</v>
      </c>
      <c r="AB293" s="512"/>
      <c r="AC293" s="512"/>
      <c r="AD293" s="807"/>
      <c r="AE293" s="805"/>
      <c r="AF293" s="805"/>
      <c r="AG293" s="805"/>
      <c r="AH293" s="805"/>
      <c r="AI293" s="512"/>
      <c r="AJ293" s="512" t="s">
        <v>1934</v>
      </c>
      <c r="AK293" s="807"/>
      <c r="AL293" s="512"/>
      <c r="AM293" s="807"/>
      <c r="AN293" s="512"/>
      <c r="AO293" s="559">
        <f t="array" ref="AO293">IF(AQ293="N/A","",GetRapPrice(I293,H293,J293,K293))</f>
        <v>2600</v>
      </c>
      <c r="AP293" s="509">
        <f t="shared" si="64"/>
        <v>-0.43000000000000005</v>
      </c>
      <c r="AQ293" s="508">
        <f t="array" ref="AQ293">GetFMP(I293,H293,J293,K293,L293,M293,N293,O293,(Q293+R293)/2,Z293,AJ293,"Y")</f>
        <v>1481.9999999999998</v>
      </c>
      <c r="AR293" s="504">
        <f t="shared" si="65"/>
        <v>740.99999999999989</v>
      </c>
      <c r="AS293" s="808"/>
      <c r="AT293" s="809"/>
      <c r="AU293" s="810"/>
      <c r="AV293" s="810"/>
      <c r="AW293" s="811"/>
      <c r="AX293" s="811" t="s">
        <v>1183</v>
      </c>
      <c r="AY293" s="810" t="s">
        <v>1183</v>
      </c>
      <c r="AZ293" s="810" t="s">
        <v>1183</v>
      </c>
      <c r="BA293" s="810" t="s">
        <v>1183</v>
      </c>
      <c r="BB293" s="810" t="s">
        <v>1183</v>
      </c>
      <c r="BC293" s="810" t="s">
        <v>1183</v>
      </c>
      <c r="BD293" s="810" t="s">
        <v>1183</v>
      </c>
      <c r="BE293" s="810" t="s">
        <v>1183</v>
      </c>
      <c r="BF293" s="811">
        <f>NaturalRelatedDisc(I293,H293,J293,K293,AX293,"Y",L293,M293,N293,O293)+NaturalRelatedDisc(I293,H293,J293,K293,AY293,"Y",L293,M293,N293,O293)+OpenRelatedDisc(I293,H293,J293,K293,AZ293,"Y",L293,M293,N293,O293)+GrainingRelatedDisc(I293,H293,J293,K293,BA293,"Surface","Y",L293,M293,N293,O293)+GrainingRelatedDisc(I293,H293,J293,K293,BB293,"Internal","Y",L293,M293,N293,O293)+OthersRelatedDisc(I293,H293,J293,K293,BC293,"Y",L293,M293,N293,O293)+OthersRelatedDisc(I293,H293,J293,K293,BD293,"Y",L293,M293,N293,O293)+OthersRelatedDisc(I293,H293,J293,K293,BE293,"Y",L293,M293,N293,O293)+cutrelatedDisc(I293,H293,J293,K293,L293,M293,N293,AW293,"Y",O293)+GetColClarupgDwg(I293,H293,J293,K293,AU293,AV293,"Y",L293)</f>
        <v>0</v>
      </c>
      <c r="BG293" s="810" t="s">
        <v>1183</v>
      </c>
      <c r="BH293" s="810" t="s">
        <v>1183</v>
      </c>
      <c r="BI293" s="811">
        <f t="shared" si="66"/>
        <v>0</v>
      </c>
      <c r="BJ293" s="810" t="s">
        <v>1183</v>
      </c>
      <c r="BK293" s="810" t="s">
        <v>1183</v>
      </c>
      <c r="BL293" s="810" t="s">
        <v>1183</v>
      </c>
      <c r="BM293" s="811">
        <f t="shared" si="67"/>
        <v>0</v>
      </c>
      <c r="BN293" s="812"/>
      <c r="BO293" s="812"/>
      <c r="BP293" s="812"/>
      <c r="BQ293" s="811">
        <f>cleanrelateddisc(I293, H293, J293, K293, BN293, BO293, "Y", L293, M293, N293)+HARelatedDisc(I293, H293, J293, K293,BP293, "Y", L293)</f>
        <v>0</v>
      </c>
      <c r="BR293" s="810"/>
      <c r="BS293" s="810"/>
      <c r="BT293" s="811"/>
      <c r="BU293" s="811"/>
      <c r="BV293" s="810"/>
      <c r="BW293" s="811"/>
      <c r="BX293" s="810"/>
      <c r="BY293" s="813"/>
      <c r="BZ293" s="811"/>
      <c r="CA293" s="813"/>
      <c r="CB293" s="811"/>
      <c r="CC293" s="810"/>
      <c r="CD293" s="810"/>
      <c r="CE293" s="810"/>
      <c r="CF293" s="810"/>
      <c r="CG293" s="810"/>
      <c r="CH293" s="810"/>
      <c r="CI293" s="810"/>
      <c r="CJ293" s="810"/>
      <c r="CK293" s="814"/>
      <c r="CL293" s="815">
        <f t="array" ref="CL293">getSection(I293,J293,K293)</f>
        <v>8</v>
      </c>
      <c r="CM293" s="508">
        <f t="array" ref="CM293">IF(AQ293="N/A","",IF(CU293="N/A",0,GetRapPrice(I293,H293,J293,K293)))</f>
        <v>2600</v>
      </c>
      <c r="CN293" s="509">
        <f t="shared" si="68"/>
        <v>-0.43000000000000005</v>
      </c>
      <c r="CO293" s="509">
        <f t="array" ref="CO293">IF(AQ293="N/A","",IF(CU293="N/A",0,IF(ISBLANK(G293),0,GetPolSymmDiscount(I293,H293,J293,K293,L293,M293,N293,O293))))</f>
        <v>0</v>
      </c>
      <c r="CP293" s="509">
        <f t="array" ref="CP293">IF(AQ293="N/A","",Depthdisc(I293,H293,L293,J293,K293,Z293,"Y"))</f>
        <v>0</v>
      </c>
      <c r="CQ293" s="509">
        <f t="array" ref="CQ293">IF(AQ293="N/A","",IF(CU293="N/A",0,GetSizePremiums(I293,H293,J293,K293,L293,M293,N293,O293,getSection(G293,J293,K293))))</f>
        <v>0</v>
      </c>
      <c r="CR293" s="509">
        <f t="array" ref="CR293">IF(AQ293="N/A","",IF(CU293="N/A",0,IF(ISBLANK(G293),0,GetDiameterPremiums(I293,H293,L293,M293,N293,O293,J293,K293,T293))))</f>
        <v>0</v>
      </c>
      <c r="CS293" s="509">
        <f t="array" ref="CS293">IF(AQ293="N/A","",IF(CU293="N/A",0,IF(ISBLANK(G293),0,GetKtoSPremiums(I293,H293,J293,K293,AJ293))))</f>
        <v>0</v>
      </c>
      <c r="CT293" s="509">
        <f t="shared" si="69"/>
        <v>-0.43000000000000005</v>
      </c>
      <c r="CU293" s="508">
        <f t="array" ref="CU293">IF(AQ293="N/A","",GetFMP(I293, H293, J293, K293, L293, M293, N293, O293, (Q293+R293)/2,Z293,AJ293,"Y"))</f>
        <v>1481.9999999999998</v>
      </c>
      <c r="CV293" s="504">
        <f t="shared" si="70"/>
        <v>740.99999999999989</v>
      </c>
      <c r="CW293" s="508">
        <f t="shared" si="71"/>
        <v>2600</v>
      </c>
      <c r="CX293" s="717">
        <f t="shared" si="72"/>
        <v>0</v>
      </c>
      <c r="CY293" s="717">
        <f>IF(OR(AQ293="N/A",BM293="N/A",BI293="N/A"),"",IF(AND(H293&lt;1,H293&gt;=0.3,I292="ROUND"),IF(CT293&gt;=-0.4,-0.2,-0.15),MAX(CX293,IF(OR(AQ293="N/A",BM293="N/A",BI293="N/A"),"",GetFinalDiscount("Y", I293, H293, J293, K293, L293, M293, N293, O293, AS293, AT293,AU293,AV293, AW293, AX293,AY293, AZ293, BA293, BB293,BC293,BD293, BE293,BG293, BH293, BJ293, BK293, BN293, BO293, BP293)))))</f>
        <v>-0.15</v>
      </c>
      <c r="CZ293" s="717">
        <f t="shared" si="73"/>
        <v>-0.43000000000000005</v>
      </c>
      <c r="DA293" s="509">
        <f t="shared" si="74"/>
        <v>-0.43000000000000005</v>
      </c>
      <c r="DB293" s="504">
        <f t="shared" si="75"/>
        <v>1481.9999999999998</v>
      </c>
      <c r="DC293" s="504">
        <f t="shared" si="76"/>
        <v>740.99999999999989</v>
      </c>
      <c r="DD293" s="504" t="str">
        <f t="shared" si="77"/>
        <v/>
      </c>
      <c r="DE293" s="504">
        <f t="array" ref="DE293">IF(OR(AQ293="N/A",BM293="N/A",BI293="N/A"),"",GetCertCharge(H293,"Y",AL293))</f>
        <v>54</v>
      </c>
      <c r="DF293" s="504">
        <f>IF(OR(AQ293="N/A",BM293="N/A",BI293="N/A"),"",DC293*Parameters!$L$3)</f>
        <v>29.639999999999997</v>
      </c>
      <c r="DG293" s="504">
        <f t="shared" si="78"/>
        <v>657.3599999999999</v>
      </c>
      <c r="DH293" s="504">
        <f t="shared" si="79"/>
        <v>1314.7199999999998</v>
      </c>
    </row>
    <row r="294" spans="2:112" x14ac:dyDescent="0.25">
      <c r="B294" s="798"/>
      <c r="C294" s="799" t="s">
        <v>1756</v>
      </c>
      <c r="D294" s="512"/>
      <c r="E294" s="512"/>
      <c r="F294" s="722" t="s">
        <v>24</v>
      </c>
      <c r="G294" s="800"/>
      <c r="H294" s="801">
        <v>0.5</v>
      </c>
      <c r="I294" s="509" t="s">
        <v>196</v>
      </c>
      <c r="J294" s="802" t="s">
        <v>233</v>
      </c>
      <c r="K294" s="803" t="s">
        <v>243</v>
      </c>
      <c r="L294" s="804" t="s">
        <v>188</v>
      </c>
      <c r="M294" s="805" t="s">
        <v>188</v>
      </c>
      <c r="N294" s="804" t="s">
        <v>188</v>
      </c>
      <c r="O294" s="804" t="s">
        <v>22</v>
      </c>
      <c r="P294" s="806"/>
      <c r="Q294" s="805"/>
      <c r="R294" s="805"/>
      <c r="S294" s="805"/>
      <c r="T294" s="805"/>
      <c r="U294" s="805"/>
      <c r="V294" s="805"/>
      <c r="W294" s="805"/>
      <c r="X294" s="805"/>
      <c r="Y294" s="805"/>
      <c r="Z294" s="805">
        <v>62.4</v>
      </c>
      <c r="AA294" s="512">
        <v>56</v>
      </c>
      <c r="AB294" s="512"/>
      <c r="AC294" s="512"/>
      <c r="AD294" s="807"/>
      <c r="AE294" s="805"/>
      <c r="AF294" s="805"/>
      <c r="AG294" s="805"/>
      <c r="AH294" s="805"/>
      <c r="AI294" s="512"/>
      <c r="AJ294" s="512" t="s">
        <v>1940</v>
      </c>
      <c r="AK294" s="807"/>
      <c r="AL294" s="512"/>
      <c r="AM294" s="807"/>
      <c r="AN294" s="512"/>
      <c r="AO294" s="559">
        <f t="array" ref="AO294">IF(AQ294="N/A","",GetRapPrice(I294,H294,J294,K294))</f>
        <v>4300</v>
      </c>
      <c r="AP294" s="509">
        <f t="shared" si="64"/>
        <v>-0.4</v>
      </c>
      <c r="AQ294" s="508">
        <f t="array" ref="AQ294">GetFMP(I294,H294,J294,K294,L294,M294,N294,O294,(Q294+R294)/2,Z294,AJ294,"Y")</f>
        <v>2580</v>
      </c>
      <c r="AR294" s="504">
        <f t="shared" si="65"/>
        <v>1290</v>
      </c>
      <c r="AS294" s="808"/>
      <c r="AT294" s="809"/>
      <c r="AU294" s="810"/>
      <c r="AV294" s="810"/>
      <c r="AW294" s="811"/>
      <c r="AX294" s="811" t="s">
        <v>253</v>
      </c>
      <c r="AY294" s="810" t="s">
        <v>1183</v>
      </c>
      <c r="AZ294" s="810" t="s">
        <v>1183</v>
      </c>
      <c r="BA294" s="810" t="s">
        <v>1183</v>
      </c>
      <c r="BB294" s="810" t="s">
        <v>1183</v>
      </c>
      <c r="BC294" s="810" t="s">
        <v>1183</v>
      </c>
      <c r="BD294" s="810" t="s">
        <v>1183</v>
      </c>
      <c r="BE294" s="810" t="s">
        <v>1183</v>
      </c>
      <c r="BF294" s="811">
        <f>NaturalRelatedDisc(I294,H294,J294,K294,AX294,"Y",L294,M294,N294,O294)+NaturalRelatedDisc(I294,H294,J294,K294,AY294,"Y",L294,M294,N294,O294)+OpenRelatedDisc(I294,H294,J294,K294,AZ294,"Y",L294,M294,N294,O294)+GrainingRelatedDisc(I294,H294,J294,K294,BA294,"Surface","Y",L294,M294,N294,O294)+GrainingRelatedDisc(I294,H294,J294,K294,BB294,"Internal","Y",L294,M294,N294,O294)+OthersRelatedDisc(I294,H294,J294,K294,BC294,"Y",L294,M294,N294,O294)+OthersRelatedDisc(I294,H294,J294,K294,BD294,"Y",L294,M294,N294,O294)+OthersRelatedDisc(I294,H294,J294,K294,BE294,"Y",L294,M294,N294,O294)+cutrelatedDisc(I294,H294,J294,K294,L294,M294,N294,AW294,"Y",O294)+GetColClarupgDwg(I294,H294,J294,K294,AU294,AV294,"Y",L294)</f>
        <v>0</v>
      </c>
      <c r="BG294" s="810" t="s">
        <v>1183</v>
      </c>
      <c r="BH294" s="810" t="s">
        <v>1183</v>
      </c>
      <c r="BI294" s="811">
        <f t="shared" si="66"/>
        <v>0</v>
      </c>
      <c r="BJ294" s="810" t="s">
        <v>1183</v>
      </c>
      <c r="BK294" s="810" t="s">
        <v>1183</v>
      </c>
      <c r="BL294" s="810" t="s">
        <v>1322</v>
      </c>
      <c r="BM294" s="811">
        <f t="shared" si="67"/>
        <v>0</v>
      </c>
      <c r="BN294" s="812" t="s">
        <v>861</v>
      </c>
      <c r="BO294" s="812" t="s">
        <v>861</v>
      </c>
      <c r="BP294" s="812" t="s">
        <v>749</v>
      </c>
      <c r="BQ294" s="811">
        <f>cleanrelateddisc(I294, H294, J294, K294, BN294, BO294, "Y", L294, M294, N294)+HARelatedDisc(I294, H294, J294, K294,BP294, "Y", L294)</f>
        <v>0</v>
      </c>
      <c r="BR294" s="810"/>
      <c r="BS294" s="810"/>
      <c r="BT294" s="811"/>
      <c r="BU294" s="811"/>
      <c r="BV294" s="810"/>
      <c r="BW294" s="811"/>
      <c r="BX294" s="810"/>
      <c r="BY294" s="813"/>
      <c r="BZ294" s="811"/>
      <c r="CA294" s="813"/>
      <c r="CB294" s="811"/>
      <c r="CC294" s="810"/>
      <c r="CD294" s="810"/>
      <c r="CE294" s="810"/>
      <c r="CF294" s="810"/>
      <c r="CG294" s="810"/>
      <c r="CH294" s="810"/>
      <c r="CI294" s="810"/>
      <c r="CJ294" s="810"/>
      <c r="CK294" s="814"/>
      <c r="CL294" s="815">
        <f t="array" ref="CL294">getSection(I294,J294,K294)</f>
        <v>4</v>
      </c>
      <c r="CM294" s="508">
        <f t="array" ref="CM294">IF(AQ294="N/A","",IF(CU294="N/A",0,GetRapPrice(I294,H294,J294,K294)))</f>
        <v>4300</v>
      </c>
      <c r="CN294" s="509">
        <f t="shared" si="68"/>
        <v>-0.4</v>
      </c>
      <c r="CO294" s="509">
        <f t="array" ref="CO294">IF(AQ294="N/A","",IF(CU294="N/A",0,IF(ISBLANK(G294),0,GetPolSymmDiscount(I294,H294,J294,K294,L294,M294,N294,O294))))</f>
        <v>0</v>
      </c>
      <c r="CP294" s="509">
        <f t="array" ref="CP294">IF(AQ294="N/A","",Depthdisc(I294,H294,L294,J294,K294,Z294,"Y"))</f>
        <v>0</v>
      </c>
      <c r="CQ294" s="509">
        <f t="array" ref="CQ294">IF(AQ294="N/A","",IF(CU294="N/A",0,GetSizePremiums(I294,H294,J294,K294,L294,M294,N294,O294,getSection(G294,J294,K294))))</f>
        <v>0</v>
      </c>
      <c r="CR294" s="509">
        <f t="array" ref="CR294">IF(AQ294="N/A","",IF(CU294="N/A",0,IF(ISBLANK(G294),0,GetDiameterPremiums(I294,H294,L294,M294,N294,O294,J294,K294,T294))))</f>
        <v>0</v>
      </c>
      <c r="CS294" s="509">
        <f t="array" ref="CS294">IF(AQ294="N/A","",IF(CU294="N/A",0,IF(ISBLANK(G294),0,GetKtoSPremiums(I294,H294,J294,K294,AJ294))))</f>
        <v>0</v>
      </c>
      <c r="CT294" s="509">
        <f t="shared" si="69"/>
        <v>-0.4</v>
      </c>
      <c r="CU294" s="508">
        <f t="array" ref="CU294">IF(AQ294="N/A","",GetFMP(I294, H294, J294, K294, L294, M294, N294, O294, (Q294+R294)/2,Z294,AJ294,"Y"))</f>
        <v>2580</v>
      </c>
      <c r="CV294" s="504">
        <f t="shared" si="70"/>
        <v>1290</v>
      </c>
      <c r="CW294" s="508">
        <f t="shared" si="71"/>
        <v>4300</v>
      </c>
      <c r="CX294" s="717">
        <f t="shared" si="72"/>
        <v>0</v>
      </c>
      <c r="CY294" s="717">
        <f>IF(OR(AQ294="N/A",BM294="N/A",BI294="N/A"),"",IF(AND(H294&lt;1,H294&gt;=0.3,I293="ROUND"),IF(CT294&gt;=-0.4,-0.2,-0.15),MAX(CX294,IF(OR(AQ294="N/A",BM294="N/A",BI294="N/A"),"",GetFinalDiscount("Y", I294, H294, J294, K294, L294, M294, N294, O294, AS294, AT294,AU294,AV294, AW294, AX294,AY294, AZ294, BA294, BB294,BC294,BD294, BE294,BG294, BH294, BJ294, BK294, BN294, BO294, BP294)))))</f>
        <v>-0.2</v>
      </c>
      <c r="CZ294" s="717">
        <f t="shared" si="73"/>
        <v>-0.4</v>
      </c>
      <c r="DA294" s="509">
        <f t="shared" si="74"/>
        <v>-0.4</v>
      </c>
      <c r="DB294" s="504">
        <f t="shared" si="75"/>
        <v>2580</v>
      </c>
      <c r="DC294" s="504">
        <f t="shared" si="76"/>
        <v>1290</v>
      </c>
      <c r="DD294" s="504" t="str">
        <f t="shared" si="77"/>
        <v/>
      </c>
      <c r="DE294" s="504">
        <f t="array" ref="DE294">IF(OR(AQ294="N/A",BM294="N/A",BI294="N/A"),"",GetCertCharge(H294,"Y",AL294))</f>
        <v>54</v>
      </c>
      <c r="DF294" s="504">
        <f>IF(OR(AQ294="N/A",BM294="N/A",BI294="N/A"),"",DC294*Parameters!$L$3)</f>
        <v>51.6</v>
      </c>
      <c r="DG294" s="504">
        <f t="shared" si="78"/>
        <v>1184.4000000000001</v>
      </c>
      <c r="DH294" s="504">
        <f t="shared" si="79"/>
        <v>2368.8000000000002</v>
      </c>
    </row>
    <row r="295" spans="2:112" x14ac:dyDescent="0.25">
      <c r="B295" s="798"/>
      <c r="C295" s="799" t="s">
        <v>1757</v>
      </c>
      <c r="D295" s="512"/>
      <c r="E295" s="512"/>
      <c r="F295" s="722" t="s">
        <v>24</v>
      </c>
      <c r="G295" s="800"/>
      <c r="H295" s="801">
        <v>0.5</v>
      </c>
      <c r="I295" s="509" t="s">
        <v>196</v>
      </c>
      <c r="J295" s="802" t="s">
        <v>233</v>
      </c>
      <c r="K295" s="803" t="s">
        <v>243</v>
      </c>
      <c r="L295" s="804" t="s">
        <v>188</v>
      </c>
      <c r="M295" s="805" t="s">
        <v>188</v>
      </c>
      <c r="N295" s="804" t="s">
        <v>202</v>
      </c>
      <c r="O295" s="804" t="s">
        <v>22</v>
      </c>
      <c r="P295" s="806"/>
      <c r="Q295" s="805"/>
      <c r="R295" s="805"/>
      <c r="S295" s="805"/>
      <c r="T295" s="805"/>
      <c r="U295" s="805">
        <v>1.004</v>
      </c>
      <c r="V295" s="805"/>
      <c r="W295" s="805"/>
      <c r="X295" s="805"/>
      <c r="Y295" s="805"/>
      <c r="Z295" s="805">
        <v>59.3</v>
      </c>
      <c r="AA295" s="512">
        <v>61</v>
      </c>
      <c r="AB295" s="512"/>
      <c r="AC295" s="512"/>
      <c r="AD295" s="807"/>
      <c r="AE295" s="805"/>
      <c r="AF295" s="805"/>
      <c r="AG295" s="805"/>
      <c r="AH295" s="805"/>
      <c r="AI295" s="512"/>
      <c r="AJ295" s="512" t="s">
        <v>1924</v>
      </c>
      <c r="AK295" s="807"/>
      <c r="AL295" s="512"/>
      <c r="AM295" s="807"/>
      <c r="AN295" s="512"/>
      <c r="AO295" s="559">
        <f t="array" ref="AO295">IF(AQ295="N/A","",GetRapPrice(I295,H295,J295,K295))</f>
        <v>4300</v>
      </c>
      <c r="AP295" s="509">
        <f t="shared" si="64"/>
        <v>-0.43999999999999995</v>
      </c>
      <c r="AQ295" s="508">
        <f t="array" ref="AQ295">GetFMP(I295,H295,J295,K295,L295,M295,N295,O295,(Q295+R295)/2,Z295,AJ295,"Y")</f>
        <v>2408.0000000000005</v>
      </c>
      <c r="AR295" s="504">
        <f t="shared" si="65"/>
        <v>1204.0000000000002</v>
      </c>
      <c r="AS295" s="808"/>
      <c r="AT295" s="809"/>
      <c r="AU295" s="810"/>
      <c r="AV295" s="810"/>
      <c r="AW295" s="811"/>
      <c r="AX295" s="811" t="s">
        <v>1183</v>
      </c>
      <c r="AY295" s="810" t="s">
        <v>1183</v>
      </c>
      <c r="AZ295" s="810" t="s">
        <v>1183</v>
      </c>
      <c r="BA295" s="810" t="s">
        <v>1183</v>
      </c>
      <c r="BB295" s="810" t="s">
        <v>1183</v>
      </c>
      <c r="BC295" s="810" t="s">
        <v>1183</v>
      </c>
      <c r="BD295" s="810" t="s">
        <v>1183</v>
      </c>
      <c r="BE295" s="810" t="s">
        <v>1183</v>
      </c>
      <c r="BF295" s="811">
        <f>NaturalRelatedDisc(I295,H295,J295,K295,AX295,"Y",L295,M295,N295,O295)+NaturalRelatedDisc(I295,H295,J295,K295,AY295,"Y",L295,M295,N295,O295)+OpenRelatedDisc(I295,H295,J295,K295,AZ295,"Y",L295,M295,N295,O295)+GrainingRelatedDisc(I295,H295,J295,K295,BA295,"Surface","Y",L295,M295,N295,O295)+GrainingRelatedDisc(I295,H295,J295,K295,BB295,"Internal","Y",L295,M295,N295,O295)+OthersRelatedDisc(I295,H295,J295,K295,BC295,"Y",L295,M295,N295,O295)+OthersRelatedDisc(I295,H295,J295,K295,BD295,"Y",L295,M295,N295,O295)+OthersRelatedDisc(I295,H295,J295,K295,BE295,"Y",L295,M295,N295,O295)+cutrelatedDisc(I295,H295,J295,K295,L295,M295,N295,AW295,"Y",O295)+GetColClarupgDwg(I295,H295,J295,K295,AU295,AV295,"Y",L295)</f>
        <v>0</v>
      </c>
      <c r="BG295" s="810" t="s">
        <v>1183</v>
      </c>
      <c r="BH295" s="810" t="s">
        <v>1183</v>
      </c>
      <c r="BI295" s="811">
        <f t="shared" si="66"/>
        <v>0</v>
      </c>
      <c r="BJ295" s="810" t="s">
        <v>1183</v>
      </c>
      <c r="BK295" s="810" t="s">
        <v>1183</v>
      </c>
      <c r="BL295" s="810" t="s">
        <v>1183</v>
      </c>
      <c r="BM295" s="811">
        <f t="shared" si="67"/>
        <v>0</v>
      </c>
      <c r="BN295" s="812"/>
      <c r="BO295" s="812"/>
      <c r="BP295" s="812"/>
      <c r="BQ295" s="811">
        <f>cleanrelateddisc(I295, H295, J295, K295, BN295, BO295, "Y", L295, M295, N295)+HARelatedDisc(I295, H295, J295, K295,BP295, "Y", L295)</f>
        <v>0</v>
      </c>
      <c r="BR295" s="810"/>
      <c r="BS295" s="810"/>
      <c r="BT295" s="811"/>
      <c r="BU295" s="811"/>
      <c r="BV295" s="810"/>
      <c r="BW295" s="811"/>
      <c r="BX295" s="810"/>
      <c r="BY295" s="813"/>
      <c r="BZ295" s="811"/>
      <c r="CA295" s="813"/>
      <c r="CB295" s="811"/>
      <c r="CC295" s="810"/>
      <c r="CD295" s="810"/>
      <c r="CE295" s="810"/>
      <c r="CF295" s="810"/>
      <c r="CG295" s="810"/>
      <c r="CH295" s="810"/>
      <c r="CI295" s="810"/>
      <c r="CJ295" s="810"/>
      <c r="CK295" s="814"/>
      <c r="CL295" s="815">
        <f t="array" ref="CL295">getSection(I295,J295,K295)</f>
        <v>4</v>
      </c>
      <c r="CM295" s="508">
        <f t="array" ref="CM295">IF(AQ295="N/A","",IF(CU295="N/A",0,GetRapPrice(I295,H295,J295,K295)))</f>
        <v>4300</v>
      </c>
      <c r="CN295" s="509">
        <f t="shared" si="68"/>
        <v>-0.43999999999999995</v>
      </c>
      <c r="CO295" s="509">
        <f t="array" ref="CO295">IF(AQ295="N/A","",IF(CU295="N/A",0,IF(ISBLANK(G295),0,GetPolSymmDiscount(I295,H295,J295,K295,L295,M295,N295,O295))))</f>
        <v>0</v>
      </c>
      <c r="CP295" s="509">
        <f t="array" ref="CP295">IF(AQ295="N/A","",Depthdisc(I295,H295,L295,J295,K295,Z295,"Y"))</f>
        <v>0</v>
      </c>
      <c r="CQ295" s="509">
        <f t="array" ref="CQ295">IF(AQ295="N/A","",IF(CU295="N/A",0,GetSizePremiums(I295,H295,J295,K295,L295,M295,N295,O295,getSection(G295,J295,K295))))</f>
        <v>0</v>
      </c>
      <c r="CR295" s="509">
        <f t="array" ref="CR295">IF(AQ295="N/A","",IF(CU295="N/A",0,IF(ISBLANK(G295),0,GetDiameterPremiums(I295,H295,L295,M295,N295,O295,J295,K295,T295))))</f>
        <v>0</v>
      </c>
      <c r="CS295" s="509">
        <f t="array" ref="CS295">IF(AQ295="N/A","",IF(CU295="N/A",0,IF(ISBLANK(G295),0,GetKtoSPremiums(I295,H295,J295,K295,AJ295))))</f>
        <v>0</v>
      </c>
      <c r="CT295" s="509">
        <f t="shared" si="69"/>
        <v>-0.43999999999999995</v>
      </c>
      <c r="CU295" s="508">
        <f t="array" ref="CU295">IF(AQ295="N/A","",GetFMP(I295, H295, J295, K295, L295, M295, N295, O295, (Q295+R295)/2,Z295,AJ295,"Y"))</f>
        <v>2408.0000000000005</v>
      </c>
      <c r="CV295" s="504">
        <f t="shared" si="70"/>
        <v>1204.0000000000002</v>
      </c>
      <c r="CW295" s="508">
        <f t="shared" si="71"/>
        <v>4300</v>
      </c>
      <c r="CX295" s="717">
        <f t="shared" si="72"/>
        <v>0</v>
      </c>
      <c r="CY295" s="717">
        <f>IF(OR(AQ295="N/A",BM295="N/A",BI295="N/A"),"",IF(AND(H295&lt;1,H295&gt;=0.3,I294="ROUND"),IF(CT295&gt;=-0.4,-0.2,-0.15),MAX(CX295,IF(OR(AQ295="N/A",BM295="N/A",BI295="N/A"),"",GetFinalDiscount("Y", I295, H295, J295, K295, L295, M295, N295, O295, AS295, AT295,AU295,AV295, AW295, AX295,AY295, AZ295, BA295, BB295,BC295,BD295, BE295,BG295, BH295, BJ295, BK295, BN295, BO295, BP295)))))</f>
        <v>-0.15</v>
      </c>
      <c r="CZ295" s="717">
        <f t="shared" si="73"/>
        <v>-0.43999999999999995</v>
      </c>
      <c r="DA295" s="509">
        <f t="shared" si="74"/>
        <v>-0.43999999999999995</v>
      </c>
      <c r="DB295" s="504">
        <f t="shared" si="75"/>
        <v>2408.0000000000005</v>
      </c>
      <c r="DC295" s="504">
        <f t="shared" si="76"/>
        <v>1204.0000000000002</v>
      </c>
      <c r="DD295" s="504" t="str">
        <f t="shared" si="77"/>
        <v/>
      </c>
      <c r="DE295" s="504">
        <f t="array" ref="DE295">IF(OR(AQ295="N/A",BM295="N/A",BI295="N/A"),"",GetCertCharge(H295,"Y",AL295))</f>
        <v>54</v>
      </c>
      <c r="DF295" s="504">
        <f>IF(OR(AQ295="N/A",BM295="N/A",BI295="N/A"),"",DC295*Parameters!$L$3)</f>
        <v>48.160000000000011</v>
      </c>
      <c r="DG295" s="504">
        <f t="shared" si="78"/>
        <v>1101.8400000000001</v>
      </c>
      <c r="DH295" s="504">
        <f t="shared" si="79"/>
        <v>2203.6800000000003</v>
      </c>
    </row>
    <row r="296" spans="2:112" x14ac:dyDescent="0.25">
      <c r="B296" s="798"/>
      <c r="C296" s="799" t="s">
        <v>1758</v>
      </c>
      <c r="D296" s="512"/>
      <c r="E296" s="512"/>
      <c r="F296" s="722" t="s">
        <v>24</v>
      </c>
      <c r="G296" s="800"/>
      <c r="H296" s="801">
        <v>0.5</v>
      </c>
      <c r="I296" s="509" t="s">
        <v>196</v>
      </c>
      <c r="J296" s="802" t="s">
        <v>213</v>
      </c>
      <c r="K296" s="803" t="s">
        <v>280</v>
      </c>
      <c r="L296" s="804" t="s">
        <v>188</v>
      </c>
      <c r="M296" s="805" t="s">
        <v>188</v>
      </c>
      <c r="N296" s="804" t="s">
        <v>188</v>
      </c>
      <c r="O296" s="804" t="s">
        <v>36</v>
      </c>
      <c r="P296" s="806"/>
      <c r="Q296" s="805"/>
      <c r="R296" s="805"/>
      <c r="S296" s="805"/>
      <c r="T296" s="805"/>
      <c r="U296" s="805">
        <v>1.004</v>
      </c>
      <c r="V296" s="805"/>
      <c r="W296" s="805"/>
      <c r="X296" s="805"/>
      <c r="Y296" s="805"/>
      <c r="Z296" s="805">
        <v>61.6</v>
      </c>
      <c r="AA296" s="512">
        <v>60.1</v>
      </c>
      <c r="AB296" s="512"/>
      <c r="AC296" s="512"/>
      <c r="AD296" s="807"/>
      <c r="AE296" s="805"/>
      <c r="AF296" s="805"/>
      <c r="AG296" s="805"/>
      <c r="AH296" s="805"/>
      <c r="AI296" s="512"/>
      <c r="AJ296" s="512" t="s">
        <v>1183</v>
      </c>
      <c r="AK296" s="807"/>
      <c r="AL296" s="512"/>
      <c r="AM296" s="807"/>
      <c r="AN296" s="512"/>
      <c r="AO296" s="559">
        <f t="array" ref="AO296">IF(AQ296="N/A","",GetRapPrice(I296,H296,J296,K296))</f>
        <v>2200</v>
      </c>
      <c r="AP296" s="509">
        <f t="shared" si="64"/>
        <v>0</v>
      </c>
      <c r="AQ296" s="508">
        <f t="array" ref="AQ296">GetFMP(I296,H296,J296,K296,L296,M296,N296,O296,(Q296+R296)/2,Z296,AJ296,"Y")</f>
        <v>2200</v>
      </c>
      <c r="AR296" s="504">
        <f t="shared" si="65"/>
        <v>1100</v>
      </c>
      <c r="AS296" s="808"/>
      <c r="AT296" s="809"/>
      <c r="AU296" s="810"/>
      <c r="AV296" s="810"/>
      <c r="AW296" s="811"/>
      <c r="AX296" s="811" t="s">
        <v>1183</v>
      </c>
      <c r="AY296" s="810" t="s">
        <v>1183</v>
      </c>
      <c r="AZ296" s="810" t="s">
        <v>1183</v>
      </c>
      <c r="BA296" s="810" t="s">
        <v>1183</v>
      </c>
      <c r="BB296" s="810" t="s">
        <v>1183</v>
      </c>
      <c r="BC296" s="810" t="s">
        <v>1183</v>
      </c>
      <c r="BD296" s="810" t="s">
        <v>1183</v>
      </c>
      <c r="BE296" s="810" t="s">
        <v>1183</v>
      </c>
      <c r="BF296" s="811">
        <f>NaturalRelatedDisc(I296,H296,J296,K296,AX296,"Y",L296,M296,N296,O296)+NaturalRelatedDisc(I296,H296,J296,K296,AY296,"Y",L296,M296,N296,O296)+OpenRelatedDisc(I296,H296,J296,K296,AZ296,"Y",L296,M296,N296,O296)+GrainingRelatedDisc(I296,H296,J296,K296,BA296,"Surface","Y",L296,M296,N296,O296)+GrainingRelatedDisc(I296,H296,J296,K296,BB296,"Internal","Y",L296,M296,N296,O296)+OthersRelatedDisc(I296,H296,J296,K296,BC296,"Y",L296,M296,N296,O296)+OthersRelatedDisc(I296,H296,J296,K296,BD296,"Y",L296,M296,N296,O296)+OthersRelatedDisc(I296,H296,J296,K296,BE296,"Y",L296,M296,N296,O296)+cutrelatedDisc(I296,H296,J296,K296,L296,M296,N296,AW296,"Y",O296)+GetColClarupgDwg(I296,H296,J296,K296,AU296,AV296,"Y",L296)</f>
        <v>0</v>
      </c>
      <c r="BG296" s="810" t="s">
        <v>1183</v>
      </c>
      <c r="BH296" s="810" t="s">
        <v>1183</v>
      </c>
      <c r="BI296" s="811">
        <f t="shared" si="66"/>
        <v>0</v>
      </c>
      <c r="BJ296" s="810" t="s">
        <v>1183</v>
      </c>
      <c r="BK296" s="810" t="s">
        <v>1183</v>
      </c>
      <c r="BL296" s="810" t="s">
        <v>1183</v>
      </c>
      <c r="BM296" s="811">
        <f t="shared" si="67"/>
        <v>0</v>
      </c>
      <c r="BN296" s="812" t="s">
        <v>861</v>
      </c>
      <c r="BO296" s="812" t="s">
        <v>861</v>
      </c>
      <c r="BP296" s="812" t="s">
        <v>749</v>
      </c>
      <c r="BQ296" s="811">
        <f>cleanrelateddisc(I296, H296, J296, K296, BN296, BO296, "Y", L296, M296, N296)+HARelatedDisc(I296, H296, J296, K296,BP296, "Y", L296)</f>
        <v>0</v>
      </c>
      <c r="BR296" s="810"/>
      <c r="BS296" s="810"/>
      <c r="BT296" s="811"/>
      <c r="BU296" s="811"/>
      <c r="BV296" s="810"/>
      <c r="BW296" s="811"/>
      <c r="BX296" s="810"/>
      <c r="BY296" s="813"/>
      <c r="BZ296" s="811"/>
      <c r="CA296" s="813"/>
      <c r="CB296" s="811"/>
      <c r="CC296" s="810"/>
      <c r="CD296" s="810"/>
      <c r="CE296" s="810"/>
      <c r="CF296" s="810"/>
      <c r="CG296" s="810"/>
      <c r="CH296" s="810"/>
      <c r="CI296" s="810"/>
      <c r="CJ296" s="810"/>
      <c r="CK296" s="814"/>
      <c r="CL296" s="815">
        <f t="array" ref="CL296">getSection(I296,J296,K296)</f>
        <v>7</v>
      </c>
      <c r="CM296" s="508">
        <f t="array" ref="CM296">IF(AQ296="N/A","",IF(CU296="N/A",0,GetRapPrice(I296,H296,J296,K296)))</f>
        <v>2200</v>
      </c>
      <c r="CN296" s="509">
        <f t="shared" si="68"/>
        <v>0</v>
      </c>
      <c r="CO296" s="509">
        <f t="array" ref="CO296">IF(AQ296="N/A","",IF(CU296="N/A",0,IF(ISBLANK(G296),0,GetPolSymmDiscount(I296,H296,J296,K296,L296,M296,N296,O296))))</f>
        <v>0</v>
      </c>
      <c r="CP296" s="509">
        <f t="array" ref="CP296">IF(AQ296="N/A","",Depthdisc(I296,H296,L296,J296,K296,Z296,"Y"))</f>
        <v>0</v>
      </c>
      <c r="CQ296" s="509">
        <f t="array" ref="CQ296">IF(AQ296="N/A","",IF(CU296="N/A",0,GetSizePremiums(I296,H296,J296,K296,L296,M296,N296,O296,getSection(G296,J296,K296))))</f>
        <v>0</v>
      </c>
      <c r="CR296" s="509">
        <f t="array" ref="CR296">IF(AQ296="N/A","",IF(CU296="N/A",0,IF(ISBLANK(G296),0,GetDiameterPremiums(I296,H296,L296,M296,N296,O296,J296,K296,T296))))</f>
        <v>0</v>
      </c>
      <c r="CS296" s="509">
        <f t="array" ref="CS296">IF(AQ296="N/A","",IF(CU296="N/A",0,IF(ISBLANK(G296),0,GetKtoSPremiums(I296,H296,J296,K296,AJ296))))</f>
        <v>0</v>
      </c>
      <c r="CT296" s="509">
        <f t="shared" si="69"/>
        <v>0</v>
      </c>
      <c r="CU296" s="508">
        <f t="array" ref="CU296">IF(AQ296="N/A","",GetFMP(I296, H296, J296, K296, L296, M296, N296, O296, (Q296+R296)/2,Z296,AJ296,"Y"))</f>
        <v>2200</v>
      </c>
      <c r="CV296" s="504">
        <f t="shared" si="70"/>
        <v>1100</v>
      </c>
      <c r="CW296" s="508">
        <f t="shared" si="71"/>
        <v>2200</v>
      </c>
      <c r="CX296" s="717">
        <f t="shared" si="72"/>
        <v>0</v>
      </c>
      <c r="CY296" s="717">
        <f>IF(OR(AQ296="N/A",BM296="N/A",BI296="N/A"),"",IF(AND(H296&lt;1,H296&gt;=0.3,I295="ROUND"),IF(CT296&gt;=-0.4,-0.2,-0.15),MAX(CX296,IF(OR(AQ296="N/A",BM296="N/A",BI296="N/A"),"",GetFinalDiscount("Y", I296, H296, J296, K296, L296, M296, N296, O296, AS296, AT296,AU296,AV296, AW296, AX296,AY296, AZ296, BA296, BB296,BC296,BD296, BE296,BG296, BH296, BJ296, BK296, BN296, BO296, BP296)))))</f>
        <v>-0.2</v>
      </c>
      <c r="CZ296" s="717">
        <f t="shared" si="73"/>
        <v>0</v>
      </c>
      <c r="DA296" s="509">
        <f t="shared" si="74"/>
        <v>0</v>
      </c>
      <c r="DB296" s="504">
        <f t="shared" si="75"/>
        <v>2200</v>
      </c>
      <c r="DC296" s="504">
        <f t="shared" si="76"/>
        <v>1100</v>
      </c>
      <c r="DD296" s="504" t="str">
        <f t="shared" si="77"/>
        <v/>
      </c>
      <c r="DE296" s="504">
        <f t="array" ref="DE296">IF(OR(AQ296="N/A",BM296="N/A",BI296="N/A"),"",GetCertCharge(H296,"Y",AL296))</f>
        <v>54</v>
      </c>
      <c r="DF296" s="504">
        <f>IF(OR(AQ296="N/A",BM296="N/A",BI296="N/A"),"",DC296*Parameters!$L$3)</f>
        <v>44</v>
      </c>
      <c r="DG296" s="504">
        <f t="shared" si="78"/>
        <v>1002</v>
      </c>
      <c r="DH296" s="504">
        <f t="shared" si="79"/>
        <v>2004</v>
      </c>
    </row>
    <row r="297" spans="2:112" x14ac:dyDescent="0.25">
      <c r="B297" s="798"/>
      <c r="C297" s="799" t="s">
        <v>1759</v>
      </c>
      <c r="D297" s="512"/>
      <c r="E297" s="512"/>
      <c r="F297" s="722" t="s">
        <v>24</v>
      </c>
      <c r="G297" s="800"/>
      <c r="H297" s="801">
        <v>0.5</v>
      </c>
      <c r="I297" s="509" t="s">
        <v>196</v>
      </c>
      <c r="J297" s="802" t="s">
        <v>186</v>
      </c>
      <c r="K297" s="803" t="s">
        <v>266</v>
      </c>
      <c r="L297" s="804" t="s">
        <v>202</v>
      </c>
      <c r="M297" s="805" t="s">
        <v>188</v>
      </c>
      <c r="N297" s="804" t="s">
        <v>202</v>
      </c>
      <c r="O297" s="804" t="s">
        <v>22</v>
      </c>
      <c r="P297" s="806"/>
      <c r="Q297" s="805"/>
      <c r="R297" s="805"/>
      <c r="S297" s="805"/>
      <c r="T297" s="805"/>
      <c r="U297" s="805">
        <v>1.012</v>
      </c>
      <c r="V297" s="805"/>
      <c r="W297" s="805"/>
      <c r="X297" s="805"/>
      <c r="Y297" s="805"/>
      <c r="Z297" s="805">
        <v>63.7</v>
      </c>
      <c r="AA297" s="512">
        <v>56</v>
      </c>
      <c r="AB297" s="512"/>
      <c r="AC297" s="512"/>
      <c r="AD297" s="807"/>
      <c r="AE297" s="805"/>
      <c r="AF297" s="805"/>
      <c r="AG297" s="805"/>
      <c r="AH297" s="805"/>
      <c r="AI297" s="512"/>
      <c r="AJ297" s="512" t="s">
        <v>1967</v>
      </c>
      <c r="AK297" s="807"/>
      <c r="AL297" s="512"/>
      <c r="AM297" s="807"/>
      <c r="AN297" s="512"/>
      <c r="AO297" s="559">
        <f t="array" ref="AO297">IF(AQ297="N/A","",GetRapPrice(I297,H297,J297,K297))</f>
        <v>3000</v>
      </c>
      <c r="AP297" s="509">
        <f t="shared" si="64"/>
        <v>-0.51</v>
      </c>
      <c r="AQ297" s="508">
        <f t="array" ref="AQ297">GetFMP(I297,H297,J297,K297,L297,M297,N297,O297,(Q297+R297)/2,Z297,AJ297,"Y")</f>
        <v>1470</v>
      </c>
      <c r="AR297" s="504">
        <f t="shared" si="65"/>
        <v>735</v>
      </c>
      <c r="AS297" s="808"/>
      <c r="AT297" s="809"/>
      <c r="AU297" s="810"/>
      <c r="AV297" s="810"/>
      <c r="AW297" s="811" t="s">
        <v>189</v>
      </c>
      <c r="AX297" s="811" t="s">
        <v>253</v>
      </c>
      <c r="AY297" s="810" t="s">
        <v>1183</v>
      </c>
      <c r="AZ297" s="810" t="s">
        <v>267</v>
      </c>
      <c r="BA297" s="810" t="s">
        <v>1183</v>
      </c>
      <c r="BB297" s="810" t="s">
        <v>1183</v>
      </c>
      <c r="BC297" s="810" t="s">
        <v>1183</v>
      </c>
      <c r="BD297" s="810" t="s">
        <v>1183</v>
      </c>
      <c r="BE297" s="810" t="s">
        <v>1183</v>
      </c>
      <c r="BF297" s="811">
        <f>NaturalRelatedDisc(I297,H297,J297,K297,AX297,"Y",L297,M297,N297,O297)+NaturalRelatedDisc(I297,H297,J297,K297,AY297,"Y",L297,M297,N297,O297)+OpenRelatedDisc(I297,H297,J297,K297,AZ297,"Y",L297,M297,N297,O297)+GrainingRelatedDisc(I297,H297,J297,K297,BA297,"Surface","Y",L297,M297,N297,O297)+GrainingRelatedDisc(I297,H297,J297,K297,BB297,"Internal","Y",L297,M297,N297,O297)+OthersRelatedDisc(I297,H297,J297,K297,BC297,"Y",L297,M297,N297,O297)+OthersRelatedDisc(I297,H297,J297,K297,BD297,"Y",L297,M297,N297,O297)+OthersRelatedDisc(I297,H297,J297,K297,BE297,"Y",L297,M297,N297,O297)+cutrelatedDisc(I297,H297,J297,K297,L297,M297,N297,AW297,"Y",O297)+GetColClarupgDwg(I297,H297,J297,K297,AU297,AV297,"Y",L297)</f>
        <v>-0.02</v>
      </c>
      <c r="BG297" s="810" t="s">
        <v>1183</v>
      </c>
      <c r="BH297" s="810" t="s">
        <v>1183</v>
      </c>
      <c r="BI297" s="811">
        <f t="shared" si="66"/>
        <v>0</v>
      </c>
      <c r="BJ297" s="810" t="s">
        <v>1183</v>
      </c>
      <c r="BK297" s="810" t="s">
        <v>1293</v>
      </c>
      <c r="BL297" s="810" t="s">
        <v>1328</v>
      </c>
      <c r="BM297" s="811">
        <f t="shared" si="67"/>
        <v>0</v>
      </c>
      <c r="BN297" s="812" t="s">
        <v>749</v>
      </c>
      <c r="BO297" s="812" t="s">
        <v>749</v>
      </c>
      <c r="BP297" s="812" t="s">
        <v>749</v>
      </c>
      <c r="BQ297" s="811">
        <f>cleanrelateddisc(I297, H297, J297, K297, BN297, BO297, "Y", L297, M297, N297)+HARelatedDisc(I297, H297, J297, K297,BP297, "Y", L297)</f>
        <v>0</v>
      </c>
      <c r="BR297" s="810"/>
      <c r="BS297" s="810"/>
      <c r="BT297" s="811"/>
      <c r="BU297" s="811"/>
      <c r="BV297" s="810"/>
      <c r="BW297" s="811"/>
      <c r="BX297" s="810"/>
      <c r="BY297" s="813"/>
      <c r="BZ297" s="811"/>
      <c r="CA297" s="813"/>
      <c r="CB297" s="811"/>
      <c r="CC297" s="810"/>
      <c r="CD297" s="810"/>
      <c r="CE297" s="810"/>
      <c r="CF297" s="810"/>
      <c r="CG297" s="810"/>
      <c r="CH297" s="810"/>
      <c r="CI297" s="810"/>
      <c r="CJ297" s="810"/>
      <c r="CK297" s="814"/>
      <c r="CL297" s="815">
        <f t="array" ref="CL297">getSection(I297,J297,K297)</f>
        <v>7</v>
      </c>
      <c r="CM297" s="508">
        <f t="array" ref="CM297">IF(AQ297="N/A","",IF(CU297="N/A",0,GetRapPrice(I297,H297,J297,K297)))</f>
        <v>3000</v>
      </c>
      <c r="CN297" s="509">
        <f t="shared" si="68"/>
        <v>-0.51</v>
      </c>
      <c r="CO297" s="509">
        <f t="array" ref="CO297">IF(AQ297="N/A","",IF(CU297="N/A",0,IF(ISBLANK(G297),0,GetPolSymmDiscount(I297,H297,J297,K297,L297,M297,N297,O297))))</f>
        <v>0</v>
      </c>
      <c r="CP297" s="509">
        <f t="array" ref="CP297">IF(AQ297="N/A","",Depthdisc(I297,H297,L297,J297,K297,Z297,"Y"))</f>
        <v>0</v>
      </c>
      <c r="CQ297" s="509">
        <f t="array" ref="CQ297">IF(AQ297="N/A","",IF(CU297="N/A",0,GetSizePremiums(I297,H297,J297,K297,L297,M297,N297,O297,getSection(G297,J297,K297))))</f>
        <v>0</v>
      </c>
      <c r="CR297" s="509">
        <f t="array" ref="CR297">IF(AQ297="N/A","",IF(CU297="N/A",0,IF(ISBLANK(G297),0,GetDiameterPremiums(I297,H297,L297,M297,N297,O297,J297,K297,T297))))</f>
        <v>0</v>
      </c>
      <c r="CS297" s="509">
        <f t="array" ref="CS297">IF(AQ297="N/A","",IF(CU297="N/A",0,IF(ISBLANK(G297),0,GetKtoSPremiums(I297,H297,J297,K297,AJ297))))</f>
        <v>0</v>
      </c>
      <c r="CT297" s="509">
        <f t="shared" si="69"/>
        <v>-0.51</v>
      </c>
      <c r="CU297" s="508">
        <f t="array" ref="CU297">IF(AQ297="N/A","",GetFMP(I297, H297, J297, K297, L297, M297, N297, O297, (Q297+R297)/2,Z297,AJ297,"Y"))</f>
        <v>1470</v>
      </c>
      <c r="CV297" s="504">
        <f t="shared" si="70"/>
        <v>735</v>
      </c>
      <c r="CW297" s="508">
        <f t="shared" si="71"/>
        <v>3000</v>
      </c>
      <c r="CX297" s="717">
        <f t="shared" si="72"/>
        <v>-0.02</v>
      </c>
      <c r="CY297" s="717">
        <f>IF(OR(AQ297="N/A",BM297="N/A",BI297="N/A"),"",IF(AND(H297&lt;1,H297&gt;=0.3,I296="ROUND"),IF(CT297&gt;=-0.4,-0.2,-0.15),MAX(CX297,IF(OR(AQ297="N/A",BM297="N/A",BI297="N/A"),"",GetFinalDiscount("Y", I297, H297, J297, K297, L297, M297, N297, O297, AS297, AT297,AU297,AV297, AW297, AX297,AY297, AZ297, BA297, BB297,BC297,BD297, BE297,BG297, BH297, BJ297, BK297, BN297, BO297, BP297)))))</f>
        <v>-0.15</v>
      </c>
      <c r="CZ297" s="717">
        <f t="shared" si="73"/>
        <v>-0.51</v>
      </c>
      <c r="DA297" s="509">
        <f t="shared" si="74"/>
        <v>-0.53</v>
      </c>
      <c r="DB297" s="504">
        <f t="shared" si="75"/>
        <v>1410</v>
      </c>
      <c r="DC297" s="504">
        <f t="shared" si="76"/>
        <v>705</v>
      </c>
      <c r="DD297" s="504" t="str">
        <f t="shared" si="77"/>
        <v/>
      </c>
      <c r="DE297" s="504">
        <f t="array" ref="DE297">IF(OR(AQ297="N/A",BM297="N/A",BI297="N/A"),"",GetCertCharge(H297,"Y",AL297))</f>
        <v>54</v>
      </c>
      <c r="DF297" s="504">
        <f>IF(OR(AQ297="N/A",BM297="N/A",BI297="N/A"),"",DC297*Parameters!$L$3)</f>
        <v>28.2</v>
      </c>
      <c r="DG297" s="504">
        <f t="shared" si="78"/>
        <v>622.79999999999995</v>
      </c>
      <c r="DH297" s="504">
        <f t="shared" si="79"/>
        <v>1245.5999999999999</v>
      </c>
    </row>
    <row r="298" spans="2:112" x14ac:dyDescent="0.25">
      <c r="B298" s="798"/>
      <c r="C298" s="799" t="s">
        <v>1760</v>
      </c>
      <c r="D298" s="512"/>
      <c r="E298" s="512"/>
      <c r="F298" s="722" t="s">
        <v>24</v>
      </c>
      <c r="G298" s="800"/>
      <c r="H298" s="801">
        <v>0.5</v>
      </c>
      <c r="I298" s="509" t="s">
        <v>196</v>
      </c>
      <c r="J298" s="802" t="s">
        <v>233</v>
      </c>
      <c r="K298" s="803" t="s">
        <v>234</v>
      </c>
      <c r="L298" s="804" t="s">
        <v>188</v>
      </c>
      <c r="M298" s="805" t="s">
        <v>188</v>
      </c>
      <c r="N298" s="804" t="s">
        <v>188</v>
      </c>
      <c r="O298" s="804" t="s">
        <v>22</v>
      </c>
      <c r="P298" s="806"/>
      <c r="Q298" s="805"/>
      <c r="R298" s="805"/>
      <c r="S298" s="805"/>
      <c r="T298" s="805"/>
      <c r="U298" s="805">
        <v>1.006</v>
      </c>
      <c r="V298" s="805"/>
      <c r="W298" s="805"/>
      <c r="X298" s="805"/>
      <c r="Y298" s="805"/>
      <c r="Z298" s="805">
        <v>61.9</v>
      </c>
      <c r="AA298" s="512">
        <v>59</v>
      </c>
      <c r="AB298" s="512"/>
      <c r="AC298" s="512"/>
      <c r="AD298" s="807"/>
      <c r="AE298" s="805"/>
      <c r="AF298" s="805"/>
      <c r="AG298" s="805"/>
      <c r="AH298" s="805"/>
      <c r="AI298" s="512"/>
      <c r="AJ298" s="512" t="s">
        <v>1897</v>
      </c>
      <c r="AK298" s="807"/>
      <c r="AL298" s="512"/>
      <c r="AM298" s="807"/>
      <c r="AN298" s="512"/>
      <c r="AO298" s="559">
        <f t="array" ref="AO298">IF(AQ298="N/A","",GetRapPrice(I298,H298,J298,K298))</f>
        <v>4500</v>
      </c>
      <c r="AP298" s="509">
        <f t="shared" si="64"/>
        <v>-0.38</v>
      </c>
      <c r="AQ298" s="508">
        <f t="array" ref="AQ298">GetFMP(I298,H298,J298,K298,L298,M298,N298,O298,(Q298+R298)/2,Z298,AJ298,"Y")</f>
        <v>2790</v>
      </c>
      <c r="AR298" s="504">
        <f t="shared" si="65"/>
        <v>1395</v>
      </c>
      <c r="AS298" s="808"/>
      <c r="AT298" s="809"/>
      <c r="AU298" s="810"/>
      <c r="AV298" s="810"/>
      <c r="AW298" s="811" t="s">
        <v>189</v>
      </c>
      <c r="AX298" s="811" t="s">
        <v>1183</v>
      </c>
      <c r="AY298" s="810" t="s">
        <v>1183</v>
      </c>
      <c r="AZ298" s="810" t="s">
        <v>1183</v>
      </c>
      <c r="BA298" s="810" t="s">
        <v>1183</v>
      </c>
      <c r="BB298" s="810" t="s">
        <v>1183</v>
      </c>
      <c r="BC298" s="810" t="s">
        <v>1183</v>
      </c>
      <c r="BD298" s="810" t="s">
        <v>1183</v>
      </c>
      <c r="BE298" s="810" t="s">
        <v>1183</v>
      </c>
      <c r="BF298" s="811">
        <f>NaturalRelatedDisc(I298,H298,J298,K298,AX298,"Y",L298,M298,N298,O298)+NaturalRelatedDisc(I298,H298,J298,K298,AY298,"Y",L298,M298,N298,O298)+OpenRelatedDisc(I298,H298,J298,K298,AZ298,"Y",L298,M298,N298,O298)+GrainingRelatedDisc(I298,H298,J298,K298,BA298,"Surface","Y",L298,M298,N298,O298)+GrainingRelatedDisc(I298,H298,J298,K298,BB298,"Internal","Y",L298,M298,N298,O298)+OthersRelatedDisc(I298,H298,J298,K298,BC298,"Y",L298,M298,N298,O298)+OthersRelatedDisc(I298,H298,J298,K298,BD298,"Y",L298,M298,N298,O298)+OthersRelatedDisc(I298,H298,J298,K298,BE298,"Y",L298,M298,N298,O298)+cutrelatedDisc(I298,H298,J298,K298,L298,M298,N298,AW298,"Y",O298)+GetColClarupgDwg(I298,H298,J298,K298,AU298,AV298,"Y",L298)</f>
        <v>0</v>
      </c>
      <c r="BG298" s="810" t="s">
        <v>1183</v>
      </c>
      <c r="BH298" s="810" t="s">
        <v>1183</v>
      </c>
      <c r="BI298" s="811">
        <f t="shared" si="66"/>
        <v>0</v>
      </c>
      <c r="BJ298" s="810" t="s">
        <v>1183</v>
      </c>
      <c r="BK298" s="810" t="s">
        <v>1183</v>
      </c>
      <c r="BL298" s="810" t="s">
        <v>1326</v>
      </c>
      <c r="BM298" s="811">
        <f t="shared" si="67"/>
        <v>0</v>
      </c>
      <c r="BN298" s="812" t="s">
        <v>861</v>
      </c>
      <c r="BO298" s="812" t="s">
        <v>861</v>
      </c>
      <c r="BP298" s="812" t="s">
        <v>861</v>
      </c>
      <c r="BQ298" s="811">
        <f>cleanrelateddisc(I298, H298, J298, K298, BN298, BO298, "Y", L298, M298, N298)+HARelatedDisc(I298, H298, J298, K298,BP298, "Y", L298)</f>
        <v>0</v>
      </c>
      <c r="BR298" s="810"/>
      <c r="BS298" s="810"/>
      <c r="BT298" s="811"/>
      <c r="BU298" s="811"/>
      <c r="BV298" s="810"/>
      <c r="BW298" s="811"/>
      <c r="BX298" s="810"/>
      <c r="BY298" s="813"/>
      <c r="BZ298" s="811"/>
      <c r="CA298" s="813"/>
      <c r="CB298" s="811"/>
      <c r="CC298" s="810"/>
      <c r="CD298" s="810"/>
      <c r="CE298" s="810"/>
      <c r="CF298" s="810"/>
      <c r="CG298" s="810"/>
      <c r="CH298" s="810"/>
      <c r="CI298" s="810"/>
      <c r="CJ298" s="810"/>
      <c r="CK298" s="814"/>
      <c r="CL298" s="815">
        <f t="array" ref="CL298">getSection(I298,J298,K298)</f>
        <v>1</v>
      </c>
      <c r="CM298" s="508">
        <f t="array" ref="CM298">IF(AQ298="N/A","",IF(CU298="N/A",0,GetRapPrice(I298,H298,J298,K298)))</f>
        <v>4500</v>
      </c>
      <c r="CN298" s="509">
        <f t="shared" si="68"/>
        <v>-0.38</v>
      </c>
      <c r="CO298" s="509">
        <f t="array" ref="CO298">IF(AQ298="N/A","",IF(CU298="N/A",0,IF(ISBLANK(G298),0,GetPolSymmDiscount(I298,H298,J298,K298,L298,M298,N298,O298))))</f>
        <v>0</v>
      </c>
      <c r="CP298" s="509">
        <f t="array" ref="CP298">IF(AQ298="N/A","",Depthdisc(I298,H298,L298,J298,K298,Z298,"Y"))</f>
        <v>0</v>
      </c>
      <c r="CQ298" s="509">
        <f t="array" ref="CQ298">IF(AQ298="N/A","",IF(CU298="N/A",0,GetSizePremiums(I298,H298,J298,K298,L298,M298,N298,O298,getSection(G298,J298,K298))))</f>
        <v>0</v>
      </c>
      <c r="CR298" s="509">
        <f t="array" ref="CR298">IF(AQ298="N/A","",IF(CU298="N/A",0,IF(ISBLANK(G298),0,GetDiameterPremiums(I298,H298,L298,M298,N298,O298,J298,K298,T298))))</f>
        <v>0</v>
      </c>
      <c r="CS298" s="509">
        <f t="array" ref="CS298">IF(AQ298="N/A","",IF(CU298="N/A",0,IF(ISBLANK(G298),0,GetKtoSPremiums(I298,H298,J298,K298,AJ298))))</f>
        <v>0</v>
      </c>
      <c r="CT298" s="509">
        <f t="shared" si="69"/>
        <v>-0.38</v>
      </c>
      <c r="CU298" s="508">
        <f t="array" ref="CU298">IF(AQ298="N/A","",GetFMP(I298, H298, J298, K298, L298, M298, N298, O298, (Q298+R298)/2,Z298,AJ298,"Y"))</f>
        <v>2790</v>
      </c>
      <c r="CV298" s="504">
        <f t="shared" si="70"/>
        <v>1395</v>
      </c>
      <c r="CW298" s="508">
        <f t="shared" si="71"/>
        <v>4500</v>
      </c>
      <c r="CX298" s="717">
        <f t="shared" si="72"/>
        <v>0</v>
      </c>
      <c r="CY298" s="717">
        <f>IF(OR(AQ298="N/A",BM298="N/A",BI298="N/A"),"",IF(AND(H298&lt;1,H298&gt;=0.3,I297="ROUND"),IF(CT298&gt;=-0.4,-0.2,-0.15),MAX(CX298,IF(OR(AQ298="N/A",BM298="N/A",BI298="N/A"),"",GetFinalDiscount("Y", I298, H298, J298, K298, L298, M298, N298, O298, AS298, AT298,AU298,AV298, AW298, AX298,AY298, AZ298, BA298, BB298,BC298,BD298, BE298,BG298, BH298, BJ298, BK298, BN298, BO298, BP298)))))</f>
        <v>-0.2</v>
      </c>
      <c r="CZ298" s="717">
        <f t="shared" si="73"/>
        <v>-0.38</v>
      </c>
      <c r="DA298" s="509">
        <f t="shared" si="74"/>
        <v>-0.38</v>
      </c>
      <c r="DB298" s="504">
        <f t="shared" si="75"/>
        <v>2790</v>
      </c>
      <c r="DC298" s="504">
        <f t="shared" si="76"/>
        <v>1395</v>
      </c>
      <c r="DD298" s="504" t="str">
        <f t="shared" si="77"/>
        <v/>
      </c>
      <c r="DE298" s="504">
        <f t="array" ref="DE298">IF(OR(AQ298="N/A",BM298="N/A",BI298="N/A"),"",GetCertCharge(H298,"Y",AL298))</f>
        <v>54</v>
      </c>
      <c r="DF298" s="504">
        <f>IF(OR(AQ298="N/A",BM298="N/A",BI298="N/A"),"",DC298*Parameters!$L$3)</f>
        <v>55.800000000000004</v>
      </c>
      <c r="DG298" s="504">
        <f t="shared" si="78"/>
        <v>1285.2</v>
      </c>
      <c r="DH298" s="504">
        <f t="shared" si="79"/>
        <v>2570.4</v>
      </c>
    </row>
    <row r="299" spans="2:112" x14ac:dyDescent="0.25">
      <c r="B299" s="798"/>
      <c r="C299" s="799" t="s">
        <v>1761</v>
      </c>
      <c r="D299" s="512"/>
      <c r="E299" s="512"/>
      <c r="F299" s="722" t="s">
        <v>24</v>
      </c>
      <c r="G299" s="800"/>
      <c r="H299" s="801">
        <v>0.5</v>
      </c>
      <c r="I299" s="509" t="s">
        <v>196</v>
      </c>
      <c r="J299" s="802" t="s">
        <v>213</v>
      </c>
      <c r="K299" s="803" t="s">
        <v>243</v>
      </c>
      <c r="L299" s="804" t="s">
        <v>188</v>
      </c>
      <c r="M299" s="805" t="s">
        <v>188</v>
      </c>
      <c r="N299" s="804" t="s">
        <v>188</v>
      </c>
      <c r="O299" s="804" t="s">
        <v>22</v>
      </c>
      <c r="P299" s="806"/>
      <c r="Q299" s="805"/>
      <c r="R299" s="805"/>
      <c r="S299" s="805"/>
      <c r="T299" s="805"/>
      <c r="U299" s="805">
        <v>1.004</v>
      </c>
      <c r="V299" s="805"/>
      <c r="W299" s="805"/>
      <c r="X299" s="805"/>
      <c r="Y299" s="805"/>
      <c r="Z299" s="805">
        <v>62.2</v>
      </c>
      <c r="AA299" s="512">
        <v>55</v>
      </c>
      <c r="AB299" s="512"/>
      <c r="AC299" s="512"/>
      <c r="AD299" s="807"/>
      <c r="AE299" s="805"/>
      <c r="AF299" s="805"/>
      <c r="AG299" s="805"/>
      <c r="AH299" s="805"/>
      <c r="AI299" s="512"/>
      <c r="AJ299" s="512"/>
      <c r="AK299" s="807"/>
      <c r="AL299" s="512"/>
      <c r="AM299" s="807"/>
      <c r="AN299" s="512"/>
      <c r="AO299" s="559">
        <f t="array" ref="AO299">IF(AQ299="N/A","",GetRapPrice(I299,H299,J299,K299))</f>
        <v>4500</v>
      </c>
      <c r="AP299" s="509">
        <f t="shared" si="64"/>
        <v>-0.4</v>
      </c>
      <c r="AQ299" s="508">
        <f t="array" ref="AQ299">GetFMP(I299,H299,J299,K299,L299,M299,N299,O299,(Q299+R299)/2,Z299,AJ299,"Y")</f>
        <v>2700</v>
      </c>
      <c r="AR299" s="504">
        <f t="shared" si="65"/>
        <v>1350</v>
      </c>
      <c r="AS299" s="808"/>
      <c r="AT299" s="809"/>
      <c r="AU299" s="810"/>
      <c r="AV299" s="810"/>
      <c r="AW299" s="811"/>
      <c r="AX299" s="811"/>
      <c r="AY299" s="810"/>
      <c r="AZ299" s="810"/>
      <c r="BA299" s="810" t="s">
        <v>1183</v>
      </c>
      <c r="BB299" s="810" t="s">
        <v>1183</v>
      </c>
      <c r="BC299" s="810"/>
      <c r="BD299" s="810"/>
      <c r="BE299" s="810"/>
      <c r="BF299" s="811">
        <f>NaturalRelatedDisc(I299,H299,J299,K299,AX299,"Y",L299,M299,N299,O299)+NaturalRelatedDisc(I299,H299,J299,K299,AY299,"Y",L299,M299,N299,O299)+OpenRelatedDisc(I299,H299,J299,K299,AZ299,"Y",L299,M299,N299,O299)+GrainingRelatedDisc(I299,H299,J299,K299,BA299,"Surface","Y",L299,M299,N299,O299)+GrainingRelatedDisc(I299,H299,J299,K299,BB299,"Internal","Y",L299,M299,N299,O299)+OthersRelatedDisc(I299,H299,J299,K299,BC299,"Y",L299,M299,N299,O299)+OthersRelatedDisc(I299,H299,J299,K299,BD299,"Y",L299,M299,N299,O299)+OthersRelatedDisc(I299,H299,J299,K299,BE299,"Y",L299,M299,N299,O299)+cutrelatedDisc(I299,H299,J299,K299,L299,M299,N299,AW299,"Y",O299)+GetColClarupgDwg(I299,H299,J299,K299,AU299,AV299,"Y",L299)</f>
        <v>0</v>
      </c>
      <c r="BG299" s="810" t="s">
        <v>1183</v>
      </c>
      <c r="BH299" s="810" t="s">
        <v>1183</v>
      </c>
      <c r="BI299" s="811">
        <f t="shared" si="66"/>
        <v>0</v>
      </c>
      <c r="BJ299" s="810"/>
      <c r="BK299" s="810"/>
      <c r="BL299" s="810"/>
      <c r="BM299" s="811">
        <f t="shared" si="67"/>
        <v>0</v>
      </c>
      <c r="BN299" s="812"/>
      <c r="BO299" s="812"/>
      <c r="BP299" s="812"/>
      <c r="BQ299" s="811">
        <f>cleanrelateddisc(I299, H299, J299, K299, BN299, BO299, "Y", L299, M299, N299)+HARelatedDisc(I299, H299, J299, K299,BP299, "Y", L299)</f>
        <v>0</v>
      </c>
      <c r="BR299" s="810"/>
      <c r="BS299" s="810"/>
      <c r="BT299" s="811"/>
      <c r="BU299" s="811"/>
      <c r="BV299" s="810"/>
      <c r="BW299" s="811"/>
      <c r="BX299" s="810"/>
      <c r="BY299" s="813"/>
      <c r="BZ299" s="811"/>
      <c r="CA299" s="813"/>
      <c r="CB299" s="811"/>
      <c r="CC299" s="810"/>
      <c r="CD299" s="810"/>
      <c r="CE299" s="810"/>
      <c r="CF299" s="810"/>
      <c r="CG299" s="810"/>
      <c r="CH299" s="810"/>
      <c r="CI299" s="810"/>
      <c r="CJ299" s="810"/>
      <c r="CK299" s="814"/>
      <c r="CL299" s="815">
        <f t="array" ref="CL299">getSection(I299,J299,K299)</f>
        <v>4</v>
      </c>
      <c r="CM299" s="508">
        <f t="array" ref="CM299">IF(AQ299="N/A","",IF(CU299="N/A",0,GetRapPrice(I299,H299,J299,K299)))</f>
        <v>4500</v>
      </c>
      <c r="CN299" s="509">
        <f t="shared" si="68"/>
        <v>-0.4</v>
      </c>
      <c r="CO299" s="509">
        <f t="array" ref="CO299">IF(AQ299="N/A","",IF(CU299="N/A",0,IF(ISBLANK(G299),0,GetPolSymmDiscount(I299,H299,J299,K299,L299,M299,N299,O299))))</f>
        <v>0</v>
      </c>
      <c r="CP299" s="509">
        <f t="array" ref="CP299">IF(AQ299="N/A","",Depthdisc(I299,H299,L299,J299,K299,Z299,"Y"))</f>
        <v>0</v>
      </c>
      <c r="CQ299" s="509">
        <f t="array" ref="CQ299">IF(AQ299="N/A","",IF(CU299="N/A",0,GetSizePremiums(I299,H299,J299,K299,L299,M299,N299,O299,getSection(G299,J299,K299))))</f>
        <v>0</v>
      </c>
      <c r="CR299" s="509">
        <f t="array" ref="CR299">IF(AQ299="N/A","",IF(CU299="N/A",0,IF(ISBLANK(G299),0,GetDiameterPremiums(I299,H299,L299,M299,N299,O299,J299,K299,T299))))</f>
        <v>0</v>
      </c>
      <c r="CS299" s="509">
        <f t="array" ref="CS299">IF(AQ299="N/A","",IF(CU299="N/A",0,IF(ISBLANK(G299),0,GetKtoSPremiums(I299,H299,J299,K299,AJ299))))</f>
        <v>0</v>
      </c>
      <c r="CT299" s="509">
        <f t="shared" si="69"/>
        <v>-0.4</v>
      </c>
      <c r="CU299" s="508">
        <f t="array" ref="CU299">IF(AQ299="N/A","",GetFMP(I299, H299, J299, K299, L299, M299, N299, O299, (Q299+R299)/2,Z299,AJ299,"Y"))</f>
        <v>2700</v>
      </c>
      <c r="CV299" s="504">
        <f t="shared" si="70"/>
        <v>1350</v>
      </c>
      <c r="CW299" s="508">
        <f t="shared" si="71"/>
        <v>4500</v>
      </c>
      <c r="CX299" s="717">
        <f t="shared" si="72"/>
        <v>0</v>
      </c>
      <c r="CY299" s="717">
        <f>IF(OR(AQ299="N/A",BM299="N/A",BI299="N/A"),"",IF(AND(H299&lt;1,H299&gt;=0.3,I298="ROUND"),IF(CT299&gt;=-0.4,-0.2,-0.15),MAX(CX299,IF(OR(AQ299="N/A",BM299="N/A",BI299="N/A"),"",GetFinalDiscount("Y", I299, H299, J299, K299, L299, M299, N299, O299, AS299, AT299,AU299,AV299, AW299, AX299,AY299, AZ299, BA299, BB299,BC299,BD299, BE299,BG299, BH299, BJ299, BK299, BN299, BO299, BP299)))))</f>
        <v>-0.2</v>
      </c>
      <c r="CZ299" s="717">
        <f t="shared" si="73"/>
        <v>-0.4</v>
      </c>
      <c r="DA299" s="509">
        <f t="shared" si="74"/>
        <v>-0.4</v>
      </c>
      <c r="DB299" s="504">
        <f t="shared" si="75"/>
        <v>2700</v>
      </c>
      <c r="DC299" s="504">
        <f t="shared" si="76"/>
        <v>1350</v>
      </c>
      <c r="DD299" s="504" t="str">
        <f t="shared" si="77"/>
        <v/>
      </c>
      <c r="DE299" s="504">
        <f t="array" ref="DE299">IF(OR(AQ299="N/A",BM299="N/A",BI299="N/A"),"",GetCertCharge(H299,"Y",AL299))</f>
        <v>54</v>
      </c>
      <c r="DF299" s="504">
        <f>IF(OR(AQ299="N/A",BM299="N/A",BI299="N/A"),"",DC299*Parameters!$L$3)</f>
        <v>54</v>
      </c>
      <c r="DG299" s="504">
        <f t="shared" si="78"/>
        <v>1242</v>
      </c>
      <c r="DH299" s="504">
        <f t="shared" si="79"/>
        <v>2484</v>
      </c>
    </row>
    <row r="300" spans="2:112" x14ac:dyDescent="0.25">
      <c r="B300" s="798"/>
      <c r="C300" s="799" t="s">
        <v>1762</v>
      </c>
      <c r="D300" s="512"/>
      <c r="E300" s="512"/>
      <c r="F300" s="722" t="s">
        <v>24</v>
      </c>
      <c r="G300" s="800"/>
      <c r="H300" s="801">
        <v>0.5</v>
      </c>
      <c r="I300" s="509" t="s">
        <v>196</v>
      </c>
      <c r="J300" s="802" t="s">
        <v>215</v>
      </c>
      <c r="K300" s="803" t="s">
        <v>234</v>
      </c>
      <c r="L300" s="804" t="s">
        <v>188</v>
      </c>
      <c r="M300" s="805" t="s">
        <v>188</v>
      </c>
      <c r="N300" s="804" t="s">
        <v>188</v>
      </c>
      <c r="O300" s="804" t="s">
        <v>22</v>
      </c>
      <c r="P300" s="806"/>
      <c r="Q300" s="805"/>
      <c r="R300" s="805"/>
      <c r="S300" s="805"/>
      <c r="T300" s="805"/>
      <c r="U300" s="805">
        <v>1.006</v>
      </c>
      <c r="V300" s="805"/>
      <c r="W300" s="805"/>
      <c r="X300" s="805"/>
      <c r="Y300" s="805"/>
      <c r="Z300" s="805">
        <v>61</v>
      </c>
      <c r="AA300" s="512">
        <v>60</v>
      </c>
      <c r="AB300" s="512"/>
      <c r="AC300" s="512"/>
      <c r="AD300" s="807"/>
      <c r="AE300" s="805"/>
      <c r="AF300" s="805"/>
      <c r="AG300" s="805"/>
      <c r="AH300" s="805"/>
      <c r="AI300" s="512"/>
      <c r="AJ300" s="512" t="s">
        <v>1903</v>
      </c>
      <c r="AK300" s="807"/>
      <c r="AL300" s="512"/>
      <c r="AM300" s="807"/>
      <c r="AN300" s="512"/>
      <c r="AO300" s="559">
        <f t="array" ref="AO300">IF(AQ300="N/A","",GetRapPrice(I300,H300,J300,K300))</f>
        <v>4200</v>
      </c>
      <c r="AP300" s="509">
        <f t="shared" si="64"/>
        <v>-0.37</v>
      </c>
      <c r="AQ300" s="508">
        <f t="array" ref="AQ300">GetFMP(I300,H300,J300,K300,L300,M300,N300,O300,(Q300+R300)/2,Z300,AJ300,"Y")</f>
        <v>2646</v>
      </c>
      <c r="AR300" s="504">
        <f t="shared" si="65"/>
        <v>1323</v>
      </c>
      <c r="AS300" s="808"/>
      <c r="AT300" s="809"/>
      <c r="AU300" s="810"/>
      <c r="AV300" s="810"/>
      <c r="AW300" s="811" t="s">
        <v>189</v>
      </c>
      <c r="AX300" s="811" t="s">
        <v>1183</v>
      </c>
      <c r="AY300" s="810" t="s">
        <v>1183</v>
      </c>
      <c r="AZ300" s="810" t="s">
        <v>1183</v>
      </c>
      <c r="BA300" s="810" t="s">
        <v>1183</v>
      </c>
      <c r="BB300" s="810" t="s">
        <v>1183</v>
      </c>
      <c r="BC300" s="810" t="s">
        <v>1183</v>
      </c>
      <c r="BD300" s="810" t="s">
        <v>1183</v>
      </c>
      <c r="BE300" s="810" t="s">
        <v>1183</v>
      </c>
      <c r="BF300" s="811">
        <f>NaturalRelatedDisc(I300,H300,J300,K300,AX300,"Y",L300,M300,N300,O300)+NaturalRelatedDisc(I300,H300,J300,K300,AY300,"Y",L300,M300,N300,O300)+OpenRelatedDisc(I300,H300,J300,K300,AZ300,"Y",L300,M300,N300,O300)+GrainingRelatedDisc(I300,H300,J300,K300,BA300,"Surface","Y",L300,M300,N300,O300)+GrainingRelatedDisc(I300,H300,J300,K300,BB300,"Internal","Y",L300,M300,N300,O300)+OthersRelatedDisc(I300,H300,J300,K300,BC300,"Y",L300,M300,N300,O300)+OthersRelatedDisc(I300,H300,J300,K300,BD300,"Y",L300,M300,N300,O300)+OthersRelatedDisc(I300,H300,J300,K300,BE300,"Y",L300,M300,N300,O300)+cutrelatedDisc(I300,H300,J300,K300,L300,M300,N300,AW300,"Y",O300)+GetColClarupgDwg(I300,H300,J300,K300,AU300,AV300,"Y",L300)</f>
        <v>0</v>
      </c>
      <c r="BG300" s="810" t="s">
        <v>1183</v>
      </c>
      <c r="BH300" s="810" t="s">
        <v>1183</v>
      </c>
      <c r="BI300" s="811">
        <f t="shared" si="66"/>
        <v>0</v>
      </c>
      <c r="BJ300" s="810" t="s">
        <v>1183</v>
      </c>
      <c r="BK300" s="810" t="s">
        <v>1183</v>
      </c>
      <c r="BL300" s="810" t="s">
        <v>1322</v>
      </c>
      <c r="BM300" s="811">
        <f t="shared" si="67"/>
        <v>0</v>
      </c>
      <c r="BN300" s="812" t="s">
        <v>861</v>
      </c>
      <c r="BO300" s="812" t="s">
        <v>861</v>
      </c>
      <c r="BP300" s="812" t="s">
        <v>861</v>
      </c>
      <c r="BQ300" s="811">
        <f>cleanrelateddisc(I300, H300, J300, K300, BN300, BO300, "Y", L300, M300, N300)+HARelatedDisc(I300, H300, J300, K300,BP300, "Y", L300)</f>
        <v>0</v>
      </c>
      <c r="BR300" s="810"/>
      <c r="BS300" s="810"/>
      <c r="BT300" s="811"/>
      <c r="BU300" s="811"/>
      <c r="BV300" s="810"/>
      <c r="BW300" s="811"/>
      <c r="BX300" s="810"/>
      <c r="BY300" s="813"/>
      <c r="BZ300" s="811"/>
      <c r="CA300" s="813"/>
      <c r="CB300" s="811"/>
      <c r="CC300" s="810"/>
      <c r="CD300" s="810"/>
      <c r="CE300" s="810"/>
      <c r="CF300" s="810"/>
      <c r="CG300" s="810"/>
      <c r="CH300" s="810"/>
      <c r="CI300" s="810"/>
      <c r="CJ300" s="810"/>
      <c r="CK300" s="814"/>
      <c r="CL300" s="815">
        <f t="array" ref="CL300">getSection(I300,J300,K300)</f>
        <v>2</v>
      </c>
      <c r="CM300" s="508">
        <f t="array" ref="CM300">IF(AQ300="N/A","",IF(CU300="N/A",0,GetRapPrice(I300,H300,J300,K300)))</f>
        <v>4200</v>
      </c>
      <c r="CN300" s="509">
        <f t="shared" si="68"/>
        <v>-0.37</v>
      </c>
      <c r="CO300" s="509">
        <f t="array" ref="CO300">IF(AQ300="N/A","",IF(CU300="N/A",0,IF(ISBLANK(G300),0,GetPolSymmDiscount(I300,H300,J300,K300,L300,M300,N300,O300))))</f>
        <v>0</v>
      </c>
      <c r="CP300" s="509">
        <f t="array" ref="CP300">IF(AQ300="N/A","",Depthdisc(I300,H300,L300,J300,K300,Z300,"Y"))</f>
        <v>0</v>
      </c>
      <c r="CQ300" s="509">
        <f t="array" ref="CQ300">IF(AQ300="N/A","",IF(CU300="N/A",0,GetSizePremiums(I300,H300,J300,K300,L300,M300,N300,O300,getSection(G300,J300,K300))))</f>
        <v>0</v>
      </c>
      <c r="CR300" s="509">
        <f t="array" ref="CR300">IF(AQ300="N/A","",IF(CU300="N/A",0,IF(ISBLANK(G300),0,GetDiameterPremiums(I300,H300,L300,M300,N300,O300,J300,K300,T300))))</f>
        <v>0</v>
      </c>
      <c r="CS300" s="509">
        <f t="array" ref="CS300">IF(AQ300="N/A","",IF(CU300="N/A",0,IF(ISBLANK(G300),0,GetKtoSPremiums(I300,H300,J300,K300,AJ300))))</f>
        <v>0</v>
      </c>
      <c r="CT300" s="509">
        <f t="shared" si="69"/>
        <v>-0.37</v>
      </c>
      <c r="CU300" s="508">
        <f t="array" ref="CU300">IF(AQ300="N/A","",GetFMP(I300, H300, J300, K300, L300, M300, N300, O300, (Q300+R300)/2,Z300,AJ300,"Y"))</f>
        <v>2646</v>
      </c>
      <c r="CV300" s="504">
        <f t="shared" si="70"/>
        <v>1323</v>
      </c>
      <c r="CW300" s="508">
        <f t="shared" si="71"/>
        <v>4200</v>
      </c>
      <c r="CX300" s="717">
        <f t="shared" si="72"/>
        <v>0</v>
      </c>
      <c r="CY300" s="717">
        <f>IF(OR(AQ300="N/A",BM300="N/A",BI300="N/A"),"",IF(AND(H300&lt;1,H300&gt;=0.3,I299="ROUND"),IF(CT300&gt;=-0.4,-0.2,-0.15),MAX(CX300,IF(OR(AQ300="N/A",BM300="N/A",BI300="N/A"),"",GetFinalDiscount("Y", I300, H300, J300, K300, L300, M300, N300, O300, AS300, AT300,AU300,AV300, AW300, AX300,AY300, AZ300, BA300, BB300,BC300,BD300, BE300,BG300, BH300, BJ300, BK300, BN300, BO300, BP300)))))</f>
        <v>-0.2</v>
      </c>
      <c r="CZ300" s="717">
        <f t="shared" si="73"/>
        <v>-0.37</v>
      </c>
      <c r="DA300" s="509">
        <f t="shared" si="74"/>
        <v>-0.37</v>
      </c>
      <c r="DB300" s="504">
        <f t="shared" si="75"/>
        <v>2646</v>
      </c>
      <c r="DC300" s="504">
        <f t="shared" si="76"/>
        <v>1323</v>
      </c>
      <c r="DD300" s="504" t="str">
        <f t="shared" si="77"/>
        <v/>
      </c>
      <c r="DE300" s="504">
        <f t="array" ref="DE300">IF(OR(AQ300="N/A",BM300="N/A",BI300="N/A"),"",GetCertCharge(H300,"Y",AL300))</f>
        <v>54</v>
      </c>
      <c r="DF300" s="504">
        <f>IF(OR(AQ300="N/A",BM300="N/A",BI300="N/A"),"",DC300*Parameters!$L$3)</f>
        <v>52.92</v>
      </c>
      <c r="DG300" s="504">
        <f t="shared" si="78"/>
        <v>1216.08</v>
      </c>
      <c r="DH300" s="504">
        <f t="shared" si="79"/>
        <v>2432.16</v>
      </c>
    </row>
    <row r="301" spans="2:112" x14ac:dyDescent="0.25">
      <c r="B301" s="798"/>
      <c r="C301" s="799" t="s">
        <v>1763</v>
      </c>
      <c r="D301" s="512"/>
      <c r="E301" s="512"/>
      <c r="F301" s="722" t="s">
        <v>24</v>
      </c>
      <c r="G301" s="800"/>
      <c r="H301" s="801">
        <v>0.5</v>
      </c>
      <c r="I301" s="509" t="s">
        <v>196</v>
      </c>
      <c r="J301" s="802" t="s">
        <v>233</v>
      </c>
      <c r="K301" s="803" t="s">
        <v>251</v>
      </c>
      <c r="L301" s="804" t="s">
        <v>202</v>
      </c>
      <c r="M301" s="805" t="s">
        <v>188</v>
      </c>
      <c r="N301" s="804" t="s">
        <v>202</v>
      </c>
      <c r="O301" s="804" t="s">
        <v>36</v>
      </c>
      <c r="P301" s="806"/>
      <c r="Q301" s="805"/>
      <c r="R301" s="805"/>
      <c r="S301" s="805"/>
      <c r="T301" s="805"/>
      <c r="U301" s="805">
        <v>1.014</v>
      </c>
      <c r="V301" s="805"/>
      <c r="W301" s="805"/>
      <c r="X301" s="805"/>
      <c r="Y301" s="805"/>
      <c r="Z301" s="805">
        <v>64.2</v>
      </c>
      <c r="AA301" s="512">
        <v>58</v>
      </c>
      <c r="AB301" s="512"/>
      <c r="AC301" s="512"/>
      <c r="AD301" s="807"/>
      <c r="AE301" s="805"/>
      <c r="AF301" s="805"/>
      <c r="AG301" s="805"/>
      <c r="AH301" s="805"/>
      <c r="AI301" s="512"/>
      <c r="AJ301" s="512" t="s">
        <v>1968</v>
      </c>
      <c r="AK301" s="807"/>
      <c r="AL301" s="512"/>
      <c r="AM301" s="807"/>
      <c r="AN301" s="512"/>
      <c r="AO301" s="559">
        <f t="array" ref="AO301">IF(AQ301="N/A","",GetRapPrice(I301,H301,J301,K301))</f>
        <v>4000</v>
      </c>
      <c r="AP301" s="509">
        <f t="shared" si="64"/>
        <v>-0.58000000000000007</v>
      </c>
      <c r="AQ301" s="508">
        <f t="array" ref="AQ301">GetFMP(I301,H301,J301,K301,L301,M301,N301,O301,(Q301+R301)/2,Z301,AJ301,"Y")</f>
        <v>1680</v>
      </c>
      <c r="AR301" s="504">
        <f t="shared" si="65"/>
        <v>840</v>
      </c>
      <c r="AS301" s="808"/>
      <c r="AT301" s="809"/>
      <c r="AU301" s="810"/>
      <c r="AV301" s="810"/>
      <c r="AW301" s="811" t="s">
        <v>189</v>
      </c>
      <c r="AX301" s="811" t="s">
        <v>1441</v>
      </c>
      <c r="AY301" s="810" t="s">
        <v>1183</v>
      </c>
      <c r="AZ301" s="810" t="s">
        <v>1183</v>
      </c>
      <c r="BA301" s="810" t="s">
        <v>1183</v>
      </c>
      <c r="BB301" s="810" t="s">
        <v>1183</v>
      </c>
      <c r="BC301" s="810" t="s">
        <v>1183</v>
      </c>
      <c r="BD301" s="810" t="s">
        <v>1183</v>
      </c>
      <c r="BE301" s="810" t="s">
        <v>1183</v>
      </c>
      <c r="BF301" s="811">
        <f>NaturalRelatedDisc(I301,H301,J301,K301,AX301,"Y",L301,M301,N301,O301)+NaturalRelatedDisc(I301,H301,J301,K301,AY301,"Y",L301,M301,N301,O301)+OpenRelatedDisc(I301,H301,J301,K301,AZ301,"Y",L301,M301,N301,O301)+GrainingRelatedDisc(I301,H301,J301,K301,BA301,"Surface","Y",L301,M301,N301,O301)+GrainingRelatedDisc(I301,H301,J301,K301,BB301,"Internal","Y",L301,M301,N301,O301)+OthersRelatedDisc(I301,H301,J301,K301,BC301,"Y",L301,M301,N301,O301)+OthersRelatedDisc(I301,H301,J301,K301,BD301,"Y",L301,M301,N301,O301)+OthersRelatedDisc(I301,H301,J301,K301,BE301,"Y",L301,M301,N301,O301)+cutrelatedDisc(I301,H301,J301,K301,L301,M301,N301,AW301,"Y",O301)+GetColClarupgDwg(I301,H301,J301,K301,AU301,AV301,"Y",L301)</f>
        <v>-0.01</v>
      </c>
      <c r="BG301" s="810" t="s">
        <v>1183</v>
      </c>
      <c r="BH301" s="810" t="s">
        <v>193</v>
      </c>
      <c r="BI301" s="811">
        <f t="shared" si="66"/>
        <v>-0.08</v>
      </c>
      <c r="BJ301" s="810" t="s">
        <v>1183</v>
      </c>
      <c r="BK301" s="810" t="s">
        <v>1183</v>
      </c>
      <c r="BL301" s="810" t="s">
        <v>1323</v>
      </c>
      <c r="BM301" s="811">
        <f t="shared" si="67"/>
        <v>0</v>
      </c>
      <c r="BN301" s="812" t="s">
        <v>861</v>
      </c>
      <c r="BO301" s="812" t="s">
        <v>861</v>
      </c>
      <c r="BP301" s="812" t="s">
        <v>749</v>
      </c>
      <c r="BQ301" s="811">
        <f>cleanrelateddisc(I301, H301, J301, K301, BN301, BO301, "Y", L301, M301, N301)+HARelatedDisc(I301, H301, J301, K301,BP301, "Y", L301)</f>
        <v>0</v>
      </c>
      <c r="BR301" s="810"/>
      <c r="BS301" s="810"/>
      <c r="BT301" s="811"/>
      <c r="BU301" s="811"/>
      <c r="BV301" s="810"/>
      <c r="BW301" s="811"/>
      <c r="BX301" s="810"/>
      <c r="BY301" s="813"/>
      <c r="BZ301" s="811"/>
      <c r="CA301" s="813"/>
      <c r="CB301" s="811"/>
      <c r="CC301" s="810"/>
      <c r="CD301" s="810"/>
      <c r="CE301" s="810"/>
      <c r="CF301" s="810"/>
      <c r="CG301" s="810"/>
      <c r="CH301" s="810"/>
      <c r="CI301" s="810"/>
      <c r="CJ301" s="810"/>
      <c r="CK301" s="814"/>
      <c r="CL301" s="815">
        <f t="array" ref="CL301">getSection(I301,J301,K301)</f>
        <v>4</v>
      </c>
      <c r="CM301" s="508">
        <f t="array" ref="CM301">IF(AQ301="N/A","",IF(CU301="N/A",0,GetRapPrice(I301,H301,J301,K301)))</f>
        <v>4000</v>
      </c>
      <c r="CN301" s="509">
        <f t="shared" si="68"/>
        <v>-0.58000000000000007</v>
      </c>
      <c r="CO301" s="509">
        <f t="array" ref="CO301">IF(AQ301="N/A","",IF(CU301="N/A",0,IF(ISBLANK(G301),0,GetPolSymmDiscount(I301,H301,J301,K301,L301,M301,N301,O301))))</f>
        <v>0</v>
      </c>
      <c r="CP301" s="509">
        <f t="array" ref="CP301">IF(AQ301="N/A","",Depthdisc(I301,H301,L301,J301,K301,Z301,"Y"))</f>
        <v>0</v>
      </c>
      <c r="CQ301" s="509">
        <f t="array" ref="CQ301">IF(AQ301="N/A","",IF(CU301="N/A",0,GetSizePremiums(I301,H301,J301,K301,L301,M301,N301,O301,getSection(G301,J301,K301))))</f>
        <v>0</v>
      </c>
      <c r="CR301" s="509">
        <f t="array" ref="CR301">IF(AQ301="N/A","",IF(CU301="N/A",0,IF(ISBLANK(G301),0,GetDiameterPremiums(I301,H301,L301,M301,N301,O301,J301,K301,T301))))</f>
        <v>0</v>
      </c>
      <c r="CS301" s="509">
        <f t="array" ref="CS301">IF(AQ301="N/A","",IF(CU301="N/A",0,IF(ISBLANK(G301),0,GetKtoSPremiums(I301,H301,J301,K301,AJ301))))</f>
        <v>0</v>
      </c>
      <c r="CT301" s="509">
        <f t="shared" si="69"/>
        <v>-0.58000000000000007</v>
      </c>
      <c r="CU301" s="508">
        <f t="array" ref="CU301">IF(AQ301="N/A","",GetFMP(I301, H301, J301, K301, L301, M301, N301, O301, (Q301+R301)/2,Z301,AJ301,"Y"))</f>
        <v>1680</v>
      </c>
      <c r="CV301" s="504">
        <f t="shared" si="70"/>
        <v>840</v>
      </c>
      <c r="CW301" s="508">
        <f t="shared" si="71"/>
        <v>4000</v>
      </c>
      <c r="CX301" s="717">
        <f t="shared" si="72"/>
        <v>-0.09</v>
      </c>
      <c r="CY301" s="717">
        <f>IF(OR(AQ301="N/A",BM301="N/A",BI301="N/A"),"",IF(AND(H301&lt;1,H301&gt;=0.3,I300="ROUND"),IF(CT301&gt;=-0.4,-0.2,-0.15),MAX(CX301,IF(OR(AQ301="N/A",BM301="N/A",BI301="N/A"),"",GetFinalDiscount("Y", I301, H301, J301, K301, L301, M301, N301, O301, AS301, AT301,AU301,AV301, AW301, AX301,AY301, AZ301, BA301, BB301,BC301,BD301, BE301,BG301, BH301, BJ301, BK301, BN301, BO301, BP301)))))</f>
        <v>-0.15</v>
      </c>
      <c r="CZ301" s="717">
        <f t="shared" si="73"/>
        <v>-0.58000000000000007</v>
      </c>
      <c r="DA301" s="509">
        <f t="shared" si="74"/>
        <v>-0.67</v>
      </c>
      <c r="DB301" s="504">
        <f t="shared" si="75"/>
        <v>1319.9999999999998</v>
      </c>
      <c r="DC301" s="504">
        <f t="shared" si="76"/>
        <v>659.99999999999989</v>
      </c>
      <c r="DD301" s="504" t="str">
        <f t="shared" si="77"/>
        <v/>
      </c>
      <c r="DE301" s="504">
        <f t="array" ref="DE301">IF(OR(AQ301="N/A",BM301="N/A",BI301="N/A"),"",GetCertCharge(H301,"Y",AL301))</f>
        <v>54</v>
      </c>
      <c r="DF301" s="504">
        <f>IF(OR(AQ301="N/A",BM301="N/A",BI301="N/A"),"",DC301*Parameters!$L$3)</f>
        <v>26.399999999999995</v>
      </c>
      <c r="DG301" s="504">
        <f t="shared" si="78"/>
        <v>579.59999999999991</v>
      </c>
      <c r="DH301" s="504">
        <f t="shared" si="79"/>
        <v>1159.1999999999998</v>
      </c>
    </row>
    <row r="302" spans="2:112" x14ac:dyDescent="0.25">
      <c r="B302" s="798"/>
      <c r="C302" s="799" t="s">
        <v>1764</v>
      </c>
      <c r="D302" s="512"/>
      <c r="E302" s="512"/>
      <c r="F302" s="722" t="s">
        <v>24</v>
      </c>
      <c r="G302" s="800"/>
      <c r="H302" s="801">
        <v>0.5</v>
      </c>
      <c r="I302" s="509" t="s">
        <v>196</v>
      </c>
      <c r="J302" s="802" t="s">
        <v>215</v>
      </c>
      <c r="K302" s="803" t="s">
        <v>243</v>
      </c>
      <c r="L302" s="804" t="s">
        <v>202</v>
      </c>
      <c r="M302" s="805" t="s">
        <v>188</v>
      </c>
      <c r="N302" s="804" t="s">
        <v>202</v>
      </c>
      <c r="O302" s="804" t="s">
        <v>22</v>
      </c>
      <c r="P302" s="806"/>
      <c r="Q302" s="805"/>
      <c r="R302" s="805"/>
      <c r="S302" s="805"/>
      <c r="T302" s="805"/>
      <c r="U302" s="805">
        <v>1.014</v>
      </c>
      <c r="V302" s="805"/>
      <c r="W302" s="805"/>
      <c r="X302" s="805"/>
      <c r="Y302" s="805"/>
      <c r="Z302" s="805">
        <v>64.5</v>
      </c>
      <c r="AA302" s="512">
        <v>58</v>
      </c>
      <c r="AB302" s="512"/>
      <c r="AC302" s="512"/>
      <c r="AD302" s="807"/>
      <c r="AE302" s="805"/>
      <c r="AF302" s="805"/>
      <c r="AG302" s="805"/>
      <c r="AH302" s="805"/>
      <c r="AI302" s="512"/>
      <c r="AJ302" s="512" t="s">
        <v>1969</v>
      </c>
      <c r="AK302" s="807"/>
      <c r="AL302" s="512"/>
      <c r="AM302" s="807"/>
      <c r="AN302" s="512"/>
      <c r="AO302" s="559">
        <f t="array" ref="AO302">IF(AQ302="N/A","",GetRapPrice(I302,H302,J302,K302))</f>
        <v>4100</v>
      </c>
      <c r="AP302" s="509">
        <f t="shared" si="64"/>
        <v>-0.49</v>
      </c>
      <c r="AQ302" s="508">
        <f t="array" ref="AQ302">GetFMP(I302,H302,J302,K302,L302,M302,N302,O302,(Q302+R302)/2,Z302,AJ302,"Y")</f>
        <v>2091</v>
      </c>
      <c r="AR302" s="504">
        <f t="shared" si="65"/>
        <v>1045.5</v>
      </c>
      <c r="AS302" s="808"/>
      <c r="AT302" s="809"/>
      <c r="AU302" s="810"/>
      <c r="AV302" s="810"/>
      <c r="AW302" s="811" t="s">
        <v>189</v>
      </c>
      <c r="AX302" s="811" t="s">
        <v>253</v>
      </c>
      <c r="AY302" s="810" t="s">
        <v>1183</v>
      </c>
      <c r="AZ302" s="810" t="s">
        <v>1183</v>
      </c>
      <c r="BA302" s="810" t="s">
        <v>1183</v>
      </c>
      <c r="BB302" s="810" t="s">
        <v>1183</v>
      </c>
      <c r="BC302" s="810" t="s">
        <v>1183</v>
      </c>
      <c r="BD302" s="810" t="s">
        <v>1183</v>
      </c>
      <c r="BE302" s="810" t="s">
        <v>1183</v>
      </c>
      <c r="BF302" s="811">
        <f>NaturalRelatedDisc(I302,H302,J302,K302,AX302,"Y",L302,M302,N302,O302)+NaturalRelatedDisc(I302,H302,J302,K302,AY302,"Y",L302,M302,N302,O302)+OpenRelatedDisc(I302,H302,J302,K302,AZ302,"Y",L302,M302,N302,O302)+GrainingRelatedDisc(I302,H302,J302,K302,BA302,"Surface","Y",L302,M302,N302,O302)+GrainingRelatedDisc(I302,H302,J302,K302,BB302,"Internal","Y",L302,M302,N302,O302)+OthersRelatedDisc(I302,H302,J302,K302,BC302,"Y",L302,M302,N302,O302)+OthersRelatedDisc(I302,H302,J302,K302,BD302,"Y",L302,M302,N302,O302)+OthersRelatedDisc(I302,H302,J302,K302,BE302,"Y",L302,M302,N302,O302)+cutrelatedDisc(I302,H302,J302,K302,L302,M302,N302,AW302,"Y",O302)+GetColClarupgDwg(I302,H302,J302,K302,AU302,AV302,"Y",L302)</f>
        <v>0</v>
      </c>
      <c r="BG302" s="810" t="s">
        <v>1183</v>
      </c>
      <c r="BH302" s="810" t="s">
        <v>1183</v>
      </c>
      <c r="BI302" s="811">
        <f t="shared" si="66"/>
        <v>0</v>
      </c>
      <c r="BJ302" s="810" t="s">
        <v>1183</v>
      </c>
      <c r="BK302" s="810" t="s">
        <v>1183</v>
      </c>
      <c r="BL302" s="810" t="s">
        <v>1326</v>
      </c>
      <c r="BM302" s="811">
        <f t="shared" si="67"/>
        <v>0</v>
      </c>
      <c r="BN302" s="812" t="s">
        <v>861</v>
      </c>
      <c r="BO302" s="812" t="s">
        <v>861</v>
      </c>
      <c r="BP302" s="812" t="s">
        <v>749</v>
      </c>
      <c r="BQ302" s="811">
        <f>cleanrelateddisc(I302, H302, J302, K302, BN302, BO302, "Y", L302, M302, N302)+HARelatedDisc(I302, H302, J302, K302,BP302, "Y", L302)</f>
        <v>0</v>
      </c>
      <c r="BR302" s="810"/>
      <c r="BS302" s="810"/>
      <c r="BT302" s="811"/>
      <c r="BU302" s="811"/>
      <c r="BV302" s="810"/>
      <c r="BW302" s="811"/>
      <c r="BX302" s="810"/>
      <c r="BY302" s="813"/>
      <c r="BZ302" s="811"/>
      <c r="CA302" s="813"/>
      <c r="CB302" s="811"/>
      <c r="CC302" s="810"/>
      <c r="CD302" s="810"/>
      <c r="CE302" s="810"/>
      <c r="CF302" s="810"/>
      <c r="CG302" s="810"/>
      <c r="CH302" s="810"/>
      <c r="CI302" s="810"/>
      <c r="CJ302" s="810"/>
      <c r="CK302" s="814"/>
      <c r="CL302" s="815">
        <f t="array" ref="CL302">getSection(I302,J302,K302)</f>
        <v>5</v>
      </c>
      <c r="CM302" s="508">
        <f t="array" ref="CM302">IF(AQ302="N/A","",IF(CU302="N/A",0,GetRapPrice(I302,H302,J302,K302)))</f>
        <v>4100</v>
      </c>
      <c r="CN302" s="509">
        <f t="shared" si="68"/>
        <v>-0.49</v>
      </c>
      <c r="CO302" s="509">
        <f t="array" ref="CO302">IF(AQ302="N/A","",IF(CU302="N/A",0,IF(ISBLANK(G302),0,GetPolSymmDiscount(I302,H302,J302,K302,L302,M302,N302,O302))))</f>
        <v>0</v>
      </c>
      <c r="CP302" s="509">
        <f t="array" ref="CP302">IF(AQ302="N/A","",Depthdisc(I302,H302,L302,J302,K302,Z302,"Y"))</f>
        <v>0</v>
      </c>
      <c r="CQ302" s="509">
        <f t="array" ref="CQ302">IF(AQ302="N/A","",IF(CU302="N/A",0,GetSizePremiums(I302,H302,J302,K302,L302,M302,N302,O302,getSection(G302,J302,K302))))</f>
        <v>0</v>
      </c>
      <c r="CR302" s="509">
        <f t="array" ref="CR302">IF(AQ302="N/A","",IF(CU302="N/A",0,IF(ISBLANK(G302),0,GetDiameterPremiums(I302,H302,L302,M302,N302,O302,J302,K302,T302))))</f>
        <v>0</v>
      </c>
      <c r="CS302" s="509">
        <f t="array" ref="CS302">IF(AQ302="N/A","",IF(CU302="N/A",0,IF(ISBLANK(G302),0,GetKtoSPremiums(I302,H302,J302,K302,AJ302))))</f>
        <v>0</v>
      </c>
      <c r="CT302" s="509">
        <f t="shared" si="69"/>
        <v>-0.49</v>
      </c>
      <c r="CU302" s="508">
        <f t="array" ref="CU302">IF(AQ302="N/A","",GetFMP(I302, H302, J302, K302, L302, M302, N302, O302, (Q302+R302)/2,Z302,AJ302,"Y"))</f>
        <v>2091</v>
      </c>
      <c r="CV302" s="504">
        <f t="shared" si="70"/>
        <v>1045.5</v>
      </c>
      <c r="CW302" s="508">
        <f t="shared" si="71"/>
        <v>4100</v>
      </c>
      <c r="CX302" s="717">
        <f t="shared" si="72"/>
        <v>0</v>
      </c>
      <c r="CY302" s="717">
        <f>IF(OR(AQ302="N/A",BM302="N/A",BI302="N/A"),"",IF(AND(H302&lt;1,H302&gt;=0.3,I301="ROUND"),IF(CT302&gt;=-0.4,-0.2,-0.15),MAX(CX302,IF(OR(AQ302="N/A",BM302="N/A",BI302="N/A"),"",GetFinalDiscount("Y", I302, H302, J302, K302, L302, M302, N302, O302, AS302, AT302,AU302,AV302, AW302, AX302,AY302, AZ302, BA302, BB302,BC302,BD302, BE302,BG302, BH302, BJ302, BK302, BN302, BO302, BP302)))))</f>
        <v>-0.15</v>
      </c>
      <c r="CZ302" s="717">
        <f t="shared" si="73"/>
        <v>-0.49</v>
      </c>
      <c r="DA302" s="509">
        <f t="shared" si="74"/>
        <v>-0.49</v>
      </c>
      <c r="DB302" s="504">
        <f t="shared" si="75"/>
        <v>2091</v>
      </c>
      <c r="DC302" s="504">
        <f t="shared" si="76"/>
        <v>1045.5</v>
      </c>
      <c r="DD302" s="504" t="str">
        <f t="shared" si="77"/>
        <v/>
      </c>
      <c r="DE302" s="504">
        <f t="array" ref="DE302">IF(OR(AQ302="N/A",BM302="N/A",BI302="N/A"),"",GetCertCharge(H302,"Y",AL302))</f>
        <v>54</v>
      </c>
      <c r="DF302" s="504">
        <f>IF(OR(AQ302="N/A",BM302="N/A",BI302="N/A"),"",DC302*Parameters!$L$3)</f>
        <v>41.82</v>
      </c>
      <c r="DG302" s="504">
        <f t="shared" si="78"/>
        <v>949.68</v>
      </c>
      <c r="DH302" s="504">
        <f t="shared" si="79"/>
        <v>1899.36</v>
      </c>
    </row>
    <row r="303" spans="2:112" x14ac:dyDescent="0.25">
      <c r="B303" s="798"/>
      <c r="C303" s="799" t="s">
        <v>1765</v>
      </c>
      <c r="D303" s="512"/>
      <c r="E303" s="512"/>
      <c r="F303" s="722" t="s">
        <v>24</v>
      </c>
      <c r="G303" s="800"/>
      <c r="H303" s="801">
        <v>0.5</v>
      </c>
      <c r="I303" s="509" t="s">
        <v>196</v>
      </c>
      <c r="J303" s="802" t="s">
        <v>186</v>
      </c>
      <c r="K303" s="803" t="s">
        <v>259</v>
      </c>
      <c r="L303" s="804" t="s">
        <v>188</v>
      </c>
      <c r="M303" s="805" t="s">
        <v>188</v>
      </c>
      <c r="N303" s="804" t="s">
        <v>202</v>
      </c>
      <c r="O303" s="804" t="s">
        <v>22</v>
      </c>
      <c r="P303" s="806"/>
      <c r="Q303" s="805"/>
      <c r="R303" s="805"/>
      <c r="S303" s="805"/>
      <c r="T303" s="805"/>
      <c r="U303" s="805">
        <v>1.008</v>
      </c>
      <c r="V303" s="805"/>
      <c r="W303" s="805"/>
      <c r="X303" s="805"/>
      <c r="Y303" s="805"/>
      <c r="Z303" s="805">
        <v>61</v>
      </c>
      <c r="AA303" s="512">
        <v>59</v>
      </c>
      <c r="AB303" s="512"/>
      <c r="AC303" s="512"/>
      <c r="AD303" s="807"/>
      <c r="AE303" s="805"/>
      <c r="AF303" s="805"/>
      <c r="AG303" s="805"/>
      <c r="AH303" s="805"/>
      <c r="AI303" s="512"/>
      <c r="AJ303" s="512" t="s">
        <v>1970</v>
      </c>
      <c r="AK303" s="807"/>
      <c r="AL303" s="512"/>
      <c r="AM303" s="807"/>
      <c r="AN303" s="512"/>
      <c r="AO303" s="559">
        <f t="array" ref="AO303">IF(AQ303="N/A","",GetRapPrice(I303,H303,J303,K303))</f>
        <v>3700</v>
      </c>
      <c r="AP303" s="509">
        <f t="shared" si="64"/>
        <v>-0.43000000000000005</v>
      </c>
      <c r="AQ303" s="508">
        <f t="array" ref="AQ303">GetFMP(I303,H303,J303,K303,L303,M303,N303,O303,(Q303+R303)/2,Z303,AJ303,"Y")</f>
        <v>2109</v>
      </c>
      <c r="AR303" s="504">
        <f t="shared" si="65"/>
        <v>1054.5</v>
      </c>
      <c r="AS303" s="808"/>
      <c r="AT303" s="809"/>
      <c r="AU303" s="810"/>
      <c r="AV303" s="810"/>
      <c r="AW303" s="811"/>
      <c r="AX303" s="811" t="s">
        <v>1183</v>
      </c>
      <c r="AY303" s="810" t="s">
        <v>1183</v>
      </c>
      <c r="AZ303" s="810" t="s">
        <v>1183</v>
      </c>
      <c r="BA303" s="810" t="s">
        <v>1183</v>
      </c>
      <c r="BB303" s="810" t="s">
        <v>1183</v>
      </c>
      <c r="BC303" s="810" t="s">
        <v>1183</v>
      </c>
      <c r="BD303" s="810" t="s">
        <v>1183</v>
      </c>
      <c r="BE303" s="810" t="s">
        <v>1183</v>
      </c>
      <c r="BF303" s="811">
        <f>NaturalRelatedDisc(I303,H303,J303,K303,AX303,"Y",L303,M303,N303,O303)+NaturalRelatedDisc(I303,H303,J303,K303,AY303,"Y",L303,M303,N303,O303)+OpenRelatedDisc(I303,H303,J303,K303,AZ303,"Y",L303,M303,N303,O303)+GrainingRelatedDisc(I303,H303,J303,K303,BA303,"Surface","Y",L303,M303,N303,O303)+GrainingRelatedDisc(I303,H303,J303,K303,BB303,"Internal","Y",L303,M303,N303,O303)+OthersRelatedDisc(I303,H303,J303,K303,BC303,"Y",L303,M303,N303,O303)+OthersRelatedDisc(I303,H303,J303,K303,BD303,"Y",L303,M303,N303,O303)+OthersRelatedDisc(I303,H303,J303,K303,BE303,"Y",L303,M303,N303,O303)+cutrelatedDisc(I303,H303,J303,K303,L303,M303,N303,AW303,"Y",O303)+GetColClarupgDwg(I303,H303,J303,K303,AU303,AV303,"Y",L303)</f>
        <v>0</v>
      </c>
      <c r="BG303" s="810" t="s">
        <v>1183</v>
      </c>
      <c r="BH303" s="810" t="s">
        <v>1183</v>
      </c>
      <c r="BI303" s="811">
        <f t="shared" si="66"/>
        <v>0</v>
      </c>
      <c r="BJ303" s="810" t="s">
        <v>1183</v>
      </c>
      <c r="BK303" s="810" t="s">
        <v>1183</v>
      </c>
      <c r="BL303" s="810" t="s">
        <v>1183</v>
      </c>
      <c r="BM303" s="811">
        <f t="shared" si="67"/>
        <v>0</v>
      </c>
      <c r="BN303" s="812"/>
      <c r="BO303" s="812"/>
      <c r="BP303" s="812" t="s">
        <v>749</v>
      </c>
      <c r="BQ303" s="811">
        <f>cleanrelateddisc(I303, H303, J303, K303, BN303, BO303, "Y", L303, M303, N303)+HARelatedDisc(I303, H303, J303, K303,BP303, "Y", L303)</f>
        <v>0</v>
      </c>
      <c r="BR303" s="810"/>
      <c r="BS303" s="810"/>
      <c r="BT303" s="811"/>
      <c r="BU303" s="811"/>
      <c r="BV303" s="810"/>
      <c r="BW303" s="811"/>
      <c r="BX303" s="810"/>
      <c r="BY303" s="813"/>
      <c r="BZ303" s="811"/>
      <c r="CA303" s="813"/>
      <c r="CB303" s="811"/>
      <c r="CC303" s="810"/>
      <c r="CD303" s="810"/>
      <c r="CE303" s="810"/>
      <c r="CF303" s="810"/>
      <c r="CG303" s="810"/>
      <c r="CH303" s="810"/>
      <c r="CI303" s="810"/>
      <c r="CJ303" s="810"/>
      <c r="CK303" s="814"/>
      <c r="CL303" s="815">
        <f t="array" ref="CL303">getSection(I303,J303,K303)</f>
        <v>7</v>
      </c>
      <c r="CM303" s="508">
        <f t="array" ref="CM303">IF(AQ303="N/A","",IF(CU303="N/A",0,GetRapPrice(I303,H303,J303,K303)))</f>
        <v>3700</v>
      </c>
      <c r="CN303" s="509">
        <f t="shared" si="68"/>
        <v>-0.43000000000000005</v>
      </c>
      <c r="CO303" s="509">
        <f t="array" ref="CO303">IF(AQ303="N/A","",IF(CU303="N/A",0,IF(ISBLANK(G303),0,GetPolSymmDiscount(I303,H303,J303,K303,L303,M303,N303,O303))))</f>
        <v>0</v>
      </c>
      <c r="CP303" s="509">
        <f t="array" ref="CP303">IF(AQ303="N/A","",Depthdisc(I303,H303,L303,J303,K303,Z303,"Y"))</f>
        <v>0</v>
      </c>
      <c r="CQ303" s="509">
        <f t="array" ref="CQ303">IF(AQ303="N/A","",IF(CU303="N/A",0,GetSizePremiums(I303,H303,J303,K303,L303,M303,N303,O303,getSection(G303,J303,K303))))</f>
        <v>0</v>
      </c>
      <c r="CR303" s="509">
        <f t="array" ref="CR303">IF(AQ303="N/A","",IF(CU303="N/A",0,IF(ISBLANK(G303),0,GetDiameterPremiums(I303,H303,L303,M303,N303,O303,J303,K303,T303))))</f>
        <v>0</v>
      </c>
      <c r="CS303" s="509">
        <f t="array" ref="CS303">IF(AQ303="N/A","",IF(CU303="N/A",0,IF(ISBLANK(G303),0,GetKtoSPremiums(I303,H303,J303,K303,AJ303))))</f>
        <v>0</v>
      </c>
      <c r="CT303" s="509">
        <f t="shared" si="69"/>
        <v>-0.43000000000000005</v>
      </c>
      <c r="CU303" s="508">
        <f t="array" ref="CU303">IF(AQ303="N/A","",GetFMP(I303, H303, J303, K303, L303, M303, N303, O303, (Q303+R303)/2,Z303,AJ303,"Y"))</f>
        <v>2109</v>
      </c>
      <c r="CV303" s="504">
        <f t="shared" si="70"/>
        <v>1054.5</v>
      </c>
      <c r="CW303" s="508">
        <f t="shared" si="71"/>
        <v>3700</v>
      </c>
      <c r="CX303" s="717">
        <f t="shared" si="72"/>
        <v>0</v>
      </c>
      <c r="CY303" s="717">
        <f>IF(OR(AQ303="N/A",BM303="N/A",BI303="N/A"),"",IF(AND(H303&lt;1,H303&gt;=0.3,I302="ROUND"),IF(CT303&gt;=-0.4,-0.2,-0.15),MAX(CX303,IF(OR(AQ303="N/A",BM303="N/A",BI303="N/A"),"",GetFinalDiscount("Y", I303, H303, J303, K303, L303, M303, N303, O303, AS303, AT303,AU303,AV303, AW303, AX303,AY303, AZ303, BA303, BB303,BC303,BD303, BE303,BG303, BH303, BJ303, BK303, BN303, BO303, BP303)))))</f>
        <v>-0.15</v>
      </c>
      <c r="CZ303" s="717">
        <f t="shared" si="73"/>
        <v>-0.43000000000000005</v>
      </c>
      <c r="DA303" s="509">
        <f t="shared" si="74"/>
        <v>-0.43000000000000005</v>
      </c>
      <c r="DB303" s="504">
        <f t="shared" si="75"/>
        <v>2109</v>
      </c>
      <c r="DC303" s="504">
        <f t="shared" si="76"/>
        <v>1054.5</v>
      </c>
      <c r="DD303" s="504" t="str">
        <f t="shared" si="77"/>
        <v/>
      </c>
      <c r="DE303" s="504">
        <f t="array" ref="DE303">IF(OR(AQ303="N/A",BM303="N/A",BI303="N/A"),"",GetCertCharge(H303,"Y",AL303))</f>
        <v>54</v>
      </c>
      <c r="DF303" s="504">
        <f>IF(OR(AQ303="N/A",BM303="N/A",BI303="N/A"),"",DC303*Parameters!$L$3)</f>
        <v>42.18</v>
      </c>
      <c r="DG303" s="504">
        <f t="shared" si="78"/>
        <v>958.32</v>
      </c>
      <c r="DH303" s="504">
        <f t="shared" si="79"/>
        <v>1916.64</v>
      </c>
    </row>
    <row r="304" spans="2:112" x14ac:dyDescent="0.25">
      <c r="B304" s="798"/>
      <c r="C304" s="799" t="s">
        <v>1766</v>
      </c>
      <c r="D304" s="512"/>
      <c r="E304" s="512"/>
      <c r="F304" s="722" t="s">
        <v>24</v>
      </c>
      <c r="G304" s="800"/>
      <c r="H304" s="801">
        <v>0.5</v>
      </c>
      <c r="I304" s="509" t="s">
        <v>196</v>
      </c>
      <c r="J304" s="802" t="s">
        <v>258</v>
      </c>
      <c r="K304" s="803" t="s">
        <v>243</v>
      </c>
      <c r="L304" s="804" t="s">
        <v>188</v>
      </c>
      <c r="M304" s="805" t="s">
        <v>188</v>
      </c>
      <c r="N304" s="804" t="s">
        <v>202</v>
      </c>
      <c r="O304" s="804" t="s">
        <v>22</v>
      </c>
      <c r="P304" s="806"/>
      <c r="Q304" s="805"/>
      <c r="R304" s="805"/>
      <c r="S304" s="805"/>
      <c r="T304" s="805"/>
      <c r="U304" s="805">
        <v>1.008</v>
      </c>
      <c r="V304" s="805"/>
      <c r="W304" s="805"/>
      <c r="X304" s="805"/>
      <c r="Y304" s="805"/>
      <c r="Z304" s="805">
        <v>62.4</v>
      </c>
      <c r="AA304" s="512">
        <v>57</v>
      </c>
      <c r="AB304" s="512"/>
      <c r="AC304" s="512"/>
      <c r="AD304" s="807"/>
      <c r="AE304" s="805"/>
      <c r="AF304" s="805"/>
      <c r="AG304" s="805"/>
      <c r="AH304" s="805"/>
      <c r="AI304" s="512"/>
      <c r="AJ304" s="512" t="s">
        <v>1971</v>
      </c>
      <c r="AK304" s="807"/>
      <c r="AL304" s="512"/>
      <c r="AM304" s="807"/>
      <c r="AN304" s="512"/>
      <c r="AO304" s="559">
        <f t="array" ref="AO304">IF(AQ304="N/A","",GetRapPrice(I304,H304,J304,K304))</f>
        <v>3300</v>
      </c>
      <c r="AP304" s="509">
        <f t="shared" si="64"/>
        <v>-0.42000000000000004</v>
      </c>
      <c r="AQ304" s="508">
        <f t="array" ref="AQ304">GetFMP(I304,H304,J304,K304,L304,M304,N304,O304,(Q304+R304)/2,Z304,AJ304,"Y")</f>
        <v>1913.9999999999998</v>
      </c>
      <c r="AR304" s="504">
        <f t="shared" si="65"/>
        <v>956.99999999999989</v>
      </c>
      <c r="AS304" s="808"/>
      <c r="AT304" s="809"/>
      <c r="AU304" s="810"/>
      <c r="AV304" s="810"/>
      <c r="AW304" s="811" t="s">
        <v>189</v>
      </c>
      <c r="AX304" s="811" t="s">
        <v>1183</v>
      </c>
      <c r="AY304" s="810" t="s">
        <v>1180</v>
      </c>
      <c r="AZ304" s="810" t="s">
        <v>1183</v>
      </c>
      <c r="BA304" s="810" t="s">
        <v>1183</v>
      </c>
      <c r="BB304" s="810" t="s">
        <v>1183</v>
      </c>
      <c r="BC304" s="810" t="s">
        <v>1183</v>
      </c>
      <c r="BD304" s="810" t="s">
        <v>1183</v>
      </c>
      <c r="BE304" s="810" t="s">
        <v>1183</v>
      </c>
      <c r="BF304" s="811">
        <f>NaturalRelatedDisc(I304,H304,J304,K304,AX304,"Y",L304,M304,N304,O304)+NaturalRelatedDisc(I304,H304,J304,K304,AY304,"Y",L304,M304,N304,O304)+OpenRelatedDisc(I304,H304,J304,K304,AZ304,"Y",L304,M304,N304,O304)+GrainingRelatedDisc(I304,H304,J304,K304,BA304,"Surface","Y",L304,M304,N304,O304)+GrainingRelatedDisc(I304,H304,J304,K304,BB304,"Internal","Y",L304,M304,N304,O304)+OthersRelatedDisc(I304,H304,J304,K304,BC304,"Y",L304,M304,N304,O304)+OthersRelatedDisc(I304,H304,J304,K304,BD304,"Y",L304,M304,N304,O304)+OthersRelatedDisc(I304,H304,J304,K304,BE304,"Y",L304,M304,N304,O304)+cutrelatedDisc(I304,H304,J304,K304,L304,M304,N304,AW304,"Y",O304)+GetColClarupgDwg(I304,H304,J304,K304,AU304,AV304,"Y",L304)</f>
        <v>-0.01</v>
      </c>
      <c r="BG304" s="810" t="s">
        <v>192</v>
      </c>
      <c r="BH304" s="810" t="s">
        <v>1183</v>
      </c>
      <c r="BI304" s="811">
        <f t="shared" si="66"/>
        <v>-0.05</v>
      </c>
      <c r="BJ304" s="810" t="s">
        <v>1183</v>
      </c>
      <c r="BK304" s="810" t="s">
        <v>1183</v>
      </c>
      <c r="BL304" s="810" t="s">
        <v>1326</v>
      </c>
      <c r="BM304" s="811">
        <f t="shared" si="67"/>
        <v>0</v>
      </c>
      <c r="BN304" s="812" t="s">
        <v>861</v>
      </c>
      <c r="BO304" s="812" t="s">
        <v>861</v>
      </c>
      <c r="BP304" s="812" t="s">
        <v>749</v>
      </c>
      <c r="BQ304" s="811">
        <f>cleanrelateddisc(I304, H304, J304, K304, BN304, BO304, "Y", L304, M304, N304)+HARelatedDisc(I304, H304, J304, K304,BP304, "Y", L304)</f>
        <v>0</v>
      </c>
      <c r="BR304" s="810"/>
      <c r="BS304" s="810"/>
      <c r="BT304" s="811"/>
      <c r="BU304" s="811"/>
      <c r="BV304" s="810"/>
      <c r="BW304" s="811"/>
      <c r="BX304" s="810"/>
      <c r="BY304" s="813"/>
      <c r="BZ304" s="811"/>
      <c r="CA304" s="813"/>
      <c r="CB304" s="811"/>
      <c r="CC304" s="810"/>
      <c r="CD304" s="810"/>
      <c r="CE304" s="810"/>
      <c r="CF304" s="810"/>
      <c r="CG304" s="810"/>
      <c r="CH304" s="810"/>
      <c r="CI304" s="810"/>
      <c r="CJ304" s="810"/>
      <c r="CK304" s="814"/>
      <c r="CL304" s="815">
        <f t="array" ref="CL304">getSection(I304,J304,K304)</f>
        <v>5</v>
      </c>
      <c r="CM304" s="508">
        <f t="array" ref="CM304">IF(AQ304="N/A","",IF(CU304="N/A",0,GetRapPrice(I304,H304,J304,K304)))</f>
        <v>3300</v>
      </c>
      <c r="CN304" s="509">
        <f t="shared" si="68"/>
        <v>-0.42000000000000004</v>
      </c>
      <c r="CO304" s="509">
        <f t="array" ref="CO304">IF(AQ304="N/A","",IF(CU304="N/A",0,IF(ISBLANK(G304),0,GetPolSymmDiscount(I304,H304,J304,K304,L304,M304,N304,O304))))</f>
        <v>0</v>
      </c>
      <c r="CP304" s="509">
        <f t="array" ref="CP304">IF(AQ304="N/A","",Depthdisc(I304,H304,L304,J304,K304,Z304,"Y"))</f>
        <v>0</v>
      </c>
      <c r="CQ304" s="509">
        <f t="array" ref="CQ304">IF(AQ304="N/A","",IF(CU304="N/A",0,GetSizePremiums(I304,H304,J304,K304,L304,M304,N304,O304,getSection(G304,J304,K304))))</f>
        <v>0</v>
      </c>
      <c r="CR304" s="509">
        <f t="array" ref="CR304">IF(AQ304="N/A","",IF(CU304="N/A",0,IF(ISBLANK(G304),0,GetDiameterPremiums(I304,H304,L304,M304,N304,O304,J304,K304,T304))))</f>
        <v>0</v>
      </c>
      <c r="CS304" s="509">
        <f t="array" ref="CS304">IF(AQ304="N/A","",IF(CU304="N/A",0,IF(ISBLANK(G304),0,GetKtoSPremiums(I304,H304,J304,K304,AJ304))))</f>
        <v>0</v>
      </c>
      <c r="CT304" s="509">
        <f t="shared" si="69"/>
        <v>-0.42000000000000004</v>
      </c>
      <c r="CU304" s="508">
        <f t="array" ref="CU304">IF(AQ304="N/A","",GetFMP(I304, H304, J304, K304, L304, M304, N304, O304, (Q304+R304)/2,Z304,AJ304,"Y"))</f>
        <v>1913.9999999999998</v>
      </c>
      <c r="CV304" s="504">
        <f t="shared" si="70"/>
        <v>956.99999999999989</v>
      </c>
      <c r="CW304" s="508">
        <f t="shared" si="71"/>
        <v>3300</v>
      </c>
      <c r="CX304" s="717">
        <f t="shared" si="72"/>
        <v>-6.0000000000000005E-2</v>
      </c>
      <c r="CY304" s="717">
        <f>IF(OR(AQ304="N/A",BM304="N/A",BI304="N/A"),"",IF(AND(H304&lt;1,H304&gt;=0.3,I303="ROUND"),IF(CT304&gt;=-0.4,-0.2,-0.15),MAX(CX304,IF(OR(AQ304="N/A",BM304="N/A",BI304="N/A"),"",GetFinalDiscount("Y", I304, H304, J304, K304, L304, M304, N304, O304, AS304, AT304,AU304,AV304, AW304, AX304,AY304, AZ304, BA304, BB304,BC304,BD304, BE304,BG304, BH304, BJ304, BK304, BN304, BO304, BP304)))))</f>
        <v>-0.15</v>
      </c>
      <c r="CZ304" s="717">
        <f t="shared" si="73"/>
        <v>-0.42000000000000004</v>
      </c>
      <c r="DA304" s="509">
        <f t="shared" si="74"/>
        <v>-0.48000000000000004</v>
      </c>
      <c r="DB304" s="504">
        <f t="shared" si="75"/>
        <v>1716</v>
      </c>
      <c r="DC304" s="504">
        <f t="shared" si="76"/>
        <v>858</v>
      </c>
      <c r="DD304" s="504" t="str">
        <f t="shared" si="77"/>
        <v/>
      </c>
      <c r="DE304" s="504">
        <f t="array" ref="DE304">IF(OR(AQ304="N/A",BM304="N/A",BI304="N/A"),"",GetCertCharge(H304,"Y",AL304))</f>
        <v>54</v>
      </c>
      <c r="DF304" s="504">
        <f>IF(OR(AQ304="N/A",BM304="N/A",BI304="N/A"),"",DC304*Parameters!$L$3)</f>
        <v>34.32</v>
      </c>
      <c r="DG304" s="504">
        <f t="shared" si="78"/>
        <v>769.68</v>
      </c>
      <c r="DH304" s="504">
        <f t="shared" si="79"/>
        <v>1539.36</v>
      </c>
    </row>
    <row r="305" spans="2:112" x14ac:dyDescent="0.25">
      <c r="B305" s="798"/>
      <c r="C305" s="799" t="s">
        <v>1767</v>
      </c>
      <c r="D305" s="512"/>
      <c r="E305" s="512"/>
      <c r="F305" s="722" t="s">
        <v>24</v>
      </c>
      <c r="G305" s="800"/>
      <c r="H305" s="801">
        <v>0.5</v>
      </c>
      <c r="I305" s="509" t="s">
        <v>196</v>
      </c>
      <c r="J305" s="802" t="s">
        <v>215</v>
      </c>
      <c r="K305" s="803" t="s">
        <v>243</v>
      </c>
      <c r="L305" s="804" t="s">
        <v>202</v>
      </c>
      <c r="M305" s="805" t="s">
        <v>188</v>
      </c>
      <c r="N305" s="804" t="s">
        <v>188</v>
      </c>
      <c r="O305" s="804" t="s">
        <v>22</v>
      </c>
      <c r="P305" s="806"/>
      <c r="Q305" s="805"/>
      <c r="R305" s="805"/>
      <c r="S305" s="805"/>
      <c r="T305" s="805"/>
      <c r="U305" s="805">
        <v>1.006</v>
      </c>
      <c r="V305" s="805"/>
      <c r="W305" s="805"/>
      <c r="X305" s="805"/>
      <c r="Y305" s="805"/>
      <c r="Z305" s="805">
        <v>62.6</v>
      </c>
      <c r="AA305" s="512">
        <v>63</v>
      </c>
      <c r="AB305" s="512"/>
      <c r="AC305" s="512"/>
      <c r="AD305" s="807"/>
      <c r="AE305" s="805"/>
      <c r="AF305" s="805"/>
      <c r="AG305" s="805"/>
      <c r="AH305" s="805"/>
      <c r="AI305" s="512"/>
      <c r="AJ305" s="512" t="s">
        <v>1972</v>
      </c>
      <c r="AK305" s="807"/>
      <c r="AL305" s="512"/>
      <c r="AM305" s="807"/>
      <c r="AN305" s="512"/>
      <c r="AO305" s="559">
        <f t="array" ref="AO305">IF(AQ305="N/A","",GetRapPrice(I305,H305,J305,K305))</f>
        <v>4100</v>
      </c>
      <c r="AP305" s="509">
        <f t="shared" si="64"/>
        <v>-0.49</v>
      </c>
      <c r="AQ305" s="508">
        <f t="array" ref="AQ305">GetFMP(I305,H305,J305,K305,L305,M305,N305,O305,(Q305+R305)/2,Z305,AJ305,"Y")</f>
        <v>2091</v>
      </c>
      <c r="AR305" s="504">
        <f t="shared" si="65"/>
        <v>1045.5</v>
      </c>
      <c r="AS305" s="808"/>
      <c r="AT305" s="809"/>
      <c r="AU305" s="810"/>
      <c r="AV305" s="810"/>
      <c r="AW305" s="811" t="s">
        <v>189</v>
      </c>
      <c r="AX305" s="811" t="s">
        <v>1441</v>
      </c>
      <c r="AY305" s="810" t="s">
        <v>1182</v>
      </c>
      <c r="AZ305" s="810" t="s">
        <v>1183</v>
      </c>
      <c r="BA305" s="810" t="s">
        <v>1183</v>
      </c>
      <c r="BB305" s="810" t="s">
        <v>1183</v>
      </c>
      <c r="BC305" s="810" t="s">
        <v>1183</v>
      </c>
      <c r="BD305" s="810" t="s">
        <v>1183</v>
      </c>
      <c r="BE305" s="810" t="s">
        <v>1183</v>
      </c>
      <c r="BF305" s="811">
        <f>NaturalRelatedDisc(I305,H305,J305,K305,AX305,"Y",L305,M305,N305,O305)+NaturalRelatedDisc(I305,H305,J305,K305,AY305,"Y",L305,M305,N305,O305)+OpenRelatedDisc(I305,H305,J305,K305,AZ305,"Y",L305,M305,N305,O305)+GrainingRelatedDisc(I305,H305,J305,K305,BA305,"Surface","Y",L305,M305,N305,O305)+GrainingRelatedDisc(I305,H305,J305,K305,BB305,"Internal","Y",L305,M305,N305,O305)+OthersRelatedDisc(I305,H305,J305,K305,BC305,"Y",L305,M305,N305,O305)+OthersRelatedDisc(I305,H305,J305,K305,BD305,"Y",L305,M305,N305,O305)+OthersRelatedDisc(I305,H305,J305,K305,BE305,"Y",L305,M305,N305,O305)+cutrelatedDisc(I305,H305,J305,K305,L305,M305,N305,AW305,"Y",O305)+GetColClarupgDwg(I305,H305,J305,K305,AU305,AV305,"Y",L305)</f>
        <v>-0.02</v>
      </c>
      <c r="BG305" s="810" t="s">
        <v>1183</v>
      </c>
      <c r="BH305" s="810" t="s">
        <v>1183</v>
      </c>
      <c r="BI305" s="811">
        <f t="shared" si="66"/>
        <v>0</v>
      </c>
      <c r="BJ305" s="810" t="s">
        <v>1183</v>
      </c>
      <c r="BK305" s="810" t="s">
        <v>1183</v>
      </c>
      <c r="BL305" s="810" t="s">
        <v>1326</v>
      </c>
      <c r="BM305" s="811">
        <f t="shared" si="67"/>
        <v>0</v>
      </c>
      <c r="BN305" s="812" t="s">
        <v>861</v>
      </c>
      <c r="BO305" s="812" t="s">
        <v>861</v>
      </c>
      <c r="BP305" s="812" t="s">
        <v>749</v>
      </c>
      <c r="BQ305" s="811">
        <f>cleanrelateddisc(I305, H305, J305, K305, BN305, BO305, "Y", L305, M305, N305)+HARelatedDisc(I305, H305, J305, K305,BP305, "Y", L305)</f>
        <v>0</v>
      </c>
      <c r="BR305" s="810"/>
      <c r="BS305" s="810"/>
      <c r="BT305" s="811"/>
      <c r="BU305" s="811"/>
      <c r="BV305" s="810"/>
      <c r="BW305" s="811"/>
      <c r="BX305" s="810"/>
      <c r="BY305" s="813"/>
      <c r="BZ305" s="811"/>
      <c r="CA305" s="813"/>
      <c r="CB305" s="811"/>
      <c r="CC305" s="810"/>
      <c r="CD305" s="810"/>
      <c r="CE305" s="810"/>
      <c r="CF305" s="810"/>
      <c r="CG305" s="810"/>
      <c r="CH305" s="810"/>
      <c r="CI305" s="810"/>
      <c r="CJ305" s="810"/>
      <c r="CK305" s="814"/>
      <c r="CL305" s="815">
        <f t="array" ref="CL305">getSection(I305,J305,K305)</f>
        <v>5</v>
      </c>
      <c r="CM305" s="508">
        <f t="array" ref="CM305">IF(AQ305="N/A","",IF(CU305="N/A",0,GetRapPrice(I305,H305,J305,K305)))</f>
        <v>4100</v>
      </c>
      <c r="CN305" s="509">
        <f t="shared" si="68"/>
        <v>-0.49</v>
      </c>
      <c r="CO305" s="509">
        <f t="array" ref="CO305">IF(AQ305="N/A","",IF(CU305="N/A",0,IF(ISBLANK(G305),0,GetPolSymmDiscount(I305,H305,J305,K305,L305,M305,N305,O305))))</f>
        <v>0</v>
      </c>
      <c r="CP305" s="509">
        <f t="array" ref="CP305">IF(AQ305="N/A","",Depthdisc(I305,H305,L305,J305,K305,Z305,"Y"))</f>
        <v>0</v>
      </c>
      <c r="CQ305" s="509">
        <f t="array" ref="CQ305">IF(AQ305="N/A","",IF(CU305="N/A",0,GetSizePremiums(I305,H305,J305,K305,L305,M305,N305,O305,getSection(G305,J305,K305))))</f>
        <v>0</v>
      </c>
      <c r="CR305" s="509">
        <f t="array" ref="CR305">IF(AQ305="N/A","",IF(CU305="N/A",0,IF(ISBLANK(G305),0,GetDiameterPremiums(I305,H305,L305,M305,N305,O305,J305,K305,T305))))</f>
        <v>0</v>
      </c>
      <c r="CS305" s="509">
        <f t="array" ref="CS305">IF(AQ305="N/A","",IF(CU305="N/A",0,IF(ISBLANK(G305),0,GetKtoSPremiums(I305,H305,J305,K305,AJ305))))</f>
        <v>0</v>
      </c>
      <c r="CT305" s="509">
        <f t="shared" si="69"/>
        <v>-0.49</v>
      </c>
      <c r="CU305" s="508">
        <f t="array" ref="CU305">IF(AQ305="N/A","",GetFMP(I305, H305, J305, K305, L305, M305, N305, O305, (Q305+R305)/2,Z305,AJ305,"Y"))</f>
        <v>2091</v>
      </c>
      <c r="CV305" s="504">
        <f t="shared" si="70"/>
        <v>1045.5</v>
      </c>
      <c r="CW305" s="508">
        <f t="shared" si="71"/>
        <v>4100</v>
      </c>
      <c r="CX305" s="717">
        <f t="shared" si="72"/>
        <v>-0.02</v>
      </c>
      <c r="CY305" s="717">
        <f>IF(OR(AQ305="N/A",BM305="N/A",BI305="N/A"),"",IF(AND(H305&lt;1,H305&gt;=0.3,I304="ROUND"),IF(CT305&gt;=-0.4,-0.2,-0.15),MAX(CX305,IF(OR(AQ305="N/A",BM305="N/A",BI305="N/A"),"",GetFinalDiscount("Y", I305, H305, J305, K305, L305, M305, N305, O305, AS305, AT305,AU305,AV305, AW305, AX305,AY305, AZ305, BA305, BB305,BC305,BD305, BE305,BG305, BH305, BJ305, BK305, BN305, BO305, BP305)))))</f>
        <v>-0.15</v>
      </c>
      <c r="CZ305" s="717">
        <f t="shared" si="73"/>
        <v>-0.49</v>
      </c>
      <c r="DA305" s="509">
        <f t="shared" si="74"/>
        <v>-0.51</v>
      </c>
      <c r="DB305" s="504">
        <f t="shared" si="75"/>
        <v>2009</v>
      </c>
      <c r="DC305" s="504">
        <f t="shared" si="76"/>
        <v>1004.5</v>
      </c>
      <c r="DD305" s="504" t="str">
        <f t="shared" si="77"/>
        <v/>
      </c>
      <c r="DE305" s="504">
        <f t="array" ref="DE305">IF(OR(AQ305="N/A",BM305="N/A",BI305="N/A"),"",GetCertCharge(H305,"Y",AL305))</f>
        <v>54</v>
      </c>
      <c r="DF305" s="504">
        <f>IF(OR(AQ305="N/A",BM305="N/A",BI305="N/A"),"",DC305*Parameters!$L$3)</f>
        <v>40.18</v>
      </c>
      <c r="DG305" s="504">
        <f t="shared" si="78"/>
        <v>910.32</v>
      </c>
      <c r="DH305" s="504">
        <f t="shared" si="79"/>
        <v>1820.64</v>
      </c>
    </row>
    <row r="306" spans="2:112" x14ac:dyDescent="0.25">
      <c r="B306" s="798"/>
      <c r="C306" s="799" t="s">
        <v>1768</v>
      </c>
      <c r="D306" s="512"/>
      <c r="E306" s="512"/>
      <c r="F306" s="722" t="s">
        <v>24</v>
      </c>
      <c r="G306" s="800"/>
      <c r="H306" s="801">
        <v>0.5</v>
      </c>
      <c r="I306" s="509" t="s">
        <v>196</v>
      </c>
      <c r="J306" s="802" t="s">
        <v>233</v>
      </c>
      <c r="K306" s="803" t="s">
        <v>266</v>
      </c>
      <c r="L306" s="804" t="s">
        <v>188</v>
      </c>
      <c r="M306" s="805" t="s">
        <v>188</v>
      </c>
      <c r="N306" s="804" t="s">
        <v>202</v>
      </c>
      <c r="O306" s="804" t="s">
        <v>22</v>
      </c>
      <c r="P306" s="806"/>
      <c r="Q306" s="805"/>
      <c r="R306" s="805"/>
      <c r="S306" s="805"/>
      <c r="T306" s="805"/>
      <c r="U306" s="805">
        <v>1.012</v>
      </c>
      <c r="V306" s="805"/>
      <c r="W306" s="805"/>
      <c r="X306" s="805"/>
      <c r="Y306" s="805"/>
      <c r="Z306" s="805">
        <v>61.7</v>
      </c>
      <c r="AA306" s="512">
        <v>59</v>
      </c>
      <c r="AB306" s="512"/>
      <c r="AC306" s="512"/>
      <c r="AD306" s="807"/>
      <c r="AE306" s="805"/>
      <c r="AF306" s="805"/>
      <c r="AG306" s="805"/>
      <c r="AH306" s="805"/>
      <c r="AI306" s="512"/>
      <c r="AJ306" s="512" t="s">
        <v>1904</v>
      </c>
      <c r="AK306" s="807"/>
      <c r="AL306" s="512"/>
      <c r="AM306" s="807"/>
      <c r="AN306" s="512"/>
      <c r="AO306" s="559">
        <f t="array" ref="AO306">IF(AQ306="N/A","",GetRapPrice(I306,H306,J306,K306))</f>
        <v>2800</v>
      </c>
      <c r="AP306" s="509">
        <f t="shared" si="64"/>
        <v>-0.43999999999999995</v>
      </c>
      <c r="AQ306" s="508">
        <f t="array" ref="AQ306">GetFMP(I306,H306,J306,K306,L306,M306,N306,O306,(Q306+R306)/2,Z306,AJ306,"Y")</f>
        <v>1568.0000000000002</v>
      </c>
      <c r="AR306" s="504">
        <f t="shared" si="65"/>
        <v>784.00000000000011</v>
      </c>
      <c r="AS306" s="808"/>
      <c r="AT306" s="809"/>
      <c r="AU306" s="810"/>
      <c r="AV306" s="810"/>
      <c r="AW306" s="811" t="s">
        <v>189</v>
      </c>
      <c r="AX306" s="811" t="s">
        <v>253</v>
      </c>
      <c r="AY306" s="810" t="s">
        <v>1183</v>
      </c>
      <c r="AZ306" s="810" t="s">
        <v>1183</v>
      </c>
      <c r="BA306" s="810" t="s">
        <v>1183</v>
      </c>
      <c r="BB306" s="810" t="s">
        <v>1183</v>
      </c>
      <c r="BC306" s="810" t="s">
        <v>1183</v>
      </c>
      <c r="BD306" s="810" t="s">
        <v>1183</v>
      </c>
      <c r="BE306" s="810" t="s">
        <v>1183</v>
      </c>
      <c r="BF306" s="811">
        <f>NaturalRelatedDisc(I306,H306,J306,K306,AX306,"Y",L306,M306,N306,O306)+NaturalRelatedDisc(I306,H306,J306,K306,AY306,"Y",L306,M306,N306,O306)+OpenRelatedDisc(I306,H306,J306,K306,AZ306,"Y",L306,M306,N306,O306)+GrainingRelatedDisc(I306,H306,J306,K306,BA306,"Surface","Y",L306,M306,N306,O306)+GrainingRelatedDisc(I306,H306,J306,K306,BB306,"Internal","Y",L306,M306,N306,O306)+OthersRelatedDisc(I306,H306,J306,K306,BC306,"Y",L306,M306,N306,O306)+OthersRelatedDisc(I306,H306,J306,K306,BD306,"Y",L306,M306,N306,O306)+OthersRelatedDisc(I306,H306,J306,K306,BE306,"Y",L306,M306,N306,O306)+cutrelatedDisc(I306,H306,J306,K306,L306,M306,N306,AW306,"Y",O306)+GetColClarupgDwg(I306,H306,J306,K306,AU306,AV306,"Y",L306)</f>
        <v>0</v>
      </c>
      <c r="BG306" s="810" t="s">
        <v>1183</v>
      </c>
      <c r="BH306" s="810" t="s">
        <v>1183</v>
      </c>
      <c r="BI306" s="811">
        <f t="shared" si="66"/>
        <v>0</v>
      </c>
      <c r="BJ306" s="810" t="s">
        <v>1284</v>
      </c>
      <c r="BK306" s="810" t="s">
        <v>1183</v>
      </c>
      <c r="BL306" s="810" t="s">
        <v>1322</v>
      </c>
      <c r="BM306" s="811">
        <f t="shared" si="67"/>
        <v>-0.01</v>
      </c>
      <c r="BN306" s="812" t="s">
        <v>861</v>
      </c>
      <c r="BO306" s="812" t="s">
        <v>749</v>
      </c>
      <c r="BP306" s="812" t="s">
        <v>749</v>
      </c>
      <c r="BQ306" s="811">
        <f>cleanrelateddisc(I306, H306, J306, K306, BN306, BO306, "Y", L306, M306, N306)+HARelatedDisc(I306, H306, J306, K306,BP306, "Y", L306)</f>
        <v>0</v>
      </c>
      <c r="BR306" s="810"/>
      <c r="BS306" s="810"/>
      <c r="BT306" s="811"/>
      <c r="BU306" s="811"/>
      <c r="BV306" s="810"/>
      <c r="BW306" s="811"/>
      <c r="BX306" s="810"/>
      <c r="BY306" s="813"/>
      <c r="BZ306" s="811"/>
      <c r="CA306" s="813"/>
      <c r="CB306" s="811"/>
      <c r="CC306" s="810"/>
      <c r="CD306" s="810"/>
      <c r="CE306" s="810"/>
      <c r="CF306" s="810"/>
      <c r="CG306" s="810"/>
      <c r="CH306" s="810"/>
      <c r="CI306" s="810"/>
      <c r="CJ306" s="810"/>
      <c r="CK306" s="814"/>
      <c r="CL306" s="815">
        <f t="array" ref="CL306">getSection(I306,J306,K306)</f>
        <v>7</v>
      </c>
      <c r="CM306" s="508">
        <f t="array" ref="CM306">IF(AQ306="N/A","",IF(CU306="N/A",0,GetRapPrice(I306,H306,J306,K306)))</f>
        <v>2800</v>
      </c>
      <c r="CN306" s="509">
        <f t="shared" si="68"/>
        <v>-0.43999999999999995</v>
      </c>
      <c r="CO306" s="509">
        <f t="array" ref="CO306">IF(AQ306="N/A","",IF(CU306="N/A",0,IF(ISBLANK(G306),0,GetPolSymmDiscount(I306,H306,J306,K306,L306,M306,N306,O306))))</f>
        <v>0</v>
      </c>
      <c r="CP306" s="509">
        <f t="array" ref="CP306">IF(AQ306="N/A","",Depthdisc(I306,H306,L306,J306,K306,Z306,"Y"))</f>
        <v>0</v>
      </c>
      <c r="CQ306" s="509">
        <f t="array" ref="CQ306">IF(AQ306="N/A","",IF(CU306="N/A",0,GetSizePremiums(I306,H306,J306,K306,L306,M306,N306,O306,getSection(G306,J306,K306))))</f>
        <v>0</v>
      </c>
      <c r="CR306" s="509">
        <f t="array" ref="CR306">IF(AQ306="N/A","",IF(CU306="N/A",0,IF(ISBLANK(G306),0,GetDiameterPremiums(I306,H306,L306,M306,N306,O306,J306,K306,T306))))</f>
        <v>0</v>
      </c>
      <c r="CS306" s="509">
        <f t="array" ref="CS306">IF(AQ306="N/A","",IF(CU306="N/A",0,IF(ISBLANK(G306),0,GetKtoSPremiums(I306,H306,J306,K306,AJ306))))</f>
        <v>0</v>
      </c>
      <c r="CT306" s="509">
        <f t="shared" si="69"/>
        <v>-0.43999999999999995</v>
      </c>
      <c r="CU306" s="508">
        <f t="array" ref="CU306">IF(AQ306="N/A","",GetFMP(I306, H306, J306, K306, L306, M306, N306, O306, (Q306+R306)/2,Z306,AJ306,"Y"))</f>
        <v>1568.0000000000002</v>
      </c>
      <c r="CV306" s="504">
        <f t="shared" si="70"/>
        <v>784.00000000000011</v>
      </c>
      <c r="CW306" s="508">
        <f t="shared" si="71"/>
        <v>2800</v>
      </c>
      <c r="CX306" s="717">
        <f t="shared" si="72"/>
        <v>-0.01</v>
      </c>
      <c r="CY306" s="717">
        <f>IF(OR(AQ306="N/A",BM306="N/A",BI306="N/A"),"",IF(AND(H306&lt;1,H306&gt;=0.3,I305="ROUND"),IF(CT306&gt;=-0.4,-0.2,-0.15),MAX(CX306,IF(OR(AQ306="N/A",BM306="N/A",BI306="N/A"),"",GetFinalDiscount("Y", I306, H306, J306, K306, L306, M306, N306, O306, AS306, AT306,AU306,AV306, AW306, AX306,AY306, AZ306, BA306, BB306,BC306,BD306, BE306,BG306, BH306, BJ306, BK306, BN306, BO306, BP306)))))</f>
        <v>-0.15</v>
      </c>
      <c r="CZ306" s="717">
        <f t="shared" si="73"/>
        <v>-0.43999999999999995</v>
      </c>
      <c r="DA306" s="509">
        <f t="shared" si="74"/>
        <v>-0.44999999999999996</v>
      </c>
      <c r="DB306" s="504">
        <f t="shared" si="75"/>
        <v>1540.0000000000002</v>
      </c>
      <c r="DC306" s="504">
        <f t="shared" si="76"/>
        <v>770.00000000000011</v>
      </c>
      <c r="DD306" s="504" t="str">
        <f t="shared" si="77"/>
        <v/>
      </c>
      <c r="DE306" s="504">
        <f t="array" ref="DE306">IF(OR(AQ306="N/A",BM306="N/A",BI306="N/A"),"",GetCertCharge(H306,"Y",AL306))</f>
        <v>54</v>
      </c>
      <c r="DF306" s="504">
        <f>IF(OR(AQ306="N/A",BM306="N/A",BI306="N/A"),"",DC306*Parameters!$L$3)</f>
        <v>30.800000000000004</v>
      </c>
      <c r="DG306" s="504">
        <f t="shared" si="78"/>
        <v>685.20000000000016</v>
      </c>
      <c r="DH306" s="504">
        <f t="shared" si="79"/>
        <v>1370.4000000000003</v>
      </c>
    </row>
    <row r="307" spans="2:112" x14ac:dyDescent="0.25">
      <c r="B307" s="798"/>
      <c r="C307" s="799" t="s">
        <v>1769</v>
      </c>
      <c r="D307" s="512"/>
      <c r="E307" s="512"/>
      <c r="F307" s="722" t="s">
        <v>24</v>
      </c>
      <c r="G307" s="800"/>
      <c r="H307" s="801">
        <v>0.5</v>
      </c>
      <c r="I307" s="509" t="s">
        <v>196</v>
      </c>
      <c r="J307" s="802" t="s">
        <v>215</v>
      </c>
      <c r="K307" s="803" t="s">
        <v>251</v>
      </c>
      <c r="L307" s="804" t="s">
        <v>202</v>
      </c>
      <c r="M307" s="805" t="s">
        <v>188</v>
      </c>
      <c r="N307" s="804" t="s">
        <v>202</v>
      </c>
      <c r="O307" s="804" t="s">
        <v>22</v>
      </c>
      <c r="P307" s="806"/>
      <c r="Q307" s="805"/>
      <c r="R307" s="805"/>
      <c r="S307" s="805"/>
      <c r="T307" s="805"/>
      <c r="U307" s="805">
        <v>1.012</v>
      </c>
      <c r="V307" s="805"/>
      <c r="W307" s="805"/>
      <c r="X307" s="805"/>
      <c r="Y307" s="805"/>
      <c r="Z307" s="805">
        <v>64.8</v>
      </c>
      <c r="AA307" s="512">
        <v>58</v>
      </c>
      <c r="AB307" s="512"/>
      <c r="AC307" s="512"/>
      <c r="AD307" s="807"/>
      <c r="AE307" s="805"/>
      <c r="AF307" s="805"/>
      <c r="AG307" s="805"/>
      <c r="AH307" s="805"/>
      <c r="AI307" s="512"/>
      <c r="AJ307" s="512" t="s">
        <v>1973</v>
      </c>
      <c r="AK307" s="807"/>
      <c r="AL307" s="512"/>
      <c r="AM307" s="807"/>
      <c r="AN307" s="512"/>
      <c r="AO307" s="559">
        <f t="array" ref="AO307">IF(AQ307="N/A","",GetRapPrice(I307,H307,J307,K307))</f>
        <v>3800</v>
      </c>
      <c r="AP307" s="509">
        <f t="shared" si="64"/>
        <v>-0.5</v>
      </c>
      <c r="AQ307" s="508">
        <f t="array" ref="AQ307">GetFMP(I307,H307,J307,K307,L307,M307,N307,O307,(Q307+R307)/2,Z307,AJ307,"Y")</f>
        <v>1900</v>
      </c>
      <c r="AR307" s="504">
        <f t="shared" si="65"/>
        <v>950</v>
      </c>
      <c r="AS307" s="808"/>
      <c r="AT307" s="809"/>
      <c r="AU307" s="810"/>
      <c r="AV307" s="810"/>
      <c r="AW307" s="811" t="s">
        <v>189</v>
      </c>
      <c r="AX307" s="811" t="s">
        <v>1183</v>
      </c>
      <c r="AY307" s="810" t="s">
        <v>1180</v>
      </c>
      <c r="AZ307" s="810" t="s">
        <v>1183</v>
      </c>
      <c r="BA307" s="810" t="s">
        <v>195</v>
      </c>
      <c r="BB307" s="810" t="s">
        <v>1183</v>
      </c>
      <c r="BC307" s="810" t="s">
        <v>1183</v>
      </c>
      <c r="BD307" s="810" t="s">
        <v>1183</v>
      </c>
      <c r="BE307" s="810" t="s">
        <v>1183</v>
      </c>
      <c r="BF307" s="811">
        <f>NaturalRelatedDisc(I307,H307,J307,K307,AX307,"Y",L307,M307,N307,O307)+NaturalRelatedDisc(I307,H307,J307,K307,AY307,"Y",L307,M307,N307,O307)+OpenRelatedDisc(I307,H307,J307,K307,AZ307,"Y",L307,M307,N307,O307)+GrainingRelatedDisc(I307,H307,J307,K307,BA307,"Surface","Y",L307,M307,N307,O307)+GrainingRelatedDisc(I307,H307,J307,K307,BB307,"Internal","Y",L307,M307,N307,O307)+OthersRelatedDisc(I307,H307,J307,K307,BC307,"Y",L307,M307,N307,O307)+OthersRelatedDisc(I307,H307,J307,K307,BD307,"Y",L307,M307,N307,O307)+OthersRelatedDisc(I307,H307,J307,K307,BE307,"Y",L307,M307,N307,O307)+cutrelatedDisc(I307,H307,J307,K307,L307,M307,N307,AW307,"Y",O307)+GetColClarupgDwg(I307,H307,J307,K307,AU307,AV307,"Y",L307)</f>
        <v>-0.01</v>
      </c>
      <c r="BG307" s="810" t="s">
        <v>1183</v>
      </c>
      <c r="BH307" s="810" t="s">
        <v>1183</v>
      </c>
      <c r="BI307" s="811">
        <f t="shared" si="66"/>
        <v>0</v>
      </c>
      <c r="BJ307" s="810" t="s">
        <v>1183</v>
      </c>
      <c r="BK307" s="810" t="s">
        <v>1183</v>
      </c>
      <c r="BL307" s="810" t="s">
        <v>1322</v>
      </c>
      <c r="BM307" s="811">
        <f t="shared" si="67"/>
        <v>0</v>
      </c>
      <c r="BN307" s="812" t="s">
        <v>861</v>
      </c>
      <c r="BO307" s="812" t="s">
        <v>749</v>
      </c>
      <c r="BP307" s="812" t="s">
        <v>861</v>
      </c>
      <c r="BQ307" s="811">
        <f>cleanrelateddisc(I307, H307, J307, K307, BN307, BO307, "Y", L307, M307, N307)+HARelatedDisc(I307, H307, J307, K307,BP307, "Y", L307)</f>
        <v>0</v>
      </c>
      <c r="BR307" s="810"/>
      <c r="BS307" s="810"/>
      <c r="BT307" s="811"/>
      <c r="BU307" s="811"/>
      <c r="BV307" s="810"/>
      <c r="BW307" s="811"/>
      <c r="BX307" s="810"/>
      <c r="BY307" s="813"/>
      <c r="BZ307" s="811"/>
      <c r="CA307" s="813"/>
      <c r="CB307" s="811"/>
      <c r="CC307" s="810"/>
      <c r="CD307" s="810"/>
      <c r="CE307" s="810"/>
      <c r="CF307" s="810"/>
      <c r="CG307" s="810"/>
      <c r="CH307" s="810"/>
      <c r="CI307" s="810"/>
      <c r="CJ307" s="810"/>
      <c r="CK307" s="814"/>
      <c r="CL307" s="815">
        <f t="array" ref="CL307">getSection(I307,J307,K307)</f>
        <v>5</v>
      </c>
      <c r="CM307" s="508">
        <f t="array" ref="CM307">IF(AQ307="N/A","",IF(CU307="N/A",0,GetRapPrice(I307,H307,J307,K307)))</f>
        <v>3800</v>
      </c>
      <c r="CN307" s="509">
        <f t="shared" si="68"/>
        <v>-0.5</v>
      </c>
      <c r="CO307" s="509">
        <f t="array" ref="CO307">IF(AQ307="N/A","",IF(CU307="N/A",0,IF(ISBLANK(G307),0,GetPolSymmDiscount(I307,H307,J307,K307,L307,M307,N307,O307))))</f>
        <v>0</v>
      </c>
      <c r="CP307" s="509">
        <f t="array" ref="CP307">IF(AQ307="N/A","",Depthdisc(I307,H307,L307,J307,K307,Z307,"Y"))</f>
        <v>0</v>
      </c>
      <c r="CQ307" s="509">
        <f t="array" ref="CQ307">IF(AQ307="N/A","",IF(CU307="N/A",0,GetSizePremiums(I307,H307,J307,K307,L307,M307,N307,O307,getSection(G307,J307,K307))))</f>
        <v>0</v>
      </c>
      <c r="CR307" s="509">
        <f t="array" ref="CR307">IF(AQ307="N/A","",IF(CU307="N/A",0,IF(ISBLANK(G307),0,GetDiameterPremiums(I307,H307,L307,M307,N307,O307,J307,K307,T307))))</f>
        <v>0</v>
      </c>
      <c r="CS307" s="509">
        <f t="array" ref="CS307">IF(AQ307="N/A","",IF(CU307="N/A",0,IF(ISBLANK(G307),0,GetKtoSPremiums(I307,H307,J307,K307,AJ307))))</f>
        <v>0</v>
      </c>
      <c r="CT307" s="509">
        <f t="shared" si="69"/>
        <v>-0.5</v>
      </c>
      <c r="CU307" s="508">
        <f t="array" ref="CU307">IF(AQ307="N/A","",GetFMP(I307, H307, J307, K307, L307, M307, N307, O307, (Q307+R307)/2,Z307,AJ307,"Y"))</f>
        <v>1900</v>
      </c>
      <c r="CV307" s="504">
        <f t="shared" si="70"/>
        <v>950</v>
      </c>
      <c r="CW307" s="508">
        <f t="shared" si="71"/>
        <v>3800</v>
      </c>
      <c r="CX307" s="717">
        <f t="shared" si="72"/>
        <v>-0.01</v>
      </c>
      <c r="CY307" s="717">
        <f>IF(OR(AQ307="N/A",BM307="N/A",BI307="N/A"),"",IF(AND(H307&lt;1,H307&gt;=0.3,I306="ROUND"),IF(CT307&gt;=-0.4,-0.2,-0.15),MAX(CX307,IF(OR(AQ307="N/A",BM307="N/A",BI307="N/A"),"",GetFinalDiscount("Y", I307, H307, J307, K307, L307, M307, N307, O307, AS307, AT307,AU307,AV307, AW307, AX307,AY307, AZ307, BA307, BB307,BC307,BD307, BE307,BG307, BH307, BJ307, BK307, BN307, BO307, BP307)))))</f>
        <v>-0.15</v>
      </c>
      <c r="CZ307" s="717">
        <f t="shared" si="73"/>
        <v>-0.5</v>
      </c>
      <c r="DA307" s="509">
        <f t="shared" si="74"/>
        <v>-0.51</v>
      </c>
      <c r="DB307" s="504">
        <f t="shared" si="75"/>
        <v>1862</v>
      </c>
      <c r="DC307" s="504">
        <f t="shared" si="76"/>
        <v>931</v>
      </c>
      <c r="DD307" s="504" t="str">
        <f t="shared" si="77"/>
        <v/>
      </c>
      <c r="DE307" s="504">
        <f t="array" ref="DE307">IF(OR(AQ307="N/A",BM307="N/A",BI307="N/A"),"",GetCertCharge(H307,"Y",AL307))</f>
        <v>54</v>
      </c>
      <c r="DF307" s="504">
        <f>IF(OR(AQ307="N/A",BM307="N/A",BI307="N/A"),"",DC307*Parameters!$L$3)</f>
        <v>37.24</v>
      </c>
      <c r="DG307" s="504">
        <f t="shared" si="78"/>
        <v>839.76</v>
      </c>
      <c r="DH307" s="504">
        <f t="shared" si="79"/>
        <v>1679.52</v>
      </c>
    </row>
    <row r="308" spans="2:112" x14ac:dyDescent="0.25">
      <c r="B308" s="798"/>
      <c r="C308" s="799" t="s">
        <v>1770</v>
      </c>
      <c r="D308" s="512"/>
      <c r="E308" s="512"/>
      <c r="F308" s="722" t="s">
        <v>24</v>
      </c>
      <c r="G308" s="800"/>
      <c r="H308" s="801">
        <v>0.5</v>
      </c>
      <c r="I308" s="509" t="s">
        <v>196</v>
      </c>
      <c r="J308" s="802" t="s">
        <v>250</v>
      </c>
      <c r="K308" s="803" t="s">
        <v>243</v>
      </c>
      <c r="L308" s="804" t="s">
        <v>202</v>
      </c>
      <c r="M308" s="805" t="s">
        <v>202</v>
      </c>
      <c r="N308" s="804" t="s">
        <v>202</v>
      </c>
      <c r="O308" s="804" t="s">
        <v>22</v>
      </c>
      <c r="P308" s="806"/>
      <c r="Q308" s="805"/>
      <c r="R308" s="805"/>
      <c r="S308" s="805"/>
      <c r="T308" s="805"/>
      <c r="U308" s="805">
        <v>1.01</v>
      </c>
      <c r="V308" s="805"/>
      <c r="W308" s="805"/>
      <c r="X308" s="805"/>
      <c r="Y308" s="805"/>
      <c r="Z308" s="805">
        <v>63.5</v>
      </c>
      <c r="AA308" s="512">
        <v>60</v>
      </c>
      <c r="AB308" s="512"/>
      <c r="AC308" s="512"/>
      <c r="AD308" s="807"/>
      <c r="AE308" s="805"/>
      <c r="AF308" s="805"/>
      <c r="AG308" s="805"/>
      <c r="AH308" s="805"/>
      <c r="AI308" s="512"/>
      <c r="AJ308" s="512"/>
      <c r="AK308" s="807"/>
      <c r="AL308" s="512"/>
      <c r="AM308" s="807"/>
      <c r="AN308" s="512"/>
      <c r="AO308" s="559">
        <f t="array" ref="AO308">IF(AQ308="N/A","",GetRapPrice(I308,H308,J308,K308))</f>
        <v>3900</v>
      </c>
      <c r="AP308" s="509">
        <f t="shared" si="64"/>
        <v>-0.49</v>
      </c>
      <c r="AQ308" s="508">
        <f t="array" ref="AQ308">GetFMP(I308,H308,J308,K308,L308,M308,N308,O308,(Q308+R308)/2,Z308,AJ308,"Y")</f>
        <v>1989</v>
      </c>
      <c r="AR308" s="504">
        <f t="shared" si="65"/>
        <v>994.5</v>
      </c>
      <c r="AS308" s="808"/>
      <c r="AT308" s="809"/>
      <c r="AU308" s="810"/>
      <c r="AV308" s="810"/>
      <c r="AW308" s="811"/>
      <c r="AX308" s="811" t="s">
        <v>1183</v>
      </c>
      <c r="AY308" s="810" t="s">
        <v>1183</v>
      </c>
      <c r="AZ308" s="810" t="s">
        <v>1183</v>
      </c>
      <c r="BA308" s="810" t="s">
        <v>1183</v>
      </c>
      <c r="BB308" s="810" t="s">
        <v>1183</v>
      </c>
      <c r="BC308" s="810" t="s">
        <v>1183</v>
      </c>
      <c r="BD308" s="810" t="s">
        <v>1183</v>
      </c>
      <c r="BE308" s="810" t="s">
        <v>1183</v>
      </c>
      <c r="BF308" s="811">
        <f>NaturalRelatedDisc(I308,H308,J308,K308,AX308,"Y",L308,M308,N308,O308)+NaturalRelatedDisc(I308,H308,J308,K308,AY308,"Y",L308,M308,N308,O308)+OpenRelatedDisc(I308,H308,J308,K308,AZ308,"Y",L308,M308,N308,O308)+GrainingRelatedDisc(I308,H308,J308,K308,BA308,"Surface","Y",L308,M308,N308,O308)+GrainingRelatedDisc(I308,H308,J308,K308,BB308,"Internal","Y",L308,M308,N308,O308)+OthersRelatedDisc(I308,H308,J308,K308,BC308,"Y",L308,M308,N308,O308)+OthersRelatedDisc(I308,H308,J308,K308,BD308,"Y",L308,M308,N308,O308)+OthersRelatedDisc(I308,H308,J308,K308,BE308,"Y",L308,M308,N308,O308)+cutrelatedDisc(I308,H308,J308,K308,L308,M308,N308,AW308,"Y",O308)+GetColClarupgDwg(I308,H308,J308,K308,AU308,AV308,"Y",L308)</f>
        <v>0</v>
      </c>
      <c r="BG308" s="810" t="s">
        <v>1183</v>
      </c>
      <c r="BH308" s="810" t="s">
        <v>1183</v>
      </c>
      <c r="BI308" s="811">
        <f t="shared" si="66"/>
        <v>0</v>
      </c>
      <c r="BJ308" s="810" t="s">
        <v>1183</v>
      </c>
      <c r="BK308" s="810" t="s">
        <v>1183</v>
      </c>
      <c r="BL308" s="810" t="s">
        <v>1183</v>
      </c>
      <c r="BM308" s="811">
        <f t="shared" si="67"/>
        <v>0</v>
      </c>
      <c r="BN308" s="812" t="s">
        <v>861</v>
      </c>
      <c r="BO308" s="812" t="s">
        <v>861</v>
      </c>
      <c r="BP308" s="812" t="s">
        <v>861</v>
      </c>
      <c r="BQ308" s="811">
        <f>cleanrelateddisc(I308, H308, J308, K308, BN308, BO308, "Y", L308, M308, N308)+HARelatedDisc(I308, H308, J308, K308,BP308, "Y", L308)</f>
        <v>0</v>
      </c>
      <c r="BR308" s="810"/>
      <c r="BS308" s="810"/>
      <c r="BT308" s="811"/>
      <c r="BU308" s="811"/>
      <c r="BV308" s="810"/>
      <c r="BW308" s="811"/>
      <c r="BX308" s="810"/>
      <c r="BY308" s="813"/>
      <c r="BZ308" s="811"/>
      <c r="CA308" s="813"/>
      <c r="CB308" s="811"/>
      <c r="CC308" s="810"/>
      <c r="CD308" s="810"/>
      <c r="CE308" s="810"/>
      <c r="CF308" s="810"/>
      <c r="CG308" s="810"/>
      <c r="CH308" s="810"/>
      <c r="CI308" s="810"/>
      <c r="CJ308" s="810"/>
      <c r="CK308" s="814"/>
      <c r="CL308" s="815">
        <f t="array" ref="CL308">getSection(I308,J308,K308)</f>
        <v>5</v>
      </c>
      <c r="CM308" s="508">
        <f t="array" ref="CM308">IF(AQ308="N/A","",IF(CU308="N/A",0,GetRapPrice(I308,H308,J308,K308)))</f>
        <v>3900</v>
      </c>
      <c r="CN308" s="509">
        <f t="shared" si="68"/>
        <v>-0.49</v>
      </c>
      <c r="CO308" s="509">
        <f t="array" ref="CO308">IF(AQ308="N/A","",IF(CU308="N/A",0,IF(ISBLANK(G308),0,GetPolSymmDiscount(I308,H308,J308,K308,L308,M308,N308,O308))))</f>
        <v>0</v>
      </c>
      <c r="CP308" s="509">
        <f t="array" ref="CP308">IF(AQ308="N/A","",Depthdisc(I308,H308,L308,J308,K308,Z308,"Y"))</f>
        <v>0</v>
      </c>
      <c r="CQ308" s="509">
        <f t="array" ref="CQ308">IF(AQ308="N/A","",IF(CU308="N/A",0,GetSizePremiums(I308,H308,J308,K308,L308,M308,N308,O308,getSection(G308,J308,K308))))</f>
        <v>0</v>
      </c>
      <c r="CR308" s="509">
        <f t="array" ref="CR308">IF(AQ308="N/A","",IF(CU308="N/A",0,IF(ISBLANK(G308),0,GetDiameterPremiums(I308,H308,L308,M308,N308,O308,J308,K308,T308))))</f>
        <v>0</v>
      </c>
      <c r="CS308" s="509">
        <f t="array" ref="CS308">IF(AQ308="N/A","",IF(CU308="N/A",0,IF(ISBLANK(G308),0,GetKtoSPremiums(I308,H308,J308,K308,AJ308))))</f>
        <v>0</v>
      </c>
      <c r="CT308" s="509">
        <f t="shared" si="69"/>
        <v>-0.49</v>
      </c>
      <c r="CU308" s="508">
        <f t="array" ref="CU308">IF(AQ308="N/A","",GetFMP(I308, H308, J308, K308, L308, M308, N308, O308, (Q308+R308)/2,Z308,AJ308,"Y"))</f>
        <v>1989</v>
      </c>
      <c r="CV308" s="504">
        <f t="shared" si="70"/>
        <v>994.5</v>
      </c>
      <c r="CW308" s="508">
        <f t="shared" si="71"/>
        <v>3900</v>
      </c>
      <c r="CX308" s="717">
        <f t="shared" si="72"/>
        <v>0</v>
      </c>
      <c r="CY308" s="717">
        <f>IF(OR(AQ308="N/A",BM308="N/A",BI308="N/A"),"",IF(AND(H308&lt;1,H308&gt;=0.3,I307="ROUND"),IF(CT308&gt;=-0.4,-0.2,-0.15),MAX(CX308,IF(OR(AQ308="N/A",BM308="N/A",BI308="N/A"),"",GetFinalDiscount("Y", I308, H308, J308, K308, L308, M308, N308, O308, AS308, AT308,AU308,AV308, AW308, AX308,AY308, AZ308, BA308, BB308,BC308,BD308, BE308,BG308, BH308, BJ308, BK308, BN308, BO308, BP308)))))</f>
        <v>-0.15</v>
      </c>
      <c r="CZ308" s="717">
        <f t="shared" si="73"/>
        <v>-0.49</v>
      </c>
      <c r="DA308" s="509">
        <f t="shared" si="74"/>
        <v>-0.49</v>
      </c>
      <c r="DB308" s="504">
        <f t="shared" si="75"/>
        <v>1989</v>
      </c>
      <c r="DC308" s="504">
        <f t="shared" si="76"/>
        <v>994.5</v>
      </c>
      <c r="DD308" s="504" t="str">
        <f t="shared" si="77"/>
        <v/>
      </c>
      <c r="DE308" s="504">
        <f t="array" ref="DE308">IF(OR(AQ308="N/A",BM308="N/A",BI308="N/A"),"",GetCertCharge(H308,"Y",AL308))</f>
        <v>54</v>
      </c>
      <c r="DF308" s="504">
        <f>IF(OR(AQ308="N/A",BM308="N/A",BI308="N/A"),"",DC308*Parameters!$L$3)</f>
        <v>39.78</v>
      </c>
      <c r="DG308" s="504">
        <f t="shared" si="78"/>
        <v>900.72</v>
      </c>
      <c r="DH308" s="504">
        <f t="shared" si="79"/>
        <v>1801.44</v>
      </c>
    </row>
    <row r="309" spans="2:112" x14ac:dyDescent="0.25">
      <c r="B309" s="798"/>
      <c r="C309" s="799" t="s">
        <v>1771</v>
      </c>
      <c r="D309" s="512"/>
      <c r="E309" s="512"/>
      <c r="F309" s="722" t="s">
        <v>24</v>
      </c>
      <c r="G309" s="800"/>
      <c r="H309" s="801">
        <v>0.5</v>
      </c>
      <c r="I309" s="509" t="s">
        <v>196</v>
      </c>
      <c r="J309" s="802" t="s">
        <v>186</v>
      </c>
      <c r="K309" s="803" t="s">
        <v>259</v>
      </c>
      <c r="L309" s="804" t="s">
        <v>188</v>
      </c>
      <c r="M309" s="805" t="s">
        <v>188</v>
      </c>
      <c r="N309" s="804" t="s">
        <v>188</v>
      </c>
      <c r="O309" s="804" t="s">
        <v>22</v>
      </c>
      <c r="P309" s="806"/>
      <c r="Q309" s="805"/>
      <c r="R309" s="805"/>
      <c r="S309" s="805"/>
      <c r="T309" s="805"/>
      <c r="U309" s="805">
        <v>1.008</v>
      </c>
      <c r="V309" s="805"/>
      <c r="W309" s="805"/>
      <c r="X309" s="805"/>
      <c r="Y309" s="805"/>
      <c r="Z309" s="805">
        <v>61.6</v>
      </c>
      <c r="AA309" s="512">
        <v>59</v>
      </c>
      <c r="AB309" s="512"/>
      <c r="AC309" s="512"/>
      <c r="AD309" s="807"/>
      <c r="AE309" s="805"/>
      <c r="AF309" s="805"/>
      <c r="AG309" s="805"/>
      <c r="AH309" s="805"/>
      <c r="AI309" s="512"/>
      <c r="AJ309" s="512" t="s">
        <v>1974</v>
      </c>
      <c r="AK309" s="807"/>
      <c r="AL309" s="512"/>
      <c r="AM309" s="807"/>
      <c r="AN309" s="512"/>
      <c r="AO309" s="559">
        <f t="array" ref="AO309">IF(AQ309="N/A","",GetRapPrice(I309,H309,J309,K309))</f>
        <v>3700</v>
      </c>
      <c r="AP309" s="509">
        <f t="shared" si="64"/>
        <v>-0.4</v>
      </c>
      <c r="AQ309" s="508">
        <f t="array" ref="AQ309">GetFMP(I309,H309,J309,K309,L309,M309,N309,O309,(Q309+R309)/2,Z309,AJ309,"Y")</f>
        <v>2220</v>
      </c>
      <c r="AR309" s="504">
        <f t="shared" si="65"/>
        <v>1110</v>
      </c>
      <c r="AS309" s="808"/>
      <c r="AT309" s="809"/>
      <c r="AU309" s="810"/>
      <c r="AV309" s="810"/>
      <c r="AW309" s="811"/>
      <c r="AX309" s="811" t="s">
        <v>1183</v>
      </c>
      <c r="AY309" s="810" t="s">
        <v>1183</v>
      </c>
      <c r="AZ309" s="810" t="s">
        <v>1196</v>
      </c>
      <c r="BA309" s="810" t="s">
        <v>1183</v>
      </c>
      <c r="BB309" s="810" t="s">
        <v>1183</v>
      </c>
      <c r="BC309" s="810" t="s">
        <v>1183</v>
      </c>
      <c r="BD309" s="810" t="s">
        <v>1183</v>
      </c>
      <c r="BE309" s="810" t="s">
        <v>1183</v>
      </c>
      <c r="BF309" s="811">
        <f>NaturalRelatedDisc(I309,H309,J309,K309,AX309,"Y",L309,M309,N309,O309)+NaturalRelatedDisc(I309,H309,J309,K309,AY309,"Y",L309,M309,N309,O309)+OpenRelatedDisc(I309,H309,J309,K309,AZ309,"Y",L309,M309,N309,O309)+GrainingRelatedDisc(I309,H309,J309,K309,BA309,"Surface","Y",L309,M309,N309,O309)+GrainingRelatedDisc(I309,H309,J309,K309,BB309,"Internal","Y",L309,M309,N309,O309)+OthersRelatedDisc(I309,H309,J309,K309,BC309,"Y",L309,M309,N309,O309)+OthersRelatedDisc(I309,H309,J309,K309,BD309,"Y",L309,M309,N309,O309)+OthersRelatedDisc(I309,H309,J309,K309,BE309,"Y",L309,M309,N309,O309)+cutrelatedDisc(I309,H309,J309,K309,L309,M309,N309,AW309,"Y",O309)+GetColClarupgDwg(I309,H309,J309,K309,AU309,AV309,"Y",L309)</f>
        <v>-0.02</v>
      </c>
      <c r="BG309" s="810" t="s">
        <v>1183</v>
      </c>
      <c r="BH309" s="810" t="s">
        <v>1183</v>
      </c>
      <c r="BI309" s="811">
        <f t="shared" si="66"/>
        <v>0</v>
      </c>
      <c r="BJ309" s="810" t="s">
        <v>1284</v>
      </c>
      <c r="BK309" s="810" t="s">
        <v>1183</v>
      </c>
      <c r="BL309" s="810" t="s">
        <v>1183</v>
      </c>
      <c r="BM309" s="811">
        <f t="shared" si="67"/>
        <v>-0.01</v>
      </c>
      <c r="BN309" s="812"/>
      <c r="BO309" s="812"/>
      <c r="BP309" s="812" t="s">
        <v>749</v>
      </c>
      <c r="BQ309" s="811">
        <f>cleanrelateddisc(I309, H309, J309, K309, BN309, BO309, "Y", L309, M309, N309)+HARelatedDisc(I309, H309, J309, K309,BP309, "Y", L309)</f>
        <v>0</v>
      </c>
      <c r="BR309" s="810"/>
      <c r="BS309" s="810"/>
      <c r="BT309" s="811"/>
      <c r="BU309" s="811"/>
      <c r="BV309" s="810"/>
      <c r="BW309" s="811"/>
      <c r="BX309" s="810"/>
      <c r="BY309" s="813"/>
      <c r="BZ309" s="811"/>
      <c r="CA309" s="813"/>
      <c r="CB309" s="811"/>
      <c r="CC309" s="810"/>
      <c r="CD309" s="810"/>
      <c r="CE309" s="810"/>
      <c r="CF309" s="810"/>
      <c r="CG309" s="810"/>
      <c r="CH309" s="810"/>
      <c r="CI309" s="810"/>
      <c r="CJ309" s="810"/>
      <c r="CK309" s="814"/>
      <c r="CL309" s="815">
        <f t="array" ref="CL309">getSection(I309,J309,K309)</f>
        <v>7</v>
      </c>
      <c r="CM309" s="508">
        <f t="array" ref="CM309">IF(AQ309="N/A","",IF(CU309="N/A",0,GetRapPrice(I309,H309,J309,K309)))</f>
        <v>3700</v>
      </c>
      <c r="CN309" s="509">
        <f t="shared" si="68"/>
        <v>-0.4</v>
      </c>
      <c r="CO309" s="509">
        <f t="array" ref="CO309">IF(AQ309="N/A","",IF(CU309="N/A",0,IF(ISBLANK(G309),0,GetPolSymmDiscount(I309,H309,J309,K309,L309,M309,N309,O309))))</f>
        <v>0</v>
      </c>
      <c r="CP309" s="509">
        <f t="array" ref="CP309">IF(AQ309="N/A","",Depthdisc(I309,H309,L309,J309,K309,Z309,"Y"))</f>
        <v>0</v>
      </c>
      <c r="CQ309" s="509">
        <f t="array" ref="CQ309">IF(AQ309="N/A","",IF(CU309="N/A",0,GetSizePremiums(I309,H309,J309,K309,L309,M309,N309,O309,getSection(G309,J309,K309))))</f>
        <v>0</v>
      </c>
      <c r="CR309" s="509">
        <f t="array" ref="CR309">IF(AQ309="N/A","",IF(CU309="N/A",0,IF(ISBLANK(G309),0,GetDiameterPremiums(I309,H309,L309,M309,N309,O309,J309,K309,T309))))</f>
        <v>0</v>
      </c>
      <c r="CS309" s="509">
        <f t="array" ref="CS309">IF(AQ309="N/A","",IF(CU309="N/A",0,IF(ISBLANK(G309),0,GetKtoSPremiums(I309,H309,J309,K309,AJ309))))</f>
        <v>0</v>
      </c>
      <c r="CT309" s="509">
        <f t="shared" si="69"/>
        <v>-0.4</v>
      </c>
      <c r="CU309" s="508">
        <f t="array" ref="CU309">IF(AQ309="N/A","",GetFMP(I309, H309, J309, K309, L309, M309, N309, O309, (Q309+R309)/2,Z309,AJ309,"Y"))</f>
        <v>2220</v>
      </c>
      <c r="CV309" s="504">
        <f t="shared" si="70"/>
        <v>1110</v>
      </c>
      <c r="CW309" s="508">
        <f t="shared" si="71"/>
        <v>3700</v>
      </c>
      <c r="CX309" s="717">
        <f t="shared" si="72"/>
        <v>-0.03</v>
      </c>
      <c r="CY309" s="717">
        <f>IF(OR(AQ309="N/A",BM309="N/A",BI309="N/A"),"",IF(AND(H309&lt;1,H309&gt;=0.3,I308="ROUND"),IF(CT309&gt;=-0.4,-0.2,-0.15),MAX(CX309,IF(OR(AQ309="N/A",BM309="N/A",BI309="N/A"),"",GetFinalDiscount("Y", I309, H309, J309, K309, L309, M309, N309, O309, AS309, AT309,AU309,AV309, AW309, AX309,AY309, AZ309, BA309, BB309,BC309,BD309, BE309,BG309, BH309, BJ309, BK309, BN309, BO309, BP309)))))</f>
        <v>-0.2</v>
      </c>
      <c r="CZ309" s="717">
        <f t="shared" si="73"/>
        <v>-0.4</v>
      </c>
      <c r="DA309" s="509">
        <f t="shared" si="74"/>
        <v>-0.43000000000000005</v>
      </c>
      <c r="DB309" s="504">
        <f t="shared" si="75"/>
        <v>2109</v>
      </c>
      <c r="DC309" s="504">
        <f t="shared" si="76"/>
        <v>1054.5</v>
      </c>
      <c r="DD309" s="504" t="str">
        <f t="shared" si="77"/>
        <v/>
      </c>
      <c r="DE309" s="504">
        <f t="array" ref="DE309">IF(OR(AQ309="N/A",BM309="N/A",BI309="N/A"),"",GetCertCharge(H309,"Y",AL309))</f>
        <v>54</v>
      </c>
      <c r="DF309" s="504">
        <f>IF(OR(AQ309="N/A",BM309="N/A",BI309="N/A"),"",DC309*Parameters!$L$3)</f>
        <v>42.18</v>
      </c>
      <c r="DG309" s="504">
        <f t="shared" si="78"/>
        <v>958.32</v>
      </c>
      <c r="DH309" s="504">
        <f t="shared" si="79"/>
        <v>1916.64</v>
      </c>
    </row>
    <row r="310" spans="2:112" x14ac:dyDescent="0.25">
      <c r="B310" s="798"/>
      <c r="C310" s="799" t="s">
        <v>1772</v>
      </c>
      <c r="D310" s="512"/>
      <c r="E310" s="512"/>
      <c r="F310" s="722" t="s">
        <v>24</v>
      </c>
      <c r="G310" s="800"/>
      <c r="H310" s="801">
        <v>0.5</v>
      </c>
      <c r="I310" s="509" t="s">
        <v>196</v>
      </c>
      <c r="J310" s="802" t="s">
        <v>213</v>
      </c>
      <c r="K310" s="803" t="s">
        <v>187</v>
      </c>
      <c r="L310" s="804" t="s">
        <v>188</v>
      </c>
      <c r="M310" s="805" t="s">
        <v>188</v>
      </c>
      <c r="N310" s="804" t="s">
        <v>202</v>
      </c>
      <c r="O310" s="804" t="s">
        <v>22</v>
      </c>
      <c r="P310" s="806"/>
      <c r="Q310" s="805"/>
      <c r="R310" s="805"/>
      <c r="S310" s="805"/>
      <c r="T310" s="805"/>
      <c r="U310" s="805">
        <v>1.006</v>
      </c>
      <c r="V310" s="805"/>
      <c r="W310" s="805"/>
      <c r="X310" s="805"/>
      <c r="Y310" s="805"/>
      <c r="Z310" s="805">
        <v>61.5</v>
      </c>
      <c r="AA310" s="512">
        <v>58</v>
      </c>
      <c r="AB310" s="512"/>
      <c r="AC310" s="512"/>
      <c r="AD310" s="807"/>
      <c r="AE310" s="805"/>
      <c r="AF310" s="805"/>
      <c r="AG310" s="805"/>
      <c r="AH310" s="805"/>
      <c r="AI310" s="512"/>
      <c r="AJ310" s="512" t="s">
        <v>1957</v>
      </c>
      <c r="AK310" s="807"/>
      <c r="AL310" s="512"/>
      <c r="AM310" s="807"/>
      <c r="AN310" s="512"/>
      <c r="AO310" s="559">
        <f t="array" ref="AO310">IF(AQ310="N/A","",GetRapPrice(I310,H310,J310,K310))</f>
        <v>5700</v>
      </c>
      <c r="AP310" s="509">
        <f t="shared" si="64"/>
        <v>-0.37</v>
      </c>
      <c r="AQ310" s="508">
        <f t="array" ref="AQ310">GetFMP(I310,H310,J310,K310,L310,M310,N310,O310,(Q310+R310)/2,Z310,AJ310,"Y")</f>
        <v>3591</v>
      </c>
      <c r="AR310" s="504">
        <f t="shared" si="65"/>
        <v>1795.5</v>
      </c>
      <c r="AS310" s="808"/>
      <c r="AT310" s="809"/>
      <c r="AU310" s="810"/>
      <c r="AV310" s="810"/>
      <c r="AW310" s="811" t="s">
        <v>189</v>
      </c>
      <c r="AX310" s="811" t="s">
        <v>1183</v>
      </c>
      <c r="AY310" s="810" t="s">
        <v>1183</v>
      </c>
      <c r="AZ310" s="810" t="s">
        <v>1183</v>
      </c>
      <c r="BA310" s="810" t="s">
        <v>1183</v>
      </c>
      <c r="BB310" s="810" t="s">
        <v>1183</v>
      </c>
      <c r="BC310" s="810" t="s">
        <v>1183</v>
      </c>
      <c r="BD310" s="810" t="s">
        <v>1183</v>
      </c>
      <c r="BE310" s="810" t="s">
        <v>1183</v>
      </c>
      <c r="BF310" s="811">
        <f>NaturalRelatedDisc(I310,H310,J310,K310,AX310,"Y",L310,M310,N310,O310)+NaturalRelatedDisc(I310,H310,J310,K310,AY310,"Y",L310,M310,N310,O310)+OpenRelatedDisc(I310,H310,J310,K310,AZ310,"Y",L310,M310,N310,O310)+GrainingRelatedDisc(I310,H310,J310,K310,BA310,"Surface","Y",L310,M310,N310,O310)+GrainingRelatedDisc(I310,H310,J310,K310,BB310,"Internal","Y",L310,M310,N310,O310)+OthersRelatedDisc(I310,H310,J310,K310,BC310,"Y",L310,M310,N310,O310)+OthersRelatedDisc(I310,H310,J310,K310,BD310,"Y",L310,M310,N310,O310)+OthersRelatedDisc(I310,H310,J310,K310,BE310,"Y",L310,M310,N310,O310)+cutrelatedDisc(I310,H310,J310,K310,L310,M310,N310,AW310,"Y",O310)+GetColClarupgDwg(I310,H310,J310,K310,AU310,AV310,"Y",L310)</f>
        <v>0</v>
      </c>
      <c r="BG310" s="810" t="s">
        <v>1183</v>
      </c>
      <c r="BH310" s="810" t="s">
        <v>1183</v>
      </c>
      <c r="BI310" s="811">
        <f t="shared" si="66"/>
        <v>0</v>
      </c>
      <c r="BJ310" s="810" t="s">
        <v>1183</v>
      </c>
      <c r="BK310" s="810" t="s">
        <v>1183</v>
      </c>
      <c r="BL310" s="810" t="s">
        <v>1183</v>
      </c>
      <c r="BM310" s="811">
        <f t="shared" si="67"/>
        <v>0</v>
      </c>
      <c r="BN310" s="812" t="s">
        <v>861</v>
      </c>
      <c r="BO310" s="812" t="s">
        <v>861</v>
      </c>
      <c r="BP310" s="812" t="s">
        <v>861</v>
      </c>
      <c r="BQ310" s="811">
        <f>cleanrelateddisc(I310, H310, J310, K310, BN310, BO310, "Y", L310, M310, N310)+HARelatedDisc(I310, H310, J310, K310,BP310, "Y", L310)</f>
        <v>0</v>
      </c>
      <c r="BR310" s="810"/>
      <c r="BS310" s="810"/>
      <c r="BT310" s="811"/>
      <c r="BU310" s="811"/>
      <c r="BV310" s="810"/>
      <c r="BW310" s="811"/>
      <c r="BX310" s="810"/>
      <c r="BY310" s="813"/>
      <c r="BZ310" s="811"/>
      <c r="CA310" s="813"/>
      <c r="CB310" s="811"/>
      <c r="CC310" s="810"/>
      <c r="CD310" s="810"/>
      <c r="CE310" s="810"/>
      <c r="CF310" s="810"/>
      <c r="CG310" s="810"/>
      <c r="CH310" s="810"/>
      <c r="CI310" s="810"/>
      <c r="CJ310" s="810"/>
      <c r="CK310" s="814"/>
      <c r="CL310" s="815">
        <f t="array" ref="CL310">getSection(I310,J310,K310)</f>
        <v>1</v>
      </c>
      <c r="CM310" s="508">
        <f t="array" ref="CM310">IF(AQ310="N/A","",IF(CU310="N/A",0,GetRapPrice(I310,H310,J310,K310)))</f>
        <v>5700</v>
      </c>
      <c r="CN310" s="509">
        <f t="shared" si="68"/>
        <v>-0.37</v>
      </c>
      <c r="CO310" s="509">
        <f t="array" ref="CO310">IF(AQ310="N/A","",IF(CU310="N/A",0,IF(ISBLANK(G310),0,GetPolSymmDiscount(I310,H310,J310,K310,L310,M310,N310,O310))))</f>
        <v>0</v>
      </c>
      <c r="CP310" s="509">
        <f t="array" ref="CP310">IF(AQ310="N/A","",Depthdisc(I310,H310,L310,J310,K310,Z310,"Y"))</f>
        <v>0</v>
      </c>
      <c r="CQ310" s="509">
        <f t="array" ref="CQ310">IF(AQ310="N/A","",IF(CU310="N/A",0,GetSizePremiums(I310,H310,J310,K310,L310,M310,N310,O310,getSection(G310,J310,K310))))</f>
        <v>0</v>
      </c>
      <c r="CR310" s="509">
        <f t="array" ref="CR310">IF(AQ310="N/A","",IF(CU310="N/A",0,IF(ISBLANK(G310),0,GetDiameterPremiums(I310,H310,L310,M310,N310,O310,J310,K310,T310))))</f>
        <v>0</v>
      </c>
      <c r="CS310" s="509">
        <f t="array" ref="CS310">IF(AQ310="N/A","",IF(CU310="N/A",0,IF(ISBLANK(G310),0,GetKtoSPremiums(I310,H310,J310,K310,AJ310))))</f>
        <v>0</v>
      </c>
      <c r="CT310" s="509">
        <f t="shared" si="69"/>
        <v>-0.37</v>
      </c>
      <c r="CU310" s="508">
        <f t="array" ref="CU310">IF(AQ310="N/A","",GetFMP(I310, H310, J310, K310, L310, M310, N310, O310, (Q310+R310)/2,Z310,AJ310,"Y"))</f>
        <v>3591</v>
      </c>
      <c r="CV310" s="504">
        <f t="shared" si="70"/>
        <v>1795.5</v>
      </c>
      <c r="CW310" s="508">
        <f t="shared" si="71"/>
        <v>5700</v>
      </c>
      <c r="CX310" s="717">
        <f t="shared" si="72"/>
        <v>0</v>
      </c>
      <c r="CY310" s="717">
        <f>IF(OR(AQ310="N/A",BM310="N/A",BI310="N/A"),"",IF(AND(H310&lt;1,H310&gt;=0.3,I309="ROUND"),IF(CT310&gt;=-0.4,-0.2,-0.15),MAX(CX310,IF(OR(AQ310="N/A",BM310="N/A",BI310="N/A"),"",GetFinalDiscount("Y", I310, H310, J310, K310, L310, M310, N310, O310, AS310, AT310,AU310,AV310, AW310, AX310,AY310, AZ310, BA310, BB310,BC310,BD310, BE310,BG310, BH310, BJ310, BK310, BN310, BO310, BP310)))))</f>
        <v>-0.2</v>
      </c>
      <c r="CZ310" s="717">
        <f t="shared" si="73"/>
        <v>-0.37</v>
      </c>
      <c r="DA310" s="509">
        <f t="shared" si="74"/>
        <v>-0.37</v>
      </c>
      <c r="DB310" s="504">
        <f t="shared" si="75"/>
        <v>3591</v>
      </c>
      <c r="DC310" s="504">
        <f t="shared" si="76"/>
        <v>1795.5</v>
      </c>
      <c r="DD310" s="504" t="str">
        <f t="shared" si="77"/>
        <v/>
      </c>
      <c r="DE310" s="504">
        <f t="array" ref="DE310">IF(OR(AQ310="N/A",BM310="N/A",BI310="N/A"),"",GetCertCharge(H310,"Y",AL310))</f>
        <v>54</v>
      </c>
      <c r="DF310" s="504">
        <f>IF(OR(AQ310="N/A",BM310="N/A",BI310="N/A"),"",DC310*Parameters!$L$3)</f>
        <v>71.820000000000007</v>
      </c>
      <c r="DG310" s="504">
        <f t="shared" si="78"/>
        <v>1669.68</v>
      </c>
      <c r="DH310" s="504">
        <f t="shared" si="79"/>
        <v>3339.36</v>
      </c>
    </row>
    <row r="311" spans="2:112" x14ac:dyDescent="0.25">
      <c r="B311" s="798"/>
      <c r="C311" s="799" t="s">
        <v>1773</v>
      </c>
      <c r="D311" s="512"/>
      <c r="E311" s="512"/>
      <c r="F311" s="722" t="s">
        <v>24</v>
      </c>
      <c r="G311" s="800"/>
      <c r="H311" s="801">
        <v>0.5</v>
      </c>
      <c r="I311" s="509" t="s">
        <v>196</v>
      </c>
      <c r="J311" s="802" t="s">
        <v>250</v>
      </c>
      <c r="K311" s="803" t="s">
        <v>251</v>
      </c>
      <c r="L311" s="804" t="s">
        <v>188</v>
      </c>
      <c r="M311" s="805" t="s">
        <v>188</v>
      </c>
      <c r="N311" s="804" t="s">
        <v>202</v>
      </c>
      <c r="O311" s="804" t="s">
        <v>22</v>
      </c>
      <c r="P311" s="806"/>
      <c r="Q311" s="805"/>
      <c r="R311" s="805"/>
      <c r="S311" s="805"/>
      <c r="T311" s="805"/>
      <c r="U311" s="805">
        <v>1.014</v>
      </c>
      <c r="V311" s="805"/>
      <c r="W311" s="805"/>
      <c r="X311" s="805"/>
      <c r="Y311" s="805"/>
      <c r="Z311" s="805">
        <v>62.8</v>
      </c>
      <c r="AA311" s="512">
        <v>59</v>
      </c>
      <c r="AB311" s="512"/>
      <c r="AC311" s="512"/>
      <c r="AD311" s="807"/>
      <c r="AE311" s="805"/>
      <c r="AF311" s="805"/>
      <c r="AG311" s="805"/>
      <c r="AH311" s="805"/>
      <c r="AI311" s="512"/>
      <c r="AJ311" s="512" t="s">
        <v>1920</v>
      </c>
      <c r="AK311" s="807"/>
      <c r="AL311" s="512"/>
      <c r="AM311" s="807"/>
      <c r="AN311" s="512"/>
      <c r="AO311" s="559">
        <f t="array" ref="AO311">IF(AQ311="N/A","",GetRapPrice(I311,H311,J311,K311))</f>
        <v>3600</v>
      </c>
      <c r="AP311" s="509">
        <f t="shared" si="64"/>
        <v>-0.42000000000000004</v>
      </c>
      <c r="AQ311" s="508">
        <f t="array" ref="AQ311">GetFMP(I311,H311,J311,K311,L311,M311,N311,O311,(Q311+R311)/2,Z311,AJ311,"Y")</f>
        <v>2088</v>
      </c>
      <c r="AR311" s="504">
        <f t="shared" si="65"/>
        <v>1044</v>
      </c>
      <c r="AS311" s="808"/>
      <c r="AT311" s="809"/>
      <c r="AU311" s="810"/>
      <c r="AV311" s="810"/>
      <c r="AW311" s="811"/>
      <c r="AX311" s="811"/>
      <c r="AY311" s="810"/>
      <c r="AZ311" s="810" t="s">
        <v>1183</v>
      </c>
      <c r="BA311" s="810" t="s">
        <v>1183</v>
      </c>
      <c r="BB311" s="810" t="s">
        <v>1183</v>
      </c>
      <c r="BC311" s="810"/>
      <c r="BD311" s="810"/>
      <c r="BE311" s="810"/>
      <c r="BF311" s="811">
        <f>NaturalRelatedDisc(I311,H311,J311,K311,AX311,"Y",L311,M311,N311,O311)+NaturalRelatedDisc(I311,H311,J311,K311,AY311,"Y",L311,M311,N311,O311)+OpenRelatedDisc(I311,H311,J311,K311,AZ311,"Y",L311,M311,N311,O311)+GrainingRelatedDisc(I311,H311,J311,K311,BA311,"Surface","Y",L311,M311,N311,O311)+GrainingRelatedDisc(I311,H311,J311,K311,BB311,"Internal","Y",L311,M311,N311,O311)+OthersRelatedDisc(I311,H311,J311,K311,BC311,"Y",L311,M311,N311,O311)+OthersRelatedDisc(I311,H311,J311,K311,BD311,"Y",L311,M311,N311,O311)+OthersRelatedDisc(I311,H311,J311,K311,BE311,"Y",L311,M311,N311,O311)+cutrelatedDisc(I311,H311,J311,K311,L311,M311,N311,AW311,"Y",O311)+GetColClarupgDwg(I311,H311,J311,K311,AU311,AV311,"Y",L311)</f>
        <v>0</v>
      </c>
      <c r="BG311" s="810" t="s">
        <v>1183</v>
      </c>
      <c r="BH311" s="810" t="s">
        <v>1183</v>
      </c>
      <c r="BI311" s="811">
        <f t="shared" si="66"/>
        <v>0</v>
      </c>
      <c r="BJ311" s="810" t="s">
        <v>1183</v>
      </c>
      <c r="BK311" s="810" t="s">
        <v>1183</v>
      </c>
      <c r="BL311" s="810" t="s">
        <v>1183</v>
      </c>
      <c r="BM311" s="811">
        <f t="shared" si="67"/>
        <v>0</v>
      </c>
      <c r="BN311" s="812"/>
      <c r="BO311" s="812"/>
      <c r="BP311" s="812"/>
      <c r="BQ311" s="811">
        <f>cleanrelateddisc(I311, H311, J311, K311, BN311, BO311, "Y", L311, M311, N311)+HARelatedDisc(I311, H311, J311, K311,BP311, "Y", L311)</f>
        <v>0</v>
      </c>
      <c r="BR311" s="810"/>
      <c r="BS311" s="810"/>
      <c r="BT311" s="811"/>
      <c r="BU311" s="811"/>
      <c r="BV311" s="810"/>
      <c r="BW311" s="811"/>
      <c r="BX311" s="810"/>
      <c r="BY311" s="813"/>
      <c r="BZ311" s="811"/>
      <c r="CA311" s="813"/>
      <c r="CB311" s="811"/>
      <c r="CC311" s="810"/>
      <c r="CD311" s="810"/>
      <c r="CE311" s="810"/>
      <c r="CF311" s="810"/>
      <c r="CG311" s="810"/>
      <c r="CH311" s="810"/>
      <c r="CI311" s="810"/>
      <c r="CJ311" s="810"/>
      <c r="CK311" s="814"/>
      <c r="CL311" s="815">
        <f t="array" ref="CL311">getSection(I311,J311,K311)</f>
        <v>5</v>
      </c>
      <c r="CM311" s="508">
        <f t="array" ref="CM311">IF(AQ311="N/A","",IF(CU311="N/A",0,GetRapPrice(I311,H311,J311,K311)))</f>
        <v>3600</v>
      </c>
      <c r="CN311" s="509">
        <f t="shared" si="68"/>
        <v>-0.42000000000000004</v>
      </c>
      <c r="CO311" s="509">
        <f t="array" ref="CO311">IF(AQ311="N/A","",IF(CU311="N/A",0,IF(ISBLANK(G311),0,GetPolSymmDiscount(I311,H311,J311,K311,L311,M311,N311,O311))))</f>
        <v>0</v>
      </c>
      <c r="CP311" s="509">
        <f t="array" ref="CP311">IF(AQ311="N/A","",Depthdisc(I311,H311,L311,J311,K311,Z311,"Y"))</f>
        <v>0</v>
      </c>
      <c r="CQ311" s="509">
        <f t="array" ref="CQ311">IF(AQ311="N/A","",IF(CU311="N/A",0,GetSizePremiums(I311,H311,J311,K311,L311,M311,N311,O311,getSection(G311,J311,K311))))</f>
        <v>0</v>
      </c>
      <c r="CR311" s="509">
        <f t="array" ref="CR311">IF(AQ311="N/A","",IF(CU311="N/A",0,IF(ISBLANK(G311),0,GetDiameterPremiums(I311,H311,L311,M311,N311,O311,J311,K311,T311))))</f>
        <v>0</v>
      </c>
      <c r="CS311" s="509">
        <f t="array" ref="CS311">IF(AQ311="N/A","",IF(CU311="N/A",0,IF(ISBLANK(G311),0,GetKtoSPremiums(I311,H311,J311,K311,AJ311))))</f>
        <v>0</v>
      </c>
      <c r="CT311" s="509">
        <f t="shared" si="69"/>
        <v>-0.42000000000000004</v>
      </c>
      <c r="CU311" s="508">
        <f t="array" ref="CU311">IF(AQ311="N/A","",GetFMP(I311, H311, J311, K311, L311, M311, N311, O311, (Q311+R311)/2,Z311,AJ311,"Y"))</f>
        <v>2088</v>
      </c>
      <c r="CV311" s="504">
        <f t="shared" si="70"/>
        <v>1044</v>
      </c>
      <c r="CW311" s="508">
        <f t="shared" si="71"/>
        <v>3600</v>
      </c>
      <c r="CX311" s="717">
        <f t="shared" si="72"/>
        <v>0</v>
      </c>
      <c r="CY311" s="717">
        <f>IF(OR(AQ311="N/A",BM311="N/A",BI311="N/A"),"",IF(AND(H311&lt;1,H311&gt;=0.3,I310="ROUND"),IF(CT311&gt;=-0.4,-0.2,-0.15),MAX(CX311,IF(OR(AQ311="N/A",BM311="N/A",BI311="N/A"),"",GetFinalDiscount("Y", I311, H311, J311, K311, L311, M311, N311, O311, AS311, AT311,AU311,AV311, AW311, AX311,AY311, AZ311, BA311, BB311,BC311,BD311, BE311,BG311, BH311, BJ311, BK311, BN311, BO311, BP311)))))</f>
        <v>-0.15</v>
      </c>
      <c r="CZ311" s="717">
        <f t="shared" si="73"/>
        <v>-0.42000000000000004</v>
      </c>
      <c r="DA311" s="509">
        <f t="shared" si="74"/>
        <v>-0.42000000000000004</v>
      </c>
      <c r="DB311" s="504">
        <f t="shared" si="75"/>
        <v>2088</v>
      </c>
      <c r="DC311" s="504">
        <f t="shared" si="76"/>
        <v>1044</v>
      </c>
      <c r="DD311" s="504" t="str">
        <f t="shared" si="77"/>
        <v/>
      </c>
      <c r="DE311" s="504">
        <f t="array" ref="DE311">IF(OR(AQ311="N/A",BM311="N/A",BI311="N/A"),"",GetCertCharge(H311,"Y",AL311))</f>
        <v>54</v>
      </c>
      <c r="DF311" s="504">
        <f>IF(OR(AQ311="N/A",BM311="N/A",BI311="N/A"),"",DC311*Parameters!$L$3)</f>
        <v>41.76</v>
      </c>
      <c r="DG311" s="504">
        <f t="shared" si="78"/>
        <v>948.24</v>
      </c>
      <c r="DH311" s="504">
        <f t="shared" si="79"/>
        <v>1896.48</v>
      </c>
    </row>
    <row r="312" spans="2:112" x14ac:dyDescent="0.25">
      <c r="B312" s="798"/>
      <c r="C312" s="799" t="s">
        <v>1774</v>
      </c>
      <c r="D312" s="512"/>
      <c r="E312" s="512"/>
      <c r="F312" s="722" t="s">
        <v>24</v>
      </c>
      <c r="G312" s="800"/>
      <c r="H312" s="801">
        <v>0.5</v>
      </c>
      <c r="I312" s="509" t="s">
        <v>196</v>
      </c>
      <c r="J312" s="802" t="s">
        <v>258</v>
      </c>
      <c r="K312" s="803" t="s">
        <v>243</v>
      </c>
      <c r="L312" s="804" t="s">
        <v>188</v>
      </c>
      <c r="M312" s="805" t="s">
        <v>188</v>
      </c>
      <c r="N312" s="804" t="s">
        <v>188</v>
      </c>
      <c r="O312" s="804" t="s">
        <v>36</v>
      </c>
      <c r="P312" s="806"/>
      <c r="Q312" s="805"/>
      <c r="R312" s="805"/>
      <c r="S312" s="805"/>
      <c r="T312" s="805"/>
      <c r="U312" s="805">
        <v>1.01</v>
      </c>
      <c r="V312" s="805"/>
      <c r="W312" s="805"/>
      <c r="X312" s="805"/>
      <c r="Y312" s="805"/>
      <c r="Z312" s="805">
        <v>61.9</v>
      </c>
      <c r="AA312" s="512">
        <v>58</v>
      </c>
      <c r="AB312" s="512"/>
      <c r="AC312" s="512"/>
      <c r="AD312" s="807"/>
      <c r="AE312" s="805"/>
      <c r="AF312" s="805"/>
      <c r="AG312" s="805"/>
      <c r="AH312" s="805"/>
      <c r="AI312" s="512"/>
      <c r="AJ312" s="512" t="s">
        <v>1975</v>
      </c>
      <c r="AK312" s="807"/>
      <c r="AL312" s="512"/>
      <c r="AM312" s="807"/>
      <c r="AN312" s="512"/>
      <c r="AO312" s="559">
        <f t="array" ref="AO312">IF(AQ312="N/A","",GetRapPrice(I312,H312,J312,K312))</f>
        <v>3300</v>
      </c>
      <c r="AP312" s="509">
        <f t="shared" si="64"/>
        <v>-0.42000000000000004</v>
      </c>
      <c r="AQ312" s="508">
        <f t="array" ref="AQ312">GetFMP(I312,H312,J312,K312,L312,M312,N312,O312,(Q312+R312)/2,Z312,AJ312,"Y")</f>
        <v>1913.9999999999998</v>
      </c>
      <c r="AR312" s="504">
        <f t="shared" si="65"/>
        <v>956.99999999999989</v>
      </c>
      <c r="AS312" s="808"/>
      <c r="AT312" s="809"/>
      <c r="AU312" s="810"/>
      <c r="AV312" s="810"/>
      <c r="AW312" s="811" t="s">
        <v>189</v>
      </c>
      <c r="AX312" s="811" t="s">
        <v>253</v>
      </c>
      <c r="AY312" s="810" t="s">
        <v>1183</v>
      </c>
      <c r="AZ312" s="810" t="s">
        <v>1183</v>
      </c>
      <c r="BA312" s="810" t="s">
        <v>1183</v>
      </c>
      <c r="BB312" s="810" t="s">
        <v>1183</v>
      </c>
      <c r="BC312" s="810" t="s">
        <v>1183</v>
      </c>
      <c r="BD312" s="810" t="s">
        <v>1183</v>
      </c>
      <c r="BE312" s="810" t="s">
        <v>1183</v>
      </c>
      <c r="BF312" s="811">
        <f>NaturalRelatedDisc(I312,H312,J312,K312,AX312,"Y",L312,M312,N312,O312)+NaturalRelatedDisc(I312,H312,J312,K312,AY312,"Y",L312,M312,N312,O312)+OpenRelatedDisc(I312,H312,J312,K312,AZ312,"Y",L312,M312,N312,O312)+GrainingRelatedDisc(I312,H312,J312,K312,BA312,"Surface","Y",L312,M312,N312,O312)+GrainingRelatedDisc(I312,H312,J312,K312,BB312,"Internal","Y",L312,M312,N312,O312)+OthersRelatedDisc(I312,H312,J312,K312,BC312,"Y",L312,M312,N312,O312)+OthersRelatedDisc(I312,H312,J312,K312,BD312,"Y",L312,M312,N312,O312)+OthersRelatedDisc(I312,H312,J312,K312,BE312,"Y",L312,M312,N312,O312)+cutrelatedDisc(I312,H312,J312,K312,L312,M312,N312,AW312,"Y",O312)+GetColClarupgDwg(I312,H312,J312,K312,AU312,AV312,"Y",L312)</f>
        <v>0</v>
      </c>
      <c r="BG312" s="810" t="s">
        <v>1183</v>
      </c>
      <c r="BH312" s="810" t="s">
        <v>1183</v>
      </c>
      <c r="BI312" s="811">
        <f t="shared" si="66"/>
        <v>0</v>
      </c>
      <c r="BJ312" s="810" t="s">
        <v>1183</v>
      </c>
      <c r="BK312" s="810" t="s">
        <v>1183</v>
      </c>
      <c r="BL312" s="810" t="s">
        <v>1326</v>
      </c>
      <c r="BM312" s="811">
        <f t="shared" si="67"/>
        <v>0</v>
      </c>
      <c r="BN312" s="812" t="s">
        <v>861</v>
      </c>
      <c r="BO312" s="812" t="s">
        <v>861</v>
      </c>
      <c r="BP312" s="812" t="s">
        <v>749</v>
      </c>
      <c r="BQ312" s="811">
        <f>cleanrelateddisc(I312, H312, J312, K312, BN312, BO312, "Y", L312, M312, N312)+HARelatedDisc(I312, H312, J312, K312,BP312, "Y", L312)</f>
        <v>0</v>
      </c>
      <c r="BR312" s="810"/>
      <c r="BS312" s="810"/>
      <c r="BT312" s="811"/>
      <c r="BU312" s="811"/>
      <c r="BV312" s="810"/>
      <c r="BW312" s="811"/>
      <c r="BX312" s="810"/>
      <c r="BY312" s="813"/>
      <c r="BZ312" s="811"/>
      <c r="CA312" s="813"/>
      <c r="CB312" s="811"/>
      <c r="CC312" s="810"/>
      <c r="CD312" s="810"/>
      <c r="CE312" s="810"/>
      <c r="CF312" s="810"/>
      <c r="CG312" s="810"/>
      <c r="CH312" s="810"/>
      <c r="CI312" s="810"/>
      <c r="CJ312" s="810"/>
      <c r="CK312" s="814"/>
      <c r="CL312" s="815">
        <f t="array" ref="CL312">getSection(I312,J312,K312)</f>
        <v>5</v>
      </c>
      <c r="CM312" s="508">
        <f t="array" ref="CM312">IF(AQ312="N/A","",IF(CU312="N/A",0,GetRapPrice(I312,H312,J312,K312)))</f>
        <v>3300</v>
      </c>
      <c r="CN312" s="509">
        <f t="shared" si="68"/>
        <v>-0.42000000000000004</v>
      </c>
      <c r="CO312" s="509">
        <f t="array" ref="CO312">IF(AQ312="N/A","",IF(CU312="N/A",0,IF(ISBLANK(G312),0,GetPolSymmDiscount(I312,H312,J312,K312,L312,M312,N312,O312))))</f>
        <v>0</v>
      </c>
      <c r="CP312" s="509">
        <f t="array" ref="CP312">IF(AQ312="N/A","",Depthdisc(I312,H312,L312,J312,K312,Z312,"Y"))</f>
        <v>0</v>
      </c>
      <c r="CQ312" s="509">
        <f t="array" ref="CQ312">IF(AQ312="N/A","",IF(CU312="N/A",0,GetSizePremiums(I312,H312,J312,K312,L312,M312,N312,O312,getSection(G312,J312,K312))))</f>
        <v>0</v>
      </c>
      <c r="CR312" s="509">
        <f t="array" ref="CR312">IF(AQ312="N/A","",IF(CU312="N/A",0,IF(ISBLANK(G312),0,GetDiameterPremiums(I312,H312,L312,M312,N312,O312,J312,K312,T312))))</f>
        <v>0</v>
      </c>
      <c r="CS312" s="509">
        <f t="array" ref="CS312">IF(AQ312="N/A","",IF(CU312="N/A",0,IF(ISBLANK(G312),0,GetKtoSPremiums(I312,H312,J312,K312,AJ312))))</f>
        <v>0</v>
      </c>
      <c r="CT312" s="509">
        <f t="shared" si="69"/>
        <v>-0.42000000000000004</v>
      </c>
      <c r="CU312" s="508">
        <f t="array" ref="CU312">IF(AQ312="N/A","",GetFMP(I312, H312, J312, K312, L312, M312, N312, O312, (Q312+R312)/2,Z312,AJ312,"Y"))</f>
        <v>1913.9999999999998</v>
      </c>
      <c r="CV312" s="504">
        <f t="shared" si="70"/>
        <v>956.99999999999989</v>
      </c>
      <c r="CW312" s="508">
        <f t="shared" si="71"/>
        <v>3300</v>
      </c>
      <c r="CX312" s="717">
        <f t="shared" si="72"/>
        <v>0</v>
      </c>
      <c r="CY312" s="717">
        <f>IF(OR(AQ312="N/A",BM312="N/A",BI312="N/A"),"",IF(AND(H312&lt;1,H312&gt;=0.3,I311="ROUND"),IF(CT312&gt;=-0.4,-0.2,-0.15),MAX(CX312,IF(OR(AQ312="N/A",BM312="N/A",BI312="N/A"),"",GetFinalDiscount("Y", I312, H312, J312, K312, L312, M312, N312, O312, AS312, AT312,AU312,AV312, AW312, AX312,AY312, AZ312, BA312, BB312,BC312,BD312, BE312,BG312, BH312, BJ312, BK312, BN312, BO312, BP312)))))</f>
        <v>-0.15</v>
      </c>
      <c r="CZ312" s="717">
        <f t="shared" si="73"/>
        <v>-0.42000000000000004</v>
      </c>
      <c r="DA312" s="509">
        <f t="shared" si="74"/>
        <v>-0.42000000000000004</v>
      </c>
      <c r="DB312" s="504">
        <f t="shared" si="75"/>
        <v>1913.9999999999998</v>
      </c>
      <c r="DC312" s="504">
        <f t="shared" si="76"/>
        <v>956.99999999999989</v>
      </c>
      <c r="DD312" s="504" t="str">
        <f t="shared" si="77"/>
        <v/>
      </c>
      <c r="DE312" s="504">
        <f t="array" ref="DE312">IF(OR(AQ312="N/A",BM312="N/A",BI312="N/A"),"",GetCertCharge(H312,"Y",AL312))</f>
        <v>54</v>
      </c>
      <c r="DF312" s="504">
        <f>IF(OR(AQ312="N/A",BM312="N/A",BI312="N/A"),"",DC312*Parameters!$L$3)</f>
        <v>38.279999999999994</v>
      </c>
      <c r="DG312" s="504">
        <f t="shared" si="78"/>
        <v>864.71999999999991</v>
      </c>
      <c r="DH312" s="504">
        <f t="shared" si="79"/>
        <v>1729.4399999999998</v>
      </c>
    </row>
    <row r="313" spans="2:112" x14ac:dyDescent="0.25">
      <c r="B313" s="798"/>
      <c r="C313" s="799" t="s">
        <v>1775</v>
      </c>
      <c r="D313" s="512"/>
      <c r="E313" s="512"/>
      <c r="F313" s="722" t="s">
        <v>24</v>
      </c>
      <c r="G313" s="800"/>
      <c r="H313" s="801">
        <v>0.5</v>
      </c>
      <c r="I313" s="509" t="s">
        <v>196</v>
      </c>
      <c r="J313" s="802" t="s">
        <v>250</v>
      </c>
      <c r="K313" s="803" t="s">
        <v>259</v>
      </c>
      <c r="L313" s="804" t="s">
        <v>202</v>
      </c>
      <c r="M313" s="805" t="s">
        <v>202</v>
      </c>
      <c r="N313" s="804" t="s">
        <v>202</v>
      </c>
      <c r="O313" s="804" t="s">
        <v>22</v>
      </c>
      <c r="P313" s="806"/>
      <c r="Q313" s="805"/>
      <c r="R313" s="805"/>
      <c r="S313" s="805"/>
      <c r="T313" s="805"/>
      <c r="U313" s="805">
        <v>1.016</v>
      </c>
      <c r="V313" s="805"/>
      <c r="W313" s="805"/>
      <c r="X313" s="805"/>
      <c r="Y313" s="805"/>
      <c r="Z313" s="805">
        <v>64.3</v>
      </c>
      <c r="AA313" s="512">
        <v>57</v>
      </c>
      <c r="AB313" s="512"/>
      <c r="AC313" s="512"/>
      <c r="AD313" s="807"/>
      <c r="AE313" s="805"/>
      <c r="AF313" s="805"/>
      <c r="AG313" s="805"/>
      <c r="AH313" s="805"/>
      <c r="AI313" s="512"/>
      <c r="AJ313" s="512" t="s">
        <v>1976</v>
      </c>
      <c r="AK313" s="807"/>
      <c r="AL313" s="512"/>
      <c r="AM313" s="807"/>
      <c r="AN313" s="512"/>
      <c r="AO313" s="559">
        <f t="array" ref="AO313">IF(AQ313="N/A","",GetRapPrice(I313,H313,J313,K313))</f>
        <v>3100</v>
      </c>
      <c r="AP313" s="509">
        <f t="shared" si="64"/>
        <v>-0.48</v>
      </c>
      <c r="AQ313" s="508">
        <f t="array" ref="AQ313">GetFMP(I313,H313,J313,K313,L313,M313,N313,O313,(Q313+R313)/2,Z313,AJ313,"Y")</f>
        <v>1612</v>
      </c>
      <c r="AR313" s="504">
        <f t="shared" si="65"/>
        <v>806</v>
      </c>
      <c r="AS313" s="808"/>
      <c r="AT313" s="809"/>
      <c r="AU313" s="810"/>
      <c r="AV313" s="810"/>
      <c r="AW313" s="811" t="s">
        <v>189</v>
      </c>
      <c r="AX313" s="811" t="s">
        <v>253</v>
      </c>
      <c r="AY313" s="810" t="s">
        <v>1183</v>
      </c>
      <c r="AZ313" s="810" t="s">
        <v>1183</v>
      </c>
      <c r="BA313" s="810" t="s">
        <v>1183</v>
      </c>
      <c r="BB313" s="810" t="s">
        <v>1183</v>
      </c>
      <c r="BC313" s="810" t="s">
        <v>1183</v>
      </c>
      <c r="BD313" s="810" t="s">
        <v>1183</v>
      </c>
      <c r="BE313" s="810" t="s">
        <v>1183</v>
      </c>
      <c r="BF313" s="811">
        <f>NaturalRelatedDisc(I313,H313,J313,K313,AX313,"Y",L313,M313,N313,O313)+NaturalRelatedDisc(I313,H313,J313,K313,AY313,"Y",L313,M313,N313,O313)+OpenRelatedDisc(I313,H313,J313,K313,AZ313,"Y",L313,M313,N313,O313)+GrainingRelatedDisc(I313,H313,J313,K313,BA313,"Surface","Y",L313,M313,N313,O313)+GrainingRelatedDisc(I313,H313,J313,K313,BB313,"Internal","Y",L313,M313,N313,O313)+OthersRelatedDisc(I313,H313,J313,K313,BC313,"Y",L313,M313,N313,O313)+OthersRelatedDisc(I313,H313,J313,K313,BD313,"Y",L313,M313,N313,O313)+OthersRelatedDisc(I313,H313,J313,K313,BE313,"Y",L313,M313,N313,O313)+cutrelatedDisc(I313,H313,J313,K313,L313,M313,N313,AW313,"Y",O313)+GetColClarupgDwg(I313,H313,J313,K313,AU313,AV313,"Y",L313)</f>
        <v>0</v>
      </c>
      <c r="BG313" s="810" t="s">
        <v>1183</v>
      </c>
      <c r="BH313" s="810" t="s">
        <v>1183</v>
      </c>
      <c r="BI313" s="811">
        <f t="shared" si="66"/>
        <v>0</v>
      </c>
      <c r="BJ313" s="810" t="s">
        <v>1183</v>
      </c>
      <c r="BK313" s="810" t="s">
        <v>1183</v>
      </c>
      <c r="BL313" s="810" t="s">
        <v>1323</v>
      </c>
      <c r="BM313" s="811">
        <f t="shared" si="67"/>
        <v>0</v>
      </c>
      <c r="BN313" s="812" t="s">
        <v>749</v>
      </c>
      <c r="BO313" s="812" t="s">
        <v>749</v>
      </c>
      <c r="BP313" s="812" t="s">
        <v>749</v>
      </c>
      <c r="BQ313" s="811">
        <f>cleanrelateddisc(I313, H313, J313, K313, BN313, BO313, "Y", L313, M313, N313)+HARelatedDisc(I313, H313, J313, K313,BP313, "Y", L313)</f>
        <v>0</v>
      </c>
      <c r="BR313" s="810"/>
      <c r="BS313" s="810"/>
      <c r="BT313" s="811"/>
      <c r="BU313" s="811"/>
      <c r="BV313" s="810"/>
      <c r="BW313" s="811"/>
      <c r="BX313" s="810"/>
      <c r="BY313" s="813"/>
      <c r="BZ313" s="811"/>
      <c r="CA313" s="813"/>
      <c r="CB313" s="811"/>
      <c r="CC313" s="810"/>
      <c r="CD313" s="810"/>
      <c r="CE313" s="810"/>
      <c r="CF313" s="810"/>
      <c r="CG313" s="810"/>
      <c r="CH313" s="810"/>
      <c r="CI313" s="810"/>
      <c r="CJ313" s="810"/>
      <c r="CK313" s="814"/>
      <c r="CL313" s="815">
        <f t="array" ref="CL313">getSection(I313,J313,K313)</f>
        <v>8</v>
      </c>
      <c r="CM313" s="508">
        <f t="array" ref="CM313">IF(AQ313="N/A","",IF(CU313="N/A",0,GetRapPrice(I313,H313,J313,K313)))</f>
        <v>3100</v>
      </c>
      <c r="CN313" s="509">
        <f t="shared" si="68"/>
        <v>-0.48</v>
      </c>
      <c r="CO313" s="509">
        <f t="array" ref="CO313">IF(AQ313="N/A","",IF(CU313="N/A",0,IF(ISBLANK(G313),0,GetPolSymmDiscount(I313,H313,J313,K313,L313,M313,N313,O313))))</f>
        <v>0</v>
      </c>
      <c r="CP313" s="509">
        <f t="array" ref="CP313">IF(AQ313="N/A","",Depthdisc(I313,H313,L313,J313,K313,Z313,"Y"))</f>
        <v>0</v>
      </c>
      <c r="CQ313" s="509">
        <f t="array" ref="CQ313">IF(AQ313="N/A","",IF(CU313="N/A",0,GetSizePremiums(I313,H313,J313,K313,L313,M313,N313,O313,getSection(G313,J313,K313))))</f>
        <v>0</v>
      </c>
      <c r="CR313" s="509">
        <f t="array" ref="CR313">IF(AQ313="N/A","",IF(CU313="N/A",0,IF(ISBLANK(G313),0,GetDiameterPremiums(I313,H313,L313,M313,N313,O313,J313,K313,T313))))</f>
        <v>0</v>
      </c>
      <c r="CS313" s="509">
        <f t="array" ref="CS313">IF(AQ313="N/A","",IF(CU313="N/A",0,IF(ISBLANK(G313),0,GetKtoSPremiums(I313,H313,J313,K313,AJ313))))</f>
        <v>0</v>
      </c>
      <c r="CT313" s="509">
        <f t="shared" si="69"/>
        <v>-0.48</v>
      </c>
      <c r="CU313" s="508">
        <f t="array" ref="CU313">IF(AQ313="N/A","",GetFMP(I313, H313, J313, K313, L313, M313, N313, O313, (Q313+R313)/2,Z313,AJ313,"Y"))</f>
        <v>1612</v>
      </c>
      <c r="CV313" s="504">
        <f t="shared" si="70"/>
        <v>806</v>
      </c>
      <c r="CW313" s="508">
        <f t="shared" si="71"/>
        <v>3100</v>
      </c>
      <c r="CX313" s="717">
        <f t="shared" si="72"/>
        <v>0</v>
      </c>
      <c r="CY313" s="717">
        <f>IF(OR(AQ313="N/A",BM313="N/A",BI313="N/A"),"",IF(AND(H313&lt;1,H313&gt;=0.3,I312="ROUND"),IF(CT313&gt;=-0.4,-0.2,-0.15),MAX(CX313,IF(OR(AQ313="N/A",BM313="N/A",BI313="N/A"),"",GetFinalDiscount("Y", I313, H313, J313, K313, L313, M313, N313, O313, AS313, AT313,AU313,AV313, AW313, AX313,AY313, AZ313, BA313, BB313,BC313,BD313, BE313,BG313, BH313, BJ313, BK313, BN313, BO313, BP313)))))</f>
        <v>-0.15</v>
      </c>
      <c r="CZ313" s="717">
        <f t="shared" si="73"/>
        <v>-0.48</v>
      </c>
      <c r="DA313" s="509">
        <f t="shared" si="74"/>
        <v>-0.48</v>
      </c>
      <c r="DB313" s="504">
        <f t="shared" si="75"/>
        <v>1612</v>
      </c>
      <c r="DC313" s="504">
        <f t="shared" si="76"/>
        <v>806</v>
      </c>
      <c r="DD313" s="504" t="str">
        <f t="shared" si="77"/>
        <v/>
      </c>
      <c r="DE313" s="504">
        <f t="array" ref="DE313">IF(OR(AQ313="N/A",BM313="N/A",BI313="N/A"),"",GetCertCharge(H313,"Y",AL313))</f>
        <v>54</v>
      </c>
      <c r="DF313" s="504">
        <f>IF(OR(AQ313="N/A",BM313="N/A",BI313="N/A"),"",DC313*Parameters!$L$3)</f>
        <v>32.24</v>
      </c>
      <c r="DG313" s="504">
        <f t="shared" si="78"/>
        <v>719.76</v>
      </c>
      <c r="DH313" s="504">
        <f t="shared" si="79"/>
        <v>1439.52</v>
      </c>
    </row>
    <row r="314" spans="2:112" x14ac:dyDescent="0.25">
      <c r="B314" s="798"/>
      <c r="C314" s="799" t="s">
        <v>1776</v>
      </c>
      <c r="D314" s="512"/>
      <c r="E314" s="512"/>
      <c r="F314" s="722" t="s">
        <v>24</v>
      </c>
      <c r="G314" s="800"/>
      <c r="H314" s="801">
        <v>0.5</v>
      </c>
      <c r="I314" s="509" t="s">
        <v>196</v>
      </c>
      <c r="J314" s="802" t="s">
        <v>265</v>
      </c>
      <c r="K314" s="803" t="s">
        <v>243</v>
      </c>
      <c r="L314" s="804" t="s">
        <v>188</v>
      </c>
      <c r="M314" s="805" t="s">
        <v>188</v>
      </c>
      <c r="N314" s="804" t="s">
        <v>188</v>
      </c>
      <c r="O314" s="804" t="s">
        <v>36</v>
      </c>
      <c r="P314" s="806"/>
      <c r="Q314" s="805"/>
      <c r="R314" s="805"/>
      <c r="S314" s="805"/>
      <c r="T314" s="805"/>
      <c r="U314" s="805">
        <v>1.006</v>
      </c>
      <c r="V314" s="805"/>
      <c r="W314" s="805"/>
      <c r="X314" s="805"/>
      <c r="Y314" s="805"/>
      <c r="Z314" s="805">
        <v>63</v>
      </c>
      <c r="AA314" s="512">
        <v>55</v>
      </c>
      <c r="AB314" s="512"/>
      <c r="AC314" s="512"/>
      <c r="AD314" s="807"/>
      <c r="AE314" s="805"/>
      <c r="AF314" s="805"/>
      <c r="AG314" s="805"/>
      <c r="AH314" s="805"/>
      <c r="AI314" s="512"/>
      <c r="AJ314" s="512" t="s">
        <v>1977</v>
      </c>
      <c r="AK314" s="807"/>
      <c r="AL314" s="512"/>
      <c r="AM314" s="807"/>
      <c r="AN314" s="512"/>
      <c r="AO314" s="559">
        <f t="array" ref="AO314">IF(AQ314="N/A","",GetRapPrice(I314,H314,J314,K314))</f>
        <v>2700</v>
      </c>
      <c r="AP314" s="509">
        <f t="shared" si="64"/>
        <v>-0.4</v>
      </c>
      <c r="AQ314" s="508">
        <f t="array" ref="AQ314">GetFMP(I314,H314,J314,K314,L314,M314,N314,O314,(Q314+R314)/2,Z314,AJ314,"Y")</f>
        <v>1620</v>
      </c>
      <c r="AR314" s="504">
        <f t="shared" si="65"/>
        <v>810</v>
      </c>
      <c r="AS314" s="808"/>
      <c r="AT314" s="809"/>
      <c r="AU314" s="810"/>
      <c r="AV314" s="810"/>
      <c r="AW314" s="811" t="s">
        <v>189</v>
      </c>
      <c r="AX314" s="811" t="s">
        <v>253</v>
      </c>
      <c r="AY314" s="810" t="s">
        <v>1181</v>
      </c>
      <c r="AZ314" s="810" t="s">
        <v>1183</v>
      </c>
      <c r="BA314" s="810" t="s">
        <v>1183</v>
      </c>
      <c r="BB314" s="810" t="s">
        <v>1183</v>
      </c>
      <c r="BC314" s="810" t="s">
        <v>1183</v>
      </c>
      <c r="BD314" s="810" t="s">
        <v>1183</v>
      </c>
      <c r="BE314" s="810" t="s">
        <v>1183</v>
      </c>
      <c r="BF314" s="811">
        <f>NaturalRelatedDisc(I314,H314,J314,K314,AX314,"Y",L314,M314,N314,O314)+NaturalRelatedDisc(I314,H314,J314,K314,AY314,"Y",L314,M314,N314,O314)+OpenRelatedDisc(I314,H314,J314,K314,AZ314,"Y",L314,M314,N314,O314)+GrainingRelatedDisc(I314,H314,J314,K314,BA314,"Surface","Y",L314,M314,N314,O314)+GrainingRelatedDisc(I314,H314,J314,K314,BB314,"Internal","Y",L314,M314,N314,O314)+OthersRelatedDisc(I314,H314,J314,K314,BC314,"Y",L314,M314,N314,O314)+OthersRelatedDisc(I314,H314,J314,K314,BD314,"Y",L314,M314,N314,O314)+OthersRelatedDisc(I314,H314,J314,K314,BE314,"Y",L314,M314,N314,O314)+cutrelatedDisc(I314,H314,J314,K314,L314,M314,N314,AW314,"Y",O314)+GetColClarupgDwg(I314,H314,J314,K314,AU314,AV314,"Y",L314)</f>
        <v>0</v>
      </c>
      <c r="BG314" s="810" t="s">
        <v>192</v>
      </c>
      <c r="BH314" s="810" t="s">
        <v>1183</v>
      </c>
      <c r="BI314" s="811">
        <f t="shared" si="66"/>
        <v>-0.05</v>
      </c>
      <c r="BJ314" s="810" t="s">
        <v>1284</v>
      </c>
      <c r="BK314" s="810" t="s">
        <v>1183</v>
      </c>
      <c r="BL314" s="810" t="s">
        <v>1183</v>
      </c>
      <c r="BM314" s="811">
        <f t="shared" si="67"/>
        <v>-0.02</v>
      </c>
      <c r="BN314" s="812" t="s">
        <v>861</v>
      </c>
      <c r="BO314" s="812" t="s">
        <v>861</v>
      </c>
      <c r="BP314" s="812" t="s">
        <v>749</v>
      </c>
      <c r="BQ314" s="811">
        <f>cleanrelateddisc(I314, H314, J314, K314, BN314, BO314, "Y", L314, M314, N314)+HARelatedDisc(I314, H314, J314, K314,BP314, "Y", L314)</f>
        <v>0</v>
      </c>
      <c r="BR314" s="810"/>
      <c r="BS314" s="810"/>
      <c r="BT314" s="811"/>
      <c r="BU314" s="811"/>
      <c r="BV314" s="810"/>
      <c r="BW314" s="811"/>
      <c r="BX314" s="810"/>
      <c r="BY314" s="813"/>
      <c r="BZ314" s="811"/>
      <c r="CA314" s="813"/>
      <c r="CB314" s="811"/>
      <c r="CC314" s="810"/>
      <c r="CD314" s="810"/>
      <c r="CE314" s="810"/>
      <c r="CF314" s="810"/>
      <c r="CG314" s="810"/>
      <c r="CH314" s="810"/>
      <c r="CI314" s="810"/>
      <c r="CJ314" s="810"/>
      <c r="CK314" s="814"/>
      <c r="CL314" s="815">
        <f t="array" ref="CL314">getSection(I314,J314,K314)</f>
        <v>6</v>
      </c>
      <c r="CM314" s="508">
        <f t="array" ref="CM314">IF(AQ314="N/A","",IF(CU314="N/A",0,GetRapPrice(I314,H314,J314,K314)))</f>
        <v>2700</v>
      </c>
      <c r="CN314" s="509">
        <f t="shared" si="68"/>
        <v>-0.4</v>
      </c>
      <c r="CO314" s="509">
        <f t="array" ref="CO314">IF(AQ314="N/A","",IF(CU314="N/A",0,IF(ISBLANK(G314),0,GetPolSymmDiscount(I314,H314,J314,K314,L314,M314,N314,O314))))</f>
        <v>0</v>
      </c>
      <c r="CP314" s="509">
        <f t="array" ref="CP314">IF(AQ314="N/A","",Depthdisc(I314,H314,L314,J314,K314,Z314,"Y"))</f>
        <v>0</v>
      </c>
      <c r="CQ314" s="509">
        <f t="array" ref="CQ314">IF(AQ314="N/A","",IF(CU314="N/A",0,GetSizePremiums(I314,H314,J314,K314,L314,M314,N314,O314,getSection(G314,J314,K314))))</f>
        <v>0</v>
      </c>
      <c r="CR314" s="509">
        <f t="array" ref="CR314">IF(AQ314="N/A","",IF(CU314="N/A",0,IF(ISBLANK(G314),0,GetDiameterPremiums(I314,H314,L314,M314,N314,O314,J314,K314,T314))))</f>
        <v>0</v>
      </c>
      <c r="CS314" s="509">
        <f t="array" ref="CS314">IF(AQ314="N/A","",IF(CU314="N/A",0,IF(ISBLANK(G314),0,GetKtoSPremiums(I314,H314,J314,K314,AJ314))))</f>
        <v>0</v>
      </c>
      <c r="CT314" s="509">
        <f t="shared" si="69"/>
        <v>-0.4</v>
      </c>
      <c r="CU314" s="508">
        <f t="array" ref="CU314">IF(AQ314="N/A","",GetFMP(I314, H314, J314, K314, L314, M314, N314, O314, (Q314+R314)/2,Z314,AJ314,"Y"))</f>
        <v>1620</v>
      </c>
      <c r="CV314" s="504">
        <f t="shared" si="70"/>
        <v>810</v>
      </c>
      <c r="CW314" s="508">
        <f t="shared" si="71"/>
        <v>2700</v>
      </c>
      <c r="CX314" s="717">
        <f t="shared" si="72"/>
        <v>-7.0000000000000007E-2</v>
      </c>
      <c r="CY314" s="717">
        <f>IF(OR(AQ314="N/A",BM314="N/A",BI314="N/A"),"",IF(AND(H314&lt;1,H314&gt;=0.3,I313="ROUND"),IF(CT314&gt;=-0.4,-0.2,-0.15),MAX(CX314,IF(OR(AQ314="N/A",BM314="N/A",BI314="N/A"),"",GetFinalDiscount("Y", I314, H314, J314, K314, L314, M314, N314, O314, AS314, AT314,AU314,AV314, AW314, AX314,AY314, AZ314, BA314, BB314,BC314,BD314, BE314,BG314, BH314, BJ314, BK314, BN314, BO314, BP314)))))</f>
        <v>-0.2</v>
      </c>
      <c r="CZ314" s="717">
        <f t="shared" si="73"/>
        <v>-0.4</v>
      </c>
      <c r="DA314" s="509">
        <f t="shared" si="74"/>
        <v>-0.47000000000000003</v>
      </c>
      <c r="DB314" s="504">
        <f t="shared" si="75"/>
        <v>1431</v>
      </c>
      <c r="DC314" s="504">
        <f t="shared" si="76"/>
        <v>715.5</v>
      </c>
      <c r="DD314" s="504" t="str">
        <f t="shared" si="77"/>
        <v/>
      </c>
      <c r="DE314" s="504">
        <f t="array" ref="DE314">IF(OR(AQ314="N/A",BM314="N/A",BI314="N/A"),"",GetCertCharge(H314,"Y",AL314))</f>
        <v>54</v>
      </c>
      <c r="DF314" s="504">
        <f>IF(OR(AQ314="N/A",BM314="N/A",BI314="N/A"),"",DC314*Parameters!$L$3)</f>
        <v>28.62</v>
      </c>
      <c r="DG314" s="504">
        <f t="shared" si="78"/>
        <v>632.88</v>
      </c>
      <c r="DH314" s="504">
        <f t="shared" si="79"/>
        <v>1265.76</v>
      </c>
    </row>
    <row r="315" spans="2:112" x14ac:dyDescent="0.25">
      <c r="B315" s="798"/>
      <c r="C315" s="799" t="s">
        <v>1777</v>
      </c>
      <c r="D315" s="512"/>
      <c r="E315" s="512"/>
      <c r="F315" s="722" t="s">
        <v>24</v>
      </c>
      <c r="G315" s="800"/>
      <c r="H315" s="801">
        <v>0.5</v>
      </c>
      <c r="I315" s="509" t="s">
        <v>196</v>
      </c>
      <c r="J315" s="802" t="s">
        <v>273</v>
      </c>
      <c r="K315" s="803" t="s">
        <v>259</v>
      </c>
      <c r="L315" s="804" t="s">
        <v>202</v>
      </c>
      <c r="M315" s="805" t="s">
        <v>202</v>
      </c>
      <c r="N315" s="804" t="s">
        <v>202</v>
      </c>
      <c r="O315" s="804" t="s">
        <v>36</v>
      </c>
      <c r="P315" s="806"/>
      <c r="Q315" s="805"/>
      <c r="R315" s="805"/>
      <c r="S315" s="805"/>
      <c r="T315" s="805"/>
      <c r="U315" s="805">
        <v>1.008</v>
      </c>
      <c r="V315" s="805"/>
      <c r="W315" s="805"/>
      <c r="X315" s="805"/>
      <c r="Y315" s="805"/>
      <c r="Z315" s="805">
        <v>64.3</v>
      </c>
      <c r="AA315" s="512">
        <v>57</v>
      </c>
      <c r="AB315" s="512"/>
      <c r="AC315" s="512"/>
      <c r="AD315" s="807"/>
      <c r="AE315" s="805"/>
      <c r="AF315" s="805"/>
      <c r="AG315" s="805"/>
      <c r="AH315" s="805"/>
      <c r="AI315" s="512"/>
      <c r="AJ315" s="512" t="s">
        <v>1893</v>
      </c>
      <c r="AK315" s="807"/>
      <c r="AL315" s="512"/>
      <c r="AM315" s="807"/>
      <c r="AN315" s="512"/>
      <c r="AO315" s="559">
        <f t="array" ref="AO315">IF(AQ315="N/A","",GetRapPrice(I315,H315,J315,K315))</f>
        <v>1900</v>
      </c>
      <c r="AP315" s="509">
        <f t="shared" si="64"/>
        <v>-0.48</v>
      </c>
      <c r="AQ315" s="508">
        <f t="array" ref="AQ315">GetFMP(I315,H315,J315,K315,L315,M315,N315,O315,(Q315+R315)/2,Z315,AJ315,"Y")</f>
        <v>988</v>
      </c>
      <c r="AR315" s="504">
        <f t="shared" si="65"/>
        <v>494</v>
      </c>
      <c r="AS315" s="808"/>
      <c r="AT315" s="809"/>
      <c r="AU315" s="810"/>
      <c r="AV315" s="810"/>
      <c r="AW315" s="811" t="s">
        <v>189</v>
      </c>
      <c r="AX315" s="811" t="s">
        <v>253</v>
      </c>
      <c r="AY315" s="810" t="s">
        <v>1183</v>
      </c>
      <c r="AZ315" s="810" t="s">
        <v>1183</v>
      </c>
      <c r="BA315" s="810" t="s">
        <v>1183</v>
      </c>
      <c r="BB315" s="810" t="s">
        <v>1183</v>
      </c>
      <c r="BC315" s="810" t="s">
        <v>1183</v>
      </c>
      <c r="BD315" s="810" t="s">
        <v>1183</v>
      </c>
      <c r="BE315" s="810" t="s">
        <v>1183</v>
      </c>
      <c r="BF315" s="811">
        <f>NaturalRelatedDisc(I315,H315,J315,K315,AX315,"Y",L315,M315,N315,O315)+NaturalRelatedDisc(I315,H315,J315,K315,AY315,"Y",L315,M315,N315,O315)+OpenRelatedDisc(I315,H315,J315,K315,AZ315,"Y",L315,M315,N315,O315)+GrainingRelatedDisc(I315,H315,J315,K315,BA315,"Surface","Y",L315,M315,N315,O315)+GrainingRelatedDisc(I315,H315,J315,K315,BB315,"Internal","Y",L315,M315,N315,O315)+OthersRelatedDisc(I315,H315,J315,K315,BC315,"Y",L315,M315,N315,O315)+OthersRelatedDisc(I315,H315,J315,K315,BD315,"Y",L315,M315,N315,O315)+OthersRelatedDisc(I315,H315,J315,K315,BE315,"Y",L315,M315,N315,O315)+cutrelatedDisc(I315,H315,J315,K315,L315,M315,N315,AW315,"Y",O315)+GetColClarupgDwg(I315,H315,J315,K315,AU315,AV315,"Y",L315)</f>
        <v>0</v>
      </c>
      <c r="BG315" s="810" t="s">
        <v>1183</v>
      </c>
      <c r="BH315" s="810" t="s">
        <v>1183</v>
      </c>
      <c r="BI315" s="811">
        <f t="shared" si="66"/>
        <v>0</v>
      </c>
      <c r="BJ315" s="810" t="s">
        <v>1183</v>
      </c>
      <c r="BK315" s="810" t="s">
        <v>1293</v>
      </c>
      <c r="BL315" s="810" t="s">
        <v>1327</v>
      </c>
      <c r="BM315" s="811">
        <f t="shared" si="67"/>
        <v>0</v>
      </c>
      <c r="BN315" s="812" t="s">
        <v>749</v>
      </c>
      <c r="BO315" s="812" t="s">
        <v>749</v>
      </c>
      <c r="BP315" s="812" t="s">
        <v>749</v>
      </c>
      <c r="BQ315" s="811">
        <f>cleanrelateddisc(I315, H315, J315, K315, BN315, BO315, "Y", L315, M315, N315)+HARelatedDisc(I315, H315, J315, K315,BP315, "Y", L315)</f>
        <v>0</v>
      </c>
      <c r="BR315" s="810"/>
      <c r="BS315" s="810"/>
      <c r="BT315" s="811"/>
      <c r="BU315" s="811"/>
      <c r="BV315" s="810"/>
      <c r="BW315" s="811"/>
      <c r="BX315" s="810"/>
      <c r="BY315" s="813"/>
      <c r="BZ315" s="811"/>
      <c r="CA315" s="813"/>
      <c r="CB315" s="811"/>
      <c r="CC315" s="810"/>
      <c r="CD315" s="810"/>
      <c r="CE315" s="810"/>
      <c r="CF315" s="810"/>
      <c r="CG315" s="810"/>
      <c r="CH315" s="810"/>
      <c r="CI315" s="810"/>
      <c r="CJ315" s="810"/>
      <c r="CK315" s="814"/>
      <c r="CL315" s="815">
        <f t="array" ref="CL315">getSection(I315,J315,K315)</f>
        <v>9</v>
      </c>
      <c r="CM315" s="508">
        <f t="array" ref="CM315">IF(AQ315="N/A","",IF(CU315="N/A",0,GetRapPrice(I315,H315,J315,K315)))</f>
        <v>1900</v>
      </c>
      <c r="CN315" s="509">
        <f t="shared" si="68"/>
        <v>-0.48</v>
      </c>
      <c r="CO315" s="509">
        <f t="array" ref="CO315">IF(AQ315="N/A","",IF(CU315="N/A",0,IF(ISBLANK(G315),0,GetPolSymmDiscount(I315,H315,J315,K315,L315,M315,N315,O315))))</f>
        <v>0</v>
      </c>
      <c r="CP315" s="509">
        <f t="array" ref="CP315">IF(AQ315="N/A","",Depthdisc(I315,H315,L315,J315,K315,Z315,"Y"))</f>
        <v>0</v>
      </c>
      <c r="CQ315" s="509">
        <f t="array" ref="CQ315">IF(AQ315="N/A","",IF(CU315="N/A",0,GetSizePremiums(I315,H315,J315,K315,L315,M315,N315,O315,getSection(G315,J315,K315))))</f>
        <v>0</v>
      </c>
      <c r="CR315" s="509">
        <f t="array" ref="CR315">IF(AQ315="N/A","",IF(CU315="N/A",0,IF(ISBLANK(G315),0,GetDiameterPremiums(I315,H315,L315,M315,N315,O315,J315,K315,T315))))</f>
        <v>0</v>
      </c>
      <c r="CS315" s="509">
        <f t="array" ref="CS315">IF(AQ315="N/A","",IF(CU315="N/A",0,IF(ISBLANK(G315),0,GetKtoSPremiums(I315,H315,J315,K315,AJ315))))</f>
        <v>0</v>
      </c>
      <c r="CT315" s="509">
        <f t="shared" si="69"/>
        <v>-0.48</v>
      </c>
      <c r="CU315" s="508">
        <f t="array" ref="CU315">IF(AQ315="N/A","",GetFMP(I315, H315, J315, K315, L315, M315, N315, O315, (Q315+R315)/2,Z315,AJ315,"Y"))</f>
        <v>988</v>
      </c>
      <c r="CV315" s="504">
        <f t="shared" si="70"/>
        <v>494</v>
      </c>
      <c r="CW315" s="508">
        <f t="shared" si="71"/>
        <v>1900</v>
      </c>
      <c r="CX315" s="717">
        <f t="shared" si="72"/>
        <v>0</v>
      </c>
      <c r="CY315" s="717">
        <f>IF(OR(AQ315="N/A",BM315="N/A",BI315="N/A"),"",IF(AND(H315&lt;1,H315&gt;=0.3,I314="ROUND"),IF(CT315&gt;=-0.4,-0.2,-0.15),MAX(CX315,IF(OR(AQ315="N/A",BM315="N/A",BI315="N/A"),"",GetFinalDiscount("Y", I315, H315, J315, K315, L315, M315, N315, O315, AS315, AT315,AU315,AV315, AW315, AX315,AY315, AZ315, BA315, BB315,BC315,BD315, BE315,BG315, BH315, BJ315, BK315, BN315, BO315, BP315)))))</f>
        <v>-0.15</v>
      </c>
      <c r="CZ315" s="717">
        <f t="shared" si="73"/>
        <v>-0.48</v>
      </c>
      <c r="DA315" s="509">
        <f t="shared" si="74"/>
        <v>-0.48</v>
      </c>
      <c r="DB315" s="504">
        <f t="shared" si="75"/>
        <v>988</v>
      </c>
      <c r="DC315" s="504">
        <f t="shared" si="76"/>
        <v>494</v>
      </c>
      <c r="DD315" s="504" t="str">
        <f t="shared" si="77"/>
        <v/>
      </c>
      <c r="DE315" s="504">
        <f t="array" ref="DE315">IF(OR(AQ315="N/A",BM315="N/A",BI315="N/A"),"",GetCertCharge(H315,"Y",AL315))</f>
        <v>54</v>
      </c>
      <c r="DF315" s="504">
        <f>IF(OR(AQ315="N/A",BM315="N/A",BI315="N/A"),"",DC315*Parameters!$L$3)</f>
        <v>19.760000000000002</v>
      </c>
      <c r="DG315" s="504">
        <f t="shared" si="78"/>
        <v>420.24</v>
      </c>
      <c r="DH315" s="504">
        <f t="shared" si="79"/>
        <v>840.48</v>
      </c>
    </row>
    <row r="316" spans="2:112" x14ac:dyDescent="0.25">
      <c r="B316" s="798"/>
      <c r="C316" s="799" t="s">
        <v>1778</v>
      </c>
      <c r="D316" s="512"/>
      <c r="E316" s="512"/>
      <c r="F316" s="722" t="s">
        <v>24</v>
      </c>
      <c r="G316" s="800"/>
      <c r="H316" s="801">
        <v>0.5</v>
      </c>
      <c r="I316" s="509" t="s">
        <v>196</v>
      </c>
      <c r="J316" s="802" t="s">
        <v>186</v>
      </c>
      <c r="K316" s="803" t="s">
        <v>251</v>
      </c>
      <c r="L316" s="804" t="s">
        <v>188</v>
      </c>
      <c r="M316" s="805" t="s">
        <v>188</v>
      </c>
      <c r="N316" s="804" t="s">
        <v>188</v>
      </c>
      <c r="O316" s="804" t="s">
        <v>22</v>
      </c>
      <c r="P316" s="806"/>
      <c r="Q316" s="805"/>
      <c r="R316" s="805"/>
      <c r="S316" s="805"/>
      <c r="T316" s="805"/>
      <c r="U316" s="805">
        <v>1.004</v>
      </c>
      <c r="V316" s="805"/>
      <c r="W316" s="805"/>
      <c r="X316" s="805"/>
      <c r="Y316" s="805"/>
      <c r="Z316" s="805">
        <v>62.1</v>
      </c>
      <c r="AA316" s="512">
        <v>57</v>
      </c>
      <c r="AB316" s="512"/>
      <c r="AC316" s="512"/>
      <c r="AD316" s="807"/>
      <c r="AE316" s="805"/>
      <c r="AF316" s="805"/>
      <c r="AG316" s="805"/>
      <c r="AH316" s="805"/>
      <c r="AI316" s="512"/>
      <c r="AJ316" s="512" t="s">
        <v>1910</v>
      </c>
      <c r="AK316" s="807"/>
      <c r="AL316" s="512"/>
      <c r="AM316" s="807"/>
      <c r="AN316" s="512"/>
      <c r="AO316" s="559">
        <f t="array" ref="AO316">IF(AQ316="N/A","",GetRapPrice(I316,H316,J316,K316))</f>
        <v>4400</v>
      </c>
      <c r="AP316" s="509">
        <f t="shared" si="64"/>
        <v>-0.4</v>
      </c>
      <c r="AQ316" s="508">
        <f t="array" ref="AQ316">GetFMP(I316,H316,J316,K316,L316,M316,N316,O316,(Q316+R316)/2,Z316,AJ316,"Y")</f>
        <v>2640</v>
      </c>
      <c r="AR316" s="504">
        <f t="shared" si="65"/>
        <v>1320</v>
      </c>
      <c r="AS316" s="808"/>
      <c r="AT316" s="809"/>
      <c r="AU316" s="810"/>
      <c r="AV316" s="810"/>
      <c r="AW316" s="811" t="s">
        <v>189</v>
      </c>
      <c r="AX316" s="811" t="s">
        <v>1183</v>
      </c>
      <c r="AY316" s="810" t="s">
        <v>1181</v>
      </c>
      <c r="AZ316" s="810" t="s">
        <v>267</v>
      </c>
      <c r="BA316" s="810" t="s">
        <v>1183</v>
      </c>
      <c r="BB316" s="810" t="s">
        <v>1183</v>
      </c>
      <c r="BC316" s="810" t="s">
        <v>1183</v>
      </c>
      <c r="BD316" s="810" t="s">
        <v>1183</v>
      </c>
      <c r="BE316" s="810" t="s">
        <v>1183</v>
      </c>
      <c r="BF316" s="811">
        <f>NaturalRelatedDisc(I316,H316,J316,K316,AX316,"Y",L316,M316,N316,O316)+NaturalRelatedDisc(I316,H316,J316,K316,AY316,"Y",L316,M316,N316,O316)+OpenRelatedDisc(I316,H316,J316,K316,AZ316,"Y",L316,M316,N316,O316)+GrainingRelatedDisc(I316,H316,J316,K316,BA316,"Surface","Y",L316,M316,N316,O316)+GrainingRelatedDisc(I316,H316,J316,K316,BB316,"Internal","Y",L316,M316,N316,O316)+OthersRelatedDisc(I316,H316,J316,K316,BC316,"Y",L316,M316,N316,O316)+OthersRelatedDisc(I316,H316,J316,K316,BD316,"Y",L316,M316,N316,O316)+OthersRelatedDisc(I316,H316,J316,K316,BE316,"Y",L316,M316,N316,O316)+cutrelatedDisc(I316,H316,J316,K316,L316,M316,N316,AW316,"Y",O316)+GetColClarupgDwg(I316,H316,J316,K316,AU316,AV316,"Y",L316)</f>
        <v>-0.03</v>
      </c>
      <c r="BG316" s="810" t="s">
        <v>1183</v>
      </c>
      <c r="BH316" s="810" t="s">
        <v>1183</v>
      </c>
      <c r="BI316" s="811">
        <f t="shared" si="66"/>
        <v>0</v>
      </c>
      <c r="BJ316" s="810" t="s">
        <v>1183</v>
      </c>
      <c r="BK316" s="810" t="s">
        <v>1292</v>
      </c>
      <c r="BL316" s="810" t="s">
        <v>1322</v>
      </c>
      <c r="BM316" s="811">
        <f t="shared" si="67"/>
        <v>0</v>
      </c>
      <c r="BN316" s="812" t="s">
        <v>861</v>
      </c>
      <c r="BO316" s="812" t="s">
        <v>861</v>
      </c>
      <c r="BP316" s="812" t="s">
        <v>749</v>
      </c>
      <c r="BQ316" s="811">
        <f>cleanrelateddisc(I316, H316, J316, K316, BN316, BO316, "Y", L316, M316, N316)+HARelatedDisc(I316, H316, J316, K316,BP316, "Y", L316)</f>
        <v>0</v>
      </c>
      <c r="BR316" s="810"/>
      <c r="BS316" s="810"/>
      <c r="BT316" s="811"/>
      <c r="BU316" s="811"/>
      <c r="BV316" s="810"/>
      <c r="BW316" s="811"/>
      <c r="BX316" s="810"/>
      <c r="BY316" s="813"/>
      <c r="BZ316" s="811"/>
      <c r="CA316" s="813"/>
      <c r="CB316" s="811"/>
      <c r="CC316" s="810"/>
      <c r="CD316" s="810"/>
      <c r="CE316" s="810"/>
      <c r="CF316" s="810"/>
      <c r="CG316" s="810"/>
      <c r="CH316" s="810"/>
      <c r="CI316" s="810"/>
      <c r="CJ316" s="810"/>
      <c r="CK316" s="814"/>
      <c r="CL316" s="815">
        <f t="array" ref="CL316">getSection(I316,J316,K316)</f>
        <v>4</v>
      </c>
      <c r="CM316" s="508">
        <f t="array" ref="CM316">IF(AQ316="N/A","",IF(CU316="N/A",0,GetRapPrice(I316,H316,J316,K316)))</f>
        <v>4400</v>
      </c>
      <c r="CN316" s="509">
        <f t="shared" si="68"/>
        <v>-0.4</v>
      </c>
      <c r="CO316" s="509">
        <f t="array" ref="CO316">IF(AQ316="N/A","",IF(CU316="N/A",0,IF(ISBLANK(G316),0,GetPolSymmDiscount(I316,H316,J316,K316,L316,M316,N316,O316))))</f>
        <v>0</v>
      </c>
      <c r="CP316" s="509">
        <f t="array" ref="CP316">IF(AQ316="N/A","",Depthdisc(I316,H316,L316,J316,K316,Z316,"Y"))</f>
        <v>0</v>
      </c>
      <c r="CQ316" s="509">
        <f t="array" ref="CQ316">IF(AQ316="N/A","",IF(CU316="N/A",0,GetSizePremiums(I316,H316,J316,K316,L316,M316,N316,O316,getSection(G316,J316,K316))))</f>
        <v>0</v>
      </c>
      <c r="CR316" s="509">
        <f t="array" ref="CR316">IF(AQ316="N/A","",IF(CU316="N/A",0,IF(ISBLANK(G316),0,GetDiameterPremiums(I316,H316,L316,M316,N316,O316,J316,K316,T316))))</f>
        <v>0</v>
      </c>
      <c r="CS316" s="509">
        <f t="array" ref="CS316">IF(AQ316="N/A","",IF(CU316="N/A",0,IF(ISBLANK(G316),0,GetKtoSPremiums(I316,H316,J316,K316,AJ316))))</f>
        <v>0</v>
      </c>
      <c r="CT316" s="509">
        <f t="shared" si="69"/>
        <v>-0.4</v>
      </c>
      <c r="CU316" s="508">
        <f t="array" ref="CU316">IF(AQ316="N/A","",GetFMP(I316, H316, J316, K316, L316, M316, N316, O316, (Q316+R316)/2,Z316,AJ316,"Y"))</f>
        <v>2640</v>
      </c>
      <c r="CV316" s="504">
        <f t="shared" si="70"/>
        <v>1320</v>
      </c>
      <c r="CW316" s="508">
        <f t="shared" si="71"/>
        <v>4400</v>
      </c>
      <c r="CX316" s="717">
        <f t="shared" si="72"/>
        <v>-0.03</v>
      </c>
      <c r="CY316" s="717">
        <f>IF(OR(AQ316="N/A",BM316="N/A",BI316="N/A"),"",IF(AND(H316&lt;1,H316&gt;=0.3,I315="ROUND"),IF(CT316&gt;=-0.4,-0.2,-0.15),MAX(CX316,IF(OR(AQ316="N/A",BM316="N/A",BI316="N/A"),"",GetFinalDiscount("Y", I316, H316, J316, K316, L316, M316, N316, O316, AS316, AT316,AU316,AV316, AW316, AX316,AY316, AZ316, BA316, BB316,BC316,BD316, BE316,BG316, BH316, BJ316, BK316, BN316, BO316, BP316)))))</f>
        <v>-0.2</v>
      </c>
      <c r="CZ316" s="717">
        <f t="shared" si="73"/>
        <v>-0.4</v>
      </c>
      <c r="DA316" s="509">
        <f t="shared" si="74"/>
        <v>-0.43000000000000005</v>
      </c>
      <c r="DB316" s="504">
        <f t="shared" si="75"/>
        <v>2508</v>
      </c>
      <c r="DC316" s="504">
        <f t="shared" si="76"/>
        <v>1254</v>
      </c>
      <c r="DD316" s="504" t="str">
        <f t="shared" si="77"/>
        <v/>
      </c>
      <c r="DE316" s="504">
        <f t="array" ref="DE316">IF(OR(AQ316="N/A",BM316="N/A",BI316="N/A"),"",GetCertCharge(H316,"Y",AL316))</f>
        <v>54</v>
      </c>
      <c r="DF316" s="504">
        <f>IF(OR(AQ316="N/A",BM316="N/A",BI316="N/A"),"",DC316*Parameters!$L$3)</f>
        <v>50.160000000000004</v>
      </c>
      <c r="DG316" s="504">
        <f t="shared" si="78"/>
        <v>1149.8399999999999</v>
      </c>
      <c r="DH316" s="504">
        <f t="shared" si="79"/>
        <v>2299.6799999999998</v>
      </c>
    </row>
    <row r="317" spans="2:112" x14ac:dyDescent="0.25">
      <c r="B317" s="798"/>
      <c r="C317" s="799" t="s">
        <v>1779</v>
      </c>
      <c r="D317" s="512"/>
      <c r="E317" s="512"/>
      <c r="F317" s="722" t="s">
        <v>24</v>
      </c>
      <c r="G317" s="800"/>
      <c r="H317" s="801">
        <v>0.5</v>
      </c>
      <c r="I317" s="509" t="s">
        <v>196</v>
      </c>
      <c r="J317" s="802" t="s">
        <v>273</v>
      </c>
      <c r="K317" s="803" t="s">
        <v>251</v>
      </c>
      <c r="L317" s="804" t="s">
        <v>202</v>
      </c>
      <c r="M317" s="805" t="s">
        <v>188</v>
      </c>
      <c r="N317" s="804" t="s">
        <v>202</v>
      </c>
      <c r="O317" s="804" t="s">
        <v>22</v>
      </c>
      <c r="P317" s="806"/>
      <c r="Q317" s="805"/>
      <c r="R317" s="805"/>
      <c r="S317" s="805"/>
      <c r="T317" s="805"/>
      <c r="U317" s="805">
        <v>1.016</v>
      </c>
      <c r="V317" s="805"/>
      <c r="W317" s="805"/>
      <c r="X317" s="805"/>
      <c r="Y317" s="805"/>
      <c r="Z317" s="805">
        <v>64.599999999999994</v>
      </c>
      <c r="AA317" s="512">
        <v>59</v>
      </c>
      <c r="AB317" s="512"/>
      <c r="AC317" s="512"/>
      <c r="AD317" s="807"/>
      <c r="AE317" s="805"/>
      <c r="AF317" s="805"/>
      <c r="AG317" s="805"/>
      <c r="AH317" s="805"/>
      <c r="AI317" s="512"/>
      <c r="AJ317" s="512" t="s">
        <v>1943</v>
      </c>
      <c r="AK317" s="807"/>
      <c r="AL317" s="512"/>
      <c r="AM317" s="807"/>
      <c r="AN317" s="512"/>
      <c r="AO317" s="559">
        <f t="array" ref="AO317">IF(AQ317="N/A","",GetRapPrice(I317,H317,J317,K317))</f>
        <v>2100</v>
      </c>
      <c r="AP317" s="509">
        <f t="shared" si="64"/>
        <v>-0.48</v>
      </c>
      <c r="AQ317" s="508">
        <f t="array" ref="AQ317">GetFMP(I317,H317,J317,K317,L317,M317,N317,O317,(Q317+R317)/2,Z317,AJ317,"Y")</f>
        <v>1092</v>
      </c>
      <c r="AR317" s="504">
        <f t="shared" si="65"/>
        <v>546</v>
      </c>
      <c r="AS317" s="808"/>
      <c r="AT317" s="809"/>
      <c r="AU317" s="810"/>
      <c r="AV317" s="810"/>
      <c r="AW317" s="811"/>
      <c r="AX317" s="811" t="s">
        <v>1183</v>
      </c>
      <c r="AY317" s="810" t="s">
        <v>1183</v>
      </c>
      <c r="AZ317" s="810" t="s">
        <v>1183</v>
      </c>
      <c r="BA317" s="810" t="s">
        <v>1183</v>
      </c>
      <c r="BB317" s="810" t="s">
        <v>1183</v>
      </c>
      <c r="BC317" s="810" t="s">
        <v>1183</v>
      </c>
      <c r="BD317" s="810" t="s">
        <v>1183</v>
      </c>
      <c r="BE317" s="810" t="s">
        <v>1183</v>
      </c>
      <c r="BF317" s="811">
        <f>NaturalRelatedDisc(I317,H317,J317,K317,AX317,"Y",L317,M317,N317,O317)+NaturalRelatedDisc(I317,H317,J317,K317,AY317,"Y",L317,M317,N317,O317)+OpenRelatedDisc(I317,H317,J317,K317,AZ317,"Y",L317,M317,N317,O317)+GrainingRelatedDisc(I317,H317,J317,K317,BA317,"Surface","Y",L317,M317,N317,O317)+GrainingRelatedDisc(I317,H317,J317,K317,BB317,"Internal","Y",L317,M317,N317,O317)+OthersRelatedDisc(I317,H317,J317,K317,BC317,"Y",L317,M317,N317,O317)+OthersRelatedDisc(I317,H317,J317,K317,BD317,"Y",L317,M317,N317,O317)+OthersRelatedDisc(I317,H317,J317,K317,BE317,"Y",L317,M317,N317,O317)+cutrelatedDisc(I317,H317,J317,K317,L317,M317,N317,AW317,"Y",O317)+GetColClarupgDwg(I317,H317,J317,K317,AU317,AV317,"Y",L317)</f>
        <v>0</v>
      </c>
      <c r="BG317" s="810" t="s">
        <v>1183</v>
      </c>
      <c r="BH317" s="810" t="s">
        <v>1183</v>
      </c>
      <c r="BI317" s="811">
        <f t="shared" si="66"/>
        <v>0</v>
      </c>
      <c r="BJ317" s="810" t="s">
        <v>1285</v>
      </c>
      <c r="BK317" s="810" t="s">
        <v>1183</v>
      </c>
      <c r="BL317" s="810" t="s">
        <v>1183</v>
      </c>
      <c r="BM317" s="811">
        <f t="shared" si="67"/>
        <v>0</v>
      </c>
      <c r="BN317" s="812"/>
      <c r="BO317" s="812"/>
      <c r="BP317" s="812" t="s">
        <v>749</v>
      </c>
      <c r="BQ317" s="811">
        <f>cleanrelateddisc(I317, H317, J317, K317, BN317, BO317, "Y", L317, M317, N317)+HARelatedDisc(I317, H317, J317, K317,BP317, "Y", L317)</f>
        <v>0</v>
      </c>
      <c r="BR317" s="810"/>
      <c r="BS317" s="810"/>
      <c r="BT317" s="811"/>
      <c r="BU317" s="811"/>
      <c r="BV317" s="810"/>
      <c r="BW317" s="811"/>
      <c r="BX317" s="810"/>
      <c r="BY317" s="813"/>
      <c r="BZ317" s="811"/>
      <c r="CA317" s="813"/>
      <c r="CB317" s="811"/>
      <c r="CC317" s="810"/>
      <c r="CD317" s="810"/>
      <c r="CE317" s="810"/>
      <c r="CF317" s="810"/>
      <c r="CG317" s="810"/>
      <c r="CH317" s="810"/>
      <c r="CI317" s="810"/>
      <c r="CJ317" s="810"/>
      <c r="CK317" s="814"/>
      <c r="CL317" s="815">
        <f t="array" ref="CL317">getSection(I317,J317,K317)</f>
        <v>6</v>
      </c>
      <c r="CM317" s="508">
        <f t="array" ref="CM317">IF(AQ317="N/A","",IF(CU317="N/A",0,GetRapPrice(I317,H317,J317,K317)))</f>
        <v>2100</v>
      </c>
      <c r="CN317" s="509">
        <f t="shared" si="68"/>
        <v>-0.48</v>
      </c>
      <c r="CO317" s="509">
        <f t="array" ref="CO317">IF(AQ317="N/A","",IF(CU317="N/A",0,IF(ISBLANK(G317),0,GetPolSymmDiscount(I317,H317,J317,K317,L317,M317,N317,O317))))</f>
        <v>0</v>
      </c>
      <c r="CP317" s="509">
        <f t="array" ref="CP317">IF(AQ317="N/A","",Depthdisc(I317,H317,L317,J317,K317,Z317,"Y"))</f>
        <v>0</v>
      </c>
      <c r="CQ317" s="509">
        <f t="array" ref="CQ317">IF(AQ317="N/A","",IF(CU317="N/A",0,GetSizePremiums(I317,H317,J317,K317,L317,M317,N317,O317,getSection(G317,J317,K317))))</f>
        <v>0</v>
      </c>
      <c r="CR317" s="509">
        <f t="array" ref="CR317">IF(AQ317="N/A","",IF(CU317="N/A",0,IF(ISBLANK(G317),0,GetDiameterPremiums(I317,H317,L317,M317,N317,O317,J317,K317,T317))))</f>
        <v>0</v>
      </c>
      <c r="CS317" s="509">
        <f t="array" ref="CS317">IF(AQ317="N/A","",IF(CU317="N/A",0,IF(ISBLANK(G317),0,GetKtoSPremiums(I317,H317,J317,K317,AJ317))))</f>
        <v>0</v>
      </c>
      <c r="CT317" s="509">
        <f t="shared" si="69"/>
        <v>-0.48</v>
      </c>
      <c r="CU317" s="508">
        <f t="array" ref="CU317">IF(AQ317="N/A","",GetFMP(I317, H317, J317, K317, L317, M317, N317, O317, (Q317+R317)/2,Z317,AJ317,"Y"))</f>
        <v>1092</v>
      </c>
      <c r="CV317" s="504">
        <f t="shared" si="70"/>
        <v>546</v>
      </c>
      <c r="CW317" s="508">
        <f t="shared" si="71"/>
        <v>2100</v>
      </c>
      <c r="CX317" s="717">
        <f t="shared" si="72"/>
        <v>0</v>
      </c>
      <c r="CY317" s="717">
        <f>IF(OR(AQ317="N/A",BM317="N/A",BI317="N/A"),"",IF(AND(H317&lt;1,H317&gt;=0.3,I316="ROUND"),IF(CT317&gt;=-0.4,-0.2,-0.15),MAX(CX317,IF(OR(AQ317="N/A",BM317="N/A",BI317="N/A"),"",GetFinalDiscount("Y", I317, H317, J317, K317, L317, M317, N317, O317, AS317, AT317,AU317,AV317, AW317, AX317,AY317, AZ317, BA317, BB317,BC317,BD317, BE317,BG317, BH317, BJ317, BK317, BN317, BO317, BP317)))))</f>
        <v>-0.15</v>
      </c>
      <c r="CZ317" s="717">
        <f t="shared" si="73"/>
        <v>-0.48</v>
      </c>
      <c r="DA317" s="509">
        <f t="shared" si="74"/>
        <v>-0.48</v>
      </c>
      <c r="DB317" s="504">
        <f t="shared" si="75"/>
        <v>1092</v>
      </c>
      <c r="DC317" s="504">
        <f t="shared" si="76"/>
        <v>546</v>
      </c>
      <c r="DD317" s="504" t="str">
        <f t="shared" si="77"/>
        <v/>
      </c>
      <c r="DE317" s="504">
        <f t="array" ref="DE317">IF(OR(AQ317="N/A",BM317="N/A",BI317="N/A"),"",GetCertCharge(H317,"Y",AL317))</f>
        <v>54</v>
      </c>
      <c r="DF317" s="504">
        <f>IF(OR(AQ317="N/A",BM317="N/A",BI317="N/A"),"",DC317*Parameters!$L$3)</f>
        <v>21.84</v>
      </c>
      <c r="DG317" s="504">
        <f t="shared" si="78"/>
        <v>470.16</v>
      </c>
      <c r="DH317" s="504">
        <f t="shared" si="79"/>
        <v>940.32</v>
      </c>
    </row>
    <row r="318" spans="2:112" x14ac:dyDescent="0.25">
      <c r="B318" s="798"/>
      <c r="C318" s="799" t="s">
        <v>1780</v>
      </c>
      <c r="D318" s="512"/>
      <c r="E318" s="512"/>
      <c r="F318" s="722" t="s">
        <v>24</v>
      </c>
      <c r="G318" s="800"/>
      <c r="H318" s="801">
        <v>0.5</v>
      </c>
      <c r="I318" s="509" t="s">
        <v>196</v>
      </c>
      <c r="J318" s="802" t="s">
        <v>273</v>
      </c>
      <c r="K318" s="803" t="s">
        <v>243</v>
      </c>
      <c r="L318" s="804" t="s">
        <v>202</v>
      </c>
      <c r="M318" s="805" t="s">
        <v>188</v>
      </c>
      <c r="N318" s="804" t="s">
        <v>202</v>
      </c>
      <c r="O318" s="804" t="s">
        <v>36</v>
      </c>
      <c r="P318" s="806"/>
      <c r="Q318" s="805"/>
      <c r="R318" s="805"/>
      <c r="S318" s="805"/>
      <c r="T318" s="805"/>
      <c r="U318" s="805">
        <v>1.012</v>
      </c>
      <c r="V318" s="805"/>
      <c r="W318" s="805"/>
      <c r="X318" s="805"/>
      <c r="Y318" s="805"/>
      <c r="Z318" s="805">
        <v>64.8</v>
      </c>
      <c r="AA318" s="512">
        <v>57</v>
      </c>
      <c r="AB318" s="512"/>
      <c r="AC318" s="512"/>
      <c r="AD318" s="807"/>
      <c r="AE318" s="805"/>
      <c r="AF318" s="805"/>
      <c r="AG318" s="805"/>
      <c r="AH318" s="805"/>
      <c r="AI318" s="512"/>
      <c r="AJ318" s="512" t="s">
        <v>1978</v>
      </c>
      <c r="AK318" s="807"/>
      <c r="AL318" s="512"/>
      <c r="AM318" s="807"/>
      <c r="AN318" s="512"/>
      <c r="AO318" s="559">
        <f t="array" ref="AO318">IF(AQ318="N/A","",GetRapPrice(I318,H318,J318,K318))</f>
        <v>2200</v>
      </c>
      <c r="AP318" s="509">
        <f t="shared" si="64"/>
        <v>-0.47</v>
      </c>
      <c r="AQ318" s="508">
        <f t="array" ref="AQ318">GetFMP(I318,H318,J318,K318,L318,M318,N318,O318,(Q318+R318)/2,Z318,AJ318,"Y")</f>
        <v>1166</v>
      </c>
      <c r="AR318" s="504">
        <f t="shared" si="65"/>
        <v>583</v>
      </c>
      <c r="AS318" s="808"/>
      <c r="AT318" s="809"/>
      <c r="AU318" s="810"/>
      <c r="AV318" s="810"/>
      <c r="AW318" s="811" t="s">
        <v>189</v>
      </c>
      <c r="AX318" s="811" t="s">
        <v>1440</v>
      </c>
      <c r="AY318" s="810" t="s">
        <v>1180</v>
      </c>
      <c r="AZ318" s="810" t="s">
        <v>1183</v>
      </c>
      <c r="BA318" s="810" t="s">
        <v>195</v>
      </c>
      <c r="BB318" s="810" t="s">
        <v>1183</v>
      </c>
      <c r="BC318" s="810" t="s">
        <v>1183</v>
      </c>
      <c r="BD318" s="810" t="s">
        <v>1183</v>
      </c>
      <c r="BE318" s="810" t="s">
        <v>1183</v>
      </c>
      <c r="BF318" s="811">
        <f>NaturalRelatedDisc(I318,H318,J318,K318,AX318,"Y",L318,M318,N318,O318)+NaturalRelatedDisc(I318,H318,J318,K318,AY318,"Y",L318,M318,N318,O318)+OpenRelatedDisc(I318,H318,J318,K318,AZ318,"Y",L318,M318,N318,O318)+GrainingRelatedDisc(I318,H318,J318,K318,BA318,"Surface","Y",L318,M318,N318,O318)+GrainingRelatedDisc(I318,H318,J318,K318,BB318,"Internal","Y",L318,M318,N318,O318)+OthersRelatedDisc(I318,H318,J318,K318,BC318,"Y",L318,M318,N318,O318)+OthersRelatedDisc(I318,H318,J318,K318,BD318,"Y",L318,M318,N318,O318)+OthersRelatedDisc(I318,H318,J318,K318,BE318,"Y",L318,M318,N318,O318)+cutrelatedDisc(I318,H318,J318,K318,L318,M318,N318,AW318,"Y",O318)+GetColClarupgDwg(I318,H318,J318,K318,AU318,AV318,"Y",L318)</f>
        <v>-0.02</v>
      </c>
      <c r="BG318" s="810" t="s">
        <v>1183</v>
      </c>
      <c r="BH318" s="810" t="s">
        <v>1183</v>
      </c>
      <c r="BI318" s="811">
        <f t="shared" si="66"/>
        <v>0</v>
      </c>
      <c r="BJ318" s="810" t="s">
        <v>1183</v>
      </c>
      <c r="BK318" s="810" t="s">
        <v>1183</v>
      </c>
      <c r="BL318" s="810" t="s">
        <v>1326</v>
      </c>
      <c r="BM318" s="811">
        <f t="shared" si="67"/>
        <v>0</v>
      </c>
      <c r="BN318" s="812" t="s">
        <v>861</v>
      </c>
      <c r="BO318" s="812" t="s">
        <v>861</v>
      </c>
      <c r="BP318" s="812" t="s">
        <v>861</v>
      </c>
      <c r="BQ318" s="811">
        <f>cleanrelateddisc(I318, H318, J318, K318, BN318, BO318, "Y", L318, M318, N318)+HARelatedDisc(I318, H318, J318, K318,BP318, "Y", L318)</f>
        <v>0</v>
      </c>
      <c r="BR318" s="810"/>
      <c r="BS318" s="810"/>
      <c r="BT318" s="811"/>
      <c r="BU318" s="811"/>
      <c r="BV318" s="810"/>
      <c r="BW318" s="811"/>
      <c r="BX318" s="810"/>
      <c r="BY318" s="813"/>
      <c r="BZ318" s="811"/>
      <c r="CA318" s="813"/>
      <c r="CB318" s="811"/>
      <c r="CC318" s="810"/>
      <c r="CD318" s="810"/>
      <c r="CE318" s="810"/>
      <c r="CF318" s="810"/>
      <c r="CG318" s="810"/>
      <c r="CH318" s="810"/>
      <c r="CI318" s="810"/>
      <c r="CJ318" s="810"/>
      <c r="CK318" s="814"/>
      <c r="CL318" s="815">
        <f t="array" ref="CL318">getSection(I318,J318,K318)</f>
        <v>6</v>
      </c>
      <c r="CM318" s="508">
        <f t="array" ref="CM318">IF(AQ318="N/A","",IF(CU318="N/A",0,GetRapPrice(I318,H318,J318,K318)))</f>
        <v>2200</v>
      </c>
      <c r="CN318" s="509">
        <f t="shared" si="68"/>
        <v>-0.47</v>
      </c>
      <c r="CO318" s="509">
        <f t="array" ref="CO318">IF(AQ318="N/A","",IF(CU318="N/A",0,IF(ISBLANK(G318),0,GetPolSymmDiscount(I318,H318,J318,K318,L318,M318,N318,O318))))</f>
        <v>0</v>
      </c>
      <c r="CP318" s="509">
        <f t="array" ref="CP318">IF(AQ318="N/A","",Depthdisc(I318,H318,L318,J318,K318,Z318,"Y"))</f>
        <v>0</v>
      </c>
      <c r="CQ318" s="509">
        <f t="array" ref="CQ318">IF(AQ318="N/A","",IF(CU318="N/A",0,GetSizePremiums(I318,H318,J318,K318,L318,M318,N318,O318,getSection(G318,J318,K318))))</f>
        <v>0</v>
      </c>
      <c r="CR318" s="509">
        <f t="array" ref="CR318">IF(AQ318="N/A","",IF(CU318="N/A",0,IF(ISBLANK(G318),0,GetDiameterPremiums(I318,H318,L318,M318,N318,O318,J318,K318,T318))))</f>
        <v>0</v>
      </c>
      <c r="CS318" s="509">
        <f t="array" ref="CS318">IF(AQ318="N/A","",IF(CU318="N/A",0,IF(ISBLANK(G318),0,GetKtoSPremiums(I318,H318,J318,K318,AJ318))))</f>
        <v>0</v>
      </c>
      <c r="CT318" s="509">
        <f t="shared" si="69"/>
        <v>-0.47</v>
      </c>
      <c r="CU318" s="508">
        <f t="array" ref="CU318">IF(AQ318="N/A","",GetFMP(I318, H318, J318, K318, L318, M318, N318, O318, (Q318+R318)/2,Z318,AJ318,"Y"))</f>
        <v>1166</v>
      </c>
      <c r="CV318" s="504">
        <f t="shared" si="70"/>
        <v>583</v>
      </c>
      <c r="CW318" s="508">
        <f t="shared" si="71"/>
        <v>2200</v>
      </c>
      <c r="CX318" s="717">
        <f t="shared" si="72"/>
        <v>-0.02</v>
      </c>
      <c r="CY318" s="717">
        <f>IF(OR(AQ318="N/A",BM318="N/A",BI318="N/A"),"",IF(AND(H318&lt;1,H318&gt;=0.3,I317="ROUND"),IF(CT318&gt;=-0.4,-0.2,-0.15),MAX(CX318,IF(OR(AQ318="N/A",BM318="N/A",BI318="N/A"),"",GetFinalDiscount("Y", I318, H318, J318, K318, L318, M318, N318, O318, AS318, AT318,AU318,AV318, AW318, AX318,AY318, AZ318, BA318, BB318,BC318,BD318, BE318,BG318, BH318, BJ318, BK318, BN318, BO318, BP318)))))</f>
        <v>-0.15</v>
      </c>
      <c r="CZ318" s="717">
        <f t="shared" si="73"/>
        <v>-0.47</v>
      </c>
      <c r="DA318" s="509">
        <f t="shared" si="74"/>
        <v>-0.49</v>
      </c>
      <c r="DB318" s="504">
        <f t="shared" si="75"/>
        <v>1122</v>
      </c>
      <c r="DC318" s="504">
        <f t="shared" si="76"/>
        <v>561</v>
      </c>
      <c r="DD318" s="504" t="str">
        <f t="shared" si="77"/>
        <v/>
      </c>
      <c r="DE318" s="504">
        <f t="array" ref="DE318">IF(OR(AQ318="N/A",BM318="N/A",BI318="N/A"),"",GetCertCharge(H318,"Y",AL318))</f>
        <v>54</v>
      </c>
      <c r="DF318" s="504">
        <f>IF(OR(AQ318="N/A",BM318="N/A",BI318="N/A"),"",DC318*Parameters!$L$3)</f>
        <v>22.44</v>
      </c>
      <c r="DG318" s="504">
        <f t="shared" si="78"/>
        <v>484.56</v>
      </c>
      <c r="DH318" s="504">
        <f t="shared" si="79"/>
        <v>969.12</v>
      </c>
    </row>
    <row r="319" spans="2:112" x14ac:dyDescent="0.25">
      <c r="B319" s="798"/>
      <c r="C319" s="799" t="s">
        <v>1781</v>
      </c>
      <c r="D319" s="512"/>
      <c r="E319" s="512"/>
      <c r="F319" s="722" t="s">
        <v>24</v>
      </c>
      <c r="G319" s="800"/>
      <c r="H319" s="801">
        <v>0.5</v>
      </c>
      <c r="I319" s="509" t="s">
        <v>196</v>
      </c>
      <c r="J319" s="802" t="s">
        <v>186</v>
      </c>
      <c r="K319" s="803" t="s">
        <v>234</v>
      </c>
      <c r="L319" s="804" t="s">
        <v>188</v>
      </c>
      <c r="M319" s="805" t="s">
        <v>202</v>
      </c>
      <c r="N319" s="804" t="s">
        <v>202</v>
      </c>
      <c r="O319" s="804" t="s">
        <v>22</v>
      </c>
      <c r="P319" s="806"/>
      <c r="Q319" s="805"/>
      <c r="R319" s="805"/>
      <c r="S319" s="805"/>
      <c r="T319" s="805"/>
      <c r="U319" s="805">
        <v>1.014</v>
      </c>
      <c r="V319" s="805"/>
      <c r="W319" s="805"/>
      <c r="X319" s="805"/>
      <c r="Y319" s="805"/>
      <c r="Z319" s="805">
        <v>63.3</v>
      </c>
      <c r="AA319" s="512">
        <v>56</v>
      </c>
      <c r="AB319" s="512"/>
      <c r="AC319" s="512"/>
      <c r="AD319" s="807"/>
      <c r="AE319" s="805"/>
      <c r="AF319" s="805"/>
      <c r="AG319" s="805"/>
      <c r="AH319" s="805"/>
      <c r="AI319" s="512"/>
      <c r="AJ319" s="512" t="s">
        <v>1979</v>
      </c>
      <c r="AK319" s="807"/>
      <c r="AL319" s="512"/>
      <c r="AM319" s="807"/>
      <c r="AN319" s="512"/>
      <c r="AO319" s="559">
        <f t="array" ref="AO319">IF(AQ319="N/A","",GetRapPrice(I319,H319,J319,K319))</f>
        <v>5100</v>
      </c>
      <c r="AP319" s="509">
        <f t="shared" si="64"/>
        <v>-0.45999999999999996</v>
      </c>
      <c r="AQ319" s="508">
        <f t="array" ref="AQ319">GetFMP(I319,H319,J319,K319,L319,M319,N319,O319,(Q319+R319)/2,Z319,AJ319,"Y")</f>
        <v>2754</v>
      </c>
      <c r="AR319" s="504">
        <f t="shared" si="65"/>
        <v>1377</v>
      </c>
      <c r="AS319" s="808"/>
      <c r="AT319" s="809"/>
      <c r="AU319" s="810"/>
      <c r="AV319" s="810"/>
      <c r="AW319" s="811"/>
      <c r="AX319" s="811" t="s">
        <v>1183</v>
      </c>
      <c r="AY319" s="810" t="s">
        <v>1183</v>
      </c>
      <c r="AZ319" s="810" t="s">
        <v>1183</v>
      </c>
      <c r="BA319" s="810" t="s">
        <v>1183</v>
      </c>
      <c r="BB319" s="810" t="s">
        <v>1183</v>
      </c>
      <c r="BC319" s="810" t="s">
        <v>1183</v>
      </c>
      <c r="BD319" s="810" t="s">
        <v>1183</v>
      </c>
      <c r="BE319" s="810" t="s">
        <v>1183</v>
      </c>
      <c r="BF319" s="811">
        <f>NaturalRelatedDisc(I319,H319,J319,K319,AX319,"Y",L319,M319,N319,O319)+NaturalRelatedDisc(I319,H319,J319,K319,AY319,"Y",L319,M319,N319,O319)+OpenRelatedDisc(I319,H319,J319,K319,AZ319,"Y",L319,M319,N319,O319)+GrainingRelatedDisc(I319,H319,J319,K319,BA319,"Surface","Y",L319,M319,N319,O319)+GrainingRelatedDisc(I319,H319,J319,K319,BB319,"Internal","Y",L319,M319,N319,O319)+OthersRelatedDisc(I319,H319,J319,K319,BC319,"Y",L319,M319,N319,O319)+OthersRelatedDisc(I319,H319,J319,K319,BD319,"Y",L319,M319,N319,O319)+OthersRelatedDisc(I319,H319,J319,K319,BE319,"Y",L319,M319,N319,O319)+cutrelatedDisc(I319,H319,J319,K319,L319,M319,N319,AW319,"Y",O319)+GetColClarupgDwg(I319,H319,J319,K319,AU319,AV319,"Y",L319)</f>
        <v>0</v>
      </c>
      <c r="BG319" s="810" t="s">
        <v>1183</v>
      </c>
      <c r="BH319" s="810" t="s">
        <v>1183</v>
      </c>
      <c r="BI319" s="811">
        <f t="shared" si="66"/>
        <v>0</v>
      </c>
      <c r="BJ319" s="810" t="s">
        <v>1183</v>
      </c>
      <c r="BK319" s="810" t="s">
        <v>1183</v>
      </c>
      <c r="BL319" s="810" t="s">
        <v>1183</v>
      </c>
      <c r="BM319" s="811">
        <f t="shared" si="67"/>
        <v>0</v>
      </c>
      <c r="BN319" s="812"/>
      <c r="BO319" s="812"/>
      <c r="BP319" s="812" t="s">
        <v>749</v>
      </c>
      <c r="BQ319" s="811">
        <f>cleanrelateddisc(I319, H319, J319, K319, BN319, BO319, "Y", L319, M319, N319)+HARelatedDisc(I319, H319, J319, K319,BP319, "Y", L319)</f>
        <v>0</v>
      </c>
      <c r="BR319" s="810"/>
      <c r="BS319" s="810"/>
      <c r="BT319" s="811"/>
      <c r="BU319" s="811"/>
      <c r="BV319" s="810"/>
      <c r="BW319" s="811"/>
      <c r="BX319" s="810"/>
      <c r="BY319" s="813"/>
      <c r="BZ319" s="811"/>
      <c r="CA319" s="813"/>
      <c r="CB319" s="811"/>
      <c r="CC319" s="810"/>
      <c r="CD319" s="810"/>
      <c r="CE319" s="810"/>
      <c r="CF319" s="810"/>
      <c r="CG319" s="810"/>
      <c r="CH319" s="810"/>
      <c r="CI319" s="810"/>
      <c r="CJ319" s="810"/>
      <c r="CK319" s="814"/>
      <c r="CL319" s="815">
        <f t="array" ref="CL319">getSection(I319,J319,K319)</f>
        <v>1</v>
      </c>
      <c r="CM319" s="508">
        <f t="array" ref="CM319">IF(AQ319="N/A","",IF(CU319="N/A",0,GetRapPrice(I319,H319,J319,K319)))</f>
        <v>5100</v>
      </c>
      <c r="CN319" s="509">
        <f t="shared" si="68"/>
        <v>-0.44999999999999996</v>
      </c>
      <c r="CO319" s="509">
        <f t="array" ref="CO319">IF(AQ319="N/A","",IF(CU319="N/A",0,IF(ISBLANK(G319),0,GetPolSymmDiscount(I319,H319,J319,K319,L319,M319,N319,O319))))</f>
        <v>0</v>
      </c>
      <c r="CP319" s="509">
        <f t="array" ref="CP319">IF(AQ319="N/A","",Depthdisc(I319,H319,L319,J319,K319,Z319,"Y"))</f>
        <v>-0.01</v>
      </c>
      <c r="CQ319" s="509">
        <f t="array" ref="CQ319">IF(AQ319="N/A","",IF(CU319="N/A",0,GetSizePremiums(I319,H319,J319,K319,L319,M319,N319,O319,getSection(G319,J319,K319))))</f>
        <v>0</v>
      </c>
      <c r="CR319" s="509">
        <f t="array" ref="CR319">IF(AQ319="N/A","",IF(CU319="N/A",0,IF(ISBLANK(G319),0,GetDiameterPremiums(I319,H319,L319,M319,N319,O319,J319,K319,T319))))</f>
        <v>0</v>
      </c>
      <c r="CS319" s="509">
        <f t="array" ref="CS319">IF(AQ319="N/A","",IF(CU319="N/A",0,IF(ISBLANK(G319),0,GetKtoSPremiums(I319,H319,J319,K319,AJ319))))</f>
        <v>0</v>
      </c>
      <c r="CT319" s="509">
        <f t="shared" si="69"/>
        <v>-0.45999999999999996</v>
      </c>
      <c r="CU319" s="508">
        <f t="array" ref="CU319">IF(AQ319="N/A","",GetFMP(I319, H319, J319, K319, L319, M319, N319, O319, (Q319+R319)/2,Z319,AJ319,"Y"))</f>
        <v>2754</v>
      </c>
      <c r="CV319" s="504">
        <f t="shared" si="70"/>
        <v>1377</v>
      </c>
      <c r="CW319" s="508">
        <f t="shared" si="71"/>
        <v>5100</v>
      </c>
      <c r="CX319" s="717">
        <f t="shared" si="72"/>
        <v>0</v>
      </c>
      <c r="CY319" s="717">
        <f>IF(OR(AQ319="N/A",BM319="N/A",BI319="N/A"),"",IF(AND(H319&lt;1,H319&gt;=0.3,I318="ROUND"),IF(CT319&gt;=-0.4,-0.2,-0.15),MAX(CX319,IF(OR(AQ319="N/A",BM319="N/A",BI319="N/A"),"",GetFinalDiscount("Y", I319, H319, J319, K319, L319, M319, N319, O319, AS319, AT319,AU319,AV319, AW319, AX319,AY319, AZ319, BA319, BB319,BC319,BD319, BE319,BG319, BH319, BJ319, BK319, BN319, BO319, BP319)))))</f>
        <v>-0.15</v>
      </c>
      <c r="CZ319" s="717">
        <f t="shared" si="73"/>
        <v>-0.45999999999999996</v>
      </c>
      <c r="DA319" s="509">
        <f t="shared" si="74"/>
        <v>-0.45999999999999996</v>
      </c>
      <c r="DB319" s="504">
        <f t="shared" si="75"/>
        <v>2754</v>
      </c>
      <c r="DC319" s="504">
        <f t="shared" si="76"/>
        <v>1377</v>
      </c>
      <c r="DD319" s="504" t="str">
        <f t="shared" si="77"/>
        <v/>
      </c>
      <c r="DE319" s="504">
        <f t="array" ref="DE319">IF(OR(AQ319="N/A",BM319="N/A",BI319="N/A"),"",GetCertCharge(H319,"Y",AL319))</f>
        <v>54</v>
      </c>
      <c r="DF319" s="504">
        <f>IF(OR(AQ319="N/A",BM319="N/A",BI319="N/A"),"",DC319*Parameters!$L$3)</f>
        <v>55.08</v>
      </c>
      <c r="DG319" s="504">
        <f t="shared" si="78"/>
        <v>1267.92</v>
      </c>
      <c r="DH319" s="504">
        <f t="shared" si="79"/>
        <v>2535.84</v>
      </c>
    </row>
    <row r="320" spans="2:112" x14ac:dyDescent="0.25">
      <c r="B320" s="798"/>
      <c r="C320" s="799" t="s">
        <v>1782</v>
      </c>
      <c r="D320" s="512"/>
      <c r="E320" s="512"/>
      <c r="F320" s="722" t="s">
        <v>24</v>
      </c>
      <c r="G320" s="800"/>
      <c r="H320" s="801">
        <v>0.5</v>
      </c>
      <c r="I320" s="509" t="s">
        <v>196</v>
      </c>
      <c r="J320" s="802" t="s">
        <v>213</v>
      </c>
      <c r="K320" s="803" t="s">
        <v>214</v>
      </c>
      <c r="L320" s="804" t="s">
        <v>202</v>
      </c>
      <c r="M320" s="805" t="s">
        <v>188</v>
      </c>
      <c r="N320" s="804" t="s">
        <v>188</v>
      </c>
      <c r="O320" s="804" t="s">
        <v>22</v>
      </c>
      <c r="P320" s="806"/>
      <c r="Q320" s="805"/>
      <c r="R320" s="805"/>
      <c r="S320" s="805"/>
      <c r="T320" s="805"/>
      <c r="U320" s="805">
        <v>1.008</v>
      </c>
      <c r="V320" s="805"/>
      <c r="W320" s="805"/>
      <c r="X320" s="805"/>
      <c r="Y320" s="805"/>
      <c r="Z320" s="805">
        <v>63.1</v>
      </c>
      <c r="AA320" s="512">
        <v>55</v>
      </c>
      <c r="AB320" s="512"/>
      <c r="AC320" s="512"/>
      <c r="AD320" s="807"/>
      <c r="AE320" s="805"/>
      <c r="AF320" s="805"/>
      <c r="AG320" s="805"/>
      <c r="AH320" s="805"/>
      <c r="AI320" s="512"/>
      <c r="AJ320" s="512" t="s">
        <v>2038</v>
      </c>
      <c r="AK320" s="807"/>
      <c r="AL320" s="512"/>
      <c r="AM320" s="807"/>
      <c r="AN320" s="512"/>
      <c r="AO320" s="559">
        <f t="array" ref="AO320">IF(AQ320="N/A","",GetRapPrice(I320,H320,J320,K320))</f>
        <v>5300</v>
      </c>
      <c r="AP320" s="509">
        <f t="shared" si="64"/>
        <v>-0.44999999999999996</v>
      </c>
      <c r="AQ320" s="508">
        <f t="array" ref="AQ320">GetFMP(I320,H320,J320,K320,L320,M320,N320,O320,(Q320+R320)/2,Z320,AJ320,"Y")</f>
        <v>2915.0000000000005</v>
      </c>
      <c r="AR320" s="504">
        <f t="shared" si="65"/>
        <v>1457.5000000000002</v>
      </c>
      <c r="AS320" s="808"/>
      <c r="AT320" s="809"/>
      <c r="AU320" s="810"/>
      <c r="AV320" s="810"/>
      <c r="AW320" s="811" t="s">
        <v>189</v>
      </c>
      <c r="AX320" s="811" t="s">
        <v>1183</v>
      </c>
      <c r="AY320" s="810" t="s">
        <v>1181</v>
      </c>
      <c r="AZ320" s="810" t="s">
        <v>1183</v>
      </c>
      <c r="BA320" s="810" t="s">
        <v>1183</v>
      </c>
      <c r="BB320" s="810" t="s">
        <v>1183</v>
      </c>
      <c r="BC320" s="810" t="s">
        <v>1183</v>
      </c>
      <c r="BD320" s="810" t="s">
        <v>1183</v>
      </c>
      <c r="BE320" s="810" t="s">
        <v>1183</v>
      </c>
      <c r="BF320" s="811">
        <f>NaturalRelatedDisc(I320,H320,J320,K320,AX320,"Y",L320,M320,N320,O320)+NaturalRelatedDisc(I320,H320,J320,K320,AY320,"Y",L320,M320,N320,O320)+OpenRelatedDisc(I320,H320,J320,K320,AZ320,"Y",L320,M320,N320,O320)+GrainingRelatedDisc(I320,H320,J320,K320,BA320,"Surface","Y",L320,M320,N320,O320)+GrainingRelatedDisc(I320,H320,J320,K320,BB320,"Internal","Y",L320,M320,N320,O320)+OthersRelatedDisc(I320,H320,J320,K320,BC320,"Y",L320,M320,N320,O320)+OthersRelatedDisc(I320,H320,J320,K320,BD320,"Y",L320,M320,N320,O320)+OthersRelatedDisc(I320,H320,J320,K320,BE320,"Y",L320,M320,N320,O320)+cutrelatedDisc(I320,H320,J320,K320,L320,M320,N320,AW320,"Y",O320)+GetColClarupgDwg(I320,H320,J320,K320,AU320,AV320,"Y",L320)</f>
        <v>-0.01</v>
      </c>
      <c r="BG320" s="810" t="s">
        <v>1183</v>
      </c>
      <c r="BH320" s="810" t="s">
        <v>1183</v>
      </c>
      <c r="BI320" s="811">
        <f t="shared" si="66"/>
        <v>0</v>
      </c>
      <c r="BJ320" s="810" t="s">
        <v>1183</v>
      </c>
      <c r="BK320" s="810" t="s">
        <v>1183</v>
      </c>
      <c r="BL320" s="810" t="s">
        <v>1326</v>
      </c>
      <c r="BM320" s="811">
        <f t="shared" si="67"/>
        <v>0</v>
      </c>
      <c r="BN320" s="812" t="s">
        <v>861</v>
      </c>
      <c r="BO320" s="812" t="s">
        <v>861</v>
      </c>
      <c r="BP320" s="812" t="s">
        <v>749</v>
      </c>
      <c r="BQ320" s="811">
        <f>cleanrelateddisc(I320, H320, J320, K320, BN320, BO320, "Y", L320, M320, N320)+HARelatedDisc(I320, H320, J320, K320,BP320, "Y", L320)</f>
        <v>0</v>
      </c>
      <c r="BR320" s="810"/>
      <c r="BS320" s="810"/>
      <c r="BT320" s="811"/>
      <c r="BU320" s="811"/>
      <c r="BV320" s="810"/>
      <c r="BW320" s="811"/>
      <c r="BX320" s="810"/>
      <c r="BY320" s="813"/>
      <c r="BZ320" s="811"/>
      <c r="CA320" s="813"/>
      <c r="CB320" s="811"/>
      <c r="CC320" s="810"/>
      <c r="CD320" s="810"/>
      <c r="CE320" s="810"/>
      <c r="CF320" s="810"/>
      <c r="CG320" s="810"/>
      <c r="CH320" s="810"/>
      <c r="CI320" s="810"/>
      <c r="CJ320" s="810"/>
      <c r="CK320" s="814"/>
      <c r="CL320" s="815">
        <f t="array" ref="CL320">getSection(I320,J320,K320)</f>
        <v>1</v>
      </c>
      <c r="CM320" s="508">
        <f t="array" ref="CM320">IF(AQ320="N/A","",IF(CU320="N/A",0,GetRapPrice(I320,H320,J320,K320)))</f>
        <v>5300</v>
      </c>
      <c r="CN320" s="509">
        <f t="shared" si="68"/>
        <v>-0.44999999999999996</v>
      </c>
      <c r="CO320" s="509">
        <f t="array" ref="CO320">IF(AQ320="N/A","",IF(CU320="N/A",0,IF(ISBLANK(G320),0,GetPolSymmDiscount(I320,H320,J320,K320,L320,M320,N320,O320))))</f>
        <v>0</v>
      </c>
      <c r="CP320" s="509">
        <f t="array" ref="CP320">IF(AQ320="N/A","",Depthdisc(I320,H320,L320,J320,K320,Z320,"Y"))</f>
        <v>0</v>
      </c>
      <c r="CQ320" s="509">
        <f t="array" ref="CQ320">IF(AQ320="N/A","",IF(CU320="N/A",0,GetSizePremiums(I320,H320,J320,K320,L320,M320,N320,O320,getSection(G320,J320,K320))))</f>
        <v>0</v>
      </c>
      <c r="CR320" s="509">
        <f t="array" ref="CR320">IF(AQ320="N/A","",IF(CU320="N/A",0,IF(ISBLANK(G320),0,GetDiameterPremiums(I320,H320,L320,M320,N320,O320,J320,K320,T320))))</f>
        <v>0</v>
      </c>
      <c r="CS320" s="509">
        <f t="array" ref="CS320">IF(AQ320="N/A","",IF(CU320="N/A",0,IF(ISBLANK(G320),0,GetKtoSPremiums(I320,H320,J320,K320,AJ320))))</f>
        <v>0</v>
      </c>
      <c r="CT320" s="509">
        <f t="shared" si="69"/>
        <v>-0.44999999999999996</v>
      </c>
      <c r="CU320" s="508">
        <f t="array" ref="CU320">IF(AQ320="N/A","",GetFMP(I320, H320, J320, K320, L320, M320, N320, O320, (Q320+R320)/2,Z320,AJ320,"Y"))</f>
        <v>2915.0000000000005</v>
      </c>
      <c r="CV320" s="504">
        <f t="shared" si="70"/>
        <v>1457.5000000000002</v>
      </c>
      <c r="CW320" s="508">
        <f t="shared" si="71"/>
        <v>5300</v>
      </c>
      <c r="CX320" s="717">
        <f t="shared" si="72"/>
        <v>-0.01</v>
      </c>
      <c r="CY320" s="717">
        <f>IF(OR(AQ320="N/A",BM320="N/A",BI320="N/A"),"",IF(AND(H320&lt;1,H320&gt;=0.3,I319="ROUND"),IF(CT320&gt;=-0.4,-0.2,-0.15),MAX(CX320,IF(OR(AQ320="N/A",BM320="N/A",BI320="N/A"),"",GetFinalDiscount("Y", I320, H320, J320, K320, L320, M320, N320, O320, AS320, AT320,AU320,AV320, AW320, AX320,AY320, AZ320, BA320, BB320,BC320,BD320, BE320,BG320, BH320, BJ320, BK320, BN320, BO320, BP320)))))</f>
        <v>-0.15</v>
      </c>
      <c r="CZ320" s="717">
        <f t="shared" si="73"/>
        <v>-0.44999999999999996</v>
      </c>
      <c r="DA320" s="509">
        <f t="shared" si="74"/>
        <v>-0.45999999999999996</v>
      </c>
      <c r="DB320" s="504">
        <f t="shared" si="75"/>
        <v>2862</v>
      </c>
      <c r="DC320" s="504">
        <f t="shared" si="76"/>
        <v>1431</v>
      </c>
      <c r="DD320" s="504" t="str">
        <f t="shared" si="77"/>
        <v/>
      </c>
      <c r="DE320" s="504">
        <f t="array" ref="DE320">IF(OR(AQ320="N/A",BM320="N/A",BI320="N/A"),"",GetCertCharge(H320,"Y",AL320))</f>
        <v>54</v>
      </c>
      <c r="DF320" s="504">
        <f>IF(OR(AQ320="N/A",BM320="N/A",BI320="N/A"),"",DC320*Parameters!$L$3)</f>
        <v>57.24</v>
      </c>
      <c r="DG320" s="504">
        <f t="shared" si="78"/>
        <v>1319.76</v>
      </c>
      <c r="DH320" s="504">
        <f t="shared" si="79"/>
        <v>2639.52</v>
      </c>
    </row>
    <row r="321" spans="2:112" x14ac:dyDescent="0.25">
      <c r="B321" s="798"/>
      <c r="C321" s="799" t="s">
        <v>1783</v>
      </c>
      <c r="D321" s="512"/>
      <c r="E321" s="512"/>
      <c r="F321" s="722" t="s">
        <v>24</v>
      </c>
      <c r="G321" s="800"/>
      <c r="H321" s="801">
        <v>0.5</v>
      </c>
      <c r="I321" s="509" t="s">
        <v>196</v>
      </c>
      <c r="J321" s="802" t="s">
        <v>233</v>
      </c>
      <c r="K321" s="803" t="s">
        <v>251</v>
      </c>
      <c r="L321" s="804" t="s">
        <v>188</v>
      </c>
      <c r="M321" s="805" t="s">
        <v>188</v>
      </c>
      <c r="N321" s="804" t="s">
        <v>188</v>
      </c>
      <c r="O321" s="804" t="s">
        <v>22</v>
      </c>
      <c r="P321" s="806"/>
      <c r="Q321" s="805"/>
      <c r="R321" s="805"/>
      <c r="S321" s="805"/>
      <c r="T321" s="805"/>
      <c r="U321" s="805">
        <v>1.008</v>
      </c>
      <c r="V321" s="805"/>
      <c r="W321" s="805"/>
      <c r="X321" s="805"/>
      <c r="Y321" s="805"/>
      <c r="Z321" s="805">
        <v>63</v>
      </c>
      <c r="AA321" s="512">
        <v>57</v>
      </c>
      <c r="AB321" s="512"/>
      <c r="AC321" s="512"/>
      <c r="AD321" s="807"/>
      <c r="AE321" s="805"/>
      <c r="AF321" s="805"/>
      <c r="AG321" s="805"/>
      <c r="AH321" s="805"/>
      <c r="AI321" s="512"/>
      <c r="AJ321" s="512" t="s">
        <v>1901</v>
      </c>
      <c r="AK321" s="807"/>
      <c r="AL321" s="512"/>
      <c r="AM321" s="807"/>
      <c r="AN321" s="512"/>
      <c r="AO321" s="559">
        <f t="array" ref="AO321">IF(AQ321="N/A","",GetRapPrice(I321,H321,J321,K321))</f>
        <v>4000</v>
      </c>
      <c r="AP321" s="509">
        <f t="shared" si="64"/>
        <v>-0.41000000000000003</v>
      </c>
      <c r="AQ321" s="508">
        <f t="array" ref="AQ321">GetFMP(I321,H321,J321,K321,L321,M321,N321,O321,(Q321+R321)/2,Z321,AJ321,"Y")</f>
        <v>2360</v>
      </c>
      <c r="AR321" s="504">
        <f t="shared" si="65"/>
        <v>1180</v>
      </c>
      <c r="AS321" s="808"/>
      <c r="AT321" s="809"/>
      <c r="AU321" s="810"/>
      <c r="AV321" s="810"/>
      <c r="AW321" s="811"/>
      <c r="AX321" s="811" t="s">
        <v>1183</v>
      </c>
      <c r="AY321" s="810" t="s">
        <v>1183</v>
      </c>
      <c r="AZ321" s="810" t="s">
        <v>1183</v>
      </c>
      <c r="BA321" s="810" t="s">
        <v>1183</v>
      </c>
      <c r="BB321" s="810" t="s">
        <v>1183</v>
      </c>
      <c r="BC321" s="810" t="s">
        <v>1183</v>
      </c>
      <c r="BD321" s="810" t="s">
        <v>1183</v>
      </c>
      <c r="BE321" s="810" t="s">
        <v>1183</v>
      </c>
      <c r="BF321" s="811">
        <f>NaturalRelatedDisc(I321,H321,J321,K321,AX321,"Y",L321,M321,N321,O321)+NaturalRelatedDisc(I321,H321,J321,K321,AY321,"Y",L321,M321,N321,O321)+OpenRelatedDisc(I321,H321,J321,K321,AZ321,"Y",L321,M321,N321,O321)+GrainingRelatedDisc(I321,H321,J321,K321,BA321,"Surface","Y",L321,M321,N321,O321)+GrainingRelatedDisc(I321,H321,J321,K321,BB321,"Internal","Y",L321,M321,N321,O321)+OthersRelatedDisc(I321,H321,J321,K321,BC321,"Y",L321,M321,N321,O321)+OthersRelatedDisc(I321,H321,J321,K321,BD321,"Y",L321,M321,N321,O321)+OthersRelatedDisc(I321,H321,J321,K321,BE321,"Y",L321,M321,N321,O321)+cutrelatedDisc(I321,H321,J321,K321,L321,M321,N321,AW321,"Y",O321)+GetColClarupgDwg(I321,H321,J321,K321,AU321,AV321,"Y",L321)</f>
        <v>0</v>
      </c>
      <c r="BG321" s="810" t="s">
        <v>1183</v>
      </c>
      <c r="BH321" s="810" t="s">
        <v>1183</v>
      </c>
      <c r="BI321" s="811">
        <f t="shared" si="66"/>
        <v>0</v>
      </c>
      <c r="BJ321" s="810" t="s">
        <v>1183</v>
      </c>
      <c r="BK321" s="810" t="s">
        <v>1183</v>
      </c>
      <c r="BL321" s="810" t="s">
        <v>1183</v>
      </c>
      <c r="BM321" s="811">
        <f t="shared" si="67"/>
        <v>0</v>
      </c>
      <c r="BN321" s="812"/>
      <c r="BO321" s="812"/>
      <c r="BP321" s="812" t="s">
        <v>749</v>
      </c>
      <c r="BQ321" s="811">
        <f>cleanrelateddisc(I321, H321, J321, K321, BN321, BO321, "Y", L321, M321, N321)+HARelatedDisc(I321, H321, J321, K321,BP321, "Y", L321)</f>
        <v>0</v>
      </c>
      <c r="BR321" s="810"/>
      <c r="BS321" s="810"/>
      <c r="BT321" s="811"/>
      <c r="BU321" s="811"/>
      <c r="BV321" s="810"/>
      <c r="BW321" s="811"/>
      <c r="BX321" s="810"/>
      <c r="BY321" s="813"/>
      <c r="BZ321" s="811"/>
      <c r="CA321" s="813"/>
      <c r="CB321" s="811"/>
      <c r="CC321" s="810"/>
      <c r="CD321" s="810"/>
      <c r="CE321" s="810"/>
      <c r="CF321" s="810"/>
      <c r="CG321" s="810"/>
      <c r="CH321" s="810"/>
      <c r="CI321" s="810"/>
      <c r="CJ321" s="810"/>
      <c r="CK321" s="814"/>
      <c r="CL321" s="815">
        <f t="array" ref="CL321">getSection(I321,J321,K321)</f>
        <v>4</v>
      </c>
      <c r="CM321" s="508">
        <f t="array" ref="CM321">IF(AQ321="N/A","",IF(CU321="N/A",0,GetRapPrice(I321,H321,J321,K321)))</f>
        <v>4000</v>
      </c>
      <c r="CN321" s="509">
        <f t="shared" si="68"/>
        <v>-0.41000000000000003</v>
      </c>
      <c r="CO321" s="509">
        <f t="array" ref="CO321">IF(AQ321="N/A","",IF(CU321="N/A",0,IF(ISBLANK(G321),0,GetPolSymmDiscount(I321,H321,J321,K321,L321,M321,N321,O321))))</f>
        <v>0</v>
      </c>
      <c r="CP321" s="509">
        <f t="array" ref="CP321">IF(AQ321="N/A","",Depthdisc(I321,H321,L321,J321,K321,Z321,"Y"))</f>
        <v>0</v>
      </c>
      <c r="CQ321" s="509">
        <f t="array" ref="CQ321">IF(AQ321="N/A","",IF(CU321="N/A",0,GetSizePremiums(I321,H321,J321,K321,L321,M321,N321,O321,getSection(G321,J321,K321))))</f>
        <v>0</v>
      </c>
      <c r="CR321" s="509">
        <f t="array" ref="CR321">IF(AQ321="N/A","",IF(CU321="N/A",0,IF(ISBLANK(G321),0,GetDiameterPremiums(I321,H321,L321,M321,N321,O321,J321,K321,T321))))</f>
        <v>0</v>
      </c>
      <c r="CS321" s="509">
        <f t="array" ref="CS321">IF(AQ321="N/A","",IF(CU321="N/A",0,IF(ISBLANK(G321),0,GetKtoSPremiums(I321,H321,J321,K321,AJ321))))</f>
        <v>0</v>
      </c>
      <c r="CT321" s="509">
        <f t="shared" si="69"/>
        <v>-0.41000000000000003</v>
      </c>
      <c r="CU321" s="508">
        <f t="array" ref="CU321">IF(AQ321="N/A","",GetFMP(I321, H321, J321, K321, L321, M321, N321, O321, (Q321+R321)/2,Z321,AJ321,"Y"))</f>
        <v>2360</v>
      </c>
      <c r="CV321" s="504">
        <f t="shared" si="70"/>
        <v>1180</v>
      </c>
      <c r="CW321" s="508">
        <f t="shared" si="71"/>
        <v>4000</v>
      </c>
      <c r="CX321" s="717">
        <f t="shared" si="72"/>
        <v>0</v>
      </c>
      <c r="CY321" s="717">
        <f>IF(OR(AQ321="N/A",BM321="N/A",BI321="N/A"),"",IF(AND(H321&lt;1,H321&gt;=0.3,I320="ROUND"),IF(CT321&gt;=-0.4,-0.2,-0.15),MAX(CX321,IF(OR(AQ321="N/A",BM321="N/A",BI321="N/A"),"",GetFinalDiscount("Y", I321, H321, J321, K321, L321, M321, N321, O321, AS321, AT321,AU321,AV321, AW321, AX321,AY321, AZ321, BA321, BB321,BC321,BD321, BE321,BG321, BH321, BJ321, BK321, BN321, BO321, BP321)))))</f>
        <v>-0.15</v>
      </c>
      <c r="CZ321" s="717">
        <f t="shared" si="73"/>
        <v>-0.41000000000000003</v>
      </c>
      <c r="DA321" s="509">
        <f t="shared" si="74"/>
        <v>-0.41000000000000003</v>
      </c>
      <c r="DB321" s="504">
        <f t="shared" si="75"/>
        <v>2360</v>
      </c>
      <c r="DC321" s="504">
        <f t="shared" si="76"/>
        <v>1180</v>
      </c>
      <c r="DD321" s="504" t="str">
        <f t="shared" si="77"/>
        <v/>
      </c>
      <c r="DE321" s="504">
        <f t="array" ref="DE321">IF(OR(AQ321="N/A",BM321="N/A",BI321="N/A"),"",GetCertCharge(H321,"Y",AL321))</f>
        <v>54</v>
      </c>
      <c r="DF321" s="504">
        <f>IF(OR(AQ321="N/A",BM321="N/A",BI321="N/A"),"",DC321*Parameters!$L$3)</f>
        <v>47.2</v>
      </c>
      <c r="DG321" s="504">
        <f t="shared" si="78"/>
        <v>1078.8</v>
      </c>
      <c r="DH321" s="504">
        <f t="shared" si="79"/>
        <v>2157.6</v>
      </c>
    </row>
    <row r="322" spans="2:112" x14ac:dyDescent="0.25">
      <c r="B322" s="798"/>
      <c r="C322" s="799" t="s">
        <v>1784</v>
      </c>
      <c r="D322" s="512"/>
      <c r="E322" s="512"/>
      <c r="F322" s="722" t="s">
        <v>24</v>
      </c>
      <c r="G322" s="800"/>
      <c r="H322" s="801">
        <v>0.5</v>
      </c>
      <c r="I322" s="509" t="s">
        <v>196</v>
      </c>
      <c r="J322" s="802" t="s">
        <v>265</v>
      </c>
      <c r="K322" s="803" t="s">
        <v>259</v>
      </c>
      <c r="L322" s="804" t="s">
        <v>188</v>
      </c>
      <c r="M322" s="805" t="s">
        <v>188</v>
      </c>
      <c r="N322" s="804" t="s">
        <v>188</v>
      </c>
      <c r="O322" s="804" t="s">
        <v>36</v>
      </c>
      <c r="P322" s="806"/>
      <c r="Q322" s="805"/>
      <c r="R322" s="805"/>
      <c r="S322" s="805"/>
      <c r="T322" s="805"/>
      <c r="U322" s="805">
        <v>1.006</v>
      </c>
      <c r="V322" s="805"/>
      <c r="W322" s="805"/>
      <c r="X322" s="805"/>
      <c r="Y322" s="805"/>
      <c r="Z322" s="805">
        <v>60.3</v>
      </c>
      <c r="AA322" s="512">
        <v>56.9</v>
      </c>
      <c r="AB322" s="512"/>
      <c r="AC322" s="512"/>
      <c r="AD322" s="807"/>
      <c r="AE322" s="805"/>
      <c r="AF322" s="805"/>
      <c r="AG322" s="805"/>
      <c r="AH322" s="805"/>
      <c r="AI322" s="512"/>
      <c r="AJ322" s="512" t="s">
        <v>1980</v>
      </c>
      <c r="AK322" s="807"/>
      <c r="AL322" s="512"/>
      <c r="AM322" s="807"/>
      <c r="AN322" s="512"/>
      <c r="AO322" s="559">
        <f t="array" ref="AO322">IF(AQ322="N/A","",GetRapPrice(I322,H322,J322,K322))</f>
        <v>2300</v>
      </c>
      <c r="AP322" s="509">
        <f t="shared" si="64"/>
        <v>-0.42000000000000004</v>
      </c>
      <c r="AQ322" s="508">
        <f t="array" ref="AQ322">GetFMP(I322,H322,J322,K322,L322,M322,N322,O322,(Q322+R322)/2,Z322,AJ322,"Y")</f>
        <v>1334</v>
      </c>
      <c r="AR322" s="504">
        <f t="shared" si="65"/>
        <v>667</v>
      </c>
      <c r="AS322" s="808"/>
      <c r="AT322" s="809"/>
      <c r="AU322" s="810"/>
      <c r="AV322" s="810"/>
      <c r="AW322" s="811"/>
      <c r="AX322" s="811" t="s">
        <v>1183</v>
      </c>
      <c r="AY322" s="810" t="s">
        <v>1183</v>
      </c>
      <c r="AZ322" s="810" t="s">
        <v>1183</v>
      </c>
      <c r="BA322" s="810" t="s">
        <v>1183</v>
      </c>
      <c r="BB322" s="810" t="s">
        <v>1183</v>
      </c>
      <c r="BC322" s="810" t="s">
        <v>1183</v>
      </c>
      <c r="BD322" s="810" t="s">
        <v>1183</v>
      </c>
      <c r="BE322" s="810" t="s">
        <v>1183</v>
      </c>
      <c r="BF322" s="811">
        <f>NaturalRelatedDisc(I322,H322,J322,K322,AX322,"Y",L322,M322,N322,O322)+NaturalRelatedDisc(I322,H322,J322,K322,AY322,"Y",L322,M322,N322,O322)+OpenRelatedDisc(I322,H322,J322,K322,AZ322,"Y",L322,M322,N322,O322)+GrainingRelatedDisc(I322,H322,J322,K322,BA322,"Surface","Y",L322,M322,N322,O322)+GrainingRelatedDisc(I322,H322,J322,K322,BB322,"Internal","Y",L322,M322,N322,O322)+OthersRelatedDisc(I322,H322,J322,K322,BC322,"Y",L322,M322,N322,O322)+OthersRelatedDisc(I322,H322,J322,K322,BD322,"Y",L322,M322,N322,O322)+OthersRelatedDisc(I322,H322,J322,K322,BE322,"Y",L322,M322,N322,O322)+cutrelatedDisc(I322,H322,J322,K322,L322,M322,N322,AW322,"Y",O322)+GetColClarupgDwg(I322,H322,J322,K322,AU322,AV322,"Y",L322)</f>
        <v>0</v>
      </c>
      <c r="BG322" s="810" t="s">
        <v>1183</v>
      </c>
      <c r="BH322" s="810" t="s">
        <v>1183</v>
      </c>
      <c r="BI322" s="811">
        <f t="shared" si="66"/>
        <v>0</v>
      </c>
      <c r="BJ322" s="810" t="s">
        <v>1183</v>
      </c>
      <c r="BK322" s="810" t="s">
        <v>1183</v>
      </c>
      <c r="BL322" s="810" t="s">
        <v>1183</v>
      </c>
      <c r="BM322" s="811">
        <f t="shared" si="67"/>
        <v>0</v>
      </c>
      <c r="BN322" s="812"/>
      <c r="BO322" s="812"/>
      <c r="BP322" s="812"/>
      <c r="BQ322" s="811">
        <f>cleanrelateddisc(I322, H322, J322, K322, BN322, BO322, "Y", L322, M322, N322)+HARelatedDisc(I322, H322, J322, K322,BP322, "Y", L322)</f>
        <v>0</v>
      </c>
      <c r="BR322" s="810"/>
      <c r="BS322" s="810"/>
      <c r="BT322" s="811"/>
      <c r="BU322" s="811"/>
      <c r="BV322" s="810"/>
      <c r="BW322" s="811"/>
      <c r="BX322" s="810"/>
      <c r="BY322" s="813"/>
      <c r="BZ322" s="811"/>
      <c r="CA322" s="813"/>
      <c r="CB322" s="811"/>
      <c r="CC322" s="810"/>
      <c r="CD322" s="810"/>
      <c r="CE322" s="810"/>
      <c r="CF322" s="810"/>
      <c r="CG322" s="810"/>
      <c r="CH322" s="810"/>
      <c r="CI322" s="810"/>
      <c r="CJ322" s="810"/>
      <c r="CK322" s="814"/>
      <c r="CL322" s="815">
        <f t="array" ref="CL322">getSection(I322,J322,K322)</f>
        <v>9</v>
      </c>
      <c r="CM322" s="508">
        <f t="array" ref="CM322">IF(AQ322="N/A","",IF(CU322="N/A",0,GetRapPrice(I322,H322,J322,K322)))</f>
        <v>2300</v>
      </c>
      <c r="CN322" s="509">
        <f t="shared" si="68"/>
        <v>-0.42000000000000004</v>
      </c>
      <c r="CO322" s="509">
        <f t="array" ref="CO322">IF(AQ322="N/A","",IF(CU322="N/A",0,IF(ISBLANK(G322),0,GetPolSymmDiscount(I322,H322,J322,K322,L322,M322,N322,O322))))</f>
        <v>0</v>
      </c>
      <c r="CP322" s="509">
        <f t="array" ref="CP322">IF(AQ322="N/A","",Depthdisc(I322,H322,L322,J322,K322,Z322,"Y"))</f>
        <v>0</v>
      </c>
      <c r="CQ322" s="509">
        <f t="array" ref="CQ322">IF(AQ322="N/A","",IF(CU322="N/A",0,GetSizePremiums(I322,H322,J322,K322,L322,M322,N322,O322,getSection(G322,J322,K322))))</f>
        <v>0</v>
      </c>
      <c r="CR322" s="509">
        <f t="array" ref="CR322">IF(AQ322="N/A","",IF(CU322="N/A",0,IF(ISBLANK(G322),0,GetDiameterPremiums(I322,H322,L322,M322,N322,O322,J322,K322,T322))))</f>
        <v>0</v>
      </c>
      <c r="CS322" s="509">
        <f t="array" ref="CS322">IF(AQ322="N/A","",IF(CU322="N/A",0,IF(ISBLANK(G322),0,GetKtoSPremiums(I322,H322,J322,K322,AJ322))))</f>
        <v>0</v>
      </c>
      <c r="CT322" s="509">
        <f t="shared" si="69"/>
        <v>-0.42000000000000004</v>
      </c>
      <c r="CU322" s="508">
        <f t="array" ref="CU322">IF(AQ322="N/A","",GetFMP(I322, H322, J322, K322, L322, M322, N322, O322, (Q322+R322)/2,Z322,AJ322,"Y"))</f>
        <v>1334</v>
      </c>
      <c r="CV322" s="504">
        <f t="shared" si="70"/>
        <v>667</v>
      </c>
      <c r="CW322" s="508">
        <f t="shared" si="71"/>
        <v>2300</v>
      </c>
      <c r="CX322" s="717">
        <f t="shared" si="72"/>
        <v>0</v>
      </c>
      <c r="CY322" s="717">
        <f>IF(OR(AQ322="N/A",BM322="N/A",BI322="N/A"),"",IF(AND(H322&lt;1,H322&gt;=0.3,I321="ROUND"),IF(CT322&gt;=-0.4,-0.2,-0.15),MAX(CX322,IF(OR(AQ322="N/A",BM322="N/A",BI322="N/A"),"",GetFinalDiscount("Y", I322, H322, J322, K322, L322, M322, N322, O322, AS322, AT322,AU322,AV322, AW322, AX322,AY322, AZ322, BA322, BB322,BC322,BD322, BE322,BG322, BH322, BJ322, BK322, BN322, BO322, BP322)))))</f>
        <v>-0.15</v>
      </c>
      <c r="CZ322" s="717">
        <f t="shared" si="73"/>
        <v>-0.42000000000000004</v>
      </c>
      <c r="DA322" s="509">
        <f t="shared" si="74"/>
        <v>-0.42000000000000004</v>
      </c>
      <c r="DB322" s="504">
        <f t="shared" si="75"/>
        <v>1334</v>
      </c>
      <c r="DC322" s="504">
        <f t="shared" si="76"/>
        <v>667</v>
      </c>
      <c r="DD322" s="504" t="str">
        <f t="shared" si="77"/>
        <v/>
      </c>
      <c r="DE322" s="504">
        <f t="array" ref="DE322">IF(OR(AQ322="N/A",BM322="N/A",BI322="N/A"),"",GetCertCharge(H322,"Y",AL322))</f>
        <v>54</v>
      </c>
      <c r="DF322" s="504">
        <f>IF(OR(AQ322="N/A",BM322="N/A",BI322="N/A"),"",DC322*Parameters!$L$3)</f>
        <v>26.68</v>
      </c>
      <c r="DG322" s="504">
        <f t="shared" si="78"/>
        <v>586.32000000000005</v>
      </c>
      <c r="DH322" s="504">
        <f t="shared" si="79"/>
        <v>1172.6400000000001</v>
      </c>
    </row>
    <row r="323" spans="2:112" x14ac:dyDescent="0.25">
      <c r="B323" s="798"/>
      <c r="C323" s="799" t="s">
        <v>1785</v>
      </c>
      <c r="D323" s="512"/>
      <c r="E323" s="512"/>
      <c r="F323" s="722" t="s">
        <v>24</v>
      </c>
      <c r="G323" s="800"/>
      <c r="H323" s="801">
        <v>0.5</v>
      </c>
      <c r="I323" s="509" t="s">
        <v>196</v>
      </c>
      <c r="J323" s="802" t="s">
        <v>273</v>
      </c>
      <c r="K323" s="803" t="s">
        <v>234</v>
      </c>
      <c r="L323" s="804" t="s">
        <v>202</v>
      </c>
      <c r="M323" s="805" t="s">
        <v>188</v>
      </c>
      <c r="N323" s="804" t="s">
        <v>202</v>
      </c>
      <c r="O323" s="804" t="s">
        <v>22</v>
      </c>
      <c r="P323" s="806"/>
      <c r="Q323" s="805"/>
      <c r="R323" s="805"/>
      <c r="S323" s="805"/>
      <c r="T323" s="805"/>
      <c r="U323" s="805">
        <v>1.01</v>
      </c>
      <c r="V323" s="805"/>
      <c r="W323" s="805"/>
      <c r="X323" s="805"/>
      <c r="Y323" s="805"/>
      <c r="Z323" s="805">
        <v>64.5</v>
      </c>
      <c r="AA323" s="512">
        <v>58</v>
      </c>
      <c r="AB323" s="512"/>
      <c r="AC323" s="512"/>
      <c r="AD323" s="807"/>
      <c r="AE323" s="805"/>
      <c r="AF323" s="805"/>
      <c r="AG323" s="805"/>
      <c r="AH323" s="805"/>
      <c r="AI323" s="512"/>
      <c r="AJ323" s="512" t="s">
        <v>1893</v>
      </c>
      <c r="AK323" s="807"/>
      <c r="AL323" s="512"/>
      <c r="AM323" s="807"/>
      <c r="AN323" s="512"/>
      <c r="AO323" s="559">
        <f t="array" ref="AO323">IF(AQ323="N/A","",GetRapPrice(I323,H323,J323,K323))</f>
        <v>2300</v>
      </c>
      <c r="AP323" s="509">
        <f t="shared" ref="AP323:AP386" si="80">IF(AQ323="N/A","",IF(AO323=0,0,-1+AQ323/AO323))</f>
        <v>-0.45999999999999996</v>
      </c>
      <c r="AQ323" s="508">
        <f t="array" ref="AQ323">GetFMP(I323,H323,J323,K323,L323,M323,N323,O323,(Q323+R323)/2,Z323,AJ323,"Y")</f>
        <v>1242</v>
      </c>
      <c r="AR323" s="504">
        <f t="shared" ref="AR323:AR386" si="81">IF(AQ323="N/A","",AQ323*H323)</f>
        <v>621</v>
      </c>
      <c r="AS323" s="808"/>
      <c r="AT323" s="809"/>
      <c r="AU323" s="810"/>
      <c r="AV323" s="810"/>
      <c r="AW323" s="811" t="s">
        <v>189</v>
      </c>
      <c r="AX323" s="811" t="s">
        <v>1183</v>
      </c>
      <c r="AY323" s="810" t="s">
        <v>1183</v>
      </c>
      <c r="AZ323" s="810" t="s">
        <v>1183</v>
      </c>
      <c r="BA323" s="810" t="s">
        <v>1183</v>
      </c>
      <c r="BB323" s="810" t="s">
        <v>1183</v>
      </c>
      <c r="BC323" s="810" t="s">
        <v>1183</v>
      </c>
      <c r="BD323" s="810" t="s">
        <v>1183</v>
      </c>
      <c r="BE323" s="810" t="s">
        <v>1183</v>
      </c>
      <c r="BF323" s="811">
        <f>NaturalRelatedDisc(I323,H323,J323,K323,AX323,"Y",L323,M323,N323,O323)+NaturalRelatedDisc(I323,H323,J323,K323,AY323,"Y",L323,M323,N323,O323)+OpenRelatedDisc(I323,H323,J323,K323,AZ323,"Y",L323,M323,N323,O323)+GrainingRelatedDisc(I323,H323,J323,K323,BA323,"Surface","Y",L323,M323,N323,O323)+GrainingRelatedDisc(I323,H323,J323,K323,BB323,"Internal","Y",L323,M323,N323,O323)+OthersRelatedDisc(I323,H323,J323,K323,BC323,"Y",L323,M323,N323,O323)+OthersRelatedDisc(I323,H323,J323,K323,BD323,"Y",L323,M323,N323,O323)+OthersRelatedDisc(I323,H323,J323,K323,BE323,"Y",L323,M323,N323,O323)+cutrelatedDisc(I323,H323,J323,K323,L323,M323,N323,AW323,"Y",O323)+GetColClarupgDwg(I323,H323,J323,K323,AU323,AV323,"Y",L323)</f>
        <v>0</v>
      </c>
      <c r="BG323" s="810" t="s">
        <v>1183</v>
      </c>
      <c r="BH323" s="810" t="s">
        <v>1183</v>
      </c>
      <c r="BI323" s="811">
        <f t="shared" ref="BI323:BI386" si="82">BGMRelatedDisc(I323,H323,J323,K323,BG323,BH323,"Y",L323,M323,N323,O323)</f>
        <v>0</v>
      </c>
      <c r="BJ323" s="810" t="s">
        <v>1183</v>
      </c>
      <c r="BK323" s="810" t="s">
        <v>1183</v>
      </c>
      <c r="BL323" s="810" t="s">
        <v>1326</v>
      </c>
      <c r="BM323" s="811">
        <f t="shared" ref="BM323:BM386" si="83">MIN(BlackRelatedDisc(I323,H323,J323,K323,BJ323,"Y",L323,M323,N323,O323),BlackRelatedDisc(I323,H323,J323,K323,BK323,"Y",L323,M323,N323,O323))</f>
        <v>0</v>
      </c>
      <c r="BN323" s="812" t="s">
        <v>861</v>
      </c>
      <c r="BO323" s="812" t="s">
        <v>861</v>
      </c>
      <c r="BP323" s="812" t="s">
        <v>749</v>
      </c>
      <c r="BQ323" s="811">
        <f>cleanrelateddisc(I323, H323, J323, K323, BN323, BO323, "Y", L323, M323, N323)+HARelatedDisc(I323, H323, J323, K323,BP323, "Y", L323)</f>
        <v>0</v>
      </c>
      <c r="BR323" s="810"/>
      <c r="BS323" s="810"/>
      <c r="BT323" s="811"/>
      <c r="BU323" s="811"/>
      <c r="BV323" s="810"/>
      <c r="BW323" s="811"/>
      <c r="BX323" s="810"/>
      <c r="BY323" s="813"/>
      <c r="BZ323" s="811"/>
      <c r="CA323" s="813"/>
      <c r="CB323" s="811"/>
      <c r="CC323" s="810"/>
      <c r="CD323" s="810"/>
      <c r="CE323" s="810"/>
      <c r="CF323" s="810"/>
      <c r="CG323" s="810"/>
      <c r="CH323" s="810"/>
      <c r="CI323" s="810"/>
      <c r="CJ323" s="810"/>
      <c r="CK323" s="814"/>
      <c r="CL323" s="815">
        <f t="array" ref="CL323">getSection(I323,J323,K323)</f>
        <v>3</v>
      </c>
      <c r="CM323" s="508">
        <f t="array" ref="CM323">IF(AQ323="N/A","",IF(CU323="N/A",0,GetRapPrice(I323,H323,J323,K323)))</f>
        <v>2300</v>
      </c>
      <c r="CN323" s="509">
        <f t="shared" ref="CN323:CN386" si="84">IF(AQ323="N/A","",IF(CU323="N/A",0,AP323-SUM(CO323+CQ323+CR323+CS323+CP323)))</f>
        <v>-0.45999999999999996</v>
      </c>
      <c r="CO323" s="509">
        <f t="array" ref="CO323">IF(AQ323="N/A","",IF(CU323="N/A",0,IF(ISBLANK(G323),0,GetPolSymmDiscount(I323,H323,J323,K323,L323,M323,N323,O323))))</f>
        <v>0</v>
      </c>
      <c r="CP323" s="509">
        <f t="array" ref="CP323">IF(AQ323="N/A","",Depthdisc(I323,H323,L323,J323,K323,Z323,"Y"))</f>
        <v>0</v>
      </c>
      <c r="CQ323" s="509">
        <f t="array" ref="CQ323">IF(AQ323="N/A","",IF(CU323="N/A",0,GetSizePremiums(I323,H323,J323,K323,L323,M323,N323,O323,getSection(G323,J323,K323))))</f>
        <v>0</v>
      </c>
      <c r="CR323" s="509">
        <f t="array" ref="CR323">IF(AQ323="N/A","",IF(CU323="N/A",0,IF(ISBLANK(G323),0,GetDiameterPremiums(I323,H323,L323,M323,N323,O323,J323,K323,T323))))</f>
        <v>0</v>
      </c>
      <c r="CS323" s="509">
        <f t="array" ref="CS323">IF(AQ323="N/A","",IF(CU323="N/A",0,IF(ISBLANK(G323),0,GetKtoSPremiums(I323,H323,J323,K323,AJ323))))</f>
        <v>0</v>
      </c>
      <c r="CT323" s="509">
        <f t="shared" ref="CT323:CT386" si="85">IF(AQ323="N/A","",IF(CU323="N/A",0,IF(OR(CM323=0,CU323=0,CM323=""),"",-1+CU323/CM323)))</f>
        <v>-0.45999999999999996</v>
      </c>
      <c r="CU323" s="508">
        <f t="array" ref="CU323">IF(AQ323="N/A","",GetFMP(I323, H323, J323, K323, L323, M323, N323, O323, (Q323+R323)/2,Z323,AJ323,"Y"))</f>
        <v>1242</v>
      </c>
      <c r="CV323" s="504">
        <f t="shared" ref="CV323:CV386" si="86">IF(AQ323="N/A","",IF(CU323="N/A",0,CU323*H323))</f>
        <v>621</v>
      </c>
      <c r="CW323" s="508">
        <f t="shared" ref="CW323:CW386" si="87">CM323</f>
        <v>2300</v>
      </c>
      <c r="CX323" s="717">
        <f t="shared" ref="CX323:CX386" si="88">IF(OR(AQ323="N/A",BM323="N/A",BI323="N/A"),"",BF323+BI323+BM323+BQ323)</f>
        <v>0</v>
      </c>
      <c r="CY323" s="717">
        <f>IF(OR(AQ323="N/A",BM323="N/A",BI323="N/A"),"",IF(AND(H323&lt;1,H323&gt;=0.3,I322="ROUND"),IF(CT323&gt;=-0.4,-0.2,-0.15),MAX(CX323,IF(OR(AQ323="N/A",BM323="N/A",BI323="N/A"),"",GetFinalDiscount("Y", I323, H323, J323, K323, L323, M323, N323, O323, AS323, AT323,AU323,AV323, AW323, AX323,AY323, AZ323, BA323, BB323,BC323,BD323, BE323,BG323, BH323, BJ323, BK323, BN323, BO323, BP323)))))</f>
        <v>-0.15</v>
      </c>
      <c r="CZ323" s="717">
        <f t="shared" ref="CZ323:CZ386" si="89">CT323</f>
        <v>-0.45999999999999996</v>
      </c>
      <c r="DA323" s="509">
        <f t="shared" ref="DA323:DA386" si="90">IF(OR(AQ323="N/A",BM323="N/A",BI323="N/A"),"",CZ323+MAX(CX323,CY323))</f>
        <v>-0.45999999999999996</v>
      </c>
      <c r="DB323" s="504">
        <f t="shared" ref="DB323:DB386" si="91">IF(OR(AQ323="N/A",BM323="N/A",BI323="N/A"),"",CW323*(1+DA323))</f>
        <v>1242</v>
      </c>
      <c r="DC323" s="504">
        <f t="shared" ref="DC323:DC386" si="92">IF(OR(AQ323="N/A",BM323="N/A",BI323="N/A"),"",DB323*H323)</f>
        <v>621</v>
      </c>
      <c r="DD323" s="504" t="str">
        <f t="shared" ref="DD323:DD386" si="93">IF(BM323="N/A","Black not allowed in Fancy nor 3Cts+",IF(BI323="N/A","BGM Not Allowed in Fancy nor 3Cts+",IF(AQ323="N/A","No Price Available in Pricelist","")))</f>
        <v/>
      </c>
      <c r="DE323" s="504">
        <f t="array" ref="DE323">IF(OR(AQ323="N/A",BM323="N/A",BI323="N/A"),"",GetCertCharge(H323,"Y",AL323))</f>
        <v>54</v>
      </c>
      <c r="DF323" s="504">
        <f>IF(OR(AQ323="N/A",BM323="N/A",BI323="N/A"),"",DC323*Parameters!$L$3)</f>
        <v>24.84</v>
      </c>
      <c r="DG323" s="504">
        <f t="shared" ref="DG323:DG386" si="94">IF(OR(AQ323="N/A",BM323="N/A",BI323="N/A"),"",DC323-DE323-DF323)</f>
        <v>542.16</v>
      </c>
      <c r="DH323" s="504">
        <f t="shared" ref="DH323:DH386" si="95">IF(OR(AQ323="N/A",BM323="N/A",BI323="N/A"),"",DG323/H323)</f>
        <v>1084.32</v>
      </c>
    </row>
    <row r="324" spans="2:112" x14ac:dyDescent="0.25">
      <c r="B324" s="798"/>
      <c r="C324" s="799" t="s">
        <v>1786</v>
      </c>
      <c r="D324" s="512"/>
      <c r="E324" s="512"/>
      <c r="F324" s="722" t="s">
        <v>24</v>
      </c>
      <c r="G324" s="800"/>
      <c r="H324" s="801">
        <v>0.5</v>
      </c>
      <c r="I324" s="509" t="s">
        <v>196</v>
      </c>
      <c r="J324" s="802" t="s">
        <v>233</v>
      </c>
      <c r="K324" s="803" t="s">
        <v>243</v>
      </c>
      <c r="L324" s="804" t="s">
        <v>188</v>
      </c>
      <c r="M324" s="805" t="s">
        <v>202</v>
      </c>
      <c r="N324" s="804" t="s">
        <v>202</v>
      </c>
      <c r="O324" s="804" t="s">
        <v>22</v>
      </c>
      <c r="P324" s="806"/>
      <c r="Q324" s="805"/>
      <c r="R324" s="805"/>
      <c r="S324" s="805"/>
      <c r="T324" s="805"/>
      <c r="U324" s="805">
        <v>1.008</v>
      </c>
      <c r="V324" s="805"/>
      <c r="W324" s="805"/>
      <c r="X324" s="805"/>
      <c r="Y324" s="805"/>
      <c r="Z324" s="805">
        <v>60.4</v>
      </c>
      <c r="AA324" s="512">
        <v>60</v>
      </c>
      <c r="AB324" s="512"/>
      <c r="AC324" s="512"/>
      <c r="AD324" s="807"/>
      <c r="AE324" s="805"/>
      <c r="AF324" s="805"/>
      <c r="AG324" s="805"/>
      <c r="AH324" s="805"/>
      <c r="AI324" s="512"/>
      <c r="AJ324" s="512" t="s">
        <v>1981</v>
      </c>
      <c r="AK324" s="807"/>
      <c r="AL324" s="512"/>
      <c r="AM324" s="807"/>
      <c r="AN324" s="512"/>
      <c r="AO324" s="559">
        <f t="array" ref="AO324">IF(AQ324="N/A","",GetRapPrice(I324,H324,J324,K324))</f>
        <v>4300</v>
      </c>
      <c r="AP324" s="509">
        <f t="shared" si="80"/>
        <v>-0.43999999999999995</v>
      </c>
      <c r="AQ324" s="508">
        <f t="array" ref="AQ324">GetFMP(I324,H324,J324,K324,L324,M324,N324,O324,(Q324+R324)/2,Z324,AJ324,"Y")</f>
        <v>2408.0000000000005</v>
      </c>
      <c r="AR324" s="504">
        <f t="shared" si="81"/>
        <v>1204.0000000000002</v>
      </c>
      <c r="AS324" s="808"/>
      <c r="AT324" s="809"/>
      <c r="AU324" s="810"/>
      <c r="AV324" s="810"/>
      <c r="AW324" s="811" t="s">
        <v>189</v>
      </c>
      <c r="AX324" s="811" t="s">
        <v>1183</v>
      </c>
      <c r="AY324" s="810" t="s">
        <v>1182</v>
      </c>
      <c r="AZ324" s="810" t="s">
        <v>1183</v>
      </c>
      <c r="BA324" s="810" t="s">
        <v>1183</v>
      </c>
      <c r="BB324" s="810" t="s">
        <v>1183</v>
      </c>
      <c r="BC324" s="810" t="s">
        <v>1183</v>
      </c>
      <c r="BD324" s="810" t="s">
        <v>1183</v>
      </c>
      <c r="BE324" s="810" t="s">
        <v>1183</v>
      </c>
      <c r="BF324" s="811">
        <f>NaturalRelatedDisc(I324,H324,J324,K324,AX324,"Y",L324,M324,N324,O324)+NaturalRelatedDisc(I324,H324,J324,K324,AY324,"Y",L324,M324,N324,O324)+OpenRelatedDisc(I324,H324,J324,K324,AZ324,"Y",L324,M324,N324,O324)+GrainingRelatedDisc(I324,H324,J324,K324,BA324,"Surface","Y",L324,M324,N324,O324)+GrainingRelatedDisc(I324,H324,J324,K324,BB324,"Internal","Y",L324,M324,N324,O324)+OthersRelatedDisc(I324,H324,J324,K324,BC324,"Y",L324,M324,N324,O324)+OthersRelatedDisc(I324,H324,J324,K324,BD324,"Y",L324,M324,N324,O324)+OthersRelatedDisc(I324,H324,J324,K324,BE324,"Y",L324,M324,N324,O324)+cutrelatedDisc(I324,H324,J324,K324,L324,M324,N324,AW324,"Y",O324)+GetColClarupgDwg(I324,H324,J324,K324,AU324,AV324,"Y",L324)</f>
        <v>-0.01</v>
      </c>
      <c r="BG324" s="810" t="s">
        <v>1183</v>
      </c>
      <c r="BH324" s="810" t="s">
        <v>1183</v>
      </c>
      <c r="BI324" s="811">
        <f t="shared" si="82"/>
        <v>0</v>
      </c>
      <c r="BJ324" s="810" t="s">
        <v>1183</v>
      </c>
      <c r="BK324" s="810" t="s">
        <v>1293</v>
      </c>
      <c r="BL324" s="810" t="s">
        <v>1322</v>
      </c>
      <c r="BM324" s="811">
        <f t="shared" si="83"/>
        <v>-0.01</v>
      </c>
      <c r="BN324" s="812" t="s">
        <v>861</v>
      </c>
      <c r="BO324" s="812" t="s">
        <v>861</v>
      </c>
      <c r="BP324" s="812" t="s">
        <v>749</v>
      </c>
      <c r="BQ324" s="811">
        <f>cleanrelateddisc(I324, H324, J324, K324, BN324, BO324, "Y", L324, M324, N324)+HARelatedDisc(I324, H324, J324, K324,BP324, "Y", L324)</f>
        <v>0</v>
      </c>
      <c r="BR324" s="810"/>
      <c r="BS324" s="810"/>
      <c r="BT324" s="811"/>
      <c r="BU324" s="811"/>
      <c r="BV324" s="810"/>
      <c r="BW324" s="811"/>
      <c r="BX324" s="810"/>
      <c r="BY324" s="813"/>
      <c r="BZ324" s="811"/>
      <c r="CA324" s="813"/>
      <c r="CB324" s="811"/>
      <c r="CC324" s="810"/>
      <c r="CD324" s="810"/>
      <c r="CE324" s="810"/>
      <c r="CF324" s="810"/>
      <c r="CG324" s="810"/>
      <c r="CH324" s="810"/>
      <c r="CI324" s="810"/>
      <c r="CJ324" s="810"/>
      <c r="CK324" s="814"/>
      <c r="CL324" s="815">
        <f t="array" ref="CL324">getSection(I324,J324,K324)</f>
        <v>4</v>
      </c>
      <c r="CM324" s="508">
        <f t="array" ref="CM324">IF(AQ324="N/A","",IF(CU324="N/A",0,GetRapPrice(I324,H324,J324,K324)))</f>
        <v>4300</v>
      </c>
      <c r="CN324" s="509">
        <f t="shared" si="84"/>
        <v>-0.43999999999999995</v>
      </c>
      <c r="CO324" s="509">
        <f t="array" ref="CO324">IF(AQ324="N/A","",IF(CU324="N/A",0,IF(ISBLANK(G324),0,GetPolSymmDiscount(I324,H324,J324,K324,L324,M324,N324,O324))))</f>
        <v>0</v>
      </c>
      <c r="CP324" s="509">
        <f t="array" ref="CP324">IF(AQ324="N/A","",Depthdisc(I324,H324,L324,J324,K324,Z324,"Y"))</f>
        <v>0</v>
      </c>
      <c r="CQ324" s="509">
        <f t="array" ref="CQ324">IF(AQ324="N/A","",IF(CU324="N/A",0,GetSizePremiums(I324,H324,J324,K324,L324,M324,N324,O324,getSection(G324,J324,K324))))</f>
        <v>0</v>
      </c>
      <c r="CR324" s="509">
        <f t="array" ref="CR324">IF(AQ324="N/A","",IF(CU324="N/A",0,IF(ISBLANK(G324),0,GetDiameterPremiums(I324,H324,L324,M324,N324,O324,J324,K324,T324))))</f>
        <v>0</v>
      </c>
      <c r="CS324" s="509">
        <f t="array" ref="CS324">IF(AQ324="N/A","",IF(CU324="N/A",0,IF(ISBLANK(G324),0,GetKtoSPremiums(I324,H324,J324,K324,AJ324))))</f>
        <v>0</v>
      </c>
      <c r="CT324" s="509">
        <f t="shared" si="85"/>
        <v>-0.43999999999999995</v>
      </c>
      <c r="CU324" s="508">
        <f t="array" ref="CU324">IF(AQ324="N/A","",GetFMP(I324, H324, J324, K324, L324, M324, N324, O324, (Q324+R324)/2,Z324,AJ324,"Y"))</f>
        <v>2408.0000000000005</v>
      </c>
      <c r="CV324" s="504">
        <f t="shared" si="86"/>
        <v>1204.0000000000002</v>
      </c>
      <c r="CW324" s="508">
        <f t="shared" si="87"/>
        <v>4300</v>
      </c>
      <c r="CX324" s="717">
        <f t="shared" si="88"/>
        <v>-0.02</v>
      </c>
      <c r="CY324" s="717">
        <f>IF(OR(AQ324="N/A",BM324="N/A",BI324="N/A"),"",IF(AND(H324&lt;1,H324&gt;=0.3,I323="ROUND"),IF(CT324&gt;=-0.4,-0.2,-0.15),MAX(CX324,IF(OR(AQ324="N/A",BM324="N/A",BI324="N/A"),"",GetFinalDiscount("Y", I324, H324, J324, K324, L324, M324, N324, O324, AS324, AT324,AU324,AV324, AW324, AX324,AY324, AZ324, BA324, BB324,BC324,BD324, BE324,BG324, BH324, BJ324, BK324, BN324, BO324, BP324)))))</f>
        <v>-0.15</v>
      </c>
      <c r="CZ324" s="717">
        <f t="shared" si="89"/>
        <v>-0.43999999999999995</v>
      </c>
      <c r="DA324" s="509">
        <f t="shared" si="90"/>
        <v>-0.45999999999999996</v>
      </c>
      <c r="DB324" s="504">
        <f t="shared" si="91"/>
        <v>2322</v>
      </c>
      <c r="DC324" s="504">
        <f t="shared" si="92"/>
        <v>1161</v>
      </c>
      <c r="DD324" s="504" t="str">
        <f t="shared" si="93"/>
        <v/>
      </c>
      <c r="DE324" s="504">
        <f t="array" ref="DE324">IF(OR(AQ324="N/A",BM324="N/A",BI324="N/A"),"",GetCertCharge(H324,"Y",AL324))</f>
        <v>54</v>
      </c>
      <c r="DF324" s="504">
        <f>IF(OR(AQ324="N/A",BM324="N/A",BI324="N/A"),"",DC324*Parameters!$L$3)</f>
        <v>46.44</v>
      </c>
      <c r="DG324" s="504">
        <f t="shared" si="94"/>
        <v>1060.56</v>
      </c>
      <c r="DH324" s="504">
        <f t="shared" si="95"/>
        <v>2121.12</v>
      </c>
    </row>
    <row r="325" spans="2:112" x14ac:dyDescent="0.25">
      <c r="B325" s="798"/>
      <c r="C325" s="799" t="s">
        <v>1787</v>
      </c>
      <c r="D325" s="512"/>
      <c r="E325" s="512"/>
      <c r="F325" s="722" t="s">
        <v>24</v>
      </c>
      <c r="G325" s="800"/>
      <c r="H325" s="801">
        <v>0.5</v>
      </c>
      <c r="I325" s="509" t="s">
        <v>196</v>
      </c>
      <c r="J325" s="802" t="s">
        <v>258</v>
      </c>
      <c r="K325" s="803" t="s">
        <v>266</v>
      </c>
      <c r="L325" s="804" t="s">
        <v>188</v>
      </c>
      <c r="M325" s="805" t="s">
        <v>188</v>
      </c>
      <c r="N325" s="804" t="s">
        <v>202</v>
      </c>
      <c r="O325" s="804" t="s">
        <v>22</v>
      </c>
      <c r="P325" s="806"/>
      <c r="Q325" s="805"/>
      <c r="R325" s="805"/>
      <c r="S325" s="805"/>
      <c r="T325" s="805"/>
      <c r="U325" s="805">
        <v>1.012</v>
      </c>
      <c r="V325" s="805"/>
      <c r="W325" s="805"/>
      <c r="X325" s="805"/>
      <c r="Y325" s="805"/>
      <c r="Z325" s="805">
        <v>62.2</v>
      </c>
      <c r="AA325" s="512">
        <v>60</v>
      </c>
      <c r="AB325" s="512"/>
      <c r="AC325" s="512"/>
      <c r="AD325" s="807"/>
      <c r="AE325" s="805"/>
      <c r="AF325" s="805"/>
      <c r="AG325" s="805"/>
      <c r="AH325" s="805"/>
      <c r="AI325" s="512"/>
      <c r="AJ325" s="512" t="s">
        <v>1893</v>
      </c>
      <c r="AK325" s="807"/>
      <c r="AL325" s="512"/>
      <c r="AM325" s="807"/>
      <c r="AN325" s="512"/>
      <c r="AO325" s="559">
        <f t="array" ref="AO325">IF(AQ325="N/A","",GetRapPrice(I325,H325,J325,K325))</f>
        <v>2400</v>
      </c>
      <c r="AP325" s="509">
        <f t="shared" si="80"/>
        <v>-0.44999999999999996</v>
      </c>
      <c r="AQ325" s="508">
        <f t="array" ref="AQ325">GetFMP(I325,H325,J325,K325,L325,M325,N325,O325,(Q325+R325)/2,Z325,AJ325,"Y")</f>
        <v>1320</v>
      </c>
      <c r="AR325" s="504">
        <f t="shared" si="81"/>
        <v>660</v>
      </c>
      <c r="AS325" s="808"/>
      <c r="AT325" s="809"/>
      <c r="AU325" s="810"/>
      <c r="AV325" s="810"/>
      <c r="AW325" s="811"/>
      <c r="AX325" s="811" t="s">
        <v>253</v>
      </c>
      <c r="AY325" s="810" t="s">
        <v>1183</v>
      </c>
      <c r="AZ325" s="810" t="s">
        <v>1183</v>
      </c>
      <c r="BA325" s="810" t="s">
        <v>1183</v>
      </c>
      <c r="BB325" s="810" t="s">
        <v>1183</v>
      </c>
      <c r="BC325" s="810" t="s">
        <v>1183</v>
      </c>
      <c r="BD325" s="810" t="s">
        <v>1183</v>
      </c>
      <c r="BE325" s="810" t="s">
        <v>1183</v>
      </c>
      <c r="BF325" s="811">
        <f>NaturalRelatedDisc(I325,H325,J325,K325,AX325,"Y",L325,M325,N325,O325)+NaturalRelatedDisc(I325,H325,J325,K325,AY325,"Y",L325,M325,N325,O325)+OpenRelatedDisc(I325,H325,J325,K325,AZ325,"Y",L325,M325,N325,O325)+GrainingRelatedDisc(I325,H325,J325,K325,BA325,"Surface","Y",L325,M325,N325,O325)+GrainingRelatedDisc(I325,H325,J325,K325,BB325,"Internal","Y",L325,M325,N325,O325)+OthersRelatedDisc(I325,H325,J325,K325,BC325,"Y",L325,M325,N325,O325)+OthersRelatedDisc(I325,H325,J325,K325,BD325,"Y",L325,M325,N325,O325)+OthersRelatedDisc(I325,H325,J325,K325,BE325,"Y",L325,M325,N325,O325)+cutrelatedDisc(I325,H325,J325,K325,L325,M325,N325,AW325,"Y",O325)+GetColClarupgDwg(I325,H325,J325,K325,AU325,AV325,"Y",L325)</f>
        <v>0</v>
      </c>
      <c r="BG325" s="810" t="s">
        <v>1183</v>
      </c>
      <c r="BH325" s="810" t="s">
        <v>1183</v>
      </c>
      <c r="BI325" s="811">
        <f t="shared" si="82"/>
        <v>0</v>
      </c>
      <c r="BJ325" s="810" t="s">
        <v>1183</v>
      </c>
      <c r="BK325" s="810" t="s">
        <v>1183</v>
      </c>
      <c r="BL325" s="810" t="s">
        <v>1323</v>
      </c>
      <c r="BM325" s="811">
        <f t="shared" si="83"/>
        <v>0</v>
      </c>
      <c r="BN325" s="812" t="s">
        <v>749</v>
      </c>
      <c r="BO325" s="812" t="s">
        <v>749</v>
      </c>
      <c r="BP325" s="812" t="s">
        <v>749</v>
      </c>
      <c r="BQ325" s="811">
        <f>cleanrelateddisc(I325, H325, J325, K325, BN325, BO325, "Y", L325, M325, N325)+HARelatedDisc(I325, H325, J325, K325,BP325, "Y", L325)</f>
        <v>0</v>
      </c>
      <c r="BR325" s="810"/>
      <c r="BS325" s="810"/>
      <c r="BT325" s="811"/>
      <c r="BU325" s="811"/>
      <c r="BV325" s="810"/>
      <c r="BW325" s="811"/>
      <c r="BX325" s="810"/>
      <c r="BY325" s="813"/>
      <c r="BZ325" s="811"/>
      <c r="CA325" s="813"/>
      <c r="CB325" s="811"/>
      <c r="CC325" s="810"/>
      <c r="CD325" s="810"/>
      <c r="CE325" s="810"/>
      <c r="CF325" s="810"/>
      <c r="CG325" s="810"/>
      <c r="CH325" s="810"/>
      <c r="CI325" s="810"/>
      <c r="CJ325" s="810"/>
      <c r="CK325" s="814"/>
      <c r="CL325" s="815">
        <f t="array" ref="CL325">getSection(I325,J325,K325)</f>
        <v>8</v>
      </c>
      <c r="CM325" s="508">
        <f t="array" ref="CM325">IF(AQ325="N/A","",IF(CU325="N/A",0,GetRapPrice(I325,H325,J325,K325)))</f>
        <v>2400</v>
      </c>
      <c r="CN325" s="509">
        <f t="shared" si="84"/>
        <v>-0.44999999999999996</v>
      </c>
      <c r="CO325" s="509">
        <f t="array" ref="CO325">IF(AQ325="N/A","",IF(CU325="N/A",0,IF(ISBLANK(G325),0,GetPolSymmDiscount(I325,H325,J325,K325,L325,M325,N325,O325))))</f>
        <v>0</v>
      </c>
      <c r="CP325" s="509">
        <f t="array" ref="CP325">IF(AQ325="N/A","",Depthdisc(I325,H325,L325,J325,K325,Z325,"Y"))</f>
        <v>0</v>
      </c>
      <c r="CQ325" s="509">
        <f t="array" ref="CQ325">IF(AQ325="N/A","",IF(CU325="N/A",0,GetSizePremiums(I325,H325,J325,K325,L325,M325,N325,O325,getSection(G325,J325,K325))))</f>
        <v>0</v>
      </c>
      <c r="CR325" s="509">
        <f t="array" ref="CR325">IF(AQ325="N/A","",IF(CU325="N/A",0,IF(ISBLANK(G325),0,GetDiameterPremiums(I325,H325,L325,M325,N325,O325,J325,K325,T325))))</f>
        <v>0</v>
      </c>
      <c r="CS325" s="509">
        <f t="array" ref="CS325">IF(AQ325="N/A","",IF(CU325="N/A",0,IF(ISBLANK(G325),0,GetKtoSPremiums(I325,H325,J325,K325,AJ325))))</f>
        <v>0</v>
      </c>
      <c r="CT325" s="509">
        <f t="shared" si="85"/>
        <v>-0.44999999999999996</v>
      </c>
      <c r="CU325" s="508">
        <f t="array" ref="CU325">IF(AQ325="N/A","",GetFMP(I325, H325, J325, K325, L325, M325, N325, O325, (Q325+R325)/2,Z325,AJ325,"Y"))</f>
        <v>1320</v>
      </c>
      <c r="CV325" s="504">
        <f t="shared" si="86"/>
        <v>660</v>
      </c>
      <c r="CW325" s="508">
        <f t="shared" si="87"/>
        <v>2400</v>
      </c>
      <c r="CX325" s="717">
        <f t="shared" si="88"/>
        <v>0</v>
      </c>
      <c r="CY325" s="717">
        <f>IF(OR(AQ325="N/A",BM325="N/A",BI325="N/A"),"",IF(AND(H325&lt;1,H325&gt;=0.3,I324="ROUND"),IF(CT325&gt;=-0.4,-0.2,-0.15),MAX(CX325,IF(OR(AQ325="N/A",BM325="N/A",BI325="N/A"),"",GetFinalDiscount("Y", I325, H325, J325, K325, L325, M325, N325, O325, AS325, AT325,AU325,AV325, AW325, AX325,AY325, AZ325, BA325, BB325,BC325,BD325, BE325,BG325, BH325, BJ325, BK325, BN325, BO325, BP325)))))</f>
        <v>-0.15</v>
      </c>
      <c r="CZ325" s="717">
        <f t="shared" si="89"/>
        <v>-0.44999999999999996</v>
      </c>
      <c r="DA325" s="509">
        <f t="shared" si="90"/>
        <v>-0.44999999999999996</v>
      </c>
      <c r="DB325" s="504">
        <f t="shared" si="91"/>
        <v>1320</v>
      </c>
      <c r="DC325" s="504">
        <f t="shared" si="92"/>
        <v>660</v>
      </c>
      <c r="DD325" s="504" t="str">
        <f t="shared" si="93"/>
        <v/>
      </c>
      <c r="DE325" s="504">
        <f t="array" ref="DE325">IF(OR(AQ325="N/A",BM325="N/A",BI325="N/A"),"",GetCertCharge(H325,"Y",AL325))</f>
        <v>54</v>
      </c>
      <c r="DF325" s="504">
        <f>IF(OR(AQ325="N/A",BM325="N/A",BI325="N/A"),"",DC325*Parameters!$L$3)</f>
        <v>26.400000000000002</v>
      </c>
      <c r="DG325" s="504">
        <f t="shared" si="94"/>
        <v>579.6</v>
      </c>
      <c r="DH325" s="504">
        <f t="shared" si="95"/>
        <v>1159.2</v>
      </c>
    </row>
    <row r="326" spans="2:112" x14ac:dyDescent="0.25">
      <c r="B326" s="798"/>
      <c r="C326" s="799" t="s">
        <v>1788</v>
      </c>
      <c r="D326" s="512"/>
      <c r="E326" s="512"/>
      <c r="F326" s="722" t="s">
        <v>24</v>
      </c>
      <c r="G326" s="800"/>
      <c r="H326" s="801">
        <v>0.51</v>
      </c>
      <c r="I326" s="509" t="s">
        <v>196</v>
      </c>
      <c r="J326" s="802" t="s">
        <v>213</v>
      </c>
      <c r="K326" s="803" t="s">
        <v>280</v>
      </c>
      <c r="L326" s="804" t="s">
        <v>188</v>
      </c>
      <c r="M326" s="805" t="s">
        <v>188</v>
      </c>
      <c r="N326" s="804" t="s">
        <v>202</v>
      </c>
      <c r="O326" s="804" t="s">
        <v>58</v>
      </c>
      <c r="P326" s="806"/>
      <c r="Q326" s="805"/>
      <c r="R326" s="805"/>
      <c r="S326" s="805"/>
      <c r="T326" s="805"/>
      <c r="U326" s="805">
        <v>1.008</v>
      </c>
      <c r="V326" s="805"/>
      <c r="W326" s="805"/>
      <c r="X326" s="805"/>
      <c r="Y326" s="805"/>
      <c r="Z326" s="805">
        <v>61.8</v>
      </c>
      <c r="AA326" s="512">
        <v>56</v>
      </c>
      <c r="AB326" s="512"/>
      <c r="AC326" s="512"/>
      <c r="AD326" s="807"/>
      <c r="AE326" s="805"/>
      <c r="AF326" s="805"/>
      <c r="AG326" s="805"/>
      <c r="AH326" s="805"/>
      <c r="AI326" s="512"/>
      <c r="AJ326" s="512" t="s">
        <v>1902</v>
      </c>
      <c r="AK326" s="807"/>
      <c r="AL326" s="512"/>
      <c r="AM326" s="807"/>
      <c r="AN326" s="512"/>
      <c r="AO326" s="559">
        <f t="array" ref="AO326">IF(AQ326="N/A","",GetRapPrice(I326,H326,J326,K326))</f>
        <v>2200</v>
      </c>
      <c r="AP326" s="509">
        <f t="shared" si="80"/>
        <v>0</v>
      </c>
      <c r="AQ326" s="508">
        <f t="array" ref="AQ326">GetFMP(I326,H326,J326,K326,L326,M326,N326,O326,(Q326+R326)/2,Z326,AJ326,"Y")</f>
        <v>2200</v>
      </c>
      <c r="AR326" s="504">
        <f t="shared" si="81"/>
        <v>1122</v>
      </c>
      <c r="AS326" s="808"/>
      <c r="AT326" s="809"/>
      <c r="AU326" s="810"/>
      <c r="AV326" s="810"/>
      <c r="AW326" s="811"/>
      <c r="AX326" s="811" t="s">
        <v>1183</v>
      </c>
      <c r="AY326" s="810" t="s">
        <v>1183</v>
      </c>
      <c r="AZ326" s="810" t="s">
        <v>1183</v>
      </c>
      <c r="BA326" s="810" t="s">
        <v>1183</v>
      </c>
      <c r="BB326" s="810" t="s">
        <v>1183</v>
      </c>
      <c r="BC326" s="810" t="s">
        <v>1183</v>
      </c>
      <c r="BD326" s="810" t="s">
        <v>1183</v>
      </c>
      <c r="BE326" s="810" t="s">
        <v>1183</v>
      </c>
      <c r="BF326" s="811">
        <f>NaturalRelatedDisc(I326,H326,J326,K326,AX326,"Y",L326,M326,N326,O326)+NaturalRelatedDisc(I326,H326,J326,K326,AY326,"Y",L326,M326,N326,O326)+OpenRelatedDisc(I326,H326,J326,K326,AZ326,"Y",L326,M326,N326,O326)+GrainingRelatedDisc(I326,H326,J326,K326,BA326,"Surface","Y",L326,M326,N326,O326)+GrainingRelatedDisc(I326,H326,J326,K326,BB326,"Internal","Y",L326,M326,N326,O326)+OthersRelatedDisc(I326,H326,J326,K326,BC326,"Y",L326,M326,N326,O326)+OthersRelatedDisc(I326,H326,J326,K326,BD326,"Y",L326,M326,N326,O326)+OthersRelatedDisc(I326,H326,J326,K326,BE326,"Y",L326,M326,N326,O326)+cutrelatedDisc(I326,H326,J326,K326,L326,M326,N326,AW326,"Y",O326)+GetColClarupgDwg(I326,H326,J326,K326,AU326,AV326,"Y",L326)</f>
        <v>0</v>
      </c>
      <c r="BG326" s="810" t="s">
        <v>1183</v>
      </c>
      <c r="BH326" s="810" t="s">
        <v>1183</v>
      </c>
      <c r="BI326" s="811">
        <f t="shared" si="82"/>
        <v>0</v>
      </c>
      <c r="BJ326" s="810" t="s">
        <v>1284</v>
      </c>
      <c r="BK326" s="810" t="s">
        <v>1183</v>
      </c>
      <c r="BL326" s="810" t="s">
        <v>1183</v>
      </c>
      <c r="BM326" s="811">
        <f t="shared" si="83"/>
        <v>-0.01</v>
      </c>
      <c r="BN326" s="812"/>
      <c r="BO326" s="812"/>
      <c r="BP326" s="812" t="s">
        <v>749</v>
      </c>
      <c r="BQ326" s="811">
        <f>cleanrelateddisc(I326, H326, J326, K326, BN326, BO326, "Y", L326, M326, N326)+HARelatedDisc(I326, H326, J326, K326,BP326, "Y", L326)</f>
        <v>0</v>
      </c>
      <c r="BR326" s="810"/>
      <c r="BS326" s="810"/>
      <c r="BT326" s="811"/>
      <c r="BU326" s="811"/>
      <c r="BV326" s="810"/>
      <c r="BW326" s="811"/>
      <c r="BX326" s="810"/>
      <c r="BY326" s="813"/>
      <c r="BZ326" s="811"/>
      <c r="CA326" s="813"/>
      <c r="CB326" s="811"/>
      <c r="CC326" s="810"/>
      <c r="CD326" s="810"/>
      <c r="CE326" s="810"/>
      <c r="CF326" s="810"/>
      <c r="CG326" s="810"/>
      <c r="CH326" s="810"/>
      <c r="CI326" s="810"/>
      <c r="CJ326" s="810"/>
      <c r="CK326" s="814"/>
      <c r="CL326" s="815">
        <f t="array" ref="CL326">getSection(I326,J326,K326)</f>
        <v>7</v>
      </c>
      <c r="CM326" s="508">
        <f t="array" ref="CM326">IF(AQ326="N/A","",IF(CU326="N/A",0,GetRapPrice(I326,H326,J326,K326)))</f>
        <v>2200</v>
      </c>
      <c r="CN326" s="509">
        <f t="shared" si="84"/>
        <v>0</v>
      </c>
      <c r="CO326" s="509">
        <f t="array" ref="CO326">IF(AQ326="N/A","",IF(CU326="N/A",0,IF(ISBLANK(G326),0,GetPolSymmDiscount(I326,H326,J326,K326,L326,M326,N326,O326))))</f>
        <v>0</v>
      </c>
      <c r="CP326" s="509">
        <f t="array" ref="CP326">IF(AQ326="N/A","",Depthdisc(I326,H326,L326,J326,K326,Z326,"Y"))</f>
        <v>0</v>
      </c>
      <c r="CQ326" s="509">
        <f t="array" ref="CQ326">IF(AQ326="N/A","",IF(CU326="N/A",0,GetSizePremiums(I326,H326,J326,K326,L326,M326,N326,O326,getSection(G326,J326,K326))))</f>
        <v>0</v>
      </c>
      <c r="CR326" s="509">
        <f t="array" ref="CR326">IF(AQ326="N/A","",IF(CU326="N/A",0,IF(ISBLANK(G326),0,GetDiameterPremiums(I326,H326,L326,M326,N326,O326,J326,K326,T326))))</f>
        <v>0</v>
      </c>
      <c r="CS326" s="509">
        <f t="array" ref="CS326">IF(AQ326="N/A","",IF(CU326="N/A",0,IF(ISBLANK(G326),0,GetKtoSPremiums(I326,H326,J326,K326,AJ326))))</f>
        <v>0</v>
      </c>
      <c r="CT326" s="509">
        <f t="shared" si="85"/>
        <v>0</v>
      </c>
      <c r="CU326" s="508">
        <f t="array" ref="CU326">IF(AQ326="N/A","",GetFMP(I326, H326, J326, K326, L326, M326, N326, O326, (Q326+R326)/2,Z326,AJ326,"Y"))</f>
        <v>2200</v>
      </c>
      <c r="CV326" s="504">
        <f t="shared" si="86"/>
        <v>1122</v>
      </c>
      <c r="CW326" s="508">
        <f t="shared" si="87"/>
        <v>2200</v>
      </c>
      <c r="CX326" s="717">
        <f t="shared" si="88"/>
        <v>-0.01</v>
      </c>
      <c r="CY326" s="717">
        <f>IF(OR(AQ326="N/A",BM326="N/A",BI326="N/A"),"",IF(AND(H326&lt;1,H326&gt;=0.3,I325="ROUND"),IF(CT326&gt;=-0.4,-0.2,-0.15),MAX(CX326,IF(OR(AQ326="N/A",BM326="N/A",BI326="N/A"),"",GetFinalDiscount("Y", I326, H326, J326, K326, L326, M326, N326, O326, AS326, AT326,AU326,AV326, AW326, AX326,AY326, AZ326, BA326, BB326,BC326,BD326, BE326,BG326, BH326, BJ326, BK326, BN326, BO326, BP326)))))</f>
        <v>-0.2</v>
      </c>
      <c r="CZ326" s="717">
        <f t="shared" si="89"/>
        <v>0</v>
      </c>
      <c r="DA326" s="509">
        <f t="shared" si="90"/>
        <v>-0.01</v>
      </c>
      <c r="DB326" s="504">
        <f t="shared" si="91"/>
        <v>2178</v>
      </c>
      <c r="DC326" s="504">
        <f t="shared" si="92"/>
        <v>1110.78</v>
      </c>
      <c r="DD326" s="504" t="str">
        <f t="shared" si="93"/>
        <v/>
      </c>
      <c r="DE326" s="504">
        <f t="array" ref="DE326">IF(OR(AQ326="N/A",BM326="N/A",BI326="N/A"),"",GetCertCharge(H326,"Y",AL326))</f>
        <v>54</v>
      </c>
      <c r="DF326" s="504">
        <f>IF(OR(AQ326="N/A",BM326="N/A",BI326="N/A"),"",DC326*Parameters!$L$3)</f>
        <v>44.431199999999997</v>
      </c>
      <c r="DG326" s="504">
        <f t="shared" si="94"/>
        <v>1012.3488</v>
      </c>
      <c r="DH326" s="504">
        <f t="shared" si="95"/>
        <v>1984.9976470588235</v>
      </c>
    </row>
    <row r="327" spans="2:112" x14ac:dyDescent="0.25">
      <c r="B327" s="798"/>
      <c r="C327" s="799" t="s">
        <v>1789</v>
      </c>
      <c r="D327" s="512"/>
      <c r="E327" s="512"/>
      <c r="F327" s="722" t="s">
        <v>24</v>
      </c>
      <c r="G327" s="800"/>
      <c r="H327" s="801">
        <v>0.51</v>
      </c>
      <c r="I327" s="509" t="s">
        <v>196</v>
      </c>
      <c r="J327" s="802" t="s">
        <v>250</v>
      </c>
      <c r="K327" s="803" t="s">
        <v>243</v>
      </c>
      <c r="L327" s="804" t="s">
        <v>188</v>
      </c>
      <c r="M327" s="805" t="s">
        <v>188</v>
      </c>
      <c r="N327" s="804" t="s">
        <v>188</v>
      </c>
      <c r="O327" s="804" t="s">
        <v>22</v>
      </c>
      <c r="P327" s="806"/>
      <c r="Q327" s="805"/>
      <c r="R327" s="805"/>
      <c r="S327" s="805"/>
      <c r="T327" s="805"/>
      <c r="U327" s="805">
        <v>1.006</v>
      </c>
      <c r="V327" s="805"/>
      <c r="W327" s="805"/>
      <c r="X327" s="805"/>
      <c r="Y327" s="805"/>
      <c r="Z327" s="805">
        <v>61.7</v>
      </c>
      <c r="AA327" s="512">
        <v>57</v>
      </c>
      <c r="AB327" s="512"/>
      <c r="AC327" s="512"/>
      <c r="AD327" s="807"/>
      <c r="AE327" s="805"/>
      <c r="AF327" s="805"/>
      <c r="AG327" s="805"/>
      <c r="AH327" s="805"/>
      <c r="AI327" s="512"/>
      <c r="AJ327" s="512"/>
      <c r="AK327" s="807"/>
      <c r="AL327" s="512"/>
      <c r="AM327" s="807"/>
      <c r="AN327" s="512"/>
      <c r="AO327" s="559">
        <f t="array" ref="AO327">IF(AQ327="N/A","",GetRapPrice(I327,H327,J327,K327))</f>
        <v>3900</v>
      </c>
      <c r="AP327" s="509">
        <f t="shared" si="80"/>
        <v>-0.39</v>
      </c>
      <c r="AQ327" s="508">
        <f t="array" ref="AQ327">GetFMP(I327,H327,J327,K327,L327,M327,N327,O327,(Q327+R327)/2,Z327,AJ327,"Y")</f>
        <v>2379</v>
      </c>
      <c r="AR327" s="504">
        <f t="shared" si="81"/>
        <v>1213.29</v>
      </c>
      <c r="AS327" s="808"/>
      <c r="AT327" s="809"/>
      <c r="AU327" s="810"/>
      <c r="AV327" s="810"/>
      <c r="AW327" s="811"/>
      <c r="AX327" s="811" t="s">
        <v>1183</v>
      </c>
      <c r="AY327" s="810" t="s">
        <v>1183</v>
      </c>
      <c r="AZ327" s="810" t="s">
        <v>1183</v>
      </c>
      <c r="BA327" s="810" t="s">
        <v>1183</v>
      </c>
      <c r="BB327" s="810" t="s">
        <v>1183</v>
      </c>
      <c r="BC327" s="810" t="s">
        <v>1183</v>
      </c>
      <c r="BD327" s="810" t="s">
        <v>1183</v>
      </c>
      <c r="BE327" s="810" t="s">
        <v>1183</v>
      </c>
      <c r="BF327" s="811">
        <f>NaturalRelatedDisc(I327,H327,J327,K327,AX327,"Y",L327,M327,N327,O327)+NaturalRelatedDisc(I327,H327,J327,K327,AY327,"Y",L327,M327,N327,O327)+OpenRelatedDisc(I327,H327,J327,K327,AZ327,"Y",L327,M327,N327,O327)+GrainingRelatedDisc(I327,H327,J327,K327,BA327,"Surface","Y",L327,M327,N327,O327)+GrainingRelatedDisc(I327,H327,J327,K327,BB327,"Internal","Y",L327,M327,N327,O327)+OthersRelatedDisc(I327,H327,J327,K327,BC327,"Y",L327,M327,N327,O327)+OthersRelatedDisc(I327,H327,J327,K327,BD327,"Y",L327,M327,N327,O327)+OthersRelatedDisc(I327,H327,J327,K327,BE327,"Y",L327,M327,N327,O327)+cutrelatedDisc(I327,H327,J327,K327,L327,M327,N327,AW327,"Y",O327)+GetColClarupgDwg(I327,H327,J327,K327,AU327,AV327,"Y",L327)</f>
        <v>0</v>
      </c>
      <c r="BG327" s="810" t="s">
        <v>1183</v>
      </c>
      <c r="BH327" s="810" t="s">
        <v>1183</v>
      </c>
      <c r="BI327" s="811">
        <f t="shared" si="82"/>
        <v>0</v>
      </c>
      <c r="BJ327" s="810" t="s">
        <v>1183</v>
      </c>
      <c r="BK327" s="810" t="s">
        <v>1183</v>
      </c>
      <c r="BL327" s="810" t="s">
        <v>1183</v>
      </c>
      <c r="BM327" s="811">
        <f t="shared" si="83"/>
        <v>0</v>
      </c>
      <c r="BN327" s="812" t="s">
        <v>861</v>
      </c>
      <c r="BO327" s="812" t="s">
        <v>861</v>
      </c>
      <c r="BP327" s="812" t="s">
        <v>861</v>
      </c>
      <c r="BQ327" s="811">
        <f>cleanrelateddisc(I327, H327, J327, K327, BN327, BO327, "Y", L327, M327, N327)+HARelatedDisc(I327, H327, J327, K327,BP327, "Y", L327)</f>
        <v>0</v>
      </c>
      <c r="BR327" s="810"/>
      <c r="BS327" s="810"/>
      <c r="BT327" s="811"/>
      <c r="BU327" s="811"/>
      <c r="BV327" s="810"/>
      <c r="BW327" s="811"/>
      <c r="BX327" s="810"/>
      <c r="BY327" s="813"/>
      <c r="BZ327" s="811"/>
      <c r="CA327" s="813"/>
      <c r="CB327" s="811"/>
      <c r="CC327" s="810"/>
      <c r="CD327" s="810"/>
      <c r="CE327" s="810"/>
      <c r="CF327" s="810"/>
      <c r="CG327" s="810"/>
      <c r="CH327" s="810"/>
      <c r="CI327" s="810"/>
      <c r="CJ327" s="810"/>
      <c r="CK327" s="814"/>
      <c r="CL327" s="815">
        <f t="array" ref="CL327">getSection(I327,J327,K327)</f>
        <v>5</v>
      </c>
      <c r="CM327" s="508">
        <f t="array" ref="CM327">IF(AQ327="N/A","",IF(CU327="N/A",0,GetRapPrice(I327,H327,J327,K327)))</f>
        <v>3900</v>
      </c>
      <c r="CN327" s="509">
        <f t="shared" si="84"/>
        <v>-0.39</v>
      </c>
      <c r="CO327" s="509">
        <f t="array" ref="CO327">IF(AQ327="N/A","",IF(CU327="N/A",0,IF(ISBLANK(G327),0,GetPolSymmDiscount(I327,H327,J327,K327,L327,M327,N327,O327))))</f>
        <v>0</v>
      </c>
      <c r="CP327" s="509">
        <f t="array" ref="CP327">IF(AQ327="N/A","",Depthdisc(I327,H327,L327,J327,K327,Z327,"Y"))</f>
        <v>0</v>
      </c>
      <c r="CQ327" s="509">
        <f t="array" ref="CQ327">IF(AQ327="N/A","",IF(CU327="N/A",0,GetSizePremiums(I327,H327,J327,K327,L327,M327,N327,O327,getSection(G327,J327,K327))))</f>
        <v>0</v>
      </c>
      <c r="CR327" s="509">
        <f t="array" ref="CR327">IF(AQ327="N/A","",IF(CU327="N/A",0,IF(ISBLANK(G327),0,GetDiameterPremiums(I327,H327,L327,M327,N327,O327,J327,K327,T327))))</f>
        <v>0</v>
      </c>
      <c r="CS327" s="509">
        <f t="array" ref="CS327">IF(AQ327="N/A","",IF(CU327="N/A",0,IF(ISBLANK(G327),0,GetKtoSPremiums(I327,H327,J327,K327,AJ327))))</f>
        <v>0</v>
      </c>
      <c r="CT327" s="509">
        <f t="shared" si="85"/>
        <v>-0.39</v>
      </c>
      <c r="CU327" s="508">
        <f t="array" ref="CU327">IF(AQ327="N/A","",GetFMP(I327, H327, J327, K327, L327, M327, N327, O327, (Q327+R327)/2,Z327,AJ327,"Y"))</f>
        <v>2379</v>
      </c>
      <c r="CV327" s="504">
        <f t="shared" si="86"/>
        <v>1213.29</v>
      </c>
      <c r="CW327" s="508">
        <f t="shared" si="87"/>
        <v>3900</v>
      </c>
      <c r="CX327" s="717">
        <f t="shared" si="88"/>
        <v>0</v>
      </c>
      <c r="CY327" s="717">
        <f>IF(OR(AQ327="N/A",BM327="N/A",BI327="N/A"),"",IF(AND(H327&lt;1,H327&gt;=0.3,I326="ROUND"),IF(CT327&gt;=-0.4,-0.2,-0.15),MAX(CX327,IF(OR(AQ327="N/A",BM327="N/A",BI327="N/A"),"",GetFinalDiscount("Y", I327, H327, J327, K327, L327, M327, N327, O327, AS327, AT327,AU327,AV327, AW327, AX327,AY327, AZ327, BA327, BB327,BC327,BD327, BE327,BG327, BH327, BJ327, BK327, BN327, BO327, BP327)))))</f>
        <v>-0.2</v>
      </c>
      <c r="CZ327" s="717">
        <f t="shared" si="89"/>
        <v>-0.39</v>
      </c>
      <c r="DA327" s="509">
        <f t="shared" si="90"/>
        <v>-0.39</v>
      </c>
      <c r="DB327" s="504">
        <f t="shared" si="91"/>
        <v>2379</v>
      </c>
      <c r="DC327" s="504">
        <f t="shared" si="92"/>
        <v>1213.29</v>
      </c>
      <c r="DD327" s="504" t="str">
        <f t="shared" si="93"/>
        <v/>
      </c>
      <c r="DE327" s="504">
        <f t="array" ref="DE327">IF(OR(AQ327="N/A",BM327="N/A",BI327="N/A"),"",GetCertCharge(H327,"Y",AL327))</f>
        <v>54</v>
      </c>
      <c r="DF327" s="504">
        <f>IF(OR(AQ327="N/A",BM327="N/A",BI327="N/A"),"",DC327*Parameters!$L$3)</f>
        <v>48.531599999999997</v>
      </c>
      <c r="DG327" s="504">
        <f t="shared" si="94"/>
        <v>1110.7583999999999</v>
      </c>
      <c r="DH327" s="504">
        <f t="shared" si="95"/>
        <v>2177.9576470588236</v>
      </c>
    </row>
    <row r="328" spans="2:112" x14ac:dyDescent="0.25">
      <c r="B328" s="798"/>
      <c r="C328" s="799" t="s">
        <v>1790</v>
      </c>
      <c r="D328" s="512"/>
      <c r="E328" s="512"/>
      <c r="F328" s="722" t="s">
        <v>24</v>
      </c>
      <c r="G328" s="800"/>
      <c r="H328" s="801">
        <v>0.51</v>
      </c>
      <c r="I328" s="509" t="s">
        <v>196</v>
      </c>
      <c r="J328" s="802" t="s">
        <v>265</v>
      </c>
      <c r="K328" s="803" t="s">
        <v>234</v>
      </c>
      <c r="L328" s="804" t="s">
        <v>188</v>
      </c>
      <c r="M328" s="805" t="s">
        <v>188</v>
      </c>
      <c r="N328" s="804" t="s">
        <v>188</v>
      </c>
      <c r="O328" s="804" t="s">
        <v>36</v>
      </c>
      <c r="P328" s="806"/>
      <c r="Q328" s="805"/>
      <c r="R328" s="805"/>
      <c r="S328" s="805"/>
      <c r="T328" s="805"/>
      <c r="U328" s="805">
        <v>1.008</v>
      </c>
      <c r="V328" s="805"/>
      <c r="W328" s="805"/>
      <c r="X328" s="805"/>
      <c r="Y328" s="805"/>
      <c r="Z328" s="805">
        <v>62.6</v>
      </c>
      <c r="AA328" s="512">
        <v>57</v>
      </c>
      <c r="AB328" s="512"/>
      <c r="AC328" s="512"/>
      <c r="AD328" s="807"/>
      <c r="AE328" s="805"/>
      <c r="AF328" s="805"/>
      <c r="AG328" s="805"/>
      <c r="AH328" s="805"/>
      <c r="AI328" s="512"/>
      <c r="AJ328" s="512" t="s">
        <v>1922</v>
      </c>
      <c r="AK328" s="807"/>
      <c r="AL328" s="512"/>
      <c r="AM328" s="807"/>
      <c r="AN328" s="512"/>
      <c r="AO328" s="559">
        <f t="array" ref="AO328">IF(AQ328="N/A","",GetRapPrice(I328,H328,J328,K328))</f>
        <v>2800</v>
      </c>
      <c r="AP328" s="509">
        <f t="shared" si="80"/>
        <v>-0.41000000000000003</v>
      </c>
      <c r="AQ328" s="508">
        <f t="array" ref="AQ328">GetFMP(I328,H328,J328,K328,L328,M328,N328,O328,(Q328+R328)/2,Z328,AJ328,"Y")</f>
        <v>1652</v>
      </c>
      <c r="AR328" s="504">
        <f t="shared" si="81"/>
        <v>842.52</v>
      </c>
      <c r="AS328" s="808"/>
      <c r="AT328" s="809"/>
      <c r="AU328" s="810"/>
      <c r="AV328" s="810"/>
      <c r="AW328" s="811" t="s">
        <v>189</v>
      </c>
      <c r="AX328" s="811" t="s">
        <v>1183</v>
      </c>
      <c r="AY328" s="810" t="s">
        <v>1183</v>
      </c>
      <c r="AZ328" s="810" t="s">
        <v>1183</v>
      </c>
      <c r="BA328" s="810" t="s">
        <v>1183</v>
      </c>
      <c r="BB328" s="810" t="s">
        <v>1183</v>
      </c>
      <c r="BC328" s="810" t="s">
        <v>1183</v>
      </c>
      <c r="BD328" s="810" t="s">
        <v>1183</v>
      </c>
      <c r="BE328" s="810" t="s">
        <v>1183</v>
      </c>
      <c r="BF328" s="811">
        <f>NaturalRelatedDisc(I328,H328,J328,K328,AX328,"Y",L328,M328,N328,O328)+NaturalRelatedDisc(I328,H328,J328,K328,AY328,"Y",L328,M328,N328,O328)+OpenRelatedDisc(I328,H328,J328,K328,AZ328,"Y",L328,M328,N328,O328)+GrainingRelatedDisc(I328,H328,J328,K328,BA328,"Surface","Y",L328,M328,N328,O328)+GrainingRelatedDisc(I328,H328,J328,K328,BB328,"Internal","Y",L328,M328,N328,O328)+OthersRelatedDisc(I328,H328,J328,K328,BC328,"Y",L328,M328,N328,O328)+OthersRelatedDisc(I328,H328,J328,K328,BD328,"Y",L328,M328,N328,O328)+OthersRelatedDisc(I328,H328,J328,K328,BE328,"Y",L328,M328,N328,O328)+cutrelatedDisc(I328,H328,J328,K328,L328,M328,N328,AW328,"Y",O328)+GetColClarupgDwg(I328,H328,J328,K328,AU328,AV328,"Y",L328)</f>
        <v>0</v>
      </c>
      <c r="BG328" s="810" t="s">
        <v>1183</v>
      </c>
      <c r="BH328" s="810" t="s">
        <v>1183</v>
      </c>
      <c r="BI328" s="811">
        <f t="shared" si="82"/>
        <v>0</v>
      </c>
      <c r="BJ328" s="810" t="s">
        <v>1183</v>
      </c>
      <c r="BK328" s="810" t="s">
        <v>1183</v>
      </c>
      <c r="BL328" s="810" t="s">
        <v>1326</v>
      </c>
      <c r="BM328" s="811">
        <f t="shared" si="83"/>
        <v>0</v>
      </c>
      <c r="BN328" s="812" t="s">
        <v>861</v>
      </c>
      <c r="BO328" s="812" t="s">
        <v>861</v>
      </c>
      <c r="BP328" s="812" t="s">
        <v>749</v>
      </c>
      <c r="BQ328" s="811">
        <f>cleanrelateddisc(I328, H328, J328, K328, BN328, BO328, "Y", L328, M328, N328)+HARelatedDisc(I328, H328, J328, K328,BP328, "Y", L328)</f>
        <v>0</v>
      </c>
      <c r="BR328" s="810"/>
      <c r="BS328" s="810"/>
      <c r="BT328" s="811"/>
      <c r="BU328" s="811"/>
      <c r="BV328" s="810"/>
      <c r="BW328" s="811"/>
      <c r="BX328" s="810"/>
      <c r="BY328" s="813"/>
      <c r="BZ328" s="811"/>
      <c r="CA328" s="813"/>
      <c r="CB328" s="811"/>
      <c r="CC328" s="810"/>
      <c r="CD328" s="810"/>
      <c r="CE328" s="810"/>
      <c r="CF328" s="810"/>
      <c r="CG328" s="810"/>
      <c r="CH328" s="810"/>
      <c r="CI328" s="810"/>
      <c r="CJ328" s="810"/>
      <c r="CK328" s="814"/>
      <c r="CL328" s="815">
        <f t="array" ref="CL328">getSection(I328,J328,K328)</f>
        <v>3</v>
      </c>
      <c r="CM328" s="508">
        <f t="array" ref="CM328">IF(AQ328="N/A","",IF(CU328="N/A",0,GetRapPrice(I328,H328,J328,K328)))</f>
        <v>2800</v>
      </c>
      <c r="CN328" s="509">
        <f t="shared" si="84"/>
        <v>-0.41000000000000003</v>
      </c>
      <c r="CO328" s="509">
        <f t="array" ref="CO328">IF(AQ328="N/A","",IF(CU328="N/A",0,IF(ISBLANK(G328),0,GetPolSymmDiscount(I328,H328,J328,K328,L328,M328,N328,O328))))</f>
        <v>0</v>
      </c>
      <c r="CP328" s="509">
        <f t="array" ref="CP328">IF(AQ328="N/A","",Depthdisc(I328,H328,L328,J328,K328,Z328,"Y"))</f>
        <v>0</v>
      </c>
      <c r="CQ328" s="509">
        <f t="array" ref="CQ328">IF(AQ328="N/A","",IF(CU328="N/A",0,GetSizePremiums(I328,H328,J328,K328,L328,M328,N328,O328,getSection(G328,J328,K328))))</f>
        <v>0</v>
      </c>
      <c r="CR328" s="509">
        <f t="array" ref="CR328">IF(AQ328="N/A","",IF(CU328="N/A",0,IF(ISBLANK(G328),0,GetDiameterPremiums(I328,H328,L328,M328,N328,O328,J328,K328,T328))))</f>
        <v>0</v>
      </c>
      <c r="CS328" s="509">
        <f t="array" ref="CS328">IF(AQ328="N/A","",IF(CU328="N/A",0,IF(ISBLANK(G328),0,GetKtoSPremiums(I328,H328,J328,K328,AJ328))))</f>
        <v>0</v>
      </c>
      <c r="CT328" s="509">
        <f t="shared" si="85"/>
        <v>-0.41000000000000003</v>
      </c>
      <c r="CU328" s="508">
        <f t="array" ref="CU328">IF(AQ328="N/A","",GetFMP(I328, H328, J328, K328, L328, M328, N328, O328, (Q328+R328)/2,Z328,AJ328,"Y"))</f>
        <v>1652</v>
      </c>
      <c r="CV328" s="504">
        <f t="shared" si="86"/>
        <v>842.52</v>
      </c>
      <c r="CW328" s="508">
        <f t="shared" si="87"/>
        <v>2800</v>
      </c>
      <c r="CX328" s="717">
        <f t="shared" si="88"/>
        <v>0</v>
      </c>
      <c r="CY328" s="717">
        <f>IF(OR(AQ328="N/A",BM328="N/A",BI328="N/A"),"",IF(AND(H328&lt;1,H328&gt;=0.3,I327="ROUND"),IF(CT328&gt;=-0.4,-0.2,-0.15),MAX(CX328,IF(OR(AQ328="N/A",BM328="N/A",BI328="N/A"),"",GetFinalDiscount("Y", I328, H328, J328, K328, L328, M328, N328, O328, AS328, AT328,AU328,AV328, AW328, AX328,AY328, AZ328, BA328, BB328,BC328,BD328, BE328,BG328, BH328, BJ328, BK328, BN328, BO328, BP328)))))</f>
        <v>-0.15</v>
      </c>
      <c r="CZ328" s="717">
        <f t="shared" si="89"/>
        <v>-0.41000000000000003</v>
      </c>
      <c r="DA328" s="509">
        <f t="shared" si="90"/>
        <v>-0.41000000000000003</v>
      </c>
      <c r="DB328" s="504">
        <f t="shared" si="91"/>
        <v>1652</v>
      </c>
      <c r="DC328" s="504">
        <f t="shared" si="92"/>
        <v>842.52</v>
      </c>
      <c r="DD328" s="504" t="str">
        <f t="shared" si="93"/>
        <v/>
      </c>
      <c r="DE328" s="504">
        <f t="array" ref="DE328">IF(OR(AQ328="N/A",BM328="N/A",BI328="N/A"),"",GetCertCharge(H328,"Y",AL328))</f>
        <v>54</v>
      </c>
      <c r="DF328" s="504">
        <f>IF(OR(AQ328="N/A",BM328="N/A",BI328="N/A"),"",DC328*Parameters!$L$3)</f>
        <v>33.700800000000001</v>
      </c>
      <c r="DG328" s="504">
        <f t="shared" si="94"/>
        <v>754.81920000000002</v>
      </c>
      <c r="DH328" s="504">
        <f t="shared" si="95"/>
        <v>1480.0376470588235</v>
      </c>
    </row>
    <row r="329" spans="2:112" x14ac:dyDescent="0.25">
      <c r="B329" s="798"/>
      <c r="C329" s="799" t="s">
        <v>1791</v>
      </c>
      <c r="D329" s="512"/>
      <c r="E329" s="512"/>
      <c r="F329" s="722" t="s">
        <v>24</v>
      </c>
      <c r="G329" s="800"/>
      <c r="H329" s="801">
        <v>0.51</v>
      </c>
      <c r="I329" s="509" t="s">
        <v>196</v>
      </c>
      <c r="J329" s="802" t="s">
        <v>233</v>
      </c>
      <c r="K329" s="803" t="s">
        <v>243</v>
      </c>
      <c r="L329" s="804" t="s">
        <v>188</v>
      </c>
      <c r="M329" s="805" t="s">
        <v>202</v>
      </c>
      <c r="N329" s="804" t="s">
        <v>188</v>
      </c>
      <c r="O329" s="804" t="s">
        <v>22</v>
      </c>
      <c r="P329" s="806"/>
      <c r="Q329" s="805"/>
      <c r="R329" s="805"/>
      <c r="S329" s="805"/>
      <c r="T329" s="805"/>
      <c r="U329" s="805">
        <v>1.008</v>
      </c>
      <c r="V329" s="805"/>
      <c r="W329" s="805"/>
      <c r="X329" s="805"/>
      <c r="Y329" s="805"/>
      <c r="Z329" s="805">
        <v>61.2</v>
      </c>
      <c r="AA329" s="512">
        <v>57</v>
      </c>
      <c r="AB329" s="512"/>
      <c r="AC329" s="512"/>
      <c r="AD329" s="807"/>
      <c r="AE329" s="805"/>
      <c r="AF329" s="805"/>
      <c r="AG329" s="805"/>
      <c r="AH329" s="805"/>
      <c r="AI329" s="512"/>
      <c r="AJ329" s="512" t="s">
        <v>1921</v>
      </c>
      <c r="AK329" s="807"/>
      <c r="AL329" s="512"/>
      <c r="AM329" s="807"/>
      <c r="AN329" s="512"/>
      <c r="AO329" s="559">
        <f t="array" ref="AO329">IF(AQ329="N/A","",GetRapPrice(I329,H329,J329,K329))</f>
        <v>4300</v>
      </c>
      <c r="AP329" s="509">
        <f t="shared" si="80"/>
        <v>-0.43999999999999995</v>
      </c>
      <c r="AQ329" s="508">
        <f t="array" ref="AQ329">GetFMP(I329,H329,J329,K329,L329,M329,N329,O329,(Q329+R329)/2,Z329,AJ329,"Y")</f>
        <v>2408.0000000000005</v>
      </c>
      <c r="AR329" s="504">
        <f t="shared" si="81"/>
        <v>1228.0800000000002</v>
      </c>
      <c r="AS329" s="808"/>
      <c r="AT329" s="809"/>
      <c r="AU329" s="810"/>
      <c r="AV329" s="810"/>
      <c r="AW329" s="811"/>
      <c r="AX329" s="811" t="s">
        <v>1183</v>
      </c>
      <c r="AY329" s="810" t="s">
        <v>1183</v>
      </c>
      <c r="AZ329" s="810" t="s">
        <v>1183</v>
      </c>
      <c r="BA329" s="810" t="s">
        <v>195</v>
      </c>
      <c r="BB329" s="810" t="s">
        <v>1183</v>
      </c>
      <c r="BC329" s="810" t="s">
        <v>1183</v>
      </c>
      <c r="BD329" s="810" t="s">
        <v>1183</v>
      </c>
      <c r="BE329" s="810" t="s">
        <v>1183</v>
      </c>
      <c r="BF329" s="811">
        <f>NaturalRelatedDisc(I329,H329,J329,K329,AX329,"Y",L329,M329,N329,O329)+NaturalRelatedDisc(I329,H329,J329,K329,AY329,"Y",L329,M329,N329,O329)+OpenRelatedDisc(I329,H329,J329,K329,AZ329,"Y",L329,M329,N329,O329)+GrainingRelatedDisc(I329,H329,J329,K329,BA329,"Surface","Y",L329,M329,N329,O329)+GrainingRelatedDisc(I329,H329,J329,K329,BB329,"Internal","Y",L329,M329,N329,O329)+OthersRelatedDisc(I329,H329,J329,K329,BC329,"Y",L329,M329,N329,O329)+OthersRelatedDisc(I329,H329,J329,K329,BD329,"Y",L329,M329,N329,O329)+OthersRelatedDisc(I329,H329,J329,K329,BE329,"Y",L329,M329,N329,O329)+cutrelatedDisc(I329,H329,J329,K329,L329,M329,N329,AW329,"Y",O329)+GetColClarupgDwg(I329,H329,J329,K329,AU329,AV329,"Y",L329)</f>
        <v>0</v>
      </c>
      <c r="BG329" s="810" t="s">
        <v>1183</v>
      </c>
      <c r="BH329" s="810" t="s">
        <v>1183</v>
      </c>
      <c r="BI329" s="811">
        <f t="shared" si="82"/>
        <v>0</v>
      </c>
      <c r="BJ329" s="810" t="s">
        <v>1183</v>
      </c>
      <c r="BK329" s="810" t="s">
        <v>1293</v>
      </c>
      <c r="BL329" s="810" t="s">
        <v>1322</v>
      </c>
      <c r="BM329" s="811">
        <f t="shared" si="83"/>
        <v>-0.01</v>
      </c>
      <c r="BN329" s="812" t="s">
        <v>861</v>
      </c>
      <c r="BO329" s="812" t="s">
        <v>749</v>
      </c>
      <c r="BP329" s="812" t="s">
        <v>749</v>
      </c>
      <c r="BQ329" s="811">
        <f>cleanrelateddisc(I329, H329, J329, K329, BN329, BO329, "Y", L329, M329, N329)+HARelatedDisc(I329, H329, J329, K329,BP329, "Y", L329)</f>
        <v>0</v>
      </c>
      <c r="BR329" s="810"/>
      <c r="BS329" s="810"/>
      <c r="BT329" s="811"/>
      <c r="BU329" s="811"/>
      <c r="BV329" s="810"/>
      <c r="BW329" s="811"/>
      <c r="BX329" s="810"/>
      <c r="BY329" s="813"/>
      <c r="BZ329" s="811"/>
      <c r="CA329" s="813"/>
      <c r="CB329" s="811"/>
      <c r="CC329" s="810"/>
      <c r="CD329" s="810"/>
      <c r="CE329" s="810"/>
      <c r="CF329" s="810"/>
      <c r="CG329" s="810"/>
      <c r="CH329" s="810"/>
      <c r="CI329" s="810"/>
      <c r="CJ329" s="810"/>
      <c r="CK329" s="814"/>
      <c r="CL329" s="815">
        <f t="array" ref="CL329">getSection(I329,J329,K329)</f>
        <v>4</v>
      </c>
      <c r="CM329" s="508">
        <f t="array" ref="CM329">IF(AQ329="N/A","",IF(CU329="N/A",0,GetRapPrice(I329,H329,J329,K329)))</f>
        <v>4300</v>
      </c>
      <c r="CN329" s="509">
        <f t="shared" si="84"/>
        <v>-0.43999999999999995</v>
      </c>
      <c r="CO329" s="509">
        <f t="array" ref="CO329">IF(AQ329="N/A","",IF(CU329="N/A",0,IF(ISBLANK(G329),0,GetPolSymmDiscount(I329,H329,J329,K329,L329,M329,N329,O329))))</f>
        <v>0</v>
      </c>
      <c r="CP329" s="509">
        <f t="array" ref="CP329">IF(AQ329="N/A","",Depthdisc(I329,H329,L329,J329,K329,Z329,"Y"))</f>
        <v>0</v>
      </c>
      <c r="CQ329" s="509">
        <f t="array" ref="CQ329">IF(AQ329="N/A","",IF(CU329="N/A",0,GetSizePremiums(I329,H329,J329,K329,L329,M329,N329,O329,getSection(G329,J329,K329))))</f>
        <v>0</v>
      </c>
      <c r="CR329" s="509">
        <f t="array" ref="CR329">IF(AQ329="N/A","",IF(CU329="N/A",0,IF(ISBLANK(G329),0,GetDiameterPremiums(I329,H329,L329,M329,N329,O329,J329,K329,T329))))</f>
        <v>0</v>
      </c>
      <c r="CS329" s="509">
        <f t="array" ref="CS329">IF(AQ329="N/A","",IF(CU329="N/A",0,IF(ISBLANK(G329),0,GetKtoSPremiums(I329,H329,J329,K329,AJ329))))</f>
        <v>0</v>
      </c>
      <c r="CT329" s="509">
        <f t="shared" si="85"/>
        <v>-0.43999999999999995</v>
      </c>
      <c r="CU329" s="508">
        <f t="array" ref="CU329">IF(AQ329="N/A","",GetFMP(I329, H329, J329, K329, L329, M329, N329, O329, (Q329+R329)/2,Z329,AJ329,"Y"))</f>
        <v>2408.0000000000005</v>
      </c>
      <c r="CV329" s="504">
        <f t="shared" si="86"/>
        <v>1228.0800000000002</v>
      </c>
      <c r="CW329" s="508">
        <f t="shared" si="87"/>
        <v>4300</v>
      </c>
      <c r="CX329" s="717">
        <f t="shared" si="88"/>
        <v>-0.01</v>
      </c>
      <c r="CY329" s="717">
        <f>IF(OR(AQ329="N/A",BM329="N/A",BI329="N/A"),"",IF(AND(H329&lt;1,H329&gt;=0.3,I328="ROUND"),IF(CT329&gt;=-0.4,-0.2,-0.15),MAX(CX329,IF(OR(AQ329="N/A",BM329="N/A",BI329="N/A"),"",GetFinalDiscount("Y", I329, H329, J329, K329, L329, M329, N329, O329, AS329, AT329,AU329,AV329, AW329, AX329,AY329, AZ329, BA329, BB329,BC329,BD329, BE329,BG329, BH329, BJ329, BK329, BN329, BO329, BP329)))))</f>
        <v>-0.15</v>
      </c>
      <c r="CZ329" s="717">
        <f t="shared" si="89"/>
        <v>-0.43999999999999995</v>
      </c>
      <c r="DA329" s="509">
        <f t="shared" si="90"/>
        <v>-0.44999999999999996</v>
      </c>
      <c r="DB329" s="504">
        <f t="shared" si="91"/>
        <v>2365</v>
      </c>
      <c r="DC329" s="504">
        <f t="shared" si="92"/>
        <v>1206.1500000000001</v>
      </c>
      <c r="DD329" s="504" t="str">
        <f t="shared" si="93"/>
        <v/>
      </c>
      <c r="DE329" s="504">
        <f t="array" ref="DE329">IF(OR(AQ329="N/A",BM329="N/A",BI329="N/A"),"",GetCertCharge(H329,"Y",AL329))</f>
        <v>54</v>
      </c>
      <c r="DF329" s="504">
        <f>IF(OR(AQ329="N/A",BM329="N/A",BI329="N/A"),"",DC329*Parameters!$L$3)</f>
        <v>48.246000000000002</v>
      </c>
      <c r="DG329" s="504">
        <f t="shared" si="94"/>
        <v>1103.904</v>
      </c>
      <c r="DH329" s="504">
        <f t="shared" si="95"/>
        <v>2164.5176470588235</v>
      </c>
    </row>
    <row r="330" spans="2:112" x14ac:dyDescent="0.25">
      <c r="B330" s="798"/>
      <c r="C330" s="799" t="s">
        <v>1792</v>
      </c>
      <c r="D330" s="512"/>
      <c r="E330" s="512"/>
      <c r="F330" s="722" t="s">
        <v>24</v>
      </c>
      <c r="G330" s="800"/>
      <c r="H330" s="801">
        <v>0.51</v>
      </c>
      <c r="I330" s="509" t="s">
        <v>196</v>
      </c>
      <c r="J330" s="802" t="s">
        <v>215</v>
      </c>
      <c r="K330" s="803" t="s">
        <v>259</v>
      </c>
      <c r="L330" s="804" t="s">
        <v>188</v>
      </c>
      <c r="M330" s="805" t="s">
        <v>188</v>
      </c>
      <c r="N330" s="804" t="s">
        <v>188</v>
      </c>
      <c r="O330" s="804" t="s">
        <v>22</v>
      </c>
      <c r="P330" s="806"/>
      <c r="Q330" s="805"/>
      <c r="R330" s="805"/>
      <c r="S330" s="805"/>
      <c r="T330" s="805"/>
      <c r="U330" s="805">
        <v>1.006</v>
      </c>
      <c r="V330" s="805"/>
      <c r="W330" s="805"/>
      <c r="X330" s="805"/>
      <c r="Y330" s="805"/>
      <c r="Z330" s="805">
        <v>61.7</v>
      </c>
      <c r="AA330" s="512">
        <v>56</v>
      </c>
      <c r="AB330" s="512"/>
      <c r="AC330" s="512"/>
      <c r="AD330" s="807"/>
      <c r="AE330" s="805"/>
      <c r="AF330" s="805"/>
      <c r="AG330" s="805"/>
      <c r="AH330" s="805"/>
      <c r="AI330" s="512"/>
      <c r="AJ330" s="512"/>
      <c r="AK330" s="807"/>
      <c r="AL330" s="512"/>
      <c r="AM330" s="807"/>
      <c r="AN330" s="512"/>
      <c r="AO330" s="559">
        <f t="array" ref="AO330">IF(AQ330="N/A","",GetRapPrice(I330,H330,J330,K330))</f>
        <v>3300</v>
      </c>
      <c r="AP330" s="509">
        <f t="shared" si="80"/>
        <v>-0.42000000000000004</v>
      </c>
      <c r="AQ330" s="508">
        <f t="array" ref="AQ330">GetFMP(I330,H330,J330,K330,L330,M330,N330,O330,(Q330+R330)/2,Z330,AJ330,"Y")</f>
        <v>1913.9999999999998</v>
      </c>
      <c r="AR330" s="504">
        <f t="shared" si="81"/>
        <v>976.13999999999987</v>
      </c>
      <c r="AS330" s="808"/>
      <c r="AT330" s="809"/>
      <c r="AU330" s="810"/>
      <c r="AV330" s="810"/>
      <c r="AW330" s="811"/>
      <c r="AX330" s="811" t="s">
        <v>1183</v>
      </c>
      <c r="AY330" s="810" t="s">
        <v>1183</v>
      </c>
      <c r="AZ330" s="810" t="s">
        <v>1183</v>
      </c>
      <c r="BA330" s="810" t="s">
        <v>1183</v>
      </c>
      <c r="BB330" s="810" t="s">
        <v>1183</v>
      </c>
      <c r="BC330" s="810" t="s">
        <v>1183</v>
      </c>
      <c r="BD330" s="810" t="s">
        <v>1183</v>
      </c>
      <c r="BE330" s="810" t="s">
        <v>1183</v>
      </c>
      <c r="BF330" s="811">
        <f>NaturalRelatedDisc(I330,H330,J330,K330,AX330,"Y",L330,M330,N330,O330)+NaturalRelatedDisc(I330,H330,J330,K330,AY330,"Y",L330,M330,N330,O330)+OpenRelatedDisc(I330,H330,J330,K330,AZ330,"Y",L330,M330,N330,O330)+GrainingRelatedDisc(I330,H330,J330,K330,BA330,"Surface","Y",L330,M330,N330,O330)+GrainingRelatedDisc(I330,H330,J330,K330,BB330,"Internal","Y",L330,M330,N330,O330)+OthersRelatedDisc(I330,H330,J330,K330,BC330,"Y",L330,M330,N330,O330)+OthersRelatedDisc(I330,H330,J330,K330,BD330,"Y",L330,M330,N330,O330)+OthersRelatedDisc(I330,H330,J330,K330,BE330,"Y",L330,M330,N330,O330)+cutrelatedDisc(I330,H330,J330,K330,L330,M330,N330,AW330,"Y",O330)+GetColClarupgDwg(I330,H330,J330,K330,AU330,AV330,"Y",L330)</f>
        <v>0</v>
      </c>
      <c r="BG330" s="810" t="s">
        <v>1183</v>
      </c>
      <c r="BH330" s="810" t="s">
        <v>1183</v>
      </c>
      <c r="BI330" s="811">
        <f t="shared" si="82"/>
        <v>0</v>
      </c>
      <c r="BJ330" s="810" t="s">
        <v>1183</v>
      </c>
      <c r="BK330" s="810" t="s">
        <v>1183</v>
      </c>
      <c r="BL330" s="810" t="s">
        <v>1183</v>
      </c>
      <c r="BM330" s="811">
        <f t="shared" si="83"/>
        <v>0</v>
      </c>
      <c r="BN330" s="812" t="s">
        <v>861</v>
      </c>
      <c r="BO330" s="812" t="s">
        <v>861</v>
      </c>
      <c r="BP330" s="812" t="s">
        <v>861</v>
      </c>
      <c r="BQ330" s="811">
        <f>cleanrelateddisc(I330, H330, J330, K330, BN330, BO330, "Y", L330, M330, N330)+HARelatedDisc(I330, H330, J330, K330,BP330, "Y", L330)</f>
        <v>0</v>
      </c>
      <c r="BR330" s="810"/>
      <c r="BS330" s="810"/>
      <c r="BT330" s="811"/>
      <c r="BU330" s="811"/>
      <c r="BV330" s="810"/>
      <c r="BW330" s="811"/>
      <c r="BX330" s="810"/>
      <c r="BY330" s="813"/>
      <c r="BZ330" s="811"/>
      <c r="CA330" s="813"/>
      <c r="CB330" s="811"/>
      <c r="CC330" s="810"/>
      <c r="CD330" s="810"/>
      <c r="CE330" s="810"/>
      <c r="CF330" s="810"/>
      <c r="CG330" s="810"/>
      <c r="CH330" s="810"/>
      <c r="CI330" s="810"/>
      <c r="CJ330" s="810"/>
      <c r="CK330" s="814"/>
      <c r="CL330" s="815">
        <f t="array" ref="CL330">getSection(I330,J330,K330)</f>
        <v>8</v>
      </c>
      <c r="CM330" s="508">
        <f t="array" ref="CM330">IF(AQ330="N/A","",IF(CU330="N/A",0,GetRapPrice(I330,H330,J330,K330)))</f>
        <v>3300</v>
      </c>
      <c r="CN330" s="509">
        <f t="shared" si="84"/>
        <v>-0.42000000000000004</v>
      </c>
      <c r="CO330" s="509">
        <f t="array" ref="CO330">IF(AQ330="N/A","",IF(CU330="N/A",0,IF(ISBLANK(G330),0,GetPolSymmDiscount(I330,H330,J330,K330,L330,M330,N330,O330))))</f>
        <v>0</v>
      </c>
      <c r="CP330" s="509">
        <f t="array" ref="CP330">IF(AQ330="N/A","",Depthdisc(I330,H330,L330,J330,K330,Z330,"Y"))</f>
        <v>0</v>
      </c>
      <c r="CQ330" s="509">
        <f t="array" ref="CQ330">IF(AQ330="N/A","",IF(CU330="N/A",0,GetSizePremiums(I330,H330,J330,K330,L330,M330,N330,O330,getSection(G330,J330,K330))))</f>
        <v>0</v>
      </c>
      <c r="CR330" s="509">
        <f t="array" ref="CR330">IF(AQ330="N/A","",IF(CU330="N/A",0,IF(ISBLANK(G330),0,GetDiameterPremiums(I330,H330,L330,M330,N330,O330,J330,K330,T330))))</f>
        <v>0</v>
      </c>
      <c r="CS330" s="509">
        <f t="array" ref="CS330">IF(AQ330="N/A","",IF(CU330="N/A",0,IF(ISBLANK(G330),0,GetKtoSPremiums(I330,H330,J330,K330,AJ330))))</f>
        <v>0</v>
      </c>
      <c r="CT330" s="509">
        <f t="shared" si="85"/>
        <v>-0.42000000000000004</v>
      </c>
      <c r="CU330" s="508">
        <f t="array" ref="CU330">IF(AQ330="N/A","",GetFMP(I330, H330, J330, K330, L330, M330, N330, O330, (Q330+R330)/2,Z330,AJ330,"Y"))</f>
        <v>1913.9999999999998</v>
      </c>
      <c r="CV330" s="504">
        <f t="shared" si="86"/>
        <v>976.13999999999987</v>
      </c>
      <c r="CW330" s="508">
        <f t="shared" si="87"/>
        <v>3300</v>
      </c>
      <c r="CX330" s="717">
        <f t="shared" si="88"/>
        <v>0</v>
      </c>
      <c r="CY330" s="717">
        <f>IF(OR(AQ330="N/A",BM330="N/A",BI330="N/A"),"",IF(AND(H330&lt;1,H330&gt;=0.3,I329="ROUND"),IF(CT330&gt;=-0.4,-0.2,-0.15),MAX(CX330,IF(OR(AQ330="N/A",BM330="N/A",BI330="N/A"),"",GetFinalDiscount("Y", I330, H330, J330, K330, L330, M330, N330, O330, AS330, AT330,AU330,AV330, AW330, AX330,AY330, AZ330, BA330, BB330,BC330,BD330, BE330,BG330, BH330, BJ330, BK330, BN330, BO330, BP330)))))</f>
        <v>-0.15</v>
      </c>
      <c r="CZ330" s="717">
        <f t="shared" si="89"/>
        <v>-0.42000000000000004</v>
      </c>
      <c r="DA330" s="509">
        <f t="shared" si="90"/>
        <v>-0.42000000000000004</v>
      </c>
      <c r="DB330" s="504">
        <f t="shared" si="91"/>
        <v>1913.9999999999998</v>
      </c>
      <c r="DC330" s="504">
        <f t="shared" si="92"/>
        <v>976.13999999999987</v>
      </c>
      <c r="DD330" s="504" t="str">
        <f t="shared" si="93"/>
        <v/>
      </c>
      <c r="DE330" s="504">
        <f t="array" ref="DE330">IF(OR(AQ330="N/A",BM330="N/A",BI330="N/A"),"",GetCertCharge(H330,"Y",AL330))</f>
        <v>54</v>
      </c>
      <c r="DF330" s="504">
        <f>IF(OR(AQ330="N/A",BM330="N/A",BI330="N/A"),"",DC330*Parameters!$L$3)</f>
        <v>39.045599999999993</v>
      </c>
      <c r="DG330" s="504">
        <f t="shared" si="94"/>
        <v>883.09439999999984</v>
      </c>
      <c r="DH330" s="504">
        <f t="shared" si="95"/>
        <v>1731.5576470588232</v>
      </c>
    </row>
    <row r="331" spans="2:112" x14ac:dyDescent="0.25">
      <c r="B331" s="798"/>
      <c r="C331" s="799" t="s">
        <v>1793</v>
      </c>
      <c r="D331" s="512"/>
      <c r="E331" s="512"/>
      <c r="F331" s="722" t="s">
        <v>24</v>
      </c>
      <c r="G331" s="800"/>
      <c r="H331" s="801">
        <v>0.51</v>
      </c>
      <c r="I331" s="509" t="s">
        <v>196</v>
      </c>
      <c r="J331" s="802" t="s">
        <v>233</v>
      </c>
      <c r="K331" s="803" t="s">
        <v>214</v>
      </c>
      <c r="L331" s="804" t="s">
        <v>188</v>
      </c>
      <c r="M331" s="805" t="s">
        <v>188</v>
      </c>
      <c r="N331" s="804" t="s">
        <v>188</v>
      </c>
      <c r="O331" s="804" t="s">
        <v>22</v>
      </c>
      <c r="P331" s="806"/>
      <c r="Q331" s="805"/>
      <c r="R331" s="805"/>
      <c r="S331" s="805"/>
      <c r="T331" s="805"/>
      <c r="U331" s="805">
        <v>1.008</v>
      </c>
      <c r="V331" s="805"/>
      <c r="W331" s="805"/>
      <c r="X331" s="805"/>
      <c r="Y331" s="805"/>
      <c r="Z331" s="805">
        <v>61.9</v>
      </c>
      <c r="AA331" s="512">
        <v>56</v>
      </c>
      <c r="AB331" s="512"/>
      <c r="AC331" s="512"/>
      <c r="AD331" s="807"/>
      <c r="AE331" s="805"/>
      <c r="AF331" s="805"/>
      <c r="AG331" s="805"/>
      <c r="AH331" s="805"/>
      <c r="AI331" s="512"/>
      <c r="AJ331" s="512" t="s">
        <v>1891</v>
      </c>
      <c r="AK331" s="807"/>
      <c r="AL331" s="512"/>
      <c r="AM331" s="807"/>
      <c r="AN331" s="512"/>
      <c r="AO331" s="559">
        <f t="array" ref="AO331">IF(AQ331="N/A","",GetRapPrice(I331,H331,J331,K331))</f>
        <v>4800</v>
      </c>
      <c r="AP331" s="509">
        <f t="shared" si="80"/>
        <v>-0.32999999999999996</v>
      </c>
      <c r="AQ331" s="508">
        <f t="array" ref="AQ331">GetFMP(I331,H331,J331,K331,L331,M331,N331,O331,(Q331+R331)/2,Z331,AJ331,"Y")</f>
        <v>3216</v>
      </c>
      <c r="AR331" s="504">
        <f t="shared" si="81"/>
        <v>1640.16</v>
      </c>
      <c r="AS331" s="808"/>
      <c r="AT331" s="809"/>
      <c r="AU331" s="810"/>
      <c r="AV331" s="810"/>
      <c r="AW331" s="811" t="s">
        <v>189</v>
      </c>
      <c r="AX331" s="811" t="s">
        <v>1183</v>
      </c>
      <c r="AY331" s="810" t="s">
        <v>1183</v>
      </c>
      <c r="AZ331" s="810" t="s">
        <v>1183</v>
      </c>
      <c r="BA331" s="810" t="s">
        <v>1183</v>
      </c>
      <c r="BB331" s="810" t="s">
        <v>1183</v>
      </c>
      <c r="BC331" s="810" t="s">
        <v>1183</v>
      </c>
      <c r="BD331" s="810" t="s">
        <v>1183</v>
      </c>
      <c r="BE331" s="810" t="s">
        <v>1183</v>
      </c>
      <c r="BF331" s="811">
        <f>NaturalRelatedDisc(I331,H331,J331,K331,AX331,"Y",L331,M331,N331,O331)+NaturalRelatedDisc(I331,H331,J331,K331,AY331,"Y",L331,M331,N331,O331)+OpenRelatedDisc(I331,H331,J331,K331,AZ331,"Y",L331,M331,N331,O331)+GrainingRelatedDisc(I331,H331,J331,K331,BA331,"Surface","Y",L331,M331,N331,O331)+GrainingRelatedDisc(I331,H331,J331,K331,BB331,"Internal","Y",L331,M331,N331,O331)+OthersRelatedDisc(I331,H331,J331,K331,BC331,"Y",L331,M331,N331,O331)+OthersRelatedDisc(I331,H331,J331,K331,BD331,"Y",L331,M331,N331,O331)+OthersRelatedDisc(I331,H331,J331,K331,BE331,"Y",L331,M331,N331,O331)+cutrelatedDisc(I331,H331,J331,K331,L331,M331,N331,AW331,"Y",O331)+GetColClarupgDwg(I331,H331,J331,K331,AU331,AV331,"Y",L331)</f>
        <v>0</v>
      </c>
      <c r="BG331" s="810" t="s">
        <v>1183</v>
      </c>
      <c r="BH331" s="810" t="s">
        <v>1183</v>
      </c>
      <c r="BI331" s="811">
        <f t="shared" si="82"/>
        <v>0</v>
      </c>
      <c r="BJ331" s="810" t="s">
        <v>1183</v>
      </c>
      <c r="BK331" s="810" t="s">
        <v>1183</v>
      </c>
      <c r="BL331" s="810" t="s">
        <v>1326</v>
      </c>
      <c r="BM331" s="811">
        <f t="shared" si="83"/>
        <v>0</v>
      </c>
      <c r="BN331" s="812" t="s">
        <v>861</v>
      </c>
      <c r="BO331" s="812" t="s">
        <v>861</v>
      </c>
      <c r="BP331" s="812" t="s">
        <v>861</v>
      </c>
      <c r="BQ331" s="811">
        <f>cleanrelateddisc(I331, H331, J331, K331, BN331, BO331, "Y", L331, M331, N331)+HARelatedDisc(I331, H331, J331, K331,BP331, "Y", L331)</f>
        <v>0</v>
      </c>
      <c r="BR331" s="810"/>
      <c r="BS331" s="810"/>
      <c r="BT331" s="811"/>
      <c r="BU331" s="811"/>
      <c r="BV331" s="810"/>
      <c r="BW331" s="811"/>
      <c r="BX331" s="810"/>
      <c r="BY331" s="813"/>
      <c r="BZ331" s="811"/>
      <c r="CA331" s="813"/>
      <c r="CB331" s="811"/>
      <c r="CC331" s="810"/>
      <c r="CD331" s="810"/>
      <c r="CE331" s="810"/>
      <c r="CF331" s="810"/>
      <c r="CG331" s="810"/>
      <c r="CH331" s="810"/>
      <c r="CI331" s="810"/>
      <c r="CJ331" s="810"/>
      <c r="CK331" s="814"/>
      <c r="CL331" s="815">
        <f t="array" ref="CL331">getSection(I331,J331,K331)</f>
        <v>1</v>
      </c>
      <c r="CM331" s="508">
        <f t="array" ref="CM331">IF(AQ331="N/A","",IF(CU331="N/A",0,GetRapPrice(I331,H331,J331,K331)))</f>
        <v>4800</v>
      </c>
      <c r="CN331" s="509">
        <f t="shared" si="84"/>
        <v>-0.32999999999999996</v>
      </c>
      <c r="CO331" s="509">
        <f t="array" ref="CO331">IF(AQ331="N/A","",IF(CU331="N/A",0,IF(ISBLANK(G331),0,GetPolSymmDiscount(I331,H331,J331,K331,L331,M331,N331,O331))))</f>
        <v>0</v>
      </c>
      <c r="CP331" s="509">
        <f t="array" ref="CP331">IF(AQ331="N/A","",Depthdisc(I331,H331,L331,J331,K331,Z331,"Y"))</f>
        <v>0</v>
      </c>
      <c r="CQ331" s="509">
        <f t="array" ref="CQ331">IF(AQ331="N/A","",IF(CU331="N/A",0,GetSizePremiums(I331,H331,J331,K331,L331,M331,N331,O331,getSection(G331,J331,K331))))</f>
        <v>0</v>
      </c>
      <c r="CR331" s="509">
        <f t="array" ref="CR331">IF(AQ331="N/A","",IF(CU331="N/A",0,IF(ISBLANK(G331),0,GetDiameterPremiums(I331,H331,L331,M331,N331,O331,J331,K331,T331))))</f>
        <v>0</v>
      </c>
      <c r="CS331" s="509">
        <f t="array" ref="CS331">IF(AQ331="N/A","",IF(CU331="N/A",0,IF(ISBLANK(G331),0,GetKtoSPremiums(I331,H331,J331,K331,AJ331))))</f>
        <v>0</v>
      </c>
      <c r="CT331" s="509">
        <f t="shared" si="85"/>
        <v>-0.32999999999999996</v>
      </c>
      <c r="CU331" s="508">
        <f t="array" ref="CU331">IF(AQ331="N/A","",GetFMP(I331, H331, J331, K331, L331, M331, N331, O331, (Q331+R331)/2,Z331,AJ331,"Y"))</f>
        <v>3216</v>
      </c>
      <c r="CV331" s="504">
        <f t="shared" si="86"/>
        <v>1640.16</v>
      </c>
      <c r="CW331" s="508">
        <f t="shared" si="87"/>
        <v>4800</v>
      </c>
      <c r="CX331" s="717">
        <f t="shared" si="88"/>
        <v>0</v>
      </c>
      <c r="CY331" s="717">
        <f>IF(OR(AQ331="N/A",BM331="N/A",BI331="N/A"),"",IF(AND(H331&lt;1,H331&gt;=0.3,I330="ROUND"),IF(CT331&gt;=-0.4,-0.2,-0.15),MAX(CX331,IF(OR(AQ331="N/A",BM331="N/A",BI331="N/A"),"",GetFinalDiscount("Y", I331, H331, J331, K331, L331, M331, N331, O331, AS331, AT331,AU331,AV331, AW331, AX331,AY331, AZ331, BA331, BB331,BC331,BD331, BE331,BG331, BH331, BJ331, BK331, BN331, BO331, BP331)))))</f>
        <v>-0.2</v>
      </c>
      <c r="CZ331" s="717">
        <f t="shared" si="89"/>
        <v>-0.32999999999999996</v>
      </c>
      <c r="DA331" s="509">
        <f t="shared" si="90"/>
        <v>-0.32999999999999996</v>
      </c>
      <c r="DB331" s="504">
        <f t="shared" si="91"/>
        <v>3216</v>
      </c>
      <c r="DC331" s="504">
        <f t="shared" si="92"/>
        <v>1640.16</v>
      </c>
      <c r="DD331" s="504" t="str">
        <f t="shared" si="93"/>
        <v/>
      </c>
      <c r="DE331" s="504">
        <f t="array" ref="DE331">IF(OR(AQ331="N/A",BM331="N/A",BI331="N/A"),"",GetCertCharge(H331,"Y",AL331))</f>
        <v>54</v>
      </c>
      <c r="DF331" s="504">
        <f>IF(OR(AQ331="N/A",BM331="N/A",BI331="N/A"),"",DC331*Parameters!$L$3)</f>
        <v>65.606400000000008</v>
      </c>
      <c r="DG331" s="504">
        <f t="shared" si="94"/>
        <v>1520.5536000000002</v>
      </c>
      <c r="DH331" s="504">
        <f t="shared" si="95"/>
        <v>2981.477647058824</v>
      </c>
    </row>
    <row r="332" spans="2:112" x14ac:dyDescent="0.25">
      <c r="B332" s="798"/>
      <c r="C332" s="799" t="s">
        <v>1794</v>
      </c>
      <c r="D332" s="512"/>
      <c r="E332" s="512"/>
      <c r="F332" s="722" t="s">
        <v>24</v>
      </c>
      <c r="G332" s="800"/>
      <c r="H332" s="801">
        <v>0.51</v>
      </c>
      <c r="I332" s="509" t="s">
        <v>196</v>
      </c>
      <c r="J332" s="802" t="s">
        <v>213</v>
      </c>
      <c r="K332" s="803" t="s">
        <v>234</v>
      </c>
      <c r="L332" s="804" t="s">
        <v>188</v>
      </c>
      <c r="M332" s="805" t="s">
        <v>188</v>
      </c>
      <c r="N332" s="804" t="s">
        <v>188</v>
      </c>
      <c r="O332" s="804" t="s">
        <v>36</v>
      </c>
      <c r="P332" s="806"/>
      <c r="Q332" s="805"/>
      <c r="R332" s="805"/>
      <c r="S332" s="805"/>
      <c r="T332" s="805"/>
      <c r="U332" s="805">
        <v>1.006</v>
      </c>
      <c r="V332" s="805"/>
      <c r="W332" s="805"/>
      <c r="X332" s="805"/>
      <c r="Y332" s="805"/>
      <c r="Z332" s="805">
        <v>62.1</v>
      </c>
      <c r="AA332" s="512">
        <v>58</v>
      </c>
      <c r="AB332" s="512"/>
      <c r="AC332" s="512"/>
      <c r="AD332" s="807"/>
      <c r="AE332" s="805"/>
      <c r="AF332" s="805"/>
      <c r="AG332" s="805"/>
      <c r="AH332" s="805"/>
      <c r="AI332" s="512"/>
      <c r="AJ332" s="512" t="s">
        <v>1903</v>
      </c>
      <c r="AK332" s="807"/>
      <c r="AL332" s="512"/>
      <c r="AM332" s="807"/>
      <c r="AN332" s="512"/>
      <c r="AO332" s="559">
        <f t="array" ref="AO332">IF(AQ332="N/A","",GetRapPrice(I332,H332,J332,K332))</f>
        <v>4800</v>
      </c>
      <c r="AP332" s="509">
        <f t="shared" si="80"/>
        <v>-0.43000000000000005</v>
      </c>
      <c r="AQ332" s="508">
        <f t="array" ref="AQ332">GetFMP(I332,H332,J332,K332,L332,M332,N332,O332,(Q332+R332)/2,Z332,AJ332,"Y")</f>
        <v>2735.9999999999995</v>
      </c>
      <c r="AR332" s="504">
        <f t="shared" si="81"/>
        <v>1395.36</v>
      </c>
      <c r="AS332" s="808"/>
      <c r="AT332" s="809"/>
      <c r="AU332" s="810"/>
      <c r="AV332" s="810"/>
      <c r="AW332" s="811"/>
      <c r="AX332" s="811" t="s">
        <v>1183</v>
      </c>
      <c r="AY332" s="810" t="s">
        <v>1183</v>
      </c>
      <c r="AZ332" s="810" t="s">
        <v>1183</v>
      </c>
      <c r="BA332" s="810" t="s">
        <v>195</v>
      </c>
      <c r="BB332" s="810" t="s">
        <v>1183</v>
      </c>
      <c r="BC332" s="810" t="s">
        <v>1183</v>
      </c>
      <c r="BD332" s="810" t="s">
        <v>1183</v>
      </c>
      <c r="BE332" s="810" t="s">
        <v>1183</v>
      </c>
      <c r="BF332" s="811">
        <f>NaturalRelatedDisc(I332,H332,J332,K332,AX332,"Y",L332,M332,N332,O332)+NaturalRelatedDisc(I332,H332,J332,K332,AY332,"Y",L332,M332,N332,O332)+OpenRelatedDisc(I332,H332,J332,K332,AZ332,"Y",L332,M332,N332,O332)+GrainingRelatedDisc(I332,H332,J332,K332,BA332,"Surface","Y",L332,M332,N332,O332)+GrainingRelatedDisc(I332,H332,J332,K332,BB332,"Internal","Y",L332,M332,N332,O332)+OthersRelatedDisc(I332,H332,J332,K332,BC332,"Y",L332,M332,N332,O332)+OthersRelatedDisc(I332,H332,J332,K332,BD332,"Y",L332,M332,N332,O332)+OthersRelatedDisc(I332,H332,J332,K332,BE332,"Y",L332,M332,N332,O332)+cutrelatedDisc(I332,H332,J332,K332,L332,M332,N332,AW332,"Y",O332)+GetColClarupgDwg(I332,H332,J332,K332,AU332,AV332,"Y",L332)</f>
        <v>0</v>
      </c>
      <c r="BG332" s="810" t="s">
        <v>1183</v>
      </c>
      <c r="BH332" s="810" t="s">
        <v>1183</v>
      </c>
      <c r="BI332" s="811">
        <f t="shared" si="82"/>
        <v>0</v>
      </c>
      <c r="BJ332" s="810" t="s">
        <v>1183</v>
      </c>
      <c r="BK332" s="810" t="s">
        <v>1183</v>
      </c>
      <c r="BL332" s="810" t="s">
        <v>1322</v>
      </c>
      <c r="BM332" s="811">
        <f t="shared" si="83"/>
        <v>0</v>
      </c>
      <c r="BN332" s="812" t="s">
        <v>861</v>
      </c>
      <c r="BO332" s="812" t="s">
        <v>861</v>
      </c>
      <c r="BP332" s="812" t="s">
        <v>749</v>
      </c>
      <c r="BQ332" s="811">
        <f>cleanrelateddisc(I332, H332, J332, K332, BN332, BO332, "Y", L332, M332, N332)+HARelatedDisc(I332, H332, J332, K332,BP332, "Y", L332)</f>
        <v>0</v>
      </c>
      <c r="BR332" s="810"/>
      <c r="BS332" s="810"/>
      <c r="BT332" s="811"/>
      <c r="BU332" s="811"/>
      <c r="BV332" s="810"/>
      <c r="BW332" s="811"/>
      <c r="BX332" s="810"/>
      <c r="BY332" s="813"/>
      <c r="BZ332" s="811"/>
      <c r="CA332" s="813"/>
      <c r="CB332" s="811"/>
      <c r="CC332" s="810"/>
      <c r="CD332" s="810"/>
      <c r="CE332" s="810"/>
      <c r="CF332" s="810"/>
      <c r="CG332" s="810"/>
      <c r="CH332" s="810"/>
      <c r="CI332" s="810"/>
      <c r="CJ332" s="810"/>
      <c r="CK332" s="814"/>
      <c r="CL332" s="815">
        <f t="array" ref="CL332">getSection(I332,J332,K332)</f>
        <v>1</v>
      </c>
      <c r="CM332" s="508">
        <f t="array" ref="CM332">IF(AQ332="N/A","",IF(CU332="N/A",0,GetRapPrice(I332,H332,J332,K332)))</f>
        <v>4800</v>
      </c>
      <c r="CN332" s="509">
        <f t="shared" si="84"/>
        <v>-0.43000000000000005</v>
      </c>
      <c r="CO332" s="509">
        <f t="array" ref="CO332">IF(AQ332="N/A","",IF(CU332="N/A",0,IF(ISBLANK(G332),0,GetPolSymmDiscount(I332,H332,J332,K332,L332,M332,N332,O332))))</f>
        <v>0</v>
      </c>
      <c r="CP332" s="509">
        <f t="array" ref="CP332">IF(AQ332="N/A","",Depthdisc(I332,H332,L332,J332,K332,Z332,"Y"))</f>
        <v>0</v>
      </c>
      <c r="CQ332" s="509">
        <f t="array" ref="CQ332">IF(AQ332="N/A","",IF(CU332="N/A",0,GetSizePremiums(I332,H332,J332,K332,L332,M332,N332,O332,getSection(G332,J332,K332))))</f>
        <v>0</v>
      </c>
      <c r="CR332" s="509">
        <f t="array" ref="CR332">IF(AQ332="N/A","",IF(CU332="N/A",0,IF(ISBLANK(G332),0,GetDiameterPremiums(I332,H332,L332,M332,N332,O332,J332,K332,T332))))</f>
        <v>0</v>
      </c>
      <c r="CS332" s="509">
        <f t="array" ref="CS332">IF(AQ332="N/A","",IF(CU332="N/A",0,IF(ISBLANK(G332),0,GetKtoSPremiums(I332,H332,J332,K332,AJ332))))</f>
        <v>0</v>
      </c>
      <c r="CT332" s="509">
        <f t="shared" si="85"/>
        <v>-0.43000000000000005</v>
      </c>
      <c r="CU332" s="508">
        <f t="array" ref="CU332">IF(AQ332="N/A","",GetFMP(I332, H332, J332, K332, L332, M332, N332, O332, (Q332+R332)/2,Z332,AJ332,"Y"))</f>
        <v>2735.9999999999995</v>
      </c>
      <c r="CV332" s="504">
        <f t="shared" si="86"/>
        <v>1395.36</v>
      </c>
      <c r="CW332" s="508">
        <f t="shared" si="87"/>
        <v>4800</v>
      </c>
      <c r="CX332" s="717">
        <f t="shared" si="88"/>
        <v>0</v>
      </c>
      <c r="CY332" s="717">
        <f>IF(OR(AQ332="N/A",BM332="N/A",BI332="N/A"),"",IF(AND(H332&lt;1,H332&gt;=0.3,I331="ROUND"),IF(CT332&gt;=-0.4,-0.2,-0.15),MAX(CX332,IF(OR(AQ332="N/A",BM332="N/A",BI332="N/A"),"",GetFinalDiscount("Y", I332, H332, J332, K332, L332, M332, N332, O332, AS332, AT332,AU332,AV332, AW332, AX332,AY332, AZ332, BA332, BB332,BC332,BD332, BE332,BG332, BH332, BJ332, BK332, BN332, BO332, BP332)))))</f>
        <v>-0.15</v>
      </c>
      <c r="CZ332" s="717">
        <f t="shared" si="89"/>
        <v>-0.43000000000000005</v>
      </c>
      <c r="DA332" s="509">
        <f t="shared" si="90"/>
        <v>-0.43000000000000005</v>
      </c>
      <c r="DB332" s="504">
        <f t="shared" si="91"/>
        <v>2735.9999999999995</v>
      </c>
      <c r="DC332" s="504">
        <f t="shared" si="92"/>
        <v>1395.36</v>
      </c>
      <c r="DD332" s="504" t="str">
        <f t="shared" si="93"/>
        <v/>
      </c>
      <c r="DE332" s="504">
        <f t="array" ref="DE332">IF(OR(AQ332="N/A",BM332="N/A",BI332="N/A"),"",GetCertCharge(H332,"Y",AL332))</f>
        <v>54</v>
      </c>
      <c r="DF332" s="504">
        <f>IF(OR(AQ332="N/A",BM332="N/A",BI332="N/A"),"",DC332*Parameters!$L$3)</f>
        <v>55.814399999999999</v>
      </c>
      <c r="DG332" s="504">
        <f t="shared" si="94"/>
        <v>1285.5455999999999</v>
      </c>
      <c r="DH332" s="504">
        <f t="shared" si="95"/>
        <v>2520.6776470588234</v>
      </c>
    </row>
    <row r="333" spans="2:112" x14ac:dyDescent="0.25">
      <c r="B333" s="798"/>
      <c r="C333" s="799" t="s">
        <v>1795</v>
      </c>
      <c r="D333" s="512"/>
      <c r="E333" s="512"/>
      <c r="F333" s="722" t="s">
        <v>24</v>
      </c>
      <c r="G333" s="800"/>
      <c r="H333" s="801">
        <v>0.51</v>
      </c>
      <c r="I333" s="509" t="s">
        <v>196</v>
      </c>
      <c r="J333" s="802" t="s">
        <v>233</v>
      </c>
      <c r="K333" s="803" t="s">
        <v>266</v>
      </c>
      <c r="L333" s="804" t="s">
        <v>188</v>
      </c>
      <c r="M333" s="805" t="s">
        <v>188</v>
      </c>
      <c r="N333" s="804" t="s">
        <v>188</v>
      </c>
      <c r="O333" s="804" t="s">
        <v>22</v>
      </c>
      <c r="P333" s="806"/>
      <c r="Q333" s="805"/>
      <c r="R333" s="805"/>
      <c r="S333" s="805"/>
      <c r="T333" s="805"/>
      <c r="U333" s="805">
        <v>1.006</v>
      </c>
      <c r="V333" s="805"/>
      <c r="W333" s="805"/>
      <c r="X333" s="805"/>
      <c r="Y333" s="805"/>
      <c r="Z333" s="805">
        <v>61.2</v>
      </c>
      <c r="AA333" s="512">
        <v>56</v>
      </c>
      <c r="AB333" s="512"/>
      <c r="AC333" s="512"/>
      <c r="AD333" s="807"/>
      <c r="AE333" s="805"/>
      <c r="AF333" s="805"/>
      <c r="AG333" s="805"/>
      <c r="AH333" s="805"/>
      <c r="AI333" s="512"/>
      <c r="AJ333" s="512"/>
      <c r="AK333" s="807"/>
      <c r="AL333" s="512"/>
      <c r="AM333" s="807"/>
      <c r="AN333" s="512"/>
      <c r="AO333" s="559">
        <f t="array" ref="AO333">IF(AQ333="N/A","",GetRapPrice(I333,H333,J333,K333))</f>
        <v>2800</v>
      </c>
      <c r="AP333" s="509">
        <f t="shared" si="80"/>
        <v>-0.41000000000000003</v>
      </c>
      <c r="AQ333" s="508">
        <f t="array" ref="AQ333">GetFMP(I333,H333,J333,K333,L333,M333,N333,O333,(Q333+R333)/2,Z333,AJ333,"Y")</f>
        <v>1652</v>
      </c>
      <c r="AR333" s="504">
        <f t="shared" si="81"/>
        <v>842.52</v>
      </c>
      <c r="AS333" s="808"/>
      <c r="AT333" s="809"/>
      <c r="AU333" s="810"/>
      <c r="AV333" s="810"/>
      <c r="AW333" s="811"/>
      <c r="AX333" s="811" t="s">
        <v>1183</v>
      </c>
      <c r="AY333" s="810" t="s">
        <v>1183</v>
      </c>
      <c r="AZ333" s="810" t="s">
        <v>1183</v>
      </c>
      <c r="BA333" s="810" t="s">
        <v>1183</v>
      </c>
      <c r="BB333" s="810" t="s">
        <v>1183</v>
      </c>
      <c r="BC333" s="810" t="s">
        <v>1183</v>
      </c>
      <c r="BD333" s="810" t="s">
        <v>1183</v>
      </c>
      <c r="BE333" s="810" t="s">
        <v>1183</v>
      </c>
      <c r="BF333" s="811">
        <f>NaturalRelatedDisc(I333,H333,J333,K333,AX333,"Y",L333,M333,N333,O333)+NaturalRelatedDisc(I333,H333,J333,K333,AY333,"Y",L333,M333,N333,O333)+OpenRelatedDisc(I333,H333,J333,K333,AZ333,"Y",L333,M333,N333,O333)+GrainingRelatedDisc(I333,H333,J333,K333,BA333,"Surface","Y",L333,M333,N333,O333)+GrainingRelatedDisc(I333,H333,J333,K333,BB333,"Internal","Y",L333,M333,N333,O333)+OthersRelatedDisc(I333,H333,J333,K333,BC333,"Y",L333,M333,N333,O333)+OthersRelatedDisc(I333,H333,J333,K333,BD333,"Y",L333,M333,N333,O333)+OthersRelatedDisc(I333,H333,J333,K333,BE333,"Y",L333,M333,N333,O333)+cutrelatedDisc(I333,H333,J333,K333,L333,M333,N333,AW333,"Y",O333)+GetColClarupgDwg(I333,H333,J333,K333,AU333,AV333,"Y",L333)</f>
        <v>0</v>
      </c>
      <c r="BG333" s="810" t="s">
        <v>1183</v>
      </c>
      <c r="BH333" s="810" t="s">
        <v>1183</v>
      </c>
      <c r="BI333" s="811">
        <f t="shared" si="82"/>
        <v>0</v>
      </c>
      <c r="BJ333" s="810" t="s">
        <v>1183</v>
      </c>
      <c r="BK333" s="810" t="s">
        <v>1183</v>
      </c>
      <c r="BL333" s="810" t="s">
        <v>1183</v>
      </c>
      <c r="BM333" s="811">
        <f t="shared" si="83"/>
        <v>0</v>
      </c>
      <c r="BN333" s="812"/>
      <c r="BO333" s="812"/>
      <c r="BP333" s="812"/>
      <c r="BQ333" s="811">
        <f>cleanrelateddisc(I333, H333, J333, K333, BN333, BO333, "Y", L333, M333, N333)+HARelatedDisc(I333, H333, J333, K333,BP333, "Y", L333)</f>
        <v>0</v>
      </c>
      <c r="BR333" s="810"/>
      <c r="BS333" s="810"/>
      <c r="BT333" s="811"/>
      <c r="BU333" s="811"/>
      <c r="BV333" s="810"/>
      <c r="BW333" s="811"/>
      <c r="BX333" s="810"/>
      <c r="BY333" s="813"/>
      <c r="BZ333" s="811"/>
      <c r="CA333" s="813"/>
      <c r="CB333" s="811"/>
      <c r="CC333" s="810"/>
      <c r="CD333" s="810"/>
      <c r="CE333" s="810"/>
      <c r="CF333" s="810"/>
      <c r="CG333" s="810"/>
      <c r="CH333" s="810"/>
      <c r="CI333" s="810"/>
      <c r="CJ333" s="810"/>
      <c r="CK333" s="814"/>
      <c r="CL333" s="815">
        <f t="array" ref="CL333">getSection(I333,J333,K333)</f>
        <v>7</v>
      </c>
      <c r="CM333" s="508">
        <f t="array" ref="CM333">IF(AQ333="N/A","",IF(CU333="N/A",0,GetRapPrice(I333,H333,J333,K333)))</f>
        <v>2800</v>
      </c>
      <c r="CN333" s="509">
        <f t="shared" si="84"/>
        <v>-0.41000000000000003</v>
      </c>
      <c r="CO333" s="509">
        <f t="array" ref="CO333">IF(AQ333="N/A","",IF(CU333="N/A",0,IF(ISBLANK(G333),0,GetPolSymmDiscount(I333,H333,J333,K333,L333,M333,N333,O333))))</f>
        <v>0</v>
      </c>
      <c r="CP333" s="509">
        <f t="array" ref="CP333">IF(AQ333="N/A","",Depthdisc(I333,H333,L333,J333,K333,Z333,"Y"))</f>
        <v>0</v>
      </c>
      <c r="CQ333" s="509">
        <f t="array" ref="CQ333">IF(AQ333="N/A","",IF(CU333="N/A",0,GetSizePremiums(I333,H333,J333,K333,L333,M333,N333,O333,getSection(G333,J333,K333))))</f>
        <v>0</v>
      </c>
      <c r="CR333" s="509">
        <f t="array" ref="CR333">IF(AQ333="N/A","",IF(CU333="N/A",0,IF(ISBLANK(G333),0,GetDiameterPremiums(I333,H333,L333,M333,N333,O333,J333,K333,T333))))</f>
        <v>0</v>
      </c>
      <c r="CS333" s="509">
        <f t="array" ref="CS333">IF(AQ333="N/A","",IF(CU333="N/A",0,IF(ISBLANK(G333),0,GetKtoSPremiums(I333,H333,J333,K333,AJ333))))</f>
        <v>0</v>
      </c>
      <c r="CT333" s="509">
        <f t="shared" si="85"/>
        <v>-0.41000000000000003</v>
      </c>
      <c r="CU333" s="508">
        <f t="array" ref="CU333">IF(AQ333="N/A","",GetFMP(I333, H333, J333, K333, L333, M333, N333, O333, (Q333+R333)/2,Z333,AJ333,"Y"))</f>
        <v>1652</v>
      </c>
      <c r="CV333" s="504">
        <f t="shared" si="86"/>
        <v>842.52</v>
      </c>
      <c r="CW333" s="508">
        <f t="shared" si="87"/>
        <v>2800</v>
      </c>
      <c r="CX333" s="717">
        <f t="shared" si="88"/>
        <v>0</v>
      </c>
      <c r="CY333" s="717">
        <f>IF(OR(AQ333="N/A",BM333="N/A",BI333="N/A"),"",IF(AND(H333&lt;1,H333&gt;=0.3,I332="ROUND"),IF(CT333&gt;=-0.4,-0.2,-0.15),MAX(CX333,IF(OR(AQ333="N/A",BM333="N/A",BI333="N/A"),"",GetFinalDiscount("Y", I333, H333, J333, K333, L333, M333, N333, O333, AS333, AT333,AU333,AV333, AW333, AX333,AY333, AZ333, BA333, BB333,BC333,BD333, BE333,BG333, BH333, BJ333, BK333, BN333, BO333, BP333)))))</f>
        <v>-0.15</v>
      </c>
      <c r="CZ333" s="717">
        <f t="shared" si="89"/>
        <v>-0.41000000000000003</v>
      </c>
      <c r="DA333" s="509">
        <f t="shared" si="90"/>
        <v>-0.41000000000000003</v>
      </c>
      <c r="DB333" s="504">
        <f t="shared" si="91"/>
        <v>1652</v>
      </c>
      <c r="DC333" s="504">
        <f t="shared" si="92"/>
        <v>842.52</v>
      </c>
      <c r="DD333" s="504" t="str">
        <f t="shared" si="93"/>
        <v/>
      </c>
      <c r="DE333" s="504">
        <f t="array" ref="DE333">IF(OR(AQ333="N/A",BM333="N/A",BI333="N/A"),"",GetCertCharge(H333,"Y",AL333))</f>
        <v>54</v>
      </c>
      <c r="DF333" s="504">
        <f>IF(OR(AQ333="N/A",BM333="N/A",BI333="N/A"),"",DC333*Parameters!$L$3)</f>
        <v>33.700800000000001</v>
      </c>
      <c r="DG333" s="504">
        <f t="shared" si="94"/>
        <v>754.81920000000002</v>
      </c>
      <c r="DH333" s="504">
        <f t="shared" si="95"/>
        <v>1480.0376470588235</v>
      </c>
    </row>
    <row r="334" spans="2:112" x14ac:dyDescent="0.25">
      <c r="B334" s="798"/>
      <c r="C334" s="799" t="s">
        <v>1796</v>
      </c>
      <c r="D334" s="512"/>
      <c r="E334" s="512"/>
      <c r="F334" s="722" t="s">
        <v>24</v>
      </c>
      <c r="G334" s="800"/>
      <c r="H334" s="801">
        <v>0.51</v>
      </c>
      <c r="I334" s="509" t="s">
        <v>196</v>
      </c>
      <c r="J334" s="802" t="s">
        <v>250</v>
      </c>
      <c r="K334" s="803" t="s">
        <v>259</v>
      </c>
      <c r="L334" s="804" t="s">
        <v>188</v>
      </c>
      <c r="M334" s="805" t="s">
        <v>188</v>
      </c>
      <c r="N334" s="804" t="s">
        <v>188</v>
      </c>
      <c r="O334" s="804" t="s">
        <v>22</v>
      </c>
      <c r="P334" s="806"/>
      <c r="Q334" s="805"/>
      <c r="R334" s="805"/>
      <c r="S334" s="805"/>
      <c r="T334" s="805"/>
      <c r="U334" s="805">
        <v>1.004</v>
      </c>
      <c r="V334" s="805"/>
      <c r="W334" s="805"/>
      <c r="X334" s="805"/>
      <c r="Y334" s="805"/>
      <c r="Z334" s="805">
        <v>62.3</v>
      </c>
      <c r="AA334" s="512">
        <v>58</v>
      </c>
      <c r="AB334" s="512"/>
      <c r="AC334" s="512"/>
      <c r="AD334" s="807"/>
      <c r="AE334" s="805"/>
      <c r="AF334" s="805"/>
      <c r="AG334" s="805"/>
      <c r="AH334" s="805"/>
      <c r="AI334" s="512"/>
      <c r="AJ334" s="512" t="s">
        <v>1904</v>
      </c>
      <c r="AK334" s="807"/>
      <c r="AL334" s="512"/>
      <c r="AM334" s="807"/>
      <c r="AN334" s="512"/>
      <c r="AO334" s="559">
        <f t="array" ref="AO334">IF(AQ334="N/A","",GetRapPrice(I334,H334,J334,K334))</f>
        <v>3100</v>
      </c>
      <c r="AP334" s="509">
        <f t="shared" si="80"/>
        <v>-0.39</v>
      </c>
      <c r="AQ334" s="508">
        <f t="array" ref="AQ334">GetFMP(I334,H334,J334,K334,L334,M334,N334,O334,(Q334+R334)/2,Z334,AJ334,"Y")</f>
        <v>1891</v>
      </c>
      <c r="AR334" s="504">
        <f t="shared" si="81"/>
        <v>964.41</v>
      </c>
      <c r="AS334" s="808"/>
      <c r="AT334" s="809"/>
      <c r="AU334" s="810"/>
      <c r="AV334" s="810"/>
      <c r="AW334" s="811"/>
      <c r="AX334" s="811" t="s">
        <v>1183</v>
      </c>
      <c r="AY334" s="810" t="s">
        <v>1183</v>
      </c>
      <c r="AZ334" s="810" t="s">
        <v>1183</v>
      </c>
      <c r="BA334" s="810" t="s">
        <v>1183</v>
      </c>
      <c r="BB334" s="810" t="s">
        <v>1183</v>
      </c>
      <c r="BC334" s="810" t="s">
        <v>1183</v>
      </c>
      <c r="BD334" s="810" t="s">
        <v>1183</v>
      </c>
      <c r="BE334" s="810" t="s">
        <v>1183</v>
      </c>
      <c r="BF334" s="811">
        <f>NaturalRelatedDisc(I334,H334,J334,K334,AX334,"Y",L334,M334,N334,O334)+NaturalRelatedDisc(I334,H334,J334,K334,AY334,"Y",L334,M334,N334,O334)+OpenRelatedDisc(I334,H334,J334,K334,AZ334,"Y",L334,M334,N334,O334)+GrainingRelatedDisc(I334,H334,J334,K334,BA334,"Surface","Y",L334,M334,N334,O334)+GrainingRelatedDisc(I334,H334,J334,K334,BB334,"Internal","Y",L334,M334,N334,O334)+OthersRelatedDisc(I334,H334,J334,K334,BC334,"Y",L334,M334,N334,O334)+OthersRelatedDisc(I334,H334,J334,K334,BD334,"Y",L334,M334,N334,O334)+OthersRelatedDisc(I334,H334,J334,K334,BE334,"Y",L334,M334,N334,O334)+cutrelatedDisc(I334,H334,J334,K334,L334,M334,N334,AW334,"Y",O334)+GetColClarupgDwg(I334,H334,J334,K334,AU334,AV334,"Y",L334)</f>
        <v>0</v>
      </c>
      <c r="BG334" s="810" t="s">
        <v>1183</v>
      </c>
      <c r="BH334" s="810" t="s">
        <v>193</v>
      </c>
      <c r="BI334" s="811">
        <f t="shared" si="82"/>
        <v>-0.13</v>
      </c>
      <c r="BJ334" s="810" t="s">
        <v>1183</v>
      </c>
      <c r="BK334" s="810" t="s">
        <v>1183</v>
      </c>
      <c r="BL334" s="810" t="s">
        <v>1183</v>
      </c>
      <c r="BM334" s="811">
        <f t="shared" si="83"/>
        <v>0</v>
      </c>
      <c r="BN334" s="812"/>
      <c r="BO334" s="812"/>
      <c r="BP334" s="812" t="s">
        <v>749</v>
      </c>
      <c r="BQ334" s="811">
        <f>cleanrelateddisc(I334, H334, J334, K334, BN334, BO334, "Y", L334, M334, N334)+HARelatedDisc(I334, H334, J334, K334,BP334, "Y", L334)</f>
        <v>0</v>
      </c>
      <c r="BR334" s="810"/>
      <c r="BS334" s="810"/>
      <c r="BT334" s="811"/>
      <c r="BU334" s="811"/>
      <c r="BV334" s="810"/>
      <c r="BW334" s="811"/>
      <c r="BX334" s="810"/>
      <c r="BY334" s="813"/>
      <c r="BZ334" s="811"/>
      <c r="CA334" s="813"/>
      <c r="CB334" s="811"/>
      <c r="CC334" s="810"/>
      <c r="CD334" s="810"/>
      <c r="CE334" s="810"/>
      <c r="CF334" s="810"/>
      <c r="CG334" s="810"/>
      <c r="CH334" s="810"/>
      <c r="CI334" s="810"/>
      <c r="CJ334" s="810"/>
      <c r="CK334" s="814"/>
      <c r="CL334" s="815">
        <f t="array" ref="CL334">getSection(I334,J334,K334)</f>
        <v>8</v>
      </c>
      <c r="CM334" s="508">
        <f t="array" ref="CM334">IF(AQ334="N/A","",IF(CU334="N/A",0,GetRapPrice(I334,H334,J334,K334)))</f>
        <v>3100</v>
      </c>
      <c r="CN334" s="509">
        <f t="shared" si="84"/>
        <v>-0.39</v>
      </c>
      <c r="CO334" s="509">
        <f t="array" ref="CO334">IF(AQ334="N/A","",IF(CU334="N/A",0,IF(ISBLANK(G334),0,GetPolSymmDiscount(I334,H334,J334,K334,L334,M334,N334,O334))))</f>
        <v>0</v>
      </c>
      <c r="CP334" s="509">
        <f t="array" ref="CP334">IF(AQ334="N/A","",Depthdisc(I334,H334,L334,J334,K334,Z334,"Y"))</f>
        <v>0</v>
      </c>
      <c r="CQ334" s="509">
        <f t="array" ref="CQ334">IF(AQ334="N/A","",IF(CU334="N/A",0,GetSizePremiums(I334,H334,J334,K334,L334,M334,N334,O334,getSection(G334,J334,K334))))</f>
        <v>0</v>
      </c>
      <c r="CR334" s="509">
        <f t="array" ref="CR334">IF(AQ334="N/A","",IF(CU334="N/A",0,IF(ISBLANK(G334),0,GetDiameterPremiums(I334,H334,L334,M334,N334,O334,J334,K334,T334))))</f>
        <v>0</v>
      </c>
      <c r="CS334" s="509">
        <f t="array" ref="CS334">IF(AQ334="N/A","",IF(CU334="N/A",0,IF(ISBLANK(G334),0,GetKtoSPremiums(I334,H334,J334,K334,AJ334))))</f>
        <v>0</v>
      </c>
      <c r="CT334" s="509">
        <f t="shared" si="85"/>
        <v>-0.39</v>
      </c>
      <c r="CU334" s="508">
        <f t="array" ref="CU334">IF(AQ334="N/A","",GetFMP(I334, H334, J334, K334, L334, M334, N334, O334, (Q334+R334)/2,Z334,AJ334,"Y"))</f>
        <v>1891</v>
      </c>
      <c r="CV334" s="504">
        <f t="shared" si="86"/>
        <v>964.41</v>
      </c>
      <c r="CW334" s="508">
        <f t="shared" si="87"/>
        <v>3100</v>
      </c>
      <c r="CX334" s="717">
        <f t="shared" si="88"/>
        <v>-0.13</v>
      </c>
      <c r="CY334" s="717">
        <f>IF(OR(AQ334="N/A",BM334="N/A",BI334="N/A"),"",IF(AND(H334&lt;1,H334&gt;=0.3,I333="ROUND"),IF(CT334&gt;=-0.4,-0.2,-0.15),MAX(CX334,IF(OR(AQ334="N/A",BM334="N/A",BI334="N/A"),"",GetFinalDiscount("Y", I334, H334, J334, K334, L334, M334, N334, O334, AS334, AT334,AU334,AV334, AW334, AX334,AY334, AZ334, BA334, BB334,BC334,BD334, BE334,BG334, BH334, BJ334, BK334, BN334, BO334, BP334)))))</f>
        <v>-0.2</v>
      </c>
      <c r="CZ334" s="717">
        <f t="shared" si="89"/>
        <v>-0.39</v>
      </c>
      <c r="DA334" s="509">
        <f t="shared" si="90"/>
        <v>-0.52</v>
      </c>
      <c r="DB334" s="504">
        <f t="shared" si="91"/>
        <v>1488</v>
      </c>
      <c r="DC334" s="504">
        <f t="shared" si="92"/>
        <v>758.88</v>
      </c>
      <c r="DD334" s="504" t="str">
        <f t="shared" si="93"/>
        <v/>
      </c>
      <c r="DE334" s="504">
        <f t="array" ref="DE334">IF(OR(AQ334="N/A",BM334="N/A",BI334="N/A"),"",GetCertCharge(H334,"Y",AL334))</f>
        <v>54</v>
      </c>
      <c r="DF334" s="504">
        <f>IF(OR(AQ334="N/A",BM334="N/A",BI334="N/A"),"",DC334*Parameters!$L$3)</f>
        <v>30.3552</v>
      </c>
      <c r="DG334" s="504">
        <f t="shared" si="94"/>
        <v>674.52480000000003</v>
      </c>
      <c r="DH334" s="504">
        <f t="shared" si="95"/>
        <v>1322.5976470588237</v>
      </c>
    </row>
    <row r="335" spans="2:112" x14ac:dyDescent="0.25">
      <c r="B335" s="798"/>
      <c r="C335" s="799" t="s">
        <v>1797</v>
      </c>
      <c r="D335" s="512"/>
      <c r="E335" s="512"/>
      <c r="F335" s="722" t="s">
        <v>24</v>
      </c>
      <c r="G335" s="800"/>
      <c r="H335" s="801">
        <v>0.52</v>
      </c>
      <c r="I335" s="509" t="s">
        <v>196</v>
      </c>
      <c r="J335" s="802" t="s">
        <v>233</v>
      </c>
      <c r="K335" s="803" t="s">
        <v>243</v>
      </c>
      <c r="L335" s="804" t="s">
        <v>188</v>
      </c>
      <c r="M335" s="805" t="s">
        <v>188</v>
      </c>
      <c r="N335" s="804" t="s">
        <v>188</v>
      </c>
      <c r="O335" s="804" t="s">
        <v>22</v>
      </c>
      <c r="P335" s="806"/>
      <c r="Q335" s="805"/>
      <c r="R335" s="805"/>
      <c r="S335" s="805"/>
      <c r="T335" s="805"/>
      <c r="U335" s="805">
        <v>1.004</v>
      </c>
      <c r="V335" s="805"/>
      <c r="W335" s="805"/>
      <c r="X335" s="805"/>
      <c r="Y335" s="805"/>
      <c r="Z335" s="805">
        <v>62</v>
      </c>
      <c r="AA335" s="512">
        <v>57</v>
      </c>
      <c r="AB335" s="512"/>
      <c r="AC335" s="512"/>
      <c r="AD335" s="807"/>
      <c r="AE335" s="805"/>
      <c r="AF335" s="805"/>
      <c r="AG335" s="805"/>
      <c r="AH335" s="805"/>
      <c r="AI335" s="512"/>
      <c r="AJ335" s="512"/>
      <c r="AK335" s="807"/>
      <c r="AL335" s="512"/>
      <c r="AM335" s="807"/>
      <c r="AN335" s="512"/>
      <c r="AO335" s="559">
        <f t="array" ref="AO335">IF(AQ335="N/A","",GetRapPrice(I335,H335,J335,K335))</f>
        <v>4300</v>
      </c>
      <c r="AP335" s="509">
        <f t="shared" si="80"/>
        <v>-0.4</v>
      </c>
      <c r="AQ335" s="508">
        <f t="array" ref="AQ335">GetFMP(I335,H335,J335,K335,L335,M335,N335,O335,(Q335+R335)/2,Z335,AJ335,"Y")</f>
        <v>2580</v>
      </c>
      <c r="AR335" s="504">
        <f t="shared" si="81"/>
        <v>1341.6000000000001</v>
      </c>
      <c r="AS335" s="808"/>
      <c r="AT335" s="809"/>
      <c r="AU335" s="810"/>
      <c r="AV335" s="810"/>
      <c r="AW335" s="811"/>
      <c r="AX335" s="811" t="s">
        <v>1183</v>
      </c>
      <c r="AY335" s="810" t="s">
        <v>1183</v>
      </c>
      <c r="AZ335" s="810" t="s">
        <v>1183</v>
      </c>
      <c r="BA335" s="810" t="s">
        <v>1183</v>
      </c>
      <c r="BB335" s="810" t="s">
        <v>1183</v>
      </c>
      <c r="BC335" s="810" t="s">
        <v>1183</v>
      </c>
      <c r="BD335" s="810" t="s">
        <v>1183</v>
      </c>
      <c r="BE335" s="810" t="s">
        <v>1183</v>
      </c>
      <c r="BF335" s="811">
        <f>NaturalRelatedDisc(I335,H335,J335,K335,AX335,"Y",L335,M335,N335,O335)+NaturalRelatedDisc(I335,H335,J335,K335,AY335,"Y",L335,M335,N335,O335)+OpenRelatedDisc(I335,H335,J335,K335,AZ335,"Y",L335,M335,N335,O335)+GrainingRelatedDisc(I335,H335,J335,K335,BA335,"Surface","Y",L335,M335,N335,O335)+GrainingRelatedDisc(I335,H335,J335,K335,BB335,"Internal","Y",L335,M335,N335,O335)+OthersRelatedDisc(I335,H335,J335,K335,BC335,"Y",L335,M335,N335,O335)+OthersRelatedDisc(I335,H335,J335,K335,BD335,"Y",L335,M335,N335,O335)+OthersRelatedDisc(I335,H335,J335,K335,BE335,"Y",L335,M335,N335,O335)+cutrelatedDisc(I335,H335,J335,K335,L335,M335,N335,AW335,"Y",O335)+GetColClarupgDwg(I335,H335,J335,K335,AU335,AV335,"Y",L335)</f>
        <v>0</v>
      </c>
      <c r="BG335" s="810" t="s">
        <v>1183</v>
      </c>
      <c r="BH335" s="810" t="s">
        <v>1183</v>
      </c>
      <c r="BI335" s="811">
        <f t="shared" si="82"/>
        <v>0</v>
      </c>
      <c r="BJ335" s="810" t="s">
        <v>1183</v>
      </c>
      <c r="BK335" s="810" t="s">
        <v>1183</v>
      </c>
      <c r="BL335" s="810" t="s">
        <v>1183</v>
      </c>
      <c r="BM335" s="811">
        <f t="shared" si="83"/>
        <v>0</v>
      </c>
      <c r="BN335" s="812" t="s">
        <v>861</v>
      </c>
      <c r="BO335" s="812" t="s">
        <v>861</v>
      </c>
      <c r="BP335" s="812" t="s">
        <v>861</v>
      </c>
      <c r="BQ335" s="811">
        <f>cleanrelateddisc(I335, H335, J335, K335, BN335, BO335, "Y", L335, M335, N335)+HARelatedDisc(I335, H335, J335, K335,BP335, "Y", L335)</f>
        <v>0</v>
      </c>
      <c r="BR335" s="810"/>
      <c r="BS335" s="810"/>
      <c r="BT335" s="811"/>
      <c r="BU335" s="811"/>
      <c r="BV335" s="810"/>
      <c r="BW335" s="811"/>
      <c r="BX335" s="810"/>
      <c r="BY335" s="813"/>
      <c r="BZ335" s="811"/>
      <c r="CA335" s="813"/>
      <c r="CB335" s="811"/>
      <c r="CC335" s="810"/>
      <c r="CD335" s="810"/>
      <c r="CE335" s="810"/>
      <c r="CF335" s="810"/>
      <c r="CG335" s="810"/>
      <c r="CH335" s="810"/>
      <c r="CI335" s="810"/>
      <c r="CJ335" s="810"/>
      <c r="CK335" s="814"/>
      <c r="CL335" s="815">
        <f t="array" ref="CL335">getSection(I335,J335,K335)</f>
        <v>4</v>
      </c>
      <c r="CM335" s="508">
        <f t="array" ref="CM335">IF(AQ335="N/A","",IF(CU335="N/A",0,GetRapPrice(I335,H335,J335,K335)))</f>
        <v>4300</v>
      </c>
      <c r="CN335" s="509">
        <f t="shared" si="84"/>
        <v>-0.4</v>
      </c>
      <c r="CO335" s="509">
        <f t="array" ref="CO335">IF(AQ335="N/A","",IF(CU335="N/A",0,IF(ISBLANK(G335),0,GetPolSymmDiscount(I335,H335,J335,K335,L335,M335,N335,O335))))</f>
        <v>0</v>
      </c>
      <c r="CP335" s="509">
        <f t="array" ref="CP335">IF(AQ335="N/A","",Depthdisc(I335,H335,L335,J335,K335,Z335,"Y"))</f>
        <v>0</v>
      </c>
      <c r="CQ335" s="509">
        <f t="array" ref="CQ335">IF(AQ335="N/A","",IF(CU335="N/A",0,GetSizePremiums(I335,H335,J335,K335,L335,M335,N335,O335,getSection(G335,J335,K335))))</f>
        <v>0</v>
      </c>
      <c r="CR335" s="509">
        <f t="array" ref="CR335">IF(AQ335="N/A","",IF(CU335="N/A",0,IF(ISBLANK(G335),0,GetDiameterPremiums(I335,H335,L335,M335,N335,O335,J335,K335,T335))))</f>
        <v>0</v>
      </c>
      <c r="CS335" s="509">
        <f t="array" ref="CS335">IF(AQ335="N/A","",IF(CU335="N/A",0,IF(ISBLANK(G335),0,GetKtoSPremiums(I335,H335,J335,K335,AJ335))))</f>
        <v>0</v>
      </c>
      <c r="CT335" s="509">
        <f t="shared" si="85"/>
        <v>-0.4</v>
      </c>
      <c r="CU335" s="508">
        <f t="array" ref="CU335">IF(AQ335="N/A","",GetFMP(I335, H335, J335, K335, L335, M335, N335, O335, (Q335+R335)/2,Z335,AJ335,"Y"))</f>
        <v>2580</v>
      </c>
      <c r="CV335" s="504">
        <f t="shared" si="86"/>
        <v>1341.6000000000001</v>
      </c>
      <c r="CW335" s="508">
        <f t="shared" si="87"/>
        <v>4300</v>
      </c>
      <c r="CX335" s="717">
        <f t="shared" si="88"/>
        <v>0</v>
      </c>
      <c r="CY335" s="717">
        <f>IF(OR(AQ335="N/A",BM335="N/A",BI335="N/A"),"",IF(AND(H335&lt;1,H335&gt;=0.3,I334="ROUND"),IF(CT335&gt;=-0.4,-0.2,-0.15),MAX(CX335,IF(OR(AQ335="N/A",BM335="N/A",BI335="N/A"),"",GetFinalDiscount("Y", I335, H335, J335, K335, L335, M335, N335, O335, AS335, AT335,AU335,AV335, AW335, AX335,AY335, AZ335, BA335, BB335,BC335,BD335, BE335,BG335, BH335, BJ335, BK335, BN335, BO335, BP335)))))</f>
        <v>-0.2</v>
      </c>
      <c r="CZ335" s="717">
        <f t="shared" si="89"/>
        <v>-0.4</v>
      </c>
      <c r="DA335" s="509">
        <f t="shared" si="90"/>
        <v>-0.4</v>
      </c>
      <c r="DB335" s="504">
        <f t="shared" si="91"/>
        <v>2580</v>
      </c>
      <c r="DC335" s="504">
        <f t="shared" si="92"/>
        <v>1341.6000000000001</v>
      </c>
      <c r="DD335" s="504" t="str">
        <f t="shared" si="93"/>
        <v/>
      </c>
      <c r="DE335" s="504">
        <f t="array" ref="DE335">IF(OR(AQ335="N/A",BM335="N/A",BI335="N/A"),"",GetCertCharge(H335,"Y",AL335))</f>
        <v>54</v>
      </c>
      <c r="DF335" s="504">
        <f>IF(OR(AQ335="N/A",BM335="N/A",BI335="N/A"),"",DC335*Parameters!$L$3)</f>
        <v>53.664000000000009</v>
      </c>
      <c r="DG335" s="504">
        <f t="shared" si="94"/>
        <v>1233.9360000000001</v>
      </c>
      <c r="DH335" s="504">
        <f t="shared" si="95"/>
        <v>2372.9538461538464</v>
      </c>
    </row>
    <row r="336" spans="2:112" x14ac:dyDescent="0.25">
      <c r="B336" s="798"/>
      <c r="C336" s="799" t="s">
        <v>1798</v>
      </c>
      <c r="D336" s="512"/>
      <c r="E336" s="512"/>
      <c r="F336" s="722" t="s">
        <v>24</v>
      </c>
      <c r="G336" s="800"/>
      <c r="H336" s="801">
        <v>0.52</v>
      </c>
      <c r="I336" s="509" t="s">
        <v>196</v>
      </c>
      <c r="J336" s="802" t="s">
        <v>258</v>
      </c>
      <c r="K336" s="803" t="s">
        <v>266</v>
      </c>
      <c r="L336" s="804" t="s">
        <v>202</v>
      </c>
      <c r="M336" s="805" t="s">
        <v>188</v>
      </c>
      <c r="N336" s="804" t="s">
        <v>188</v>
      </c>
      <c r="O336" s="804" t="s">
        <v>22</v>
      </c>
      <c r="P336" s="806"/>
      <c r="Q336" s="805"/>
      <c r="R336" s="805"/>
      <c r="S336" s="805"/>
      <c r="T336" s="805"/>
      <c r="U336" s="805">
        <v>1.006</v>
      </c>
      <c r="V336" s="805"/>
      <c r="W336" s="805"/>
      <c r="X336" s="805"/>
      <c r="Y336" s="805"/>
      <c r="Z336" s="805">
        <v>62.6</v>
      </c>
      <c r="AA336" s="512">
        <v>58.2</v>
      </c>
      <c r="AB336" s="512"/>
      <c r="AC336" s="512"/>
      <c r="AD336" s="807"/>
      <c r="AE336" s="805"/>
      <c r="AF336" s="805"/>
      <c r="AG336" s="805"/>
      <c r="AH336" s="805"/>
      <c r="AI336" s="512"/>
      <c r="AJ336" s="512" t="s">
        <v>1183</v>
      </c>
      <c r="AK336" s="807"/>
      <c r="AL336" s="512"/>
      <c r="AM336" s="807"/>
      <c r="AN336" s="512"/>
      <c r="AO336" s="559">
        <f t="array" ref="AO336">IF(AQ336="N/A","",GetRapPrice(I336,H336,J336,K336))</f>
        <v>2400</v>
      </c>
      <c r="AP336" s="509">
        <f t="shared" si="80"/>
        <v>-0.51</v>
      </c>
      <c r="AQ336" s="508">
        <f t="array" ref="AQ336">GetFMP(I336,H336,J336,K336,L336,M336,N336,O336,(Q336+R336)/2,Z336,AJ336,"Y")</f>
        <v>1176</v>
      </c>
      <c r="AR336" s="504">
        <f t="shared" si="81"/>
        <v>611.52</v>
      </c>
      <c r="AS336" s="808"/>
      <c r="AT336" s="809"/>
      <c r="AU336" s="810"/>
      <c r="AV336" s="810"/>
      <c r="AW336" s="811"/>
      <c r="AX336" s="811" t="s">
        <v>1183</v>
      </c>
      <c r="AY336" s="810" t="s">
        <v>1183</v>
      </c>
      <c r="AZ336" s="810" t="s">
        <v>1183</v>
      </c>
      <c r="BA336" s="810" t="s">
        <v>1183</v>
      </c>
      <c r="BB336" s="810" t="s">
        <v>1183</v>
      </c>
      <c r="BC336" s="810" t="s">
        <v>1183</v>
      </c>
      <c r="BD336" s="810" t="s">
        <v>1183</v>
      </c>
      <c r="BE336" s="810" t="s">
        <v>1183</v>
      </c>
      <c r="BF336" s="811">
        <f>NaturalRelatedDisc(I336,H336,J336,K336,AX336,"Y",L336,M336,N336,O336)+NaturalRelatedDisc(I336,H336,J336,K336,AY336,"Y",L336,M336,N336,O336)+OpenRelatedDisc(I336,H336,J336,K336,AZ336,"Y",L336,M336,N336,O336)+GrainingRelatedDisc(I336,H336,J336,K336,BA336,"Surface","Y",L336,M336,N336,O336)+GrainingRelatedDisc(I336,H336,J336,K336,BB336,"Internal","Y",L336,M336,N336,O336)+OthersRelatedDisc(I336,H336,J336,K336,BC336,"Y",L336,M336,N336,O336)+OthersRelatedDisc(I336,H336,J336,K336,BD336,"Y",L336,M336,N336,O336)+OthersRelatedDisc(I336,H336,J336,K336,BE336,"Y",L336,M336,N336,O336)+cutrelatedDisc(I336,H336,J336,K336,L336,M336,N336,AW336,"Y",O336)+GetColClarupgDwg(I336,H336,J336,K336,AU336,AV336,"Y",L336)</f>
        <v>0</v>
      </c>
      <c r="BG336" s="810" t="s">
        <v>1183</v>
      </c>
      <c r="BH336" s="810" t="s">
        <v>1183</v>
      </c>
      <c r="BI336" s="811">
        <f t="shared" si="82"/>
        <v>0</v>
      </c>
      <c r="BJ336" s="810" t="s">
        <v>1183</v>
      </c>
      <c r="BK336" s="810" t="s">
        <v>1183</v>
      </c>
      <c r="BL336" s="810" t="s">
        <v>1183</v>
      </c>
      <c r="BM336" s="811">
        <f t="shared" si="83"/>
        <v>0</v>
      </c>
      <c r="BN336" s="812" t="s">
        <v>861</v>
      </c>
      <c r="BO336" s="812" t="s">
        <v>861</v>
      </c>
      <c r="BP336" s="812" t="s">
        <v>749</v>
      </c>
      <c r="BQ336" s="811">
        <f>cleanrelateddisc(I336, H336, J336, K336, BN336, BO336, "Y", L336, M336, N336)+HARelatedDisc(I336, H336, J336, K336,BP336, "Y", L336)</f>
        <v>0</v>
      </c>
      <c r="BR336" s="810"/>
      <c r="BS336" s="810"/>
      <c r="BT336" s="811"/>
      <c r="BU336" s="811"/>
      <c r="BV336" s="810"/>
      <c r="BW336" s="811"/>
      <c r="BX336" s="810"/>
      <c r="BY336" s="813"/>
      <c r="BZ336" s="811"/>
      <c r="CA336" s="813"/>
      <c r="CB336" s="811"/>
      <c r="CC336" s="810"/>
      <c r="CD336" s="810"/>
      <c r="CE336" s="810"/>
      <c r="CF336" s="810"/>
      <c r="CG336" s="810"/>
      <c r="CH336" s="810"/>
      <c r="CI336" s="810"/>
      <c r="CJ336" s="810"/>
      <c r="CK336" s="814"/>
      <c r="CL336" s="815">
        <f t="array" ref="CL336">getSection(I336,J336,K336)</f>
        <v>8</v>
      </c>
      <c r="CM336" s="508">
        <f t="array" ref="CM336">IF(AQ336="N/A","",IF(CU336="N/A",0,GetRapPrice(I336,H336,J336,K336)))</f>
        <v>2400</v>
      </c>
      <c r="CN336" s="509">
        <f t="shared" si="84"/>
        <v>-0.51</v>
      </c>
      <c r="CO336" s="509">
        <f t="array" ref="CO336">IF(AQ336="N/A","",IF(CU336="N/A",0,IF(ISBLANK(G336),0,GetPolSymmDiscount(I336,H336,J336,K336,L336,M336,N336,O336))))</f>
        <v>0</v>
      </c>
      <c r="CP336" s="509">
        <f t="array" ref="CP336">IF(AQ336="N/A","",Depthdisc(I336,H336,L336,J336,K336,Z336,"Y"))</f>
        <v>0</v>
      </c>
      <c r="CQ336" s="509">
        <f t="array" ref="CQ336">IF(AQ336="N/A","",IF(CU336="N/A",0,GetSizePremiums(I336,H336,J336,K336,L336,M336,N336,O336,getSection(G336,J336,K336))))</f>
        <v>0</v>
      </c>
      <c r="CR336" s="509">
        <f t="array" ref="CR336">IF(AQ336="N/A","",IF(CU336="N/A",0,IF(ISBLANK(G336),0,GetDiameterPremiums(I336,H336,L336,M336,N336,O336,J336,K336,T336))))</f>
        <v>0</v>
      </c>
      <c r="CS336" s="509">
        <f t="array" ref="CS336">IF(AQ336="N/A","",IF(CU336="N/A",0,IF(ISBLANK(G336),0,GetKtoSPremiums(I336,H336,J336,K336,AJ336))))</f>
        <v>0</v>
      </c>
      <c r="CT336" s="509">
        <f t="shared" si="85"/>
        <v>-0.51</v>
      </c>
      <c r="CU336" s="508">
        <f t="array" ref="CU336">IF(AQ336="N/A","",GetFMP(I336, H336, J336, K336, L336, M336, N336, O336, (Q336+R336)/2,Z336,AJ336,"Y"))</f>
        <v>1176</v>
      </c>
      <c r="CV336" s="504">
        <f t="shared" si="86"/>
        <v>611.52</v>
      </c>
      <c r="CW336" s="508">
        <f t="shared" si="87"/>
        <v>2400</v>
      </c>
      <c r="CX336" s="717">
        <f t="shared" si="88"/>
        <v>0</v>
      </c>
      <c r="CY336" s="717">
        <f>IF(OR(AQ336="N/A",BM336="N/A",BI336="N/A"),"",IF(AND(H336&lt;1,H336&gt;=0.3,I335="ROUND"),IF(CT336&gt;=-0.4,-0.2,-0.15),MAX(CX336,IF(OR(AQ336="N/A",BM336="N/A",BI336="N/A"),"",GetFinalDiscount("Y", I336, H336, J336, K336, L336, M336, N336, O336, AS336, AT336,AU336,AV336, AW336, AX336,AY336, AZ336, BA336, BB336,BC336,BD336, BE336,BG336, BH336, BJ336, BK336, BN336, BO336, BP336)))))</f>
        <v>-0.15</v>
      </c>
      <c r="CZ336" s="717">
        <f t="shared" si="89"/>
        <v>-0.51</v>
      </c>
      <c r="DA336" s="509">
        <f t="shared" si="90"/>
        <v>-0.51</v>
      </c>
      <c r="DB336" s="504">
        <f t="shared" si="91"/>
        <v>1176</v>
      </c>
      <c r="DC336" s="504">
        <f t="shared" si="92"/>
        <v>611.52</v>
      </c>
      <c r="DD336" s="504" t="str">
        <f t="shared" si="93"/>
        <v/>
      </c>
      <c r="DE336" s="504">
        <f t="array" ref="DE336">IF(OR(AQ336="N/A",BM336="N/A",BI336="N/A"),"",GetCertCharge(H336,"Y",AL336))</f>
        <v>54</v>
      </c>
      <c r="DF336" s="504">
        <f>IF(OR(AQ336="N/A",BM336="N/A",BI336="N/A"),"",DC336*Parameters!$L$3)</f>
        <v>24.460799999999999</v>
      </c>
      <c r="DG336" s="504">
        <f t="shared" si="94"/>
        <v>533.05920000000003</v>
      </c>
      <c r="DH336" s="504">
        <f t="shared" si="95"/>
        <v>1025.1138461538462</v>
      </c>
    </row>
    <row r="337" spans="2:112" x14ac:dyDescent="0.25">
      <c r="B337" s="798"/>
      <c r="C337" s="799" t="s">
        <v>1799</v>
      </c>
      <c r="D337" s="512"/>
      <c r="E337" s="512"/>
      <c r="F337" s="722" t="s">
        <v>24</v>
      </c>
      <c r="G337" s="800"/>
      <c r="H337" s="801">
        <v>0.52</v>
      </c>
      <c r="I337" s="509" t="s">
        <v>196</v>
      </c>
      <c r="J337" s="802" t="s">
        <v>233</v>
      </c>
      <c r="K337" s="803" t="s">
        <v>234</v>
      </c>
      <c r="L337" s="804" t="s">
        <v>188</v>
      </c>
      <c r="M337" s="805" t="s">
        <v>188</v>
      </c>
      <c r="N337" s="804" t="s">
        <v>188</v>
      </c>
      <c r="O337" s="804" t="s">
        <v>36</v>
      </c>
      <c r="P337" s="806"/>
      <c r="Q337" s="805"/>
      <c r="R337" s="805"/>
      <c r="S337" s="805"/>
      <c r="T337" s="805"/>
      <c r="U337" s="805">
        <v>1.006</v>
      </c>
      <c r="V337" s="805"/>
      <c r="W337" s="805"/>
      <c r="X337" s="805"/>
      <c r="Y337" s="805"/>
      <c r="Z337" s="805">
        <v>61.9</v>
      </c>
      <c r="AA337" s="512">
        <v>57</v>
      </c>
      <c r="AB337" s="512"/>
      <c r="AC337" s="512"/>
      <c r="AD337" s="807"/>
      <c r="AE337" s="805"/>
      <c r="AF337" s="805"/>
      <c r="AG337" s="805"/>
      <c r="AH337" s="805"/>
      <c r="AI337" s="512"/>
      <c r="AJ337" s="512"/>
      <c r="AK337" s="807"/>
      <c r="AL337" s="512"/>
      <c r="AM337" s="807"/>
      <c r="AN337" s="512"/>
      <c r="AO337" s="559">
        <f t="array" ref="AO337">IF(AQ337="N/A","",GetRapPrice(I337,H337,J337,K337))</f>
        <v>4500</v>
      </c>
      <c r="AP337" s="509">
        <f t="shared" si="80"/>
        <v>-0.43000000000000005</v>
      </c>
      <c r="AQ337" s="508">
        <f t="array" ref="AQ337">GetFMP(I337,H337,J337,K337,L337,M337,N337,O337,(Q337+R337)/2,Z337,AJ337,"Y")</f>
        <v>2565</v>
      </c>
      <c r="AR337" s="504">
        <f t="shared" si="81"/>
        <v>1333.8</v>
      </c>
      <c r="AS337" s="808"/>
      <c r="AT337" s="809"/>
      <c r="AU337" s="810"/>
      <c r="AV337" s="810"/>
      <c r="AW337" s="811"/>
      <c r="AX337" s="811" t="s">
        <v>1183</v>
      </c>
      <c r="AY337" s="810" t="s">
        <v>1183</v>
      </c>
      <c r="AZ337" s="810" t="s">
        <v>1183</v>
      </c>
      <c r="BA337" s="810" t="s">
        <v>1183</v>
      </c>
      <c r="BB337" s="810" t="s">
        <v>1183</v>
      </c>
      <c r="BC337" s="810" t="s">
        <v>1183</v>
      </c>
      <c r="BD337" s="810" t="s">
        <v>1183</v>
      </c>
      <c r="BE337" s="810" t="s">
        <v>1183</v>
      </c>
      <c r="BF337" s="811">
        <f>NaturalRelatedDisc(I337,H337,J337,K337,AX337,"Y",L337,M337,N337,O337)+NaturalRelatedDisc(I337,H337,J337,K337,AY337,"Y",L337,M337,N337,O337)+OpenRelatedDisc(I337,H337,J337,K337,AZ337,"Y",L337,M337,N337,O337)+GrainingRelatedDisc(I337,H337,J337,K337,BA337,"Surface","Y",L337,M337,N337,O337)+GrainingRelatedDisc(I337,H337,J337,K337,BB337,"Internal","Y",L337,M337,N337,O337)+OthersRelatedDisc(I337,H337,J337,K337,BC337,"Y",L337,M337,N337,O337)+OthersRelatedDisc(I337,H337,J337,K337,BD337,"Y",L337,M337,N337,O337)+OthersRelatedDisc(I337,H337,J337,K337,BE337,"Y",L337,M337,N337,O337)+cutrelatedDisc(I337,H337,J337,K337,L337,M337,N337,AW337,"Y",O337)+GetColClarupgDwg(I337,H337,J337,K337,AU337,AV337,"Y",L337)</f>
        <v>0</v>
      </c>
      <c r="BG337" s="810" t="s">
        <v>1183</v>
      </c>
      <c r="BH337" s="810" t="s">
        <v>1183</v>
      </c>
      <c r="BI337" s="811">
        <f t="shared" si="82"/>
        <v>0</v>
      </c>
      <c r="BJ337" s="810" t="s">
        <v>1183</v>
      </c>
      <c r="BK337" s="810" t="s">
        <v>1183</v>
      </c>
      <c r="BL337" s="810" t="s">
        <v>1183</v>
      </c>
      <c r="BM337" s="811">
        <f t="shared" si="83"/>
        <v>0</v>
      </c>
      <c r="BN337" s="812" t="s">
        <v>861</v>
      </c>
      <c r="BO337" s="812" t="s">
        <v>861</v>
      </c>
      <c r="BP337" s="812" t="s">
        <v>861</v>
      </c>
      <c r="BQ337" s="811">
        <f>cleanrelateddisc(I337, H337, J337, K337, BN337, BO337, "Y", L337, M337, N337)+HARelatedDisc(I337, H337, J337, K337,BP337, "Y", L337)</f>
        <v>0</v>
      </c>
      <c r="BR337" s="810"/>
      <c r="BS337" s="810"/>
      <c r="BT337" s="811"/>
      <c r="BU337" s="811"/>
      <c r="BV337" s="810"/>
      <c r="BW337" s="811"/>
      <c r="BX337" s="810"/>
      <c r="BY337" s="813"/>
      <c r="BZ337" s="811"/>
      <c r="CA337" s="813"/>
      <c r="CB337" s="811"/>
      <c r="CC337" s="810"/>
      <c r="CD337" s="810"/>
      <c r="CE337" s="810"/>
      <c r="CF337" s="810"/>
      <c r="CG337" s="810"/>
      <c r="CH337" s="810"/>
      <c r="CI337" s="810"/>
      <c r="CJ337" s="810"/>
      <c r="CK337" s="814"/>
      <c r="CL337" s="815">
        <f t="array" ref="CL337">getSection(I337,J337,K337)</f>
        <v>1</v>
      </c>
      <c r="CM337" s="508">
        <f t="array" ref="CM337">IF(AQ337="N/A","",IF(CU337="N/A",0,GetRapPrice(I337,H337,J337,K337)))</f>
        <v>4500</v>
      </c>
      <c r="CN337" s="509">
        <f t="shared" si="84"/>
        <v>-0.43000000000000005</v>
      </c>
      <c r="CO337" s="509">
        <f t="array" ref="CO337">IF(AQ337="N/A","",IF(CU337="N/A",0,IF(ISBLANK(G337),0,GetPolSymmDiscount(I337,H337,J337,K337,L337,M337,N337,O337))))</f>
        <v>0</v>
      </c>
      <c r="CP337" s="509">
        <f t="array" ref="CP337">IF(AQ337="N/A","",Depthdisc(I337,H337,L337,J337,K337,Z337,"Y"))</f>
        <v>0</v>
      </c>
      <c r="CQ337" s="509">
        <f t="array" ref="CQ337">IF(AQ337="N/A","",IF(CU337="N/A",0,GetSizePremiums(I337,H337,J337,K337,L337,M337,N337,O337,getSection(G337,J337,K337))))</f>
        <v>0</v>
      </c>
      <c r="CR337" s="509">
        <f t="array" ref="CR337">IF(AQ337="N/A","",IF(CU337="N/A",0,IF(ISBLANK(G337),0,GetDiameterPremiums(I337,H337,L337,M337,N337,O337,J337,K337,T337))))</f>
        <v>0</v>
      </c>
      <c r="CS337" s="509">
        <f t="array" ref="CS337">IF(AQ337="N/A","",IF(CU337="N/A",0,IF(ISBLANK(G337),0,GetKtoSPremiums(I337,H337,J337,K337,AJ337))))</f>
        <v>0</v>
      </c>
      <c r="CT337" s="509">
        <f t="shared" si="85"/>
        <v>-0.43000000000000005</v>
      </c>
      <c r="CU337" s="508">
        <f t="array" ref="CU337">IF(AQ337="N/A","",GetFMP(I337, H337, J337, K337, L337, M337, N337, O337, (Q337+R337)/2,Z337,AJ337,"Y"))</f>
        <v>2565</v>
      </c>
      <c r="CV337" s="504">
        <f t="shared" si="86"/>
        <v>1333.8</v>
      </c>
      <c r="CW337" s="508">
        <f t="shared" si="87"/>
        <v>4500</v>
      </c>
      <c r="CX337" s="717">
        <f t="shared" si="88"/>
        <v>0</v>
      </c>
      <c r="CY337" s="717">
        <f>IF(OR(AQ337="N/A",BM337="N/A",BI337="N/A"),"",IF(AND(H337&lt;1,H337&gt;=0.3,I336="ROUND"),IF(CT337&gt;=-0.4,-0.2,-0.15),MAX(CX337,IF(OR(AQ337="N/A",BM337="N/A",BI337="N/A"),"",GetFinalDiscount("Y", I337, H337, J337, K337, L337, M337, N337, O337, AS337, AT337,AU337,AV337, AW337, AX337,AY337, AZ337, BA337, BB337,BC337,BD337, BE337,BG337, BH337, BJ337, BK337, BN337, BO337, BP337)))))</f>
        <v>-0.15</v>
      </c>
      <c r="CZ337" s="717">
        <f t="shared" si="89"/>
        <v>-0.43000000000000005</v>
      </c>
      <c r="DA337" s="509">
        <f t="shared" si="90"/>
        <v>-0.43000000000000005</v>
      </c>
      <c r="DB337" s="504">
        <f t="shared" si="91"/>
        <v>2565</v>
      </c>
      <c r="DC337" s="504">
        <f t="shared" si="92"/>
        <v>1333.8</v>
      </c>
      <c r="DD337" s="504" t="str">
        <f t="shared" si="93"/>
        <v/>
      </c>
      <c r="DE337" s="504">
        <f t="array" ref="DE337">IF(OR(AQ337="N/A",BM337="N/A",BI337="N/A"),"",GetCertCharge(H337,"Y",AL337))</f>
        <v>54</v>
      </c>
      <c r="DF337" s="504">
        <f>IF(OR(AQ337="N/A",BM337="N/A",BI337="N/A"),"",DC337*Parameters!$L$3)</f>
        <v>53.351999999999997</v>
      </c>
      <c r="DG337" s="504">
        <f t="shared" si="94"/>
        <v>1226.4479999999999</v>
      </c>
      <c r="DH337" s="504">
        <f t="shared" si="95"/>
        <v>2358.5538461538458</v>
      </c>
    </row>
    <row r="338" spans="2:112" x14ac:dyDescent="0.25">
      <c r="B338" s="798"/>
      <c r="C338" s="799" t="s">
        <v>1800</v>
      </c>
      <c r="D338" s="512"/>
      <c r="E338" s="512"/>
      <c r="F338" s="722" t="s">
        <v>24</v>
      </c>
      <c r="G338" s="800"/>
      <c r="H338" s="801">
        <v>0.52</v>
      </c>
      <c r="I338" s="509" t="s">
        <v>196</v>
      </c>
      <c r="J338" s="802" t="s">
        <v>215</v>
      </c>
      <c r="K338" s="803" t="s">
        <v>266</v>
      </c>
      <c r="L338" s="804" t="s">
        <v>188</v>
      </c>
      <c r="M338" s="805" t="s">
        <v>188</v>
      </c>
      <c r="N338" s="804" t="s">
        <v>188</v>
      </c>
      <c r="O338" s="804" t="s">
        <v>22</v>
      </c>
      <c r="P338" s="806"/>
      <c r="Q338" s="805"/>
      <c r="R338" s="805"/>
      <c r="S338" s="805"/>
      <c r="T338" s="805"/>
      <c r="U338" s="805">
        <v>1.008</v>
      </c>
      <c r="V338" s="805"/>
      <c r="W338" s="805"/>
      <c r="X338" s="805"/>
      <c r="Y338" s="805"/>
      <c r="Z338" s="805">
        <v>62.4</v>
      </c>
      <c r="AA338" s="512">
        <v>57.1</v>
      </c>
      <c r="AB338" s="512"/>
      <c r="AC338" s="512"/>
      <c r="AD338" s="807"/>
      <c r="AE338" s="805"/>
      <c r="AF338" s="805"/>
      <c r="AG338" s="805"/>
      <c r="AH338" s="805"/>
      <c r="AI338" s="512"/>
      <c r="AJ338" s="512"/>
      <c r="AK338" s="807"/>
      <c r="AL338" s="512"/>
      <c r="AM338" s="807"/>
      <c r="AN338" s="512"/>
      <c r="AO338" s="559">
        <f t="array" ref="AO338">IF(AQ338="N/A","",GetRapPrice(I338,H338,J338,K338))</f>
        <v>2700</v>
      </c>
      <c r="AP338" s="509">
        <f t="shared" si="80"/>
        <v>-0.42000000000000004</v>
      </c>
      <c r="AQ338" s="508">
        <f t="array" ref="AQ338">GetFMP(I338,H338,J338,K338,L338,M338,N338,O338,(Q338+R338)/2,Z338,AJ338,"Y")</f>
        <v>1566</v>
      </c>
      <c r="AR338" s="504">
        <f t="shared" si="81"/>
        <v>814.32</v>
      </c>
      <c r="AS338" s="808"/>
      <c r="AT338" s="809"/>
      <c r="AU338" s="810"/>
      <c r="AV338" s="810"/>
      <c r="AW338" s="811"/>
      <c r="AX338" s="811" t="s">
        <v>1183</v>
      </c>
      <c r="AY338" s="810" t="s">
        <v>1183</v>
      </c>
      <c r="AZ338" s="810" t="s">
        <v>1183</v>
      </c>
      <c r="BA338" s="810" t="s">
        <v>1183</v>
      </c>
      <c r="BB338" s="810" t="s">
        <v>1183</v>
      </c>
      <c r="BC338" s="810" t="s">
        <v>1183</v>
      </c>
      <c r="BD338" s="810" t="s">
        <v>1183</v>
      </c>
      <c r="BE338" s="810" t="s">
        <v>1183</v>
      </c>
      <c r="BF338" s="811">
        <f>NaturalRelatedDisc(I338,H338,J338,K338,AX338,"Y",L338,M338,N338,O338)+NaturalRelatedDisc(I338,H338,J338,K338,AY338,"Y",L338,M338,N338,O338)+OpenRelatedDisc(I338,H338,J338,K338,AZ338,"Y",L338,M338,N338,O338)+GrainingRelatedDisc(I338,H338,J338,K338,BA338,"Surface","Y",L338,M338,N338,O338)+GrainingRelatedDisc(I338,H338,J338,K338,BB338,"Internal","Y",L338,M338,N338,O338)+OthersRelatedDisc(I338,H338,J338,K338,BC338,"Y",L338,M338,N338,O338)+OthersRelatedDisc(I338,H338,J338,K338,BD338,"Y",L338,M338,N338,O338)+OthersRelatedDisc(I338,H338,J338,K338,BE338,"Y",L338,M338,N338,O338)+cutrelatedDisc(I338,H338,J338,K338,L338,M338,N338,AW338,"Y",O338)+GetColClarupgDwg(I338,H338,J338,K338,AU338,AV338,"Y",L338)</f>
        <v>0</v>
      </c>
      <c r="BG338" s="810" t="s">
        <v>1183</v>
      </c>
      <c r="BH338" s="810" t="s">
        <v>1183</v>
      </c>
      <c r="BI338" s="811">
        <f t="shared" si="82"/>
        <v>0</v>
      </c>
      <c r="BJ338" s="810" t="s">
        <v>1183</v>
      </c>
      <c r="BK338" s="810" t="s">
        <v>1183</v>
      </c>
      <c r="BL338" s="810" t="s">
        <v>1183</v>
      </c>
      <c r="BM338" s="811">
        <f t="shared" si="83"/>
        <v>0</v>
      </c>
      <c r="BN338" s="812"/>
      <c r="BO338" s="812"/>
      <c r="BP338" s="812"/>
      <c r="BQ338" s="811">
        <f>cleanrelateddisc(I338, H338, J338, K338, BN338, BO338, "Y", L338, M338, N338)+HARelatedDisc(I338, H338, J338, K338,BP338, "Y", L338)</f>
        <v>0</v>
      </c>
      <c r="BR338" s="810"/>
      <c r="BS338" s="810"/>
      <c r="BT338" s="811"/>
      <c r="BU338" s="811"/>
      <c r="BV338" s="810"/>
      <c r="BW338" s="811"/>
      <c r="BX338" s="810"/>
      <c r="BY338" s="813"/>
      <c r="BZ338" s="811"/>
      <c r="CA338" s="813"/>
      <c r="CB338" s="811"/>
      <c r="CC338" s="810"/>
      <c r="CD338" s="810"/>
      <c r="CE338" s="810"/>
      <c r="CF338" s="810"/>
      <c r="CG338" s="810"/>
      <c r="CH338" s="810"/>
      <c r="CI338" s="810"/>
      <c r="CJ338" s="810"/>
      <c r="CK338" s="814"/>
      <c r="CL338" s="815">
        <f t="array" ref="CL338">getSection(I338,J338,K338)</f>
        <v>8</v>
      </c>
      <c r="CM338" s="508">
        <f t="array" ref="CM338">IF(AQ338="N/A","",IF(CU338="N/A",0,GetRapPrice(I338,H338,J338,K338)))</f>
        <v>2700</v>
      </c>
      <c r="CN338" s="509">
        <f t="shared" si="84"/>
        <v>-0.42000000000000004</v>
      </c>
      <c r="CO338" s="509">
        <f t="array" ref="CO338">IF(AQ338="N/A","",IF(CU338="N/A",0,IF(ISBLANK(G338),0,GetPolSymmDiscount(I338,H338,J338,K338,L338,M338,N338,O338))))</f>
        <v>0</v>
      </c>
      <c r="CP338" s="509">
        <f t="array" ref="CP338">IF(AQ338="N/A","",Depthdisc(I338,H338,L338,J338,K338,Z338,"Y"))</f>
        <v>0</v>
      </c>
      <c r="CQ338" s="509">
        <f t="array" ref="CQ338">IF(AQ338="N/A","",IF(CU338="N/A",0,GetSizePremiums(I338,H338,J338,K338,L338,M338,N338,O338,getSection(G338,J338,K338))))</f>
        <v>0</v>
      </c>
      <c r="CR338" s="509">
        <f t="array" ref="CR338">IF(AQ338="N/A","",IF(CU338="N/A",0,IF(ISBLANK(G338),0,GetDiameterPremiums(I338,H338,L338,M338,N338,O338,J338,K338,T338))))</f>
        <v>0</v>
      </c>
      <c r="CS338" s="509">
        <f t="array" ref="CS338">IF(AQ338="N/A","",IF(CU338="N/A",0,IF(ISBLANK(G338),0,GetKtoSPremiums(I338,H338,J338,K338,AJ338))))</f>
        <v>0</v>
      </c>
      <c r="CT338" s="509">
        <f t="shared" si="85"/>
        <v>-0.42000000000000004</v>
      </c>
      <c r="CU338" s="508">
        <f t="array" ref="CU338">IF(AQ338="N/A","",GetFMP(I338, H338, J338, K338, L338, M338, N338, O338, (Q338+R338)/2,Z338,AJ338,"Y"))</f>
        <v>1566</v>
      </c>
      <c r="CV338" s="504">
        <f t="shared" si="86"/>
        <v>814.32</v>
      </c>
      <c r="CW338" s="508">
        <f t="shared" si="87"/>
        <v>2700</v>
      </c>
      <c r="CX338" s="717">
        <f t="shared" si="88"/>
        <v>0</v>
      </c>
      <c r="CY338" s="717">
        <f>IF(OR(AQ338="N/A",BM338="N/A",BI338="N/A"),"",IF(AND(H338&lt;1,H338&gt;=0.3,I337="ROUND"),IF(CT338&gt;=-0.4,-0.2,-0.15),MAX(CX338,IF(OR(AQ338="N/A",BM338="N/A",BI338="N/A"),"",GetFinalDiscount("Y", I338, H338, J338, K338, L338, M338, N338, O338, AS338, AT338,AU338,AV338, AW338, AX338,AY338, AZ338, BA338, BB338,BC338,BD338, BE338,BG338, BH338, BJ338, BK338, BN338, BO338, BP338)))))</f>
        <v>-0.15</v>
      </c>
      <c r="CZ338" s="717">
        <f t="shared" si="89"/>
        <v>-0.42000000000000004</v>
      </c>
      <c r="DA338" s="509">
        <f t="shared" si="90"/>
        <v>-0.42000000000000004</v>
      </c>
      <c r="DB338" s="504">
        <f t="shared" si="91"/>
        <v>1566</v>
      </c>
      <c r="DC338" s="504">
        <f t="shared" si="92"/>
        <v>814.32</v>
      </c>
      <c r="DD338" s="504" t="str">
        <f t="shared" si="93"/>
        <v/>
      </c>
      <c r="DE338" s="504">
        <f t="array" ref="DE338">IF(OR(AQ338="N/A",BM338="N/A",BI338="N/A"),"",GetCertCharge(H338,"Y",AL338))</f>
        <v>54</v>
      </c>
      <c r="DF338" s="504">
        <f>IF(OR(AQ338="N/A",BM338="N/A",BI338="N/A"),"",DC338*Parameters!$L$3)</f>
        <v>32.572800000000001</v>
      </c>
      <c r="DG338" s="504">
        <f t="shared" si="94"/>
        <v>727.74720000000002</v>
      </c>
      <c r="DH338" s="504">
        <f t="shared" si="95"/>
        <v>1399.5138461538461</v>
      </c>
    </row>
    <row r="339" spans="2:112" x14ac:dyDescent="0.25">
      <c r="B339" s="798"/>
      <c r="C339" s="799" t="s">
        <v>1801</v>
      </c>
      <c r="D339" s="512"/>
      <c r="E339" s="512"/>
      <c r="F339" s="722" t="s">
        <v>24</v>
      </c>
      <c r="G339" s="800"/>
      <c r="H339" s="801">
        <v>0.52</v>
      </c>
      <c r="I339" s="509" t="s">
        <v>196</v>
      </c>
      <c r="J339" s="802" t="s">
        <v>186</v>
      </c>
      <c r="K339" s="803" t="s">
        <v>251</v>
      </c>
      <c r="L339" s="804" t="s">
        <v>188</v>
      </c>
      <c r="M339" s="805" t="s">
        <v>188</v>
      </c>
      <c r="N339" s="804" t="s">
        <v>188</v>
      </c>
      <c r="O339" s="804" t="s">
        <v>58</v>
      </c>
      <c r="P339" s="806"/>
      <c r="Q339" s="805"/>
      <c r="R339" s="805"/>
      <c r="S339" s="805"/>
      <c r="T339" s="805"/>
      <c r="U339" s="805">
        <v>1.01</v>
      </c>
      <c r="V339" s="805"/>
      <c r="W339" s="805"/>
      <c r="X339" s="805"/>
      <c r="Y339" s="805"/>
      <c r="Z339" s="805">
        <v>59.7</v>
      </c>
      <c r="AA339" s="512">
        <v>60</v>
      </c>
      <c r="AB339" s="512"/>
      <c r="AC339" s="512"/>
      <c r="AD339" s="807"/>
      <c r="AE339" s="805"/>
      <c r="AF339" s="805"/>
      <c r="AG339" s="805"/>
      <c r="AH339" s="805"/>
      <c r="AI339" s="512"/>
      <c r="AJ339" s="512" t="s">
        <v>1183</v>
      </c>
      <c r="AK339" s="807"/>
      <c r="AL339" s="512"/>
      <c r="AM339" s="807"/>
      <c r="AN339" s="512"/>
      <c r="AO339" s="559">
        <f t="array" ref="AO339">IF(AQ339="N/A","",GetRapPrice(I339,H339,J339,K339))</f>
        <v>4400</v>
      </c>
      <c r="AP339" s="509">
        <f t="shared" si="80"/>
        <v>-0.51</v>
      </c>
      <c r="AQ339" s="508">
        <f t="array" ref="AQ339">GetFMP(I339,H339,J339,K339,L339,M339,N339,O339,(Q339+R339)/2,Z339,AJ339,"Y")</f>
        <v>2156</v>
      </c>
      <c r="AR339" s="504">
        <f t="shared" si="81"/>
        <v>1121.1200000000001</v>
      </c>
      <c r="AS339" s="808"/>
      <c r="AT339" s="809"/>
      <c r="AU339" s="810"/>
      <c r="AV339" s="810"/>
      <c r="AW339" s="811"/>
      <c r="AX339" s="811" t="s">
        <v>1183</v>
      </c>
      <c r="AY339" s="810" t="s">
        <v>1183</v>
      </c>
      <c r="AZ339" s="810" t="s">
        <v>1183</v>
      </c>
      <c r="BA339" s="810" t="s">
        <v>1183</v>
      </c>
      <c r="BB339" s="810" t="s">
        <v>1183</v>
      </c>
      <c r="BC339" s="810" t="s">
        <v>1183</v>
      </c>
      <c r="BD339" s="810" t="s">
        <v>1183</v>
      </c>
      <c r="BE339" s="810" t="s">
        <v>1183</v>
      </c>
      <c r="BF339" s="811">
        <f>NaturalRelatedDisc(I339,H339,J339,K339,AX339,"Y",L339,M339,N339,O339)+NaturalRelatedDisc(I339,H339,J339,K339,AY339,"Y",L339,M339,N339,O339)+OpenRelatedDisc(I339,H339,J339,K339,AZ339,"Y",L339,M339,N339,O339)+GrainingRelatedDisc(I339,H339,J339,K339,BA339,"Surface","Y",L339,M339,N339,O339)+GrainingRelatedDisc(I339,H339,J339,K339,BB339,"Internal","Y",L339,M339,N339,O339)+OthersRelatedDisc(I339,H339,J339,K339,BC339,"Y",L339,M339,N339,O339)+OthersRelatedDisc(I339,H339,J339,K339,BD339,"Y",L339,M339,N339,O339)+OthersRelatedDisc(I339,H339,J339,K339,BE339,"Y",L339,M339,N339,O339)+cutrelatedDisc(I339,H339,J339,K339,L339,M339,N339,AW339,"Y",O339)+GetColClarupgDwg(I339,H339,J339,K339,AU339,AV339,"Y",L339)</f>
        <v>0</v>
      </c>
      <c r="BG339" s="810" t="s">
        <v>1183</v>
      </c>
      <c r="BH339" s="810" t="s">
        <v>1183</v>
      </c>
      <c r="BI339" s="811">
        <f t="shared" si="82"/>
        <v>0</v>
      </c>
      <c r="BJ339" s="810" t="s">
        <v>1183</v>
      </c>
      <c r="BK339" s="810" t="s">
        <v>1183</v>
      </c>
      <c r="BL339" s="810" t="s">
        <v>1183</v>
      </c>
      <c r="BM339" s="811">
        <f t="shared" si="83"/>
        <v>0</v>
      </c>
      <c r="BN339" s="812" t="s">
        <v>861</v>
      </c>
      <c r="BO339" s="812" t="s">
        <v>861</v>
      </c>
      <c r="BP339" s="812" t="s">
        <v>861</v>
      </c>
      <c r="BQ339" s="811">
        <f>cleanrelateddisc(I339, H339, J339, K339, BN339, BO339, "Y", L339, M339, N339)+HARelatedDisc(I339, H339, J339, K339,BP339, "Y", L339)</f>
        <v>0</v>
      </c>
      <c r="BR339" s="810"/>
      <c r="BS339" s="810"/>
      <c r="BT339" s="811"/>
      <c r="BU339" s="811"/>
      <c r="BV339" s="810"/>
      <c r="BW339" s="811"/>
      <c r="BX339" s="810"/>
      <c r="BY339" s="813"/>
      <c r="BZ339" s="811"/>
      <c r="CA339" s="813"/>
      <c r="CB339" s="811"/>
      <c r="CC339" s="810"/>
      <c r="CD339" s="810"/>
      <c r="CE339" s="810"/>
      <c r="CF339" s="810"/>
      <c r="CG339" s="810"/>
      <c r="CH339" s="810"/>
      <c r="CI339" s="810"/>
      <c r="CJ339" s="810"/>
      <c r="CK339" s="814"/>
      <c r="CL339" s="815">
        <f t="array" ref="CL339">getSection(I339,J339,K339)</f>
        <v>4</v>
      </c>
      <c r="CM339" s="508">
        <f t="array" ref="CM339">IF(AQ339="N/A","",IF(CU339="N/A",0,GetRapPrice(I339,H339,J339,K339)))</f>
        <v>4400</v>
      </c>
      <c r="CN339" s="509">
        <f t="shared" si="84"/>
        <v>-0.51</v>
      </c>
      <c r="CO339" s="509">
        <f t="array" ref="CO339">IF(AQ339="N/A","",IF(CU339="N/A",0,IF(ISBLANK(G339),0,GetPolSymmDiscount(I339,H339,J339,K339,L339,M339,N339,O339))))</f>
        <v>0</v>
      </c>
      <c r="CP339" s="509">
        <f t="array" ref="CP339">IF(AQ339="N/A","",Depthdisc(I339,H339,L339,J339,K339,Z339,"Y"))</f>
        <v>0</v>
      </c>
      <c r="CQ339" s="509">
        <f t="array" ref="CQ339">IF(AQ339="N/A","",IF(CU339="N/A",0,GetSizePremiums(I339,H339,J339,K339,L339,M339,N339,O339,getSection(G339,J339,K339))))</f>
        <v>0</v>
      </c>
      <c r="CR339" s="509">
        <f t="array" ref="CR339">IF(AQ339="N/A","",IF(CU339="N/A",0,IF(ISBLANK(G339),0,GetDiameterPremiums(I339,H339,L339,M339,N339,O339,J339,K339,T339))))</f>
        <v>0</v>
      </c>
      <c r="CS339" s="509">
        <f t="array" ref="CS339">IF(AQ339="N/A","",IF(CU339="N/A",0,IF(ISBLANK(G339),0,GetKtoSPremiums(I339,H339,J339,K339,AJ339))))</f>
        <v>0</v>
      </c>
      <c r="CT339" s="509">
        <f t="shared" si="85"/>
        <v>-0.51</v>
      </c>
      <c r="CU339" s="508">
        <f t="array" ref="CU339">IF(AQ339="N/A","",GetFMP(I339, H339, J339, K339, L339, M339, N339, O339, (Q339+R339)/2,Z339,AJ339,"Y"))</f>
        <v>2156</v>
      </c>
      <c r="CV339" s="504">
        <f t="shared" si="86"/>
        <v>1121.1200000000001</v>
      </c>
      <c r="CW339" s="508">
        <f t="shared" si="87"/>
        <v>4400</v>
      </c>
      <c r="CX339" s="717">
        <f t="shared" si="88"/>
        <v>0</v>
      </c>
      <c r="CY339" s="717">
        <f>IF(OR(AQ339="N/A",BM339="N/A",BI339="N/A"),"",IF(AND(H339&lt;1,H339&gt;=0.3,I338="ROUND"),IF(CT339&gt;=-0.4,-0.2,-0.15),MAX(CX339,IF(OR(AQ339="N/A",BM339="N/A",BI339="N/A"),"",GetFinalDiscount("Y", I339, H339, J339, K339, L339, M339, N339, O339, AS339, AT339,AU339,AV339, AW339, AX339,AY339, AZ339, BA339, BB339,BC339,BD339, BE339,BG339, BH339, BJ339, BK339, BN339, BO339, BP339)))))</f>
        <v>-0.15</v>
      </c>
      <c r="CZ339" s="717">
        <f t="shared" si="89"/>
        <v>-0.51</v>
      </c>
      <c r="DA339" s="509">
        <f t="shared" si="90"/>
        <v>-0.51</v>
      </c>
      <c r="DB339" s="504">
        <f t="shared" si="91"/>
        <v>2156</v>
      </c>
      <c r="DC339" s="504">
        <f t="shared" si="92"/>
        <v>1121.1200000000001</v>
      </c>
      <c r="DD339" s="504" t="str">
        <f t="shared" si="93"/>
        <v/>
      </c>
      <c r="DE339" s="504">
        <f t="array" ref="DE339">IF(OR(AQ339="N/A",BM339="N/A",BI339="N/A"),"",GetCertCharge(H339,"Y",AL339))</f>
        <v>54</v>
      </c>
      <c r="DF339" s="504">
        <f>IF(OR(AQ339="N/A",BM339="N/A",BI339="N/A"),"",DC339*Parameters!$L$3)</f>
        <v>44.844800000000006</v>
      </c>
      <c r="DG339" s="504">
        <f t="shared" si="94"/>
        <v>1022.2752000000002</v>
      </c>
      <c r="DH339" s="504">
        <f t="shared" si="95"/>
        <v>1965.9138461538464</v>
      </c>
    </row>
    <row r="340" spans="2:112" x14ac:dyDescent="0.25">
      <c r="B340" s="798"/>
      <c r="C340" s="799" t="s">
        <v>1802</v>
      </c>
      <c r="D340" s="512"/>
      <c r="E340" s="512"/>
      <c r="F340" s="722" t="s">
        <v>24</v>
      </c>
      <c r="G340" s="800"/>
      <c r="H340" s="801">
        <v>0.53</v>
      </c>
      <c r="I340" s="509" t="s">
        <v>196</v>
      </c>
      <c r="J340" s="802" t="s">
        <v>250</v>
      </c>
      <c r="K340" s="803" t="s">
        <v>251</v>
      </c>
      <c r="L340" s="804" t="s">
        <v>188</v>
      </c>
      <c r="M340" s="805" t="s">
        <v>188</v>
      </c>
      <c r="N340" s="804" t="s">
        <v>188</v>
      </c>
      <c r="O340" s="804" t="s">
        <v>22</v>
      </c>
      <c r="P340" s="806"/>
      <c r="Q340" s="805"/>
      <c r="R340" s="805"/>
      <c r="S340" s="805"/>
      <c r="T340" s="805"/>
      <c r="U340" s="805">
        <v>1.006</v>
      </c>
      <c r="V340" s="805"/>
      <c r="W340" s="805"/>
      <c r="X340" s="805"/>
      <c r="Y340" s="805"/>
      <c r="Z340" s="805">
        <v>61.2</v>
      </c>
      <c r="AA340" s="512">
        <v>57</v>
      </c>
      <c r="AB340" s="512"/>
      <c r="AC340" s="512"/>
      <c r="AD340" s="807"/>
      <c r="AE340" s="805"/>
      <c r="AF340" s="805"/>
      <c r="AG340" s="805"/>
      <c r="AH340" s="805"/>
      <c r="AI340" s="512"/>
      <c r="AJ340" s="512"/>
      <c r="AK340" s="807"/>
      <c r="AL340" s="512"/>
      <c r="AM340" s="807"/>
      <c r="AN340" s="512"/>
      <c r="AO340" s="559">
        <f t="array" ref="AO340">IF(AQ340="N/A","",GetRapPrice(I340,H340,J340,K340))</f>
        <v>3600</v>
      </c>
      <c r="AP340" s="509">
        <f t="shared" si="80"/>
        <v>-0.39</v>
      </c>
      <c r="AQ340" s="508">
        <f t="array" ref="AQ340">GetFMP(I340,H340,J340,K340,L340,M340,N340,O340,(Q340+R340)/2,Z340,AJ340,"Y")</f>
        <v>2196</v>
      </c>
      <c r="AR340" s="504">
        <f t="shared" si="81"/>
        <v>1163.8800000000001</v>
      </c>
      <c r="AS340" s="808"/>
      <c r="AT340" s="809"/>
      <c r="AU340" s="810"/>
      <c r="AV340" s="810"/>
      <c r="AW340" s="811"/>
      <c r="AX340" s="811" t="s">
        <v>1183</v>
      </c>
      <c r="AY340" s="810" t="s">
        <v>1183</v>
      </c>
      <c r="AZ340" s="810" t="s">
        <v>1183</v>
      </c>
      <c r="BA340" s="810" t="s">
        <v>1183</v>
      </c>
      <c r="BB340" s="810" t="s">
        <v>1183</v>
      </c>
      <c r="BC340" s="810" t="s">
        <v>1183</v>
      </c>
      <c r="BD340" s="810" t="s">
        <v>1183</v>
      </c>
      <c r="BE340" s="810" t="s">
        <v>1183</v>
      </c>
      <c r="BF340" s="811">
        <f>NaturalRelatedDisc(I340,H340,J340,K340,AX340,"Y",L340,M340,N340,O340)+NaturalRelatedDisc(I340,H340,J340,K340,AY340,"Y",L340,M340,N340,O340)+OpenRelatedDisc(I340,H340,J340,K340,AZ340,"Y",L340,M340,N340,O340)+GrainingRelatedDisc(I340,H340,J340,K340,BA340,"Surface","Y",L340,M340,N340,O340)+GrainingRelatedDisc(I340,H340,J340,K340,BB340,"Internal","Y",L340,M340,N340,O340)+OthersRelatedDisc(I340,H340,J340,K340,BC340,"Y",L340,M340,N340,O340)+OthersRelatedDisc(I340,H340,J340,K340,BD340,"Y",L340,M340,N340,O340)+OthersRelatedDisc(I340,H340,J340,K340,BE340,"Y",L340,M340,N340,O340)+cutrelatedDisc(I340,H340,J340,K340,L340,M340,N340,AW340,"Y",O340)+GetColClarupgDwg(I340,H340,J340,K340,AU340,AV340,"Y",L340)</f>
        <v>0</v>
      </c>
      <c r="BG340" s="810" t="s">
        <v>1183</v>
      </c>
      <c r="BH340" s="810" t="s">
        <v>1183</v>
      </c>
      <c r="BI340" s="811">
        <f t="shared" si="82"/>
        <v>0</v>
      </c>
      <c r="BJ340" s="810" t="s">
        <v>1183</v>
      </c>
      <c r="BK340" s="810" t="s">
        <v>1183</v>
      </c>
      <c r="BL340" s="810" t="s">
        <v>1183</v>
      </c>
      <c r="BM340" s="811">
        <f t="shared" si="83"/>
        <v>0</v>
      </c>
      <c r="BN340" s="812" t="s">
        <v>861</v>
      </c>
      <c r="BO340" s="812" t="s">
        <v>861</v>
      </c>
      <c r="BP340" s="812" t="s">
        <v>861</v>
      </c>
      <c r="BQ340" s="811">
        <f>cleanrelateddisc(I340, H340, J340, K340, BN340, BO340, "Y", L340, M340, N340)+HARelatedDisc(I340, H340, J340, K340,BP340, "Y", L340)</f>
        <v>0</v>
      </c>
      <c r="BR340" s="810"/>
      <c r="BS340" s="810"/>
      <c r="BT340" s="811"/>
      <c r="BU340" s="811"/>
      <c r="BV340" s="810"/>
      <c r="BW340" s="811"/>
      <c r="BX340" s="810"/>
      <c r="BY340" s="813"/>
      <c r="BZ340" s="811"/>
      <c r="CA340" s="813"/>
      <c r="CB340" s="811"/>
      <c r="CC340" s="810"/>
      <c r="CD340" s="810"/>
      <c r="CE340" s="810"/>
      <c r="CF340" s="810"/>
      <c r="CG340" s="810"/>
      <c r="CH340" s="810"/>
      <c r="CI340" s="810"/>
      <c r="CJ340" s="810"/>
      <c r="CK340" s="814"/>
      <c r="CL340" s="815">
        <f t="array" ref="CL340">getSection(I340,J340,K340)</f>
        <v>5</v>
      </c>
      <c r="CM340" s="508">
        <f t="array" ref="CM340">IF(AQ340="N/A","",IF(CU340="N/A",0,GetRapPrice(I340,H340,J340,K340)))</f>
        <v>3600</v>
      </c>
      <c r="CN340" s="509">
        <f t="shared" si="84"/>
        <v>-0.39</v>
      </c>
      <c r="CO340" s="509">
        <f t="array" ref="CO340">IF(AQ340="N/A","",IF(CU340="N/A",0,IF(ISBLANK(G340),0,GetPolSymmDiscount(I340,H340,J340,K340,L340,M340,N340,O340))))</f>
        <v>0</v>
      </c>
      <c r="CP340" s="509">
        <f t="array" ref="CP340">IF(AQ340="N/A","",Depthdisc(I340,H340,L340,J340,K340,Z340,"Y"))</f>
        <v>0</v>
      </c>
      <c r="CQ340" s="509">
        <f t="array" ref="CQ340">IF(AQ340="N/A","",IF(CU340="N/A",0,GetSizePremiums(I340,H340,J340,K340,L340,M340,N340,O340,getSection(G340,J340,K340))))</f>
        <v>0</v>
      </c>
      <c r="CR340" s="509">
        <f t="array" ref="CR340">IF(AQ340="N/A","",IF(CU340="N/A",0,IF(ISBLANK(G340),0,GetDiameterPremiums(I340,H340,L340,M340,N340,O340,J340,K340,T340))))</f>
        <v>0</v>
      </c>
      <c r="CS340" s="509">
        <f t="array" ref="CS340">IF(AQ340="N/A","",IF(CU340="N/A",0,IF(ISBLANK(G340),0,GetKtoSPremiums(I340,H340,J340,K340,AJ340))))</f>
        <v>0</v>
      </c>
      <c r="CT340" s="509">
        <f t="shared" si="85"/>
        <v>-0.39</v>
      </c>
      <c r="CU340" s="508">
        <f t="array" ref="CU340">IF(AQ340="N/A","",GetFMP(I340, H340, J340, K340, L340, M340, N340, O340, (Q340+R340)/2,Z340,AJ340,"Y"))</f>
        <v>2196</v>
      </c>
      <c r="CV340" s="504">
        <f t="shared" si="86"/>
        <v>1163.8800000000001</v>
      </c>
      <c r="CW340" s="508">
        <f t="shared" si="87"/>
        <v>3600</v>
      </c>
      <c r="CX340" s="717">
        <f t="shared" si="88"/>
        <v>0</v>
      </c>
      <c r="CY340" s="717">
        <f>IF(OR(AQ340="N/A",BM340="N/A",BI340="N/A"),"",IF(AND(H340&lt;1,H340&gt;=0.3,I339="ROUND"),IF(CT340&gt;=-0.4,-0.2,-0.15),MAX(CX340,IF(OR(AQ340="N/A",BM340="N/A",BI340="N/A"),"",GetFinalDiscount("Y", I340, H340, J340, K340, L340, M340, N340, O340, AS340, AT340,AU340,AV340, AW340, AX340,AY340, AZ340, BA340, BB340,BC340,BD340, BE340,BG340, BH340, BJ340, BK340, BN340, BO340, BP340)))))</f>
        <v>-0.2</v>
      </c>
      <c r="CZ340" s="717">
        <f t="shared" si="89"/>
        <v>-0.39</v>
      </c>
      <c r="DA340" s="509">
        <f t="shared" si="90"/>
        <v>-0.39</v>
      </c>
      <c r="DB340" s="504">
        <f t="shared" si="91"/>
        <v>2196</v>
      </c>
      <c r="DC340" s="504">
        <f t="shared" si="92"/>
        <v>1163.8800000000001</v>
      </c>
      <c r="DD340" s="504" t="str">
        <f t="shared" si="93"/>
        <v/>
      </c>
      <c r="DE340" s="504">
        <f t="array" ref="DE340">IF(OR(AQ340="N/A",BM340="N/A",BI340="N/A"),"",GetCertCharge(H340,"Y",AL340))</f>
        <v>54</v>
      </c>
      <c r="DF340" s="504">
        <f>IF(OR(AQ340="N/A",BM340="N/A",BI340="N/A"),"",DC340*Parameters!$L$3)</f>
        <v>46.555200000000006</v>
      </c>
      <c r="DG340" s="504">
        <f t="shared" si="94"/>
        <v>1063.3248000000001</v>
      </c>
      <c r="DH340" s="504">
        <f t="shared" si="95"/>
        <v>2006.2732075471699</v>
      </c>
    </row>
    <row r="341" spans="2:112" x14ac:dyDescent="0.25">
      <c r="B341" s="798"/>
      <c r="C341" s="799" t="s">
        <v>1803</v>
      </c>
      <c r="D341" s="512"/>
      <c r="E341" s="512"/>
      <c r="F341" s="722" t="s">
        <v>24</v>
      </c>
      <c r="G341" s="800"/>
      <c r="H341" s="801">
        <v>0.54</v>
      </c>
      <c r="I341" s="509" t="s">
        <v>196</v>
      </c>
      <c r="J341" s="802" t="s">
        <v>233</v>
      </c>
      <c r="K341" s="803" t="s">
        <v>214</v>
      </c>
      <c r="L341" s="804" t="s">
        <v>188</v>
      </c>
      <c r="M341" s="805" t="s">
        <v>188</v>
      </c>
      <c r="N341" s="804" t="s">
        <v>188</v>
      </c>
      <c r="O341" s="804" t="s">
        <v>22</v>
      </c>
      <c r="P341" s="806"/>
      <c r="Q341" s="805"/>
      <c r="R341" s="805"/>
      <c r="S341" s="805"/>
      <c r="T341" s="805"/>
      <c r="U341" s="805">
        <v>1.008</v>
      </c>
      <c r="V341" s="805"/>
      <c r="W341" s="805"/>
      <c r="X341" s="805"/>
      <c r="Y341" s="805"/>
      <c r="Z341" s="805">
        <v>62</v>
      </c>
      <c r="AA341" s="512">
        <v>59</v>
      </c>
      <c r="AB341" s="512"/>
      <c r="AC341" s="512"/>
      <c r="AD341" s="807"/>
      <c r="AE341" s="805"/>
      <c r="AF341" s="805"/>
      <c r="AG341" s="805"/>
      <c r="AH341" s="805"/>
      <c r="AI341" s="512"/>
      <c r="AJ341" s="512" t="s">
        <v>1891</v>
      </c>
      <c r="AK341" s="807"/>
      <c r="AL341" s="512"/>
      <c r="AM341" s="807"/>
      <c r="AN341" s="512"/>
      <c r="AO341" s="559">
        <f t="array" ref="AO341">IF(AQ341="N/A","",GetRapPrice(I341,H341,J341,K341))</f>
        <v>4800</v>
      </c>
      <c r="AP341" s="509">
        <f t="shared" si="80"/>
        <v>-0.32999999999999996</v>
      </c>
      <c r="AQ341" s="508">
        <f t="array" ref="AQ341">GetFMP(I341,H341,J341,K341,L341,M341,N341,O341,(Q341+R341)/2,Z341,AJ341,"Y")</f>
        <v>3216</v>
      </c>
      <c r="AR341" s="504">
        <f t="shared" si="81"/>
        <v>1736.64</v>
      </c>
      <c r="AS341" s="808"/>
      <c r="AT341" s="809"/>
      <c r="AU341" s="810"/>
      <c r="AV341" s="810"/>
      <c r="AW341" s="811"/>
      <c r="AX341" s="811"/>
      <c r="AY341" s="810"/>
      <c r="AZ341" s="810"/>
      <c r="BA341" s="810" t="s">
        <v>1183</v>
      </c>
      <c r="BB341" s="810" t="s">
        <v>1183</v>
      </c>
      <c r="BC341" s="810"/>
      <c r="BD341" s="810"/>
      <c r="BE341" s="810"/>
      <c r="BF341" s="811">
        <f>NaturalRelatedDisc(I341,H341,J341,K341,AX341,"Y",L341,M341,N341,O341)+NaturalRelatedDisc(I341,H341,J341,K341,AY341,"Y",L341,M341,N341,O341)+OpenRelatedDisc(I341,H341,J341,K341,AZ341,"Y",L341,M341,N341,O341)+GrainingRelatedDisc(I341,H341,J341,K341,BA341,"Surface","Y",L341,M341,N341,O341)+GrainingRelatedDisc(I341,H341,J341,K341,BB341,"Internal","Y",L341,M341,N341,O341)+OthersRelatedDisc(I341,H341,J341,K341,BC341,"Y",L341,M341,N341,O341)+OthersRelatedDisc(I341,H341,J341,K341,BD341,"Y",L341,M341,N341,O341)+OthersRelatedDisc(I341,H341,J341,K341,BE341,"Y",L341,M341,N341,O341)+cutrelatedDisc(I341,H341,J341,K341,L341,M341,N341,AW341,"Y",O341)+GetColClarupgDwg(I341,H341,J341,K341,AU341,AV341,"Y",L341)</f>
        <v>0</v>
      </c>
      <c r="BG341" s="810" t="s">
        <v>1183</v>
      </c>
      <c r="BH341" s="810" t="s">
        <v>1183</v>
      </c>
      <c r="BI341" s="811">
        <f t="shared" si="82"/>
        <v>0</v>
      </c>
      <c r="BJ341" s="810"/>
      <c r="BK341" s="810"/>
      <c r="BL341" s="810"/>
      <c r="BM341" s="811">
        <f t="shared" si="83"/>
        <v>0</v>
      </c>
      <c r="BN341" s="812"/>
      <c r="BO341" s="812"/>
      <c r="BP341" s="812"/>
      <c r="BQ341" s="811">
        <f>cleanrelateddisc(I341, H341, J341, K341, BN341, BO341, "Y", L341, M341, N341)+HARelatedDisc(I341, H341, J341, K341,BP341, "Y", L341)</f>
        <v>0</v>
      </c>
      <c r="BR341" s="810"/>
      <c r="BS341" s="810"/>
      <c r="BT341" s="811"/>
      <c r="BU341" s="811"/>
      <c r="BV341" s="810"/>
      <c r="BW341" s="811"/>
      <c r="BX341" s="810"/>
      <c r="BY341" s="813"/>
      <c r="BZ341" s="811"/>
      <c r="CA341" s="813"/>
      <c r="CB341" s="811"/>
      <c r="CC341" s="810"/>
      <c r="CD341" s="810"/>
      <c r="CE341" s="810"/>
      <c r="CF341" s="810"/>
      <c r="CG341" s="810"/>
      <c r="CH341" s="810"/>
      <c r="CI341" s="810"/>
      <c r="CJ341" s="810"/>
      <c r="CK341" s="814"/>
      <c r="CL341" s="815">
        <f t="array" ref="CL341">getSection(I341,J341,K341)</f>
        <v>1</v>
      </c>
      <c r="CM341" s="508">
        <f t="array" ref="CM341">IF(AQ341="N/A","",IF(CU341="N/A",0,GetRapPrice(I341,H341,J341,K341)))</f>
        <v>4800</v>
      </c>
      <c r="CN341" s="509">
        <f t="shared" si="84"/>
        <v>-0.32999999999999996</v>
      </c>
      <c r="CO341" s="509">
        <f t="array" ref="CO341">IF(AQ341="N/A","",IF(CU341="N/A",0,IF(ISBLANK(G341),0,GetPolSymmDiscount(I341,H341,J341,K341,L341,M341,N341,O341))))</f>
        <v>0</v>
      </c>
      <c r="CP341" s="509">
        <f t="array" ref="CP341">IF(AQ341="N/A","",Depthdisc(I341,H341,L341,J341,K341,Z341,"Y"))</f>
        <v>0</v>
      </c>
      <c r="CQ341" s="509">
        <f t="array" ref="CQ341">IF(AQ341="N/A","",IF(CU341="N/A",0,GetSizePremiums(I341,H341,J341,K341,L341,M341,N341,O341,getSection(G341,J341,K341))))</f>
        <v>0</v>
      </c>
      <c r="CR341" s="509">
        <f t="array" ref="CR341">IF(AQ341="N/A","",IF(CU341="N/A",0,IF(ISBLANK(G341),0,GetDiameterPremiums(I341,H341,L341,M341,N341,O341,J341,K341,T341))))</f>
        <v>0</v>
      </c>
      <c r="CS341" s="509">
        <f t="array" ref="CS341">IF(AQ341="N/A","",IF(CU341="N/A",0,IF(ISBLANK(G341),0,GetKtoSPremiums(I341,H341,J341,K341,AJ341))))</f>
        <v>0</v>
      </c>
      <c r="CT341" s="509">
        <f t="shared" si="85"/>
        <v>-0.32999999999999996</v>
      </c>
      <c r="CU341" s="508">
        <f t="array" ref="CU341">IF(AQ341="N/A","",GetFMP(I341, H341, J341, K341, L341, M341, N341, O341, (Q341+R341)/2,Z341,AJ341,"Y"))</f>
        <v>3216</v>
      </c>
      <c r="CV341" s="504">
        <f t="shared" si="86"/>
        <v>1736.64</v>
      </c>
      <c r="CW341" s="508">
        <f t="shared" si="87"/>
        <v>4800</v>
      </c>
      <c r="CX341" s="717">
        <f t="shared" si="88"/>
        <v>0</v>
      </c>
      <c r="CY341" s="717">
        <f>IF(OR(AQ341="N/A",BM341="N/A",BI341="N/A"),"",IF(AND(H341&lt;1,H341&gt;=0.3,I340="ROUND"),IF(CT341&gt;=-0.4,-0.2,-0.15),MAX(CX341,IF(OR(AQ341="N/A",BM341="N/A",BI341="N/A"),"",GetFinalDiscount("Y", I341, H341, J341, K341, L341, M341, N341, O341, AS341, AT341,AU341,AV341, AW341, AX341,AY341, AZ341, BA341, BB341,BC341,BD341, BE341,BG341, BH341, BJ341, BK341, BN341, BO341, BP341)))))</f>
        <v>-0.2</v>
      </c>
      <c r="CZ341" s="717">
        <f t="shared" si="89"/>
        <v>-0.32999999999999996</v>
      </c>
      <c r="DA341" s="509">
        <f t="shared" si="90"/>
        <v>-0.32999999999999996</v>
      </c>
      <c r="DB341" s="504">
        <f t="shared" si="91"/>
        <v>3216</v>
      </c>
      <c r="DC341" s="504">
        <f t="shared" si="92"/>
        <v>1736.64</v>
      </c>
      <c r="DD341" s="504" t="str">
        <f t="shared" si="93"/>
        <v/>
      </c>
      <c r="DE341" s="504">
        <f t="array" ref="DE341">IF(OR(AQ341="N/A",BM341="N/A",BI341="N/A"),"",GetCertCharge(H341,"Y",AL341))</f>
        <v>54</v>
      </c>
      <c r="DF341" s="504">
        <f>IF(OR(AQ341="N/A",BM341="N/A",BI341="N/A"),"",DC341*Parameters!$L$3)</f>
        <v>69.465600000000009</v>
      </c>
      <c r="DG341" s="504">
        <f t="shared" si="94"/>
        <v>1613.1744000000001</v>
      </c>
      <c r="DH341" s="504">
        <f t="shared" si="95"/>
        <v>2987.36</v>
      </c>
    </row>
    <row r="342" spans="2:112" x14ac:dyDescent="0.25">
      <c r="B342" s="798"/>
      <c r="C342" s="799" t="s">
        <v>1804</v>
      </c>
      <c r="D342" s="512"/>
      <c r="E342" s="512"/>
      <c r="F342" s="722" t="s">
        <v>24</v>
      </c>
      <c r="G342" s="800"/>
      <c r="H342" s="801">
        <v>0.54</v>
      </c>
      <c r="I342" s="509" t="s">
        <v>196</v>
      </c>
      <c r="J342" s="802" t="s">
        <v>265</v>
      </c>
      <c r="K342" s="803" t="s">
        <v>251</v>
      </c>
      <c r="L342" s="804" t="s">
        <v>188</v>
      </c>
      <c r="M342" s="805" t="s">
        <v>188</v>
      </c>
      <c r="N342" s="804" t="s">
        <v>188</v>
      </c>
      <c r="O342" s="804" t="s">
        <v>22</v>
      </c>
      <c r="P342" s="806"/>
      <c r="Q342" s="805"/>
      <c r="R342" s="805"/>
      <c r="S342" s="805"/>
      <c r="T342" s="805"/>
      <c r="U342" s="805">
        <v>1.008</v>
      </c>
      <c r="V342" s="805"/>
      <c r="W342" s="805"/>
      <c r="X342" s="805"/>
      <c r="Y342" s="805"/>
      <c r="Z342" s="805">
        <v>60</v>
      </c>
      <c r="AA342" s="512">
        <v>56</v>
      </c>
      <c r="AB342" s="512"/>
      <c r="AC342" s="512"/>
      <c r="AD342" s="807"/>
      <c r="AE342" s="805"/>
      <c r="AF342" s="805"/>
      <c r="AG342" s="805"/>
      <c r="AH342" s="805"/>
      <c r="AI342" s="512"/>
      <c r="AJ342" s="512" t="s">
        <v>1926</v>
      </c>
      <c r="AK342" s="807"/>
      <c r="AL342" s="512"/>
      <c r="AM342" s="807"/>
      <c r="AN342" s="512"/>
      <c r="AO342" s="559">
        <f t="array" ref="AO342">IF(AQ342="N/A","",GetRapPrice(I342,H342,J342,K342))</f>
        <v>2500</v>
      </c>
      <c r="AP342" s="509">
        <f t="shared" si="80"/>
        <v>-0.39</v>
      </c>
      <c r="AQ342" s="508">
        <f t="array" ref="AQ342">GetFMP(I342,H342,J342,K342,L342,M342,N342,O342,(Q342+R342)/2,Z342,AJ342,"Y")</f>
        <v>1525</v>
      </c>
      <c r="AR342" s="504">
        <f t="shared" si="81"/>
        <v>823.5</v>
      </c>
      <c r="AS342" s="808"/>
      <c r="AT342" s="809"/>
      <c r="AU342" s="810"/>
      <c r="AV342" s="810"/>
      <c r="AW342" s="811" t="s">
        <v>189</v>
      </c>
      <c r="AX342" s="811" t="s">
        <v>1183</v>
      </c>
      <c r="AY342" s="810" t="s">
        <v>1183</v>
      </c>
      <c r="AZ342" s="810" t="s">
        <v>1183</v>
      </c>
      <c r="BA342" s="810" t="s">
        <v>1183</v>
      </c>
      <c r="BB342" s="810" t="s">
        <v>1183</v>
      </c>
      <c r="BC342" s="810" t="s">
        <v>1183</v>
      </c>
      <c r="BD342" s="810" t="s">
        <v>1183</v>
      </c>
      <c r="BE342" s="810" t="s">
        <v>1183</v>
      </c>
      <c r="BF342" s="811">
        <f>NaturalRelatedDisc(I342,H342,J342,K342,AX342,"Y",L342,M342,N342,O342)+NaturalRelatedDisc(I342,H342,J342,K342,AY342,"Y",L342,M342,N342,O342)+OpenRelatedDisc(I342,H342,J342,K342,AZ342,"Y",L342,M342,N342,O342)+GrainingRelatedDisc(I342,H342,J342,K342,BA342,"Surface","Y",L342,M342,N342,O342)+GrainingRelatedDisc(I342,H342,J342,K342,BB342,"Internal","Y",L342,M342,N342,O342)+OthersRelatedDisc(I342,H342,J342,K342,BC342,"Y",L342,M342,N342,O342)+OthersRelatedDisc(I342,H342,J342,K342,BD342,"Y",L342,M342,N342,O342)+OthersRelatedDisc(I342,H342,J342,K342,BE342,"Y",L342,M342,N342,O342)+cutrelatedDisc(I342,H342,J342,K342,L342,M342,N342,AW342,"Y",O342)+GetColClarupgDwg(I342,H342,J342,K342,AU342,AV342,"Y",L342)</f>
        <v>0</v>
      </c>
      <c r="BG342" s="810" t="s">
        <v>192</v>
      </c>
      <c r="BH342" s="810" t="s">
        <v>1183</v>
      </c>
      <c r="BI342" s="811">
        <f t="shared" si="82"/>
        <v>-0.05</v>
      </c>
      <c r="BJ342" s="810" t="s">
        <v>1284</v>
      </c>
      <c r="BK342" s="810" t="s">
        <v>1183</v>
      </c>
      <c r="BL342" s="810" t="s">
        <v>1326</v>
      </c>
      <c r="BM342" s="811">
        <f t="shared" si="83"/>
        <v>-0.02</v>
      </c>
      <c r="BN342" s="812" t="s">
        <v>861</v>
      </c>
      <c r="BO342" s="812" t="s">
        <v>861</v>
      </c>
      <c r="BP342" s="812" t="s">
        <v>749</v>
      </c>
      <c r="BQ342" s="811">
        <f>cleanrelateddisc(I342, H342, J342, K342, BN342, BO342, "Y", L342, M342, N342)+HARelatedDisc(I342, H342, J342, K342,BP342, "Y", L342)</f>
        <v>0</v>
      </c>
      <c r="BR342" s="810"/>
      <c r="BS342" s="810"/>
      <c r="BT342" s="811"/>
      <c r="BU342" s="811"/>
      <c r="BV342" s="810"/>
      <c r="BW342" s="811"/>
      <c r="BX342" s="810"/>
      <c r="BY342" s="813"/>
      <c r="BZ342" s="811"/>
      <c r="CA342" s="813"/>
      <c r="CB342" s="811"/>
      <c r="CC342" s="810"/>
      <c r="CD342" s="810"/>
      <c r="CE342" s="810"/>
      <c r="CF342" s="810"/>
      <c r="CG342" s="810"/>
      <c r="CH342" s="810"/>
      <c r="CI342" s="810"/>
      <c r="CJ342" s="810"/>
      <c r="CK342" s="814"/>
      <c r="CL342" s="815">
        <f t="array" ref="CL342">getSection(I342,J342,K342)</f>
        <v>6</v>
      </c>
      <c r="CM342" s="508">
        <f t="array" ref="CM342">IF(AQ342="N/A","",IF(CU342="N/A",0,GetRapPrice(I342,H342,J342,K342)))</f>
        <v>2500</v>
      </c>
      <c r="CN342" s="509">
        <f t="shared" si="84"/>
        <v>-0.39</v>
      </c>
      <c r="CO342" s="509">
        <f t="array" ref="CO342">IF(AQ342="N/A","",IF(CU342="N/A",0,IF(ISBLANK(G342),0,GetPolSymmDiscount(I342,H342,J342,K342,L342,M342,N342,O342))))</f>
        <v>0</v>
      </c>
      <c r="CP342" s="509">
        <f t="array" ref="CP342">IF(AQ342="N/A","",Depthdisc(I342,H342,L342,J342,K342,Z342,"Y"))</f>
        <v>0</v>
      </c>
      <c r="CQ342" s="509">
        <f t="array" ref="CQ342">IF(AQ342="N/A","",IF(CU342="N/A",0,GetSizePremiums(I342,H342,J342,K342,L342,M342,N342,O342,getSection(G342,J342,K342))))</f>
        <v>0</v>
      </c>
      <c r="CR342" s="509">
        <f t="array" ref="CR342">IF(AQ342="N/A","",IF(CU342="N/A",0,IF(ISBLANK(G342),0,GetDiameterPremiums(I342,H342,L342,M342,N342,O342,J342,K342,T342))))</f>
        <v>0</v>
      </c>
      <c r="CS342" s="509">
        <f t="array" ref="CS342">IF(AQ342="N/A","",IF(CU342="N/A",0,IF(ISBLANK(G342),0,GetKtoSPremiums(I342,H342,J342,K342,AJ342))))</f>
        <v>0</v>
      </c>
      <c r="CT342" s="509">
        <f t="shared" si="85"/>
        <v>-0.39</v>
      </c>
      <c r="CU342" s="508">
        <f t="array" ref="CU342">IF(AQ342="N/A","",GetFMP(I342, H342, J342, K342, L342, M342, N342, O342, (Q342+R342)/2,Z342,AJ342,"Y"))</f>
        <v>1525</v>
      </c>
      <c r="CV342" s="504">
        <f t="shared" si="86"/>
        <v>823.5</v>
      </c>
      <c r="CW342" s="508">
        <f t="shared" si="87"/>
        <v>2500</v>
      </c>
      <c r="CX342" s="717">
        <f t="shared" si="88"/>
        <v>-7.0000000000000007E-2</v>
      </c>
      <c r="CY342" s="717">
        <f>IF(OR(AQ342="N/A",BM342="N/A",BI342="N/A"),"",IF(AND(H342&lt;1,H342&gt;=0.3,I341="ROUND"),IF(CT342&gt;=-0.4,-0.2,-0.15),MAX(CX342,IF(OR(AQ342="N/A",BM342="N/A",BI342="N/A"),"",GetFinalDiscount("Y", I342, H342, J342, K342, L342, M342, N342, O342, AS342, AT342,AU342,AV342, AW342, AX342,AY342, AZ342, BA342, BB342,BC342,BD342, BE342,BG342, BH342, BJ342, BK342, BN342, BO342, BP342)))))</f>
        <v>-0.2</v>
      </c>
      <c r="CZ342" s="717">
        <f t="shared" si="89"/>
        <v>-0.39</v>
      </c>
      <c r="DA342" s="509">
        <f t="shared" si="90"/>
        <v>-0.46</v>
      </c>
      <c r="DB342" s="504">
        <f t="shared" si="91"/>
        <v>1350</v>
      </c>
      <c r="DC342" s="504">
        <f t="shared" si="92"/>
        <v>729</v>
      </c>
      <c r="DD342" s="504" t="str">
        <f t="shared" si="93"/>
        <v/>
      </c>
      <c r="DE342" s="504">
        <f t="array" ref="DE342">IF(OR(AQ342="N/A",BM342="N/A",BI342="N/A"),"",GetCertCharge(H342,"Y",AL342))</f>
        <v>54</v>
      </c>
      <c r="DF342" s="504">
        <f>IF(OR(AQ342="N/A",BM342="N/A",BI342="N/A"),"",DC342*Parameters!$L$3)</f>
        <v>29.16</v>
      </c>
      <c r="DG342" s="504">
        <f t="shared" si="94"/>
        <v>645.84</v>
      </c>
      <c r="DH342" s="504">
        <f t="shared" si="95"/>
        <v>1196</v>
      </c>
    </row>
    <row r="343" spans="2:112" x14ac:dyDescent="0.25">
      <c r="B343" s="798"/>
      <c r="C343" s="799" t="s">
        <v>1805</v>
      </c>
      <c r="D343" s="512"/>
      <c r="E343" s="512"/>
      <c r="F343" s="722" t="s">
        <v>24</v>
      </c>
      <c r="G343" s="800"/>
      <c r="H343" s="801">
        <v>0.55000000000000004</v>
      </c>
      <c r="I343" s="509" t="s">
        <v>196</v>
      </c>
      <c r="J343" s="802" t="s">
        <v>215</v>
      </c>
      <c r="K343" s="803" t="s">
        <v>243</v>
      </c>
      <c r="L343" s="804" t="s">
        <v>188</v>
      </c>
      <c r="M343" s="805" t="s">
        <v>202</v>
      </c>
      <c r="N343" s="804" t="s">
        <v>188</v>
      </c>
      <c r="O343" s="804" t="s">
        <v>36</v>
      </c>
      <c r="P343" s="806"/>
      <c r="Q343" s="805"/>
      <c r="R343" s="805"/>
      <c r="S343" s="805"/>
      <c r="T343" s="805"/>
      <c r="U343" s="805">
        <v>1.004</v>
      </c>
      <c r="V343" s="805"/>
      <c r="W343" s="805"/>
      <c r="X343" s="805"/>
      <c r="Y343" s="805"/>
      <c r="Z343" s="805">
        <v>63.1</v>
      </c>
      <c r="AA343" s="512">
        <v>55</v>
      </c>
      <c r="AB343" s="512"/>
      <c r="AC343" s="512"/>
      <c r="AD343" s="807"/>
      <c r="AE343" s="805"/>
      <c r="AF343" s="805"/>
      <c r="AG343" s="805"/>
      <c r="AH343" s="805"/>
      <c r="AI343" s="512"/>
      <c r="AJ343" s="512" t="s">
        <v>1982</v>
      </c>
      <c r="AK343" s="807"/>
      <c r="AL343" s="512"/>
      <c r="AM343" s="807"/>
      <c r="AN343" s="512"/>
      <c r="AO343" s="559">
        <f t="array" ref="AO343">IF(AQ343="N/A","",GetRapPrice(I343,H343,J343,K343))</f>
        <v>4100</v>
      </c>
      <c r="AP343" s="509">
        <f t="shared" si="80"/>
        <v>-0.45999999999999996</v>
      </c>
      <c r="AQ343" s="508">
        <f t="array" ref="AQ343">GetFMP(I343,H343,J343,K343,L343,M343,N343,O343,(Q343+R343)/2,Z343,AJ343,"Y")</f>
        <v>2214</v>
      </c>
      <c r="AR343" s="504">
        <f t="shared" si="81"/>
        <v>1217.7</v>
      </c>
      <c r="AS343" s="808"/>
      <c r="AT343" s="809"/>
      <c r="AU343" s="810"/>
      <c r="AV343" s="810"/>
      <c r="AW343" s="811" t="s">
        <v>189</v>
      </c>
      <c r="AX343" s="811" t="s">
        <v>1183</v>
      </c>
      <c r="AY343" s="810" t="s">
        <v>1183</v>
      </c>
      <c r="AZ343" s="810" t="s">
        <v>267</v>
      </c>
      <c r="BA343" s="810" t="s">
        <v>195</v>
      </c>
      <c r="BB343" s="810" t="s">
        <v>1183</v>
      </c>
      <c r="BC343" s="810" t="s">
        <v>1183</v>
      </c>
      <c r="BD343" s="810" t="s">
        <v>1183</v>
      </c>
      <c r="BE343" s="810" t="s">
        <v>1183</v>
      </c>
      <c r="BF343" s="811">
        <f>NaturalRelatedDisc(I343,H343,J343,K343,AX343,"Y",L343,M343,N343,O343)+NaturalRelatedDisc(I343,H343,J343,K343,AY343,"Y",L343,M343,N343,O343)+OpenRelatedDisc(I343,H343,J343,K343,AZ343,"Y",L343,M343,N343,O343)+GrainingRelatedDisc(I343,H343,J343,K343,BA343,"Surface","Y",L343,M343,N343,O343)+GrainingRelatedDisc(I343,H343,J343,K343,BB343,"Internal","Y",L343,M343,N343,O343)+OthersRelatedDisc(I343,H343,J343,K343,BC343,"Y",L343,M343,N343,O343)+OthersRelatedDisc(I343,H343,J343,K343,BD343,"Y",L343,M343,N343,O343)+OthersRelatedDisc(I343,H343,J343,K343,BE343,"Y",L343,M343,N343,O343)+cutrelatedDisc(I343,H343,J343,K343,L343,M343,N343,AW343,"Y",O343)+GetColClarupgDwg(I343,H343,J343,K343,AU343,AV343,"Y",L343)</f>
        <v>-0.03</v>
      </c>
      <c r="BG343" s="810" t="s">
        <v>1183</v>
      </c>
      <c r="BH343" s="810" t="s">
        <v>1183</v>
      </c>
      <c r="BI343" s="811">
        <f t="shared" si="82"/>
        <v>0</v>
      </c>
      <c r="BJ343" s="810" t="s">
        <v>1183</v>
      </c>
      <c r="BK343" s="810" t="s">
        <v>1183</v>
      </c>
      <c r="BL343" s="810" t="s">
        <v>1326</v>
      </c>
      <c r="BM343" s="811">
        <f t="shared" si="83"/>
        <v>0</v>
      </c>
      <c r="BN343" s="812" t="s">
        <v>861</v>
      </c>
      <c r="BO343" s="812" t="s">
        <v>861</v>
      </c>
      <c r="BP343" s="812" t="s">
        <v>861</v>
      </c>
      <c r="BQ343" s="811">
        <f>cleanrelateddisc(I343, H343, J343, K343, BN343, BO343, "Y", L343, M343, N343)+HARelatedDisc(I343, H343, J343, K343,BP343, "Y", L343)</f>
        <v>0</v>
      </c>
      <c r="BR343" s="810"/>
      <c r="BS343" s="810"/>
      <c r="BT343" s="811"/>
      <c r="BU343" s="811"/>
      <c r="BV343" s="810"/>
      <c r="BW343" s="811"/>
      <c r="BX343" s="810"/>
      <c r="BY343" s="813"/>
      <c r="BZ343" s="811"/>
      <c r="CA343" s="813"/>
      <c r="CB343" s="811"/>
      <c r="CC343" s="810"/>
      <c r="CD343" s="810"/>
      <c r="CE343" s="810"/>
      <c r="CF343" s="810"/>
      <c r="CG343" s="810"/>
      <c r="CH343" s="810"/>
      <c r="CI343" s="810"/>
      <c r="CJ343" s="810"/>
      <c r="CK343" s="814"/>
      <c r="CL343" s="815">
        <f t="array" ref="CL343">getSection(I343,J343,K343)</f>
        <v>5</v>
      </c>
      <c r="CM343" s="508">
        <f t="array" ref="CM343">IF(AQ343="N/A","",IF(CU343="N/A",0,GetRapPrice(I343,H343,J343,K343)))</f>
        <v>4100</v>
      </c>
      <c r="CN343" s="509">
        <f t="shared" si="84"/>
        <v>-0.45999999999999996</v>
      </c>
      <c r="CO343" s="509">
        <f t="array" ref="CO343">IF(AQ343="N/A","",IF(CU343="N/A",0,IF(ISBLANK(G343),0,GetPolSymmDiscount(I343,H343,J343,K343,L343,M343,N343,O343))))</f>
        <v>0</v>
      </c>
      <c r="CP343" s="509">
        <f t="array" ref="CP343">IF(AQ343="N/A","",Depthdisc(I343,H343,L343,J343,K343,Z343,"Y"))</f>
        <v>0</v>
      </c>
      <c r="CQ343" s="509">
        <f t="array" ref="CQ343">IF(AQ343="N/A","",IF(CU343="N/A",0,GetSizePremiums(I343,H343,J343,K343,L343,M343,N343,O343,getSection(G343,J343,K343))))</f>
        <v>0</v>
      </c>
      <c r="CR343" s="509">
        <f t="array" ref="CR343">IF(AQ343="N/A","",IF(CU343="N/A",0,IF(ISBLANK(G343),0,GetDiameterPremiums(I343,H343,L343,M343,N343,O343,J343,K343,T343))))</f>
        <v>0</v>
      </c>
      <c r="CS343" s="509">
        <f t="array" ref="CS343">IF(AQ343="N/A","",IF(CU343="N/A",0,IF(ISBLANK(G343),0,GetKtoSPremiums(I343,H343,J343,K343,AJ343))))</f>
        <v>0</v>
      </c>
      <c r="CT343" s="509">
        <f t="shared" si="85"/>
        <v>-0.45999999999999996</v>
      </c>
      <c r="CU343" s="508">
        <f t="array" ref="CU343">IF(AQ343="N/A","",GetFMP(I343, H343, J343, K343, L343, M343, N343, O343, (Q343+R343)/2,Z343,AJ343,"Y"))</f>
        <v>2214</v>
      </c>
      <c r="CV343" s="504">
        <f t="shared" si="86"/>
        <v>1217.7</v>
      </c>
      <c r="CW343" s="508">
        <f t="shared" si="87"/>
        <v>4100</v>
      </c>
      <c r="CX343" s="717">
        <f t="shared" si="88"/>
        <v>-0.03</v>
      </c>
      <c r="CY343" s="717">
        <f>IF(OR(AQ343="N/A",BM343="N/A",BI343="N/A"),"",IF(AND(H343&lt;1,H343&gt;=0.3,I342="ROUND"),IF(CT343&gt;=-0.4,-0.2,-0.15),MAX(CX343,IF(OR(AQ343="N/A",BM343="N/A",BI343="N/A"),"",GetFinalDiscount("Y", I343, H343, J343, K343, L343, M343, N343, O343, AS343, AT343,AU343,AV343, AW343, AX343,AY343, AZ343, BA343, BB343,BC343,BD343, BE343,BG343, BH343, BJ343, BK343, BN343, BO343, BP343)))))</f>
        <v>-0.15</v>
      </c>
      <c r="CZ343" s="717">
        <f t="shared" si="89"/>
        <v>-0.45999999999999996</v>
      </c>
      <c r="DA343" s="509">
        <f t="shared" si="90"/>
        <v>-0.49</v>
      </c>
      <c r="DB343" s="504">
        <f t="shared" si="91"/>
        <v>2091</v>
      </c>
      <c r="DC343" s="504">
        <f t="shared" si="92"/>
        <v>1150.0500000000002</v>
      </c>
      <c r="DD343" s="504" t="str">
        <f t="shared" si="93"/>
        <v/>
      </c>
      <c r="DE343" s="504">
        <f t="array" ref="DE343">IF(OR(AQ343="N/A",BM343="N/A",BI343="N/A"),"",GetCertCharge(H343,"Y",AL343))</f>
        <v>54</v>
      </c>
      <c r="DF343" s="504">
        <f>IF(OR(AQ343="N/A",BM343="N/A",BI343="N/A"),"",DC343*Parameters!$L$3)</f>
        <v>46.00200000000001</v>
      </c>
      <c r="DG343" s="504">
        <f t="shared" si="94"/>
        <v>1050.0480000000002</v>
      </c>
      <c r="DH343" s="504">
        <f t="shared" si="95"/>
        <v>1909.1781818181821</v>
      </c>
    </row>
    <row r="344" spans="2:112" x14ac:dyDescent="0.25">
      <c r="B344" s="798"/>
      <c r="C344" s="799" t="s">
        <v>1806</v>
      </c>
      <c r="D344" s="512"/>
      <c r="E344" s="512"/>
      <c r="F344" s="722" t="s">
        <v>24</v>
      </c>
      <c r="G344" s="800"/>
      <c r="H344" s="801">
        <v>0.55000000000000004</v>
      </c>
      <c r="I344" s="509" t="s">
        <v>196</v>
      </c>
      <c r="J344" s="802" t="s">
        <v>215</v>
      </c>
      <c r="K344" s="803" t="s">
        <v>266</v>
      </c>
      <c r="L344" s="804" t="s">
        <v>188</v>
      </c>
      <c r="M344" s="805" t="s">
        <v>188</v>
      </c>
      <c r="N344" s="804" t="s">
        <v>188</v>
      </c>
      <c r="O344" s="804" t="s">
        <v>22</v>
      </c>
      <c r="P344" s="806"/>
      <c r="Q344" s="805"/>
      <c r="R344" s="805"/>
      <c r="S344" s="805"/>
      <c r="T344" s="805"/>
      <c r="U344" s="805">
        <v>1.006</v>
      </c>
      <c r="V344" s="805"/>
      <c r="W344" s="805"/>
      <c r="X344" s="805"/>
      <c r="Y344" s="805"/>
      <c r="Z344" s="805">
        <v>61.9</v>
      </c>
      <c r="AA344" s="512">
        <v>56</v>
      </c>
      <c r="AB344" s="512"/>
      <c r="AC344" s="512"/>
      <c r="AD344" s="807"/>
      <c r="AE344" s="805"/>
      <c r="AF344" s="805"/>
      <c r="AG344" s="805"/>
      <c r="AH344" s="805"/>
      <c r="AI344" s="512"/>
      <c r="AJ344" s="512"/>
      <c r="AK344" s="807"/>
      <c r="AL344" s="512"/>
      <c r="AM344" s="807"/>
      <c r="AN344" s="512"/>
      <c r="AO344" s="559">
        <f t="array" ref="AO344">IF(AQ344="N/A","",GetRapPrice(I344,H344,J344,K344))</f>
        <v>2700</v>
      </c>
      <c r="AP344" s="509">
        <f t="shared" si="80"/>
        <v>-0.42000000000000004</v>
      </c>
      <c r="AQ344" s="508">
        <f t="array" ref="AQ344">GetFMP(I344,H344,J344,K344,L344,M344,N344,O344,(Q344+R344)/2,Z344,AJ344,"Y")</f>
        <v>1566</v>
      </c>
      <c r="AR344" s="504">
        <f t="shared" si="81"/>
        <v>861.30000000000007</v>
      </c>
      <c r="AS344" s="808"/>
      <c r="AT344" s="809"/>
      <c r="AU344" s="810"/>
      <c r="AV344" s="810"/>
      <c r="AW344" s="811"/>
      <c r="AX344" s="811" t="s">
        <v>1183</v>
      </c>
      <c r="AY344" s="810" t="s">
        <v>1183</v>
      </c>
      <c r="AZ344" s="810" t="s">
        <v>1183</v>
      </c>
      <c r="BA344" s="810" t="s">
        <v>1183</v>
      </c>
      <c r="BB344" s="810" t="s">
        <v>1183</v>
      </c>
      <c r="BC344" s="810" t="s">
        <v>1183</v>
      </c>
      <c r="BD344" s="810" t="s">
        <v>1183</v>
      </c>
      <c r="BE344" s="810" t="s">
        <v>1183</v>
      </c>
      <c r="BF344" s="811">
        <f>NaturalRelatedDisc(I344,H344,J344,K344,AX344,"Y",L344,M344,N344,O344)+NaturalRelatedDisc(I344,H344,J344,K344,AY344,"Y",L344,M344,N344,O344)+OpenRelatedDisc(I344,H344,J344,K344,AZ344,"Y",L344,M344,N344,O344)+GrainingRelatedDisc(I344,H344,J344,K344,BA344,"Surface","Y",L344,M344,N344,O344)+GrainingRelatedDisc(I344,H344,J344,K344,BB344,"Internal","Y",L344,M344,N344,O344)+OthersRelatedDisc(I344,H344,J344,K344,BC344,"Y",L344,M344,N344,O344)+OthersRelatedDisc(I344,H344,J344,K344,BD344,"Y",L344,M344,N344,O344)+OthersRelatedDisc(I344,H344,J344,K344,BE344,"Y",L344,M344,N344,O344)+cutrelatedDisc(I344,H344,J344,K344,L344,M344,N344,AW344,"Y",O344)+GetColClarupgDwg(I344,H344,J344,K344,AU344,AV344,"Y",L344)</f>
        <v>0</v>
      </c>
      <c r="BG344" s="810" t="s">
        <v>1183</v>
      </c>
      <c r="BH344" s="810" t="s">
        <v>1183</v>
      </c>
      <c r="BI344" s="811">
        <f t="shared" si="82"/>
        <v>0</v>
      </c>
      <c r="BJ344" s="810" t="s">
        <v>1183</v>
      </c>
      <c r="BK344" s="810" t="s">
        <v>1183</v>
      </c>
      <c r="BL344" s="810" t="s">
        <v>1183</v>
      </c>
      <c r="BM344" s="811">
        <f t="shared" si="83"/>
        <v>0</v>
      </c>
      <c r="BN344" s="812" t="s">
        <v>861</v>
      </c>
      <c r="BO344" s="812" t="s">
        <v>861</v>
      </c>
      <c r="BP344" s="812" t="s">
        <v>861</v>
      </c>
      <c r="BQ344" s="811">
        <f>cleanrelateddisc(I344, H344, J344, K344, BN344, BO344, "Y", L344, M344, N344)+HARelatedDisc(I344, H344, J344, K344,BP344, "Y", L344)</f>
        <v>0</v>
      </c>
      <c r="BR344" s="810"/>
      <c r="BS344" s="810"/>
      <c r="BT344" s="811"/>
      <c r="BU344" s="811"/>
      <c r="BV344" s="810"/>
      <c r="BW344" s="811"/>
      <c r="BX344" s="810"/>
      <c r="BY344" s="813"/>
      <c r="BZ344" s="811"/>
      <c r="CA344" s="813"/>
      <c r="CB344" s="811"/>
      <c r="CC344" s="810"/>
      <c r="CD344" s="810"/>
      <c r="CE344" s="810"/>
      <c r="CF344" s="810"/>
      <c r="CG344" s="810"/>
      <c r="CH344" s="810"/>
      <c r="CI344" s="810"/>
      <c r="CJ344" s="810"/>
      <c r="CK344" s="814"/>
      <c r="CL344" s="815">
        <f t="array" ref="CL344">getSection(I344,J344,K344)</f>
        <v>8</v>
      </c>
      <c r="CM344" s="508">
        <f t="array" ref="CM344">IF(AQ344="N/A","",IF(CU344="N/A",0,GetRapPrice(I344,H344,J344,K344)))</f>
        <v>2700</v>
      </c>
      <c r="CN344" s="509">
        <f t="shared" si="84"/>
        <v>-0.42000000000000004</v>
      </c>
      <c r="CO344" s="509">
        <f t="array" ref="CO344">IF(AQ344="N/A","",IF(CU344="N/A",0,IF(ISBLANK(G344),0,GetPolSymmDiscount(I344,H344,J344,K344,L344,M344,N344,O344))))</f>
        <v>0</v>
      </c>
      <c r="CP344" s="509">
        <f t="array" ref="CP344">IF(AQ344="N/A","",Depthdisc(I344,H344,L344,J344,K344,Z344,"Y"))</f>
        <v>0</v>
      </c>
      <c r="CQ344" s="509">
        <f t="array" ref="CQ344">IF(AQ344="N/A","",IF(CU344="N/A",0,GetSizePremiums(I344,H344,J344,K344,L344,M344,N344,O344,getSection(G344,J344,K344))))</f>
        <v>0</v>
      </c>
      <c r="CR344" s="509">
        <f t="array" ref="CR344">IF(AQ344="N/A","",IF(CU344="N/A",0,IF(ISBLANK(G344),0,GetDiameterPremiums(I344,H344,L344,M344,N344,O344,J344,K344,T344))))</f>
        <v>0</v>
      </c>
      <c r="CS344" s="509">
        <f t="array" ref="CS344">IF(AQ344="N/A","",IF(CU344="N/A",0,IF(ISBLANK(G344),0,GetKtoSPremiums(I344,H344,J344,K344,AJ344))))</f>
        <v>0</v>
      </c>
      <c r="CT344" s="509">
        <f t="shared" si="85"/>
        <v>-0.42000000000000004</v>
      </c>
      <c r="CU344" s="508">
        <f t="array" ref="CU344">IF(AQ344="N/A","",GetFMP(I344, H344, J344, K344, L344, M344, N344, O344, (Q344+R344)/2,Z344,AJ344,"Y"))</f>
        <v>1566</v>
      </c>
      <c r="CV344" s="504">
        <f t="shared" si="86"/>
        <v>861.30000000000007</v>
      </c>
      <c r="CW344" s="508">
        <f t="shared" si="87"/>
        <v>2700</v>
      </c>
      <c r="CX344" s="717">
        <f t="shared" si="88"/>
        <v>0</v>
      </c>
      <c r="CY344" s="717">
        <f>IF(OR(AQ344="N/A",BM344="N/A",BI344="N/A"),"",IF(AND(H344&lt;1,H344&gt;=0.3,I343="ROUND"),IF(CT344&gt;=-0.4,-0.2,-0.15),MAX(CX344,IF(OR(AQ344="N/A",BM344="N/A",BI344="N/A"),"",GetFinalDiscount("Y", I344, H344, J344, K344, L344, M344, N344, O344, AS344, AT344,AU344,AV344, AW344, AX344,AY344, AZ344, BA344, BB344,BC344,BD344, BE344,BG344, BH344, BJ344, BK344, BN344, BO344, BP344)))))</f>
        <v>-0.15</v>
      </c>
      <c r="CZ344" s="717">
        <f t="shared" si="89"/>
        <v>-0.42000000000000004</v>
      </c>
      <c r="DA344" s="509">
        <f t="shared" si="90"/>
        <v>-0.42000000000000004</v>
      </c>
      <c r="DB344" s="504">
        <f t="shared" si="91"/>
        <v>1566</v>
      </c>
      <c r="DC344" s="504">
        <f t="shared" si="92"/>
        <v>861.30000000000007</v>
      </c>
      <c r="DD344" s="504" t="str">
        <f t="shared" si="93"/>
        <v/>
      </c>
      <c r="DE344" s="504">
        <f t="array" ref="DE344">IF(OR(AQ344="N/A",BM344="N/A",BI344="N/A"),"",GetCertCharge(H344,"Y",AL344))</f>
        <v>54</v>
      </c>
      <c r="DF344" s="504">
        <f>IF(OR(AQ344="N/A",BM344="N/A",BI344="N/A"),"",DC344*Parameters!$L$3)</f>
        <v>34.452000000000005</v>
      </c>
      <c r="DG344" s="504">
        <f t="shared" si="94"/>
        <v>772.84800000000007</v>
      </c>
      <c r="DH344" s="504">
        <f t="shared" si="95"/>
        <v>1405.1781818181819</v>
      </c>
    </row>
    <row r="345" spans="2:112" x14ac:dyDescent="0.25">
      <c r="B345" s="798"/>
      <c r="C345" s="799" t="s">
        <v>1807</v>
      </c>
      <c r="D345" s="512"/>
      <c r="E345" s="512"/>
      <c r="F345" s="722" t="s">
        <v>24</v>
      </c>
      <c r="G345" s="800"/>
      <c r="H345" s="801">
        <v>0.55000000000000004</v>
      </c>
      <c r="I345" s="509" t="s">
        <v>196</v>
      </c>
      <c r="J345" s="802" t="s">
        <v>258</v>
      </c>
      <c r="K345" s="803" t="s">
        <v>266</v>
      </c>
      <c r="L345" s="804" t="s">
        <v>202</v>
      </c>
      <c r="M345" s="805" t="s">
        <v>202</v>
      </c>
      <c r="N345" s="804" t="s">
        <v>202</v>
      </c>
      <c r="O345" s="804" t="s">
        <v>36</v>
      </c>
      <c r="P345" s="806"/>
      <c r="Q345" s="805"/>
      <c r="R345" s="805"/>
      <c r="S345" s="805"/>
      <c r="T345" s="805"/>
      <c r="U345" s="805">
        <v>1.01</v>
      </c>
      <c r="V345" s="805"/>
      <c r="W345" s="805"/>
      <c r="X345" s="805"/>
      <c r="Y345" s="805"/>
      <c r="Z345" s="805">
        <v>64.099999999999994</v>
      </c>
      <c r="AA345" s="512">
        <v>58</v>
      </c>
      <c r="AB345" s="512"/>
      <c r="AC345" s="512"/>
      <c r="AD345" s="807"/>
      <c r="AE345" s="805"/>
      <c r="AF345" s="805"/>
      <c r="AG345" s="805"/>
      <c r="AH345" s="805"/>
      <c r="AI345" s="512"/>
      <c r="AJ345" s="512"/>
      <c r="AK345" s="807"/>
      <c r="AL345" s="512"/>
      <c r="AM345" s="807"/>
      <c r="AN345" s="512"/>
      <c r="AO345" s="559">
        <f t="array" ref="AO345">IF(AQ345="N/A","",GetRapPrice(I345,H345,J345,K345))</f>
        <v>2400</v>
      </c>
      <c r="AP345" s="509">
        <f t="shared" si="80"/>
        <v>-0.53</v>
      </c>
      <c r="AQ345" s="508">
        <f t="array" ref="AQ345">GetFMP(I345,H345,J345,K345,L345,M345,N345,O345,(Q345+R345)/2,Z345,AJ345,"Y")</f>
        <v>1128</v>
      </c>
      <c r="AR345" s="504">
        <f t="shared" si="81"/>
        <v>620.40000000000009</v>
      </c>
      <c r="AS345" s="808"/>
      <c r="AT345" s="809"/>
      <c r="AU345" s="810"/>
      <c r="AV345" s="810"/>
      <c r="AW345" s="811"/>
      <c r="AX345" s="811" t="s">
        <v>1183</v>
      </c>
      <c r="AY345" s="810" t="s">
        <v>1183</v>
      </c>
      <c r="AZ345" s="810" t="s">
        <v>1183</v>
      </c>
      <c r="BA345" s="810" t="s">
        <v>1183</v>
      </c>
      <c r="BB345" s="810" t="s">
        <v>1183</v>
      </c>
      <c r="BC345" s="810" t="s">
        <v>1183</v>
      </c>
      <c r="BD345" s="810" t="s">
        <v>1183</v>
      </c>
      <c r="BE345" s="810" t="s">
        <v>1183</v>
      </c>
      <c r="BF345" s="811">
        <f>NaturalRelatedDisc(I345,H345,J345,K345,AX345,"Y",L345,M345,N345,O345)+NaturalRelatedDisc(I345,H345,J345,K345,AY345,"Y",L345,M345,N345,O345)+OpenRelatedDisc(I345,H345,J345,K345,AZ345,"Y",L345,M345,N345,O345)+GrainingRelatedDisc(I345,H345,J345,K345,BA345,"Surface","Y",L345,M345,N345,O345)+GrainingRelatedDisc(I345,H345,J345,K345,BB345,"Internal","Y",L345,M345,N345,O345)+OthersRelatedDisc(I345,H345,J345,K345,BC345,"Y",L345,M345,N345,O345)+OthersRelatedDisc(I345,H345,J345,K345,BD345,"Y",L345,M345,N345,O345)+OthersRelatedDisc(I345,H345,J345,K345,BE345,"Y",L345,M345,N345,O345)+cutrelatedDisc(I345,H345,J345,K345,L345,M345,N345,AW345,"Y",O345)+GetColClarupgDwg(I345,H345,J345,K345,AU345,AV345,"Y",L345)</f>
        <v>0</v>
      </c>
      <c r="BG345" s="810" t="s">
        <v>1183</v>
      </c>
      <c r="BH345" s="810" t="s">
        <v>1183</v>
      </c>
      <c r="BI345" s="811">
        <f t="shared" si="82"/>
        <v>0</v>
      </c>
      <c r="BJ345" s="810" t="s">
        <v>1183</v>
      </c>
      <c r="BK345" s="810" t="s">
        <v>1183</v>
      </c>
      <c r="BL345" s="810" t="s">
        <v>1183</v>
      </c>
      <c r="BM345" s="811">
        <f t="shared" si="83"/>
        <v>0</v>
      </c>
      <c r="BN345" s="812" t="s">
        <v>861</v>
      </c>
      <c r="BO345" s="812" t="s">
        <v>861</v>
      </c>
      <c r="BP345" s="812" t="s">
        <v>861</v>
      </c>
      <c r="BQ345" s="811">
        <f>cleanrelateddisc(I345, H345, J345, K345, BN345, BO345, "Y", L345, M345, N345)+HARelatedDisc(I345, H345, J345, K345,BP345, "Y", L345)</f>
        <v>0</v>
      </c>
      <c r="BR345" s="810"/>
      <c r="BS345" s="810"/>
      <c r="BT345" s="811"/>
      <c r="BU345" s="811"/>
      <c r="BV345" s="810"/>
      <c r="BW345" s="811"/>
      <c r="BX345" s="810"/>
      <c r="BY345" s="813"/>
      <c r="BZ345" s="811"/>
      <c r="CA345" s="813"/>
      <c r="CB345" s="811"/>
      <c r="CC345" s="810"/>
      <c r="CD345" s="810"/>
      <c r="CE345" s="810"/>
      <c r="CF345" s="810"/>
      <c r="CG345" s="810"/>
      <c r="CH345" s="810"/>
      <c r="CI345" s="810"/>
      <c r="CJ345" s="810"/>
      <c r="CK345" s="814"/>
      <c r="CL345" s="815">
        <f t="array" ref="CL345">getSection(I345,J345,K345)</f>
        <v>8</v>
      </c>
      <c r="CM345" s="508">
        <f t="array" ref="CM345">IF(AQ345="N/A","",IF(CU345="N/A",0,GetRapPrice(I345,H345,J345,K345)))</f>
        <v>2400</v>
      </c>
      <c r="CN345" s="509">
        <f t="shared" si="84"/>
        <v>-0.53</v>
      </c>
      <c r="CO345" s="509">
        <f t="array" ref="CO345">IF(AQ345="N/A","",IF(CU345="N/A",0,IF(ISBLANK(G345),0,GetPolSymmDiscount(I345,H345,J345,K345,L345,M345,N345,O345))))</f>
        <v>0</v>
      </c>
      <c r="CP345" s="509">
        <f t="array" ref="CP345">IF(AQ345="N/A","",Depthdisc(I345,H345,L345,J345,K345,Z345,"Y"))</f>
        <v>0</v>
      </c>
      <c r="CQ345" s="509">
        <f t="array" ref="CQ345">IF(AQ345="N/A","",IF(CU345="N/A",0,GetSizePremiums(I345,H345,J345,K345,L345,M345,N345,O345,getSection(G345,J345,K345))))</f>
        <v>0</v>
      </c>
      <c r="CR345" s="509">
        <f t="array" ref="CR345">IF(AQ345="N/A","",IF(CU345="N/A",0,IF(ISBLANK(G345),0,GetDiameterPremiums(I345,H345,L345,M345,N345,O345,J345,K345,T345))))</f>
        <v>0</v>
      </c>
      <c r="CS345" s="509">
        <f t="array" ref="CS345">IF(AQ345="N/A","",IF(CU345="N/A",0,IF(ISBLANK(G345),0,GetKtoSPremiums(I345,H345,J345,K345,AJ345))))</f>
        <v>0</v>
      </c>
      <c r="CT345" s="509">
        <f t="shared" si="85"/>
        <v>-0.53</v>
      </c>
      <c r="CU345" s="508">
        <f t="array" ref="CU345">IF(AQ345="N/A","",GetFMP(I345, H345, J345, K345, L345, M345, N345, O345, (Q345+R345)/2,Z345,AJ345,"Y"))</f>
        <v>1128</v>
      </c>
      <c r="CV345" s="504">
        <f t="shared" si="86"/>
        <v>620.40000000000009</v>
      </c>
      <c r="CW345" s="508">
        <f t="shared" si="87"/>
        <v>2400</v>
      </c>
      <c r="CX345" s="717">
        <f t="shared" si="88"/>
        <v>0</v>
      </c>
      <c r="CY345" s="717">
        <f>IF(OR(AQ345="N/A",BM345="N/A",BI345="N/A"),"",IF(AND(H345&lt;1,H345&gt;=0.3,I344="ROUND"),IF(CT345&gt;=-0.4,-0.2,-0.15),MAX(CX345,IF(OR(AQ345="N/A",BM345="N/A",BI345="N/A"),"",GetFinalDiscount("Y", I345, H345, J345, K345, L345, M345, N345, O345, AS345, AT345,AU345,AV345, AW345, AX345,AY345, AZ345, BA345, BB345,BC345,BD345, BE345,BG345, BH345, BJ345, BK345, BN345, BO345, BP345)))))</f>
        <v>-0.15</v>
      </c>
      <c r="CZ345" s="717">
        <f t="shared" si="89"/>
        <v>-0.53</v>
      </c>
      <c r="DA345" s="509">
        <f t="shared" si="90"/>
        <v>-0.53</v>
      </c>
      <c r="DB345" s="504">
        <f t="shared" si="91"/>
        <v>1128</v>
      </c>
      <c r="DC345" s="504">
        <f t="shared" si="92"/>
        <v>620.40000000000009</v>
      </c>
      <c r="DD345" s="504" t="str">
        <f t="shared" si="93"/>
        <v/>
      </c>
      <c r="DE345" s="504">
        <f t="array" ref="DE345">IF(OR(AQ345="N/A",BM345="N/A",BI345="N/A"),"",GetCertCharge(H345,"Y",AL345))</f>
        <v>54</v>
      </c>
      <c r="DF345" s="504">
        <f>IF(OR(AQ345="N/A",BM345="N/A",BI345="N/A"),"",DC345*Parameters!$L$3)</f>
        <v>24.816000000000003</v>
      </c>
      <c r="DG345" s="504">
        <f t="shared" si="94"/>
        <v>541.58400000000006</v>
      </c>
      <c r="DH345" s="504">
        <f t="shared" si="95"/>
        <v>984.69818181818187</v>
      </c>
    </row>
    <row r="346" spans="2:112" x14ac:dyDescent="0.25">
      <c r="B346" s="798"/>
      <c r="C346" s="799" t="s">
        <v>1808</v>
      </c>
      <c r="D346" s="512"/>
      <c r="E346" s="512"/>
      <c r="F346" s="722" t="s">
        <v>24</v>
      </c>
      <c r="G346" s="800"/>
      <c r="H346" s="801">
        <v>0.55000000000000004</v>
      </c>
      <c r="I346" s="509" t="s">
        <v>196</v>
      </c>
      <c r="J346" s="802" t="s">
        <v>186</v>
      </c>
      <c r="K346" s="803" t="s">
        <v>259</v>
      </c>
      <c r="L346" s="804" t="s">
        <v>188</v>
      </c>
      <c r="M346" s="805" t="s">
        <v>188</v>
      </c>
      <c r="N346" s="804" t="s">
        <v>188</v>
      </c>
      <c r="O346" s="804" t="s">
        <v>58</v>
      </c>
      <c r="P346" s="806"/>
      <c r="Q346" s="805"/>
      <c r="R346" s="805"/>
      <c r="S346" s="805"/>
      <c r="T346" s="805"/>
      <c r="U346" s="805">
        <v>1.01</v>
      </c>
      <c r="V346" s="805"/>
      <c r="W346" s="805"/>
      <c r="X346" s="805"/>
      <c r="Y346" s="805"/>
      <c r="Z346" s="805">
        <v>63.1</v>
      </c>
      <c r="AA346" s="512">
        <v>56</v>
      </c>
      <c r="AB346" s="512"/>
      <c r="AC346" s="512"/>
      <c r="AD346" s="807"/>
      <c r="AE346" s="805"/>
      <c r="AF346" s="805"/>
      <c r="AG346" s="805"/>
      <c r="AH346" s="805"/>
      <c r="AI346" s="512"/>
      <c r="AJ346" s="512" t="s">
        <v>1901</v>
      </c>
      <c r="AK346" s="807"/>
      <c r="AL346" s="512"/>
      <c r="AM346" s="807"/>
      <c r="AN346" s="512"/>
      <c r="AO346" s="559">
        <f t="array" ref="AO346">IF(AQ346="N/A","",GetRapPrice(I346,H346,J346,K346))</f>
        <v>3700</v>
      </c>
      <c r="AP346" s="509">
        <f t="shared" si="80"/>
        <v>-0.49</v>
      </c>
      <c r="AQ346" s="508">
        <f t="array" ref="AQ346">GetFMP(I346,H346,J346,K346,L346,M346,N346,O346,(Q346+R346)/2,Z346,AJ346,"Y")</f>
        <v>1887</v>
      </c>
      <c r="AR346" s="504">
        <f t="shared" si="81"/>
        <v>1037.8500000000001</v>
      </c>
      <c r="AS346" s="808"/>
      <c r="AT346" s="809"/>
      <c r="AU346" s="810"/>
      <c r="AV346" s="810"/>
      <c r="AW346" s="811"/>
      <c r="AX346" s="811" t="s">
        <v>1183</v>
      </c>
      <c r="AY346" s="810" t="s">
        <v>1183</v>
      </c>
      <c r="AZ346" s="810" t="s">
        <v>1183</v>
      </c>
      <c r="BA346" s="810" t="s">
        <v>1183</v>
      </c>
      <c r="BB346" s="810" t="s">
        <v>1183</v>
      </c>
      <c r="BC346" s="810" t="s">
        <v>1183</v>
      </c>
      <c r="BD346" s="810" t="s">
        <v>1183</v>
      </c>
      <c r="BE346" s="810" t="s">
        <v>1232</v>
      </c>
      <c r="BF346" s="811">
        <f>NaturalRelatedDisc(I346,H346,J346,K346,AX346,"Y",L346,M346,N346,O346)+NaturalRelatedDisc(I346,H346,J346,K346,AY346,"Y",L346,M346,N346,O346)+OpenRelatedDisc(I346,H346,J346,K346,AZ346,"Y",L346,M346,N346,O346)+GrainingRelatedDisc(I346,H346,J346,K346,BA346,"Surface","Y",L346,M346,N346,O346)+GrainingRelatedDisc(I346,H346,J346,K346,BB346,"Internal","Y",L346,M346,N346,O346)+OthersRelatedDisc(I346,H346,J346,K346,BC346,"Y",L346,M346,N346,O346)+OthersRelatedDisc(I346,H346,J346,K346,BD346,"Y",L346,M346,N346,O346)+OthersRelatedDisc(I346,H346,J346,K346,BE346,"Y",L346,M346,N346,O346)+cutrelatedDisc(I346,H346,J346,K346,L346,M346,N346,AW346,"Y",O346)+GetColClarupgDwg(I346,H346,J346,K346,AU346,AV346,"Y",L346)</f>
        <v>0</v>
      </c>
      <c r="BG346" s="810" t="s">
        <v>1183</v>
      </c>
      <c r="BH346" s="810" t="s">
        <v>1183</v>
      </c>
      <c r="BI346" s="811">
        <f t="shared" si="82"/>
        <v>0</v>
      </c>
      <c r="BJ346" s="810" t="s">
        <v>1183</v>
      </c>
      <c r="BK346" s="810" t="s">
        <v>1292</v>
      </c>
      <c r="BL346" s="810" t="s">
        <v>1183</v>
      </c>
      <c r="BM346" s="811">
        <f t="shared" si="83"/>
        <v>0</v>
      </c>
      <c r="BN346" s="812"/>
      <c r="BO346" s="812"/>
      <c r="BP346" s="812" t="s">
        <v>749</v>
      </c>
      <c r="BQ346" s="811">
        <f>cleanrelateddisc(I346, H346, J346, K346, BN346, BO346, "Y", L346, M346, N346)+HARelatedDisc(I346, H346, J346, K346,BP346, "Y", L346)</f>
        <v>0</v>
      </c>
      <c r="BR346" s="810"/>
      <c r="BS346" s="810"/>
      <c r="BT346" s="811"/>
      <c r="BU346" s="811"/>
      <c r="BV346" s="810"/>
      <c r="BW346" s="811"/>
      <c r="BX346" s="810"/>
      <c r="BY346" s="813"/>
      <c r="BZ346" s="811"/>
      <c r="CA346" s="813"/>
      <c r="CB346" s="811"/>
      <c r="CC346" s="810"/>
      <c r="CD346" s="810"/>
      <c r="CE346" s="810"/>
      <c r="CF346" s="810"/>
      <c r="CG346" s="810"/>
      <c r="CH346" s="810"/>
      <c r="CI346" s="810"/>
      <c r="CJ346" s="810"/>
      <c r="CK346" s="814"/>
      <c r="CL346" s="815">
        <f t="array" ref="CL346">getSection(I346,J346,K346)</f>
        <v>7</v>
      </c>
      <c r="CM346" s="508">
        <f t="array" ref="CM346">IF(AQ346="N/A","",IF(CU346="N/A",0,GetRapPrice(I346,H346,J346,K346)))</f>
        <v>3700</v>
      </c>
      <c r="CN346" s="509">
        <f t="shared" si="84"/>
        <v>-0.49</v>
      </c>
      <c r="CO346" s="509">
        <f t="array" ref="CO346">IF(AQ346="N/A","",IF(CU346="N/A",0,IF(ISBLANK(G346),0,GetPolSymmDiscount(I346,H346,J346,K346,L346,M346,N346,O346))))</f>
        <v>0</v>
      </c>
      <c r="CP346" s="509">
        <f t="array" ref="CP346">IF(AQ346="N/A","",Depthdisc(I346,H346,L346,J346,K346,Z346,"Y"))</f>
        <v>0</v>
      </c>
      <c r="CQ346" s="509">
        <f t="array" ref="CQ346">IF(AQ346="N/A","",IF(CU346="N/A",0,GetSizePremiums(I346,H346,J346,K346,L346,M346,N346,O346,getSection(G346,J346,K346))))</f>
        <v>0</v>
      </c>
      <c r="CR346" s="509">
        <f t="array" ref="CR346">IF(AQ346="N/A","",IF(CU346="N/A",0,IF(ISBLANK(G346),0,GetDiameterPremiums(I346,H346,L346,M346,N346,O346,J346,K346,T346))))</f>
        <v>0</v>
      </c>
      <c r="CS346" s="509">
        <f t="array" ref="CS346">IF(AQ346="N/A","",IF(CU346="N/A",0,IF(ISBLANK(G346),0,GetKtoSPremiums(I346,H346,J346,K346,AJ346))))</f>
        <v>0</v>
      </c>
      <c r="CT346" s="509">
        <f t="shared" si="85"/>
        <v>-0.49</v>
      </c>
      <c r="CU346" s="508">
        <f t="array" ref="CU346">IF(AQ346="N/A","",GetFMP(I346, H346, J346, K346, L346, M346, N346, O346, (Q346+R346)/2,Z346,AJ346,"Y"))</f>
        <v>1887</v>
      </c>
      <c r="CV346" s="504">
        <f t="shared" si="86"/>
        <v>1037.8500000000001</v>
      </c>
      <c r="CW346" s="508">
        <f t="shared" si="87"/>
        <v>3700</v>
      </c>
      <c r="CX346" s="717">
        <f t="shared" si="88"/>
        <v>0</v>
      </c>
      <c r="CY346" s="717">
        <f>IF(OR(AQ346="N/A",BM346="N/A",BI346="N/A"),"",IF(AND(H346&lt;1,H346&gt;=0.3,I345="ROUND"),IF(CT346&gt;=-0.4,-0.2,-0.15),MAX(CX346,IF(OR(AQ346="N/A",BM346="N/A",BI346="N/A"),"",GetFinalDiscount("Y", I346, H346, J346, K346, L346, M346, N346, O346, AS346, AT346,AU346,AV346, AW346, AX346,AY346, AZ346, BA346, BB346,BC346,BD346, BE346,BG346, BH346, BJ346, BK346, BN346, BO346, BP346)))))</f>
        <v>-0.15</v>
      </c>
      <c r="CZ346" s="717">
        <f t="shared" si="89"/>
        <v>-0.49</v>
      </c>
      <c r="DA346" s="509">
        <f t="shared" si="90"/>
        <v>-0.49</v>
      </c>
      <c r="DB346" s="504">
        <f t="shared" si="91"/>
        <v>1887</v>
      </c>
      <c r="DC346" s="504">
        <f t="shared" si="92"/>
        <v>1037.8500000000001</v>
      </c>
      <c r="DD346" s="504" t="str">
        <f t="shared" si="93"/>
        <v/>
      </c>
      <c r="DE346" s="504">
        <f t="array" ref="DE346">IF(OR(AQ346="N/A",BM346="N/A",BI346="N/A"),"",GetCertCharge(H346,"Y",AL346))</f>
        <v>54</v>
      </c>
      <c r="DF346" s="504">
        <f>IF(OR(AQ346="N/A",BM346="N/A",BI346="N/A"),"",DC346*Parameters!$L$3)</f>
        <v>41.514000000000003</v>
      </c>
      <c r="DG346" s="504">
        <f t="shared" si="94"/>
        <v>942.33600000000013</v>
      </c>
      <c r="DH346" s="504">
        <f t="shared" si="95"/>
        <v>1713.338181818182</v>
      </c>
    </row>
    <row r="347" spans="2:112" x14ac:dyDescent="0.25">
      <c r="B347" s="798"/>
      <c r="C347" s="799" t="s">
        <v>1809</v>
      </c>
      <c r="D347" s="512"/>
      <c r="E347" s="512"/>
      <c r="F347" s="722" t="s">
        <v>24</v>
      </c>
      <c r="G347" s="800"/>
      <c r="H347" s="801">
        <v>0.56000000000000005</v>
      </c>
      <c r="I347" s="509" t="s">
        <v>196</v>
      </c>
      <c r="J347" s="802" t="s">
        <v>215</v>
      </c>
      <c r="K347" s="803" t="s">
        <v>259</v>
      </c>
      <c r="L347" s="804" t="s">
        <v>188</v>
      </c>
      <c r="M347" s="805" t="s">
        <v>202</v>
      </c>
      <c r="N347" s="804" t="s">
        <v>188</v>
      </c>
      <c r="O347" s="804" t="s">
        <v>36</v>
      </c>
      <c r="P347" s="806"/>
      <c r="Q347" s="805"/>
      <c r="R347" s="805"/>
      <c r="S347" s="805"/>
      <c r="T347" s="805"/>
      <c r="U347" s="805">
        <v>1.006</v>
      </c>
      <c r="V347" s="805"/>
      <c r="W347" s="805"/>
      <c r="X347" s="805"/>
      <c r="Y347" s="805"/>
      <c r="Z347" s="805">
        <v>62.5</v>
      </c>
      <c r="AA347" s="512">
        <v>59</v>
      </c>
      <c r="AB347" s="512"/>
      <c r="AC347" s="512"/>
      <c r="AD347" s="807"/>
      <c r="AE347" s="805"/>
      <c r="AF347" s="805"/>
      <c r="AG347" s="805"/>
      <c r="AH347" s="805"/>
      <c r="AI347" s="512"/>
      <c r="AJ347" s="512" t="s">
        <v>1889</v>
      </c>
      <c r="AK347" s="807"/>
      <c r="AL347" s="512"/>
      <c r="AM347" s="807"/>
      <c r="AN347" s="512"/>
      <c r="AO347" s="559">
        <f t="array" ref="AO347">IF(AQ347="N/A","",GetRapPrice(I347,H347,J347,K347))</f>
        <v>3300</v>
      </c>
      <c r="AP347" s="509">
        <f t="shared" si="80"/>
        <v>-0.48</v>
      </c>
      <c r="AQ347" s="508">
        <f t="array" ref="AQ347">GetFMP(I347,H347,J347,K347,L347,M347,N347,O347,(Q347+R347)/2,Z347,AJ347,"Y")</f>
        <v>1716</v>
      </c>
      <c r="AR347" s="504">
        <f t="shared" si="81"/>
        <v>960.96</v>
      </c>
      <c r="AS347" s="808"/>
      <c r="AT347" s="809"/>
      <c r="AU347" s="810"/>
      <c r="AV347" s="810"/>
      <c r="AW347" s="811" t="s">
        <v>189</v>
      </c>
      <c r="AX347" s="811" t="s">
        <v>1183</v>
      </c>
      <c r="AY347" s="810" t="s">
        <v>1183</v>
      </c>
      <c r="AZ347" s="810" t="s">
        <v>1183</v>
      </c>
      <c r="BA347" s="810" t="s">
        <v>1183</v>
      </c>
      <c r="BB347" s="810" t="s">
        <v>1183</v>
      </c>
      <c r="BC347" s="810" t="s">
        <v>1183</v>
      </c>
      <c r="BD347" s="810" t="s">
        <v>1183</v>
      </c>
      <c r="BE347" s="810" t="s">
        <v>1235</v>
      </c>
      <c r="BF347" s="811">
        <f>NaturalRelatedDisc(I347,H347,J347,K347,AX347,"Y",L347,M347,N347,O347)+NaturalRelatedDisc(I347,H347,J347,K347,AY347,"Y",L347,M347,N347,O347)+OpenRelatedDisc(I347,H347,J347,K347,AZ347,"Y",L347,M347,N347,O347)+GrainingRelatedDisc(I347,H347,J347,K347,BA347,"Surface","Y",L347,M347,N347,O347)+GrainingRelatedDisc(I347,H347,J347,K347,BB347,"Internal","Y",L347,M347,N347,O347)+OthersRelatedDisc(I347,H347,J347,K347,BC347,"Y",L347,M347,N347,O347)+OthersRelatedDisc(I347,H347,J347,K347,BD347,"Y",L347,M347,N347,O347)+OthersRelatedDisc(I347,H347,J347,K347,BE347,"Y",L347,M347,N347,O347)+cutrelatedDisc(I347,H347,J347,K347,L347,M347,N347,AW347,"Y",O347)+GetColClarupgDwg(I347,H347,J347,K347,AU347,AV347,"Y",L347)</f>
        <v>0</v>
      </c>
      <c r="BG347" s="810" t="s">
        <v>192</v>
      </c>
      <c r="BH347" s="810" t="s">
        <v>1183</v>
      </c>
      <c r="BI347" s="811">
        <f t="shared" si="82"/>
        <v>-0.05</v>
      </c>
      <c r="BJ347" s="810" t="s">
        <v>1284</v>
      </c>
      <c r="BK347" s="810" t="s">
        <v>1183</v>
      </c>
      <c r="BL347" s="810" t="s">
        <v>1322</v>
      </c>
      <c r="BM347" s="811">
        <f t="shared" si="83"/>
        <v>-0.01</v>
      </c>
      <c r="BN347" s="812" t="s">
        <v>861</v>
      </c>
      <c r="BO347" s="812" t="s">
        <v>749</v>
      </c>
      <c r="BP347" s="812" t="s">
        <v>749</v>
      </c>
      <c r="BQ347" s="811">
        <f>cleanrelateddisc(I347, H347, J347, K347, BN347, BO347, "Y", L347, M347, N347)+HARelatedDisc(I347, H347, J347, K347,BP347, "Y", L347)</f>
        <v>0</v>
      </c>
      <c r="BR347" s="810"/>
      <c r="BS347" s="810"/>
      <c r="BT347" s="811"/>
      <c r="BU347" s="811"/>
      <c r="BV347" s="810"/>
      <c r="BW347" s="811"/>
      <c r="BX347" s="810"/>
      <c r="BY347" s="813"/>
      <c r="BZ347" s="811"/>
      <c r="CA347" s="813"/>
      <c r="CB347" s="811"/>
      <c r="CC347" s="810"/>
      <c r="CD347" s="810"/>
      <c r="CE347" s="810"/>
      <c r="CF347" s="810"/>
      <c r="CG347" s="810"/>
      <c r="CH347" s="810"/>
      <c r="CI347" s="810"/>
      <c r="CJ347" s="810"/>
      <c r="CK347" s="814"/>
      <c r="CL347" s="815">
        <f t="array" ref="CL347">getSection(I347,J347,K347)</f>
        <v>8</v>
      </c>
      <c r="CM347" s="508">
        <f t="array" ref="CM347">IF(AQ347="N/A","",IF(CU347="N/A",0,GetRapPrice(I347,H347,J347,K347)))</f>
        <v>3300</v>
      </c>
      <c r="CN347" s="509">
        <f t="shared" si="84"/>
        <v>-0.48</v>
      </c>
      <c r="CO347" s="509">
        <f t="array" ref="CO347">IF(AQ347="N/A","",IF(CU347="N/A",0,IF(ISBLANK(G347),0,GetPolSymmDiscount(I347,H347,J347,K347,L347,M347,N347,O347))))</f>
        <v>0</v>
      </c>
      <c r="CP347" s="509">
        <f t="array" ref="CP347">IF(AQ347="N/A","",Depthdisc(I347,H347,L347,J347,K347,Z347,"Y"))</f>
        <v>0</v>
      </c>
      <c r="CQ347" s="509">
        <f t="array" ref="CQ347">IF(AQ347="N/A","",IF(CU347="N/A",0,GetSizePremiums(I347,H347,J347,K347,L347,M347,N347,O347,getSection(G347,J347,K347))))</f>
        <v>0</v>
      </c>
      <c r="CR347" s="509">
        <f t="array" ref="CR347">IF(AQ347="N/A","",IF(CU347="N/A",0,IF(ISBLANK(G347),0,GetDiameterPremiums(I347,H347,L347,M347,N347,O347,J347,K347,T347))))</f>
        <v>0</v>
      </c>
      <c r="CS347" s="509">
        <f t="array" ref="CS347">IF(AQ347="N/A","",IF(CU347="N/A",0,IF(ISBLANK(G347),0,GetKtoSPremiums(I347,H347,J347,K347,AJ347))))</f>
        <v>0</v>
      </c>
      <c r="CT347" s="509">
        <f t="shared" si="85"/>
        <v>-0.48</v>
      </c>
      <c r="CU347" s="508">
        <f t="array" ref="CU347">IF(AQ347="N/A","",GetFMP(I347, H347, J347, K347, L347, M347, N347, O347, (Q347+R347)/2,Z347,AJ347,"Y"))</f>
        <v>1716</v>
      </c>
      <c r="CV347" s="504">
        <f t="shared" si="86"/>
        <v>960.96</v>
      </c>
      <c r="CW347" s="508">
        <f t="shared" si="87"/>
        <v>3300</v>
      </c>
      <c r="CX347" s="717">
        <f t="shared" si="88"/>
        <v>-6.0000000000000005E-2</v>
      </c>
      <c r="CY347" s="717">
        <f>IF(OR(AQ347="N/A",BM347="N/A",BI347="N/A"),"",IF(AND(H347&lt;1,H347&gt;=0.3,I346="ROUND"),IF(CT347&gt;=-0.4,-0.2,-0.15),MAX(CX347,IF(OR(AQ347="N/A",BM347="N/A",BI347="N/A"),"",GetFinalDiscount("Y", I347, H347, J347, K347, L347, M347, N347, O347, AS347, AT347,AU347,AV347, AW347, AX347,AY347, AZ347, BA347, BB347,BC347,BD347, BE347,BG347, BH347, BJ347, BK347, BN347, BO347, BP347)))))</f>
        <v>-0.15</v>
      </c>
      <c r="CZ347" s="717">
        <f t="shared" si="89"/>
        <v>-0.48</v>
      </c>
      <c r="DA347" s="509">
        <f t="shared" si="90"/>
        <v>-0.54</v>
      </c>
      <c r="DB347" s="504">
        <f t="shared" si="91"/>
        <v>1517.9999999999998</v>
      </c>
      <c r="DC347" s="504">
        <f t="shared" si="92"/>
        <v>850.07999999999993</v>
      </c>
      <c r="DD347" s="504" t="str">
        <f t="shared" si="93"/>
        <v/>
      </c>
      <c r="DE347" s="504">
        <f t="array" ref="DE347">IF(OR(AQ347="N/A",BM347="N/A",BI347="N/A"),"",GetCertCharge(H347,"Y",AL347))</f>
        <v>54</v>
      </c>
      <c r="DF347" s="504">
        <f>IF(OR(AQ347="N/A",BM347="N/A",BI347="N/A"),"",DC347*Parameters!$L$3)</f>
        <v>34.0032</v>
      </c>
      <c r="DG347" s="504">
        <f t="shared" si="94"/>
        <v>762.07679999999993</v>
      </c>
      <c r="DH347" s="504">
        <f t="shared" si="95"/>
        <v>1360.8514285714284</v>
      </c>
    </row>
    <row r="348" spans="2:112" x14ac:dyDescent="0.25">
      <c r="B348" s="798"/>
      <c r="C348" s="799" t="s">
        <v>1810</v>
      </c>
      <c r="D348" s="512"/>
      <c r="E348" s="512"/>
      <c r="F348" s="722" t="s">
        <v>24</v>
      </c>
      <c r="G348" s="800"/>
      <c r="H348" s="801">
        <v>0.56000000000000005</v>
      </c>
      <c r="I348" s="509" t="s">
        <v>196</v>
      </c>
      <c r="J348" s="802" t="s">
        <v>213</v>
      </c>
      <c r="K348" s="803" t="s">
        <v>234</v>
      </c>
      <c r="L348" s="804" t="s">
        <v>188</v>
      </c>
      <c r="M348" s="805" t="s">
        <v>188</v>
      </c>
      <c r="N348" s="804" t="s">
        <v>188</v>
      </c>
      <c r="O348" s="804" t="s">
        <v>22</v>
      </c>
      <c r="P348" s="806"/>
      <c r="Q348" s="805"/>
      <c r="R348" s="805"/>
      <c r="S348" s="805"/>
      <c r="T348" s="805"/>
      <c r="U348" s="805">
        <v>1.01</v>
      </c>
      <c r="V348" s="805"/>
      <c r="W348" s="805"/>
      <c r="X348" s="805"/>
      <c r="Y348" s="805"/>
      <c r="Z348" s="805">
        <v>62.4</v>
      </c>
      <c r="AA348" s="512">
        <v>57</v>
      </c>
      <c r="AB348" s="512"/>
      <c r="AC348" s="512"/>
      <c r="AD348" s="807"/>
      <c r="AE348" s="805"/>
      <c r="AF348" s="805"/>
      <c r="AG348" s="805"/>
      <c r="AH348" s="805"/>
      <c r="AI348" s="512"/>
      <c r="AJ348" s="512" t="s">
        <v>1897</v>
      </c>
      <c r="AK348" s="807"/>
      <c r="AL348" s="512"/>
      <c r="AM348" s="807"/>
      <c r="AN348" s="512"/>
      <c r="AO348" s="559">
        <f t="array" ref="AO348">IF(AQ348="N/A","",GetRapPrice(I348,H348,J348,K348))</f>
        <v>4800</v>
      </c>
      <c r="AP348" s="509">
        <f t="shared" si="80"/>
        <v>-0.38</v>
      </c>
      <c r="AQ348" s="508">
        <f t="array" ref="AQ348">GetFMP(I348,H348,J348,K348,L348,M348,N348,O348,(Q348+R348)/2,Z348,AJ348,"Y")</f>
        <v>2976</v>
      </c>
      <c r="AR348" s="504">
        <f t="shared" si="81"/>
        <v>1666.5600000000002</v>
      </c>
      <c r="AS348" s="808"/>
      <c r="AT348" s="809"/>
      <c r="AU348" s="810"/>
      <c r="AV348" s="810"/>
      <c r="AW348" s="811" t="s">
        <v>189</v>
      </c>
      <c r="AX348" s="811" t="s">
        <v>1183</v>
      </c>
      <c r="AY348" s="810" t="s">
        <v>1183</v>
      </c>
      <c r="AZ348" s="810" t="s">
        <v>1183</v>
      </c>
      <c r="BA348" s="810" t="s">
        <v>195</v>
      </c>
      <c r="BB348" s="810" t="s">
        <v>1183</v>
      </c>
      <c r="BC348" s="810" t="s">
        <v>1183</v>
      </c>
      <c r="BD348" s="810" t="s">
        <v>1183</v>
      </c>
      <c r="BE348" s="810" t="s">
        <v>1238</v>
      </c>
      <c r="BF348" s="811">
        <f>NaturalRelatedDisc(I348,H348,J348,K348,AX348,"Y",L348,M348,N348,O348)+NaturalRelatedDisc(I348,H348,J348,K348,AY348,"Y",L348,M348,N348,O348)+OpenRelatedDisc(I348,H348,J348,K348,AZ348,"Y",L348,M348,N348,O348)+GrainingRelatedDisc(I348,H348,J348,K348,BA348,"Surface","Y",L348,M348,N348,O348)+GrainingRelatedDisc(I348,H348,J348,K348,BB348,"Internal","Y",L348,M348,N348,O348)+OthersRelatedDisc(I348,H348,J348,K348,BC348,"Y",L348,M348,N348,O348)+OthersRelatedDisc(I348,H348,J348,K348,BD348,"Y",L348,M348,N348,O348)+OthersRelatedDisc(I348,H348,J348,K348,BE348,"Y",L348,M348,N348,O348)+cutrelatedDisc(I348,H348,J348,K348,L348,M348,N348,AW348,"Y",O348)+GetColClarupgDwg(I348,H348,J348,K348,AU348,AV348,"Y",L348)</f>
        <v>0</v>
      </c>
      <c r="BG348" s="810" t="s">
        <v>1183</v>
      </c>
      <c r="BH348" s="810" t="s">
        <v>1183</v>
      </c>
      <c r="BI348" s="811">
        <f t="shared" si="82"/>
        <v>0</v>
      </c>
      <c r="BJ348" s="810" t="s">
        <v>1183</v>
      </c>
      <c r="BK348" s="810" t="s">
        <v>1183</v>
      </c>
      <c r="BL348" s="810" t="s">
        <v>1322</v>
      </c>
      <c r="BM348" s="811">
        <f t="shared" si="83"/>
        <v>0</v>
      </c>
      <c r="BN348" s="812" t="s">
        <v>861</v>
      </c>
      <c r="BO348" s="812" t="s">
        <v>861</v>
      </c>
      <c r="BP348" s="812" t="s">
        <v>749</v>
      </c>
      <c r="BQ348" s="811">
        <f>cleanrelateddisc(I348, H348, J348, K348, BN348, BO348, "Y", L348, M348, N348)+HARelatedDisc(I348, H348, J348, K348,BP348, "Y", L348)</f>
        <v>0</v>
      </c>
      <c r="BR348" s="810"/>
      <c r="BS348" s="810"/>
      <c r="BT348" s="811"/>
      <c r="BU348" s="811"/>
      <c r="BV348" s="810"/>
      <c r="BW348" s="811"/>
      <c r="BX348" s="810"/>
      <c r="BY348" s="813"/>
      <c r="BZ348" s="811"/>
      <c r="CA348" s="813"/>
      <c r="CB348" s="811"/>
      <c r="CC348" s="810"/>
      <c r="CD348" s="810"/>
      <c r="CE348" s="810"/>
      <c r="CF348" s="810"/>
      <c r="CG348" s="810"/>
      <c r="CH348" s="810"/>
      <c r="CI348" s="810"/>
      <c r="CJ348" s="810"/>
      <c r="CK348" s="814"/>
      <c r="CL348" s="815">
        <f t="array" ref="CL348">getSection(I348,J348,K348)</f>
        <v>1</v>
      </c>
      <c r="CM348" s="508">
        <f t="array" ref="CM348">IF(AQ348="N/A","",IF(CU348="N/A",0,GetRapPrice(I348,H348,J348,K348)))</f>
        <v>4800</v>
      </c>
      <c r="CN348" s="509">
        <f t="shared" si="84"/>
        <v>-0.38</v>
      </c>
      <c r="CO348" s="509">
        <f t="array" ref="CO348">IF(AQ348="N/A","",IF(CU348="N/A",0,IF(ISBLANK(G348),0,GetPolSymmDiscount(I348,H348,J348,K348,L348,M348,N348,O348))))</f>
        <v>0</v>
      </c>
      <c r="CP348" s="509">
        <f t="array" ref="CP348">IF(AQ348="N/A","",Depthdisc(I348,H348,L348,J348,K348,Z348,"Y"))</f>
        <v>0</v>
      </c>
      <c r="CQ348" s="509">
        <f t="array" ref="CQ348">IF(AQ348="N/A","",IF(CU348="N/A",0,GetSizePremiums(I348,H348,J348,K348,L348,M348,N348,O348,getSection(G348,J348,K348))))</f>
        <v>0</v>
      </c>
      <c r="CR348" s="509">
        <f t="array" ref="CR348">IF(AQ348="N/A","",IF(CU348="N/A",0,IF(ISBLANK(G348),0,GetDiameterPremiums(I348,H348,L348,M348,N348,O348,J348,K348,T348))))</f>
        <v>0</v>
      </c>
      <c r="CS348" s="509">
        <f t="array" ref="CS348">IF(AQ348="N/A","",IF(CU348="N/A",0,IF(ISBLANK(G348),0,GetKtoSPremiums(I348,H348,J348,K348,AJ348))))</f>
        <v>0</v>
      </c>
      <c r="CT348" s="509">
        <f t="shared" si="85"/>
        <v>-0.38</v>
      </c>
      <c r="CU348" s="508">
        <f t="array" ref="CU348">IF(AQ348="N/A","",GetFMP(I348, H348, J348, K348, L348, M348, N348, O348, (Q348+R348)/2,Z348,AJ348,"Y"))</f>
        <v>2976</v>
      </c>
      <c r="CV348" s="504">
        <f t="shared" si="86"/>
        <v>1666.5600000000002</v>
      </c>
      <c r="CW348" s="508">
        <f t="shared" si="87"/>
        <v>4800</v>
      </c>
      <c r="CX348" s="717">
        <f t="shared" si="88"/>
        <v>0</v>
      </c>
      <c r="CY348" s="717">
        <f>IF(OR(AQ348="N/A",BM348="N/A",BI348="N/A"),"",IF(AND(H348&lt;1,H348&gt;=0.3,I347="ROUND"),IF(CT348&gt;=-0.4,-0.2,-0.15),MAX(CX348,IF(OR(AQ348="N/A",BM348="N/A",BI348="N/A"),"",GetFinalDiscount("Y", I348, H348, J348, K348, L348, M348, N348, O348, AS348, AT348,AU348,AV348, AW348, AX348,AY348, AZ348, BA348, BB348,BC348,BD348, BE348,BG348, BH348, BJ348, BK348, BN348, BO348, BP348)))))</f>
        <v>-0.2</v>
      </c>
      <c r="CZ348" s="717">
        <f t="shared" si="89"/>
        <v>-0.38</v>
      </c>
      <c r="DA348" s="509">
        <f t="shared" si="90"/>
        <v>-0.38</v>
      </c>
      <c r="DB348" s="504">
        <f t="shared" si="91"/>
        <v>2976</v>
      </c>
      <c r="DC348" s="504">
        <f t="shared" si="92"/>
        <v>1666.5600000000002</v>
      </c>
      <c r="DD348" s="504" t="str">
        <f t="shared" si="93"/>
        <v/>
      </c>
      <c r="DE348" s="504">
        <f t="array" ref="DE348">IF(OR(AQ348="N/A",BM348="N/A",BI348="N/A"),"",GetCertCharge(H348,"Y",AL348))</f>
        <v>54</v>
      </c>
      <c r="DF348" s="504">
        <f>IF(OR(AQ348="N/A",BM348="N/A",BI348="N/A"),"",DC348*Parameters!$L$3)</f>
        <v>66.662400000000005</v>
      </c>
      <c r="DG348" s="504">
        <f t="shared" si="94"/>
        <v>1545.8976000000002</v>
      </c>
      <c r="DH348" s="504">
        <f t="shared" si="95"/>
        <v>2760.5314285714289</v>
      </c>
    </row>
    <row r="349" spans="2:112" x14ac:dyDescent="0.25">
      <c r="B349" s="798"/>
      <c r="C349" s="799" t="s">
        <v>1811</v>
      </c>
      <c r="D349" s="512"/>
      <c r="E349" s="512"/>
      <c r="F349" s="722" t="s">
        <v>24</v>
      </c>
      <c r="G349" s="800"/>
      <c r="H349" s="801">
        <v>0.59</v>
      </c>
      <c r="I349" s="509" t="s">
        <v>196</v>
      </c>
      <c r="J349" s="802" t="s">
        <v>215</v>
      </c>
      <c r="K349" s="803" t="s">
        <v>280</v>
      </c>
      <c r="L349" s="804" t="s">
        <v>188</v>
      </c>
      <c r="M349" s="805" t="s">
        <v>188</v>
      </c>
      <c r="N349" s="804" t="s">
        <v>188</v>
      </c>
      <c r="O349" s="804" t="s">
        <v>22</v>
      </c>
      <c r="P349" s="806"/>
      <c r="Q349" s="805"/>
      <c r="R349" s="805"/>
      <c r="S349" s="805"/>
      <c r="T349" s="805"/>
      <c r="U349" s="805">
        <v>1.004</v>
      </c>
      <c r="V349" s="805"/>
      <c r="W349" s="805"/>
      <c r="X349" s="805"/>
      <c r="Y349" s="805"/>
      <c r="Z349" s="805">
        <v>59.8</v>
      </c>
      <c r="AA349" s="512">
        <v>61</v>
      </c>
      <c r="AB349" s="512"/>
      <c r="AC349" s="512"/>
      <c r="AD349" s="807"/>
      <c r="AE349" s="805"/>
      <c r="AF349" s="805"/>
      <c r="AG349" s="805"/>
      <c r="AH349" s="805"/>
      <c r="AI349" s="512"/>
      <c r="AJ349" s="512" t="s">
        <v>1921</v>
      </c>
      <c r="AK349" s="807"/>
      <c r="AL349" s="512"/>
      <c r="AM349" s="807"/>
      <c r="AN349" s="512"/>
      <c r="AO349" s="559">
        <f t="array" ref="AO349">IF(AQ349="N/A","",GetRapPrice(I349,H349,J349,K349))</f>
        <v>2000</v>
      </c>
      <c r="AP349" s="509">
        <f t="shared" si="80"/>
        <v>1.0000000000000009E-2</v>
      </c>
      <c r="AQ349" s="508">
        <f t="array" ref="AQ349">GetFMP(I349,H349,J349,K349,L349,M349,N349,O349,(Q349+R349)/2,Z349,AJ349,"Y")</f>
        <v>2020</v>
      </c>
      <c r="AR349" s="504">
        <f t="shared" si="81"/>
        <v>1191.8</v>
      </c>
      <c r="AS349" s="808"/>
      <c r="AT349" s="809"/>
      <c r="AU349" s="810"/>
      <c r="AV349" s="810"/>
      <c r="AW349" s="811"/>
      <c r="AX349" s="811" t="s">
        <v>1183</v>
      </c>
      <c r="AY349" s="810" t="s">
        <v>1183</v>
      </c>
      <c r="AZ349" s="810" t="s">
        <v>1200</v>
      </c>
      <c r="BA349" s="810" t="s">
        <v>1183</v>
      </c>
      <c r="BB349" s="810" t="s">
        <v>1183</v>
      </c>
      <c r="BC349" s="810" t="s">
        <v>1183</v>
      </c>
      <c r="BD349" s="810" t="s">
        <v>1183</v>
      </c>
      <c r="BE349" s="810" t="s">
        <v>1241</v>
      </c>
      <c r="BF349" s="811">
        <f>NaturalRelatedDisc(I349,H349,J349,K349,AX349,"Y",L349,M349,N349,O349)+NaturalRelatedDisc(I349,H349,J349,K349,AY349,"Y",L349,M349,N349,O349)+OpenRelatedDisc(I349,H349,J349,K349,AZ349,"Y",L349,M349,N349,O349)+GrainingRelatedDisc(I349,H349,J349,K349,BA349,"Surface","Y",L349,M349,N349,O349)+GrainingRelatedDisc(I349,H349,J349,K349,BB349,"Internal","Y",L349,M349,N349,O349)+OthersRelatedDisc(I349,H349,J349,K349,BC349,"Y",L349,M349,N349,O349)+OthersRelatedDisc(I349,H349,J349,K349,BD349,"Y",L349,M349,N349,O349)+OthersRelatedDisc(I349,H349,J349,K349,BE349,"Y",L349,M349,N349,O349)+cutrelatedDisc(I349,H349,J349,K349,L349,M349,N349,AW349,"Y",O349)+GetColClarupgDwg(I349,H349,J349,K349,AU349,AV349,"Y",L349)</f>
        <v>-0.02</v>
      </c>
      <c r="BG349" s="810" t="s">
        <v>1183</v>
      </c>
      <c r="BH349" s="810" t="s">
        <v>1183</v>
      </c>
      <c r="BI349" s="811">
        <f t="shared" si="82"/>
        <v>0</v>
      </c>
      <c r="BJ349" s="810" t="s">
        <v>1284</v>
      </c>
      <c r="BK349" s="810" t="s">
        <v>1183</v>
      </c>
      <c r="BL349" s="810" t="s">
        <v>1183</v>
      </c>
      <c r="BM349" s="811">
        <f t="shared" si="83"/>
        <v>-0.01</v>
      </c>
      <c r="BN349" s="812"/>
      <c r="BO349" s="812"/>
      <c r="BP349" s="812" t="s">
        <v>749</v>
      </c>
      <c r="BQ349" s="811">
        <f>cleanrelateddisc(I349, H349, J349, K349, BN349, BO349, "Y", L349, M349, N349)+HARelatedDisc(I349, H349, J349, K349,BP349, "Y", L349)</f>
        <v>0</v>
      </c>
      <c r="BR349" s="810"/>
      <c r="BS349" s="810"/>
      <c r="BT349" s="811"/>
      <c r="BU349" s="811"/>
      <c r="BV349" s="810"/>
      <c r="BW349" s="811"/>
      <c r="BX349" s="810"/>
      <c r="BY349" s="813"/>
      <c r="BZ349" s="811"/>
      <c r="CA349" s="813"/>
      <c r="CB349" s="811"/>
      <c r="CC349" s="810"/>
      <c r="CD349" s="810"/>
      <c r="CE349" s="810"/>
      <c r="CF349" s="810"/>
      <c r="CG349" s="810"/>
      <c r="CH349" s="810"/>
      <c r="CI349" s="810"/>
      <c r="CJ349" s="810"/>
      <c r="CK349" s="814"/>
      <c r="CL349" s="815">
        <f t="array" ref="CL349">getSection(I349,J349,K349)</f>
        <v>8</v>
      </c>
      <c r="CM349" s="508">
        <f t="array" ref="CM349">IF(AQ349="N/A","",IF(CU349="N/A",0,GetRapPrice(I349,H349,J349,K349)))</f>
        <v>2000</v>
      </c>
      <c r="CN349" s="509">
        <f t="shared" si="84"/>
        <v>8.6736173798840355E-18</v>
      </c>
      <c r="CO349" s="509">
        <f t="array" ref="CO349">IF(AQ349="N/A","",IF(CU349="N/A",0,IF(ISBLANK(G349),0,GetPolSymmDiscount(I349,H349,J349,K349,L349,M349,N349,O349))))</f>
        <v>0</v>
      </c>
      <c r="CP349" s="509">
        <f t="array" ref="CP349">IF(AQ349="N/A","",Depthdisc(I349,H349,L349,J349,K349,Z349,"Y"))</f>
        <v>0</v>
      </c>
      <c r="CQ349" s="509">
        <f t="array" ref="CQ349">IF(AQ349="N/A","",IF(CU349="N/A",0,GetSizePremiums(I349,H349,J349,K349,L349,M349,N349,O349,getSection(G349,J349,K349))))</f>
        <v>0.01</v>
      </c>
      <c r="CR349" s="509">
        <f t="array" ref="CR349">IF(AQ349="N/A","",IF(CU349="N/A",0,IF(ISBLANK(G349),0,GetDiameterPremiums(I349,H349,L349,M349,N349,O349,J349,K349,T349))))</f>
        <v>0</v>
      </c>
      <c r="CS349" s="509">
        <f t="array" ref="CS349">IF(AQ349="N/A","",IF(CU349="N/A",0,IF(ISBLANK(G349),0,GetKtoSPremiums(I349,H349,J349,K349,AJ349))))</f>
        <v>0</v>
      </c>
      <c r="CT349" s="509">
        <f t="shared" si="85"/>
        <v>1.0000000000000009E-2</v>
      </c>
      <c r="CU349" s="508">
        <f t="array" ref="CU349">IF(AQ349="N/A","",GetFMP(I349, H349, J349, K349, L349, M349, N349, O349, (Q349+R349)/2,Z349,AJ349,"Y"))</f>
        <v>2020</v>
      </c>
      <c r="CV349" s="504">
        <f t="shared" si="86"/>
        <v>1191.8</v>
      </c>
      <c r="CW349" s="508">
        <f t="shared" si="87"/>
        <v>2000</v>
      </c>
      <c r="CX349" s="717">
        <f t="shared" si="88"/>
        <v>-0.03</v>
      </c>
      <c r="CY349" s="717">
        <f>IF(OR(AQ349="N/A",BM349="N/A",BI349="N/A"),"",IF(AND(H349&lt;1,H349&gt;=0.3,I348="ROUND"),IF(CT349&gt;=-0.4,-0.2,-0.15),MAX(CX349,IF(OR(AQ349="N/A",BM349="N/A",BI349="N/A"),"",GetFinalDiscount("Y", I349, H349, J349, K349, L349, M349, N349, O349, AS349, AT349,AU349,AV349, AW349, AX349,AY349, AZ349, BA349, BB349,BC349,BD349, BE349,BG349, BH349, BJ349, BK349, BN349, BO349, BP349)))))</f>
        <v>-0.2</v>
      </c>
      <c r="CZ349" s="717">
        <f t="shared" si="89"/>
        <v>1.0000000000000009E-2</v>
      </c>
      <c r="DA349" s="509">
        <f t="shared" si="90"/>
        <v>-1.999999999999999E-2</v>
      </c>
      <c r="DB349" s="504">
        <f t="shared" si="91"/>
        <v>1960</v>
      </c>
      <c r="DC349" s="504">
        <f t="shared" si="92"/>
        <v>1156.3999999999999</v>
      </c>
      <c r="DD349" s="504" t="str">
        <f t="shared" si="93"/>
        <v/>
      </c>
      <c r="DE349" s="504">
        <f t="array" ref="DE349">IF(OR(AQ349="N/A",BM349="N/A",BI349="N/A"),"",GetCertCharge(H349,"Y",AL349))</f>
        <v>54</v>
      </c>
      <c r="DF349" s="504">
        <f>IF(OR(AQ349="N/A",BM349="N/A",BI349="N/A"),"",DC349*Parameters!$L$3)</f>
        <v>46.255999999999993</v>
      </c>
      <c r="DG349" s="504">
        <f t="shared" si="94"/>
        <v>1056.1439999999998</v>
      </c>
      <c r="DH349" s="504">
        <f t="shared" si="95"/>
        <v>1790.0745762711861</v>
      </c>
    </row>
    <row r="350" spans="2:112" x14ac:dyDescent="0.25">
      <c r="B350" s="798"/>
      <c r="C350" s="799" t="s">
        <v>1812</v>
      </c>
      <c r="D350" s="512"/>
      <c r="E350" s="512"/>
      <c r="F350" s="722" t="s">
        <v>24</v>
      </c>
      <c r="G350" s="800"/>
      <c r="H350" s="801">
        <v>0.6</v>
      </c>
      <c r="I350" s="509" t="s">
        <v>196</v>
      </c>
      <c r="J350" s="802" t="s">
        <v>265</v>
      </c>
      <c r="K350" s="803" t="s">
        <v>266</v>
      </c>
      <c r="L350" s="804" t="s">
        <v>188</v>
      </c>
      <c r="M350" s="805" t="s">
        <v>188</v>
      </c>
      <c r="N350" s="804" t="s">
        <v>188</v>
      </c>
      <c r="O350" s="804" t="s">
        <v>36</v>
      </c>
      <c r="P350" s="806"/>
      <c r="Q350" s="805"/>
      <c r="R350" s="805"/>
      <c r="S350" s="805"/>
      <c r="T350" s="805"/>
      <c r="U350" s="805">
        <v>1.004</v>
      </c>
      <c r="V350" s="805"/>
      <c r="W350" s="805"/>
      <c r="X350" s="805"/>
      <c r="Y350" s="805"/>
      <c r="Z350" s="805">
        <v>62.9</v>
      </c>
      <c r="AA350" s="512">
        <v>56</v>
      </c>
      <c r="AB350" s="512"/>
      <c r="AC350" s="512"/>
      <c r="AD350" s="807"/>
      <c r="AE350" s="805"/>
      <c r="AF350" s="805"/>
      <c r="AG350" s="805"/>
      <c r="AH350" s="805"/>
      <c r="AI350" s="512"/>
      <c r="AJ350" s="512" t="s">
        <v>1901</v>
      </c>
      <c r="AK350" s="807"/>
      <c r="AL350" s="512"/>
      <c r="AM350" s="807"/>
      <c r="AN350" s="512"/>
      <c r="AO350" s="559">
        <f t="array" ref="AO350">IF(AQ350="N/A","",GetRapPrice(I350,H350,J350,K350))</f>
        <v>2100</v>
      </c>
      <c r="AP350" s="509">
        <f t="shared" si="80"/>
        <v>-0.32999999999999996</v>
      </c>
      <c r="AQ350" s="508">
        <f t="array" ref="AQ350">GetFMP(I350,H350,J350,K350,L350,M350,N350,O350,(Q350+R350)/2,Z350,AJ350,"Y")</f>
        <v>1407</v>
      </c>
      <c r="AR350" s="504">
        <f t="shared" si="81"/>
        <v>844.19999999999993</v>
      </c>
      <c r="AS350" s="808"/>
      <c r="AT350" s="809"/>
      <c r="AU350" s="810"/>
      <c r="AV350" s="810"/>
      <c r="AW350" s="811" t="s">
        <v>189</v>
      </c>
      <c r="AX350" s="811" t="s">
        <v>253</v>
      </c>
      <c r="AY350" s="810" t="s">
        <v>1183</v>
      </c>
      <c r="AZ350" s="810" t="s">
        <v>1183</v>
      </c>
      <c r="BA350" s="810" t="s">
        <v>1183</v>
      </c>
      <c r="BB350" s="810" t="s">
        <v>1183</v>
      </c>
      <c r="BC350" s="810" t="s">
        <v>1183</v>
      </c>
      <c r="BD350" s="810" t="s">
        <v>1183</v>
      </c>
      <c r="BE350" s="810" t="s">
        <v>1183</v>
      </c>
      <c r="BF350" s="811">
        <f>NaturalRelatedDisc(I350,H350,J350,K350,AX350,"Y",L350,M350,N350,O350)+NaturalRelatedDisc(I350,H350,J350,K350,AY350,"Y",L350,M350,N350,O350)+OpenRelatedDisc(I350,H350,J350,K350,AZ350,"Y",L350,M350,N350,O350)+GrainingRelatedDisc(I350,H350,J350,K350,BA350,"Surface","Y",L350,M350,N350,O350)+GrainingRelatedDisc(I350,H350,J350,K350,BB350,"Internal","Y",L350,M350,N350,O350)+OthersRelatedDisc(I350,H350,J350,K350,BC350,"Y",L350,M350,N350,O350)+OthersRelatedDisc(I350,H350,J350,K350,BD350,"Y",L350,M350,N350,O350)+OthersRelatedDisc(I350,H350,J350,K350,BE350,"Y",L350,M350,N350,O350)+cutrelatedDisc(I350,H350,J350,K350,L350,M350,N350,AW350,"Y",O350)+GetColClarupgDwg(I350,H350,J350,K350,AU350,AV350,"Y",L350)</f>
        <v>0</v>
      </c>
      <c r="BG350" s="810" t="s">
        <v>1183</v>
      </c>
      <c r="BH350" s="810" t="s">
        <v>193</v>
      </c>
      <c r="BI350" s="811">
        <f t="shared" si="82"/>
        <v>-0.13</v>
      </c>
      <c r="BJ350" s="810" t="s">
        <v>1183</v>
      </c>
      <c r="BK350" s="810" t="s">
        <v>1183</v>
      </c>
      <c r="BL350" s="810" t="s">
        <v>1324</v>
      </c>
      <c r="BM350" s="811">
        <f t="shared" si="83"/>
        <v>0</v>
      </c>
      <c r="BN350" s="812" t="s">
        <v>749</v>
      </c>
      <c r="BO350" s="812" t="s">
        <v>749</v>
      </c>
      <c r="BP350" s="812" t="s">
        <v>749</v>
      </c>
      <c r="BQ350" s="811">
        <f>cleanrelateddisc(I350, H350, J350, K350, BN350, BO350, "Y", L350, M350, N350)+HARelatedDisc(I350, H350, J350, K350,BP350, "Y", L350)</f>
        <v>0</v>
      </c>
      <c r="BR350" s="810"/>
      <c r="BS350" s="810"/>
      <c r="BT350" s="811"/>
      <c r="BU350" s="811"/>
      <c r="BV350" s="810"/>
      <c r="BW350" s="811"/>
      <c r="BX350" s="810"/>
      <c r="BY350" s="813"/>
      <c r="BZ350" s="811"/>
      <c r="CA350" s="813"/>
      <c r="CB350" s="811"/>
      <c r="CC350" s="810"/>
      <c r="CD350" s="810"/>
      <c r="CE350" s="810"/>
      <c r="CF350" s="810"/>
      <c r="CG350" s="810"/>
      <c r="CH350" s="810"/>
      <c r="CI350" s="810"/>
      <c r="CJ350" s="810"/>
      <c r="CK350" s="814"/>
      <c r="CL350" s="815">
        <f t="array" ref="CL350">getSection(I350,J350,K350)</f>
        <v>9</v>
      </c>
      <c r="CM350" s="508">
        <f t="array" ref="CM350">IF(AQ350="N/A","",IF(CU350="N/A",0,GetRapPrice(I350,H350,J350,K350)))</f>
        <v>2100</v>
      </c>
      <c r="CN350" s="509">
        <f t="shared" si="84"/>
        <v>-0.32999999999999996</v>
      </c>
      <c r="CO350" s="509">
        <f t="array" ref="CO350">IF(AQ350="N/A","",IF(CU350="N/A",0,IF(ISBLANK(G350),0,GetPolSymmDiscount(I350,H350,J350,K350,L350,M350,N350,O350))))</f>
        <v>0</v>
      </c>
      <c r="CP350" s="509">
        <f t="array" ref="CP350">IF(AQ350="N/A","",Depthdisc(I350,H350,L350,J350,K350,Z350,"Y"))</f>
        <v>0</v>
      </c>
      <c r="CQ350" s="509">
        <f t="array" ref="CQ350">IF(AQ350="N/A","",IF(CU350="N/A",0,GetSizePremiums(I350,H350,J350,K350,L350,M350,N350,O350,getSection(G350,J350,K350))))</f>
        <v>0</v>
      </c>
      <c r="CR350" s="509">
        <f t="array" ref="CR350">IF(AQ350="N/A","",IF(CU350="N/A",0,IF(ISBLANK(G350),0,GetDiameterPremiums(I350,H350,L350,M350,N350,O350,J350,K350,T350))))</f>
        <v>0</v>
      </c>
      <c r="CS350" s="509">
        <f t="array" ref="CS350">IF(AQ350="N/A","",IF(CU350="N/A",0,IF(ISBLANK(G350),0,GetKtoSPremiums(I350,H350,J350,K350,AJ350))))</f>
        <v>0</v>
      </c>
      <c r="CT350" s="509">
        <f t="shared" si="85"/>
        <v>-0.32999999999999996</v>
      </c>
      <c r="CU350" s="508">
        <f t="array" ref="CU350">IF(AQ350="N/A","",GetFMP(I350, H350, J350, K350, L350, M350, N350, O350, (Q350+R350)/2,Z350,AJ350,"Y"))</f>
        <v>1407</v>
      </c>
      <c r="CV350" s="504">
        <f t="shared" si="86"/>
        <v>844.19999999999993</v>
      </c>
      <c r="CW350" s="508">
        <f t="shared" si="87"/>
        <v>2100</v>
      </c>
      <c r="CX350" s="717">
        <f t="shared" si="88"/>
        <v>-0.13</v>
      </c>
      <c r="CY350" s="717">
        <f>IF(OR(AQ350="N/A",BM350="N/A",BI350="N/A"),"",IF(AND(H350&lt;1,H350&gt;=0.3,I349="ROUND"),IF(CT350&gt;=-0.4,-0.2,-0.15),MAX(CX350,IF(OR(AQ350="N/A",BM350="N/A",BI350="N/A"),"",GetFinalDiscount("Y", I350, H350, J350, K350, L350, M350, N350, O350, AS350, AT350,AU350,AV350, AW350, AX350,AY350, AZ350, BA350, BB350,BC350,BD350, BE350,BG350, BH350, BJ350, BK350, BN350, BO350, BP350)))))</f>
        <v>-0.2</v>
      </c>
      <c r="CZ350" s="717">
        <f t="shared" si="89"/>
        <v>-0.32999999999999996</v>
      </c>
      <c r="DA350" s="509">
        <f t="shared" si="90"/>
        <v>-0.45999999999999996</v>
      </c>
      <c r="DB350" s="504">
        <f t="shared" si="91"/>
        <v>1134</v>
      </c>
      <c r="DC350" s="504">
        <f t="shared" si="92"/>
        <v>680.4</v>
      </c>
      <c r="DD350" s="504" t="str">
        <f t="shared" si="93"/>
        <v/>
      </c>
      <c r="DE350" s="504">
        <f t="array" ref="DE350">IF(OR(AQ350="N/A",BM350="N/A",BI350="N/A"),"",GetCertCharge(H350,"Y",AL350))</f>
        <v>54</v>
      </c>
      <c r="DF350" s="504">
        <f>IF(OR(AQ350="N/A",BM350="N/A",BI350="N/A"),"",DC350*Parameters!$L$3)</f>
        <v>27.216000000000001</v>
      </c>
      <c r="DG350" s="504">
        <f t="shared" si="94"/>
        <v>599.18399999999997</v>
      </c>
      <c r="DH350" s="504">
        <f t="shared" si="95"/>
        <v>998.64</v>
      </c>
    </row>
    <row r="351" spans="2:112" x14ac:dyDescent="0.25">
      <c r="B351" s="798"/>
      <c r="C351" s="799" t="s">
        <v>1813</v>
      </c>
      <c r="D351" s="512"/>
      <c r="E351" s="512"/>
      <c r="F351" s="722" t="s">
        <v>24</v>
      </c>
      <c r="G351" s="800"/>
      <c r="H351" s="801">
        <v>0.6</v>
      </c>
      <c r="I351" s="509" t="s">
        <v>196</v>
      </c>
      <c r="J351" s="802" t="s">
        <v>258</v>
      </c>
      <c r="K351" s="803" t="s">
        <v>266</v>
      </c>
      <c r="L351" s="804" t="s">
        <v>202</v>
      </c>
      <c r="M351" s="805" t="s">
        <v>202</v>
      </c>
      <c r="N351" s="804" t="s">
        <v>202</v>
      </c>
      <c r="O351" s="804" t="s">
        <v>36</v>
      </c>
      <c r="P351" s="806"/>
      <c r="Q351" s="805"/>
      <c r="R351" s="805"/>
      <c r="S351" s="805"/>
      <c r="T351" s="805"/>
      <c r="U351" s="805">
        <v>1.006</v>
      </c>
      <c r="V351" s="805"/>
      <c r="W351" s="805"/>
      <c r="X351" s="805"/>
      <c r="Y351" s="805"/>
      <c r="Z351" s="805">
        <v>60.6</v>
      </c>
      <c r="AA351" s="512">
        <v>61</v>
      </c>
      <c r="AB351" s="512"/>
      <c r="AC351" s="512"/>
      <c r="AD351" s="807"/>
      <c r="AE351" s="805"/>
      <c r="AF351" s="805"/>
      <c r="AG351" s="805"/>
      <c r="AH351" s="805"/>
      <c r="AI351" s="512"/>
      <c r="AJ351" s="512"/>
      <c r="AK351" s="807"/>
      <c r="AL351" s="512"/>
      <c r="AM351" s="807"/>
      <c r="AN351" s="512"/>
      <c r="AO351" s="559">
        <f t="array" ref="AO351">IF(AQ351="N/A","",GetRapPrice(I351,H351,J351,K351))</f>
        <v>2400</v>
      </c>
      <c r="AP351" s="509">
        <f t="shared" si="80"/>
        <v>-0.42000000000000004</v>
      </c>
      <c r="AQ351" s="508">
        <f t="array" ref="AQ351">GetFMP(I351,H351,J351,K351,L351,M351,N351,O351,(Q351+R351)/2,Z351,AJ351,"Y")</f>
        <v>1392</v>
      </c>
      <c r="AR351" s="504">
        <f t="shared" si="81"/>
        <v>835.19999999999993</v>
      </c>
      <c r="AS351" s="808"/>
      <c r="AT351" s="809"/>
      <c r="AU351" s="810"/>
      <c r="AV351" s="810"/>
      <c r="AW351" s="811"/>
      <c r="AX351" s="811" t="s">
        <v>1183</v>
      </c>
      <c r="AY351" s="810" t="s">
        <v>1183</v>
      </c>
      <c r="AZ351" s="810" t="s">
        <v>1183</v>
      </c>
      <c r="BA351" s="810" t="s">
        <v>1183</v>
      </c>
      <c r="BB351" s="810" t="s">
        <v>1183</v>
      </c>
      <c r="BC351" s="810" t="s">
        <v>1183</v>
      </c>
      <c r="BD351" s="810" t="s">
        <v>1183</v>
      </c>
      <c r="BE351" s="810" t="s">
        <v>1183</v>
      </c>
      <c r="BF351" s="811">
        <f>NaturalRelatedDisc(I351,H351,J351,K351,AX351,"Y",L351,M351,N351,O351)+NaturalRelatedDisc(I351,H351,J351,K351,AY351,"Y",L351,M351,N351,O351)+OpenRelatedDisc(I351,H351,J351,K351,AZ351,"Y",L351,M351,N351,O351)+GrainingRelatedDisc(I351,H351,J351,K351,BA351,"Surface","Y",L351,M351,N351,O351)+GrainingRelatedDisc(I351,H351,J351,K351,BB351,"Internal","Y",L351,M351,N351,O351)+OthersRelatedDisc(I351,H351,J351,K351,BC351,"Y",L351,M351,N351,O351)+OthersRelatedDisc(I351,H351,J351,K351,BD351,"Y",L351,M351,N351,O351)+OthersRelatedDisc(I351,H351,J351,K351,BE351,"Y",L351,M351,N351,O351)+cutrelatedDisc(I351,H351,J351,K351,L351,M351,N351,AW351,"Y",O351)+GetColClarupgDwg(I351,H351,J351,K351,AU351,AV351,"Y",L351)</f>
        <v>0</v>
      </c>
      <c r="BG351" s="810" t="s">
        <v>1183</v>
      </c>
      <c r="BH351" s="810" t="s">
        <v>1183</v>
      </c>
      <c r="BI351" s="811">
        <f t="shared" si="82"/>
        <v>0</v>
      </c>
      <c r="BJ351" s="810" t="s">
        <v>1183</v>
      </c>
      <c r="BK351" s="810" t="s">
        <v>1183</v>
      </c>
      <c r="BL351" s="810" t="s">
        <v>1183</v>
      </c>
      <c r="BM351" s="811">
        <f t="shared" si="83"/>
        <v>0</v>
      </c>
      <c r="BN351" s="812" t="s">
        <v>861</v>
      </c>
      <c r="BO351" s="812" t="s">
        <v>861</v>
      </c>
      <c r="BP351" s="812" t="s">
        <v>861</v>
      </c>
      <c r="BQ351" s="811">
        <f>cleanrelateddisc(I351, H351, J351, K351, BN351, BO351, "Y", L351, M351, N351)+HARelatedDisc(I351, H351, J351, K351,BP351, "Y", L351)</f>
        <v>0</v>
      </c>
      <c r="BR351" s="810"/>
      <c r="BS351" s="810"/>
      <c r="BT351" s="811"/>
      <c r="BU351" s="811"/>
      <c r="BV351" s="810"/>
      <c r="BW351" s="811"/>
      <c r="BX351" s="810"/>
      <c r="BY351" s="813"/>
      <c r="BZ351" s="811"/>
      <c r="CA351" s="813"/>
      <c r="CB351" s="811"/>
      <c r="CC351" s="810"/>
      <c r="CD351" s="810"/>
      <c r="CE351" s="810"/>
      <c r="CF351" s="810"/>
      <c r="CG351" s="810"/>
      <c r="CH351" s="810"/>
      <c r="CI351" s="810"/>
      <c r="CJ351" s="810"/>
      <c r="CK351" s="814"/>
      <c r="CL351" s="815">
        <f t="array" ref="CL351">getSection(I351,J351,K351)</f>
        <v>8</v>
      </c>
      <c r="CM351" s="508">
        <f t="array" ref="CM351">IF(AQ351="N/A","",IF(CU351="N/A",0,GetRapPrice(I351,H351,J351,K351)))</f>
        <v>2400</v>
      </c>
      <c r="CN351" s="509">
        <f t="shared" si="84"/>
        <v>-0.42000000000000004</v>
      </c>
      <c r="CO351" s="509">
        <f t="array" ref="CO351">IF(AQ351="N/A","",IF(CU351="N/A",0,IF(ISBLANK(G351),0,GetPolSymmDiscount(I351,H351,J351,K351,L351,M351,N351,O351))))</f>
        <v>0</v>
      </c>
      <c r="CP351" s="509">
        <f t="array" ref="CP351">IF(AQ351="N/A","",Depthdisc(I351,H351,L351,J351,K351,Z351,"Y"))</f>
        <v>0</v>
      </c>
      <c r="CQ351" s="509">
        <f t="array" ref="CQ351">IF(AQ351="N/A","",IF(CU351="N/A",0,GetSizePremiums(I351,H351,J351,K351,L351,M351,N351,O351,getSection(G351,J351,K351))))</f>
        <v>0</v>
      </c>
      <c r="CR351" s="509">
        <f t="array" ref="CR351">IF(AQ351="N/A","",IF(CU351="N/A",0,IF(ISBLANK(G351),0,GetDiameterPremiums(I351,H351,L351,M351,N351,O351,J351,K351,T351))))</f>
        <v>0</v>
      </c>
      <c r="CS351" s="509">
        <f t="array" ref="CS351">IF(AQ351="N/A","",IF(CU351="N/A",0,IF(ISBLANK(G351),0,GetKtoSPremiums(I351,H351,J351,K351,AJ351))))</f>
        <v>0</v>
      </c>
      <c r="CT351" s="509">
        <f t="shared" si="85"/>
        <v>-0.42000000000000004</v>
      </c>
      <c r="CU351" s="508">
        <f t="array" ref="CU351">IF(AQ351="N/A","",GetFMP(I351, H351, J351, K351, L351, M351, N351, O351, (Q351+R351)/2,Z351,AJ351,"Y"))</f>
        <v>1392</v>
      </c>
      <c r="CV351" s="504">
        <f t="shared" si="86"/>
        <v>835.19999999999993</v>
      </c>
      <c r="CW351" s="508">
        <f t="shared" si="87"/>
        <v>2400</v>
      </c>
      <c r="CX351" s="717">
        <f t="shared" si="88"/>
        <v>0</v>
      </c>
      <c r="CY351" s="717">
        <f>IF(OR(AQ351="N/A",BM351="N/A",BI351="N/A"),"",IF(AND(H351&lt;1,H351&gt;=0.3,I350="ROUND"),IF(CT351&gt;=-0.4,-0.2,-0.15),MAX(CX351,IF(OR(AQ351="N/A",BM351="N/A",BI351="N/A"),"",GetFinalDiscount("Y", I351, H351, J351, K351, L351, M351, N351, O351, AS351, AT351,AU351,AV351, AW351, AX351,AY351, AZ351, BA351, BB351,BC351,BD351, BE351,BG351, BH351, BJ351, BK351, BN351, BO351, BP351)))))</f>
        <v>-0.15</v>
      </c>
      <c r="CZ351" s="717">
        <f t="shared" si="89"/>
        <v>-0.42000000000000004</v>
      </c>
      <c r="DA351" s="509">
        <f t="shared" si="90"/>
        <v>-0.42000000000000004</v>
      </c>
      <c r="DB351" s="504">
        <f t="shared" si="91"/>
        <v>1392</v>
      </c>
      <c r="DC351" s="504">
        <f t="shared" si="92"/>
        <v>835.19999999999993</v>
      </c>
      <c r="DD351" s="504" t="str">
        <f t="shared" si="93"/>
        <v/>
      </c>
      <c r="DE351" s="504">
        <f t="array" ref="DE351">IF(OR(AQ351="N/A",BM351="N/A",BI351="N/A"),"",GetCertCharge(H351,"Y",AL351))</f>
        <v>54</v>
      </c>
      <c r="DF351" s="504">
        <f>IF(OR(AQ351="N/A",BM351="N/A",BI351="N/A"),"",DC351*Parameters!$L$3)</f>
        <v>33.408000000000001</v>
      </c>
      <c r="DG351" s="504">
        <f t="shared" si="94"/>
        <v>747.79199999999992</v>
      </c>
      <c r="DH351" s="504">
        <f t="shared" si="95"/>
        <v>1246.32</v>
      </c>
    </row>
    <row r="352" spans="2:112" x14ac:dyDescent="0.25">
      <c r="B352" s="798"/>
      <c r="C352" s="799" t="s">
        <v>1814</v>
      </c>
      <c r="D352" s="512"/>
      <c r="E352" s="512"/>
      <c r="F352" s="722" t="s">
        <v>24</v>
      </c>
      <c r="G352" s="800"/>
      <c r="H352" s="801">
        <v>0.6</v>
      </c>
      <c r="I352" s="509" t="s">
        <v>196</v>
      </c>
      <c r="J352" s="802" t="s">
        <v>186</v>
      </c>
      <c r="K352" s="803" t="s">
        <v>243</v>
      </c>
      <c r="L352" s="804" t="s">
        <v>188</v>
      </c>
      <c r="M352" s="805" t="s">
        <v>202</v>
      </c>
      <c r="N352" s="804" t="s">
        <v>188</v>
      </c>
      <c r="O352" s="804" t="s">
        <v>58</v>
      </c>
      <c r="P352" s="806"/>
      <c r="Q352" s="805"/>
      <c r="R352" s="805"/>
      <c r="S352" s="805"/>
      <c r="T352" s="805"/>
      <c r="U352" s="805">
        <v>1.0069999999999999</v>
      </c>
      <c r="V352" s="805"/>
      <c r="W352" s="805"/>
      <c r="X352" s="805"/>
      <c r="Y352" s="805"/>
      <c r="Z352" s="805">
        <v>61.9</v>
      </c>
      <c r="AA352" s="512">
        <v>59</v>
      </c>
      <c r="AB352" s="512"/>
      <c r="AC352" s="512"/>
      <c r="AD352" s="807"/>
      <c r="AE352" s="805"/>
      <c r="AF352" s="805"/>
      <c r="AG352" s="805"/>
      <c r="AH352" s="805"/>
      <c r="AI352" s="512"/>
      <c r="AJ352" s="512" t="s">
        <v>1895</v>
      </c>
      <c r="AK352" s="807"/>
      <c r="AL352" s="512"/>
      <c r="AM352" s="807"/>
      <c r="AN352" s="512"/>
      <c r="AO352" s="559">
        <f t="array" ref="AO352">IF(AQ352="N/A","",GetRapPrice(I352,H352,J352,K352))</f>
        <v>4700</v>
      </c>
      <c r="AP352" s="509">
        <f t="shared" si="80"/>
        <v>-0.44999999999999996</v>
      </c>
      <c r="AQ352" s="508">
        <f t="array" ref="AQ352">GetFMP(I352,H352,J352,K352,L352,M352,N352,O352,(Q352+R352)/2,Z352,AJ352,"Y")</f>
        <v>2585</v>
      </c>
      <c r="AR352" s="504">
        <f t="shared" si="81"/>
        <v>1551</v>
      </c>
      <c r="AS352" s="808"/>
      <c r="AT352" s="809"/>
      <c r="AU352" s="810"/>
      <c r="AV352" s="810"/>
      <c r="AW352" s="811" t="s">
        <v>189</v>
      </c>
      <c r="AX352" s="811" t="s">
        <v>253</v>
      </c>
      <c r="AY352" s="810" t="s">
        <v>1183</v>
      </c>
      <c r="AZ352" s="810" t="s">
        <v>1183</v>
      </c>
      <c r="BA352" s="810" t="s">
        <v>1183</v>
      </c>
      <c r="BB352" s="810" t="s">
        <v>1183</v>
      </c>
      <c r="BC352" s="810" t="s">
        <v>1183</v>
      </c>
      <c r="BD352" s="810" t="s">
        <v>1183</v>
      </c>
      <c r="BE352" s="810" t="s">
        <v>1183</v>
      </c>
      <c r="BF352" s="811">
        <f>NaturalRelatedDisc(I352,H352,J352,K352,AX352,"Y",L352,M352,N352,O352)+NaturalRelatedDisc(I352,H352,J352,K352,AY352,"Y",L352,M352,N352,O352)+OpenRelatedDisc(I352,H352,J352,K352,AZ352,"Y",L352,M352,N352,O352)+GrainingRelatedDisc(I352,H352,J352,K352,BA352,"Surface","Y",L352,M352,N352,O352)+GrainingRelatedDisc(I352,H352,J352,K352,BB352,"Internal","Y",L352,M352,N352,O352)+OthersRelatedDisc(I352,H352,J352,K352,BC352,"Y",L352,M352,N352,O352)+OthersRelatedDisc(I352,H352,J352,K352,BD352,"Y",L352,M352,N352,O352)+OthersRelatedDisc(I352,H352,J352,K352,BE352,"Y",L352,M352,N352,O352)+cutrelatedDisc(I352,H352,J352,K352,L352,M352,N352,AW352,"Y",O352)+GetColClarupgDwg(I352,H352,J352,K352,AU352,AV352,"Y",L352)</f>
        <v>0</v>
      </c>
      <c r="BG352" s="810" t="s">
        <v>1183</v>
      </c>
      <c r="BH352" s="810" t="s">
        <v>1183</v>
      </c>
      <c r="BI352" s="811">
        <f t="shared" si="82"/>
        <v>0</v>
      </c>
      <c r="BJ352" s="810" t="s">
        <v>1183</v>
      </c>
      <c r="BK352" s="810" t="s">
        <v>1183</v>
      </c>
      <c r="BL352" s="810" t="s">
        <v>1322</v>
      </c>
      <c r="BM352" s="811">
        <f t="shared" si="83"/>
        <v>0</v>
      </c>
      <c r="BN352" s="812" t="s">
        <v>861</v>
      </c>
      <c r="BO352" s="812" t="s">
        <v>861</v>
      </c>
      <c r="BP352" s="812" t="s">
        <v>749</v>
      </c>
      <c r="BQ352" s="811">
        <f>cleanrelateddisc(I352, H352, J352, K352, BN352, BO352, "Y", L352, M352, N352)+HARelatedDisc(I352, H352, J352, K352,BP352, "Y", L352)</f>
        <v>0</v>
      </c>
      <c r="BR352" s="810"/>
      <c r="BS352" s="810"/>
      <c r="BT352" s="811"/>
      <c r="BU352" s="811"/>
      <c r="BV352" s="810"/>
      <c r="BW352" s="811"/>
      <c r="BX352" s="810"/>
      <c r="BY352" s="813"/>
      <c r="BZ352" s="811"/>
      <c r="CA352" s="813"/>
      <c r="CB352" s="811"/>
      <c r="CC352" s="810"/>
      <c r="CD352" s="810"/>
      <c r="CE352" s="810"/>
      <c r="CF352" s="810"/>
      <c r="CG352" s="810"/>
      <c r="CH352" s="810"/>
      <c r="CI352" s="810"/>
      <c r="CJ352" s="810"/>
      <c r="CK352" s="814"/>
      <c r="CL352" s="815">
        <f t="array" ref="CL352">getSection(I352,J352,K352)</f>
        <v>4</v>
      </c>
      <c r="CM352" s="508">
        <f t="array" ref="CM352">IF(AQ352="N/A","",IF(CU352="N/A",0,GetRapPrice(I352,H352,J352,K352)))</f>
        <v>4700</v>
      </c>
      <c r="CN352" s="509">
        <f t="shared" si="84"/>
        <v>-0.44999999999999996</v>
      </c>
      <c r="CO352" s="509">
        <f t="array" ref="CO352">IF(AQ352="N/A","",IF(CU352="N/A",0,IF(ISBLANK(G352),0,GetPolSymmDiscount(I352,H352,J352,K352,L352,M352,N352,O352))))</f>
        <v>0</v>
      </c>
      <c r="CP352" s="509">
        <f t="array" ref="CP352">IF(AQ352="N/A","",Depthdisc(I352,H352,L352,J352,K352,Z352,"Y"))</f>
        <v>0</v>
      </c>
      <c r="CQ352" s="509">
        <f t="array" ref="CQ352">IF(AQ352="N/A","",IF(CU352="N/A",0,GetSizePremiums(I352,H352,J352,K352,L352,M352,N352,O352,getSection(G352,J352,K352))))</f>
        <v>0</v>
      </c>
      <c r="CR352" s="509">
        <f t="array" ref="CR352">IF(AQ352="N/A","",IF(CU352="N/A",0,IF(ISBLANK(G352),0,GetDiameterPremiums(I352,H352,L352,M352,N352,O352,J352,K352,T352))))</f>
        <v>0</v>
      </c>
      <c r="CS352" s="509">
        <f t="array" ref="CS352">IF(AQ352="N/A","",IF(CU352="N/A",0,IF(ISBLANK(G352),0,GetKtoSPremiums(I352,H352,J352,K352,AJ352))))</f>
        <v>0</v>
      </c>
      <c r="CT352" s="509">
        <f t="shared" si="85"/>
        <v>-0.44999999999999996</v>
      </c>
      <c r="CU352" s="508">
        <f t="array" ref="CU352">IF(AQ352="N/A","",GetFMP(I352, H352, J352, K352, L352, M352, N352, O352, (Q352+R352)/2,Z352,AJ352,"Y"))</f>
        <v>2585</v>
      </c>
      <c r="CV352" s="504">
        <f t="shared" si="86"/>
        <v>1551</v>
      </c>
      <c r="CW352" s="508">
        <f t="shared" si="87"/>
        <v>4700</v>
      </c>
      <c r="CX352" s="717">
        <f t="shared" si="88"/>
        <v>0</v>
      </c>
      <c r="CY352" s="717">
        <f>IF(OR(AQ352="N/A",BM352="N/A",BI352="N/A"),"",IF(AND(H352&lt;1,H352&gt;=0.3,I351="ROUND"),IF(CT352&gt;=-0.4,-0.2,-0.15),MAX(CX352,IF(OR(AQ352="N/A",BM352="N/A",BI352="N/A"),"",GetFinalDiscount("Y", I352, H352, J352, K352, L352, M352, N352, O352, AS352, AT352,AU352,AV352, AW352, AX352,AY352, AZ352, BA352, BB352,BC352,BD352, BE352,BG352, BH352, BJ352, BK352, BN352, BO352, BP352)))))</f>
        <v>-0.15</v>
      </c>
      <c r="CZ352" s="717">
        <f t="shared" si="89"/>
        <v>-0.44999999999999996</v>
      </c>
      <c r="DA352" s="509">
        <f t="shared" si="90"/>
        <v>-0.44999999999999996</v>
      </c>
      <c r="DB352" s="504">
        <f t="shared" si="91"/>
        <v>2585</v>
      </c>
      <c r="DC352" s="504">
        <f t="shared" si="92"/>
        <v>1551</v>
      </c>
      <c r="DD352" s="504" t="str">
        <f t="shared" si="93"/>
        <v/>
      </c>
      <c r="DE352" s="504">
        <f t="array" ref="DE352">IF(OR(AQ352="N/A",BM352="N/A",BI352="N/A"),"",GetCertCharge(H352,"Y",AL352))</f>
        <v>54</v>
      </c>
      <c r="DF352" s="504">
        <f>IF(OR(AQ352="N/A",BM352="N/A",BI352="N/A"),"",DC352*Parameters!$L$3)</f>
        <v>62.04</v>
      </c>
      <c r="DG352" s="504">
        <f t="shared" si="94"/>
        <v>1434.96</v>
      </c>
      <c r="DH352" s="504">
        <f t="shared" si="95"/>
        <v>2391.6000000000004</v>
      </c>
    </row>
    <row r="353" spans="2:112" x14ac:dyDescent="0.25">
      <c r="B353" s="798"/>
      <c r="C353" s="799" t="s">
        <v>1815</v>
      </c>
      <c r="D353" s="512"/>
      <c r="E353" s="512"/>
      <c r="F353" s="722" t="s">
        <v>24</v>
      </c>
      <c r="G353" s="800"/>
      <c r="H353" s="801">
        <v>0.61</v>
      </c>
      <c r="I353" s="509" t="s">
        <v>196</v>
      </c>
      <c r="J353" s="802" t="s">
        <v>213</v>
      </c>
      <c r="K353" s="803" t="s">
        <v>187</v>
      </c>
      <c r="L353" s="804" t="s">
        <v>188</v>
      </c>
      <c r="M353" s="805" t="s">
        <v>188</v>
      </c>
      <c r="N353" s="804" t="s">
        <v>188</v>
      </c>
      <c r="O353" s="804" t="s">
        <v>22</v>
      </c>
      <c r="P353" s="806"/>
      <c r="Q353" s="805"/>
      <c r="R353" s="805"/>
      <c r="S353" s="805"/>
      <c r="T353" s="805"/>
      <c r="U353" s="805">
        <v>1.0089999999999999</v>
      </c>
      <c r="V353" s="805"/>
      <c r="W353" s="805"/>
      <c r="X353" s="805"/>
      <c r="Y353" s="805"/>
      <c r="Z353" s="805">
        <v>62</v>
      </c>
      <c r="AA353" s="512">
        <v>58</v>
      </c>
      <c r="AB353" s="512"/>
      <c r="AC353" s="512"/>
      <c r="AD353" s="807"/>
      <c r="AE353" s="805"/>
      <c r="AF353" s="805"/>
      <c r="AG353" s="805"/>
      <c r="AH353" s="805"/>
      <c r="AI353" s="512"/>
      <c r="AJ353" s="512" t="s">
        <v>1957</v>
      </c>
      <c r="AK353" s="807"/>
      <c r="AL353" s="512"/>
      <c r="AM353" s="807"/>
      <c r="AN353" s="512"/>
      <c r="AO353" s="559">
        <f t="array" ref="AO353">IF(AQ353="N/A","",GetRapPrice(I353,H353,J353,K353))</f>
        <v>5700</v>
      </c>
      <c r="AP353" s="509">
        <f t="shared" si="80"/>
        <v>-0.19999999999999996</v>
      </c>
      <c r="AQ353" s="508">
        <f t="array" ref="AQ353">GetFMP(I353,H353,J353,K353,L353,M353,N353,O353,(Q353+R353)/2,Z353,AJ353,"Y")</f>
        <v>4560</v>
      </c>
      <c r="AR353" s="504">
        <f t="shared" si="81"/>
        <v>2781.6</v>
      </c>
      <c r="AS353" s="808"/>
      <c r="AT353" s="809"/>
      <c r="AU353" s="810"/>
      <c r="AV353" s="810"/>
      <c r="AW353" s="811" t="s">
        <v>189</v>
      </c>
      <c r="AX353" s="811" t="s">
        <v>1183</v>
      </c>
      <c r="AY353" s="810" t="s">
        <v>1183</v>
      </c>
      <c r="AZ353" s="810" t="s">
        <v>1183</v>
      </c>
      <c r="BA353" s="810" t="s">
        <v>1183</v>
      </c>
      <c r="BB353" s="810" t="s">
        <v>1183</v>
      </c>
      <c r="BC353" s="810" t="s">
        <v>1183</v>
      </c>
      <c r="BD353" s="810" t="s">
        <v>1183</v>
      </c>
      <c r="BE353" s="810" t="s">
        <v>1183</v>
      </c>
      <c r="BF353" s="811">
        <f>NaturalRelatedDisc(I353,H353,J353,K353,AX353,"Y",L353,M353,N353,O353)+NaturalRelatedDisc(I353,H353,J353,K353,AY353,"Y",L353,M353,N353,O353)+OpenRelatedDisc(I353,H353,J353,K353,AZ353,"Y",L353,M353,N353,O353)+GrainingRelatedDisc(I353,H353,J353,K353,BA353,"Surface","Y",L353,M353,N353,O353)+GrainingRelatedDisc(I353,H353,J353,K353,BB353,"Internal","Y",L353,M353,N353,O353)+OthersRelatedDisc(I353,H353,J353,K353,BC353,"Y",L353,M353,N353,O353)+OthersRelatedDisc(I353,H353,J353,K353,BD353,"Y",L353,M353,N353,O353)+OthersRelatedDisc(I353,H353,J353,K353,BE353,"Y",L353,M353,N353,O353)+cutrelatedDisc(I353,H353,J353,K353,L353,M353,N353,AW353,"Y",O353)+GetColClarupgDwg(I353,H353,J353,K353,AU353,AV353,"Y",L353)</f>
        <v>0</v>
      </c>
      <c r="BG353" s="810" t="s">
        <v>1183</v>
      </c>
      <c r="BH353" s="810" t="s">
        <v>1183</v>
      </c>
      <c r="BI353" s="811">
        <f t="shared" si="82"/>
        <v>0</v>
      </c>
      <c r="BJ353" s="810" t="s">
        <v>1183</v>
      </c>
      <c r="BK353" s="810" t="s">
        <v>1183</v>
      </c>
      <c r="BL353" s="810" t="s">
        <v>1183</v>
      </c>
      <c r="BM353" s="811">
        <f t="shared" si="83"/>
        <v>0</v>
      </c>
      <c r="BN353" s="812" t="s">
        <v>861</v>
      </c>
      <c r="BO353" s="812" t="s">
        <v>861</v>
      </c>
      <c r="BP353" s="812" t="s">
        <v>749</v>
      </c>
      <c r="BQ353" s="811">
        <f>cleanrelateddisc(I353, H353, J353, K353, BN353, BO353, "Y", L353, M353, N353)+HARelatedDisc(I353, H353, J353, K353,BP353, "Y", L353)</f>
        <v>0</v>
      </c>
      <c r="BR353" s="810"/>
      <c r="BS353" s="810"/>
      <c r="BT353" s="811"/>
      <c r="BU353" s="811"/>
      <c r="BV353" s="810"/>
      <c r="BW353" s="811"/>
      <c r="BX353" s="810"/>
      <c r="BY353" s="813"/>
      <c r="BZ353" s="811"/>
      <c r="CA353" s="813"/>
      <c r="CB353" s="811"/>
      <c r="CC353" s="810"/>
      <c r="CD353" s="810"/>
      <c r="CE353" s="810"/>
      <c r="CF353" s="810"/>
      <c r="CG353" s="810"/>
      <c r="CH353" s="810"/>
      <c r="CI353" s="810"/>
      <c r="CJ353" s="810"/>
      <c r="CK353" s="814"/>
      <c r="CL353" s="815">
        <f t="array" ref="CL353">getSection(I353,J353,K353)</f>
        <v>1</v>
      </c>
      <c r="CM353" s="508">
        <f t="array" ref="CM353">IF(AQ353="N/A","",IF(CU353="N/A",0,GetRapPrice(I353,H353,J353,K353)))</f>
        <v>5700</v>
      </c>
      <c r="CN353" s="509">
        <f t="shared" si="84"/>
        <v>-0.19999999999999996</v>
      </c>
      <c r="CO353" s="509">
        <f t="array" ref="CO353">IF(AQ353="N/A","",IF(CU353="N/A",0,IF(ISBLANK(G353),0,GetPolSymmDiscount(I353,H353,J353,K353,L353,M353,N353,O353))))</f>
        <v>0</v>
      </c>
      <c r="CP353" s="509">
        <f t="array" ref="CP353">IF(AQ353="N/A","",Depthdisc(I353,H353,L353,J353,K353,Z353,"Y"))</f>
        <v>0</v>
      </c>
      <c r="CQ353" s="509">
        <f t="array" ref="CQ353">IF(AQ353="N/A","",IF(CU353="N/A",0,GetSizePremiums(I353,H353,J353,K353,L353,M353,N353,O353,getSection(G353,J353,K353))))</f>
        <v>0</v>
      </c>
      <c r="CR353" s="509">
        <f t="array" ref="CR353">IF(AQ353="N/A","",IF(CU353="N/A",0,IF(ISBLANK(G353),0,GetDiameterPremiums(I353,H353,L353,M353,N353,O353,J353,K353,T353))))</f>
        <v>0</v>
      </c>
      <c r="CS353" s="509">
        <f t="array" ref="CS353">IF(AQ353="N/A","",IF(CU353="N/A",0,IF(ISBLANK(G353),0,GetKtoSPremiums(I353,H353,J353,K353,AJ353))))</f>
        <v>0</v>
      </c>
      <c r="CT353" s="509">
        <f t="shared" si="85"/>
        <v>-0.19999999999999996</v>
      </c>
      <c r="CU353" s="508">
        <f t="array" ref="CU353">IF(AQ353="N/A","",GetFMP(I353, H353, J353, K353, L353, M353, N353, O353, (Q353+R353)/2,Z353,AJ353,"Y"))</f>
        <v>4560</v>
      </c>
      <c r="CV353" s="504">
        <f t="shared" si="86"/>
        <v>2781.6</v>
      </c>
      <c r="CW353" s="508">
        <f t="shared" si="87"/>
        <v>5700</v>
      </c>
      <c r="CX353" s="717">
        <f t="shared" si="88"/>
        <v>0</v>
      </c>
      <c r="CY353" s="717">
        <f>IF(OR(AQ353="N/A",BM353="N/A",BI353="N/A"),"",IF(AND(H353&lt;1,H353&gt;=0.3,I352="ROUND"),IF(CT353&gt;=-0.4,-0.2,-0.15),MAX(CX353,IF(OR(AQ353="N/A",BM353="N/A",BI353="N/A"),"",GetFinalDiscount("Y", I353, H353, J353, K353, L353, M353, N353, O353, AS353, AT353,AU353,AV353, AW353, AX353,AY353, AZ353, BA353, BB353,BC353,BD353, BE353,BG353, BH353, BJ353, BK353, BN353, BO353, BP353)))))</f>
        <v>-0.2</v>
      </c>
      <c r="CZ353" s="717">
        <f t="shared" si="89"/>
        <v>-0.19999999999999996</v>
      </c>
      <c r="DA353" s="509">
        <f t="shared" si="90"/>
        <v>-0.19999999999999996</v>
      </c>
      <c r="DB353" s="504">
        <f t="shared" si="91"/>
        <v>4560</v>
      </c>
      <c r="DC353" s="504">
        <f t="shared" si="92"/>
        <v>2781.6</v>
      </c>
      <c r="DD353" s="504" t="str">
        <f t="shared" si="93"/>
        <v/>
      </c>
      <c r="DE353" s="504">
        <f t="array" ref="DE353">IF(OR(AQ353="N/A",BM353="N/A",BI353="N/A"),"",GetCertCharge(H353,"Y",AL353))</f>
        <v>54</v>
      </c>
      <c r="DF353" s="504">
        <f>IF(OR(AQ353="N/A",BM353="N/A",BI353="N/A"),"",DC353*Parameters!$L$3)</f>
        <v>111.264</v>
      </c>
      <c r="DG353" s="504">
        <f t="shared" si="94"/>
        <v>2616.3359999999998</v>
      </c>
      <c r="DH353" s="504">
        <f t="shared" si="95"/>
        <v>4289.0754098360649</v>
      </c>
    </row>
    <row r="354" spans="2:112" x14ac:dyDescent="0.25">
      <c r="B354" s="798"/>
      <c r="C354" s="799" t="s">
        <v>1816</v>
      </c>
      <c r="D354" s="512"/>
      <c r="E354" s="512"/>
      <c r="F354" s="722" t="s">
        <v>24</v>
      </c>
      <c r="G354" s="800"/>
      <c r="H354" s="801">
        <v>0.61</v>
      </c>
      <c r="I354" s="509" t="s">
        <v>196</v>
      </c>
      <c r="J354" s="802" t="s">
        <v>250</v>
      </c>
      <c r="K354" s="803" t="s">
        <v>234</v>
      </c>
      <c r="L354" s="804" t="s">
        <v>188</v>
      </c>
      <c r="M354" s="805" t="s">
        <v>188</v>
      </c>
      <c r="N354" s="804" t="s">
        <v>188</v>
      </c>
      <c r="O354" s="804" t="s">
        <v>22</v>
      </c>
      <c r="P354" s="806"/>
      <c r="Q354" s="805"/>
      <c r="R354" s="805"/>
      <c r="S354" s="805"/>
      <c r="T354" s="805"/>
      <c r="U354" s="805">
        <v>1.0069999999999999</v>
      </c>
      <c r="V354" s="805"/>
      <c r="W354" s="805"/>
      <c r="X354" s="805"/>
      <c r="Y354" s="805"/>
      <c r="Z354" s="805">
        <v>62.7</v>
      </c>
      <c r="AA354" s="512">
        <v>58</v>
      </c>
      <c r="AB354" s="512"/>
      <c r="AC354" s="512"/>
      <c r="AD354" s="807"/>
      <c r="AE354" s="805"/>
      <c r="AF354" s="805"/>
      <c r="AG354" s="805"/>
      <c r="AH354" s="805"/>
      <c r="AI354" s="512"/>
      <c r="AJ354" s="512" t="s">
        <v>1922</v>
      </c>
      <c r="AK354" s="807"/>
      <c r="AL354" s="512"/>
      <c r="AM354" s="807"/>
      <c r="AN354" s="512"/>
      <c r="AO354" s="559">
        <f t="array" ref="AO354">IF(AQ354="N/A","",GetRapPrice(I354,H354,J354,K354))</f>
        <v>4000</v>
      </c>
      <c r="AP354" s="509">
        <f t="shared" si="80"/>
        <v>-0.32999999999999996</v>
      </c>
      <c r="AQ354" s="508">
        <f t="array" ref="AQ354">GetFMP(I354,H354,J354,K354,L354,M354,N354,O354,(Q354+R354)/2,Z354,AJ354,"Y")</f>
        <v>2680</v>
      </c>
      <c r="AR354" s="504">
        <f t="shared" si="81"/>
        <v>1634.8</v>
      </c>
      <c r="AS354" s="808"/>
      <c r="AT354" s="809"/>
      <c r="AU354" s="810"/>
      <c r="AV354" s="810"/>
      <c r="AW354" s="811" t="s">
        <v>189</v>
      </c>
      <c r="AX354" s="811" t="s">
        <v>1183</v>
      </c>
      <c r="AY354" s="810" t="s">
        <v>1183</v>
      </c>
      <c r="AZ354" s="810" t="s">
        <v>1183</v>
      </c>
      <c r="BA354" s="810" t="s">
        <v>1183</v>
      </c>
      <c r="BB354" s="810" t="s">
        <v>1183</v>
      </c>
      <c r="BC354" s="810" t="s">
        <v>1183</v>
      </c>
      <c r="BD354" s="810" t="s">
        <v>1183</v>
      </c>
      <c r="BE354" s="810" t="s">
        <v>1183</v>
      </c>
      <c r="BF354" s="811">
        <f>NaturalRelatedDisc(I354,H354,J354,K354,AX354,"Y",L354,M354,N354,O354)+NaturalRelatedDisc(I354,H354,J354,K354,AY354,"Y",L354,M354,N354,O354)+OpenRelatedDisc(I354,H354,J354,K354,AZ354,"Y",L354,M354,N354,O354)+GrainingRelatedDisc(I354,H354,J354,K354,BA354,"Surface","Y",L354,M354,N354,O354)+GrainingRelatedDisc(I354,H354,J354,K354,BB354,"Internal","Y",L354,M354,N354,O354)+OthersRelatedDisc(I354,H354,J354,K354,BC354,"Y",L354,M354,N354,O354)+OthersRelatedDisc(I354,H354,J354,K354,BD354,"Y",L354,M354,N354,O354)+OthersRelatedDisc(I354,H354,J354,K354,BE354,"Y",L354,M354,N354,O354)+cutrelatedDisc(I354,H354,J354,K354,L354,M354,N354,AW354,"Y",O354)+GetColClarupgDwg(I354,H354,J354,K354,AU354,AV354,"Y",L354)</f>
        <v>0</v>
      </c>
      <c r="BG354" s="810" t="s">
        <v>1183</v>
      </c>
      <c r="BH354" s="810" t="s">
        <v>1183</v>
      </c>
      <c r="BI354" s="811">
        <f t="shared" si="82"/>
        <v>0</v>
      </c>
      <c r="BJ354" s="810" t="s">
        <v>1183</v>
      </c>
      <c r="BK354" s="810" t="s">
        <v>1183</v>
      </c>
      <c r="BL354" s="810" t="s">
        <v>1326</v>
      </c>
      <c r="BM354" s="811">
        <f t="shared" si="83"/>
        <v>0</v>
      </c>
      <c r="BN354" s="812" t="s">
        <v>861</v>
      </c>
      <c r="BO354" s="812" t="s">
        <v>861</v>
      </c>
      <c r="BP354" s="812" t="s">
        <v>749</v>
      </c>
      <c r="BQ354" s="811">
        <f>cleanrelateddisc(I354, H354, J354, K354, BN354, BO354, "Y", L354, M354, N354)+HARelatedDisc(I354, H354, J354, K354,BP354, "Y", L354)</f>
        <v>0</v>
      </c>
      <c r="BR354" s="810"/>
      <c r="BS354" s="810"/>
      <c r="BT354" s="811"/>
      <c r="BU354" s="811"/>
      <c r="BV354" s="810"/>
      <c r="BW354" s="811"/>
      <c r="BX354" s="810"/>
      <c r="BY354" s="813"/>
      <c r="BZ354" s="811"/>
      <c r="CA354" s="813"/>
      <c r="CB354" s="811"/>
      <c r="CC354" s="810"/>
      <c r="CD354" s="810"/>
      <c r="CE354" s="810"/>
      <c r="CF354" s="810"/>
      <c r="CG354" s="810"/>
      <c r="CH354" s="810"/>
      <c r="CI354" s="810"/>
      <c r="CJ354" s="810"/>
      <c r="CK354" s="814"/>
      <c r="CL354" s="815">
        <f t="array" ref="CL354">getSection(I354,J354,K354)</f>
        <v>2</v>
      </c>
      <c r="CM354" s="508">
        <f t="array" ref="CM354">IF(AQ354="N/A","",IF(CU354="N/A",0,GetRapPrice(I354,H354,J354,K354)))</f>
        <v>4000</v>
      </c>
      <c r="CN354" s="509">
        <f t="shared" si="84"/>
        <v>-0.32999999999999996</v>
      </c>
      <c r="CO354" s="509">
        <f t="array" ref="CO354">IF(AQ354="N/A","",IF(CU354="N/A",0,IF(ISBLANK(G354),0,GetPolSymmDiscount(I354,H354,J354,K354,L354,M354,N354,O354))))</f>
        <v>0</v>
      </c>
      <c r="CP354" s="509">
        <f t="array" ref="CP354">IF(AQ354="N/A","",Depthdisc(I354,H354,L354,J354,K354,Z354,"Y"))</f>
        <v>0</v>
      </c>
      <c r="CQ354" s="509">
        <f t="array" ref="CQ354">IF(AQ354="N/A","",IF(CU354="N/A",0,GetSizePremiums(I354,H354,J354,K354,L354,M354,N354,O354,getSection(G354,J354,K354))))</f>
        <v>0</v>
      </c>
      <c r="CR354" s="509">
        <f t="array" ref="CR354">IF(AQ354="N/A","",IF(CU354="N/A",0,IF(ISBLANK(G354),0,GetDiameterPremiums(I354,H354,L354,M354,N354,O354,J354,K354,T354))))</f>
        <v>0</v>
      </c>
      <c r="CS354" s="509">
        <f t="array" ref="CS354">IF(AQ354="N/A","",IF(CU354="N/A",0,IF(ISBLANK(G354),0,GetKtoSPremiums(I354,H354,J354,K354,AJ354))))</f>
        <v>0</v>
      </c>
      <c r="CT354" s="509">
        <f t="shared" si="85"/>
        <v>-0.32999999999999996</v>
      </c>
      <c r="CU354" s="508">
        <f t="array" ref="CU354">IF(AQ354="N/A","",GetFMP(I354, H354, J354, K354, L354, M354, N354, O354, (Q354+R354)/2,Z354,AJ354,"Y"))</f>
        <v>2680</v>
      </c>
      <c r="CV354" s="504">
        <f t="shared" si="86"/>
        <v>1634.8</v>
      </c>
      <c r="CW354" s="508">
        <f t="shared" si="87"/>
        <v>4000</v>
      </c>
      <c r="CX354" s="717">
        <f t="shared" si="88"/>
        <v>0</v>
      </c>
      <c r="CY354" s="717">
        <f>IF(OR(AQ354="N/A",BM354="N/A",BI354="N/A"),"",IF(AND(H354&lt;1,H354&gt;=0.3,I353="ROUND"),IF(CT354&gt;=-0.4,-0.2,-0.15),MAX(CX354,IF(OR(AQ354="N/A",BM354="N/A",BI354="N/A"),"",GetFinalDiscount("Y", I354, H354, J354, K354, L354, M354, N354, O354, AS354, AT354,AU354,AV354, AW354, AX354,AY354, AZ354, BA354, BB354,BC354,BD354, BE354,BG354, BH354, BJ354, BK354, BN354, BO354, BP354)))))</f>
        <v>-0.2</v>
      </c>
      <c r="CZ354" s="717">
        <f t="shared" si="89"/>
        <v>-0.32999999999999996</v>
      </c>
      <c r="DA354" s="509">
        <f t="shared" si="90"/>
        <v>-0.32999999999999996</v>
      </c>
      <c r="DB354" s="504">
        <f t="shared" si="91"/>
        <v>2680</v>
      </c>
      <c r="DC354" s="504">
        <f t="shared" si="92"/>
        <v>1634.8</v>
      </c>
      <c r="DD354" s="504" t="str">
        <f t="shared" si="93"/>
        <v/>
      </c>
      <c r="DE354" s="504">
        <f t="array" ref="DE354">IF(OR(AQ354="N/A",BM354="N/A",BI354="N/A"),"",GetCertCharge(H354,"Y",AL354))</f>
        <v>54</v>
      </c>
      <c r="DF354" s="504">
        <f>IF(OR(AQ354="N/A",BM354="N/A",BI354="N/A"),"",DC354*Parameters!$L$3)</f>
        <v>65.391999999999996</v>
      </c>
      <c r="DG354" s="504">
        <f t="shared" si="94"/>
        <v>1515.4079999999999</v>
      </c>
      <c r="DH354" s="504">
        <f t="shared" si="95"/>
        <v>2484.2754098360656</v>
      </c>
    </row>
    <row r="355" spans="2:112" x14ac:dyDescent="0.25">
      <c r="B355" s="798"/>
      <c r="C355" s="799" t="s">
        <v>1817</v>
      </c>
      <c r="D355" s="512"/>
      <c r="E355" s="512"/>
      <c r="F355" s="722" t="s">
        <v>24</v>
      </c>
      <c r="G355" s="800"/>
      <c r="H355" s="801">
        <v>0.62</v>
      </c>
      <c r="I355" s="509" t="s">
        <v>196</v>
      </c>
      <c r="J355" s="802" t="s">
        <v>233</v>
      </c>
      <c r="K355" s="803" t="s">
        <v>234</v>
      </c>
      <c r="L355" s="804" t="s">
        <v>188</v>
      </c>
      <c r="M355" s="805" t="s">
        <v>188</v>
      </c>
      <c r="N355" s="804" t="s">
        <v>188</v>
      </c>
      <c r="O355" s="804" t="s">
        <v>36</v>
      </c>
      <c r="P355" s="806"/>
      <c r="Q355" s="805"/>
      <c r="R355" s="805"/>
      <c r="S355" s="805"/>
      <c r="T355" s="805"/>
      <c r="U355" s="805">
        <v>1.0069999999999999</v>
      </c>
      <c r="V355" s="805"/>
      <c r="W355" s="805"/>
      <c r="X355" s="805"/>
      <c r="Y355" s="805"/>
      <c r="Z355" s="805">
        <v>62.7</v>
      </c>
      <c r="AA355" s="512">
        <v>58</v>
      </c>
      <c r="AB355" s="512"/>
      <c r="AC355" s="512"/>
      <c r="AD355" s="807"/>
      <c r="AE355" s="805"/>
      <c r="AF355" s="805"/>
      <c r="AG355" s="805"/>
      <c r="AH355" s="805"/>
      <c r="AI355" s="512"/>
      <c r="AJ355" s="512" t="s">
        <v>1903</v>
      </c>
      <c r="AK355" s="807"/>
      <c r="AL355" s="512"/>
      <c r="AM355" s="807"/>
      <c r="AN355" s="512"/>
      <c r="AO355" s="559">
        <f t="array" ref="AO355">IF(AQ355="N/A","",GetRapPrice(I355,H355,J355,K355))</f>
        <v>4500</v>
      </c>
      <c r="AP355" s="509">
        <f t="shared" si="80"/>
        <v>-0.33999999999999997</v>
      </c>
      <c r="AQ355" s="508">
        <f t="array" ref="AQ355">GetFMP(I355,H355,J355,K355,L355,M355,N355,O355,(Q355+R355)/2,Z355,AJ355,"Y")</f>
        <v>2970</v>
      </c>
      <c r="AR355" s="504">
        <f t="shared" si="81"/>
        <v>1841.4</v>
      </c>
      <c r="AS355" s="808"/>
      <c r="AT355" s="809"/>
      <c r="AU355" s="810"/>
      <c r="AV355" s="810"/>
      <c r="AW355" s="811"/>
      <c r="AX355" s="811" t="s">
        <v>1183</v>
      </c>
      <c r="AY355" s="810" t="s">
        <v>1183</v>
      </c>
      <c r="AZ355" s="810" t="s">
        <v>1183</v>
      </c>
      <c r="BA355" s="810" t="s">
        <v>1183</v>
      </c>
      <c r="BB355" s="810" t="s">
        <v>1183</v>
      </c>
      <c r="BC355" s="810" t="s">
        <v>1183</v>
      </c>
      <c r="BD355" s="810" t="s">
        <v>1183</v>
      </c>
      <c r="BE355" s="810" t="s">
        <v>1183</v>
      </c>
      <c r="BF355" s="811">
        <f>NaturalRelatedDisc(I355,H355,J355,K355,AX355,"Y",L355,M355,N355,O355)+NaturalRelatedDisc(I355,H355,J355,K355,AY355,"Y",L355,M355,N355,O355)+OpenRelatedDisc(I355,H355,J355,K355,AZ355,"Y",L355,M355,N355,O355)+GrainingRelatedDisc(I355,H355,J355,K355,BA355,"Surface","Y",L355,M355,N355,O355)+GrainingRelatedDisc(I355,H355,J355,K355,BB355,"Internal","Y",L355,M355,N355,O355)+OthersRelatedDisc(I355,H355,J355,K355,BC355,"Y",L355,M355,N355,O355)+OthersRelatedDisc(I355,H355,J355,K355,BD355,"Y",L355,M355,N355,O355)+OthersRelatedDisc(I355,H355,J355,K355,BE355,"Y",L355,M355,N355,O355)+cutrelatedDisc(I355,H355,J355,K355,L355,M355,N355,AW355,"Y",O355)+GetColClarupgDwg(I355,H355,J355,K355,AU355,AV355,"Y",L355)</f>
        <v>0</v>
      </c>
      <c r="BG355" s="810" t="s">
        <v>1183</v>
      </c>
      <c r="BH355" s="810" t="s">
        <v>1183</v>
      </c>
      <c r="BI355" s="811">
        <f t="shared" si="82"/>
        <v>0</v>
      </c>
      <c r="BJ355" s="810" t="s">
        <v>1183</v>
      </c>
      <c r="BK355" s="810" t="s">
        <v>1183</v>
      </c>
      <c r="BL355" s="810" t="s">
        <v>1326</v>
      </c>
      <c r="BM355" s="811">
        <f t="shared" si="83"/>
        <v>0</v>
      </c>
      <c r="BN355" s="812" t="s">
        <v>861</v>
      </c>
      <c r="BO355" s="812" t="s">
        <v>861</v>
      </c>
      <c r="BP355" s="812" t="s">
        <v>749</v>
      </c>
      <c r="BQ355" s="811">
        <f>cleanrelateddisc(I355, H355, J355, K355, BN355, BO355, "Y", L355, M355, N355)+HARelatedDisc(I355, H355, J355, K355,BP355, "Y", L355)</f>
        <v>0</v>
      </c>
      <c r="BR355" s="810"/>
      <c r="BS355" s="810"/>
      <c r="BT355" s="811"/>
      <c r="BU355" s="811"/>
      <c r="BV355" s="810"/>
      <c r="BW355" s="811"/>
      <c r="BX355" s="810"/>
      <c r="BY355" s="813"/>
      <c r="BZ355" s="811"/>
      <c r="CA355" s="813"/>
      <c r="CB355" s="811"/>
      <c r="CC355" s="810"/>
      <c r="CD355" s="810"/>
      <c r="CE355" s="810"/>
      <c r="CF355" s="810"/>
      <c r="CG355" s="810"/>
      <c r="CH355" s="810"/>
      <c r="CI355" s="810"/>
      <c r="CJ355" s="810"/>
      <c r="CK355" s="814"/>
      <c r="CL355" s="815">
        <f t="array" ref="CL355">getSection(I355,J355,K355)</f>
        <v>1</v>
      </c>
      <c r="CM355" s="508">
        <f t="array" ref="CM355">IF(AQ355="N/A","",IF(CU355="N/A",0,GetRapPrice(I355,H355,J355,K355)))</f>
        <v>4500</v>
      </c>
      <c r="CN355" s="509">
        <f t="shared" si="84"/>
        <v>-0.33999999999999997</v>
      </c>
      <c r="CO355" s="509">
        <f t="array" ref="CO355">IF(AQ355="N/A","",IF(CU355="N/A",0,IF(ISBLANK(G355),0,GetPolSymmDiscount(I355,H355,J355,K355,L355,M355,N355,O355))))</f>
        <v>0</v>
      </c>
      <c r="CP355" s="509">
        <f t="array" ref="CP355">IF(AQ355="N/A","",Depthdisc(I355,H355,L355,J355,K355,Z355,"Y"))</f>
        <v>0</v>
      </c>
      <c r="CQ355" s="509">
        <f t="array" ref="CQ355">IF(AQ355="N/A","",IF(CU355="N/A",0,GetSizePremiums(I355,H355,J355,K355,L355,M355,N355,O355,getSection(G355,J355,K355))))</f>
        <v>0</v>
      </c>
      <c r="CR355" s="509">
        <f t="array" ref="CR355">IF(AQ355="N/A","",IF(CU355="N/A",0,IF(ISBLANK(G355),0,GetDiameterPremiums(I355,H355,L355,M355,N355,O355,J355,K355,T355))))</f>
        <v>0</v>
      </c>
      <c r="CS355" s="509">
        <f t="array" ref="CS355">IF(AQ355="N/A","",IF(CU355="N/A",0,IF(ISBLANK(G355),0,GetKtoSPremiums(I355,H355,J355,K355,AJ355))))</f>
        <v>0</v>
      </c>
      <c r="CT355" s="509">
        <f t="shared" si="85"/>
        <v>-0.33999999999999997</v>
      </c>
      <c r="CU355" s="508">
        <f t="array" ref="CU355">IF(AQ355="N/A","",GetFMP(I355, H355, J355, K355, L355, M355, N355, O355, (Q355+R355)/2,Z355,AJ355,"Y"))</f>
        <v>2970</v>
      </c>
      <c r="CV355" s="504">
        <f t="shared" si="86"/>
        <v>1841.4</v>
      </c>
      <c r="CW355" s="508">
        <f t="shared" si="87"/>
        <v>4500</v>
      </c>
      <c r="CX355" s="717">
        <f t="shared" si="88"/>
        <v>0</v>
      </c>
      <c r="CY355" s="717">
        <f>IF(OR(AQ355="N/A",BM355="N/A",BI355="N/A"),"",IF(AND(H355&lt;1,H355&gt;=0.3,I354="ROUND"),IF(CT355&gt;=-0.4,-0.2,-0.15),MAX(CX355,IF(OR(AQ355="N/A",BM355="N/A",BI355="N/A"),"",GetFinalDiscount("Y", I355, H355, J355, K355, L355, M355, N355, O355, AS355, AT355,AU355,AV355, AW355, AX355,AY355, AZ355, BA355, BB355,BC355,BD355, BE355,BG355, BH355, BJ355, BK355, BN355, BO355, BP355)))))</f>
        <v>-0.2</v>
      </c>
      <c r="CZ355" s="717">
        <f t="shared" si="89"/>
        <v>-0.33999999999999997</v>
      </c>
      <c r="DA355" s="509">
        <f t="shared" si="90"/>
        <v>-0.33999999999999997</v>
      </c>
      <c r="DB355" s="504">
        <f t="shared" si="91"/>
        <v>2970</v>
      </c>
      <c r="DC355" s="504">
        <f t="shared" si="92"/>
        <v>1841.4</v>
      </c>
      <c r="DD355" s="504" t="str">
        <f t="shared" si="93"/>
        <v/>
      </c>
      <c r="DE355" s="504">
        <f t="array" ref="DE355">IF(OR(AQ355="N/A",BM355="N/A",BI355="N/A"),"",GetCertCharge(H355,"Y",AL355))</f>
        <v>54</v>
      </c>
      <c r="DF355" s="504">
        <f>IF(OR(AQ355="N/A",BM355="N/A",BI355="N/A"),"",DC355*Parameters!$L$3)</f>
        <v>73.656000000000006</v>
      </c>
      <c r="DG355" s="504">
        <f t="shared" si="94"/>
        <v>1713.7440000000001</v>
      </c>
      <c r="DH355" s="504">
        <f t="shared" si="95"/>
        <v>2764.103225806452</v>
      </c>
    </row>
    <row r="356" spans="2:112" x14ac:dyDescent="0.25">
      <c r="B356" s="798"/>
      <c r="C356" s="799" t="s">
        <v>1818</v>
      </c>
      <c r="D356" s="512"/>
      <c r="E356" s="512"/>
      <c r="F356" s="722" t="s">
        <v>24</v>
      </c>
      <c r="G356" s="800"/>
      <c r="H356" s="801">
        <v>0.63</v>
      </c>
      <c r="I356" s="509" t="s">
        <v>196</v>
      </c>
      <c r="J356" s="802" t="s">
        <v>186</v>
      </c>
      <c r="K356" s="803" t="s">
        <v>251</v>
      </c>
      <c r="L356" s="804" t="s">
        <v>188</v>
      </c>
      <c r="M356" s="805" t="s">
        <v>188</v>
      </c>
      <c r="N356" s="804" t="s">
        <v>188</v>
      </c>
      <c r="O356" s="804" t="s">
        <v>22</v>
      </c>
      <c r="P356" s="806"/>
      <c r="Q356" s="805"/>
      <c r="R356" s="805"/>
      <c r="S356" s="805"/>
      <c r="T356" s="805"/>
      <c r="U356" s="805">
        <v>1.006</v>
      </c>
      <c r="V356" s="805"/>
      <c r="W356" s="805"/>
      <c r="X356" s="805"/>
      <c r="Y356" s="805"/>
      <c r="Z356" s="805">
        <v>62.4</v>
      </c>
      <c r="AA356" s="512">
        <v>57</v>
      </c>
      <c r="AB356" s="512"/>
      <c r="AC356" s="512"/>
      <c r="AD356" s="807"/>
      <c r="AE356" s="805"/>
      <c r="AF356" s="805"/>
      <c r="AG356" s="805"/>
      <c r="AH356" s="805"/>
      <c r="AI356" s="512"/>
      <c r="AJ356" s="512" t="s">
        <v>1904</v>
      </c>
      <c r="AK356" s="807"/>
      <c r="AL356" s="512"/>
      <c r="AM356" s="807"/>
      <c r="AN356" s="512"/>
      <c r="AO356" s="559">
        <f t="array" ref="AO356">IF(AQ356="N/A","",GetRapPrice(I356,H356,J356,K356))</f>
        <v>4400</v>
      </c>
      <c r="AP356" s="509">
        <f t="shared" si="80"/>
        <v>-0.31000000000000005</v>
      </c>
      <c r="AQ356" s="508">
        <f t="array" ref="AQ356">GetFMP(I356,H356,J356,K356,L356,M356,N356,O356,(Q356+R356)/2,Z356,AJ356,"Y")</f>
        <v>3035.9999999999995</v>
      </c>
      <c r="AR356" s="504">
        <f t="shared" si="81"/>
        <v>1912.6799999999998</v>
      </c>
      <c r="AS356" s="808"/>
      <c r="AT356" s="809"/>
      <c r="AU356" s="810"/>
      <c r="AV356" s="810"/>
      <c r="AW356" s="811" t="s">
        <v>189</v>
      </c>
      <c r="AX356" s="811" t="s">
        <v>253</v>
      </c>
      <c r="AY356" s="810" t="s">
        <v>1183</v>
      </c>
      <c r="AZ356" s="810" t="s">
        <v>1183</v>
      </c>
      <c r="BA356" s="810" t="s">
        <v>1183</v>
      </c>
      <c r="BB356" s="810" t="s">
        <v>1183</v>
      </c>
      <c r="BC356" s="810" t="s">
        <v>1183</v>
      </c>
      <c r="BD356" s="810" t="s">
        <v>1183</v>
      </c>
      <c r="BE356" s="810" t="s">
        <v>1183</v>
      </c>
      <c r="BF356" s="811">
        <f>NaturalRelatedDisc(I356,H356,J356,K356,AX356,"Y",L356,M356,N356,O356)+NaturalRelatedDisc(I356,H356,J356,K356,AY356,"Y",L356,M356,N356,O356)+OpenRelatedDisc(I356,H356,J356,K356,AZ356,"Y",L356,M356,N356,O356)+GrainingRelatedDisc(I356,H356,J356,K356,BA356,"Surface","Y",L356,M356,N356,O356)+GrainingRelatedDisc(I356,H356,J356,K356,BB356,"Internal","Y",L356,M356,N356,O356)+OthersRelatedDisc(I356,H356,J356,K356,BC356,"Y",L356,M356,N356,O356)+OthersRelatedDisc(I356,H356,J356,K356,BD356,"Y",L356,M356,N356,O356)+OthersRelatedDisc(I356,H356,J356,K356,BE356,"Y",L356,M356,N356,O356)+cutrelatedDisc(I356,H356,J356,K356,L356,M356,N356,AW356,"Y",O356)+GetColClarupgDwg(I356,H356,J356,K356,AU356,AV356,"Y",L356)</f>
        <v>0</v>
      </c>
      <c r="BG356" s="810" t="s">
        <v>1183</v>
      </c>
      <c r="BH356" s="810" t="s">
        <v>1183</v>
      </c>
      <c r="BI356" s="811">
        <f t="shared" si="82"/>
        <v>0</v>
      </c>
      <c r="BJ356" s="810" t="s">
        <v>1183</v>
      </c>
      <c r="BK356" s="810" t="s">
        <v>1183</v>
      </c>
      <c r="BL356" s="810" t="s">
        <v>1322</v>
      </c>
      <c r="BM356" s="811">
        <f t="shared" si="83"/>
        <v>0</v>
      </c>
      <c r="BN356" s="812" t="s">
        <v>861</v>
      </c>
      <c r="BO356" s="812" t="s">
        <v>861</v>
      </c>
      <c r="BP356" s="812" t="s">
        <v>749</v>
      </c>
      <c r="BQ356" s="811">
        <f>cleanrelateddisc(I356, H356, J356, K356, BN356, BO356, "Y", L356, M356, N356)+HARelatedDisc(I356, H356, J356, K356,BP356, "Y", L356)</f>
        <v>0</v>
      </c>
      <c r="BR356" s="810"/>
      <c r="BS356" s="810"/>
      <c r="BT356" s="811"/>
      <c r="BU356" s="811"/>
      <c r="BV356" s="810"/>
      <c r="BW356" s="811"/>
      <c r="BX356" s="810"/>
      <c r="BY356" s="813"/>
      <c r="BZ356" s="811"/>
      <c r="CA356" s="813"/>
      <c r="CB356" s="811"/>
      <c r="CC356" s="810"/>
      <c r="CD356" s="810"/>
      <c r="CE356" s="810"/>
      <c r="CF356" s="810"/>
      <c r="CG356" s="810"/>
      <c r="CH356" s="810"/>
      <c r="CI356" s="810"/>
      <c r="CJ356" s="810"/>
      <c r="CK356" s="814"/>
      <c r="CL356" s="815">
        <f t="array" ref="CL356">getSection(I356,J356,K356)</f>
        <v>4</v>
      </c>
      <c r="CM356" s="508">
        <f t="array" ref="CM356">IF(AQ356="N/A","",IF(CU356="N/A",0,GetRapPrice(I356,H356,J356,K356)))</f>
        <v>4400</v>
      </c>
      <c r="CN356" s="509">
        <f t="shared" si="84"/>
        <v>-0.31000000000000005</v>
      </c>
      <c r="CO356" s="509">
        <f t="array" ref="CO356">IF(AQ356="N/A","",IF(CU356="N/A",0,IF(ISBLANK(G356),0,GetPolSymmDiscount(I356,H356,J356,K356,L356,M356,N356,O356))))</f>
        <v>0</v>
      </c>
      <c r="CP356" s="509">
        <f t="array" ref="CP356">IF(AQ356="N/A","",Depthdisc(I356,H356,L356,J356,K356,Z356,"Y"))</f>
        <v>0</v>
      </c>
      <c r="CQ356" s="509">
        <f t="array" ref="CQ356">IF(AQ356="N/A","",IF(CU356="N/A",0,GetSizePremiums(I356,H356,J356,K356,L356,M356,N356,O356,getSection(G356,J356,K356))))</f>
        <v>0</v>
      </c>
      <c r="CR356" s="509">
        <f t="array" ref="CR356">IF(AQ356="N/A","",IF(CU356="N/A",0,IF(ISBLANK(G356),0,GetDiameterPremiums(I356,H356,L356,M356,N356,O356,J356,K356,T356))))</f>
        <v>0</v>
      </c>
      <c r="CS356" s="509">
        <f t="array" ref="CS356">IF(AQ356="N/A","",IF(CU356="N/A",0,IF(ISBLANK(G356),0,GetKtoSPremiums(I356,H356,J356,K356,AJ356))))</f>
        <v>0</v>
      </c>
      <c r="CT356" s="509">
        <f t="shared" si="85"/>
        <v>-0.31000000000000005</v>
      </c>
      <c r="CU356" s="508">
        <f t="array" ref="CU356">IF(AQ356="N/A","",GetFMP(I356, H356, J356, K356, L356, M356, N356, O356, (Q356+R356)/2,Z356,AJ356,"Y"))</f>
        <v>3035.9999999999995</v>
      </c>
      <c r="CV356" s="504">
        <f t="shared" si="86"/>
        <v>1912.6799999999998</v>
      </c>
      <c r="CW356" s="508">
        <f t="shared" si="87"/>
        <v>4400</v>
      </c>
      <c r="CX356" s="717">
        <f t="shared" si="88"/>
        <v>0</v>
      </c>
      <c r="CY356" s="717">
        <f>IF(OR(AQ356="N/A",BM356="N/A",BI356="N/A"),"",IF(AND(H356&lt;1,H356&gt;=0.3,I355="ROUND"),IF(CT356&gt;=-0.4,-0.2,-0.15),MAX(CX356,IF(OR(AQ356="N/A",BM356="N/A",BI356="N/A"),"",GetFinalDiscount("Y", I356, H356, J356, K356, L356, M356, N356, O356, AS356, AT356,AU356,AV356, AW356, AX356,AY356, AZ356, BA356, BB356,BC356,BD356, BE356,BG356, BH356, BJ356, BK356, BN356, BO356, BP356)))))</f>
        <v>-0.2</v>
      </c>
      <c r="CZ356" s="717">
        <f t="shared" si="89"/>
        <v>-0.31000000000000005</v>
      </c>
      <c r="DA356" s="509">
        <f t="shared" si="90"/>
        <v>-0.31000000000000005</v>
      </c>
      <c r="DB356" s="504">
        <f t="shared" si="91"/>
        <v>3035.9999999999995</v>
      </c>
      <c r="DC356" s="504">
        <f t="shared" si="92"/>
        <v>1912.6799999999998</v>
      </c>
      <c r="DD356" s="504" t="str">
        <f t="shared" si="93"/>
        <v/>
      </c>
      <c r="DE356" s="504">
        <f t="array" ref="DE356">IF(OR(AQ356="N/A",BM356="N/A",BI356="N/A"),"",GetCertCharge(H356,"Y",AL356))</f>
        <v>54</v>
      </c>
      <c r="DF356" s="504">
        <f>IF(OR(AQ356="N/A",BM356="N/A",BI356="N/A"),"",DC356*Parameters!$L$3)</f>
        <v>76.507199999999997</v>
      </c>
      <c r="DG356" s="504">
        <f t="shared" si="94"/>
        <v>1782.1727999999998</v>
      </c>
      <c r="DH356" s="504">
        <f t="shared" si="95"/>
        <v>2828.8457142857142</v>
      </c>
    </row>
    <row r="357" spans="2:112" x14ac:dyDescent="0.25">
      <c r="B357" s="798"/>
      <c r="C357" s="799" t="s">
        <v>1819</v>
      </c>
      <c r="D357" s="512"/>
      <c r="E357" s="512"/>
      <c r="F357" s="722" t="s">
        <v>24</v>
      </c>
      <c r="G357" s="800"/>
      <c r="H357" s="801">
        <v>0.63</v>
      </c>
      <c r="I357" s="509" t="s">
        <v>196</v>
      </c>
      <c r="J357" s="802" t="s">
        <v>273</v>
      </c>
      <c r="K357" s="803" t="s">
        <v>266</v>
      </c>
      <c r="L357" s="804" t="s">
        <v>188</v>
      </c>
      <c r="M357" s="805" t="s">
        <v>188</v>
      </c>
      <c r="N357" s="804" t="s">
        <v>188</v>
      </c>
      <c r="O357" s="804" t="s">
        <v>22</v>
      </c>
      <c r="P357" s="806"/>
      <c r="Q357" s="805"/>
      <c r="R357" s="805"/>
      <c r="S357" s="805"/>
      <c r="T357" s="805"/>
      <c r="U357" s="805">
        <v>1.0089999999999999</v>
      </c>
      <c r="V357" s="805"/>
      <c r="W357" s="805"/>
      <c r="X357" s="805"/>
      <c r="Y357" s="805"/>
      <c r="Z357" s="805">
        <v>60.7</v>
      </c>
      <c r="AA357" s="512">
        <v>59</v>
      </c>
      <c r="AB357" s="512"/>
      <c r="AC357" s="512"/>
      <c r="AD357" s="807"/>
      <c r="AE357" s="805"/>
      <c r="AF357" s="805"/>
      <c r="AG357" s="805"/>
      <c r="AH357" s="805"/>
      <c r="AI357" s="512"/>
      <c r="AJ357" s="512" t="s">
        <v>1926</v>
      </c>
      <c r="AK357" s="807"/>
      <c r="AL357" s="512"/>
      <c r="AM357" s="807"/>
      <c r="AN357" s="512"/>
      <c r="AO357" s="559">
        <f t="array" ref="AO357">IF(AQ357="N/A","",GetRapPrice(I357,H357,J357,K357))</f>
        <v>1700</v>
      </c>
      <c r="AP357" s="509">
        <f t="shared" si="80"/>
        <v>-0.31000000000000005</v>
      </c>
      <c r="AQ357" s="508">
        <f t="array" ref="AQ357">GetFMP(I357,H357,J357,K357,L357,M357,N357,O357,(Q357+R357)/2,Z357,AJ357,"Y")</f>
        <v>1173</v>
      </c>
      <c r="AR357" s="504">
        <f t="shared" si="81"/>
        <v>738.99</v>
      </c>
      <c r="AS357" s="808"/>
      <c r="AT357" s="809"/>
      <c r="AU357" s="810"/>
      <c r="AV357" s="810"/>
      <c r="AW357" s="811" t="s">
        <v>189</v>
      </c>
      <c r="AX357" s="811" t="s">
        <v>253</v>
      </c>
      <c r="AY357" s="810" t="s">
        <v>1183</v>
      </c>
      <c r="AZ357" s="810" t="s">
        <v>1196</v>
      </c>
      <c r="BA357" s="810" t="s">
        <v>1183</v>
      </c>
      <c r="BB357" s="810" t="s">
        <v>1183</v>
      </c>
      <c r="BC357" s="810" t="s">
        <v>1183</v>
      </c>
      <c r="BD357" s="810" t="s">
        <v>1183</v>
      </c>
      <c r="BE357" s="810" t="s">
        <v>1183</v>
      </c>
      <c r="BF357" s="811">
        <f>NaturalRelatedDisc(I357,H357,J357,K357,AX357,"Y",L357,M357,N357,O357)+NaturalRelatedDisc(I357,H357,J357,K357,AY357,"Y",L357,M357,N357,O357)+OpenRelatedDisc(I357,H357,J357,K357,AZ357,"Y",L357,M357,N357,O357)+GrainingRelatedDisc(I357,H357,J357,K357,BA357,"Surface","Y",L357,M357,N357,O357)+GrainingRelatedDisc(I357,H357,J357,K357,BB357,"Internal","Y",L357,M357,N357,O357)+OthersRelatedDisc(I357,H357,J357,K357,BC357,"Y",L357,M357,N357,O357)+OthersRelatedDisc(I357,H357,J357,K357,BD357,"Y",L357,M357,N357,O357)+OthersRelatedDisc(I357,H357,J357,K357,BE357,"Y",L357,M357,N357,O357)+cutrelatedDisc(I357,H357,J357,K357,L357,M357,N357,AW357,"Y",O357)+GetColClarupgDwg(I357,H357,J357,K357,AU357,AV357,"Y",L357)</f>
        <v>-0.02</v>
      </c>
      <c r="BG357" s="810" t="s">
        <v>1183</v>
      </c>
      <c r="BH357" s="810" t="s">
        <v>1183</v>
      </c>
      <c r="BI357" s="811">
        <f t="shared" si="82"/>
        <v>0</v>
      </c>
      <c r="BJ357" s="810" t="s">
        <v>1284</v>
      </c>
      <c r="BK357" s="810" t="s">
        <v>1183</v>
      </c>
      <c r="BL357" s="810" t="s">
        <v>1323</v>
      </c>
      <c r="BM357" s="811">
        <f t="shared" si="83"/>
        <v>-0.01</v>
      </c>
      <c r="BN357" s="812" t="s">
        <v>749</v>
      </c>
      <c r="BO357" s="812" t="s">
        <v>749</v>
      </c>
      <c r="BP357" s="812" t="s">
        <v>749</v>
      </c>
      <c r="BQ357" s="811">
        <f>cleanrelateddisc(I357, H357, J357, K357, BN357, BO357, "Y", L357, M357, N357)+HARelatedDisc(I357, H357, J357, K357,BP357, "Y", L357)</f>
        <v>0</v>
      </c>
      <c r="BR357" s="810"/>
      <c r="BS357" s="810"/>
      <c r="BT357" s="811"/>
      <c r="BU357" s="811"/>
      <c r="BV357" s="810"/>
      <c r="BW357" s="811"/>
      <c r="BX357" s="810"/>
      <c r="BY357" s="813"/>
      <c r="BZ357" s="811"/>
      <c r="CA357" s="813"/>
      <c r="CB357" s="811"/>
      <c r="CC357" s="810"/>
      <c r="CD357" s="810"/>
      <c r="CE357" s="810"/>
      <c r="CF357" s="810"/>
      <c r="CG357" s="810"/>
      <c r="CH357" s="810"/>
      <c r="CI357" s="810"/>
      <c r="CJ357" s="810"/>
      <c r="CK357" s="814"/>
      <c r="CL357" s="815">
        <f t="array" ref="CL357">getSection(I357,J357,K357)</f>
        <v>9</v>
      </c>
      <c r="CM357" s="508">
        <f t="array" ref="CM357">IF(AQ357="N/A","",IF(CU357="N/A",0,GetRapPrice(I357,H357,J357,K357)))</f>
        <v>1700</v>
      </c>
      <c r="CN357" s="509">
        <f t="shared" si="84"/>
        <v>-0.31000000000000005</v>
      </c>
      <c r="CO357" s="509">
        <f t="array" ref="CO357">IF(AQ357="N/A","",IF(CU357="N/A",0,IF(ISBLANK(G357),0,GetPolSymmDiscount(I357,H357,J357,K357,L357,M357,N357,O357))))</f>
        <v>0</v>
      </c>
      <c r="CP357" s="509">
        <f t="array" ref="CP357">IF(AQ357="N/A","",Depthdisc(I357,H357,L357,J357,K357,Z357,"Y"))</f>
        <v>0</v>
      </c>
      <c r="CQ357" s="509">
        <f t="array" ref="CQ357">IF(AQ357="N/A","",IF(CU357="N/A",0,GetSizePremiums(I357,H357,J357,K357,L357,M357,N357,O357,getSection(G357,J357,K357))))</f>
        <v>0</v>
      </c>
      <c r="CR357" s="509">
        <f t="array" ref="CR357">IF(AQ357="N/A","",IF(CU357="N/A",0,IF(ISBLANK(G357),0,GetDiameterPremiums(I357,H357,L357,M357,N357,O357,J357,K357,T357))))</f>
        <v>0</v>
      </c>
      <c r="CS357" s="509">
        <f t="array" ref="CS357">IF(AQ357="N/A","",IF(CU357="N/A",0,IF(ISBLANK(G357),0,GetKtoSPremiums(I357,H357,J357,K357,AJ357))))</f>
        <v>0</v>
      </c>
      <c r="CT357" s="509">
        <f t="shared" si="85"/>
        <v>-0.31000000000000005</v>
      </c>
      <c r="CU357" s="508">
        <f t="array" ref="CU357">IF(AQ357="N/A","",GetFMP(I357, H357, J357, K357, L357, M357, N357, O357, (Q357+R357)/2,Z357,AJ357,"Y"))</f>
        <v>1173</v>
      </c>
      <c r="CV357" s="504">
        <f t="shared" si="86"/>
        <v>738.99</v>
      </c>
      <c r="CW357" s="508">
        <f t="shared" si="87"/>
        <v>1700</v>
      </c>
      <c r="CX357" s="717">
        <f t="shared" si="88"/>
        <v>-0.03</v>
      </c>
      <c r="CY357" s="717">
        <f>IF(OR(AQ357="N/A",BM357="N/A",BI357="N/A"),"",IF(AND(H357&lt;1,H357&gt;=0.3,I356="ROUND"),IF(CT357&gt;=-0.4,-0.2,-0.15),MAX(CX357,IF(OR(AQ357="N/A",BM357="N/A",BI357="N/A"),"",GetFinalDiscount("Y", I357, H357, J357, K357, L357, M357, N357, O357, AS357, AT357,AU357,AV357, AW357, AX357,AY357, AZ357, BA357, BB357,BC357,BD357, BE357,BG357, BH357, BJ357, BK357, BN357, BO357, BP357)))))</f>
        <v>-0.2</v>
      </c>
      <c r="CZ357" s="717">
        <f t="shared" si="89"/>
        <v>-0.31000000000000005</v>
      </c>
      <c r="DA357" s="509">
        <f t="shared" si="90"/>
        <v>-0.34000000000000008</v>
      </c>
      <c r="DB357" s="504">
        <f t="shared" si="91"/>
        <v>1121.9999999999998</v>
      </c>
      <c r="DC357" s="504">
        <f t="shared" si="92"/>
        <v>706.8599999999999</v>
      </c>
      <c r="DD357" s="504" t="str">
        <f t="shared" si="93"/>
        <v/>
      </c>
      <c r="DE357" s="504">
        <f t="array" ref="DE357">IF(OR(AQ357="N/A",BM357="N/A",BI357="N/A"),"",GetCertCharge(H357,"Y",AL357))</f>
        <v>54</v>
      </c>
      <c r="DF357" s="504">
        <f>IF(OR(AQ357="N/A",BM357="N/A",BI357="N/A"),"",DC357*Parameters!$L$3)</f>
        <v>28.274399999999996</v>
      </c>
      <c r="DG357" s="504">
        <f t="shared" si="94"/>
        <v>624.58559999999989</v>
      </c>
      <c r="DH357" s="504">
        <f t="shared" si="95"/>
        <v>991.40571428571411</v>
      </c>
    </row>
    <row r="358" spans="2:112" x14ac:dyDescent="0.25">
      <c r="B358" s="798"/>
      <c r="C358" s="799" t="s">
        <v>1490</v>
      </c>
      <c r="D358" s="512"/>
      <c r="E358" s="512"/>
      <c r="F358" s="722" t="s">
        <v>24</v>
      </c>
      <c r="G358" s="800"/>
      <c r="H358" s="801">
        <v>0.7</v>
      </c>
      <c r="I358" s="509" t="s">
        <v>196</v>
      </c>
      <c r="J358" s="802" t="s">
        <v>273</v>
      </c>
      <c r="K358" s="803" t="s">
        <v>259</v>
      </c>
      <c r="L358" s="804" t="s">
        <v>202</v>
      </c>
      <c r="M358" s="805" t="s">
        <v>202</v>
      </c>
      <c r="N358" s="804" t="s">
        <v>202</v>
      </c>
      <c r="O358" s="804" t="s">
        <v>22</v>
      </c>
      <c r="P358" s="806"/>
      <c r="Q358" s="805"/>
      <c r="R358" s="805"/>
      <c r="S358" s="805"/>
      <c r="T358" s="805"/>
      <c r="U358" s="805">
        <v>1.02</v>
      </c>
      <c r="V358" s="805"/>
      <c r="W358" s="805"/>
      <c r="X358" s="805"/>
      <c r="Y358" s="805"/>
      <c r="Z358" s="805">
        <v>64.3</v>
      </c>
      <c r="AA358" s="512">
        <v>59</v>
      </c>
      <c r="AB358" s="512"/>
      <c r="AC358" s="512"/>
      <c r="AD358" s="807"/>
      <c r="AE358" s="805"/>
      <c r="AF358" s="805"/>
      <c r="AG358" s="805"/>
      <c r="AH358" s="805"/>
      <c r="AI358" s="512"/>
      <c r="AJ358" s="512"/>
      <c r="AK358" s="807"/>
      <c r="AL358" s="512"/>
      <c r="AM358" s="807"/>
      <c r="AN358" s="512"/>
      <c r="AO358" s="559">
        <f t="array" ref="AO358">IF(AQ358="N/A","",GetRapPrice(I358,H358,J358,K358))</f>
        <v>2400</v>
      </c>
      <c r="AP358" s="509">
        <f t="shared" si="80"/>
        <v>-0.39</v>
      </c>
      <c r="AQ358" s="508">
        <f t="array" ref="AQ358">GetFMP(I358,H358,J358,K358,L358,M358,N358,O358,(Q358+R358)/2,Z358,AJ358,"Y")</f>
        <v>1464</v>
      </c>
      <c r="AR358" s="504">
        <f t="shared" si="81"/>
        <v>1024.8</v>
      </c>
      <c r="AS358" s="808"/>
      <c r="AT358" s="809"/>
      <c r="AU358" s="810"/>
      <c r="AV358" s="810"/>
      <c r="AW358" s="811"/>
      <c r="AX358" s="811" t="s">
        <v>1183</v>
      </c>
      <c r="AY358" s="810" t="s">
        <v>1183</v>
      </c>
      <c r="AZ358" s="810" t="s">
        <v>1183</v>
      </c>
      <c r="BA358" s="810" t="s">
        <v>1183</v>
      </c>
      <c r="BB358" s="810" t="s">
        <v>1183</v>
      </c>
      <c r="BC358" s="810" t="s">
        <v>1183</v>
      </c>
      <c r="BD358" s="810" t="s">
        <v>1183</v>
      </c>
      <c r="BE358" s="810" t="s">
        <v>1183</v>
      </c>
      <c r="BF358" s="811">
        <f>NaturalRelatedDisc(I358,H358,J358,K358,AX358,"Y",L358,M358,N358,O358)+NaturalRelatedDisc(I358,H358,J358,K358,AY358,"Y",L358,M358,N358,O358)+OpenRelatedDisc(I358,H358,J358,K358,AZ358,"Y",L358,M358,N358,O358)+GrainingRelatedDisc(I358,H358,J358,K358,BA358,"Surface","Y",L358,M358,N358,O358)+GrainingRelatedDisc(I358,H358,J358,K358,BB358,"Internal","Y",L358,M358,N358,O358)+OthersRelatedDisc(I358,H358,J358,K358,BC358,"Y",L358,M358,N358,O358)+OthersRelatedDisc(I358,H358,J358,K358,BD358,"Y",L358,M358,N358,O358)+OthersRelatedDisc(I358,H358,J358,K358,BE358,"Y",L358,M358,N358,O358)+cutrelatedDisc(I358,H358,J358,K358,L358,M358,N358,AW358,"Y",O358)+GetColClarupgDwg(I358,H358,J358,K358,AU358,AV358,"Y",L358)</f>
        <v>0</v>
      </c>
      <c r="BG358" s="810" t="s">
        <v>1183</v>
      </c>
      <c r="BH358" s="810" t="s">
        <v>1183</v>
      </c>
      <c r="BI358" s="811">
        <f t="shared" si="82"/>
        <v>0</v>
      </c>
      <c r="BJ358" s="810" t="s">
        <v>1183</v>
      </c>
      <c r="BK358" s="810" t="s">
        <v>1183</v>
      </c>
      <c r="BL358" s="810" t="s">
        <v>1183</v>
      </c>
      <c r="BM358" s="811">
        <f t="shared" si="83"/>
        <v>0</v>
      </c>
      <c r="BN358" s="812"/>
      <c r="BO358" s="812"/>
      <c r="BP358" s="812"/>
      <c r="BQ358" s="811">
        <f>cleanrelateddisc(I358, H358, J358, K358, BN358, BO358, "Y", L358, M358, N358)+HARelatedDisc(I358, H358, J358, K358,BP358, "Y", L358)</f>
        <v>0</v>
      </c>
      <c r="BR358" s="810"/>
      <c r="BS358" s="810"/>
      <c r="BT358" s="811"/>
      <c r="BU358" s="811"/>
      <c r="BV358" s="810"/>
      <c r="BW358" s="811"/>
      <c r="BX358" s="810"/>
      <c r="BY358" s="813"/>
      <c r="BZ358" s="811"/>
      <c r="CA358" s="813"/>
      <c r="CB358" s="811"/>
      <c r="CC358" s="810"/>
      <c r="CD358" s="810"/>
      <c r="CE358" s="810"/>
      <c r="CF358" s="810"/>
      <c r="CG358" s="810"/>
      <c r="CH358" s="810"/>
      <c r="CI358" s="810"/>
      <c r="CJ358" s="810"/>
      <c r="CK358" s="814"/>
      <c r="CL358" s="815">
        <f t="array" ref="CL358">getSection(I358,J358,K358)</f>
        <v>9</v>
      </c>
      <c r="CM358" s="508">
        <f t="array" ref="CM358">IF(AQ358="N/A","",IF(CU358="N/A",0,GetRapPrice(I358,H358,J358,K358)))</f>
        <v>2400</v>
      </c>
      <c r="CN358" s="509">
        <f t="shared" si="84"/>
        <v>-0.39</v>
      </c>
      <c r="CO358" s="509">
        <f t="array" ref="CO358">IF(AQ358="N/A","",IF(CU358="N/A",0,IF(ISBLANK(G358),0,GetPolSymmDiscount(I358,H358,J358,K358,L358,M358,N358,O358))))</f>
        <v>0</v>
      </c>
      <c r="CP358" s="509">
        <f t="array" ref="CP358">IF(AQ358="N/A","",Depthdisc(I358,H358,L358,J358,K358,Z358,"Y"))</f>
        <v>0</v>
      </c>
      <c r="CQ358" s="509">
        <f t="array" ref="CQ358">IF(AQ358="N/A","",IF(CU358="N/A",0,GetSizePremiums(I358,H358,J358,K358,L358,M358,N358,O358,getSection(G358,J358,K358))))</f>
        <v>0</v>
      </c>
      <c r="CR358" s="509">
        <f t="array" ref="CR358">IF(AQ358="N/A","",IF(CU358="N/A",0,IF(ISBLANK(G358),0,GetDiameterPremiums(I358,H358,L358,M358,N358,O358,J358,K358,T358))))</f>
        <v>0</v>
      </c>
      <c r="CS358" s="509">
        <f t="array" ref="CS358">IF(AQ358="N/A","",IF(CU358="N/A",0,IF(ISBLANK(G358),0,GetKtoSPremiums(I358,H358,J358,K358,AJ358))))</f>
        <v>0</v>
      </c>
      <c r="CT358" s="509">
        <f t="shared" si="85"/>
        <v>-0.39</v>
      </c>
      <c r="CU358" s="508">
        <f t="array" ref="CU358">IF(AQ358="N/A","",GetFMP(I358, H358, J358, K358, L358, M358, N358, O358, (Q358+R358)/2,Z358,AJ358,"Y"))</f>
        <v>1464</v>
      </c>
      <c r="CV358" s="504">
        <f t="shared" si="86"/>
        <v>1024.8</v>
      </c>
      <c r="CW358" s="508">
        <f t="shared" si="87"/>
        <v>2400</v>
      </c>
      <c r="CX358" s="717">
        <f t="shared" si="88"/>
        <v>0</v>
      </c>
      <c r="CY358" s="717">
        <f>IF(OR(AQ358="N/A",BM358="N/A",BI358="N/A"),"",IF(AND(H358&lt;1,H358&gt;=0.3,I357="ROUND"),IF(CT358&gt;=-0.4,-0.2,-0.15),MAX(CX358,IF(OR(AQ358="N/A",BM358="N/A",BI358="N/A"),"",GetFinalDiscount("Y", I358, H358, J358, K358, L358, M358, N358, O358, AS358, AT358,AU358,AV358, AW358, AX358,AY358, AZ358, BA358, BB358,BC358,BD358, BE358,BG358, BH358, BJ358, BK358, BN358, BO358, BP358)))))</f>
        <v>-0.2</v>
      </c>
      <c r="CZ358" s="717">
        <f t="shared" si="89"/>
        <v>-0.39</v>
      </c>
      <c r="DA358" s="509">
        <f t="shared" si="90"/>
        <v>-0.39</v>
      </c>
      <c r="DB358" s="504">
        <f t="shared" si="91"/>
        <v>1464</v>
      </c>
      <c r="DC358" s="504">
        <f t="shared" si="92"/>
        <v>1024.8</v>
      </c>
      <c r="DD358" s="504" t="str">
        <f t="shared" si="93"/>
        <v/>
      </c>
      <c r="DE358" s="504">
        <f t="array" ref="DE358">IF(OR(AQ358="N/A",BM358="N/A",BI358="N/A"),"",GetCertCharge(H358,"Y",AL358))</f>
        <v>63</v>
      </c>
      <c r="DF358" s="504">
        <f>IF(OR(AQ358="N/A",BM358="N/A",BI358="N/A"),"",DC358*Parameters!$L$3)</f>
        <v>40.991999999999997</v>
      </c>
      <c r="DG358" s="504">
        <f t="shared" si="94"/>
        <v>920.80799999999999</v>
      </c>
      <c r="DH358" s="504">
        <f t="shared" si="95"/>
        <v>1315.44</v>
      </c>
    </row>
    <row r="359" spans="2:112" x14ac:dyDescent="0.25">
      <c r="B359" s="798"/>
      <c r="C359" s="799" t="s">
        <v>1492</v>
      </c>
      <c r="D359" s="512"/>
      <c r="E359" s="512"/>
      <c r="F359" s="722" t="s">
        <v>24</v>
      </c>
      <c r="G359" s="800"/>
      <c r="H359" s="801">
        <v>0.7</v>
      </c>
      <c r="I359" s="509" t="s">
        <v>196</v>
      </c>
      <c r="J359" s="802" t="s">
        <v>258</v>
      </c>
      <c r="K359" s="803" t="s">
        <v>234</v>
      </c>
      <c r="L359" s="804" t="s">
        <v>202</v>
      </c>
      <c r="M359" s="805" t="s">
        <v>188</v>
      </c>
      <c r="N359" s="804" t="s">
        <v>202</v>
      </c>
      <c r="O359" s="804" t="s">
        <v>22</v>
      </c>
      <c r="P359" s="806"/>
      <c r="Q359" s="805"/>
      <c r="R359" s="805"/>
      <c r="S359" s="805"/>
      <c r="T359" s="805"/>
      <c r="U359" s="805">
        <v>1.02</v>
      </c>
      <c r="V359" s="805"/>
      <c r="W359" s="805"/>
      <c r="X359" s="805"/>
      <c r="Y359" s="805"/>
      <c r="Z359" s="805">
        <v>64.5</v>
      </c>
      <c r="AA359" s="512">
        <v>56</v>
      </c>
      <c r="AB359" s="512"/>
      <c r="AC359" s="512"/>
      <c r="AD359" s="807"/>
      <c r="AE359" s="805"/>
      <c r="AF359" s="805"/>
      <c r="AG359" s="805"/>
      <c r="AH359" s="805"/>
      <c r="AI359" s="512"/>
      <c r="AJ359" s="512" t="s">
        <v>1983</v>
      </c>
      <c r="AK359" s="807"/>
      <c r="AL359" s="512"/>
      <c r="AM359" s="807"/>
      <c r="AN359" s="512"/>
      <c r="AO359" s="559">
        <f t="array" ref="AO359">IF(AQ359="N/A","",GetRapPrice(I359,H359,J359,K359))</f>
        <v>4300</v>
      </c>
      <c r="AP359" s="509">
        <f t="shared" si="80"/>
        <v>-0.43000000000000005</v>
      </c>
      <c r="AQ359" s="508">
        <f t="array" ref="AQ359">GetFMP(I359,H359,J359,K359,L359,M359,N359,O359,(Q359+R359)/2,Z359,AJ359,"Y")</f>
        <v>2451</v>
      </c>
      <c r="AR359" s="504">
        <f t="shared" si="81"/>
        <v>1715.6999999999998</v>
      </c>
      <c r="AS359" s="808"/>
      <c r="AT359" s="809"/>
      <c r="AU359" s="810"/>
      <c r="AV359" s="810"/>
      <c r="AW359" s="811" t="s">
        <v>189</v>
      </c>
      <c r="AX359" s="811" t="s">
        <v>257</v>
      </c>
      <c r="AY359" s="810" t="s">
        <v>1180</v>
      </c>
      <c r="AZ359" s="810" t="s">
        <v>1183</v>
      </c>
      <c r="BA359" s="810" t="s">
        <v>1183</v>
      </c>
      <c r="BB359" s="810" t="s">
        <v>1183</v>
      </c>
      <c r="BC359" s="810" t="s">
        <v>1242</v>
      </c>
      <c r="BD359" s="810" t="s">
        <v>1183</v>
      </c>
      <c r="BE359" s="810" t="s">
        <v>1183</v>
      </c>
      <c r="BF359" s="811">
        <f>NaturalRelatedDisc(I359,H359,J359,K359,AX359,"Y",L359,M359,N359,O359)+NaturalRelatedDisc(I359,H359,J359,K359,AY359,"Y",L359,M359,N359,O359)+OpenRelatedDisc(I359,H359,J359,K359,AZ359,"Y",L359,M359,N359,O359)+GrainingRelatedDisc(I359,H359,J359,K359,BA359,"Surface","Y",L359,M359,N359,O359)+GrainingRelatedDisc(I359,H359,J359,K359,BB359,"Internal","Y",L359,M359,N359,O359)+OthersRelatedDisc(I359,H359,J359,K359,BC359,"Y",L359,M359,N359,O359)+OthersRelatedDisc(I359,H359,J359,K359,BD359,"Y",L359,M359,N359,O359)+OthersRelatedDisc(I359,H359,J359,K359,BE359,"Y",L359,M359,N359,O359)+cutrelatedDisc(I359,H359,J359,K359,L359,M359,N359,AW359,"Y",O359)+GetColClarupgDwg(I359,H359,J359,K359,AU359,AV359,"Y",L359)</f>
        <v>-0.02</v>
      </c>
      <c r="BG359" s="810" t="s">
        <v>1183</v>
      </c>
      <c r="BH359" s="810" t="s">
        <v>1183</v>
      </c>
      <c r="BI359" s="811">
        <f t="shared" si="82"/>
        <v>0</v>
      </c>
      <c r="BJ359" s="810" t="s">
        <v>1183</v>
      </c>
      <c r="BK359" s="810" t="s">
        <v>1183</v>
      </c>
      <c r="BL359" s="810" t="s">
        <v>1326</v>
      </c>
      <c r="BM359" s="811">
        <f t="shared" si="83"/>
        <v>0</v>
      </c>
      <c r="BN359" s="812" t="s">
        <v>861</v>
      </c>
      <c r="BO359" s="812" t="s">
        <v>861</v>
      </c>
      <c r="BP359" s="812" t="s">
        <v>749</v>
      </c>
      <c r="BQ359" s="811">
        <f>cleanrelateddisc(I359, H359, J359, K359, BN359, BO359, "Y", L359, M359, N359)+HARelatedDisc(I359, H359, J359, K359,BP359, "Y", L359)</f>
        <v>0</v>
      </c>
      <c r="BR359" s="810"/>
      <c r="BS359" s="810"/>
      <c r="BT359" s="811"/>
      <c r="BU359" s="811"/>
      <c r="BV359" s="810"/>
      <c r="BW359" s="811"/>
      <c r="BX359" s="810"/>
      <c r="BY359" s="813"/>
      <c r="BZ359" s="811"/>
      <c r="CA359" s="813"/>
      <c r="CB359" s="811"/>
      <c r="CC359" s="810"/>
      <c r="CD359" s="810"/>
      <c r="CE359" s="810"/>
      <c r="CF359" s="810"/>
      <c r="CG359" s="810"/>
      <c r="CH359" s="810"/>
      <c r="CI359" s="810"/>
      <c r="CJ359" s="810"/>
      <c r="CK359" s="814"/>
      <c r="CL359" s="815">
        <f t="array" ref="CL359">getSection(I359,J359,K359)</f>
        <v>2</v>
      </c>
      <c r="CM359" s="508">
        <f t="array" ref="CM359">IF(AQ359="N/A","",IF(CU359="N/A",0,GetRapPrice(I359,H359,J359,K359)))</f>
        <v>4300</v>
      </c>
      <c r="CN359" s="509">
        <f t="shared" si="84"/>
        <v>-0.43000000000000005</v>
      </c>
      <c r="CO359" s="509">
        <f t="array" ref="CO359">IF(AQ359="N/A","",IF(CU359="N/A",0,IF(ISBLANK(G359),0,GetPolSymmDiscount(I359,H359,J359,K359,L359,M359,N359,O359))))</f>
        <v>0</v>
      </c>
      <c r="CP359" s="509">
        <f t="array" ref="CP359">IF(AQ359="N/A","",Depthdisc(I359,H359,L359,J359,K359,Z359,"Y"))</f>
        <v>0</v>
      </c>
      <c r="CQ359" s="509">
        <f t="array" ref="CQ359">IF(AQ359="N/A","",IF(CU359="N/A",0,GetSizePremiums(I359,H359,J359,K359,L359,M359,N359,O359,getSection(G359,J359,K359))))</f>
        <v>0</v>
      </c>
      <c r="CR359" s="509">
        <f t="array" ref="CR359">IF(AQ359="N/A","",IF(CU359="N/A",0,IF(ISBLANK(G359),0,GetDiameterPremiums(I359,H359,L359,M359,N359,O359,J359,K359,T359))))</f>
        <v>0</v>
      </c>
      <c r="CS359" s="509">
        <f t="array" ref="CS359">IF(AQ359="N/A","",IF(CU359="N/A",0,IF(ISBLANK(G359),0,GetKtoSPremiums(I359,H359,J359,K359,AJ359))))</f>
        <v>0</v>
      </c>
      <c r="CT359" s="509">
        <f t="shared" si="85"/>
        <v>-0.43000000000000005</v>
      </c>
      <c r="CU359" s="508">
        <f t="array" ref="CU359">IF(AQ359="N/A","",GetFMP(I359, H359, J359, K359, L359, M359, N359, O359, (Q359+R359)/2,Z359,AJ359,"Y"))</f>
        <v>2451</v>
      </c>
      <c r="CV359" s="504">
        <f t="shared" si="86"/>
        <v>1715.6999999999998</v>
      </c>
      <c r="CW359" s="508">
        <f t="shared" si="87"/>
        <v>4300</v>
      </c>
      <c r="CX359" s="717">
        <f t="shared" si="88"/>
        <v>-0.02</v>
      </c>
      <c r="CY359" s="717">
        <f>IF(OR(AQ359="N/A",BM359="N/A",BI359="N/A"),"",IF(AND(H359&lt;1,H359&gt;=0.3,I358="ROUND"),IF(CT359&gt;=-0.4,-0.2,-0.15),MAX(CX359,IF(OR(AQ359="N/A",BM359="N/A",BI359="N/A"),"",GetFinalDiscount("Y", I359, H359, J359, K359, L359, M359, N359, O359, AS359, AT359,AU359,AV359, AW359, AX359,AY359, AZ359, BA359, BB359,BC359,BD359, BE359,BG359, BH359, BJ359, BK359, BN359, BO359, BP359)))))</f>
        <v>-0.15</v>
      </c>
      <c r="CZ359" s="717">
        <f t="shared" si="89"/>
        <v>-0.43000000000000005</v>
      </c>
      <c r="DA359" s="509">
        <f t="shared" si="90"/>
        <v>-0.45000000000000007</v>
      </c>
      <c r="DB359" s="504">
        <f t="shared" si="91"/>
        <v>2364.9999999999995</v>
      </c>
      <c r="DC359" s="504">
        <f t="shared" si="92"/>
        <v>1655.4999999999995</v>
      </c>
      <c r="DD359" s="504" t="str">
        <f t="shared" si="93"/>
        <v/>
      </c>
      <c r="DE359" s="504">
        <f t="array" ref="DE359">IF(OR(AQ359="N/A",BM359="N/A",BI359="N/A"),"",GetCertCharge(H359,"Y",AL359))</f>
        <v>63</v>
      </c>
      <c r="DF359" s="504">
        <f>IF(OR(AQ359="N/A",BM359="N/A",BI359="N/A"),"",DC359*Parameters!$L$3)</f>
        <v>66.219999999999985</v>
      </c>
      <c r="DG359" s="504">
        <f t="shared" si="94"/>
        <v>1526.2799999999995</v>
      </c>
      <c r="DH359" s="504">
        <f t="shared" si="95"/>
        <v>2180.3999999999996</v>
      </c>
    </row>
    <row r="360" spans="2:112" x14ac:dyDescent="0.25">
      <c r="B360" s="798"/>
      <c r="C360" s="799" t="s">
        <v>1493</v>
      </c>
      <c r="D360" s="512"/>
      <c r="E360" s="512"/>
      <c r="F360" s="722" t="s">
        <v>24</v>
      </c>
      <c r="G360" s="800"/>
      <c r="H360" s="801">
        <v>0.7</v>
      </c>
      <c r="I360" s="509" t="s">
        <v>196</v>
      </c>
      <c r="J360" s="802" t="s">
        <v>273</v>
      </c>
      <c r="K360" s="803" t="s">
        <v>259</v>
      </c>
      <c r="L360" s="804" t="s">
        <v>202</v>
      </c>
      <c r="M360" s="805" t="s">
        <v>202</v>
      </c>
      <c r="N360" s="804" t="s">
        <v>202</v>
      </c>
      <c r="O360" s="804" t="s">
        <v>22</v>
      </c>
      <c r="P360" s="806"/>
      <c r="Q360" s="805"/>
      <c r="R360" s="805"/>
      <c r="S360" s="805"/>
      <c r="T360" s="805"/>
      <c r="U360" s="805">
        <v>1.01</v>
      </c>
      <c r="V360" s="805"/>
      <c r="W360" s="805"/>
      <c r="X360" s="805"/>
      <c r="Y360" s="805"/>
      <c r="Z360" s="805">
        <v>64.8</v>
      </c>
      <c r="AA360" s="512">
        <v>56</v>
      </c>
      <c r="AB360" s="512"/>
      <c r="AC360" s="512"/>
      <c r="AD360" s="807"/>
      <c r="AE360" s="805"/>
      <c r="AF360" s="805"/>
      <c r="AG360" s="805"/>
      <c r="AH360" s="805"/>
      <c r="AI360" s="512"/>
      <c r="AJ360" s="512" t="s">
        <v>1934</v>
      </c>
      <c r="AK360" s="807"/>
      <c r="AL360" s="512"/>
      <c r="AM360" s="807"/>
      <c r="AN360" s="512"/>
      <c r="AO360" s="559">
        <f t="array" ref="AO360">IF(AQ360="N/A","",GetRapPrice(I360,H360,J360,K360))</f>
        <v>2400</v>
      </c>
      <c r="AP360" s="509">
        <f t="shared" si="80"/>
        <v>-0.39</v>
      </c>
      <c r="AQ360" s="508">
        <f t="array" ref="AQ360">GetFMP(I360,H360,J360,K360,L360,M360,N360,O360,(Q360+R360)/2,Z360,AJ360,"Y")</f>
        <v>1464</v>
      </c>
      <c r="AR360" s="504">
        <f t="shared" si="81"/>
        <v>1024.8</v>
      </c>
      <c r="AS360" s="808"/>
      <c r="AT360" s="809"/>
      <c r="AU360" s="810"/>
      <c r="AV360" s="810"/>
      <c r="AW360" s="811"/>
      <c r="AX360" s="811" t="s">
        <v>257</v>
      </c>
      <c r="AY360" s="810" t="s">
        <v>1183</v>
      </c>
      <c r="AZ360" s="810" t="s">
        <v>1183</v>
      </c>
      <c r="BA360" s="810" t="s">
        <v>1183</v>
      </c>
      <c r="BB360" s="810" t="s">
        <v>1183</v>
      </c>
      <c r="BC360" s="810" t="s">
        <v>1242</v>
      </c>
      <c r="BD360" s="810" t="s">
        <v>1183</v>
      </c>
      <c r="BE360" s="810" t="s">
        <v>1183</v>
      </c>
      <c r="BF360" s="811">
        <f>NaturalRelatedDisc(I360,H360,J360,K360,AX360,"Y",L360,M360,N360,O360)+NaturalRelatedDisc(I360,H360,J360,K360,AY360,"Y",L360,M360,N360,O360)+OpenRelatedDisc(I360,H360,J360,K360,AZ360,"Y",L360,M360,N360,O360)+GrainingRelatedDisc(I360,H360,J360,K360,BA360,"Surface","Y",L360,M360,N360,O360)+GrainingRelatedDisc(I360,H360,J360,K360,BB360,"Internal","Y",L360,M360,N360,O360)+OthersRelatedDisc(I360,H360,J360,K360,BC360,"Y",L360,M360,N360,O360)+OthersRelatedDisc(I360,H360,J360,K360,BD360,"Y",L360,M360,N360,O360)+OthersRelatedDisc(I360,H360,J360,K360,BE360,"Y",L360,M360,N360,O360)+cutrelatedDisc(I360,H360,J360,K360,L360,M360,N360,AW360,"Y",O360)+GetColClarupgDwg(I360,H360,J360,K360,AU360,AV360,"Y",L360)</f>
        <v>0</v>
      </c>
      <c r="BG360" s="810" t="s">
        <v>1183</v>
      </c>
      <c r="BH360" s="810" t="s">
        <v>1183</v>
      </c>
      <c r="BI360" s="811">
        <f t="shared" si="82"/>
        <v>0</v>
      </c>
      <c r="BJ360" s="810" t="s">
        <v>1285</v>
      </c>
      <c r="BK360" s="810" t="s">
        <v>1183</v>
      </c>
      <c r="BL360" s="810" t="s">
        <v>1327</v>
      </c>
      <c r="BM360" s="811">
        <f t="shared" si="83"/>
        <v>0</v>
      </c>
      <c r="BN360" s="812" t="s">
        <v>749</v>
      </c>
      <c r="BO360" s="812" t="s">
        <v>749</v>
      </c>
      <c r="BP360" s="812" t="s">
        <v>749</v>
      </c>
      <c r="BQ360" s="811">
        <f>cleanrelateddisc(I360, H360, J360, K360, BN360, BO360, "Y", L360, M360, N360)+HARelatedDisc(I360, H360, J360, K360,BP360, "Y", L360)</f>
        <v>0</v>
      </c>
      <c r="BR360" s="810"/>
      <c r="BS360" s="810"/>
      <c r="BT360" s="811"/>
      <c r="BU360" s="811"/>
      <c r="BV360" s="810"/>
      <c r="BW360" s="811"/>
      <c r="BX360" s="810"/>
      <c r="BY360" s="813"/>
      <c r="BZ360" s="811"/>
      <c r="CA360" s="813"/>
      <c r="CB360" s="811"/>
      <c r="CC360" s="810"/>
      <c r="CD360" s="810"/>
      <c r="CE360" s="810"/>
      <c r="CF360" s="810"/>
      <c r="CG360" s="810"/>
      <c r="CH360" s="810"/>
      <c r="CI360" s="810"/>
      <c r="CJ360" s="810"/>
      <c r="CK360" s="814"/>
      <c r="CL360" s="815">
        <f t="array" ref="CL360">getSection(I360,J360,K360)</f>
        <v>9</v>
      </c>
      <c r="CM360" s="508">
        <f t="array" ref="CM360">IF(AQ360="N/A","",IF(CU360="N/A",0,GetRapPrice(I360,H360,J360,K360)))</f>
        <v>2400</v>
      </c>
      <c r="CN360" s="509">
        <f t="shared" si="84"/>
        <v>-0.39</v>
      </c>
      <c r="CO360" s="509">
        <f t="array" ref="CO360">IF(AQ360="N/A","",IF(CU360="N/A",0,IF(ISBLANK(G360),0,GetPolSymmDiscount(I360,H360,J360,K360,L360,M360,N360,O360))))</f>
        <v>0</v>
      </c>
      <c r="CP360" s="509">
        <f t="array" ref="CP360">IF(AQ360="N/A","",Depthdisc(I360,H360,L360,J360,K360,Z360,"Y"))</f>
        <v>0</v>
      </c>
      <c r="CQ360" s="509">
        <f t="array" ref="CQ360">IF(AQ360="N/A","",IF(CU360="N/A",0,GetSizePremiums(I360,H360,J360,K360,L360,M360,N360,O360,getSection(G360,J360,K360))))</f>
        <v>0</v>
      </c>
      <c r="CR360" s="509">
        <f t="array" ref="CR360">IF(AQ360="N/A","",IF(CU360="N/A",0,IF(ISBLANK(G360),0,GetDiameterPremiums(I360,H360,L360,M360,N360,O360,J360,K360,T360))))</f>
        <v>0</v>
      </c>
      <c r="CS360" s="509">
        <f t="array" ref="CS360">IF(AQ360="N/A","",IF(CU360="N/A",0,IF(ISBLANK(G360),0,GetKtoSPremiums(I360,H360,J360,K360,AJ360))))</f>
        <v>0</v>
      </c>
      <c r="CT360" s="509">
        <f t="shared" si="85"/>
        <v>-0.39</v>
      </c>
      <c r="CU360" s="508">
        <f t="array" ref="CU360">IF(AQ360="N/A","",GetFMP(I360, H360, J360, K360, L360, M360, N360, O360, (Q360+R360)/2,Z360,AJ360,"Y"))</f>
        <v>1464</v>
      </c>
      <c r="CV360" s="504">
        <f t="shared" si="86"/>
        <v>1024.8</v>
      </c>
      <c r="CW360" s="508">
        <f t="shared" si="87"/>
        <v>2400</v>
      </c>
      <c r="CX360" s="717">
        <f t="shared" si="88"/>
        <v>0</v>
      </c>
      <c r="CY360" s="717">
        <f>IF(OR(AQ360="N/A",BM360="N/A",BI360="N/A"),"",IF(AND(H360&lt;1,H360&gt;=0.3,I359="ROUND"),IF(CT360&gt;=-0.4,-0.2,-0.15),MAX(CX360,IF(OR(AQ360="N/A",BM360="N/A",BI360="N/A"),"",GetFinalDiscount("Y", I360, H360, J360, K360, L360, M360, N360, O360, AS360, AT360,AU360,AV360, AW360, AX360,AY360, AZ360, BA360, BB360,BC360,BD360, BE360,BG360, BH360, BJ360, BK360, BN360, BO360, BP360)))))</f>
        <v>-0.2</v>
      </c>
      <c r="CZ360" s="717">
        <f t="shared" si="89"/>
        <v>-0.39</v>
      </c>
      <c r="DA360" s="509">
        <f t="shared" si="90"/>
        <v>-0.39</v>
      </c>
      <c r="DB360" s="504">
        <f t="shared" si="91"/>
        <v>1464</v>
      </c>
      <c r="DC360" s="504">
        <f t="shared" si="92"/>
        <v>1024.8</v>
      </c>
      <c r="DD360" s="504" t="str">
        <f t="shared" si="93"/>
        <v/>
      </c>
      <c r="DE360" s="504">
        <f t="array" ref="DE360">IF(OR(AQ360="N/A",BM360="N/A",BI360="N/A"),"",GetCertCharge(H360,"Y",AL360))</f>
        <v>63</v>
      </c>
      <c r="DF360" s="504">
        <f>IF(OR(AQ360="N/A",BM360="N/A",BI360="N/A"),"",DC360*Parameters!$L$3)</f>
        <v>40.991999999999997</v>
      </c>
      <c r="DG360" s="504">
        <f t="shared" si="94"/>
        <v>920.80799999999999</v>
      </c>
      <c r="DH360" s="504">
        <f t="shared" si="95"/>
        <v>1315.44</v>
      </c>
    </row>
    <row r="361" spans="2:112" x14ac:dyDescent="0.25">
      <c r="B361" s="798"/>
      <c r="C361" s="799" t="s">
        <v>1820</v>
      </c>
      <c r="D361" s="512"/>
      <c r="E361" s="512"/>
      <c r="F361" s="722" t="s">
        <v>24</v>
      </c>
      <c r="G361" s="800"/>
      <c r="H361" s="801">
        <v>0.7</v>
      </c>
      <c r="I361" s="509" t="s">
        <v>196</v>
      </c>
      <c r="J361" s="802" t="s">
        <v>233</v>
      </c>
      <c r="K361" s="803" t="s">
        <v>251</v>
      </c>
      <c r="L361" s="804" t="s">
        <v>188</v>
      </c>
      <c r="M361" s="805" t="s">
        <v>188</v>
      </c>
      <c r="N361" s="804" t="s">
        <v>188</v>
      </c>
      <c r="O361" s="804" t="s">
        <v>22</v>
      </c>
      <c r="P361" s="806"/>
      <c r="Q361" s="805"/>
      <c r="R361" s="805"/>
      <c r="S361" s="805"/>
      <c r="T361" s="805"/>
      <c r="U361" s="805">
        <v>1.0089999999999999</v>
      </c>
      <c r="V361" s="805"/>
      <c r="W361" s="805"/>
      <c r="X361" s="805"/>
      <c r="Y361" s="805"/>
      <c r="Z361" s="805">
        <v>63.1</v>
      </c>
      <c r="AA361" s="512">
        <v>57</v>
      </c>
      <c r="AB361" s="512"/>
      <c r="AC361" s="512"/>
      <c r="AD361" s="807"/>
      <c r="AE361" s="805"/>
      <c r="AF361" s="805"/>
      <c r="AG361" s="805"/>
      <c r="AH361" s="805"/>
      <c r="AI361" s="512"/>
      <c r="AJ361" s="512" t="s">
        <v>1901</v>
      </c>
      <c r="AK361" s="807"/>
      <c r="AL361" s="512"/>
      <c r="AM361" s="807"/>
      <c r="AN361" s="512"/>
      <c r="AO361" s="559">
        <f t="array" ref="AO361">IF(AQ361="N/A","",GetRapPrice(I361,H361,J361,K361))</f>
        <v>5200</v>
      </c>
      <c r="AP361" s="509">
        <f t="shared" si="80"/>
        <v>-0.33999999999999997</v>
      </c>
      <c r="AQ361" s="508">
        <f t="array" ref="AQ361">GetFMP(I361,H361,J361,K361,L361,M361,N361,O361,(Q361+R361)/2,Z361,AJ361,"Y")</f>
        <v>3432</v>
      </c>
      <c r="AR361" s="504">
        <f t="shared" si="81"/>
        <v>2402.3999999999996</v>
      </c>
      <c r="AS361" s="808"/>
      <c r="AT361" s="809"/>
      <c r="AU361" s="810"/>
      <c r="AV361" s="810"/>
      <c r="AW361" s="811" t="s">
        <v>189</v>
      </c>
      <c r="AX361" s="811" t="s">
        <v>253</v>
      </c>
      <c r="AY361" s="810" t="s">
        <v>1183</v>
      </c>
      <c r="AZ361" s="810" t="s">
        <v>1183</v>
      </c>
      <c r="BA361" s="810" t="s">
        <v>1183</v>
      </c>
      <c r="BB361" s="810" t="s">
        <v>1183</v>
      </c>
      <c r="BC361" s="810" t="s">
        <v>1183</v>
      </c>
      <c r="BD361" s="810" t="s">
        <v>1183</v>
      </c>
      <c r="BE361" s="810" t="s">
        <v>1183</v>
      </c>
      <c r="BF361" s="811">
        <f>NaturalRelatedDisc(I361,H361,J361,K361,AX361,"Y",L361,M361,N361,O361)+NaturalRelatedDisc(I361,H361,J361,K361,AY361,"Y",L361,M361,N361,O361)+OpenRelatedDisc(I361,H361,J361,K361,AZ361,"Y",L361,M361,N361,O361)+GrainingRelatedDisc(I361,H361,J361,K361,BA361,"Surface","Y",L361,M361,N361,O361)+GrainingRelatedDisc(I361,H361,J361,K361,BB361,"Internal","Y",L361,M361,N361,O361)+OthersRelatedDisc(I361,H361,J361,K361,BC361,"Y",L361,M361,N361,O361)+OthersRelatedDisc(I361,H361,J361,K361,BD361,"Y",L361,M361,N361,O361)+OthersRelatedDisc(I361,H361,J361,K361,BE361,"Y",L361,M361,N361,O361)+cutrelatedDisc(I361,H361,J361,K361,L361,M361,N361,AW361,"Y",O361)+GetColClarupgDwg(I361,H361,J361,K361,AU361,AV361,"Y",L361)</f>
        <v>0</v>
      </c>
      <c r="BG361" s="810" t="s">
        <v>1183</v>
      </c>
      <c r="BH361" s="810" t="s">
        <v>193</v>
      </c>
      <c r="BI361" s="811">
        <f t="shared" si="82"/>
        <v>-0.08</v>
      </c>
      <c r="BJ361" s="810" t="s">
        <v>1183</v>
      </c>
      <c r="BK361" s="810" t="s">
        <v>1183</v>
      </c>
      <c r="BL361" s="810" t="s">
        <v>1322</v>
      </c>
      <c r="BM361" s="811">
        <f t="shared" si="83"/>
        <v>0</v>
      </c>
      <c r="BN361" s="812" t="s">
        <v>749</v>
      </c>
      <c r="BO361" s="812" t="s">
        <v>749</v>
      </c>
      <c r="BP361" s="812" t="s">
        <v>749</v>
      </c>
      <c r="BQ361" s="811">
        <f>cleanrelateddisc(I361, H361, J361, K361, BN361, BO361, "Y", L361, M361, N361)+HARelatedDisc(I361, H361, J361, K361,BP361, "Y", L361)</f>
        <v>0</v>
      </c>
      <c r="BR361" s="810"/>
      <c r="BS361" s="810"/>
      <c r="BT361" s="811"/>
      <c r="BU361" s="811"/>
      <c r="BV361" s="810"/>
      <c r="BW361" s="811"/>
      <c r="BX361" s="810"/>
      <c r="BY361" s="813"/>
      <c r="BZ361" s="811"/>
      <c r="CA361" s="813"/>
      <c r="CB361" s="811"/>
      <c r="CC361" s="810"/>
      <c r="CD361" s="810"/>
      <c r="CE361" s="810"/>
      <c r="CF361" s="810"/>
      <c r="CG361" s="810"/>
      <c r="CH361" s="810"/>
      <c r="CI361" s="810"/>
      <c r="CJ361" s="810"/>
      <c r="CK361" s="814"/>
      <c r="CL361" s="815">
        <f t="array" ref="CL361">getSection(I361,J361,K361)</f>
        <v>4</v>
      </c>
      <c r="CM361" s="508">
        <f t="array" ref="CM361">IF(AQ361="N/A","",IF(CU361="N/A",0,GetRapPrice(I361,H361,J361,K361)))</f>
        <v>5200</v>
      </c>
      <c r="CN361" s="509">
        <f t="shared" si="84"/>
        <v>-0.33999999999999997</v>
      </c>
      <c r="CO361" s="509">
        <f t="array" ref="CO361">IF(AQ361="N/A","",IF(CU361="N/A",0,IF(ISBLANK(G361),0,GetPolSymmDiscount(I361,H361,J361,K361,L361,M361,N361,O361))))</f>
        <v>0</v>
      </c>
      <c r="CP361" s="509">
        <f t="array" ref="CP361">IF(AQ361="N/A","",Depthdisc(I361,H361,L361,J361,K361,Z361,"Y"))</f>
        <v>0</v>
      </c>
      <c r="CQ361" s="509">
        <f t="array" ref="CQ361">IF(AQ361="N/A","",IF(CU361="N/A",0,GetSizePremiums(I361,H361,J361,K361,L361,M361,N361,O361,getSection(G361,J361,K361))))</f>
        <v>0</v>
      </c>
      <c r="CR361" s="509">
        <f t="array" ref="CR361">IF(AQ361="N/A","",IF(CU361="N/A",0,IF(ISBLANK(G361),0,GetDiameterPremiums(I361,H361,L361,M361,N361,O361,J361,K361,T361))))</f>
        <v>0</v>
      </c>
      <c r="CS361" s="509">
        <f t="array" ref="CS361">IF(AQ361="N/A","",IF(CU361="N/A",0,IF(ISBLANK(G361),0,GetKtoSPremiums(I361,H361,J361,K361,AJ361))))</f>
        <v>0</v>
      </c>
      <c r="CT361" s="509">
        <f t="shared" si="85"/>
        <v>-0.33999999999999997</v>
      </c>
      <c r="CU361" s="508">
        <f t="array" ref="CU361">IF(AQ361="N/A","",GetFMP(I361, H361, J361, K361, L361, M361, N361, O361, (Q361+R361)/2,Z361,AJ361,"Y"))</f>
        <v>3432</v>
      </c>
      <c r="CV361" s="504">
        <f t="shared" si="86"/>
        <v>2402.3999999999996</v>
      </c>
      <c r="CW361" s="508">
        <f t="shared" si="87"/>
        <v>5200</v>
      </c>
      <c r="CX361" s="717">
        <f t="shared" si="88"/>
        <v>-0.08</v>
      </c>
      <c r="CY361" s="717">
        <f>IF(OR(AQ361="N/A",BM361="N/A",BI361="N/A"),"",IF(AND(H361&lt;1,H361&gt;=0.3,I360="ROUND"),IF(CT361&gt;=-0.4,-0.2,-0.15),MAX(CX361,IF(OR(AQ361="N/A",BM361="N/A",BI361="N/A"),"",GetFinalDiscount("Y", I361, H361, J361, K361, L361, M361, N361, O361, AS361, AT361,AU361,AV361, AW361, AX361,AY361, AZ361, BA361, BB361,BC361,BD361, BE361,BG361, BH361, BJ361, BK361, BN361, BO361, BP361)))))</f>
        <v>-0.2</v>
      </c>
      <c r="CZ361" s="717">
        <f t="shared" si="89"/>
        <v>-0.33999999999999997</v>
      </c>
      <c r="DA361" s="509">
        <f t="shared" si="90"/>
        <v>-0.42</v>
      </c>
      <c r="DB361" s="504">
        <f t="shared" si="91"/>
        <v>3016.0000000000005</v>
      </c>
      <c r="DC361" s="504">
        <f t="shared" si="92"/>
        <v>2111.2000000000003</v>
      </c>
      <c r="DD361" s="504" t="str">
        <f t="shared" si="93"/>
        <v/>
      </c>
      <c r="DE361" s="504">
        <f t="array" ref="DE361">IF(OR(AQ361="N/A",BM361="N/A",BI361="N/A"),"",GetCertCharge(H361,"Y",AL361))</f>
        <v>63</v>
      </c>
      <c r="DF361" s="504">
        <f>IF(OR(AQ361="N/A",BM361="N/A",BI361="N/A"),"",DC361*Parameters!$L$3)</f>
        <v>84.448000000000008</v>
      </c>
      <c r="DG361" s="504">
        <f t="shared" si="94"/>
        <v>1963.7520000000002</v>
      </c>
      <c r="DH361" s="504">
        <f t="shared" si="95"/>
        <v>2805.3600000000006</v>
      </c>
    </row>
    <row r="362" spans="2:112" x14ac:dyDescent="0.25">
      <c r="B362" s="798"/>
      <c r="C362" s="799" t="s">
        <v>1821</v>
      </c>
      <c r="D362" s="512"/>
      <c r="E362" s="512"/>
      <c r="F362" s="722" t="s">
        <v>24</v>
      </c>
      <c r="G362" s="800"/>
      <c r="H362" s="801">
        <v>0.7</v>
      </c>
      <c r="I362" s="509" t="s">
        <v>196</v>
      </c>
      <c r="J362" s="802" t="s">
        <v>258</v>
      </c>
      <c r="K362" s="803" t="s">
        <v>266</v>
      </c>
      <c r="L362" s="804" t="s">
        <v>188</v>
      </c>
      <c r="M362" s="805" t="s">
        <v>188</v>
      </c>
      <c r="N362" s="804" t="s">
        <v>188</v>
      </c>
      <c r="O362" s="804" t="s">
        <v>22</v>
      </c>
      <c r="P362" s="806"/>
      <c r="Q362" s="805"/>
      <c r="R362" s="805"/>
      <c r="S362" s="805"/>
      <c r="T362" s="805"/>
      <c r="U362" s="805">
        <v>1.0089999999999999</v>
      </c>
      <c r="V362" s="805"/>
      <c r="W362" s="805"/>
      <c r="X362" s="805"/>
      <c r="Y362" s="805"/>
      <c r="Z362" s="805">
        <v>62.8</v>
      </c>
      <c r="AA362" s="512">
        <v>56</v>
      </c>
      <c r="AB362" s="512"/>
      <c r="AC362" s="512"/>
      <c r="AD362" s="807"/>
      <c r="AE362" s="805"/>
      <c r="AF362" s="805"/>
      <c r="AG362" s="805"/>
      <c r="AH362" s="805"/>
      <c r="AI362" s="512"/>
      <c r="AJ362" s="512" t="s">
        <v>1906</v>
      </c>
      <c r="AK362" s="807"/>
      <c r="AL362" s="512"/>
      <c r="AM362" s="807"/>
      <c r="AN362" s="512"/>
      <c r="AO362" s="559">
        <f t="array" ref="AO362">IF(AQ362="N/A","",GetRapPrice(I362,H362,J362,K362))</f>
        <v>2900</v>
      </c>
      <c r="AP362" s="509">
        <f t="shared" si="80"/>
        <v>-0.32999999999999996</v>
      </c>
      <c r="AQ362" s="508">
        <f t="array" ref="AQ362">GetFMP(I362,H362,J362,K362,L362,M362,N362,O362,(Q362+R362)/2,Z362,AJ362,"Y")</f>
        <v>1943.0000000000002</v>
      </c>
      <c r="AR362" s="504">
        <f t="shared" si="81"/>
        <v>1360.1000000000001</v>
      </c>
      <c r="AS362" s="808"/>
      <c r="AT362" s="809"/>
      <c r="AU362" s="810"/>
      <c r="AV362" s="810"/>
      <c r="AW362" s="811" t="s">
        <v>189</v>
      </c>
      <c r="AX362" s="811" t="s">
        <v>253</v>
      </c>
      <c r="AY362" s="810" t="s">
        <v>1183</v>
      </c>
      <c r="AZ362" s="810" t="s">
        <v>1183</v>
      </c>
      <c r="BA362" s="810" t="s">
        <v>195</v>
      </c>
      <c r="BB362" s="810" t="s">
        <v>1183</v>
      </c>
      <c r="BC362" s="810" t="s">
        <v>1183</v>
      </c>
      <c r="BD362" s="810" t="s">
        <v>1183</v>
      </c>
      <c r="BE362" s="810" t="s">
        <v>1183</v>
      </c>
      <c r="BF362" s="811">
        <f>NaturalRelatedDisc(I362,H362,J362,K362,AX362,"Y",L362,M362,N362,O362)+NaturalRelatedDisc(I362,H362,J362,K362,AY362,"Y",L362,M362,N362,O362)+OpenRelatedDisc(I362,H362,J362,K362,AZ362,"Y",L362,M362,N362,O362)+GrainingRelatedDisc(I362,H362,J362,K362,BA362,"Surface","Y",L362,M362,N362,O362)+GrainingRelatedDisc(I362,H362,J362,K362,BB362,"Internal","Y",L362,M362,N362,O362)+OthersRelatedDisc(I362,H362,J362,K362,BC362,"Y",L362,M362,N362,O362)+OthersRelatedDisc(I362,H362,J362,K362,BD362,"Y",L362,M362,N362,O362)+OthersRelatedDisc(I362,H362,J362,K362,BE362,"Y",L362,M362,N362,O362)+cutrelatedDisc(I362,H362,J362,K362,L362,M362,N362,AW362,"Y",O362)+GetColClarupgDwg(I362,H362,J362,K362,AU362,AV362,"Y",L362)</f>
        <v>0</v>
      </c>
      <c r="BG362" s="810" t="s">
        <v>1183</v>
      </c>
      <c r="BH362" s="810" t="s">
        <v>1183</v>
      </c>
      <c r="BI362" s="811">
        <f t="shared" si="82"/>
        <v>0</v>
      </c>
      <c r="BJ362" s="810" t="s">
        <v>1284</v>
      </c>
      <c r="BK362" s="810" t="s">
        <v>1183</v>
      </c>
      <c r="BL362" s="810" t="s">
        <v>1323</v>
      </c>
      <c r="BM362" s="811">
        <f t="shared" si="83"/>
        <v>-0.01</v>
      </c>
      <c r="BN362" s="812" t="s">
        <v>749</v>
      </c>
      <c r="BO362" s="812" t="s">
        <v>749</v>
      </c>
      <c r="BP362" s="812" t="s">
        <v>749</v>
      </c>
      <c r="BQ362" s="811">
        <f>cleanrelateddisc(I362, H362, J362, K362, BN362, BO362, "Y", L362, M362, N362)+HARelatedDisc(I362, H362, J362, K362,BP362, "Y", L362)</f>
        <v>0</v>
      </c>
      <c r="BR362" s="810"/>
      <c r="BS362" s="810"/>
      <c r="BT362" s="811"/>
      <c r="BU362" s="811"/>
      <c r="BV362" s="810"/>
      <c r="BW362" s="811"/>
      <c r="BX362" s="810"/>
      <c r="BY362" s="813"/>
      <c r="BZ362" s="811"/>
      <c r="CA362" s="813"/>
      <c r="CB362" s="811"/>
      <c r="CC362" s="810"/>
      <c r="CD362" s="810"/>
      <c r="CE362" s="810"/>
      <c r="CF362" s="810"/>
      <c r="CG362" s="810"/>
      <c r="CH362" s="810"/>
      <c r="CI362" s="810"/>
      <c r="CJ362" s="810"/>
      <c r="CK362" s="814"/>
      <c r="CL362" s="815">
        <f t="array" ref="CL362">getSection(I362,J362,K362)</f>
        <v>8</v>
      </c>
      <c r="CM362" s="508">
        <f t="array" ref="CM362">IF(AQ362="N/A","",IF(CU362="N/A",0,GetRapPrice(I362,H362,J362,K362)))</f>
        <v>2900</v>
      </c>
      <c r="CN362" s="509">
        <f t="shared" si="84"/>
        <v>-0.32999999999999996</v>
      </c>
      <c r="CO362" s="509">
        <f t="array" ref="CO362">IF(AQ362="N/A","",IF(CU362="N/A",0,IF(ISBLANK(G362),0,GetPolSymmDiscount(I362,H362,J362,K362,L362,M362,N362,O362))))</f>
        <v>0</v>
      </c>
      <c r="CP362" s="509">
        <f t="array" ref="CP362">IF(AQ362="N/A","",Depthdisc(I362,H362,L362,J362,K362,Z362,"Y"))</f>
        <v>0</v>
      </c>
      <c r="CQ362" s="509">
        <f t="array" ref="CQ362">IF(AQ362="N/A","",IF(CU362="N/A",0,GetSizePremiums(I362,H362,J362,K362,L362,M362,N362,O362,getSection(G362,J362,K362))))</f>
        <v>0</v>
      </c>
      <c r="CR362" s="509">
        <f t="array" ref="CR362">IF(AQ362="N/A","",IF(CU362="N/A",0,IF(ISBLANK(G362),0,GetDiameterPremiums(I362,H362,L362,M362,N362,O362,J362,K362,T362))))</f>
        <v>0</v>
      </c>
      <c r="CS362" s="509">
        <f t="array" ref="CS362">IF(AQ362="N/A","",IF(CU362="N/A",0,IF(ISBLANK(G362),0,GetKtoSPremiums(I362,H362,J362,K362,AJ362))))</f>
        <v>0</v>
      </c>
      <c r="CT362" s="509">
        <f t="shared" si="85"/>
        <v>-0.32999999999999996</v>
      </c>
      <c r="CU362" s="508">
        <f t="array" ref="CU362">IF(AQ362="N/A","",GetFMP(I362, H362, J362, K362, L362, M362, N362, O362, (Q362+R362)/2,Z362,AJ362,"Y"))</f>
        <v>1943.0000000000002</v>
      </c>
      <c r="CV362" s="504">
        <f t="shared" si="86"/>
        <v>1360.1000000000001</v>
      </c>
      <c r="CW362" s="508">
        <f t="shared" si="87"/>
        <v>2900</v>
      </c>
      <c r="CX362" s="717">
        <f t="shared" si="88"/>
        <v>-0.01</v>
      </c>
      <c r="CY362" s="717">
        <f>IF(OR(AQ362="N/A",BM362="N/A",BI362="N/A"),"",IF(AND(H362&lt;1,H362&gt;=0.3,I361="ROUND"),IF(CT362&gt;=-0.4,-0.2,-0.15),MAX(CX362,IF(OR(AQ362="N/A",BM362="N/A",BI362="N/A"),"",GetFinalDiscount("Y", I362, H362, J362, K362, L362, M362, N362, O362, AS362, AT362,AU362,AV362, AW362, AX362,AY362, AZ362, BA362, BB362,BC362,BD362, BE362,BG362, BH362, BJ362, BK362, BN362, BO362, BP362)))))</f>
        <v>-0.2</v>
      </c>
      <c r="CZ362" s="717">
        <f t="shared" si="89"/>
        <v>-0.32999999999999996</v>
      </c>
      <c r="DA362" s="509">
        <f t="shared" si="90"/>
        <v>-0.33999999999999997</v>
      </c>
      <c r="DB362" s="504">
        <f t="shared" si="91"/>
        <v>1914</v>
      </c>
      <c r="DC362" s="504">
        <f t="shared" si="92"/>
        <v>1339.8</v>
      </c>
      <c r="DD362" s="504" t="str">
        <f t="shared" si="93"/>
        <v/>
      </c>
      <c r="DE362" s="504">
        <f t="array" ref="DE362">IF(OR(AQ362="N/A",BM362="N/A",BI362="N/A"),"",GetCertCharge(H362,"Y",AL362))</f>
        <v>63</v>
      </c>
      <c r="DF362" s="504">
        <f>IF(OR(AQ362="N/A",BM362="N/A",BI362="N/A"),"",DC362*Parameters!$L$3)</f>
        <v>53.591999999999999</v>
      </c>
      <c r="DG362" s="504">
        <f t="shared" si="94"/>
        <v>1223.2079999999999</v>
      </c>
      <c r="DH362" s="504">
        <f t="shared" si="95"/>
        <v>1747.4399999999998</v>
      </c>
    </row>
    <row r="363" spans="2:112" x14ac:dyDescent="0.25">
      <c r="B363" s="798"/>
      <c r="C363" s="799" t="s">
        <v>1543</v>
      </c>
      <c r="D363" s="512"/>
      <c r="E363" s="512"/>
      <c r="F363" s="722" t="s">
        <v>24</v>
      </c>
      <c r="G363" s="800"/>
      <c r="H363" s="801">
        <v>0.7</v>
      </c>
      <c r="I363" s="509" t="s">
        <v>196</v>
      </c>
      <c r="J363" s="802" t="s">
        <v>273</v>
      </c>
      <c r="K363" s="803" t="s">
        <v>259</v>
      </c>
      <c r="L363" s="804" t="s">
        <v>202</v>
      </c>
      <c r="M363" s="805" t="s">
        <v>202</v>
      </c>
      <c r="N363" s="804" t="s">
        <v>202</v>
      </c>
      <c r="O363" s="804" t="s">
        <v>22</v>
      </c>
      <c r="P363" s="806"/>
      <c r="Q363" s="805"/>
      <c r="R363" s="805"/>
      <c r="S363" s="805"/>
      <c r="T363" s="805"/>
      <c r="U363" s="805">
        <v>1.02</v>
      </c>
      <c r="V363" s="805"/>
      <c r="W363" s="805"/>
      <c r="X363" s="805"/>
      <c r="Y363" s="805"/>
      <c r="Z363" s="805">
        <v>64.3</v>
      </c>
      <c r="AA363" s="512">
        <v>59</v>
      </c>
      <c r="AB363" s="512"/>
      <c r="AC363" s="512"/>
      <c r="AD363" s="807"/>
      <c r="AE363" s="805"/>
      <c r="AF363" s="805"/>
      <c r="AG363" s="805"/>
      <c r="AH363" s="805"/>
      <c r="AI363" s="512"/>
      <c r="AJ363" s="512"/>
      <c r="AK363" s="807"/>
      <c r="AL363" s="512"/>
      <c r="AM363" s="807"/>
      <c r="AN363" s="512"/>
      <c r="AO363" s="559">
        <f t="array" ref="AO363">IF(AQ363="N/A","",GetRapPrice(I363,H363,J363,K363))</f>
        <v>2400</v>
      </c>
      <c r="AP363" s="509">
        <f t="shared" si="80"/>
        <v>-0.39</v>
      </c>
      <c r="AQ363" s="508">
        <f t="array" ref="AQ363">GetFMP(I363,H363,J363,K363,L363,M363,N363,O363,(Q363+R363)/2,Z363,AJ363,"Y")</f>
        <v>1464</v>
      </c>
      <c r="AR363" s="504">
        <f t="shared" si="81"/>
        <v>1024.8</v>
      </c>
      <c r="AS363" s="808"/>
      <c r="AT363" s="809"/>
      <c r="AU363" s="810"/>
      <c r="AV363" s="810"/>
      <c r="AW363" s="811"/>
      <c r="AX363" s="811" t="s">
        <v>1183</v>
      </c>
      <c r="AY363" s="810" t="s">
        <v>1183</v>
      </c>
      <c r="AZ363" s="810" t="s">
        <v>1183</v>
      </c>
      <c r="BA363" s="810" t="s">
        <v>1183</v>
      </c>
      <c r="BB363" s="810" t="s">
        <v>1183</v>
      </c>
      <c r="BC363" s="810" t="s">
        <v>1183</v>
      </c>
      <c r="BD363" s="810" t="s">
        <v>1183</v>
      </c>
      <c r="BE363" s="810" t="s">
        <v>1183</v>
      </c>
      <c r="BF363" s="811">
        <f>NaturalRelatedDisc(I363,H363,J363,K363,AX363,"Y",L363,M363,N363,O363)+NaturalRelatedDisc(I363,H363,J363,K363,AY363,"Y",L363,M363,N363,O363)+OpenRelatedDisc(I363,H363,J363,K363,AZ363,"Y",L363,M363,N363,O363)+GrainingRelatedDisc(I363,H363,J363,K363,BA363,"Surface","Y",L363,M363,N363,O363)+GrainingRelatedDisc(I363,H363,J363,K363,BB363,"Internal","Y",L363,M363,N363,O363)+OthersRelatedDisc(I363,H363,J363,K363,BC363,"Y",L363,M363,N363,O363)+OthersRelatedDisc(I363,H363,J363,K363,BD363,"Y",L363,M363,N363,O363)+OthersRelatedDisc(I363,H363,J363,K363,BE363,"Y",L363,M363,N363,O363)+cutrelatedDisc(I363,H363,J363,K363,L363,M363,N363,AW363,"Y",O363)+GetColClarupgDwg(I363,H363,J363,K363,AU363,AV363,"Y",L363)</f>
        <v>0</v>
      </c>
      <c r="BG363" s="810" t="s">
        <v>1183</v>
      </c>
      <c r="BH363" s="810" t="s">
        <v>1183</v>
      </c>
      <c r="BI363" s="811">
        <f t="shared" si="82"/>
        <v>0</v>
      </c>
      <c r="BJ363" s="810" t="s">
        <v>1183</v>
      </c>
      <c r="BK363" s="810" t="s">
        <v>1183</v>
      </c>
      <c r="BL363" s="810" t="s">
        <v>1183</v>
      </c>
      <c r="BM363" s="811">
        <f t="shared" si="83"/>
        <v>0</v>
      </c>
      <c r="BN363" s="812"/>
      <c r="BO363" s="812"/>
      <c r="BP363" s="812"/>
      <c r="BQ363" s="811">
        <f>cleanrelateddisc(I363, H363, J363, K363, BN363, BO363, "Y", L363, M363, N363)+HARelatedDisc(I363, H363, J363, K363,BP363, "Y", L363)</f>
        <v>0</v>
      </c>
      <c r="BR363" s="810"/>
      <c r="BS363" s="810"/>
      <c r="BT363" s="811"/>
      <c r="BU363" s="811"/>
      <c r="BV363" s="810"/>
      <c r="BW363" s="811"/>
      <c r="BX363" s="810"/>
      <c r="BY363" s="813"/>
      <c r="BZ363" s="811"/>
      <c r="CA363" s="813"/>
      <c r="CB363" s="811"/>
      <c r="CC363" s="810"/>
      <c r="CD363" s="810"/>
      <c r="CE363" s="810"/>
      <c r="CF363" s="810"/>
      <c r="CG363" s="810"/>
      <c r="CH363" s="810"/>
      <c r="CI363" s="810"/>
      <c r="CJ363" s="810"/>
      <c r="CK363" s="814"/>
      <c r="CL363" s="815">
        <f t="array" ref="CL363">getSection(I363,J363,K363)</f>
        <v>9</v>
      </c>
      <c r="CM363" s="508">
        <f t="array" ref="CM363">IF(AQ363="N/A","",IF(CU363="N/A",0,GetRapPrice(I363,H363,J363,K363)))</f>
        <v>2400</v>
      </c>
      <c r="CN363" s="509">
        <f t="shared" si="84"/>
        <v>-0.39</v>
      </c>
      <c r="CO363" s="509">
        <f t="array" ref="CO363">IF(AQ363="N/A","",IF(CU363="N/A",0,IF(ISBLANK(G363),0,GetPolSymmDiscount(I363,H363,J363,K363,L363,M363,N363,O363))))</f>
        <v>0</v>
      </c>
      <c r="CP363" s="509">
        <f t="array" ref="CP363">IF(AQ363="N/A","",Depthdisc(I363,H363,L363,J363,K363,Z363,"Y"))</f>
        <v>0</v>
      </c>
      <c r="CQ363" s="509">
        <f t="array" ref="CQ363">IF(AQ363="N/A","",IF(CU363="N/A",0,GetSizePremiums(I363,H363,J363,K363,L363,M363,N363,O363,getSection(G363,J363,K363))))</f>
        <v>0</v>
      </c>
      <c r="CR363" s="509">
        <f t="array" ref="CR363">IF(AQ363="N/A","",IF(CU363="N/A",0,IF(ISBLANK(G363),0,GetDiameterPremiums(I363,H363,L363,M363,N363,O363,J363,K363,T363))))</f>
        <v>0</v>
      </c>
      <c r="CS363" s="509">
        <f t="array" ref="CS363">IF(AQ363="N/A","",IF(CU363="N/A",0,IF(ISBLANK(G363),0,GetKtoSPremiums(I363,H363,J363,K363,AJ363))))</f>
        <v>0</v>
      </c>
      <c r="CT363" s="509">
        <f t="shared" si="85"/>
        <v>-0.39</v>
      </c>
      <c r="CU363" s="508">
        <f t="array" ref="CU363">IF(AQ363="N/A","",GetFMP(I363, H363, J363, K363, L363, M363, N363, O363, (Q363+R363)/2,Z363,AJ363,"Y"))</f>
        <v>1464</v>
      </c>
      <c r="CV363" s="504">
        <f t="shared" si="86"/>
        <v>1024.8</v>
      </c>
      <c r="CW363" s="508">
        <f t="shared" si="87"/>
        <v>2400</v>
      </c>
      <c r="CX363" s="717">
        <f t="shared" si="88"/>
        <v>0</v>
      </c>
      <c r="CY363" s="717">
        <f>IF(OR(AQ363="N/A",BM363="N/A",BI363="N/A"),"",IF(AND(H363&lt;1,H363&gt;=0.3,I362="ROUND"),IF(CT363&gt;=-0.4,-0.2,-0.15),MAX(CX363,IF(OR(AQ363="N/A",BM363="N/A",BI363="N/A"),"",GetFinalDiscount("Y", I363, H363, J363, K363, L363, M363, N363, O363, AS363, AT363,AU363,AV363, AW363, AX363,AY363, AZ363, BA363, BB363,BC363,BD363, BE363,BG363, BH363, BJ363, BK363, BN363, BO363, BP363)))))</f>
        <v>-0.2</v>
      </c>
      <c r="CZ363" s="717">
        <f t="shared" si="89"/>
        <v>-0.39</v>
      </c>
      <c r="DA363" s="509">
        <f t="shared" si="90"/>
        <v>-0.39</v>
      </c>
      <c r="DB363" s="504">
        <f t="shared" si="91"/>
        <v>1464</v>
      </c>
      <c r="DC363" s="504">
        <f t="shared" si="92"/>
        <v>1024.8</v>
      </c>
      <c r="DD363" s="504" t="str">
        <f t="shared" si="93"/>
        <v/>
      </c>
      <c r="DE363" s="504">
        <f t="array" ref="DE363">IF(OR(AQ363="N/A",BM363="N/A",BI363="N/A"),"",GetCertCharge(H363,"Y",AL363))</f>
        <v>63</v>
      </c>
      <c r="DF363" s="504">
        <f>IF(OR(AQ363="N/A",BM363="N/A",BI363="N/A"),"",DC363*Parameters!$L$3)</f>
        <v>40.991999999999997</v>
      </c>
      <c r="DG363" s="504">
        <f t="shared" si="94"/>
        <v>920.80799999999999</v>
      </c>
      <c r="DH363" s="504">
        <f t="shared" si="95"/>
        <v>1315.44</v>
      </c>
    </row>
    <row r="364" spans="2:112" x14ac:dyDescent="0.25">
      <c r="B364" s="798"/>
      <c r="C364" s="799" t="s">
        <v>1544</v>
      </c>
      <c r="D364" s="512"/>
      <c r="E364" s="512"/>
      <c r="F364" s="722" t="s">
        <v>24</v>
      </c>
      <c r="G364" s="800"/>
      <c r="H364" s="801">
        <v>0.7</v>
      </c>
      <c r="I364" s="509" t="s">
        <v>196</v>
      </c>
      <c r="J364" s="802" t="s">
        <v>213</v>
      </c>
      <c r="K364" s="803" t="s">
        <v>243</v>
      </c>
      <c r="L364" s="804" t="s">
        <v>202</v>
      </c>
      <c r="M364" s="805" t="s">
        <v>202</v>
      </c>
      <c r="N364" s="804" t="s">
        <v>202</v>
      </c>
      <c r="O364" s="804" t="s">
        <v>22</v>
      </c>
      <c r="P364" s="806"/>
      <c r="Q364" s="805"/>
      <c r="R364" s="805"/>
      <c r="S364" s="805"/>
      <c r="T364" s="805"/>
      <c r="U364" s="805">
        <v>1.0109999999999999</v>
      </c>
      <c r="V364" s="805"/>
      <c r="W364" s="805"/>
      <c r="X364" s="805"/>
      <c r="Y364" s="805"/>
      <c r="Z364" s="805">
        <v>64.5</v>
      </c>
      <c r="AA364" s="512">
        <v>55.8</v>
      </c>
      <c r="AB364" s="512"/>
      <c r="AC364" s="512"/>
      <c r="AD364" s="807"/>
      <c r="AE364" s="805"/>
      <c r="AF364" s="805"/>
      <c r="AG364" s="805"/>
      <c r="AH364" s="805"/>
      <c r="AI364" s="512"/>
      <c r="AJ364" s="512" t="s">
        <v>1984</v>
      </c>
      <c r="AK364" s="807"/>
      <c r="AL364" s="512"/>
      <c r="AM364" s="807"/>
      <c r="AN364" s="512"/>
      <c r="AO364" s="559">
        <f t="array" ref="AO364">IF(AQ364="N/A","",GetRapPrice(I364,H364,J364,K364))</f>
        <v>5900</v>
      </c>
      <c r="AP364" s="509">
        <f t="shared" si="80"/>
        <v>-0.45999999999999996</v>
      </c>
      <c r="AQ364" s="508">
        <f t="array" ref="AQ364">GetFMP(I364,H364,J364,K364,L364,M364,N364,O364,(Q364+R364)/2,Z364,AJ364,"Y")</f>
        <v>3186</v>
      </c>
      <c r="AR364" s="504">
        <f t="shared" si="81"/>
        <v>2230.1999999999998</v>
      </c>
      <c r="AS364" s="808"/>
      <c r="AT364" s="809"/>
      <c r="AU364" s="810"/>
      <c r="AV364" s="810"/>
      <c r="AW364" s="811"/>
      <c r="AX364" s="811" t="s">
        <v>1183</v>
      </c>
      <c r="AY364" s="810" t="s">
        <v>1183</v>
      </c>
      <c r="AZ364" s="810" t="s">
        <v>1183</v>
      </c>
      <c r="BA364" s="810" t="s">
        <v>1183</v>
      </c>
      <c r="BB364" s="810" t="s">
        <v>1183</v>
      </c>
      <c r="BC364" s="810" t="s">
        <v>1183</v>
      </c>
      <c r="BD364" s="810" t="s">
        <v>1183</v>
      </c>
      <c r="BE364" s="810" t="s">
        <v>1183</v>
      </c>
      <c r="BF364" s="811">
        <f>NaturalRelatedDisc(I364,H364,J364,K364,AX364,"Y",L364,M364,N364,O364)+NaturalRelatedDisc(I364,H364,J364,K364,AY364,"Y",L364,M364,N364,O364)+OpenRelatedDisc(I364,H364,J364,K364,AZ364,"Y",L364,M364,N364,O364)+GrainingRelatedDisc(I364,H364,J364,K364,BA364,"Surface","Y",L364,M364,N364,O364)+GrainingRelatedDisc(I364,H364,J364,K364,BB364,"Internal","Y",L364,M364,N364,O364)+OthersRelatedDisc(I364,H364,J364,K364,BC364,"Y",L364,M364,N364,O364)+OthersRelatedDisc(I364,H364,J364,K364,BD364,"Y",L364,M364,N364,O364)+OthersRelatedDisc(I364,H364,J364,K364,BE364,"Y",L364,M364,N364,O364)+cutrelatedDisc(I364,H364,J364,K364,L364,M364,N364,AW364,"Y",O364)+GetColClarupgDwg(I364,H364,J364,K364,AU364,AV364,"Y",L364)</f>
        <v>0</v>
      </c>
      <c r="BG364" s="810" t="s">
        <v>1183</v>
      </c>
      <c r="BH364" s="810" t="s">
        <v>1183</v>
      </c>
      <c r="BI364" s="811">
        <f t="shared" si="82"/>
        <v>0</v>
      </c>
      <c r="BJ364" s="810" t="s">
        <v>1183</v>
      </c>
      <c r="BK364" s="810" t="s">
        <v>1183</v>
      </c>
      <c r="BL364" s="810" t="s">
        <v>1183</v>
      </c>
      <c r="BM364" s="811">
        <f t="shared" si="83"/>
        <v>0</v>
      </c>
      <c r="BN364" s="812"/>
      <c r="BO364" s="812"/>
      <c r="BP364" s="812" t="s">
        <v>749</v>
      </c>
      <c r="BQ364" s="811">
        <f>cleanrelateddisc(I364, H364, J364, K364, BN364, BO364, "Y", L364, M364, N364)+HARelatedDisc(I364, H364, J364, K364,BP364, "Y", L364)</f>
        <v>0</v>
      </c>
      <c r="BR364" s="810"/>
      <c r="BS364" s="810"/>
      <c r="BT364" s="811"/>
      <c r="BU364" s="811"/>
      <c r="BV364" s="810"/>
      <c r="BW364" s="811"/>
      <c r="BX364" s="810"/>
      <c r="BY364" s="813"/>
      <c r="BZ364" s="811"/>
      <c r="CA364" s="813"/>
      <c r="CB364" s="811"/>
      <c r="CC364" s="810"/>
      <c r="CD364" s="810"/>
      <c r="CE364" s="810"/>
      <c r="CF364" s="810"/>
      <c r="CG364" s="810"/>
      <c r="CH364" s="810"/>
      <c r="CI364" s="810"/>
      <c r="CJ364" s="810"/>
      <c r="CK364" s="814"/>
      <c r="CL364" s="815">
        <f t="array" ref="CL364">getSection(I364,J364,K364)</f>
        <v>4</v>
      </c>
      <c r="CM364" s="508">
        <f t="array" ref="CM364">IF(AQ364="N/A","",IF(CU364="N/A",0,GetRapPrice(I364,H364,J364,K364)))</f>
        <v>5900</v>
      </c>
      <c r="CN364" s="509">
        <f t="shared" si="84"/>
        <v>-0.45999999999999996</v>
      </c>
      <c r="CO364" s="509">
        <f t="array" ref="CO364">IF(AQ364="N/A","",IF(CU364="N/A",0,IF(ISBLANK(G364),0,GetPolSymmDiscount(I364,H364,J364,K364,L364,M364,N364,O364))))</f>
        <v>0</v>
      </c>
      <c r="CP364" s="509">
        <f t="array" ref="CP364">IF(AQ364="N/A","",Depthdisc(I364,H364,L364,J364,K364,Z364,"Y"))</f>
        <v>0</v>
      </c>
      <c r="CQ364" s="509">
        <f t="array" ref="CQ364">IF(AQ364="N/A","",IF(CU364="N/A",0,GetSizePremiums(I364,H364,J364,K364,L364,M364,N364,O364,getSection(G364,J364,K364))))</f>
        <v>0</v>
      </c>
      <c r="CR364" s="509">
        <f t="array" ref="CR364">IF(AQ364="N/A","",IF(CU364="N/A",0,IF(ISBLANK(G364),0,GetDiameterPremiums(I364,H364,L364,M364,N364,O364,J364,K364,T364))))</f>
        <v>0</v>
      </c>
      <c r="CS364" s="509">
        <f t="array" ref="CS364">IF(AQ364="N/A","",IF(CU364="N/A",0,IF(ISBLANK(G364),0,GetKtoSPremiums(I364,H364,J364,K364,AJ364))))</f>
        <v>0</v>
      </c>
      <c r="CT364" s="509">
        <f t="shared" si="85"/>
        <v>-0.45999999999999996</v>
      </c>
      <c r="CU364" s="508">
        <f t="array" ref="CU364">IF(AQ364="N/A","",GetFMP(I364, H364, J364, K364, L364, M364, N364, O364, (Q364+R364)/2,Z364,AJ364,"Y"))</f>
        <v>3186</v>
      </c>
      <c r="CV364" s="504">
        <f t="shared" si="86"/>
        <v>2230.1999999999998</v>
      </c>
      <c r="CW364" s="508">
        <f t="shared" si="87"/>
        <v>5900</v>
      </c>
      <c r="CX364" s="717">
        <f t="shared" si="88"/>
        <v>0</v>
      </c>
      <c r="CY364" s="717">
        <f>IF(OR(AQ364="N/A",BM364="N/A",BI364="N/A"),"",IF(AND(H364&lt;1,H364&gt;=0.3,I363="ROUND"),IF(CT364&gt;=-0.4,-0.2,-0.15),MAX(CX364,IF(OR(AQ364="N/A",BM364="N/A",BI364="N/A"),"",GetFinalDiscount("Y", I364, H364, J364, K364, L364, M364, N364, O364, AS364, AT364,AU364,AV364, AW364, AX364,AY364, AZ364, BA364, BB364,BC364,BD364, BE364,BG364, BH364, BJ364, BK364, BN364, BO364, BP364)))))</f>
        <v>-0.15</v>
      </c>
      <c r="CZ364" s="717">
        <f t="shared" si="89"/>
        <v>-0.45999999999999996</v>
      </c>
      <c r="DA364" s="509">
        <f t="shared" si="90"/>
        <v>-0.45999999999999996</v>
      </c>
      <c r="DB364" s="504">
        <f t="shared" si="91"/>
        <v>3186</v>
      </c>
      <c r="DC364" s="504">
        <f t="shared" si="92"/>
        <v>2230.1999999999998</v>
      </c>
      <c r="DD364" s="504" t="str">
        <f t="shared" si="93"/>
        <v/>
      </c>
      <c r="DE364" s="504">
        <f t="array" ref="DE364">IF(OR(AQ364="N/A",BM364="N/A",BI364="N/A"),"",GetCertCharge(H364,"Y",AL364))</f>
        <v>63</v>
      </c>
      <c r="DF364" s="504">
        <f>IF(OR(AQ364="N/A",BM364="N/A",BI364="N/A"),"",DC364*Parameters!$L$3)</f>
        <v>89.207999999999998</v>
      </c>
      <c r="DG364" s="504">
        <f t="shared" si="94"/>
        <v>2077.9919999999997</v>
      </c>
      <c r="DH364" s="504">
        <f t="shared" si="95"/>
        <v>2968.56</v>
      </c>
    </row>
    <row r="365" spans="2:112" x14ac:dyDescent="0.25">
      <c r="B365" s="798"/>
      <c r="C365" s="799" t="s">
        <v>1822</v>
      </c>
      <c r="D365" s="512"/>
      <c r="E365" s="512"/>
      <c r="F365" s="722" t="s">
        <v>24</v>
      </c>
      <c r="G365" s="800"/>
      <c r="H365" s="801">
        <v>0.7</v>
      </c>
      <c r="I365" s="509" t="s">
        <v>196</v>
      </c>
      <c r="J365" s="802" t="s">
        <v>215</v>
      </c>
      <c r="K365" s="803" t="s">
        <v>266</v>
      </c>
      <c r="L365" s="804" t="s">
        <v>188</v>
      </c>
      <c r="M365" s="805" t="s">
        <v>188</v>
      </c>
      <c r="N365" s="804" t="s">
        <v>188</v>
      </c>
      <c r="O365" s="804" t="s">
        <v>22</v>
      </c>
      <c r="P365" s="806"/>
      <c r="Q365" s="805"/>
      <c r="R365" s="805"/>
      <c r="S365" s="805"/>
      <c r="T365" s="805"/>
      <c r="U365" s="805">
        <v>1.0069999999999999</v>
      </c>
      <c r="V365" s="805"/>
      <c r="W365" s="805"/>
      <c r="X365" s="805"/>
      <c r="Y365" s="805"/>
      <c r="Z365" s="805">
        <v>62.3</v>
      </c>
      <c r="AA365" s="512">
        <v>57</v>
      </c>
      <c r="AB365" s="512"/>
      <c r="AC365" s="512"/>
      <c r="AD365" s="807"/>
      <c r="AE365" s="805"/>
      <c r="AF365" s="805"/>
      <c r="AG365" s="805"/>
      <c r="AH365" s="805"/>
      <c r="AI365" s="512"/>
      <c r="AJ365" s="512" t="s">
        <v>1921</v>
      </c>
      <c r="AK365" s="807"/>
      <c r="AL365" s="512"/>
      <c r="AM365" s="807"/>
      <c r="AN365" s="512"/>
      <c r="AO365" s="559">
        <f t="array" ref="AO365">IF(AQ365="N/A","",GetRapPrice(I365,H365,J365,K365))</f>
        <v>3400</v>
      </c>
      <c r="AP365" s="509">
        <f t="shared" si="80"/>
        <v>-0.38</v>
      </c>
      <c r="AQ365" s="508">
        <f t="array" ref="AQ365">GetFMP(I365,H365,J365,K365,L365,M365,N365,O365,(Q365+R365)/2,Z365,AJ365,"Y")</f>
        <v>2108</v>
      </c>
      <c r="AR365" s="504">
        <f t="shared" si="81"/>
        <v>1475.6</v>
      </c>
      <c r="AS365" s="808"/>
      <c r="AT365" s="809"/>
      <c r="AU365" s="810"/>
      <c r="AV365" s="810"/>
      <c r="AW365" s="811" t="s">
        <v>189</v>
      </c>
      <c r="AX365" s="811" t="s">
        <v>1183</v>
      </c>
      <c r="AY365" s="810" t="s">
        <v>1183</v>
      </c>
      <c r="AZ365" s="810" t="s">
        <v>1183</v>
      </c>
      <c r="BA365" s="810" t="s">
        <v>1183</v>
      </c>
      <c r="BB365" s="810" t="s">
        <v>1183</v>
      </c>
      <c r="BC365" s="810" t="s">
        <v>1183</v>
      </c>
      <c r="BD365" s="810" t="s">
        <v>1183</v>
      </c>
      <c r="BE365" s="810" t="s">
        <v>1183</v>
      </c>
      <c r="BF365" s="811">
        <f>NaturalRelatedDisc(I365,H365,J365,K365,AX365,"Y",L365,M365,N365,O365)+NaturalRelatedDisc(I365,H365,J365,K365,AY365,"Y",L365,M365,N365,O365)+OpenRelatedDisc(I365,H365,J365,K365,AZ365,"Y",L365,M365,N365,O365)+GrainingRelatedDisc(I365,H365,J365,K365,BA365,"Surface","Y",L365,M365,N365,O365)+GrainingRelatedDisc(I365,H365,J365,K365,BB365,"Internal","Y",L365,M365,N365,O365)+OthersRelatedDisc(I365,H365,J365,K365,BC365,"Y",L365,M365,N365,O365)+OthersRelatedDisc(I365,H365,J365,K365,BD365,"Y",L365,M365,N365,O365)+OthersRelatedDisc(I365,H365,J365,K365,BE365,"Y",L365,M365,N365,O365)+cutrelatedDisc(I365,H365,J365,K365,L365,M365,N365,AW365,"Y",O365)+GetColClarupgDwg(I365,H365,J365,K365,AU365,AV365,"Y",L365)</f>
        <v>0</v>
      </c>
      <c r="BG365" s="810" t="s">
        <v>1183</v>
      </c>
      <c r="BH365" s="810" t="s">
        <v>1183</v>
      </c>
      <c r="BI365" s="811">
        <f t="shared" si="82"/>
        <v>0</v>
      </c>
      <c r="BJ365" s="810" t="s">
        <v>1183</v>
      </c>
      <c r="BK365" s="810" t="s">
        <v>1294</v>
      </c>
      <c r="BL365" s="810" t="s">
        <v>1327</v>
      </c>
      <c r="BM365" s="811">
        <f t="shared" si="83"/>
        <v>-0.01</v>
      </c>
      <c r="BN365" s="812" t="s">
        <v>749</v>
      </c>
      <c r="BO365" s="812" t="s">
        <v>749</v>
      </c>
      <c r="BP365" s="812" t="s">
        <v>749</v>
      </c>
      <c r="BQ365" s="811">
        <f>cleanrelateddisc(I365, H365, J365, K365, BN365, BO365, "Y", L365, M365, N365)+HARelatedDisc(I365, H365, J365, K365,BP365, "Y", L365)</f>
        <v>0</v>
      </c>
      <c r="BR365" s="810"/>
      <c r="BS365" s="810"/>
      <c r="BT365" s="811"/>
      <c r="BU365" s="811"/>
      <c r="BV365" s="810"/>
      <c r="BW365" s="811"/>
      <c r="BX365" s="810"/>
      <c r="BY365" s="813"/>
      <c r="BZ365" s="811"/>
      <c r="CA365" s="813"/>
      <c r="CB365" s="811"/>
      <c r="CC365" s="810"/>
      <c r="CD365" s="810"/>
      <c r="CE365" s="810"/>
      <c r="CF365" s="810"/>
      <c r="CG365" s="810"/>
      <c r="CH365" s="810"/>
      <c r="CI365" s="810"/>
      <c r="CJ365" s="810"/>
      <c r="CK365" s="814"/>
      <c r="CL365" s="815">
        <f t="array" ref="CL365">getSection(I365,J365,K365)</f>
        <v>8</v>
      </c>
      <c r="CM365" s="508">
        <f t="array" ref="CM365">IF(AQ365="N/A","",IF(CU365="N/A",0,GetRapPrice(I365,H365,J365,K365)))</f>
        <v>3400</v>
      </c>
      <c r="CN365" s="509">
        <f t="shared" si="84"/>
        <v>-0.38</v>
      </c>
      <c r="CO365" s="509">
        <f t="array" ref="CO365">IF(AQ365="N/A","",IF(CU365="N/A",0,IF(ISBLANK(G365),0,GetPolSymmDiscount(I365,H365,J365,K365,L365,M365,N365,O365))))</f>
        <v>0</v>
      </c>
      <c r="CP365" s="509">
        <f t="array" ref="CP365">IF(AQ365="N/A","",Depthdisc(I365,H365,L365,J365,K365,Z365,"Y"))</f>
        <v>0</v>
      </c>
      <c r="CQ365" s="509">
        <f t="array" ref="CQ365">IF(AQ365="N/A","",IF(CU365="N/A",0,GetSizePremiums(I365,H365,J365,K365,L365,M365,N365,O365,getSection(G365,J365,K365))))</f>
        <v>0</v>
      </c>
      <c r="CR365" s="509">
        <f t="array" ref="CR365">IF(AQ365="N/A","",IF(CU365="N/A",0,IF(ISBLANK(G365),0,GetDiameterPremiums(I365,H365,L365,M365,N365,O365,J365,K365,T365))))</f>
        <v>0</v>
      </c>
      <c r="CS365" s="509">
        <f t="array" ref="CS365">IF(AQ365="N/A","",IF(CU365="N/A",0,IF(ISBLANK(G365),0,GetKtoSPremiums(I365,H365,J365,K365,AJ365))))</f>
        <v>0</v>
      </c>
      <c r="CT365" s="509">
        <f t="shared" si="85"/>
        <v>-0.38</v>
      </c>
      <c r="CU365" s="508">
        <f t="array" ref="CU365">IF(AQ365="N/A","",GetFMP(I365, H365, J365, K365, L365, M365, N365, O365, (Q365+R365)/2,Z365,AJ365,"Y"))</f>
        <v>2108</v>
      </c>
      <c r="CV365" s="504">
        <f t="shared" si="86"/>
        <v>1475.6</v>
      </c>
      <c r="CW365" s="508">
        <f t="shared" si="87"/>
        <v>3400</v>
      </c>
      <c r="CX365" s="717">
        <f t="shared" si="88"/>
        <v>-0.01</v>
      </c>
      <c r="CY365" s="717">
        <f>IF(OR(AQ365="N/A",BM365="N/A",BI365="N/A"),"",IF(AND(H365&lt;1,H365&gt;=0.3,I364="ROUND"),IF(CT365&gt;=-0.4,-0.2,-0.15),MAX(CX365,IF(OR(AQ365="N/A",BM365="N/A",BI365="N/A"),"",GetFinalDiscount("Y", I365, H365, J365, K365, L365, M365, N365, O365, AS365, AT365,AU365,AV365, AW365, AX365,AY365, AZ365, BA365, BB365,BC365,BD365, BE365,BG365, BH365, BJ365, BK365, BN365, BO365, BP365)))))</f>
        <v>-0.2</v>
      </c>
      <c r="CZ365" s="717">
        <f t="shared" si="89"/>
        <v>-0.38</v>
      </c>
      <c r="DA365" s="509">
        <f t="shared" si="90"/>
        <v>-0.39</v>
      </c>
      <c r="DB365" s="504">
        <f t="shared" si="91"/>
        <v>2074</v>
      </c>
      <c r="DC365" s="504">
        <f t="shared" si="92"/>
        <v>1451.8</v>
      </c>
      <c r="DD365" s="504" t="str">
        <f t="shared" si="93"/>
        <v/>
      </c>
      <c r="DE365" s="504">
        <f t="array" ref="DE365">IF(OR(AQ365="N/A",BM365="N/A",BI365="N/A"),"",GetCertCharge(H365,"Y",AL365))</f>
        <v>63</v>
      </c>
      <c r="DF365" s="504">
        <f>IF(OR(AQ365="N/A",BM365="N/A",BI365="N/A"),"",DC365*Parameters!$L$3)</f>
        <v>58.072000000000003</v>
      </c>
      <c r="DG365" s="504">
        <f t="shared" si="94"/>
        <v>1330.7280000000001</v>
      </c>
      <c r="DH365" s="504">
        <f t="shared" si="95"/>
        <v>1901.0400000000002</v>
      </c>
    </row>
    <row r="366" spans="2:112" x14ac:dyDescent="0.25">
      <c r="B366" s="798"/>
      <c r="C366" s="799" t="s">
        <v>1823</v>
      </c>
      <c r="D366" s="512"/>
      <c r="E366" s="512"/>
      <c r="F366" s="722" t="s">
        <v>24</v>
      </c>
      <c r="G366" s="800"/>
      <c r="H366" s="801">
        <v>0.7</v>
      </c>
      <c r="I366" s="509" t="s">
        <v>196</v>
      </c>
      <c r="J366" s="802" t="s">
        <v>233</v>
      </c>
      <c r="K366" s="803" t="s">
        <v>251</v>
      </c>
      <c r="L366" s="804" t="s">
        <v>202</v>
      </c>
      <c r="M366" s="805" t="s">
        <v>202</v>
      </c>
      <c r="N366" s="804" t="s">
        <v>202</v>
      </c>
      <c r="O366" s="804" t="s">
        <v>22</v>
      </c>
      <c r="P366" s="806"/>
      <c r="Q366" s="805"/>
      <c r="R366" s="805"/>
      <c r="S366" s="805"/>
      <c r="T366" s="805"/>
      <c r="U366" s="805">
        <v>1.0149999999999999</v>
      </c>
      <c r="V366" s="805"/>
      <c r="W366" s="805"/>
      <c r="X366" s="805"/>
      <c r="Y366" s="805"/>
      <c r="Z366" s="805">
        <v>65.099999999999994</v>
      </c>
      <c r="AA366" s="512">
        <v>53</v>
      </c>
      <c r="AB366" s="512"/>
      <c r="AC366" s="512"/>
      <c r="AD366" s="807"/>
      <c r="AE366" s="805"/>
      <c r="AF366" s="805"/>
      <c r="AG366" s="805"/>
      <c r="AH366" s="805"/>
      <c r="AI366" s="512"/>
      <c r="AJ366" s="512" t="s">
        <v>1944</v>
      </c>
      <c r="AK366" s="807"/>
      <c r="AL366" s="512"/>
      <c r="AM366" s="807"/>
      <c r="AN366" s="512"/>
      <c r="AO366" s="559">
        <f t="array" ref="AO366">IF(AQ366="N/A","",GetRapPrice(I366,H366,J366,K366))</f>
        <v>5200</v>
      </c>
      <c r="AP366" s="509">
        <f t="shared" si="80"/>
        <v>-0.45999999999999996</v>
      </c>
      <c r="AQ366" s="508">
        <f t="array" ref="AQ366">GetFMP(I366,H366,J366,K366,L366,M366,N366,O366,(Q366+R366)/2,Z366,AJ366,"Y")</f>
        <v>2808</v>
      </c>
      <c r="AR366" s="504">
        <f t="shared" si="81"/>
        <v>1965.6</v>
      </c>
      <c r="AS366" s="808"/>
      <c r="AT366" s="809"/>
      <c r="AU366" s="810"/>
      <c r="AV366" s="810"/>
      <c r="AW366" s="811" t="s">
        <v>189</v>
      </c>
      <c r="AX366" s="811" t="s">
        <v>253</v>
      </c>
      <c r="AY366" s="810" t="s">
        <v>1182</v>
      </c>
      <c r="AZ366" s="810" t="s">
        <v>1183</v>
      </c>
      <c r="BA366" s="810" t="s">
        <v>1183</v>
      </c>
      <c r="BB366" s="810" t="s">
        <v>1183</v>
      </c>
      <c r="BC366" s="810" t="s">
        <v>1183</v>
      </c>
      <c r="BD366" s="810" t="s">
        <v>1183</v>
      </c>
      <c r="BE366" s="810" t="s">
        <v>1183</v>
      </c>
      <c r="BF366" s="811">
        <f>NaturalRelatedDisc(I366,H366,J366,K366,AX366,"Y",L366,M366,N366,O366)+NaturalRelatedDisc(I366,H366,J366,K366,AY366,"Y",L366,M366,N366,O366)+OpenRelatedDisc(I366,H366,J366,K366,AZ366,"Y",L366,M366,N366,O366)+GrainingRelatedDisc(I366,H366,J366,K366,BA366,"Surface","Y",L366,M366,N366,O366)+GrainingRelatedDisc(I366,H366,J366,K366,BB366,"Internal","Y",L366,M366,N366,O366)+OthersRelatedDisc(I366,H366,J366,K366,BC366,"Y",L366,M366,N366,O366)+OthersRelatedDisc(I366,H366,J366,K366,BD366,"Y",L366,M366,N366,O366)+OthersRelatedDisc(I366,H366,J366,K366,BE366,"Y",L366,M366,N366,O366)+cutrelatedDisc(I366,H366,J366,K366,L366,M366,N366,AW366,"Y",O366)+GetColClarupgDwg(I366,H366,J366,K366,AU366,AV366,"Y",L366)</f>
        <v>-0.01</v>
      </c>
      <c r="BG366" s="810" t="s">
        <v>1183</v>
      </c>
      <c r="BH366" s="810" t="s">
        <v>1183</v>
      </c>
      <c r="BI366" s="811">
        <f t="shared" si="82"/>
        <v>0</v>
      </c>
      <c r="BJ366" s="810" t="s">
        <v>1183</v>
      </c>
      <c r="BK366" s="810" t="s">
        <v>1183</v>
      </c>
      <c r="BL366" s="810" t="s">
        <v>1326</v>
      </c>
      <c r="BM366" s="811">
        <f t="shared" si="83"/>
        <v>0</v>
      </c>
      <c r="BN366" s="812" t="s">
        <v>861</v>
      </c>
      <c r="BO366" s="812" t="s">
        <v>861</v>
      </c>
      <c r="BP366" s="812" t="s">
        <v>749</v>
      </c>
      <c r="BQ366" s="811">
        <f>cleanrelateddisc(I366, H366, J366, K366, BN366, BO366, "Y", L366, M366, N366)+HARelatedDisc(I366, H366, J366, K366,BP366, "Y", L366)</f>
        <v>0</v>
      </c>
      <c r="BR366" s="810"/>
      <c r="BS366" s="810"/>
      <c r="BT366" s="811"/>
      <c r="BU366" s="811"/>
      <c r="BV366" s="810"/>
      <c r="BW366" s="811"/>
      <c r="BX366" s="810"/>
      <c r="BY366" s="813"/>
      <c r="BZ366" s="811"/>
      <c r="CA366" s="813"/>
      <c r="CB366" s="811"/>
      <c r="CC366" s="810"/>
      <c r="CD366" s="810"/>
      <c r="CE366" s="810"/>
      <c r="CF366" s="810"/>
      <c r="CG366" s="810"/>
      <c r="CH366" s="810"/>
      <c r="CI366" s="810"/>
      <c r="CJ366" s="810"/>
      <c r="CK366" s="814"/>
      <c r="CL366" s="815">
        <f t="array" ref="CL366">getSection(I366,J366,K366)</f>
        <v>4</v>
      </c>
      <c r="CM366" s="508">
        <f t="array" ref="CM366">IF(AQ366="N/A","",IF(CU366="N/A",0,GetRapPrice(I366,H366,J366,K366)))</f>
        <v>5200</v>
      </c>
      <c r="CN366" s="509">
        <f t="shared" si="84"/>
        <v>-0.45999999999999996</v>
      </c>
      <c r="CO366" s="509">
        <f t="array" ref="CO366">IF(AQ366="N/A","",IF(CU366="N/A",0,IF(ISBLANK(G366),0,GetPolSymmDiscount(I366,H366,J366,K366,L366,M366,N366,O366))))</f>
        <v>0</v>
      </c>
      <c r="CP366" s="509">
        <f t="array" ref="CP366">IF(AQ366="N/A","",Depthdisc(I366,H366,L366,J366,K366,Z366,"Y"))</f>
        <v>0</v>
      </c>
      <c r="CQ366" s="509">
        <f t="array" ref="CQ366">IF(AQ366="N/A","",IF(CU366="N/A",0,GetSizePremiums(I366,H366,J366,K366,L366,M366,N366,O366,getSection(G366,J366,K366))))</f>
        <v>0</v>
      </c>
      <c r="CR366" s="509">
        <f t="array" ref="CR366">IF(AQ366="N/A","",IF(CU366="N/A",0,IF(ISBLANK(G366),0,GetDiameterPremiums(I366,H366,L366,M366,N366,O366,J366,K366,T366))))</f>
        <v>0</v>
      </c>
      <c r="CS366" s="509">
        <f t="array" ref="CS366">IF(AQ366="N/A","",IF(CU366="N/A",0,IF(ISBLANK(G366),0,GetKtoSPremiums(I366,H366,J366,K366,AJ366))))</f>
        <v>0</v>
      </c>
      <c r="CT366" s="509">
        <f t="shared" si="85"/>
        <v>-0.45999999999999996</v>
      </c>
      <c r="CU366" s="508">
        <f t="array" ref="CU366">IF(AQ366="N/A","",GetFMP(I366, H366, J366, K366, L366, M366, N366, O366, (Q366+R366)/2,Z366,AJ366,"Y"))</f>
        <v>2808</v>
      </c>
      <c r="CV366" s="504">
        <f t="shared" si="86"/>
        <v>1965.6</v>
      </c>
      <c r="CW366" s="508">
        <f t="shared" si="87"/>
        <v>5200</v>
      </c>
      <c r="CX366" s="717">
        <f t="shared" si="88"/>
        <v>-0.01</v>
      </c>
      <c r="CY366" s="717">
        <f>IF(OR(AQ366="N/A",BM366="N/A",BI366="N/A"),"",IF(AND(H366&lt;1,H366&gt;=0.3,I365="ROUND"),IF(CT366&gt;=-0.4,-0.2,-0.15),MAX(CX366,IF(OR(AQ366="N/A",BM366="N/A",BI366="N/A"),"",GetFinalDiscount("Y", I366, H366, J366, K366, L366, M366, N366, O366, AS366, AT366,AU366,AV366, AW366, AX366,AY366, AZ366, BA366, BB366,BC366,BD366, BE366,BG366, BH366, BJ366, BK366, BN366, BO366, BP366)))))</f>
        <v>-0.15</v>
      </c>
      <c r="CZ366" s="717">
        <f t="shared" si="89"/>
        <v>-0.45999999999999996</v>
      </c>
      <c r="DA366" s="509">
        <f t="shared" si="90"/>
        <v>-0.47</v>
      </c>
      <c r="DB366" s="504">
        <f t="shared" si="91"/>
        <v>2756</v>
      </c>
      <c r="DC366" s="504">
        <f t="shared" si="92"/>
        <v>1929.1999999999998</v>
      </c>
      <c r="DD366" s="504" t="str">
        <f t="shared" si="93"/>
        <v/>
      </c>
      <c r="DE366" s="504">
        <f t="array" ref="DE366">IF(OR(AQ366="N/A",BM366="N/A",BI366="N/A"),"",GetCertCharge(H366,"Y",AL366))</f>
        <v>63</v>
      </c>
      <c r="DF366" s="504">
        <f>IF(OR(AQ366="N/A",BM366="N/A",BI366="N/A"),"",DC366*Parameters!$L$3)</f>
        <v>77.167999999999992</v>
      </c>
      <c r="DG366" s="504">
        <f t="shared" si="94"/>
        <v>1789.0319999999999</v>
      </c>
      <c r="DH366" s="504">
        <f t="shared" si="95"/>
        <v>2555.7600000000002</v>
      </c>
    </row>
    <row r="367" spans="2:112" x14ac:dyDescent="0.25">
      <c r="B367" s="798"/>
      <c r="C367" s="799" t="s">
        <v>1824</v>
      </c>
      <c r="D367" s="512"/>
      <c r="E367" s="512"/>
      <c r="F367" s="722" t="s">
        <v>24</v>
      </c>
      <c r="G367" s="800"/>
      <c r="H367" s="801">
        <v>0.7</v>
      </c>
      <c r="I367" s="509" t="s">
        <v>196</v>
      </c>
      <c r="J367" s="802" t="s">
        <v>215</v>
      </c>
      <c r="K367" s="803" t="s">
        <v>251</v>
      </c>
      <c r="L367" s="804" t="s">
        <v>202</v>
      </c>
      <c r="M367" s="805" t="s">
        <v>202</v>
      </c>
      <c r="N367" s="804" t="s">
        <v>215</v>
      </c>
      <c r="O367" s="804" t="s">
        <v>22</v>
      </c>
      <c r="P367" s="806"/>
      <c r="Q367" s="805"/>
      <c r="R367" s="805"/>
      <c r="S367" s="805"/>
      <c r="T367" s="805"/>
      <c r="U367" s="805">
        <v>1.0069999999999999</v>
      </c>
      <c r="V367" s="805"/>
      <c r="W367" s="805"/>
      <c r="X367" s="805"/>
      <c r="Y367" s="805"/>
      <c r="Z367" s="805">
        <v>60.9</v>
      </c>
      <c r="AA367" s="512">
        <v>60</v>
      </c>
      <c r="AB367" s="512"/>
      <c r="AC367" s="512"/>
      <c r="AD367" s="807"/>
      <c r="AE367" s="805"/>
      <c r="AF367" s="805"/>
      <c r="AG367" s="805"/>
      <c r="AH367" s="805"/>
      <c r="AI367" s="512"/>
      <c r="AJ367" s="512" t="s">
        <v>1902</v>
      </c>
      <c r="AK367" s="807"/>
      <c r="AL367" s="512"/>
      <c r="AM367" s="807"/>
      <c r="AN367" s="512"/>
      <c r="AO367" s="559">
        <f t="array" ref="AO367">IF(AQ367="N/A","",GetRapPrice(I367,H367,J367,K367))</f>
        <v>5000</v>
      </c>
      <c r="AP367" s="509">
        <f t="shared" si="80"/>
        <v>-0.44999999999999996</v>
      </c>
      <c r="AQ367" s="508">
        <f t="array" ref="AQ367">GetFMP(I367,H367,J367,K367,L367,M367,N367,O367,(Q367+R367)/2,Z367,AJ367,"Y")</f>
        <v>2750</v>
      </c>
      <c r="AR367" s="504">
        <f t="shared" si="81"/>
        <v>1924.9999999999998</v>
      </c>
      <c r="AS367" s="808"/>
      <c r="AT367" s="809"/>
      <c r="AU367" s="810"/>
      <c r="AV367" s="810"/>
      <c r="AW367" s="811" t="s">
        <v>189</v>
      </c>
      <c r="AX367" s="811" t="s">
        <v>1441</v>
      </c>
      <c r="AY367" s="810" t="s">
        <v>1183</v>
      </c>
      <c r="AZ367" s="810" t="s">
        <v>1200</v>
      </c>
      <c r="BA367" s="810" t="s">
        <v>1183</v>
      </c>
      <c r="BB367" s="810" t="s">
        <v>1183</v>
      </c>
      <c r="BC367" s="810" t="s">
        <v>1183</v>
      </c>
      <c r="BD367" s="810" t="s">
        <v>1183</v>
      </c>
      <c r="BE367" s="810" t="s">
        <v>1183</v>
      </c>
      <c r="BF367" s="811">
        <f>NaturalRelatedDisc(I367,H367,J367,K367,AX367,"Y",L367,M367,N367,O367)+NaturalRelatedDisc(I367,H367,J367,K367,AY367,"Y",L367,M367,N367,O367)+OpenRelatedDisc(I367,H367,J367,K367,AZ367,"Y",L367,M367,N367,O367)+GrainingRelatedDisc(I367,H367,J367,K367,BA367,"Surface","Y",L367,M367,N367,O367)+GrainingRelatedDisc(I367,H367,J367,K367,BB367,"Internal","Y",L367,M367,N367,O367)+OthersRelatedDisc(I367,H367,J367,K367,BC367,"Y",L367,M367,N367,O367)+OthersRelatedDisc(I367,H367,J367,K367,BD367,"Y",L367,M367,N367,O367)+OthersRelatedDisc(I367,H367,J367,K367,BE367,"Y",L367,M367,N367,O367)+cutrelatedDisc(I367,H367,J367,K367,L367,M367,N367,AW367,"Y",O367)+GetColClarupgDwg(I367,H367,J367,K367,AU367,AV367,"Y",L367)</f>
        <v>-0.03</v>
      </c>
      <c r="BG367" s="810" t="s">
        <v>1183</v>
      </c>
      <c r="BH367" s="810" t="s">
        <v>1183</v>
      </c>
      <c r="BI367" s="811">
        <f t="shared" si="82"/>
        <v>0</v>
      </c>
      <c r="BJ367" s="810" t="s">
        <v>1183</v>
      </c>
      <c r="BK367" s="810" t="s">
        <v>1183</v>
      </c>
      <c r="BL367" s="810" t="s">
        <v>1326</v>
      </c>
      <c r="BM367" s="811">
        <f t="shared" si="83"/>
        <v>0</v>
      </c>
      <c r="BN367" s="812" t="s">
        <v>861</v>
      </c>
      <c r="BO367" s="812" t="s">
        <v>861</v>
      </c>
      <c r="BP367" s="812" t="s">
        <v>749</v>
      </c>
      <c r="BQ367" s="811">
        <f>cleanrelateddisc(I367, H367, J367, K367, BN367, BO367, "Y", L367, M367, N367)+HARelatedDisc(I367, H367, J367, K367,BP367, "Y", L367)</f>
        <v>0</v>
      </c>
      <c r="BR367" s="810"/>
      <c r="BS367" s="810"/>
      <c r="BT367" s="811"/>
      <c r="BU367" s="811"/>
      <c r="BV367" s="810"/>
      <c r="BW367" s="811"/>
      <c r="BX367" s="810"/>
      <c r="BY367" s="813"/>
      <c r="BZ367" s="811"/>
      <c r="CA367" s="813"/>
      <c r="CB367" s="811"/>
      <c r="CC367" s="810"/>
      <c r="CD367" s="810"/>
      <c r="CE367" s="810"/>
      <c r="CF367" s="810"/>
      <c r="CG367" s="810"/>
      <c r="CH367" s="810"/>
      <c r="CI367" s="810"/>
      <c r="CJ367" s="810"/>
      <c r="CK367" s="814"/>
      <c r="CL367" s="815">
        <f t="array" ref="CL367">getSection(I367,J367,K367)</f>
        <v>5</v>
      </c>
      <c r="CM367" s="508">
        <f t="array" ref="CM367">IF(AQ367="N/A","",IF(CU367="N/A",0,GetRapPrice(I367,H367,J367,K367)))</f>
        <v>5000</v>
      </c>
      <c r="CN367" s="509">
        <f t="shared" si="84"/>
        <v>-0.44999999999999996</v>
      </c>
      <c r="CO367" s="509">
        <f t="array" ref="CO367">IF(AQ367="N/A","",IF(CU367="N/A",0,IF(ISBLANK(G367),0,GetPolSymmDiscount(I367,H367,J367,K367,L367,M367,N367,O367))))</f>
        <v>0</v>
      </c>
      <c r="CP367" s="509">
        <f t="array" ref="CP367">IF(AQ367="N/A","",Depthdisc(I367,H367,L367,J367,K367,Z367,"Y"))</f>
        <v>0</v>
      </c>
      <c r="CQ367" s="509">
        <f t="array" ref="CQ367">IF(AQ367="N/A","",IF(CU367="N/A",0,GetSizePremiums(I367,H367,J367,K367,L367,M367,N367,O367,getSection(G367,J367,K367))))</f>
        <v>0</v>
      </c>
      <c r="CR367" s="509">
        <f t="array" ref="CR367">IF(AQ367="N/A","",IF(CU367="N/A",0,IF(ISBLANK(G367),0,GetDiameterPremiums(I367,H367,L367,M367,N367,O367,J367,K367,T367))))</f>
        <v>0</v>
      </c>
      <c r="CS367" s="509">
        <f t="array" ref="CS367">IF(AQ367="N/A","",IF(CU367="N/A",0,IF(ISBLANK(G367),0,GetKtoSPremiums(I367,H367,J367,K367,AJ367))))</f>
        <v>0</v>
      </c>
      <c r="CT367" s="509">
        <f t="shared" si="85"/>
        <v>-0.44999999999999996</v>
      </c>
      <c r="CU367" s="508">
        <f t="array" ref="CU367">IF(AQ367="N/A","",GetFMP(I367, H367, J367, K367, L367, M367, N367, O367, (Q367+R367)/2,Z367,AJ367,"Y"))</f>
        <v>2750</v>
      </c>
      <c r="CV367" s="504">
        <f t="shared" si="86"/>
        <v>1924.9999999999998</v>
      </c>
      <c r="CW367" s="508">
        <f t="shared" si="87"/>
        <v>5000</v>
      </c>
      <c r="CX367" s="717">
        <f t="shared" si="88"/>
        <v>-0.03</v>
      </c>
      <c r="CY367" s="717">
        <f>IF(OR(AQ367="N/A",BM367="N/A",BI367="N/A"),"",IF(AND(H367&lt;1,H367&gt;=0.3,I366="ROUND"),IF(CT367&gt;=-0.4,-0.2,-0.15),MAX(CX367,IF(OR(AQ367="N/A",BM367="N/A",BI367="N/A"),"",GetFinalDiscount("Y", I367, H367, J367, K367, L367, M367, N367, O367, AS367, AT367,AU367,AV367, AW367, AX367,AY367, AZ367, BA367, BB367,BC367,BD367, BE367,BG367, BH367, BJ367, BK367, BN367, BO367, BP367)))))</f>
        <v>-0.15</v>
      </c>
      <c r="CZ367" s="717">
        <f t="shared" si="89"/>
        <v>-0.44999999999999996</v>
      </c>
      <c r="DA367" s="509">
        <f t="shared" si="90"/>
        <v>-0.48</v>
      </c>
      <c r="DB367" s="504">
        <f t="shared" si="91"/>
        <v>2600</v>
      </c>
      <c r="DC367" s="504">
        <f t="shared" si="92"/>
        <v>1819.9999999999998</v>
      </c>
      <c r="DD367" s="504" t="str">
        <f t="shared" si="93"/>
        <v/>
      </c>
      <c r="DE367" s="504">
        <f t="array" ref="DE367">IF(OR(AQ367="N/A",BM367="N/A",BI367="N/A"),"",GetCertCharge(H367,"Y",AL367))</f>
        <v>63</v>
      </c>
      <c r="DF367" s="504">
        <f>IF(OR(AQ367="N/A",BM367="N/A",BI367="N/A"),"",DC367*Parameters!$L$3)</f>
        <v>72.8</v>
      </c>
      <c r="DG367" s="504">
        <f t="shared" si="94"/>
        <v>1684.1999999999998</v>
      </c>
      <c r="DH367" s="504">
        <f t="shared" si="95"/>
        <v>2406</v>
      </c>
    </row>
    <row r="368" spans="2:112" x14ac:dyDescent="0.25">
      <c r="B368" s="798"/>
      <c r="C368" s="799" t="s">
        <v>1825</v>
      </c>
      <c r="D368" s="512"/>
      <c r="E368" s="512"/>
      <c r="F368" s="722" t="s">
        <v>24</v>
      </c>
      <c r="G368" s="800"/>
      <c r="H368" s="801">
        <v>0.7</v>
      </c>
      <c r="I368" s="509" t="s">
        <v>196</v>
      </c>
      <c r="J368" s="802" t="s">
        <v>215</v>
      </c>
      <c r="K368" s="803" t="s">
        <v>259</v>
      </c>
      <c r="L368" s="804" t="s">
        <v>202</v>
      </c>
      <c r="M368" s="805" t="s">
        <v>202</v>
      </c>
      <c r="N368" s="804" t="s">
        <v>202</v>
      </c>
      <c r="O368" s="804" t="s">
        <v>36</v>
      </c>
      <c r="P368" s="806"/>
      <c r="Q368" s="805"/>
      <c r="R368" s="805"/>
      <c r="S368" s="805"/>
      <c r="T368" s="805"/>
      <c r="U368" s="805">
        <v>1.0149999999999999</v>
      </c>
      <c r="V368" s="805"/>
      <c r="W368" s="805"/>
      <c r="X368" s="805"/>
      <c r="Y368" s="805"/>
      <c r="Z368" s="805">
        <v>64</v>
      </c>
      <c r="AA368" s="512">
        <v>58</v>
      </c>
      <c r="AB368" s="512"/>
      <c r="AC368" s="512"/>
      <c r="AD368" s="807"/>
      <c r="AE368" s="805"/>
      <c r="AF368" s="805"/>
      <c r="AG368" s="805"/>
      <c r="AH368" s="805"/>
      <c r="AI368" s="512"/>
      <c r="AJ368" s="512" t="s">
        <v>1974</v>
      </c>
      <c r="AK368" s="807"/>
      <c r="AL368" s="512"/>
      <c r="AM368" s="807"/>
      <c r="AN368" s="512"/>
      <c r="AO368" s="559">
        <f t="array" ref="AO368">IF(AQ368="N/A","",GetRapPrice(I368,H368,J368,K368))</f>
        <v>4100</v>
      </c>
      <c r="AP368" s="509">
        <f t="shared" si="80"/>
        <v>-0.49</v>
      </c>
      <c r="AQ368" s="508">
        <f t="array" ref="AQ368">GetFMP(I368,H368,J368,K368,L368,M368,N368,O368,(Q368+R368)/2,Z368,AJ368,"Y")</f>
        <v>2091</v>
      </c>
      <c r="AR368" s="504">
        <f t="shared" si="81"/>
        <v>1463.6999999999998</v>
      </c>
      <c r="AS368" s="808"/>
      <c r="AT368" s="809"/>
      <c r="AU368" s="810"/>
      <c r="AV368" s="810"/>
      <c r="AW368" s="811" t="s">
        <v>189</v>
      </c>
      <c r="AX368" s="811" t="s">
        <v>253</v>
      </c>
      <c r="AY368" s="810" t="s">
        <v>1183</v>
      </c>
      <c r="AZ368" s="810" t="s">
        <v>1196</v>
      </c>
      <c r="BA368" s="810" t="s">
        <v>1183</v>
      </c>
      <c r="BB368" s="810" t="s">
        <v>1183</v>
      </c>
      <c r="BC368" s="810" t="s">
        <v>1183</v>
      </c>
      <c r="BD368" s="810" t="s">
        <v>1183</v>
      </c>
      <c r="BE368" s="810" t="s">
        <v>1183</v>
      </c>
      <c r="BF368" s="811">
        <f>NaturalRelatedDisc(I368,H368,J368,K368,AX368,"Y",L368,M368,N368,O368)+NaturalRelatedDisc(I368,H368,J368,K368,AY368,"Y",L368,M368,N368,O368)+OpenRelatedDisc(I368,H368,J368,K368,AZ368,"Y",L368,M368,N368,O368)+GrainingRelatedDisc(I368,H368,J368,K368,BA368,"Surface","Y",L368,M368,N368,O368)+GrainingRelatedDisc(I368,H368,J368,K368,BB368,"Internal","Y",L368,M368,N368,O368)+OthersRelatedDisc(I368,H368,J368,K368,BC368,"Y",L368,M368,N368,O368)+OthersRelatedDisc(I368,H368,J368,K368,BD368,"Y",L368,M368,N368,O368)+OthersRelatedDisc(I368,H368,J368,K368,BE368,"Y",L368,M368,N368,O368)+cutrelatedDisc(I368,H368,J368,K368,L368,M368,N368,AW368,"Y",O368)+GetColClarupgDwg(I368,H368,J368,K368,AU368,AV368,"Y",L368)</f>
        <v>-0.02</v>
      </c>
      <c r="BG368" s="810" t="s">
        <v>1183</v>
      </c>
      <c r="BH368" s="810" t="s">
        <v>1183</v>
      </c>
      <c r="BI368" s="811">
        <f t="shared" si="82"/>
        <v>0</v>
      </c>
      <c r="BJ368" s="810" t="s">
        <v>1284</v>
      </c>
      <c r="BK368" s="810" t="s">
        <v>1183</v>
      </c>
      <c r="BL368" s="810" t="s">
        <v>1323</v>
      </c>
      <c r="BM368" s="811">
        <f t="shared" si="83"/>
        <v>0</v>
      </c>
      <c r="BN368" s="812" t="s">
        <v>749</v>
      </c>
      <c r="BO368" s="812" t="s">
        <v>749</v>
      </c>
      <c r="BP368" s="812" t="s">
        <v>749</v>
      </c>
      <c r="BQ368" s="811">
        <f>cleanrelateddisc(I368, H368, J368, K368, BN368, BO368, "Y", L368, M368, N368)+HARelatedDisc(I368, H368, J368, K368,BP368, "Y", L368)</f>
        <v>0</v>
      </c>
      <c r="BR368" s="810"/>
      <c r="BS368" s="810"/>
      <c r="BT368" s="811"/>
      <c r="BU368" s="811"/>
      <c r="BV368" s="810"/>
      <c r="BW368" s="811"/>
      <c r="BX368" s="810"/>
      <c r="BY368" s="813"/>
      <c r="BZ368" s="811"/>
      <c r="CA368" s="813"/>
      <c r="CB368" s="811"/>
      <c r="CC368" s="810"/>
      <c r="CD368" s="810"/>
      <c r="CE368" s="810"/>
      <c r="CF368" s="810"/>
      <c r="CG368" s="810"/>
      <c r="CH368" s="810"/>
      <c r="CI368" s="810"/>
      <c r="CJ368" s="810"/>
      <c r="CK368" s="814"/>
      <c r="CL368" s="815">
        <f t="array" ref="CL368">getSection(I368,J368,K368)</f>
        <v>8</v>
      </c>
      <c r="CM368" s="508">
        <f t="array" ref="CM368">IF(AQ368="N/A","",IF(CU368="N/A",0,GetRapPrice(I368,H368,J368,K368)))</f>
        <v>4100</v>
      </c>
      <c r="CN368" s="509">
        <f t="shared" si="84"/>
        <v>-0.49</v>
      </c>
      <c r="CO368" s="509">
        <f t="array" ref="CO368">IF(AQ368="N/A","",IF(CU368="N/A",0,IF(ISBLANK(G368),0,GetPolSymmDiscount(I368,H368,J368,K368,L368,M368,N368,O368))))</f>
        <v>0</v>
      </c>
      <c r="CP368" s="509">
        <f t="array" ref="CP368">IF(AQ368="N/A","",Depthdisc(I368,H368,L368,J368,K368,Z368,"Y"))</f>
        <v>0</v>
      </c>
      <c r="CQ368" s="509">
        <f t="array" ref="CQ368">IF(AQ368="N/A","",IF(CU368="N/A",0,GetSizePremiums(I368,H368,J368,K368,L368,M368,N368,O368,getSection(G368,J368,K368))))</f>
        <v>0</v>
      </c>
      <c r="CR368" s="509">
        <f t="array" ref="CR368">IF(AQ368="N/A","",IF(CU368="N/A",0,IF(ISBLANK(G368),0,GetDiameterPremiums(I368,H368,L368,M368,N368,O368,J368,K368,T368))))</f>
        <v>0</v>
      </c>
      <c r="CS368" s="509">
        <f t="array" ref="CS368">IF(AQ368="N/A","",IF(CU368="N/A",0,IF(ISBLANK(G368),0,GetKtoSPremiums(I368,H368,J368,K368,AJ368))))</f>
        <v>0</v>
      </c>
      <c r="CT368" s="509">
        <f t="shared" si="85"/>
        <v>-0.49</v>
      </c>
      <c r="CU368" s="508">
        <f t="array" ref="CU368">IF(AQ368="N/A","",GetFMP(I368, H368, J368, K368, L368, M368, N368, O368, (Q368+R368)/2,Z368,AJ368,"Y"))</f>
        <v>2091</v>
      </c>
      <c r="CV368" s="504">
        <f t="shared" si="86"/>
        <v>1463.6999999999998</v>
      </c>
      <c r="CW368" s="508">
        <f t="shared" si="87"/>
        <v>4100</v>
      </c>
      <c r="CX368" s="717">
        <f t="shared" si="88"/>
        <v>-0.02</v>
      </c>
      <c r="CY368" s="717">
        <f>IF(OR(AQ368="N/A",BM368="N/A",BI368="N/A"),"",IF(AND(H368&lt;1,H368&gt;=0.3,I367="ROUND"),IF(CT368&gt;=-0.4,-0.2,-0.15),MAX(CX368,IF(OR(AQ368="N/A",BM368="N/A",BI368="N/A"),"",GetFinalDiscount("Y", I368, H368, J368, K368, L368, M368, N368, O368, AS368, AT368,AU368,AV368, AW368, AX368,AY368, AZ368, BA368, BB368,BC368,BD368, BE368,BG368, BH368, BJ368, BK368, BN368, BO368, BP368)))))</f>
        <v>-0.15</v>
      </c>
      <c r="CZ368" s="717">
        <f t="shared" si="89"/>
        <v>-0.49</v>
      </c>
      <c r="DA368" s="509">
        <f t="shared" si="90"/>
        <v>-0.51</v>
      </c>
      <c r="DB368" s="504">
        <f t="shared" si="91"/>
        <v>2009</v>
      </c>
      <c r="DC368" s="504">
        <f t="shared" si="92"/>
        <v>1406.3</v>
      </c>
      <c r="DD368" s="504" t="str">
        <f t="shared" si="93"/>
        <v/>
      </c>
      <c r="DE368" s="504">
        <f t="array" ref="DE368">IF(OR(AQ368="N/A",BM368="N/A",BI368="N/A"),"",GetCertCharge(H368,"Y",AL368))</f>
        <v>63</v>
      </c>
      <c r="DF368" s="504">
        <f>IF(OR(AQ368="N/A",BM368="N/A",BI368="N/A"),"",DC368*Parameters!$L$3)</f>
        <v>56.252000000000002</v>
      </c>
      <c r="DG368" s="504">
        <f t="shared" si="94"/>
        <v>1287.048</v>
      </c>
      <c r="DH368" s="504">
        <f t="shared" si="95"/>
        <v>1838.64</v>
      </c>
    </row>
    <row r="369" spans="2:112" x14ac:dyDescent="0.25">
      <c r="B369" s="798"/>
      <c r="C369" s="799" t="s">
        <v>1826</v>
      </c>
      <c r="D369" s="512"/>
      <c r="E369" s="512"/>
      <c r="F369" s="722" t="s">
        <v>24</v>
      </c>
      <c r="G369" s="800"/>
      <c r="H369" s="801">
        <v>0.7</v>
      </c>
      <c r="I369" s="509" t="s">
        <v>196</v>
      </c>
      <c r="J369" s="802" t="s">
        <v>250</v>
      </c>
      <c r="K369" s="803" t="s">
        <v>259</v>
      </c>
      <c r="L369" s="804" t="s">
        <v>202</v>
      </c>
      <c r="M369" s="805" t="s">
        <v>202</v>
      </c>
      <c r="N369" s="804" t="s">
        <v>202</v>
      </c>
      <c r="O369" s="804" t="s">
        <v>36</v>
      </c>
      <c r="P369" s="806"/>
      <c r="Q369" s="805"/>
      <c r="R369" s="805"/>
      <c r="S369" s="805"/>
      <c r="T369" s="805"/>
      <c r="U369" s="805">
        <v>1.0129999999999999</v>
      </c>
      <c r="V369" s="805"/>
      <c r="W369" s="805"/>
      <c r="X369" s="805"/>
      <c r="Y369" s="805"/>
      <c r="Z369" s="805">
        <v>64.2</v>
      </c>
      <c r="AA369" s="512">
        <v>59</v>
      </c>
      <c r="AB369" s="512"/>
      <c r="AC369" s="512"/>
      <c r="AD369" s="807"/>
      <c r="AE369" s="805"/>
      <c r="AF369" s="805"/>
      <c r="AG369" s="805"/>
      <c r="AH369" s="805"/>
      <c r="AI369" s="512"/>
      <c r="AJ369" s="512"/>
      <c r="AK369" s="807"/>
      <c r="AL369" s="512"/>
      <c r="AM369" s="807"/>
      <c r="AN369" s="512"/>
      <c r="AO369" s="559">
        <f t="array" ref="AO369">IF(AQ369="N/A","",GetRapPrice(I369,H369,J369,K369))</f>
        <v>3800</v>
      </c>
      <c r="AP369" s="509">
        <f t="shared" si="80"/>
        <v>-0.47</v>
      </c>
      <c r="AQ369" s="508">
        <f t="array" ref="AQ369">GetFMP(I369,H369,J369,K369,L369,M369,N369,O369,(Q369+R369)/2,Z369,AJ369,"Y")</f>
        <v>2014</v>
      </c>
      <c r="AR369" s="504">
        <f t="shared" si="81"/>
        <v>1409.8</v>
      </c>
      <c r="AS369" s="808"/>
      <c r="AT369" s="809"/>
      <c r="AU369" s="810"/>
      <c r="AV369" s="810"/>
      <c r="AW369" s="811"/>
      <c r="AX369" s="811" t="s">
        <v>1183</v>
      </c>
      <c r="AY369" s="810" t="s">
        <v>1183</v>
      </c>
      <c r="AZ369" s="810" t="s">
        <v>1183</v>
      </c>
      <c r="BA369" s="810" t="s">
        <v>1183</v>
      </c>
      <c r="BB369" s="810" t="s">
        <v>1183</v>
      </c>
      <c r="BC369" s="810" t="s">
        <v>1183</v>
      </c>
      <c r="BD369" s="810" t="s">
        <v>1183</v>
      </c>
      <c r="BE369" s="810" t="s">
        <v>1183</v>
      </c>
      <c r="BF369" s="811">
        <f>NaturalRelatedDisc(I369,H369,J369,K369,AX369,"Y",L369,M369,N369,O369)+NaturalRelatedDisc(I369,H369,J369,K369,AY369,"Y",L369,M369,N369,O369)+OpenRelatedDisc(I369,H369,J369,K369,AZ369,"Y",L369,M369,N369,O369)+GrainingRelatedDisc(I369,H369,J369,K369,BA369,"Surface","Y",L369,M369,N369,O369)+GrainingRelatedDisc(I369,H369,J369,K369,BB369,"Internal","Y",L369,M369,N369,O369)+OthersRelatedDisc(I369,H369,J369,K369,BC369,"Y",L369,M369,N369,O369)+OthersRelatedDisc(I369,H369,J369,K369,BD369,"Y",L369,M369,N369,O369)+OthersRelatedDisc(I369,H369,J369,K369,BE369,"Y",L369,M369,N369,O369)+cutrelatedDisc(I369,H369,J369,K369,L369,M369,N369,AW369,"Y",O369)+GetColClarupgDwg(I369,H369,J369,K369,AU369,AV369,"Y",L369)</f>
        <v>0</v>
      </c>
      <c r="BG369" s="810" t="s">
        <v>1183</v>
      </c>
      <c r="BH369" s="810" t="s">
        <v>1183</v>
      </c>
      <c r="BI369" s="811">
        <f t="shared" si="82"/>
        <v>0</v>
      </c>
      <c r="BJ369" s="810" t="s">
        <v>1183</v>
      </c>
      <c r="BK369" s="810" t="s">
        <v>1183</v>
      </c>
      <c r="BL369" s="810" t="s">
        <v>1183</v>
      </c>
      <c r="BM369" s="811">
        <f t="shared" si="83"/>
        <v>0</v>
      </c>
      <c r="BN369" s="812" t="s">
        <v>861</v>
      </c>
      <c r="BO369" s="812" t="s">
        <v>861</v>
      </c>
      <c r="BP369" s="812" t="s">
        <v>861</v>
      </c>
      <c r="BQ369" s="811">
        <f>cleanrelateddisc(I369, H369, J369, K369, BN369, BO369, "Y", L369, M369, N369)+HARelatedDisc(I369, H369, J369, K369,BP369, "Y", L369)</f>
        <v>0</v>
      </c>
      <c r="BR369" s="810"/>
      <c r="BS369" s="810"/>
      <c r="BT369" s="811"/>
      <c r="BU369" s="811"/>
      <c r="BV369" s="810"/>
      <c r="BW369" s="811"/>
      <c r="BX369" s="810"/>
      <c r="BY369" s="813"/>
      <c r="BZ369" s="811"/>
      <c r="CA369" s="813"/>
      <c r="CB369" s="811"/>
      <c r="CC369" s="810"/>
      <c r="CD369" s="810"/>
      <c r="CE369" s="810"/>
      <c r="CF369" s="810"/>
      <c r="CG369" s="810"/>
      <c r="CH369" s="810"/>
      <c r="CI369" s="810"/>
      <c r="CJ369" s="810"/>
      <c r="CK369" s="814"/>
      <c r="CL369" s="815">
        <f t="array" ref="CL369">getSection(I369,J369,K369)</f>
        <v>8</v>
      </c>
      <c r="CM369" s="508">
        <f t="array" ref="CM369">IF(AQ369="N/A","",IF(CU369="N/A",0,GetRapPrice(I369,H369,J369,K369)))</f>
        <v>3800</v>
      </c>
      <c r="CN369" s="509">
        <f t="shared" si="84"/>
        <v>-0.47</v>
      </c>
      <c r="CO369" s="509">
        <f t="array" ref="CO369">IF(AQ369="N/A","",IF(CU369="N/A",0,IF(ISBLANK(G369),0,GetPolSymmDiscount(I369,H369,J369,K369,L369,M369,N369,O369))))</f>
        <v>0</v>
      </c>
      <c r="CP369" s="509">
        <f t="array" ref="CP369">IF(AQ369="N/A","",Depthdisc(I369,H369,L369,J369,K369,Z369,"Y"))</f>
        <v>0</v>
      </c>
      <c r="CQ369" s="509">
        <f t="array" ref="CQ369">IF(AQ369="N/A","",IF(CU369="N/A",0,GetSizePremiums(I369,H369,J369,K369,L369,M369,N369,O369,getSection(G369,J369,K369))))</f>
        <v>0</v>
      </c>
      <c r="CR369" s="509">
        <f t="array" ref="CR369">IF(AQ369="N/A","",IF(CU369="N/A",0,IF(ISBLANK(G369),0,GetDiameterPremiums(I369,H369,L369,M369,N369,O369,J369,K369,T369))))</f>
        <v>0</v>
      </c>
      <c r="CS369" s="509">
        <f t="array" ref="CS369">IF(AQ369="N/A","",IF(CU369="N/A",0,IF(ISBLANK(G369),0,GetKtoSPremiums(I369,H369,J369,K369,AJ369))))</f>
        <v>0</v>
      </c>
      <c r="CT369" s="509">
        <f t="shared" si="85"/>
        <v>-0.47</v>
      </c>
      <c r="CU369" s="508">
        <f t="array" ref="CU369">IF(AQ369="N/A","",GetFMP(I369, H369, J369, K369, L369, M369, N369, O369, (Q369+R369)/2,Z369,AJ369,"Y"))</f>
        <v>2014</v>
      </c>
      <c r="CV369" s="504">
        <f t="shared" si="86"/>
        <v>1409.8</v>
      </c>
      <c r="CW369" s="508">
        <f t="shared" si="87"/>
        <v>3800</v>
      </c>
      <c r="CX369" s="717">
        <f t="shared" si="88"/>
        <v>0</v>
      </c>
      <c r="CY369" s="717">
        <f>IF(OR(AQ369="N/A",BM369="N/A",BI369="N/A"),"",IF(AND(H369&lt;1,H369&gt;=0.3,I368="ROUND"),IF(CT369&gt;=-0.4,-0.2,-0.15),MAX(CX369,IF(OR(AQ369="N/A",BM369="N/A",BI369="N/A"),"",GetFinalDiscount("Y", I369, H369, J369, K369, L369, M369, N369, O369, AS369, AT369,AU369,AV369, AW369, AX369,AY369, AZ369, BA369, BB369,BC369,BD369, BE369,BG369, BH369, BJ369, BK369, BN369, BO369, BP369)))))</f>
        <v>-0.15</v>
      </c>
      <c r="CZ369" s="717">
        <f t="shared" si="89"/>
        <v>-0.47</v>
      </c>
      <c r="DA369" s="509">
        <f t="shared" si="90"/>
        <v>-0.47</v>
      </c>
      <c r="DB369" s="504">
        <f t="shared" si="91"/>
        <v>2014</v>
      </c>
      <c r="DC369" s="504">
        <f t="shared" si="92"/>
        <v>1409.8</v>
      </c>
      <c r="DD369" s="504" t="str">
        <f t="shared" si="93"/>
        <v/>
      </c>
      <c r="DE369" s="504">
        <f t="array" ref="DE369">IF(OR(AQ369="N/A",BM369="N/A",BI369="N/A"),"",GetCertCharge(H369,"Y",AL369))</f>
        <v>63</v>
      </c>
      <c r="DF369" s="504">
        <f>IF(OR(AQ369="N/A",BM369="N/A",BI369="N/A"),"",DC369*Parameters!$L$3)</f>
        <v>56.391999999999996</v>
      </c>
      <c r="DG369" s="504">
        <f t="shared" si="94"/>
        <v>1290.4079999999999</v>
      </c>
      <c r="DH369" s="504">
        <f t="shared" si="95"/>
        <v>1843.44</v>
      </c>
    </row>
    <row r="370" spans="2:112" x14ac:dyDescent="0.25">
      <c r="B370" s="798"/>
      <c r="C370" s="799" t="s">
        <v>1827</v>
      </c>
      <c r="D370" s="512"/>
      <c r="E370" s="512"/>
      <c r="F370" s="722" t="s">
        <v>24</v>
      </c>
      <c r="G370" s="800"/>
      <c r="H370" s="801">
        <v>0.7</v>
      </c>
      <c r="I370" s="509" t="s">
        <v>196</v>
      </c>
      <c r="J370" s="802" t="s">
        <v>273</v>
      </c>
      <c r="K370" s="803" t="s">
        <v>214</v>
      </c>
      <c r="L370" s="804" t="s">
        <v>188</v>
      </c>
      <c r="M370" s="805" t="s">
        <v>188</v>
      </c>
      <c r="N370" s="804" t="s">
        <v>188</v>
      </c>
      <c r="O370" s="804" t="s">
        <v>22</v>
      </c>
      <c r="P370" s="806"/>
      <c r="Q370" s="805"/>
      <c r="R370" s="805"/>
      <c r="S370" s="805"/>
      <c r="T370" s="805"/>
      <c r="U370" s="805">
        <v>1.0069999999999999</v>
      </c>
      <c r="V370" s="805"/>
      <c r="W370" s="805"/>
      <c r="X370" s="805"/>
      <c r="Y370" s="805"/>
      <c r="Z370" s="805">
        <v>63.3</v>
      </c>
      <c r="AA370" s="512">
        <v>55</v>
      </c>
      <c r="AB370" s="512"/>
      <c r="AC370" s="512"/>
      <c r="AD370" s="807"/>
      <c r="AE370" s="805"/>
      <c r="AF370" s="805"/>
      <c r="AG370" s="805"/>
      <c r="AH370" s="805"/>
      <c r="AI370" s="512"/>
      <c r="AJ370" s="512" t="s">
        <v>1903</v>
      </c>
      <c r="AK370" s="807"/>
      <c r="AL370" s="512"/>
      <c r="AM370" s="807"/>
      <c r="AN370" s="512"/>
      <c r="AO370" s="559">
        <f t="array" ref="AO370">IF(AQ370="N/A","",GetRapPrice(I370,H370,J370,K370))</f>
        <v>3100</v>
      </c>
      <c r="AP370" s="509">
        <f t="shared" si="80"/>
        <v>-0.30000000000000004</v>
      </c>
      <c r="AQ370" s="508">
        <f t="array" ref="AQ370">GetFMP(I370,H370,J370,K370,L370,M370,N370,O370,(Q370+R370)/2,Z370,AJ370,"Y")</f>
        <v>2170</v>
      </c>
      <c r="AR370" s="504">
        <f t="shared" si="81"/>
        <v>1519</v>
      </c>
      <c r="AS370" s="808"/>
      <c r="AT370" s="809"/>
      <c r="AU370" s="810"/>
      <c r="AV370" s="810"/>
      <c r="AW370" s="811" t="s">
        <v>189</v>
      </c>
      <c r="AX370" s="811" t="s">
        <v>1183</v>
      </c>
      <c r="AY370" s="810" t="s">
        <v>1183</v>
      </c>
      <c r="AZ370" s="810" t="s">
        <v>1183</v>
      </c>
      <c r="BA370" s="810" t="s">
        <v>1183</v>
      </c>
      <c r="BB370" s="810" t="s">
        <v>1183</v>
      </c>
      <c r="BC370" s="810" t="s">
        <v>1183</v>
      </c>
      <c r="BD370" s="810" t="s">
        <v>1183</v>
      </c>
      <c r="BE370" s="810" t="s">
        <v>1183</v>
      </c>
      <c r="BF370" s="811">
        <f>NaturalRelatedDisc(I370,H370,J370,K370,AX370,"Y",L370,M370,N370,O370)+NaturalRelatedDisc(I370,H370,J370,K370,AY370,"Y",L370,M370,N370,O370)+OpenRelatedDisc(I370,H370,J370,K370,AZ370,"Y",L370,M370,N370,O370)+GrainingRelatedDisc(I370,H370,J370,K370,BA370,"Surface","Y",L370,M370,N370,O370)+GrainingRelatedDisc(I370,H370,J370,K370,BB370,"Internal","Y",L370,M370,N370,O370)+OthersRelatedDisc(I370,H370,J370,K370,BC370,"Y",L370,M370,N370,O370)+OthersRelatedDisc(I370,H370,J370,K370,BD370,"Y",L370,M370,N370,O370)+OthersRelatedDisc(I370,H370,J370,K370,BE370,"Y",L370,M370,N370,O370)+cutrelatedDisc(I370,H370,J370,K370,L370,M370,N370,AW370,"Y",O370)+GetColClarupgDwg(I370,H370,J370,K370,AU370,AV370,"Y",L370)</f>
        <v>0</v>
      </c>
      <c r="BG370" s="810" t="s">
        <v>1183</v>
      </c>
      <c r="BH370" s="810" t="s">
        <v>1183</v>
      </c>
      <c r="BI370" s="811">
        <f t="shared" si="82"/>
        <v>0</v>
      </c>
      <c r="BJ370" s="810" t="s">
        <v>1183</v>
      </c>
      <c r="BK370" s="810" t="s">
        <v>1183</v>
      </c>
      <c r="BL370" s="810" t="s">
        <v>1326</v>
      </c>
      <c r="BM370" s="811">
        <f t="shared" si="83"/>
        <v>0</v>
      </c>
      <c r="BN370" s="812" t="s">
        <v>861</v>
      </c>
      <c r="BO370" s="812" t="s">
        <v>861</v>
      </c>
      <c r="BP370" s="812" t="s">
        <v>749</v>
      </c>
      <c r="BQ370" s="811">
        <f>cleanrelateddisc(I370, H370, J370, K370, BN370, BO370, "Y", L370, M370, N370)+HARelatedDisc(I370, H370, J370, K370,BP370, "Y", L370)</f>
        <v>0</v>
      </c>
      <c r="BR370" s="810"/>
      <c r="BS370" s="810"/>
      <c r="BT370" s="811"/>
      <c r="BU370" s="811"/>
      <c r="BV370" s="810"/>
      <c r="BW370" s="811"/>
      <c r="BX370" s="810"/>
      <c r="BY370" s="813"/>
      <c r="BZ370" s="811"/>
      <c r="CA370" s="813"/>
      <c r="CB370" s="811"/>
      <c r="CC370" s="810"/>
      <c r="CD370" s="810"/>
      <c r="CE370" s="810"/>
      <c r="CF370" s="810"/>
      <c r="CG370" s="810"/>
      <c r="CH370" s="810"/>
      <c r="CI370" s="810"/>
      <c r="CJ370" s="810"/>
      <c r="CK370" s="814"/>
      <c r="CL370" s="815">
        <f t="array" ref="CL370">getSection(I370,J370,K370)</f>
        <v>3</v>
      </c>
      <c r="CM370" s="508">
        <f t="array" ref="CM370">IF(AQ370="N/A","",IF(CU370="N/A",0,GetRapPrice(I370,H370,J370,K370)))</f>
        <v>3100</v>
      </c>
      <c r="CN370" s="509">
        <f t="shared" si="84"/>
        <v>-0.30000000000000004</v>
      </c>
      <c r="CO370" s="509">
        <f t="array" ref="CO370">IF(AQ370="N/A","",IF(CU370="N/A",0,IF(ISBLANK(G370),0,GetPolSymmDiscount(I370,H370,J370,K370,L370,M370,N370,O370))))</f>
        <v>0</v>
      </c>
      <c r="CP370" s="509">
        <f t="array" ref="CP370">IF(AQ370="N/A","",Depthdisc(I370,H370,L370,J370,K370,Z370,"Y"))</f>
        <v>0</v>
      </c>
      <c r="CQ370" s="509">
        <f t="array" ref="CQ370">IF(AQ370="N/A","",IF(CU370="N/A",0,GetSizePremiums(I370,H370,J370,K370,L370,M370,N370,O370,getSection(G370,J370,K370))))</f>
        <v>0</v>
      </c>
      <c r="CR370" s="509">
        <f t="array" ref="CR370">IF(AQ370="N/A","",IF(CU370="N/A",0,IF(ISBLANK(G370),0,GetDiameterPremiums(I370,H370,L370,M370,N370,O370,J370,K370,T370))))</f>
        <v>0</v>
      </c>
      <c r="CS370" s="509">
        <f t="array" ref="CS370">IF(AQ370="N/A","",IF(CU370="N/A",0,IF(ISBLANK(G370),0,GetKtoSPremiums(I370,H370,J370,K370,AJ370))))</f>
        <v>0</v>
      </c>
      <c r="CT370" s="509">
        <f t="shared" si="85"/>
        <v>-0.30000000000000004</v>
      </c>
      <c r="CU370" s="508">
        <f t="array" ref="CU370">IF(AQ370="N/A","",GetFMP(I370, H370, J370, K370, L370, M370, N370, O370, (Q370+R370)/2,Z370,AJ370,"Y"))</f>
        <v>2170</v>
      </c>
      <c r="CV370" s="504">
        <f t="shared" si="86"/>
        <v>1519</v>
      </c>
      <c r="CW370" s="508">
        <f t="shared" si="87"/>
        <v>3100</v>
      </c>
      <c r="CX370" s="717">
        <f t="shared" si="88"/>
        <v>0</v>
      </c>
      <c r="CY370" s="717">
        <f>IF(OR(AQ370="N/A",BM370="N/A",BI370="N/A"),"",IF(AND(H370&lt;1,H370&gt;=0.3,I369="ROUND"),IF(CT370&gt;=-0.4,-0.2,-0.15),MAX(CX370,IF(OR(AQ370="N/A",BM370="N/A",BI370="N/A"),"",GetFinalDiscount("Y", I370, H370, J370, K370, L370, M370, N370, O370, AS370, AT370,AU370,AV370, AW370, AX370,AY370, AZ370, BA370, BB370,BC370,BD370, BE370,BG370, BH370, BJ370, BK370, BN370, BO370, BP370)))))</f>
        <v>-0.2</v>
      </c>
      <c r="CZ370" s="717">
        <f t="shared" si="89"/>
        <v>-0.30000000000000004</v>
      </c>
      <c r="DA370" s="509">
        <f t="shared" si="90"/>
        <v>-0.30000000000000004</v>
      </c>
      <c r="DB370" s="504">
        <f t="shared" si="91"/>
        <v>2170</v>
      </c>
      <c r="DC370" s="504">
        <f t="shared" si="92"/>
        <v>1519</v>
      </c>
      <c r="DD370" s="504" t="str">
        <f t="shared" si="93"/>
        <v/>
      </c>
      <c r="DE370" s="504">
        <f t="array" ref="DE370">IF(OR(AQ370="N/A",BM370="N/A",BI370="N/A"),"",GetCertCharge(H370,"Y",AL370))</f>
        <v>63</v>
      </c>
      <c r="DF370" s="504">
        <f>IF(OR(AQ370="N/A",BM370="N/A",BI370="N/A"),"",DC370*Parameters!$L$3)</f>
        <v>60.76</v>
      </c>
      <c r="DG370" s="504">
        <f t="shared" si="94"/>
        <v>1395.24</v>
      </c>
      <c r="DH370" s="504">
        <f t="shared" si="95"/>
        <v>1993.2</v>
      </c>
    </row>
    <row r="371" spans="2:112" x14ac:dyDescent="0.25">
      <c r="B371" s="798"/>
      <c r="C371" s="799" t="s">
        <v>1828</v>
      </c>
      <c r="D371" s="512"/>
      <c r="E371" s="512"/>
      <c r="F371" s="722" t="s">
        <v>24</v>
      </c>
      <c r="G371" s="800"/>
      <c r="H371" s="801">
        <v>0.7</v>
      </c>
      <c r="I371" s="509" t="s">
        <v>196</v>
      </c>
      <c r="J371" s="802" t="s">
        <v>215</v>
      </c>
      <c r="K371" s="803" t="s">
        <v>259</v>
      </c>
      <c r="L371" s="804" t="s">
        <v>188</v>
      </c>
      <c r="M371" s="805" t="s">
        <v>188</v>
      </c>
      <c r="N371" s="804" t="s">
        <v>188</v>
      </c>
      <c r="O371" s="804" t="s">
        <v>22</v>
      </c>
      <c r="P371" s="806"/>
      <c r="Q371" s="805"/>
      <c r="R371" s="805"/>
      <c r="S371" s="805"/>
      <c r="T371" s="805"/>
      <c r="U371" s="805"/>
      <c r="V371" s="805"/>
      <c r="W371" s="805"/>
      <c r="X371" s="805"/>
      <c r="Y371" s="805"/>
      <c r="Z371" s="805">
        <v>63.4</v>
      </c>
      <c r="AA371" s="512">
        <v>56</v>
      </c>
      <c r="AB371" s="512"/>
      <c r="AC371" s="512"/>
      <c r="AD371" s="807"/>
      <c r="AE371" s="805"/>
      <c r="AF371" s="805"/>
      <c r="AG371" s="805"/>
      <c r="AH371" s="805"/>
      <c r="AI371" s="512"/>
      <c r="AJ371" s="512" t="s">
        <v>1904</v>
      </c>
      <c r="AK371" s="807"/>
      <c r="AL371" s="512"/>
      <c r="AM371" s="807"/>
      <c r="AN371" s="512"/>
      <c r="AO371" s="559">
        <f t="array" ref="AO371">IF(AQ371="N/A","",GetRapPrice(I371,H371,J371,K371))</f>
        <v>4100</v>
      </c>
      <c r="AP371" s="509">
        <f t="shared" si="80"/>
        <v>-0.33999999999999997</v>
      </c>
      <c r="AQ371" s="508">
        <f t="array" ref="AQ371">GetFMP(I371,H371,J371,K371,L371,M371,N371,O371,(Q371+R371)/2,Z371,AJ371,"Y")</f>
        <v>2706</v>
      </c>
      <c r="AR371" s="504">
        <f t="shared" si="81"/>
        <v>1894.1999999999998</v>
      </c>
      <c r="AS371" s="808"/>
      <c r="AT371" s="809"/>
      <c r="AU371" s="810"/>
      <c r="AV371" s="810"/>
      <c r="AW371" s="811"/>
      <c r="AX371" s="811" t="s">
        <v>253</v>
      </c>
      <c r="AY371" s="810" t="s">
        <v>1183</v>
      </c>
      <c r="AZ371" s="810" t="s">
        <v>1183</v>
      </c>
      <c r="BA371" s="810" t="s">
        <v>195</v>
      </c>
      <c r="BB371" s="810" t="s">
        <v>1183</v>
      </c>
      <c r="BC371" s="810" t="s">
        <v>1183</v>
      </c>
      <c r="BD371" s="810" t="s">
        <v>1183</v>
      </c>
      <c r="BE371" s="810" t="s">
        <v>1183</v>
      </c>
      <c r="BF371" s="811">
        <f>NaturalRelatedDisc(I371,H371,J371,K371,AX371,"Y",L371,M371,N371,O371)+NaturalRelatedDisc(I371,H371,J371,K371,AY371,"Y",L371,M371,N371,O371)+OpenRelatedDisc(I371,H371,J371,K371,AZ371,"Y",L371,M371,N371,O371)+GrainingRelatedDisc(I371,H371,J371,K371,BA371,"Surface","Y",L371,M371,N371,O371)+GrainingRelatedDisc(I371,H371,J371,K371,BB371,"Internal","Y",L371,M371,N371,O371)+OthersRelatedDisc(I371,H371,J371,K371,BC371,"Y",L371,M371,N371,O371)+OthersRelatedDisc(I371,H371,J371,K371,BD371,"Y",L371,M371,N371,O371)+OthersRelatedDisc(I371,H371,J371,K371,BE371,"Y",L371,M371,N371,O371)+cutrelatedDisc(I371,H371,J371,K371,L371,M371,N371,AW371,"Y",O371)+GetColClarupgDwg(I371,H371,J371,K371,AU371,AV371,"Y",L371)</f>
        <v>0</v>
      </c>
      <c r="BG371" s="810" t="s">
        <v>1183</v>
      </c>
      <c r="BH371" s="810" t="s">
        <v>1183</v>
      </c>
      <c r="BI371" s="811">
        <f t="shared" si="82"/>
        <v>0</v>
      </c>
      <c r="BJ371" s="810" t="s">
        <v>1183</v>
      </c>
      <c r="BK371" s="810" t="s">
        <v>1293</v>
      </c>
      <c r="BL371" s="810" t="s">
        <v>1322</v>
      </c>
      <c r="BM371" s="811">
        <f t="shared" si="83"/>
        <v>0</v>
      </c>
      <c r="BN371" s="812" t="s">
        <v>749</v>
      </c>
      <c r="BO371" s="812" t="s">
        <v>749</v>
      </c>
      <c r="BP371" s="812" t="s">
        <v>749</v>
      </c>
      <c r="BQ371" s="811">
        <f>cleanrelateddisc(I371, H371, J371, K371, BN371, BO371, "Y", L371, M371, N371)+HARelatedDisc(I371, H371, J371, K371,BP371, "Y", L371)</f>
        <v>0</v>
      </c>
      <c r="BR371" s="810"/>
      <c r="BS371" s="810"/>
      <c r="BT371" s="811"/>
      <c r="BU371" s="811"/>
      <c r="BV371" s="810"/>
      <c r="BW371" s="811"/>
      <c r="BX371" s="810"/>
      <c r="BY371" s="813"/>
      <c r="BZ371" s="811"/>
      <c r="CA371" s="813"/>
      <c r="CB371" s="811"/>
      <c r="CC371" s="810"/>
      <c r="CD371" s="810"/>
      <c r="CE371" s="810"/>
      <c r="CF371" s="810"/>
      <c r="CG371" s="810"/>
      <c r="CH371" s="810"/>
      <c r="CI371" s="810"/>
      <c r="CJ371" s="810"/>
      <c r="CK371" s="814"/>
      <c r="CL371" s="815">
        <f t="array" ref="CL371">getSection(I371,J371,K371)</f>
        <v>8</v>
      </c>
      <c r="CM371" s="508">
        <f t="array" ref="CM371">IF(AQ371="N/A","",IF(CU371="N/A",0,GetRapPrice(I371,H371,J371,K371)))</f>
        <v>4100</v>
      </c>
      <c r="CN371" s="509">
        <f t="shared" si="84"/>
        <v>-0.33999999999999997</v>
      </c>
      <c r="CO371" s="509">
        <f t="array" ref="CO371">IF(AQ371="N/A","",IF(CU371="N/A",0,IF(ISBLANK(G371),0,GetPolSymmDiscount(I371,H371,J371,K371,L371,M371,N371,O371))))</f>
        <v>0</v>
      </c>
      <c r="CP371" s="509">
        <f t="array" ref="CP371">IF(AQ371="N/A","",Depthdisc(I371,H371,L371,J371,K371,Z371,"Y"))</f>
        <v>0</v>
      </c>
      <c r="CQ371" s="509">
        <f t="array" ref="CQ371">IF(AQ371="N/A","",IF(CU371="N/A",0,GetSizePremiums(I371,H371,J371,K371,L371,M371,N371,O371,getSection(G371,J371,K371))))</f>
        <v>0</v>
      </c>
      <c r="CR371" s="509">
        <f t="array" ref="CR371">IF(AQ371="N/A","",IF(CU371="N/A",0,IF(ISBLANK(G371),0,GetDiameterPremiums(I371,H371,L371,M371,N371,O371,J371,K371,T371))))</f>
        <v>0</v>
      </c>
      <c r="CS371" s="509">
        <f t="array" ref="CS371">IF(AQ371="N/A","",IF(CU371="N/A",0,IF(ISBLANK(G371),0,GetKtoSPremiums(I371,H371,J371,K371,AJ371))))</f>
        <v>0</v>
      </c>
      <c r="CT371" s="509">
        <f t="shared" si="85"/>
        <v>-0.33999999999999997</v>
      </c>
      <c r="CU371" s="508">
        <f t="array" ref="CU371">IF(AQ371="N/A","",GetFMP(I371, H371, J371, K371, L371, M371, N371, O371, (Q371+R371)/2,Z371,AJ371,"Y"))</f>
        <v>2706</v>
      </c>
      <c r="CV371" s="504">
        <f t="shared" si="86"/>
        <v>1894.1999999999998</v>
      </c>
      <c r="CW371" s="508">
        <f t="shared" si="87"/>
        <v>4100</v>
      </c>
      <c r="CX371" s="717">
        <f t="shared" si="88"/>
        <v>0</v>
      </c>
      <c r="CY371" s="717">
        <f>IF(OR(AQ371="N/A",BM371="N/A",BI371="N/A"),"",IF(AND(H371&lt;1,H371&gt;=0.3,I370="ROUND"),IF(CT371&gt;=-0.4,-0.2,-0.15),MAX(CX371,IF(OR(AQ371="N/A",BM371="N/A",BI371="N/A"),"",GetFinalDiscount("Y", I371, H371, J371, K371, L371, M371, N371, O371, AS371, AT371,AU371,AV371, AW371, AX371,AY371, AZ371, BA371, BB371,BC371,BD371, BE371,BG371, BH371, BJ371, BK371, BN371, BO371, BP371)))))</f>
        <v>-0.2</v>
      </c>
      <c r="CZ371" s="717">
        <f t="shared" si="89"/>
        <v>-0.33999999999999997</v>
      </c>
      <c r="DA371" s="509">
        <f t="shared" si="90"/>
        <v>-0.33999999999999997</v>
      </c>
      <c r="DB371" s="504">
        <f t="shared" si="91"/>
        <v>2706</v>
      </c>
      <c r="DC371" s="504">
        <f t="shared" si="92"/>
        <v>1894.1999999999998</v>
      </c>
      <c r="DD371" s="504" t="str">
        <f t="shared" si="93"/>
        <v/>
      </c>
      <c r="DE371" s="504">
        <f t="array" ref="DE371">IF(OR(AQ371="N/A",BM371="N/A",BI371="N/A"),"",GetCertCharge(H371,"Y",AL371))</f>
        <v>63</v>
      </c>
      <c r="DF371" s="504">
        <f>IF(OR(AQ371="N/A",BM371="N/A",BI371="N/A"),"",DC371*Parameters!$L$3)</f>
        <v>75.768000000000001</v>
      </c>
      <c r="DG371" s="504">
        <f t="shared" si="94"/>
        <v>1755.4319999999998</v>
      </c>
      <c r="DH371" s="504">
        <f t="shared" si="95"/>
        <v>2507.7599999999998</v>
      </c>
    </row>
    <row r="372" spans="2:112" x14ac:dyDescent="0.25">
      <c r="B372" s="798"/>
      <c r="C372" s="799" t="s">
        <v>1829</v>
      </c>
      <c r="D372" s="512"/>
      <c r="E372" s="512"/>
      <c r="F372" s="722" t="s">
        <v>24</v>
      </c>
      <c r="G372" s="800"/>
      <c r="H372" s="801">
        <v>0.7</v>
      </c>
      <c r="I372" s="509" t="s">
        <v>196</v>
      </c>
      <c r="J372" s="802" t="s">
        <v>186</v>
      </c>
      <c r="K372" s="803" t="s">
        <v>234</v>
      </c>
      <c r="L372" s="804" t="s">
        <v>202</v>
      </c>
      <c r="M372" s="805" t="s">
        <v>202</v>
      </c>
      <c r="N372" s="804" t="s">
        <v>202</v>
      </c>
      <c r="O372" s="804" t="s">
        <v>22</v>
      </c>
      <c r="P372" s="806"/>
      <c r="Q372" s="805"/>
      <c r="R372" s="805"/>
      <c r="S372" s="805"/>
      <c r="T372" s="805"/>
      <c r="U372" s="805">
        <v>1.0129999999999999</v>
      </c>
      <c r="V372" s="805"/>
      <c r="W372" s="805"/>
      <c r="X372" s="805"/>
      <c r="Y372" s="805"/>
      <c r="Z372" s="805">
        <v>64</v>
      </c>
      <c r="AA372" s="512">
        <v>57</v>
      </c>
      <c r="AB372" s="512"/>
      <c r="AC372" s="512"/>
      <c r="AD372" s="807"/>
      <c r="AE372" s="805"/>
      <c r="AF372" s="805"/>
      <c r="AG372" s="805"/>
      <c r="AH372" s="805"/>
      <c r="AI372" s="512"/>
      <c r="AJ372" s="512" t="s">
        <v>1923</v>
      </c>
      <c r="AK372" s="807"/>
      <c r="AL372" s="512"/>
      <c r="AM372" s="807"/>
      <c r="AN372" s="512"/>
      <c r="AO372" s="559">
        <f t="array" ref="AO372">IF(AQ372="N/A","",GetRapPrice(I372,H372,J372,K372))</f>
        <v>6800</v>
      </c>
      <c r="AP372" s="509">
        <f t="shared" si="80"/>
        <v>-0.44999999999999996</v>
      </c>
      <c r="AQ372" s="508">
        <f t="array" ref="AQ372">GetFMP(I372,H372,J372,K372,L372,M372,N372,O372,(Q372+R372)/2,Z372,AJ372,"Y")</f>
        <v>3740.0000000000005</v>
      </c>
      <c r="AR372" s="504">
        <f t="shared" si="81"/>
        <v>2618</v>
      </c>
      <c r="AS372" s="808"/>
      <c r="AT372" s="809"/>
      <c r="AU372" s="810"/>
      <c r="AV372" s="810"/>
      <c r="AW372" s="811"/>
      <c r="AX372" s="811" t="s">
        <v>253</v>
      </c>
      <c r="AY372" s="810" t="s">
        <v>1183</v>
      </c>
      <c r="AZ372" s="810" t="s">
        <v>1183</v>
      </c>
      <c r="BA372" s="810" t="s">
        <v>1183</v>
      </c>
      <c r="BB372" s="810" t="s">
        <v>1183</v>
      </c>
      <c r="BC372" s="810" t="s">
        <v>1183</v>
      </c>
      <c r="BD372" s="810" t="s">
        <v>1234</v>
      </c>
      <c r="BE372" s="810" t="s">
        <v>1183</v>
      </c>
      <c r="BF372" s="811">
        <f>NaturalRelatedDisc(I372,H372,J372,K372,AX372,"Y",L372,M372,N372,O372)+NaturalRelatedDisc(I372,H372,J372,K372,AY372,"Y",L372,M372,N372,O372)+OpenRelatedDisc(I372,H372,J372,K372,AZ372,"Y",L372,M372,N372,O372)+GrainingRelatedDisc(I372,H372,J372,K372,BA372,"Surface","Y",L372,M372,N372,O372)+GrainingRelatedDisc(I372,H372,J372,K372,BB372,"Internal","Y",L372,M372,N372,O372)+OthersRelatedDisc(I372,H372,J372,K372,BC372,"Y",L372,M372,N372,O372)+OthersRelatedDisc(I372,H372,J372,K372,BD372,"Y",L372,M372,N372,O372)+OthersRelatedDisc(I372,H372,J372,K372,BE372,"Y",L372,M372,N372,O372)+cutrelatedDisc(I372,H372,J372,K372,L372,M372,N372,AW372,"Y",O372)+GetColClarupgDwg(I372,H372,J372,K372,AU372,AV372,"Y",L372)</f>
        <v>0</v>
      </c>
      <c r="BG372" s="810" t="s">
        <v>1183</v>
      </c>
      <c r="BH372" s="810" t="s">
        <v>1183</v>
      </c>
      <c r="BI372" s="811">
        <f t="shared" si="82"/>
        <v>0</v>
      </c>
      <c r="BJ372" s="810" t="s">
        <v>1183</v>
      </c>
      <c r="BK372" s="810" t="s">
        <v>1183</v>
      </c>
      <c r="BL372" s="810" t="s">
        <v>1326</v>
      </c>
      <c r="BM372" s="811">
        <f t="shared" si="83"/>
        <v>0</v>
      </c>
      <c r="BN372" s="812" t="s">
        <v>861</v>
      </c>
      <c r="BO372" s="812" t="s">
        <v>861</v>
      </c>
      <c r="BP372" s="812" t="s">
        <v>749</v>
      </c>
      <c r="BQ372" s="811">
        <f>cleanrelateddisc(I372, H372, J372, K372, BN372, BO372, "Y", L372, M372, N372)+HARelatedDisc(I372, H372, J372, K372,BP372, "Y", L372)</f>
        <v>0</v>
      </c>
      <c r="BR372" s="810"/>
      <c r="BS372" s="810"/>
      <c r="BT372" s="811"/>
      <c r="BU372" s="811"/>
      <c r="BV372" s="810"/>
      <c r="BW372" s="811"/>
      <c r="BX372" s="810"/>
      <c r="BY372" s="813"/>
      <c r="BZ372" s="811"/>
      <c r="CA372" s="813"/>
      <c r="CB372" s="811"/>
      <c r="CC372" s="810"/>
      <c r="CD372" s="810"/>
      <c r="CE372" s="810"/>
      <c r="CF372" s="810"/>
      <c r="CG372" s="810"/>
      <c r="CH372" s="810"/>
      <c r="CI372" s="810"/>
      <c r="CJ372" s="810"/>
      <c r="CK372" s="814"/>
      <c r="CL372" s="815">
        <f t="array" ref="CL372">getSection(I372,J372,K372)</f>
        <v>1</v>
      </c>
      <c r="CM372" s="508">
        <f t="array" ref="CM372">IF(AQ372="N/A","",IF(CU372="N/A",0,GetRapPrice(I372,H372,J372,K372)))</f>
        <v>6800</v>
      </c>
      <c r="CN372" s="509">
        <f t="shared" si="84"/>
        <v>-0.44999999999999996</v>
      </c>
      <c r="CO372" s="509">
        <f t="array" ref="CO372">IF(AQ372="N/A","",IF(CU372="N/A",0,IF(ISBLANK(G372),0,GetPolSymmDiscount(I372,H372,J372,K372,L372,M372,N372,O372))))</f>
        <v>0</v>
      </c>
      <c r="CP372" s="509">
        <f t="array" ref="CP372">IF(AQ372="N/A","",Depthdisc(I372,H372,L372,J372,K372,Z372,"Y"))</f>
        <v>0</v>
      </c>
      <c r="CQ372" s="509">
        <f t="array" ref="CQ372">IF(AQ372="N/A","",IF(CU372="N/A",0,GetSizePremiums(I372,H372,J372,K372,L372,M372,N372,O372,getSection(G372,J372,K372))))</f>
        <v>0</v>
      </c>
      <c r="CR372" s="509">
        <f t="array" ref="CR372">IF(AQ372="N/A","",IF(CU372="N/A",0,IF(ISBLANK(G372),0,GetDiameterPremiums(I372,H372,L372,M372,N372,O372,J372,K372,T372))))</f>
        <v>0</v>
      </c>
      <c r="CS372" s="509">
        <f t="array" ref="CS372">IF(AQ372="N/A","",IF(CU372="N/A",0,IF(ISBLANK(G372),0,GetKtoSPremiums(I372,H372,J372,K372,AJ372))))</f>
        <v>0</v>
      </c>
      <c r="CT372" s="509">
        <f t="shared" si="85"/>
        <v>-0.44999999999999996</v>
      </c>
      <c r="CU372" s="508">
        <f t="array" ref="CU372">IF(AQ372="N/A","",GetFMP(I372, H372, J372, K372, L372, M372, N372, O372, (Q372+R372)/2,Z372,AJ372,"Y"))</f>
        <v>3740.0000000000005</v>
      </c>
      <c r="CV372" s="504">
        <f t="shared" si="86"/>
        <v>2618</v>
      </c>
      <c r="CW372" s="508">
        <f t="shared" si="87"/>
        <v>6800</v>
      </c>
      <c r="CX372" s="717">
        <f t="shared" si="88"/>
        <v>0</v>
      </c>
      <c r="CY372" s="717">
        <f>IF(OR(AQ372="N/A",BM372="N/A",BI372="N/A"),"",IF(AND(H372&lt;1,H372&gt;=0.3,I371="ROUND"),IF(CT372&gt;=-0.4,-0.2,-0.15),MAX(CX372,IF(OR(AQ372="N/A",BM372="N/A",BI372="N/A"),"",GetFinalDiscount("Y", I372, H372, J372, K372, L372, M372, N372, O372, AS372, AT372,AU372,AV372, AW372, AX372,AY372, AZ372, BA372, BB372,BC372,BD372, BE372,BG372, BH372, BJ372, BK372, BN372, BO372, BP372)))))</f>
        <v>-0.15</v>
      </c>
      <c r="CZ372" s="717">
        <f t="shared" si="89"/>
        <v>-0.44999999999999996</v>
      </c>
      <c r="DA372" s="509">
        <f t="shared" si="90"/>
        <v>-0.44999999999999996</v>
      </c>
      <c r="DB372" s="504">
        <f t="shared" si="91"/>
        <v>3740.0000000000005</v>
      </c>
      <c r="DC372" s="504">
        <f t="shared" si="92"/>
        <v>2618</v>
      </c>
      <c r="DD372" s="504" t="str">
        <f t="shared" si="93"/>
        <v/>
      </c>
      <c r="DE372" s="504">
        <f t="array" ref="DE372">IF(OR(AQ372="N/A",BM372="N/A",BI372="N/A"),"",GetCertCharge(H372,"Y",AL372))</f>
        <v>63</v>
      </c>
      <c r="DF372" s="504">
        <f>IF(OR(AQ372="N/A",BM372="N/A",BI372="N/A"),"",DC372*Parameters!$L$3)</f>
        <v>104.72</v>
      </c>
      <c r="DG372" s="504">
        <f t="shared" si="94"/>
        <v>2450.2800000000002</v>
      </c>
      <c r="DH372" s="504">
        <f t="shared" si="95"/>
        <v>3500.4000000000005</v>
      </c>
    </row>
    <row r="373" spans="2:112" x14ac:dyDescent="0.25">
      <c r="B373" s="798"/>
      <c r="C373" s="799" t="s">
        <v>1830</v>
      </c>
      <c r="D373" s="512"/>
      <c r="E373" s="512"/>
      <c r="F373" s="722" t="s">
        <v>24</v>
      </c>
      <c r="G373" s="800"/>
      <c r="H373" s="801">
        <v>0.7</v>
      </c>
      <c r="I373" s="509" t="s">
        <v>196</v>
      </c>
      <c r="J373" s="802" t="s">
        <v>285</v>
      </c>
      <c r="K373" s="803" t="s">
        <v>251</v>
      </c>
      <c r="L373" s="804" t="s">
        <v>202</v>
      </c>
      <c r="M373" s="805" t="s">
        <v>188</v>
      </c>
      <c r="N373" s="804" t="s">
        <v>202</v>
      </c>
      <c r="O373" s="804" t="s">
        <v>36</v>
      </c>
      <c r="P373" s="806"/>
      <c r="Q373" s="805"/>
      <c r="R373" s="805"/>
      <c r="S373" s="805"/>
      <c r="T373" s="805"/>
      <c r="U373" s="805">
        <v>1.0109999999999999</v>
      </c>
      <c r="V373" s="805"/>
      <c r="W373" s="805"/>
      <c r="X373" s="805"/>
      <c r="Y373" s="805"/>
      <c r="Z373" s="805">
        <v>63.8</v>
      </c>
      <c r="AA373" s="512">
        <v>57</v>
      </c>
      <c r="AB373" s="512"/>
      <c r="AC373" s="512"/>
      <c r="AD373" s="807"/>
      <c r="AE373" s="805"/>
      <c r="AF373" s="805"/>
      <c r="AG373" s="805"/>
      <c r="AH373" s="805"/>
      <c r="AI373" s="512"/>
      <c r="AJ373" s="512" t="s">
        <v>1893</v>
      </c>
      <c r="AK373" s="807"/>
      <c r="AL373" s="512"/>
      <c r="AM373" s="807"/>
      <c r="AN373" s="512"/>
      <c r="AO373" s="559">
        <f t="array" ref="AO373">IF(AQ373="N/A","",GetRapPrice(I373,H373,J373,K373))</f>
        <v>2100</v>
      </c>
      <c r="AP373" s="509">
        <f t="shared" si="80"/>
        <v>-0.5</v>
      </c>
      <c r="AQ373" s="508">
        <f t="array" ref="AQ373">GetFMP(I373,H373,J373,K373,L373,M373,N373,O373,(Q373+R373)/2,Z373,AJ373,"Y")</f>
        <v>1050</v>
      </c>
      <c r="AR373" s="504">
        <f t="shared" si="81"/>
        <v>735</v>
      </c>
      <c r="AS373" s="808"/>
      <c r="AT373" s="809"/>
      <c r="AU373" s="810"/>
      <c r="AV373" s="810"/>
      <c r="AW373" s="811"/>
      <c r="AX373" s="811" t="s">
        <v>1183</v>
      </c>
      <c r="AY373" s="810" t="s">
        <v>1183</v>
      </c>
      <c r="AZ373" s="810" t="s">
        <v>1183</v>
      </c>
      <c r="BA373" s="810" t="s">
        <v>1183</v>
      </c>
      <c r="BB373" s="810" t="s">
        <v>1183</v>
      </c>
      <c r="BC373" s="810" t="s">
        <v>1183</v>
      </c>
      <c r="BD373" s="810" t="s">
        <v>1183</v>
      </c>
      <c r="BE373" s="810" t="s">
        <v>1183</v>
      </c>
      <c r="BF373" s="811">
        <f>NaturalRelatedDisc(I373,H373,J373,K373,AX373,"Y",L373,M373,N373,O373)+NaturalRelatedDisc(I373,H373,J373,K373,AY373,"Y",L373,M373,N373,O373)+OpenRelatedDisc(I373,H373,J373,K373,AZ373,"Y",L373,M373,N373,O373)+GrainingRelatedDisc(I373,H373,J373,K373,BA373,"Surface","Y",L373,M373,N373,O373)+GrainingRelatedDisc(I373,H373,J373,K373,BB373,"Internal","Y",L373,M373,N373,O373)+OthersRelatedDisc(I373,H373,J373,K373,BC373,"Y",L373,M373,N373,O373)+OthersRelatedDisc(I373,H373,J373,K373,BD373,"Y",L373,M373,N373,O373)+OthersRelatedDisc(I373,H373,J373,K373,BE373,"Y",L373,M373,N373,O373)+cutrelatedDisc(I373,H373,J373,K373,L373,M373,N373,AW373,"Y",O373)+GetColClarupgDwg(I373,H373,J373,K373,AU373,AV373,"Y",L373)</f>
        <v>0</v>
      </c>
      <c r="BG373" s="810" t="s">
        <v>1183</v>
      </c>
      <c r="BH373" s="810" t="s">
        <v>1183</v>
      </c>
      <c r="BI373" s="811">
        <f t="shared" si="82"/>
        <v>0</v>
      </c>
      <c r="BJ373" s="810" t="s">
        <v>1183</v>
      </c>
      <c r="BK373" s="810" t="s">
        <v>1183</v>
      </c>
      <c r="BL373" s="810" t="s">
        <v>1183</v>
      </c>
      <c r="BM373" s="811">
        <f t="shared" si="83"/>
        <v>0</v>
      </c>
      <c r="BN373" s="812"/>
      <c r="BO373" s="812"/>
      <c r="BP373" s="812" t="s">
        <v>749</v>
      </c>
      <c r="BQ373" s="811">
        <f>cleanrelateddisc(I373, H373, J373, K373, BN373, BO373, "Y", L373, M373, N373)+HARelatedDisc(I373, H373, J373, K373,BP373, "Y", L373)</f>
        <v>0</v>
      </c>
      <c r="BR373" s="810"/>
      <c r="BS373" s="810"/>
      <c r="BT373" s="811"/>
      <c r="BU373" s="811"/>
      <c r="BV373" s="810"/>
      <c r="BW373" s="811"/>
      <c r="BX373" s="810"/>
      <c r="BY373" s="813"/>
      <c r="BZ373" s="811"/>
      <c r="CA373" s="813"/>
      <c r="CB373" s="811"/>
      <c r="CC373" s="810"/>
      <c r="CD373" s="810"/>
      <c r="CE373" s="810"/>
      <c r="CF373" s="810"/>
      <c r="CG373" s="810"/>
      <c r="CH373" s="810"/>
      <c r="CI373" s="810"/>
      <c r="CJ373" s="810"/>
      <c r="CK373" s="814"/>
      <c r="CL373" s="815">
        <f t="array" ref="CL373">getSection(I373,J373,K373)</f>
        <v>6</v>
      </c>
      <c r="CM373" s="508">
        <f t="array" ref="CM373">IF(AQ373="N/A","",IF(CU373="N/A",0,GetRapPrice(I373,H373,J373,K373)))</f>
        <v>2100</v>
      </c>
      <c r="CN373" s="509">
        <f t="shared" si="84"/>
        <v>-0.5</v>
      </c>
      <c r="CO373" s="509">
        <f t="array" ref="CO373">IF(AQ373="N/A","",IF(CU373="N/A",0,IF(ISBLANK(G373),0,GetPolSymmDiscount(I373,H373,J373,K373,L373,M373,N373,O373))))</f>
        <v>0</v>
      </c>
      <c r="CP373" s="509">
        <f t="array" ref="CP373">IF(AQ373="N/A","",Depthdisc(I373,H373,L373,J373,K373,Z373,"Y"))</f>
        <v>0</v>
      </c>
      <c r="CQ373" s="509">
        <f t="array" ref="CQ373">IF(AQ373="N/A","",IF(CU373="N/A",0,GetSizePremiums(I373,H373,J373,K373,L373,M373,N373,O373,getSection(G373,J373,K373))))</f>
        <v>0</v>
      </c>
      <c r="CR373" s="509">
        <f t="array" ref="CR373">IF(AQ373="N/A","",IF(CU373="N/A",0,IF(ISBLANK(G373),0,GetDiameterPremiums(I373,H373,L373,M373,N373,O373,J373,K373,T373))))</f>
        <v>0</v>
      </c>
      <c r="CS373" s="509">
        <f t="array" ref="CS373">IF(AQ373="N/A","",IF(CU373="N/A",0,IF(ISBLANK(G373),0,GetKtoSPremiums(I373,H373,J373,K373,AJ373))))</f>
        <v>0</v>
      </c>
      <c r="CT373" s="509">
        <f t="shared" si="85"/>
        <v>-0.5</v>
      </c>
      <c r="CU373" s="508">
        <f t="array" ref="CU373">IF(AQ373="N/A","",GetFMP(I373, H373, J373, K373, L373, M373, N373, O373, (Q373+R373)/2,Z373,AJ373,"Y"))</f>
        <v>1050</v>
      </c>
      <c r="CV373" s="504">
        <f t="shared" si="86"/>
        <v>735</v>
      </c>
      <c r="CW373" s="508">
        <f t="shared" si="87"/>
        <v>2100</v>
      </c>
      <c r="CX373" s="717">
        <f t="shared" si="88"/>
        <v>0</v>
      </c>
      <c r="CY373" s="717">
        <f>IF(OR(AQ373="N/A",BM373="N/A",BI373="N/A"),"",IF(AND(H373&lt;1,H373&gt;=0.3,I372="ROUND"),IF(CT373&gt;=-0.4,-0.2,-0.15),MAX(CX373,IF(OR(AQ373="N/A",BM373="N/A",BI373="N/A"),"",GetFinalDiscount("Y", I373, H373, J373, K373, L373, M373, N373, O373, AS373, AT373,AU373,AV373, AW373, AX373,AY373, AZ373, BA373, BB373,BC373,BD373, BE373,BG373, BH373, BJ373, BK373, BN373, BO373, BP373)))))</f>
        <v>-0.15</v>
      </c>
      <c r="CZ373" s="717">
        <f t="shared" si="89"/>
        <v>-0.5</v>
      </c>
      <c r="DA373" s="509">
        <f t="shared" si="90"/>
        <v>-0.5</v>
      </c>
      <c r="DB373" s="504">
        <f t="shared" si="91"/>
        <v>1050</v>
      </c>
      <c r="DC373" s="504">
        <f t="shared" si="92"/>
        <v>735</v>
      </c>
      <c r="DD373" s="504" t="str">
        <f t="shared" si="93"/>
        <v/>
      </c>
      <c r="DE373" s="504">
        <f t="array" ref="DE373">IF(OR(AQ373="N/A",BM373="N/A",BI373="N/A"),"",GetCertCharge(H373,"Y",AL373))</f>
        <v>63</v>
      </c>
      <c r="DF373" s="504">
        <f>IF(OR(AQ373="N/A",BM373="N/A",BI373="N/A"),"",DC373*Parameters!$L$3)</f>
        <v>29.400000000000002</v>
      </c>
      <c r="DG373" s="504">
        <f t="shared" si="94"/>
        <v>642.6</v>
      </c>
      <c r="DH373" s="504">
        <f t="shared" si="95"/>
        <v>918.00000000000011</v>
      </c>
    </row>
    <row r="374" spans="2:112" x14ac:dyDescent="0.25">
      <c r="B374" s="798"/>
      <c r="C374" s="799" t="s">
        <v>1831</v>
      </c>
      <c r="D374" s="512"/>
      <c r="E374" s="512"/>
      <c r="F374" s="722" t="s">
        <v>24</v>
      </c>
      <c r="G374" s="800"/>
      <c r="H374" s="801">
        <v>0.7</v>
      </c>
      <c r="I374" s="509" t="s">
        <v>196</v>
      </c>
      <c r="J374" s="802" t="s">
        <v>186</v>
      </c>
      <c r="K374" s="803" t="s">
        <v>259</v>
      </c>
      <c r="L374" s="804" t="s">
        <v>188</v>
      </c>
      <c r="M374" s="805" t="s">
        <v>188</v>
      </c>
      <c r="N374" s="804" t="s">
        <v>188</v>
      </c>
      <c r="O374" s="804" t="s">
        <v>58</v>
      </c>
      <c r="P374" s="806"/>
      <c r="Q374" s="805"/>
      <c r="R374" s="805"/>
      <c r="S374" s="805"/>
      <c r="T374" s="805"/>
      <c r="U374" s="805">
        <v>1.0069999999999999</v>
      </c>
      <c r="V374" s="805"/>
      <c r="W374" s="805"/>
      <c r="X374" s="805"/>
      <c r="Y374" s="805"/>
      <c r="Z374" s="805">
        <v>62.5</v>
      </c>
      <c r="AA374" s="512">
        <v>57</v>
      </c>
      <c r="AB374" s="512"/>
      <c r="AC374" s="512"/>
      <c r="AD374" s="807"/>
      <c r="AE374" s="805"/>
      <c r="AF374" s="805"/>
      <c r="AG374" s="805"/>
      <c r="AH374" s="805"/>
      <c r="AI374" s="512"/>
      <c r="AJ374" s="512" t="s">
        <v>1904</v>
      </c>
      <c r="AK374" s="807"/>
      <c r="AL374" s="512"/>
      <c r="AM374" s="807"/>
      <c r="AN374" s="512"/>
      <c r="AO374" s="559">
        <f t="array" ref="AO374">IF(AQ374="N/A","",GetRapPrice(I374,H374,J374,K374))</f>
        <v>4800</v>
      </c>
      <c r="AP374" s="509">
        <f t="shared" si="80"/>
        <v>-0.48</v>
      </c>
      <c r="AQ374" s="508">
        <f t="array" ref="AQ374">GetFMP(I374,H374,J374,K374,L374,M374,N374,O374,(Q374+R374)/2,Z374,AJ374,"Y")</f>
        <v>2496</v>
      </c>
      <c r="AR374" s="504">
        <f t="shared" si="81"/>
        <v>1747.1999999999998</v>
      </c>
      <c r="AS374" s="808"/>
      <c r="AT374" s="809"/>
      <c r="AU374" s="810"/>
      <c r="AV374" s="810"/>
      <c r="AW374" s="811" t="s">
        <v>189</v>
      </c>
      <c r="AX374" s="811" t="s">
        <v>1183</v>
      </c>
      <c r="AY374" s="810" t="s">
        <v>1183</v>
      </c>
      <c r="AZ374" s="810" t="s">
        <v>1196</v>
      </c>
      <c r="BA374" s="810" t="s">
        <v>1183</v>
      </c>
      <c r="BB374" s="810" t="s">
        <v>1183</v>
      </c>
      <c r="BC374" s="810" t="s">
        <v>1183</v>
      </c>
      <c r="BD374" s="810" t="s">
        <v>1183</v>
      </c>
      <c r="BE374" s="810" t="s">
        <v>1183</v>
      </c>
      <c r="BF374" s="811">
        <f>NaturalRelatedDisc(I374,H374,J374,K374,AX374,"Y",L374,M374,N374,O374)+NaturalRelatedDisc(I374,H374,J374,K374,AY374,"Y",L374,M374,N374,O374)+OpenRelatedDisc(I374,H374,J374,K374,AZ374,"Y",L374,M374,N374,O374)+GrainingRelatedDisc(I374,H374,J374,K374,BA374,"Surface","Y",L374,M374,N374,O374)+GrainingRelatedDisc(I374,H374,J374,K374,BB374,"Internal","Y",L374,M374,N374,O374)+OthersRelatedDisc(I374,H374,J374,K374,BC374,"Y",L374,M374,N374,O374)+OthersRelatedDisc(I374,H374,J374,K374,BD374,"Y",L374,M374,N374,O374)+OthersRelatedDisc(I374,H374,J374,K374,BE374,"Y",L374,M374,N374,O374)+cutrelatedDisc(I374,H374,J374,K374,L374,M374,N374,AW374,"Y",O374)+GetColClarupgDwg(I374,H374,J374,K374,AU374,AV374,"Y",L374)</f>
        <v>-0.02</v>
      </c>
      <c r="BG374" s="810" t="s">
        <v>1183</v>
      </c>
      <c r="BH374" s="810" t="s">
        <v>1183</v>
      </c>
      <c r="BI374" s="811">
        <f t="shared" si="82"/>
        <v>0</v>
      </c>
      <c r="BJ374" s="810" t="s">
        <v>1183</v>
      </c>
      <c r="BK374" s="810" t="s">
        <v>1183</v>
      </c>
      <c r="BL374" s="810" t="s">
        <v>1323</v>
      </c>
      <c r="BM374" s="811">
        <f t="shared" si="83"/>
        <v>0</v>
      </c>
      <c r="BN374" s="812" t="s">
        <v>749</v>
      </c>
      <c r="BO374" s="812" t="s">
        <v>749</v>
      </c>
      <c r="BP374" s="812" t="s">
        <v>749</v>
      </c>
      <c r="BQ374" s="811">
        <f>cleanrelateddisc(I374, H374, J374, K374, BN374, BO374, "Y", L374, M374, N374)+HARelatedDisc(I374, H374, J374, K374,BP374, "Y", L374)</f>
        <v>0</v>
      </c>
      <c r="BR374" s="810"/>
      <c r="BS374" s="810"/>
      <c r="BT374" s="811"/>
      <c r="BU374" s="811"/>
      <c r="BV374" s="810"/>
      <c r="BW374" s="811"/>
      <c r="BX374" s="810"/>
      <c r="BY374" s="813"/>
      <c r="BZ374" s="811"/>
      <c r="CA374" s="813"/>
      <c r="CB374" s="811"/>
      <c r="CC374" s="810"/>
      <c r="CD374" s="810"/>
      <c r="CE374" s="810"/>
      <c r="CF374" s="810"/>
      <c r="CG374" s="810"/>
      <c r="CH374" s="810"/>
      <c r="CI374" s="810"/>
      <c r="CJ374" s="810"/>
      <c r="CK374" s="814"/>
      <c r="CL374" s="815">
        <f t="array" ref="CL374">getSection(I374,J374,K374)</f>
        <v>7</v>
      </c>
      <c r="CM374" s="508">
        <f t="array" ref="CM374">IF(AQ374="N/A","",IF(CU374="N/A",0,GetRapPrice(I374,H374,J374,K374)))</f>
        <v>4800</v>
      </c>
      <c r="CN374" s="509">
        <f t="shared" si="84"/>
        <v>-0.48</v>
      </c>
      <c r="CO374" s="509">
        <f t="array" ref="CO374">IF(AQ374="N/A","",IF(CU374="N/A",0,IF(ISBLANK(G374),0,GetPolSymmDiscount(I374,H374,J374,K374,L374,M374,N374,O374))))</f>
        <v>0</v>
      </c>
      <c r="CP374" s="509">
        <f t="array" ref="CP374">IF(AQ374="N/A","",Depthdisc(I374,H374,L374,J374,K374,Z374,"Y"))</f>
        <v>0</v>
      </c>
      <c r="CQ374" s="509">
        <f t="array" ref="CQ374">IF(AQ374="N/A","",IF(CU374="N/A",0,GetSizePremiums(I374,H374,J374,K374,L374,M374,N374,O374,getSection(G374,J374,K374))))</f>
        <v>0</v>
      </c>
      <c r="CR374" s="509">
        <f t="array" ref="CR374">IF(AQ374="N/A","",IF(CU374="N/A",0,IF(ISBLANK(G374),0,GetDiameterPremiums(I374,H374,L374,M374,N374,O374,J374,K374,T374))))</f>
        <v>0</v>
      </c>
      <c r="CS374" s="509">
        <f t="array" ref="CS374">IF(AQ374="N/A","",IF(CU374="N/A",0,IF(ISBLANK(G374),0,GetKtoSPremiums(I374,H374,J374,K374,AJ374))))</f>
        <v>0</v>
      </c>
      <c r="CT374" s="509">
        <f t="shared" si="85"/>
        <v>-0.48</v>
      </c>
      <c r="CU374" s="508">
        <f t="array" ref="CU374">IF(AQ374="N/A","",GetFMP(I374, H374, J374, K374, L374, M374, N374, O374, (Q374+R374)/2,Z374,AJ374,"Y"))</f>
        <v>2496</v>
      </c>
      <c r="CV374" s="504">
        <f t="shared" si="86"/>
        <v>1747.1999999999998</v>
      </c>
      <c r="CW374" s="508">
        <f t="shared" si="87"/>
        <v>4800</v>
      </c>
      <c r="CX374" s="717">
        <f t="shared" si="88"/>
        <v>-0.02</v>
      </c>
      <c r="CY374" s="717">
        <f>IF(OR(AQ374="N/A",BM374="N/A",BI374="N/A"),"",IF(AND(H374&lt;1,H374&gt;=0.3,I373="ROUND"),IF(CT374&gt;=-0.4,-0.2,-0.15),MAX(CX374,IF(OR(AQ374="N/A",BM374="N/A",BI374="N/A"),"",GetFinalDiscount("Y", I374, H374, J374, K374, L374, M374, N374, O374, AS374, AT374,AU374,AV374, AW374, AX374,AY374, AZ374, BA374, BB374,BC374,BD374, BE374,BG374, BH374, BJ374, BK374, BN374, BO374, BP374)))))</f>
        <v>-0.15</v>
      </c>
      <c r="CZ374" s="717">
        <f t="shared" si="89"/>
        <v>-0.48</v>
      </c>
      <c r="DA374" s="509">
        <f t="shared" si="90"/>
        <v>-0.5</v>
      </c>
      <c r="DB374" s="504">
        <f t="shared" si="91"/>
        <v>2400</v>
      </c>
      <c r="DC374" s="504">
        <f t="shared" si="92"/>
        <v>1680</v>
      </c>
      <c r="DD374" s="504" t="str">
        <f t="shared" si="93"/>
        <v/>
      </c>
      <c r="DE374" s="504">
        <f t="array" ref="DE374">IF(OR(AQ374="N/A",BM374="N/A",BI374="N/A"),"",GetCertCharge(H374,"Y",AL374))</f>
        <v>63</v>
      </c>
      <c r="DF374" s="504">
        <f>IF(OR(AQ374="N/A",BM374="N/A",BI374="N/A"),"",DC374*Parameters!$L$3)</f>
        <v>67.2</v>
      </c>
      <c r="DG374" s="504">
        <f t="shared" si="94"/>
        <v>1549.8</v>
      </c>
      <c r="DH374" s="504">
        <f t="shared" si="95"/>
        <v>2214</v>
      </c>
    </row>
    <row r="375" spans="2:112" x14ac:dyDescent="0.25">
      <c r="B375" s="798"/>
      <c r="C375" s="799" t="s">
        <v>1832</v>
      </c>
      <c r="D375" s="512"/>
      <c r="E375" s="512"/>
      <c r="F375" s="722" t="s">
        <v>24</v>
      </c>
      <c r="G375" s="800"/>
      <c r="H375" s="801">
        <v>0.7</v>
      </c>
      <c r="I375" s="509" t="s">
        <v>196</v>
      </c>
      <c r="J375" s="802" t="s">
        <v>258</v>
      </c>
      <c r="K375" s="803" t="s">
        <v>251</v>
      </c>
      <c r="L375" s="804" t="s">
        <v>188</v>
      </c>
      <c r="M375" s="805" t="s">
        <v>188</v>
      </c>
      <c r="N375" s="804" t="s">
        <v>188</v>
      </c>
      <c r="O375" s="804" t="s">
        <v>58</v>
      </c>
      <c r="P375" s="806"/>
      <c r="Q375" s="805"/>
      <c r="R375" s="805"/>
      <c r="S375" s="805"/>
      <c r="T375" s="805"/>
      <c r="U375" s="805">
        <v>1.0049999999999999</v>
      </c>
      <c r="V375" s="805"/>
      <c r="W375" s="805"/>
      <c r="X375" s="805"/>
      <c r="Y375" s="805"/>
      <c r="Z375" s="805">
        <v>63.2</v>
      </c>
      <c r="AA375" s="512">
        <v>57</v>
      </c>
      <c r="AB375" s="512"/>
      <c r="AC375" s="512"/>
      <c r="AD375" s="807"/>
      <c r="AE375" s="805"/>
      <c r="AF375" s="805"/>
      <c r="AG375" s="805"/>
      <c r="AH375" s="805"/>
      <c r="AI375" s="512"/>
      <c r="AJ375" s="512" t="s">
        <v>1906</v>
      </c>
      <c r="AK375" s="807"/>
      <c r="AL375" s="512"/>
      <c r="AM375" s="807"/>
      <c r="AN375" s="512"/>
      <c r="AO375" s="559">
        <f t="array" ref="AO375">IF(AQ375="N/A","",GetRapPrice(I375,H375,J375,K375))</f>
        <v>3800</v>
      </c>
      <c r="AP375" s="509">
        <f t="shared" si="80"/>
        <v>-0.42000000000000004</v>
      </c>
      <c r="AQ375" s="508">
        <f t="array" ref="AQ375">GetFMP(I375,H375,J375,K375,L375,M375,N375,O375,(Q375+R375)/2,Z375,AJ375,"Y")</f>
        <v>2204</v>
      </c>
      <c r="AR375" s="504">
        <f t="shared" si="81"/>
        <v>1542.8</v>
      </c>
      <c r="AS375" s="808"/>
      <c r="AT375" s="809"/>
      <c r="AU375" s="810"/>
      <c r="AV375" s="810"/>
      <c r="AW375" s="811"/>
      <c r="AX375" s="811" t="s">
        <v>1183</v>
      </c>
      <c r="AY375" s="810" t="s">
        <v>1183</v>
      </c>
      <c r="AZ375" s="810" t="s">
        <v>1183</v>
      </c>
      <c r="BA375" s="810" t="s">
        <v>1183</v>
      </c>
      <c r="BB375" s="810" t="s">
        <v>1183</v>
      </c>
      <c r="BC375" s="810" t="s">
        <v>1183</v>
      </c>
      <c r="BD375" s="810" t="s">
        <v>1183</v>
      </c>
      <c r="BE375" s="810" t="s">
        <v>1183</v>
      </c>
      <c r="BF375" s="811">
        <f>NaturalRelatedDisc(I375,H375,J375,K375,AX375,"Y",L375,M375,N375,O375)+NaturalRelatedDisc(I375,H375,J375,K375,AY375,"Y",L375,M375,N375,O375)+OpenRelatedDisc(I375,H375,J375,K375,AZ375,"Y",L375,M375,N375,O375)+GrainingRelatedDisc(I375,H375,J375,K375,BA375,"Surface","Y",L375,M375,N375,O375)+GrainingRelatedDisc(I375,H375,J375,K375,BB375,"Internal","Y",L375,M375,N375,O375)+OthersRelatedDisc(I375,H375,J375,K375,BC375,"Y",L375,M375,N375,O375)+OthersRelatedDisc(I375,H375,J375,K375,BD375,"Y",L375,M375,N375,O375)+OthersRelatedDisc(I375,H375,J375,K375,BE375,"Y",L375,M375,N375,O375)+cutrelatedDisc(I375,H375,J375,K375,L375,M375,N375,AW375,"Y",O375)+GetColClarupgDwg(I375,H375,J375,K375,AU375,AV375,"Y",L375)</f>
        <v>0</v>
      </c>
      <c r="BG375" s="810" t="s">
        <v>1183</v>
      </c>
      <c r="BH375" s="810" t="s">
        <v>1183</v>
      </c>
      <c r="BI375" s="811">
        <f t="shared" si="82"/>
        <v>0</v>
      </c>
      <c r="BJ375" s="810" t="s">
        <v>1183</v>
      </c>
      <c r="BK375" s="810" t="s">
        <v>1183</v>
      </c>
      <c r="BL375" s="810" t="s">
        <v>1183</v>
      </c>
      <c r="BM375" s="811">
        <f t="shared" si="83"/>
        <v>0</v>
      </c>
      <c r="BN375" s="812"/>
      <c r="BO375" s="812"/>
      <c r="BP375" s="812" t="s">
        <v>749</v>
      </c>
      <c r="BQ375" s="811">
        <f>cleanrelateddisc(I375, H375, J375, K375, BN375, BO375, "Y", L375, M375, N375)+HARelatedDisc(I375, H375, J375, K375,BP375, "Y", L375)</f>
        <v>0</v>
      </c>
      <c r="BR375" s="810"/>
      <c r="BS375" s="810"/>
      <c r="BT375" s="811"/>
      <c r="BU375" s="811"/>
      <c r="BV375" s="810"/>
      <c r="BW375" s="811"/>
      <c r="BX375" s="810"/>
      <c r="BY375" s="813"/>
      <c r="BZ375" s="811"/>
      <c r="CA375" s="813"/>
      <c r="CB375" s="811"/>
      <c r="CC375" s="810"/>
      <c r="CD375" s="810"/>
      <c r="CE375" s="810"/>
      <c r="CF375" s="810"/>
      <c r="CG375" s="810"/>
      <c r="CH375" s="810"/>
      <c r="CI375" s="810"/>
      <c r="CJ375" s="810"/>
      <c r="CK375" s="814"/>
      <c r="CL375" s="815">
        <f t="array" ref="CL375">getSection(I375,J375,K375)</f>
        <v>5</v>
      </c>
      <c r="CM375" s="508">
        <f t="array" ref="CM375">IF(AQ375="N/A","",IF(CU375="N/A",0,GetRapPrice(I375,H375,J375,K375)))</f>
        <v>3800</v>
      </c>
      <c r="CN375" s="509">
        <f t="shared" si="84"/>
        <v>-0.42000000000000004</v>
      </c>
      <c r="CO375" s="509">
        <f t="array" ref="CO375">IF(AQ375="N/A","",IF(CU375="N/A",0,IF(ISBLANK(G375),0,GetPolSymmDiscount(I375,H375,J375,K375,L375,M375,N375,O375))))</f>
        <v>0</v>
      </c>
      <c r="CP375" s="509">
        <f t="array" ref="CP375">IF(AQ375="N/A","",Depthdisc(I375,H375,L375,J375,K375,Z375,"Y"))</f>
        <v>0</v>
      </c>
      <c r="CQ375" s="509">
        <f t="array" ref="CQ375">IF(AQ375="N/A","",IF(CU375="N/A",0,GetSizePremiums(I375,H375,J375,K375,L375,M375,N375,O375,getSection(G375,J375,K375))))</f>
        <v>0</v>
      </c>
      <c r="CR375" s="509">
        <f t="array" ref="CR375">IF(AQ375="N/A","",IF(CU375="N/A",0,IF(ISBLANK(G375),0,GetDiameterPremiums(I375,H375,L375,M375,N375,O375,J375,K375,T375))))</f>
        <v>0</v>
      </c>
      <c r="CS375" s="509">
        <f t="array" ref="CS375">IF(AQ375="N/A","",IF(CU375="N/A",0,IF(ISBLANK(G375),0,GetKtoSPremiums(I375,H375,J375,K375,AJ375))))</f>
        <v>0</v>
      </c>
      <c r="CT375" s="509">
        <f t="shared" si="85"/>
        <v>-0.42000000000000004</v>
      </c>
      <c r="CU375" s="508">
        <f t="array" ref="CU375">IF(AQ375="N/A","",GetFMP(I375, H375, J375, K375, L375, M375, N375, O375, (Q375+R375)/2,Z375,AJ375,"Y"))</f>
        <v>2204</v>
      </c>
      <c r="CV375" s="504">
        <f t="shared" si="86"/>
        <v>1542.8</v>
      </c>
      <c r="CW375" s="508">
        <f t="shared" si="87"/>
        <v>3800</v>
      </c>
      <c r="CX375" s="717">
        <f t="shared" si="88"/>
        <v>0</v>
      </c>
      <c r="CY375" s="717">
        <f>IF(OR(AQ375="N/A",BM375="N/A",BI375="N/A"),"",IF(AND(H375&lt;1,H375&gt;=0.3,I374="ROUND"),IF(CT375&gt;=-0.4,-0.2,-0.15),MAX(CX375,IF(OR(AQ375="N/A",BM375="N/A",BI375="N/A"),"",GetFinalDiscount("Y", I375, H375, J375, K375, L375, M375, N375, O375, AS375, AT375,AU375,AV375, AW375, AX375,AY375, AZ375, BA375, BB375,BC375,BD375, BE375,BG375, BH375, BJ375, BK375, BN375, BO375, BP375)))))</f>
        <v>-0.15</v>
      </c>
      <c r="CZ375" s="717">
        <f t="shared" si="89"/>
        <v>-0.42000000000000004</v>
      </c>
      <c r="DA375" s="509">
        <f t="shared" si="90"/>
        <v>-0.42000000000000004</v>
      </c>
      <c r="DB375" s="504">
        <f t="shared" si="91"/>
        <v>2204</v>
      </c>
      <c r="DC375" s="504">
        <f t="shared" si="92"/>
        <v>1542.8</v>
      </c>
      <c r="DD375" s="504" t="str">
        <f t="shared" si="93"/>
        <v/>
      </c>
      <c r="DE375" s="504">
        <f t="array" ref="DE375">IF(OR(AQ375="N/A",BM375="N/A",BI375="N/A"),"",GetCertCharge(H375,"Y",AL375))</f>
        <v>63</v>
      </c>
      <c r="DF375" s="504">
        <f>IF(OR(AQ375="N/A",BM375="N/A",BI375="N/A"),"",DC375*Parameters!$L$3)</f>
        <v>61.711999999999996</v>
      </c>
      <c r="DG375" s="504">
        <f t="shared" si="94"/>
        <v>1418.088</v>
      </c>
      <c r="DH375" s="504">
        <f t="shared" si="95"/>
        <v>2025.8400000000001</v>
      </c>
    </row>
    <row r="376" spans="2:112" x14ac:dyDescent="0.25">
      <c r="B376" s="798"/>
      <c r="C376" s="799" t="s">
        <v>1833</v>
      </c>
      <c r="D376" s="512"/>
      <c r="E376" s="512"/>
      <c r="F376" s="722" t="s">
        <v>24</v>
      </c>
      <c r="G376" s="800"/>
      <c r="H376" s="801">
        <v>0.7</v>
      </c>
      <c r="I376" s="509" t="s">
        <v>196</v>
      </c>
      <c r="J376" s="802" t="s">
        <v>279</v>
      </c>
      <c r="K376" s="803" t="s">
        <v>251</v>
      </c>
      <c r="L376" s="804" t="s">
        <v>202</v>
      </c>
      <c r="M376" s="805" t="s">
        <v>188</v>
      </c>
      <c r="N376" s="804" t="s">
        <v>202</v>
      </c>
      <c r="O376" s="804" t="s">
        <v>22</v>
      </c>
      <c r="P376" s="806"/>
      <c r="Q376" s="805"/>
      <c r="R376" s="805"/>
      <c r="S376" s="805"/>
      <c r="T376" s="805"/>
      <c r="U376" s="805">
        <v>1.018</v>
      </c>
      <c r="V376" s="805"/>
      <c r="W376" s="805"/>
      <c r="X376" s="805"/>
      <c r="Y376" s="805"/>
      <c r="Z376" s="805">
        <v>64.599999999999994</v>
      </c>
      <c r="AA376" s="512">
        <v>60</v>
      </c>
      <c r="AB376" s="512"/>
      <c r="AC376" s="512"/>
      <c r="AD376" s="807"/>
      <c r="AE376" s="805"/>
      <c r="AF376" s="805"/>
      <c r="AG376" s="805"/>
      <c r="AH376" s="805"/>
      <c r="AI376" s="512"/>
      <c r="AJ376" s="512" t="s">
        <v>1892</v>
      </c>
      <c r="AK376" s="807"/>
      <c r="AL376" s="512"/>
      <c r="AM376" s="807"/>
      <c r="AN376" s="512"/>
      <c r="AO376" s="559">
        <f t="array" ref="AO376">IF(AQ376="N/A","",GetRapPrice(I376,H376,J376,K376))</f>
        <v>2300</v>
      </c>
      <c r="AP376" s="509">
        <f t="shared" si="80"/>
        <v>-0.43000000000000005</v>
      </c>
      <c r="AQ376" s="508">
        <f t="array" ref="AQ376">GetFMP(I376,H376,J376,K376,L376,M376,N376,O376,(Q376+R376)/2,Z376,AJ376,"Y")</f>
        <v>1311</v>
      </c>
      <c r="AR376" s="504">
        <f t="shared" si="81"/>
        <v>917.69999999999993</v>
      </c>
      <c r="AS376" s="808"/>
      <c r="AT376" s="809"/>
      <c r="AU376" s="810"/>
      <c r="AV376" s="810"/>
      <c r="AW376" s="811"/>
      <c r="AX376" s="811" t="s">
        <v>257</v>
      </c>
      <c r="AY376" s="810" t="s">
        <v>1183</v>
      </c>
      <c r="AZ376" s="810" t="s">
        <v>267</v>
      </c>
      <c r="BA376" s="810" t="s">
        <v>1183</v>
      </c>
      <c r="BB376" s="810" t="s">
        <v>1183</v>
      </c>
      <c r="BC376" s="810" t="s">
        <v>1183</v>
      </c>
      <c r="BD376" s="810" t="s">
        <v>1183</v>
      </c>
      <c r="BE376" s="810" t="s">
        <v>1183</v>
      </c>
      <c r="BF376" s="811">
        <f>NaturalRelatedDisc(I376,H376,J376,K376,AX376,"Y",L376,M376,N376,O376)+NaturalRelatedDisc(I376,H376,J376,K376,AY376,"Y",L376,M376,N376,O376)+OpenRelatedDisc(I376,H376,J376,K376,AZ376,"Y",L376,M376,N376,O376)+GrainingRelatedDisc(I376,H376,J376,K376,BA376,"Surface","Y",L376,M376,N376,O376)+GrainingRelatedDisc(I376,H376,J376,K376,BB376,"Internal","Y",L376,M376,N376,O376)+OthersRelatedDisc(I376,H376,J376,K376,BC376,"Y",L376,M376,N376,O376)+OthersRelatedDisc(I376,H376,J376,K376,BD376,"Y",L376,M376,N376,O376)+OthersRelatedDisc(I376,H376,J376,K376,BE376,"Y",L376,M376,N376,O376)+cutrelatedDisc(I376,H376,J376,K376,L376,M376,N376,AW376,"Y",O376)+GetColClarupgDwg(I376,H376,J376,K376,AU376,AV376,"Y",L376)</f>
        <v>-0.03</v>
      </c>
      <c r="BG376" s="810" t="s">
        <v>1183</v>
      </c>
      <c r="BH376" s="810" t="s">
        <v>1183</v>
      </c>
      <c r="BI376" s="811">
        <f t="shared" si="82"/>
        <v>0</v>
      </c>
      <c r="BJ376" s="810" t="s">
        <v>1284</v>
      </c>
      <c r="BK376" s="810" t="s">
        <v>1183</v>
      </c>
      <c r="BL376" s="810" t="s">
        <v>1326</v>
      </c>
      <c r="BM376" s="811">
        <f t="shared" si="83"/>
        <v>0</v>
      </c>
      <c r="BN376" s="812" t="s">
        <v>749</v>
      </c>
      <c r="BO376" s="812" t="s">
        <v>861</v>
      </c>
      <c r="BP376" s="812" t="s">
        <v>749</v>
      </c>
      <c r="BQ376" s="811">
        <f>cleanrelateddisc(I376, H376, J376, K376, BN376, BO376, "Y", L376, M376, N376)+HARelatedDisc(I376, H376, J376, K376,BP376, "Y", L376)</f>
        <v>0</v>
      </c>
      <c r="BR376" s="810"/>
      <c r="BS376" s="810"/>
      <c r="BT376" s="811"/>
      <c r="BU376" s="811"/>
      <c r="BV376" s="810"/>
      <c r="BW376" s="811"/>
      <c r="BX376" s="810"/>
      <c r="BY376" s="813"/>
      <c r="BZ376" s="811"/>
      <c r="CA376" s="813"/>
      <c r="CB376" s="811"/>
      <c r="CC376" s="810"/>
      <c r="CD376" s="810"/>
      <c r="CE376" s="810"/>
      <c r="CF376" s="810"/>
      <c r="CG376" s="810"/>
      <c r="CH376" s="810"/>
      <c r="CI376" s="810"/>
      <c r="CJ376" s="810"/>
      <c r="CK376" s="814"/>
      <c r="CL376" s="815">
        <f t="array" ref="CL376">getSection(I376,J376,K376)</f>
        <v>6</v>
      </c>
      <c r="CM376" s="508">
        <f t="array" ref="CM376">IF(AQ376="N/A","",IF(CU376="N/A",0,GetRapPrice(I376,H376,J376,K376)))</f>
        <v>2300</v>
      </c>
      <c r="CN376" s="509">
        <f t="shared" si="84"/>
        <v>-0.43000000000000005</v>
      </c>
      <c r="CO376" s="509">
        <f t="array" ref="CO376">IF(AQ376="N/A","",IF(CU376="N/A",0,IF(ISBLANK(G376),0,GetPolSymmDiscount(I376,H376,J376,K376,L376,M376,N376,O376))))</f>
        <v>0</v>
      </c>
      <c r="CP376" s="509">
        <f t="array" ref="CP376">IF(AQ376="N/A","",Depthdisc(I376,H376,L376,J376,K376,Z376,"Y"))</f>
        <v>0</v>
      </c>
      <c r="CQ376" s="509">
        <f t="array" ref="CQ376">IF(AQ376="N/A","",IF(CU376="N/A",0,GetSizePremiums(I376,H376,J376,K376,L376,M376,N376,O376,getSection(G376,J376,K376))))</f>
        <v>0</v>
      </c>
      <c r="CR376" s="509">
        <f t="array" ref="CR376">IF(AQ376="N/A","",IF(CU376="N/A",0,IF(ISBLANK(G376),0,GetDiameterPremiums(I376,H376,L376,M376,N376,O376,J376,K376,T376))))</f>
        <v>0</v>
      </c>
      <c r="CS376" s="509">
        <f t="array" ref="CS376">IF(AQ376="N/A","",IF(CU376="N/A",0,IF(ISBLANK(G376),0,GetKtoSPremiums(I376,H376,J376,K376,AJ376))))</f>
        <v>0</v>
      </c>
      <c r="CT376" s="509">
        <f t="shared" si="85"/>
        <v>-0.43000000000000005</v>
      </c>
      <c r="CU376" s="508">
        <f t="array" ref="CU376">IF(AQ376="N/A","",GetFMP(I376, H376, J376, K376, L376, M376, N376, O376, (Q376+R376)/2,Z376,AJ376,"Y"))</f>
        <v>1311</v>
      </c>
      <c r="CV376" s="504">
        <f t="shared" si="86"/>
        <v>917.69999999999993</v>
      </c>
      <c r="CW376" s="508">
        <f t="shared" si="87"/>
        <v>2300</v>
      </c>
      <c r="CX376" s="717">
        <f t="shared" si="88"/>
        <v>-0.03</v>
      </c>
      <c r="CY376" s="717">
        <f>IF(OR(AQ376="N/A",BM376="N/A",BI376="N/A"),"",IF(AND(H376&lt;1,H376&gt;=0.3,I375="ROUND"),IF(CT376&gt;=-0.4,-0.2,-0.15),MAX(CX376,IF(OR(AQ376="N/A",BM376="N/A",BI376="N/A"),"",GetFinalDiscount("Y", I376, H376, J376, K376, L376, M376, N376, O376, AS376, AT376,AU376,AV376, AW376, AX376,AY376, AZ376, BA376, BB376,BC376,BD376, BE376,BG376, BH376, BJ376, BK376, BN376, BO376, BP376)))))</f>
        <v>-0.15</v>
      </c>
      <c r="CZ376" s="717">
        <f t="shared" si="89"/>
        <v>-0.43000000000000005</v>
      </c>
      <c r="DA376" s="509">
        <f t="shared" si="90"/>
        <v>-0.46000000000000008</v>
      </c>
      <c r="DB376" s="504">
        <f t="shared" si="91"/>
        <v>1241.9999999999998</v>
      </c>
      <c r="DC376" s="504">
        <f t="shared" si="92"/>
        <v>869.39999999999975</v>
      </c>
      <c r="DD376" s="504" t="str">
        <f t="shared" si="93"/>
        <v/>
      </c>
      <c r="DE376" s="504">
        <f t="array" ref="DE376">IF(OR(AQ376="N/A",BM376="N/A",BI376="N/A"),"",GetCertCharge(H376,"Y",AL376))</f>
        <v>63</v>
      </c>
      <c r="DF376" s="504">
        <f>IF(OR(AQ376="N/A",BM376="N/A",BI376="N/A"),"",DC376*Parameters!$L$3)</f>
        <v>34.775999999999989</v>
      </c>
      <c r="DG376" s="504">
        <f t="shared" si="94"/>
        <v>771.6239999999998</v>
      </c>
      <c r="DH376" s="504">
        <f t="shared" si="95"/>
        <v>1102.3199999999997</v>
      </c>
    </row>
    <row r="377" spans="2:112" x14ac:dyDescent="0.25">
      <c r="B377" s="798"/>
      <c r="C377" s="799" t="s">
        <v>1834</v>
      </c>
      <c r="D377" s="512"/>
      <c r="E377" s="512"/>
      <c r="F377" s="722" t="s">
        <v>24</v>
      </c>
      <c r="G377" s="800"/>
      <c r="H377" s="801">
        <v>0.7</v>
      </c>
      <c r="I377" s="509" t="s">
        <v>196</v>
      </c>
      <c r="J377" s="802" t="s">
        <v>258</v>
      </c>
      <c r="K377" s="803" t="s">
        <v>266</v>
      </c>
      <c r="L377" s="804" t="s">
        <v>188</v>
      </c>
      <c r="M377" s="805" t="s">
        <v>188</v>
      </c>
      <c r="N377" s="804" t="s">
        <v>202</v>
      </c>
      <c r="O377" s="804" t="s">
        <v>22</v>
      </c>
      <c r="P377" s="806"/>
      <c r="Q377" s="805"/>
      <c r="R377" s="805"/>
      <c r="S377" s="805"/>
      <c r="T377" s="805"/>
      <c r="U377" s="805">
        <v>1.002</v>
      </c>
      <c r="V377" s="805"/>
      <c r="W377" s="805"/>
      <c r="X377" s="805"/>
      <c r="Y377" s="805"/>
      <c r="Z377" s="805">
        <v>61.6</v>
      </c>
      <c r="AA377" s="512">
        <v>59</v>
      </c>
      <c r="AB377" s="512"/>
      <c r="AC377" s="512"/>
      <c r="AD377" s="807"/>
      <c r="AE377" s="805"/>
      <c r="AF377" s="805"/>
      <c r="AG377" s="805"/>
      <c r="AH377" s="805"/>
      <c r="AI377" s="512"/>
      <c r="AJ377" s="512" t="s">
        <v>1985</v>
      </c>
      <c r="AK377" s="807"/>
      <c r="AL377" s="512"/>
      <c r="AM377" s="807"/>
      <c r="AN377" s="512"/>
      <c r="AO377" s="559">
        <f t="array" ref="AO377">IF(AQ377="N/A","",GetRapPrice(I377,H377,J377,K377))</f>
        <v>2900</v>
      </c>
      <c r="AP377" s="509">
        <f t="shared" si="80"/>
        <v>-0.36</v>
      </c>
      <c r="AQ377" s="508">
        <f t="array" ref="AQ377">GetFMP(I377,H377,J377,K377,L377,M377,N377,O377,(Q377+R377)/2,Z377,AJ377,"Y")</f>
        <v>1856</v>
      </c>
      <c r="AR377" s="504">
        <f t="shared" si="81"/>
        <v>1299.1999999999998</v>
      </c>
      <c r="AS377" s="808"/>
      <c r="AT377" s="809"/>
      <c r="AU377" s="810"/>
      <c r="AV377" s="810"/>
      <c r="AW377" s="811"/>
      <c r="AX377" s="811"/>
      <c r="AY377" s="810"/>
      <c r="AZ377" s="810"/>
      <c r="BA377" s="810" t="s">
        <v>1183</v>
      </c>
      <c r="BB377" s="810" t="s">
        <v>1183</v>
      </c>
      <c r="BC377" s="810"/>
      <c r="BD377" s="810"/>
      <c r="BE377" s="810"/>
      <c r="BF377" s="811">
        <f>NaturalRelatedDisc(I377,H377,J377,K377,AX377,"Y",L377,M377,N377,O377)+NaturalRelatedDisc(I377,H377,J377,K377,AY377,"Y",L377,M377,N377,O377)+OpenRelatedDisc(I377,H377,J377,K377,AZ377,"Y",L377,M377,N377,O377)+GrainingRelatedDisc(I377,H377,J377,K377,BA377,"Surface","Y",L377,M377,N377,O377)+GrainingRelatedDisc(I377,H377,J377,K377,BB377,"Internal","Y",L377,M377,N377,O377)+OthersRelatedDisc(I377,H377,J377,K377,BC377,"Y",L377,M377,N377,O377)+OthersRelatedDisc(I377,H377,J377,K377,BD377,"Y",L377,M377,N377,O377)+OthersRelatedDisc(I377,H377,J377,K377,BE377,"Y",L377,M377,N377,O377)+cutrelatedDisc(I377,H377,J377,K377,L377,M377,N377,AW377,"Y",O377)+GetColClarupgDwg(I377,H377,J377,K377,AU377,AV377,"Y",L377)</f>
        <v>0</v>
      </c>
      <c r="BG377" s="810" t="s">
        <v>1183</v>
      </c>
      <c r="BH377" s="810" t="s">
        <v>1183</v>
      </c>
      <c r="BI377" s="811">
        <f t="shared" si="82"/>
        <v>0</v>
      </c>
      <c r="BJ377" s="810"/>
      <c r="BK377" s="810"/>
      <c r="BL377" s="810"/>
      <c r="BM377" s="811">
        <f t="shared" si="83"/>
        <v>0</v>
      </c>
      <c r="BN377" s="812"/>
      <c r="BO377" s="812"/>
      <c r="BP377" s="812"/>
      <c r="BQ377" s="811">
        <f>cleanrelateddisc(I377, H377, J377, K377, BN377, BO377, "Y", L377, M377, N377)+HARelatedDisc(I377, H377, J377, K377,BP377, "Y", L377)</f>
        <v>0</v>
      </c>
      <c r="BR377" s="810"/>
      <c r="BS377" s="810"/>
      <c r="BT377" s="811"/>
      <c r="BU377" s="811"/>
      <c r="BV377" s="810"/>
      <c r="BW377" s="811"/>
      <c r="BX377" s="810"/>
      <c r="BY377" s="813"/>
      <c r="BZ377" s="811"/>
      <c r="CA377" s="813"/>
      <c r="CB377" s="811"/>
      <c r="CC377" s="810"/>
      <c r="CD377" s="810"/>
      <c r="CE377" s="810"/>
      <c r="CF377" s="810"/>
      <c r="CG377" s="810"/>
      <c r="CH377" s="810"/>
      <c r="CI377" s="810"/>
      <c r="CJ377" s="810"/>
      <c r="CK377" s="814"/>
      <c r="CL377" s="815">
        <f t="array" ref="CL377">getSection(I377,J377,K377)</f>
        <v>8</v>
      </c>
      <c r="CM377" s="508">
        <f t="array" ref="CM377">IF(AQ377="N/A","",IF(CU377="N/A",0,GetRapPrice(I377,H377,J377,K377)))</f>
        <v>2900</v>
      </c>
      <c r="CN377" s="509">
        <f t="shared" si="84"/>
        <v>-0.36</v>
      </c>
      <c r="CO377" s="509">
        <f t="array" ref="CO377">IF(AQ377="N/A","",IF(CU377="N/A",0,IF(ISBLANK(G377),0,GetPolSymmDiscount(I377,H377,J377,K377,L377,M377,N377,O377))))</f>
        <v>0</v>
      </c>
      <c r="CP377" s="509">
        <f t="array" ref="CP377">IF(AQ377="N/A","",Depthdisc(I377,H377,L377,J377,K377,Z377,"Y"))</f>
        <v>0</v>
      </c>
      <c r="CQ377" s="509">
        <f t="array" ref="CQ377">IF(AQ377="N/A","",IF(CU377="N/A",0,GetSizePremiums(I377,H377,J377,K377,L377,M377,N377,O377,getSection(G377,J377,K377))))</f>
        <v>0</v>
      </c>
      <c r="CR377" s="509">
        <f t="array" ref="CR377">IF(AQ377="N/A","",IF(CU377="N/A",0,IF(ISBLANK(G377),0,GetDiameterPremiums(I377,H377,L377,M377,N377,O377,J377,K377,T377))))</f>
        <v>0</v>
      </c>
      <c r="CS377" s="509">
        <f t="array" ref="CS377">IF(AQ377="N/A","",IF(CU377="N/A",0,IF(ISBLANK(G377),0,GetKtoSPremiums(I377,H377,J377,K377,AJ377))))</f>
        <v>0</v>
      </c>
      <c r="CT377" s="509">
        <f t="shared" si="85"/>
        <v>-0.36</v>
      </c>
      <c r="CU377" s="508">
        <f t="array" ref="CU377">IF(AQ377="N/A","",GetFMP(I377, H377, J377, K377, L377, M377, N377, O377, (Q377+R377)/2,Z377,AJ377,"Y"))</f>
        <v>1856</v>
      </c>
      <c r="CV377" s="504">
        <f t="shared" si="86"/>
        <v>1299.1999999999998</v>
      </c>
      <c r="CW377" s="508">
        <f t="shared" si="87"/>
        <v>2900</v>
      </c>
      <c r="CX377" s="717">
        <f t="shared" si="88"/>
        <v>0</v>
      </c>
      <c r="CY377" s="717">
        <f>IF(OR(AQ377="N/A",BM377="N/A",BI377="N/A"),"",IF(AND(H377&lt;1,H377&gt;=0.3,I376="ROUND"),IF(CT377&gt;=-0.4,-0.2,-0.15),MAX(CX377,IF(OR(AQ377="N/A",BM377="N/A",BI377="N/A"),"",GetFinalDiscount("Y", I377, H377, J377, K377, L377, M377, N377, O377, AS377, AT377,AU377,AV377, AW377, AX377,AY377, AZ377, BA377, BB377,BC377,BD377, BE377,BG377, BH377, BJ377, BK377, BN377, BO377, BP377)))))</f>
        <v>-0.2</v>
      </c>
      <c r="CZ377" s="717">
        <f t="shared" si="89"/>
        <v>-0.36</v>
      </c>
      <c r="DA377" s="509">
        <f t="shared" si="90"/>
        <v>-0.36</v>
      </c>
      <c r="DB377" s="504">
        <f t="shared" si="91"/>
        <v>1856</v>
      </c>
      <c r="DC377" s="504">
        <f t="shared" si="92"/>
        <v>1299.1999999999998</v>
      </c>
      <c r="DD377" s="504" t="str">
        <f t="shared" si="93"/>
        <v/>
      </c>
      <c r="DE377" s="504">
        <f t="array" ref="DE377">IF(OR(AQ377="N/A",BM377="N/A",BI377="N/A"),"",GetCertCharge(H377,"Y",AL377))</f>
        <v>63</v>
      </c>
      <c r="DF377" s="504">
        <f>IF(OR(AQ377="N/A",BM377="N/A",BI377="N/A"),"",DC377*Parameters!$L$3)</f>
        <v>51.967999999999996</v>
      </c>
      <c r="DG377" s="504">
        <f t="shared" si="94"/>
        <v>1184.2319999999997</v>
      </c>
      <c r="DH377" s="504">
        <f t="shared" si="95"/>
        <v>1691.7599999999998</v>
      </c>
    </row>
    <row r="378" spans="2:112" x14ac:dyDescent="0.25">
      <c r="B378" s="798"/>
      <c r="C378" s="799" t="s">
        <v>1835</v>
      </c>
      <c r="D378" s="512"/>
      <c r="E378" s="512"/>
      <c r="F378" s="722" t="s">
        <v>24</v>
      </c>
      <c r="G378" s="800"/>
      <c r="H378" s="801">
        <v>0.7</v>
      </c>
      <c r="I378" s="509" t="s">
        <v>196</v>
      </c>
      <c r="J378" s="802" t="s">
        <v>265</v>
      </c>
      <c r="K378" s="803" t="s">
        <v>266</v>
      </c>
      <c r="L378" s="804" t="s">
        <v>188</v>
      </c>
      <c r="M378" s="805" t="s">
        <v>188</v>
      </c>
      <c r="N378" s="804" t="s">
        <v>202</v>
      </c>
      <c r="O378" s="804" t="s">
        <v>22</v>
      </c>
      <c r="P378" s="806"/>
      <c r="Q378" s="805"/>
      <c r="R378" s="805"/>
      <c r="S378" s="805"/>
      <c r="T378" s="805"/>
      <c r="U378" s="805">
        <v>1.0089999999999999</v>
      </c>
      <c r="V378" s="805"/>
      <c r="W378" s="805"/>
      <c r="X378" s="805"/>
      <c r="Y378" s="805"/>
      <c r="Z378" s="805">
        <v>62.3</v>
      </c>
      <c r="AA378" s="512">
        <v>54</v>
      </c>
      <c r="AB378" s="512"/>
      <c r="AC378" s="512"/>
      <c r="AD378" s="807"/>
      <c r="AE378" s="805"/>
      <c r="AF378" s="805"/>
      <c r="AG378" s="805"/>
      <c r="AH378" s="805"/>
      <c r="AI378" s="512"/>
      <c r="AJ378" s="512" t="s">
        <v>1901</v>
      </c>
      <c r="AK378" s="807"/>
      <c r="AL378" s="512"/>
      <c r="AM378" s="807"/>
      <c r="AN378" s="512"/>
      <c r="AO378" s="559">
        <f t="array" ref="AO378">IF(AQ378="N/A","",GetRapPrice(I378,H378,J378,K378))</f>
        <v>2600</v>
      </c>
      <c r="AP378" s="509">
        <f t="shared" si="80"/>
        <v>-0.36</v>
      </c>
      <c r="AQ378" s="508">
        <f t="array" ref="AQ378">GetFMP(I378,H378,J378,K378,L378,M378,N378,O378,(Q378+R378)/2,Z378,AJ378,"Y")</f>
        <v>1664</v>
      </c>
      <c r="AR378" s="504">
        <f t="shared" si="81"/>
        <v>1164.8</v>
      </c>
      <c r="AS378" s="808"/>
      <c r="AT378" s="809"/>
      <c r="AU378" s="810"/>
      <c r="AV378" s="810"/>
      <c r="AW378" s="811" t="s">
        <v>189</v>
      </c>
      <c r="AX378" s="811" t="s">
        <v>1183</v>
      </c>
      <c r="AY378" s="810" t="s">
        <v>1183</v>
      </c>
      <c r="AZ378" s="810" t="s">
        <v>1183</v>
      </c>
      <c r="BA378" s="810" t="s">
        <v>1183</v>
      </c>
      <c r="BB378" s="810" t="s">
        <v>1183</v>
      </c>
      <c r="BC378" s="810" t="s">
        <v>1183</v>
      </c>
      <c r="BD378" s="810" t="s">
        <v>1183</v>
      </c>
      <c r="BE378" s="810" t="s">
        <v>1183</v>
      </c>
      <c r="BF378" s="811">
        <f>NaturalRelatedDisc(I378,H378,J378,K378,AX378,"Y",L378,M378,N378,O378)+NaturalRelatedDisc(I378,H378,J378,K378,AY378,"Y",L378,M378,N378,O378)+OpenRelatedDisc(I378,H378,J378,K378,AZ378,"Y",L378,M378,N378,O378)+GrainingRelatedDisc(I378,H378,J378,K378,BA378,"Surface","Y",L378,M378,N378,O378)+GrainingRelatedDisc(I378,H378,J378,K378,BB378,"Internal","Y",L378,M378,N378,O378)+OthersRelatedDisc(I378,H378,J378,K378,BC378,"Y",L378,M378,N378,O378)+OthersRelatedDisc(I378,H378,J378,K378,BD378,"Y",L378,M378,N378,O378)+OthersRelatedDisc(I378,H378,J378,K378,BE378,"Y",L378,M378,N378,O378)+cutrelatedDisc(I378,H378,J378,K378,L378,M378,N378,AW378,"Y",O378)+GetColClarupgDwg(I378,H378,J378,K378,AU378,AV378,"Y",L378)</f>
        <v>0</v>
      </c>
      <c r="BG378" s="810" t="s">
        <v>1183</v>
      </c>
      <c r="BH378" s="810" t="s">
        <v>1183</v>
      </c>
      <c r="BI378" s="811">
        <f t="shared" si="82"/>
        <v>0</v>
      </c>
      <c r="BJ378" s="810" t="s">
        <v>1183</v>
      </c>
      <c r="BK378" s="810" t="s">
        <v>1183</v>
      </c>
      <c r="BL378" s="810" t="s">
        <v>1323</v>
      </c>
      <c r="BM378" s="811">
        <f t="shared" si="83"/>
        <v>0</v>
      </c>
      <c r="BN378" s="812" t="s">
        <v>861</v>
      </c>
      <c r="BO378" s="812" t="s">
        <v>861</v>
      </c>
      <c r="BP378" s="812" t="s">
        <v>749</v>
      </c>
      <c r="BQ378" s="811">
        <f>cleanrelateddisc(I378, H378, J378, K378, BN378, BO378, "Y", L378, M378, N378)+HARelatedDisc(I378, H378, J378, K378,BP378, "Y", L378)</f>
        <v>0</v>
      </c>
      <c r="BR378" s="810"/>
      <c r="BS378" s="810"/>
      <c r="BT378" s="811"/>
      <c r="BU378" s="811"/>
      <c r="BV378" s="810"/>
      <c r="BW378" s="811"/>
      <c r="BX378" s="810"/>
      <c r="BY378" s="813"/>
      <c r="BZ378" s="811"/>
      <c r="CA378" s="813"/>
      <c r="CB378" s="811"/>
      <c r="CC378" s="810"/>
      <c r="CD378" s="810"/>
      <c r="CE378" s="810"/>
      <c r="CF378" s="810"/>
      <c r="CG378" s="810"/>
      <c r="CH378" s="810"/>
      <c r="CI378" s="810"/>
      <c r="CJ378" s="810"/>
      <c r="CK378" s="814"/>
      <c r="CL378" s="815">
        <f t="array" ref="CL378">getSection(I378,J378,K378)</f>
        <v>9</v>
      </c>
      <c r="CM378" s="508">
        <f t="array" ref="CM378">IF(AQ378="N/A","",IF(CU378="N/A",0,GetRapPrice(I378,H378,J378,K378)))</f>
        <v>2600</v>
      </c>
      <c r="CN378" s="509">
        <f t="shared" si="84"/>
        <v>-0.36</v>
      </c>
      <c r="CO378" s="509">
        <f t="array" ref="CO378">IF(AQ378="N/A","",IF(CU378="N/A",0,IF(ISBLANK(G378),0,GetPolSymmDiscount(I378,H378,J378,K378,L378,M378,N378,O378))))</f>
        <v>0</v>
      </c>
      <c r="CP378" s="509">
        <f t="array" ref="CP378">IF(AQ378="N/A","",Depthdisc(I378,H378,L378,J378,K378,Z378,"Y"))</f>
        <v>0</v>
      </c>
      <c r="CQ378" s="509">
        <f t="array" ref="CQ378">IF(AQ378="N/A","",IF(CU378="N/A",0,GetSizePremiums(I378,H378,J378,K378,L378,M378,N378,O378,getSection(G378,J378,K378))))</f>
        <v>0</v>
      </c>
      <c r="CR378" s="509">
        <f t="array" ref="CR378">IF(AQ378="N/A","",IF(CU378="N/A",0,IF(ISBLANK(G378),0,GetDiameterPremiums(I378,H378,L378,M378,N378,O378,J378,K378,T378))))</f>
        <v>0</v>
      </c>
      <c r="CS378" s="509">
        <f t="array" ref="CS378">IF(AQ378="N/A","",IF(CU378="N/A",0,IF(ISBLANK(G378),0,GetKtoSPremiums(I378,H378,J378,K378,AJ378))))</f>
        <v>0</v>
      </c>
      <c r="CT378" s="509">
        <f t="shared" si="85"/>
        <v>-0.36</v>
      </c>
      <c r="CU378" s="508">
        <f t="array" ref="CU378">IF(AQ378="N/A","",GetFMP(I378, H378, J378, K378, L378, M378, N378, O378, (Q378+R378)/2,Z378,AJ378,"Y"))</f>
        <v>1664</v>
      </c>
      <c r="CV378" s="504">
        <f t="shared" si="86"/>
        <v>1164.8</v>
      </c>
      <c r="CW378" s="508">
        <f t="shared" si="87"/>
        <v>2600</v>
      </c>
      <c r="CX378" s="717">
        <f t="shared" si="88"/>
        <v>0</v>
      </c>
      <c r="CY378" s="717">
        <f>IF(OR(AQ378="N/A",BM378="N/A",BI378="N/A"),"",IF(AND(H378&lt;1,H378&gt;=0.3,I377="ROUND"),IF(CT378&gt;=-0.4,-0.2,-0.15),MAX(CX378,IF(OR(AQ378="N/A",BM378="N/A",BI378="N/A"),"",GetFinalDiscount("Y", I378, H378, J378, K378, L378, M378, N378, O378, AS378, AT378,AU378,AV378, AW378, AX378,AY378, AZ378, BA378, BB378,BC378,BD378, BE378,BG378, BH378, BJ378, BK378, BN378, BO378, BP378)))))</f>
        <v>-0.2</v>
      </c>
      <c r="CZ378" s="717">
        <f t="shared" si="89"/>
        <v>-0.36</v>
      </c>
      <c r="DA378" s="509">
        <f t="shared" si="90"/>
        <v>-0.36</v>
      </c>
      <c r="DB378" s="504">
        <f t="shared" si="91"/>
        <v>1664</v>
      </c>
      <c r="DC378" s="504">
        <f t="shared" si="92"/>
        <v>1164.8</v>
      </c>
      <c r="DD378" s="504" t="str">
        <f t="shared" si="93"/>
        <v/>
      </c>
      <c r="DE378" s="504">
        <f t="array" ref="DE378">IF(OR(AQ378="N/A",BM378="N/A",BI378="N/A"),"",GetCertCharge(H378,"Y",AL378))</f>
        <v>63</v>
      </c>
      <c r="DF378" s="504">
        <f>IF(OR(AQ378="N/A",BM378="N/A",BI378="N/A"),"",DC378*Parameters!$L$3)</f>
        <v>46.591999999999999</v>
      </c>
      <c r="DG378" s="504">
        <f t="shared" si="94"/>
        <v>1055.2079999999999</v>
      </c>
      <c r="DH378" s="504">
        <f t="shared" si="95"/>
        <v>1507.4399999999998</v>
      </c>
    </row>
    <row r="379" spans="2:112" x14ac:dyDescent="0.25">
      <c r="B379" s="798"/>
      <c r="C379" s="799" t="s">
        <v>1836</v>
      </c>
      <c r="D379" s="512"/>
      <c r="E379" s="512"/>
      <c r="F379" s="722" t="s">
        <v>24</v>
      </c>
      <c r="G379" s="800"/>
      <c r="H379" s="801">
        <v>0.7</v>
      </c>
      <c r="I379" s="509" t="s">
        <v>196</v>
      </c>
      <c r="J379" s="802" t="s">
        <v>250</v>
      </c>
      <c r="K379" s="803" t="s">
        <v>259</v>
      </c>
      <c r="L379" s="804" t="s">
        <v>188</v>
      </c>
      <c r="M379" s="805" t="s">
        <v>188</v>
      </c>
      <c r="N379" s="804" t="s">
        <v>202</v>
      </c>
      <c r="O379" s="804" t="s">
        <v>36</v>
      </c>
      <c r="P379" s="806"/>
      <c r="Q379" s="805"/>
      <c r="R379" s="805"/>
      <c r="S379" s="805"/>
      <c r="T379" s="805"/>
      <c r="U379" s="805">
        <v>1.014</v>
      </c>
      <c r="V379" s="805"/>
      <c r="W379" s="805"/>
      <c r="X379" s="805"/>
      <c r="Y379" s="805"/>
      <c r="Z379" s="805">
        <v>63.5</v>
      </c>
      <c r="AA379" s="512">
        <v>56</v>
      </c>
      <c r="AB379" s="512"/>
      <c r="AC379" s="512"/>
      <c r="AD379" s="807"/>
      <c r="AE379" s="805"/>
      <c r="AF379" s="805"/>
      <c r="AG379" s="805"/>
      <c r="AH379" s="805"/>
      <c r="AI379" s="512"/>
      <c r="AJ379" s="512" t="s">
        <v>1962</v>
      </c>
      <c r="AK379" s="807"/>
      <c r="AL379" s="512"/>
      <c r="AM379" s="807"/>
      <c r="AN379" s="512"/>
      <c r="AO379" s="559">
        <f t="array" ref="AO379">IF(AQ379="N/A","",GetRapPrice(I379,H379,J379,K379))</f>
        <v>3800</v>
      </c>
      <c r="AP379" s="509">
        <f t="shared" si="80"/>
        <v>-0.41000000000000003</v>
      </c>
      <c r="AQ379" s="508">
        <f t="array" ref="AQ379">GetFMP(I379,H379,J379,K379,L379,M379,N379,O379,(Q379+R379)/2,Z379,AJ379,"Y")</f>
        <v>2242</v>
      </c>
      <c r="AR379" s="504">
        <f t="shared" si="81"/>
        <v>1569.3999999999999</v>
      </c>
      <c r="AS379" s="808"/>
      <c r="AT379" s="809"/>
      <c r="AU379" s="810"/>
      <c r="AV379" s="810"/>
      <c r="AW379" s="811" t="s">
        <v>189</v>
      </c>
      <c r="AX379" s="811" t="s">
        <v>1441</v>
      </c>
      <c r="AY379" s="810" t="s">
        <v>1183</v>
      </c>
      <c r="AZ379" s="810" t="s">
        <v>1183</v>
      </c>
      <c r="BA379" s="810" t="s">
        <v>195</v>
      </c>
      <c r="BB379" s="810" t="s">
        <v>1183</v>
      </c>
      <c r="BC379" s="810" t="s">
        <v>1183</v>
      </c>
      <c r="BD379" s="810" t="s">
        <v>1183</v>
      </c>
      <c r="BE379" s="810" t="s">
        <v>1183</v>
      </c>
      <c r="BF379" s="811">
        <f>NaturalRelatedDisc(I379,H379,J379,K379,AX379,"Y",L379,M379,N379,O379)+NaturalRelatedDisc(I379,H379,J379,K379,AY379,"Y",L379,M379,N379,O379)+OpenRelatedDisc(I379,H379,J379,K379,AZ379,"Y",L379,M379,N379,O379)+GrainingRelatedDisc(I379,H379,J379,K379,BA379,"Surface","Y",L379,M379,N379,O379)+GrainingRelatedDisc(I379,H379,J379,K379,BB379,"Internal","Y",L379,M379,N379,O379)+OthersRelatedDisc(I379,H379,J379,K379,BC379,"Y",L379,M379,N379,O379)+OthersRelatedDisc(I379,H379,J379,K379,BD379,"Y",L379,M379,N379,O379)+OthersRelatedDisc(I379,H379,J379,K379,BE379,"Y",L379,M379,N379,O379)+cutrelatedDisc(I379,H379,J379,K379,L379,M379,N379,AW379,"Y",O379)+GetColClarupgDwg(I379,H379,J379,K379,AU379,AV379,"Y",L379)</f>
        <v>0</v>
      </c>
      <c r="BG379" s="810" t="s">
        <v>1183</v>
      </c>
      <c r="BH379" s="810" t="s">
        <v>1183</v>
      </c>
      <c r="BI379" s="811">
        <f t="shared" si="82"/>
        <v>0</v>
      </c>
      <c r="BJ379" s="810" t="s">
        <v>1283</v>
      </c>
      <c r="BK379" s="810" t="s">
        <v>1183</v>
      </c>
      <c r="BL379" s="810" t="s">
        <v>1323</v>
      </c>
      <c r="BM379" s="811">
        <f t="shared" si="83"/>
        <v>0</v>
      </c>
      <c r="BN379" s="812" t="s">
        <v>749</v>
      </c>
      <c r="BO379" s="812" t="s">
        <v>749</v>
      </c>
      <c r="BP379" s="812" t="s">
        <v>749</v>
      </c>
      <c r="BQ379" s="811">
        <f>cleanrelateddisc(I379, H379, J379, K379, BN379, BO379, "Y", L379, M379, N379)+HARelatedDisc(I379, H379, J379, K379,BP379, "Y", L379)</f>
        <v>0</v>
      </c>
      <c r="BR379" s="810"/>
      <c r="BS379" s="810"/>
      <c r="BT379" s="811"/>
      <c r="BU379" s="811"/>
      <c r="BV379" s="810"/>
      <c r="BW379" s="811"/>
      <c r="BX379" s="810"/>
      <c r="BY379" s="813"/>
      <c r="BZ379" s="811"/>
      <c r="CA379" s="813"/>
      <c r="CB379" s="811"/>
      <c r="CC379" s="810"/>
      <c r="CD379" s="810"/>
      <c r="CE379" s="810"/>
      <c r="CF379" s="810"/>
      <c r="CG379" s="810"/>
      <c r="CH379" s="810"/>
      <c r="CI379" s="810"/>
      <c r="CJ379" s="810"/>
      <c r="CK379" s="814"/>
      <c r="CL379" s="815">
        <f t="array" ref="CL379">getSection(I379,J379,K379)</f>
        <v>8</v>
      </c>
      <c r="CM379" s="508">
        <f t="array" ref="CM379">IF(AQ379="N/A","",IF(CU379="N/A",0,GetRapPrice(I379,H379,J379,K379)))</f>
        <v>3800</v>
      </c>
      <c r="CN379" s="509">
        <f t="shared" si="84"/>
        <v>-0.41000000000000003</v>
      </c>
      <c r="CO379" s="509">
        <f t="array" ref="CO379">IF(AQ379="N/A","",IF(CU379="N/A",0,IF(ISBLANK(G379),0,GetPolSymmDiscount(I379,H379,J379,K379,L379,M379,N379,O379))))</f>
        <v>0</v>
      </c>
      <c r="CP379" s="509">
        <f t="array" ref="CP379">IF(AQ379="N/A","",Depthdisc(I379,H379,L379,J379,K379,Z379,"Y"))</f>
        <v>0</v>
      </c>
      <c r="CQ379" s="509">
        <f t="array" ref="CQ379">IF(AQ379="N/A","",IF(CU379="N/A",0,GetSizePremiums(I379,H379,J379,K379,L379,M379,N379,O379,getSection(G379,J379,K379))))</f>
        <v>0</v>
      </c>
      <c r="CR379" s="509">
        <f t="array" ref="CR379">IF(AQ379="N/A","",IF(CU379="N/A",0,IF(ISBLANK(G379),0,GetDiameterPremiums(I379,H379,L379,M379,N379,O379,J379,K379,T379))))</f>
        <v>0</v>
      </c>
      <c r="CS379" s="509">
        <f t="array" ref="CS379">IF(AQ379="N/A","",IF(CU379="N/A",0,IF(ISBLANK(G379),0,GetKtoSPremiums(I379,H379,J379,K379,AJ379))))</f>
        <v>0</v>
      </c>
      <c r="CT379" s="509">
        <f t="shared" si="85"/>
        <v>-0.41000000000000003</v>
      </c>
      <c r="CU379" s="508">
        <f t="array" ref="CU379">IF(AQ379="N/A","",GetFMP(I379, H379, J379, K379, L379, M379, N379, O379, (Q379+R379)/2,Z379,AJ379,"Y"))</f>
        <v>2242</v>
      </c>
      <c r="CV379" s="504">
        <f t="shared" si="86"/>
        <v>1569.3999999999999</v>
      </c>
      <c r="CW379" s="508">
        <f t="shared" si="87"/>
        <v>3800</v>
      </c>
      <c r="CX379" s="717">
        <f t="shared" si="88"/>
        <v>0</v>
      </c>
      <c r="CY379" s="717">
        <f>IF(OR(AQ379="N/A",BM379="N/A",BI379="N/A"),"",IF(AND(H379&lt;1,H379&gt;=0.3,I378="ROUND"),IF(CT379&gt;=-0.4,-0.2,-0.15),MAX(CX379,IF(OR(AQ379="N/A",BM379="N/A",BI379="N/A"),"",GetFinalDiscount("Y", I379, H379, J379, K379, L379, M379, N379, O379, AS379, AT379,AU379,AV379, AW379, AX379,AY379, AZ379, BA379, BB379,BC379,BD379, BE379,BG379, BH379, BJ379, BK379, BN379, BO379, BP379)))))</f>
        <v>-0.15</v>
      </c>
      <c r="CZ379" s="717">
        <f t="shared" si="89"/>
        <v>-0.41000000000000003</v>
      </c>
      <c r="DA379" s="509">
        <f t="shared" si="90"/>
        <v>-0.41000000000000003</v>
      </c>
      <c r="DB379" s="504">
        <f t="shared" si="91"/>
        <v>2242</v>
      </c>
      <c r="DC379" s="504">
        <f t="shared" si="92"/>
        <v>1569.3999999999999</v>
      </c>
      <c r="DD379" s="504" t="str">
        <f t="shared" si="93"/>
        <v/>
      </c>
      <c r="DE379" s="504">
        <f t="array" ref="DE379">IF(OR(AQ379="N/A",BM379="N/A",BI379="N/A"),"",GetCertCharge(H379,"Y",AL379))</f>
        <v>63</v>
      </c>
      <c r="DF379" s="504">
        <f>IF(OR(AQ379="N/A",BM379="N/A",BI379="N/A"),"",DC379*Parameters!$L$3)</f>
        <v>62.775999999999996</v>
      </c>
      <c r="DG379" s="504">
        <f t="shared" si="94"/>
        <v>1443.6239999999998</v>
      </c>
      <c r="DH379" s="504">
        <f t="shared" si="95"/>
        <v>2062.3199999999997</v>
      </c>
    </row>
    <row r="380" spans="2:112" x14ac:dyDescent="0.25">
      <c r="B380" s="798"/>
      <c r="C380" s="799" t="s">
        <v>1828</v>
      </c>
      <c r="D380" s="512"/>
      <c r="E380" s="512"/>
      <c r="F380" s="722" t="s">
        <v>24</v>
      </c>
      <c r="G380" s="800"/>
      <c r="H380" s="801">
        <v>0.7</v>
      </c>
      <c r="I380" s="509" t="s">
        <v>196</v>
      </c>
      <c r="J380" s="802" t="s">
        <v>215</v>
      </c>
      <c r="K380" s="803" t="s">
        <v>259</v>
      </c>
      <c r="L380" s="804" t="s">
        <v>188</v>
      </c>
      <c r="M380" s="805" t="s">
        <v>188</v>
      </c>
      <c r="N380" s="804" t="s">
        <v>188</v>
      </c>
      <c r="O380" s="804" t="s">
        <v>22</v>
      </c>
      <c r="P380" s="806"/>
      <c r="Q380" s="805"/>
      <c r="R380" s="805"/>
      <c r="S380" s="805"/>
      <c r="T380" s="805"/>
      <c r="U380" s="805"/>
      <c r="V380" s="805"/>
      <c r="W380" s="805"/>
      <c r="X380" s="805"/>
      <c r="Y380" s="805"/>
      <c r="Z380" s="805">
        <v>63.4</v>
      </c>
      <c r="AA380" s="512">
        <v>56</v>
      </c>
      <c r="AB380" s="512"/>
      <c r="AC380" s="512"/>
      <c r="AD380" s="807"/>
      <c r="AE380" s="805"/>
      <c r="AF380" s="805"/>
      <c r="AG380" s="805"/>
      <c r="AH380" s="805"/>
      <c r="AI380" s="512"/>
      <c r="AJ380" s="512" t="s">
        <v>1904</v>
      </c>
      <c r="AK380" s="807"/>
      <c r="AL380" s="512"/>
      <c r="AM380" s="807"/>
      <c r="AN380" s="512"/>
      <c r="AO380" s="559">
        <f t="array" ref="AO380">IF(AQ380="N/A","",GetRapPrice(I380,H380,J380,K380))</f>
        <v>4100</v>
      </c>
      <c r="AP380" s="509">
        <f t="shared" si="80"/>
        <v>-0.33999999999999997</v>
      </c>
      <c r="AQ380" s="508">
        <f t="array" ref="AQ380">GetFMP(I380,H380,J380,K380,L380,M380,N380,O380,(Q380+R380)/2,Z380,AJ380,"Y")</f>
        <v>2706</v>
      </c>
      <c r="AR380" s="504">
        <f t="shared" si="81"/>
        <v>1894.1999999999998</v>
      </c>
      <c r="AS380" s="808"/>
      <c r="AT380" s="809"/>
      <c r="AU380" s="810"/>
      <c r="AV380" s="810"/>
      <c r="AW380" s="811"/>
      <c r="AX380" s="811" t="s">
        <v>253</v>
      </c>
      <c r="AY380" s="810" t="s">
        <v>1183</v>
      </c>
      <c r="AZ380" s="810" t="s">
        <v>1183</v>
      </c>
      <c r="BA380" s="810" t="s">
        <v>195</v>
      </c>
      <c r="BB380" s="810" t="s">
        <v>1183</v>
      </c>
      <c r="BC380" s="810" t="s">
        <v>1183</v>
      </c>
      <c r="BD380" s="810" t="s">
        <v>1183</v>
      </c>
      <c r="BE380" s="810" t="s">
        <v>1232</v>
      </c>
      <c r="BF380" s="811">
        <f>NaturalRelatedDisc(I380,H380,J380,K380,AX380,"Y",L380,M380,N380,O380)+NaturalRelatedDisc(I380,H380,J380,K380,AY380,"Y",L380,M380,N380,O380)+OpenRelatedDisc(I380,H380,J380,K380,AZ380,"Y",L380,M380,N380,O380)+GrainingRelatedDisc(I380,H380,J380,K380,BA380,"Surface","Y",L380,M380,N380,O380)+GrainingRelatedDisc(I380,H380,J380,K380,BB380,"Internal","Y",L380,M380,N380,O380)+OthersRelatedDisc(I380,H380,J380,K380,BC380,"Y",L380,M380,N380,O380)+OthersRelatedDisc(I380,H380,J380,K380,BD380,"Y",L380,M380,N380,O380)+OthersRelatedDisc(I380,H380,J380,K380,BE380,"Y",L380,M380,N380,O380)+cutrelatedDisc(I380,H380,J380,K380,L380,M380,N380,AW380,"Y",O380)+GetColClarupgDwg(I380,H380,J380,K380,AU380,AV380,"Y",L380)</f>
        <v>0</v>
      </c>
      <c r="BG380" s="810" t="s">
        <v>1183</v>
      </c>
      <c r="BH380" s="810" t="s">
        <v>1183</v>
      </c>
      <c r="BI380" s="811">
        <f t="shared" si="82"/>
        <v>0</v>
      </c>
      <c r="BJ380" s="810" t="s">
        <v>1183</v>
      </c>
      <c r="BK380" s="810" t="s">
        <v>1293</v>
      </c>
      <c r="BL380" s="810" t="s">
        <v>1322</v>
      </c>
      <c r="BM380" s="811">
        <f t="shared" si="83"/>
        <v>0</v>
      </c>
      <c r="BN380" s="812" t="s">
        <v>749</v>
      </c>
      <c r="BO380" s="812" t="s">
        <v>749</v>
      </c>
      <c r="BP380" s="812" t="s">
        <v>749</v>
      </c>
      <c r="BQ380" s="811">
        <f>cleanrelateddisc(I380, H380, J380, K380, BN380, BO380, "Y", L380, M380, N380)+HARelatedDisc(I380, H380, J380, K380,BP380, "Y", L380)</f>
        <v>0</v>
      </c>
      <c r="BR380" s="810"/>
      <c r="BS380" s="810"/>
      <c r="BT380" s="811"/>
      <c r="BU380" s="811"/>
      <c r="BV380" s="810"/>
      <c r="BW380" s="811"/>
      <c r="BX380" s="810"/>
      <c r="BY380" s="813"/>
      <c r="BZ380" s="811"/>
      <c r="CA380" s="813"/>
      <c r="CB380" s="811"/>
      <c r="CC380" s="810"/>
      <c r="CD380" s="810"/>
      <c r="CE380" s="810"/>
      <c r="CF380" s="810"/>
      <c r="CG380" s="810"/>
      <c r="CH380" s="810"/>
      <c r="CI380" s="810"/>
      <c r="CJ380" s="810"/>
      <c r="CK380" s="814"/>
      <c r="CL380" s="815">
        <f t="array" ref="CL380">getSection(I380,J380,K380)</f>
        <v>8</v>
      </c>
      <c r="CM380" s="508">
        <f t="array" ref="CM380">IF(AQ380="N/A","",IF(CU380="N/A",0,GetRapPrice(I380,H380,J380,K380)))</f>
        <v>4100</v>
      </c>
      <c r="CN380" s="509">
        <f t="shared" si="84"/>
        <v>-0.33999999999999997</v>
      </c>
      <c r="CO380" s="509">
        <f t="array" ref="CO380">IF(AQ380="N/A","",IF(CU380="N/A",0,IF(ISBLANK(G380),0,GetPolSymmDiscount(I380,H380,J380,K380,L380,M380,N380,O380))))</f>
        <v>0</v>
      </c>
      <c r="CP380" s="509">
        <f t="array" ref="CP380">IF(AQ380="N/A","",Depthdisc(I380,H380,L380,J380,K380,Z380,"Y"))</f>
        <v>0</v>
      </c>
      <c r="CQ380" s="509">
        <f t="array" ref="CQ380">IF(AQ380="N/A","",IF(CU380="N/A",0,GetSizePremiums(I380,H380,J380,K380,L380,M380,N380,O380,getSection(G380,J380,K380))))</f>
        <v>0</v>
      </c>
      <c r="CR380" s="509">
        <f t="array" ref="CR380">IF(AQ380="N/A","",IF(CU380="N/A",0,IF(ISBLANK(G380),0,GetDiameterPremiums(I380,H380,L380,M380,N380,O380,J380,K380,T380))))</f>
        <v>0</v>
      </c>
      <c r="CS380" s="509">
        <f t="array" ref="CS380">IF(AQ380="N/A","",IF(CU380="N/A",0,IF(ISBLANK(G380),0,GetKtoSPremiums(I380,H380,J380,K380,AJ380))))</f>
        <v>0</v>
      </c>
      <c r="CT380" s="509">
        <f t="shared" si="85"/>
        <v>-0.33999999999999997</v>
      </c>
      <c r="CU380" s="508">
        <f t="array" ref="CU380">IF(AQ380="N/A","",GetFMP(I380, H380, J380, K380, L380, M380, N380, O380, (Q380+R380)/2,Z380,AJ380,"Y"))</f>
        <v>2706</v>
      </c>
      <c r="CV380" s="504">
        <f t="shared" si="86"/>
        <v>1894.1999999999998</v>
      </c>
      <c r="CW380" s="508">
        <f t="shared" si="87"/>
        <v>4100</v>
      </c>
      <c r="CX380" s="717">
        <f t="shared" si="88"/>
        <v>0</v>
      </c>
      <c r="CY380" s="717">
        <f>IF(OR(AQ380="N/A",BM380="N/A",BI380="N/A"),"",IF(AND(H380&lt;1,H380&gt;=0.3,I379="ROUND"),IF(CT380&gt;=-0.4,-0.2,-0.15),MAX(CX380,IF(OR(AQ380="N/A",BM380="N/A",BI380="N/A"),"",GetFinalDiscount("Y", I380, H380, J380, K380, L380, M380, N380, O380, AS380, AT380,AU380,AV380, AW380, AX380,AY380, AZ380, BA380, BB380,BC380,BD380, BE380,BG380, BH380, BJ380, BK380, BN380, BO380, BP380)))))</f>
        <v>-0.2</v>
      </c>
      <c r="CZ380" s="717">
        <f t="shared" si="89"/>
        <v>-0.33999999999999997</v>
      </c>
      <c r="DA380" s="509">
        <f t="shared" si="90"/>
        <v>-0.33999999999999997</v>
      </c>
      <c r="DB380" s="504">
        <f t="shared" si="91"/>
        <v>2706</v>
      </c>
      <c r="DC380" s="504">
        <f t="shared" si="92"/>
        <v>1894.1999999999998</v>
      </c>
      <c r="DD380" s="504" t="str">
        <f t="shared" si="93"/>
        <v/>
      </c>
      <c r="DE380" s="504">
        <f t="array" ref="DE380">IF(OR(AQ380="N/A",BM380="N/A",BI380="N/A"),"",GetCertCharge(H380,"Y",AL380))</f>
        <v>63</v>
      </c>
      <c r="DF380" s="504">
        <f>IF(OR(AQ380="N/A",BM380="N/A",BI380="N/A"),"",DC380*Parameters!$L$3)</f>
        <v>75.768000000000001</v>
      </c>
      <c r="DG380" s="504">
        <f t="shared" si="94"/>
        <v>1755.4319999999998</v>
      </c>
      <c r="DH380" s="504">
        <f t="shared" si="95"/>
        <v>2507.7599999999998</v>
      </c>
    </row>
    <row r="381" spans="2:112" x14ac:dyDescent="0.25">
      <c r="B381" s="798"/>
      <c r="C381" s="799" t="s">
        <v>1485</v>
      </c>
      <c r="D381" s="512"/>
      <c r="E381" s="512"/>
      <c r="F381" s="722" t="s">
        <v>24</v>
      </c>
      <c r="G381" s="800"/>
      <c r="H381" s="801">
        <v>0.71</v>
      </c>
      <c r="I381" s="509" t="s">
        <v>241</v>
      </c>
      <c r="J381" s="802" t="s">
        <v>273</v>
      </c>
      <c r="K381" s="803" t="s">
        <v>243</v>
      </c>
      <c r="L381" s="804"/>
      <c r="M381" s="805" t="s">
        <v>188</v>
      </c>
      <c r="N381" s="804" t="s">
        <v>188</v>
      </c>
      <c r="O381" s="804" t="s">
        <v>36</v>
      </c>
      <c r="P381" s="806"/>
      <c r="Q381" s="805"/>
      <c r="R381" s="805"/>
      <c r="S381" s="805"/>
      <c r="T381" s="805"/>
      <c r="U381" s="805">
        <v>1.36</v>
      </c>
      <c r="V381" s="805"/>
      <c r="W381" s="805"/>
      <c r="X381" s="805"/>
      <c r="Y381" s="805"/>
      <c r="Z381" s="805">
        <v>60.8</v>
      </c>
      <c r="AA381" s="512">
        <v>60</v>
      </c>
      <c r="AB381" s="512"/>
      <c r="AC381" s="512"/>
      <c r="AD381" s="807"/>
      <c r="AE381" s="805"/>
      <c r="AF381" s="805"/>
      <c r="AG381" s="805"/>
      <c r="AH381" s="805"/>
      <c r="AI381" s="512"/>
      <c r="AJ381" s="512" t="s">
        <v>1986</v>
      </c>
      <c r="AK381" s="807"/>
      <c r="AL381" s="512"/>
      <c r="AM381" s="807"/>
      <c r="AN381" s="512"/>
      <c r="AO381" s="559">
        <f t="array" ref="AO381">IF(AQ381="N/A","",GetRapPrice(I381,H381,J381,K381))</f>
        <v>2200</v>
      </c>
      <c r="AP381" s="509">
        <f t="shared" si="80"/>
        <v>-4.0000000000000036E-2</v>
      </c>
      <c r="AQ381" s="508">
        <f t="array" ref="AQ381">GetFMP(I381,H381,J381,K381,L381,M381,N381,O381,(Q381+R381)/2,Z381,AJ381,"Y")</f>
        <v>2112</v>
      </c>
      <c r="AR381" s="504">
        <f t="shared" si="81"/>
        <v>1499.52</v>
      </c>
      <c r="AS381" s="808"/>
      <c r="AT381" s="809"/>
      <c r="AU381" s="810"/>
      <c r="AV381" s="810"/>
      <c r="AW381" s="811"/>
      <c r="AX381" s="811" t="s">
        <v>1183</v>
      </c>
      <c r="AY381" s="810" t="s">
        <v>1181</v>
      </c>
      <c r="AZ381" s="810" t="s">
        <v>1196</v>
      </c>
      <c r="BA381" s="810" t="s">
        <v>1183</v>
      </c>
      <c r="BB381" s="810" t="s">
        <v>1183</v>
      </c>
      <c r="BC381" s="810" t="s">
        <v>1239</v>
      </c>
      <c r="BD381" s="810" t="s">
        <v>1183</v>
      </c>
      <c r="BE381" s="810" t="s">
        <v>1183</v>
      </c>
      <c r="BF381" s="811">
        <f>NaturalRelatedDisc(I381,H381,J381,K381,AX381,"Y",L381,M381,N381,O381)+NaturalRelatedDisc(I381,H381,J381,K381,AY381,"Y",L381,M381,N381,O381)+OpenRelatedDisc(I381,H381,J381,K381,AZ381,"Y",L381,M381,N381,O381)+GrainingRelatedDisc(I381,H381,J381,K381,BA381,"Surface","Y",L381,M381,N381,O381)+GrainingRelatedDisc(I381,H381,J381,K381,BB381,"Internal","Y",L381,M381,N381,O381)+OthersRelatedDisc(I381,H381,J381,K381,BC381,"Y",L381,M381,N381,O381)+OthersRelatedDisc(I381,H381,J381,K381,BD381,"Y",L381,M381,N381,O381)+OthersRelatedDisc(I381,H381,J381,K381,BE381,"Y",L381,M381,N381,O381)+cutrelatedDisc(I381,H381,J381,K381,L381,M381,N381,AW381,"Y",O381)+GetColClarupgDwg(I381,H381,J381,K381,AU381,AV381,"Y",L381)</f>
        <v>-0.03</v>
      </c>
      <c r="BG381" s="810" t="s">
        <v>1183</v>
      </c>
      <c r="BH381" s="810" t="s">
        <v>1183</v>
      </c>
      <c r="BI381" s="811">
        <f t="shared" si="82"/>
        <v>0</v>
      </c>
      <c r="BJ381" s="810" t="s">
        <v>1284</v>
      </c>
      <c r="BK381" s="810" t="s">
        <v>1183</v>
      </c>
      <c r="BL381" s="810" t="s">
        <v>1323</v>
      </c>
      <c r="BM381" s="811" t="e">
        <f t="shared" si="83"/>
        <v>#VALUE!</v>
      </c>
      <c r="BN381" s="812" t="s">
        <v>749</v>
      </c>
      <c r="BO381" s="812" t="s">
        <v>749</v>
      </c>
      <c r="BP381" s="812" t="s">
        <v>749</v>
      </c>
      <c r="BQ381" s="811">
        <f>cleanrelateddisc(I381, H381, J381, K381, BN381, BO381, "Y", L381, M381, N381)+HARelatedDisc(I381, H381, J381, K381,BP381, "Y", L381)</f>
        <v>0</v>
      </c>
      <c r="BR381" s="810"/>
      <c r="BS381" s="810"/>
      <c r="BT381" s="811"/>
      <c r="BU381" s="811"/>
      <c r="BV381" s="810"/>
      <c r="BW381" s="811"/>
      <c r="BX381" s="810"/>
      <c r="BY381" s="813"/>
      <c r="BZ381" s="811"/>
      <c r="CA381" s="813"/>
      <c r="CB381" s="811"/>
      <c r="CC381" s="810"/>
      <c r="CD381" s="810"/>
      <c r="CE381" s="810"/>
      <c r="CF381" s="810"/>
      <c r="CG381" s="810"/>
      <c r="CH381" s="810"/>
      <c r="CI381" s="810"/>
      <c r="CJ381" s="810"/>
      <c r="CK381" s="814"/>
      <c r="CL381" s="815">
        <f t="array" ref="CL381">getSection(I381,J381,K381)</f>
        <v>6</v>
      </c>
      <c r="CM381" s="508">
        <f t="array" ref="CM381">IF(AQ381="N/A","",IF(CU381="N/A",0,GetRapPrice(I381,H381,J381,K381)))</f>
        <v>2200</v>
      </c>
      <c r="CN381" s="509">
        <f t="shared" si="84"/>
        <v>-4.0000000000000036E-2</v>
      </c>
      <c r="CO381" s="509">
        <f t="array" ref="CO381">IF(AQ381="N/A","",IF(CU381="N/A",0,IF(ISBLANK(G381),0,GetPolSymmDiscount(I381,H381,J381,K381,L381,M381,N381,O381))))</f>
        <v>0</v>
      </c>
      <c r="CP381" s="509">
        <f t="array" ref="CP381">IF(AQ381="N/A","",Depthdisc(I381,H381,L381,J381,K381,Z381,"Y"))</f>
        <v>0</v>
      </c>
      <c r="CQ381" s="509">
        <f t="array" ref="CQ381">IF(AQ381="N/A","",IF(CU381="N/A",0,GetSizePremiums(I381,H381,J381,K381,L381,M381,N381,O381,getSection(G381,J381,K381))))</f>
        <v>0</v>
      </c>
      <c r="CR381" s="509">
        <f t="array" ref="CR381">IF(AQ381="N/A","",IF(CU381="N/A",0,IF(ISBLANK(G381),0,GetDiameterPremiums(I381,H381,L381,M381,N381,O381,J381,K381,T381))))</f>
        <v>0</v>
      </c>
      <c r="CS381" s="509">
        <f t="array" ref="CS381">IF(AQ381="N/A","",IF(CU381="N/A",0,IF(ISBLANK(G381),0,GetKtoSPremiums(I381,H381,J381,K381,AJ381))))</f>
        <v>0</v>
      </c>
      <c r="CT381" s="509">
        <f t="shared" si="85"/>
        <v>-4.0000000000000036E-2</v>
      </c>
      <c r="CU381" s="508">
        <f t="array" ref="CU381">IF(AQ381="N/A","",GetFMP(I381, H381, J381, K381, L381, M381, N381, O381, (Q381+R381)/2,Z381,AJ381,"Y"))</f>
        <v>2112</v>
      </c>
      <c r="CV381" s="504">
        <f t="shared" si="86"/>
        <v>1499.52</v>
      </c>
      <c r="CW381" s="508">
        <f t="shared" si="87"/>
        <v>2200</v>
      </c>
      <c r="CX381" s="717" t="e">
        <f t="shared" si="88"/>
        <v>#VALUE!</v>
      </c>
      <c r="CY381" s="717" t="e">
        <f>IF(OR(AQ381="N/A",BM381="N/A",BI381="N/A"),"",IF(AND(H381&lt;1,H381&gt;=0.3,I380="ROUND"),IF(CT381&gt;=-0.4,-0.2,-0.15),MAX(CX381,IF(OR(AQ381="N/A",BM381="N/A",BI381="N/A"),"",GetFinalDiscount("Y", I381, H381, J381, K381, L381, M381, N381, O381, AS381, AT381,AU381,AV381, AW381, AX381,AY381, AZ381, BA381, BB381,BC381,BD381, BE381,BG381, BH381, BJ381, BK381, BN381, BO381, BP381)))))</f>
        <v>#VALUE!</v>
      </c>
      <c r="CZ381" s="717">
        <f t="shared" si="89"/>
        <v>-4.0000000000000036E-2</v>
      </c>
      <c r="DA381" s="509" t="e">
        <f t="shared" si="90"/>
        <v>#VALUE!</v>
      </c>
      <c r="DB381" s="504" t="e">
        <f t="shared" si="91"/>
        <v>#VALUE!</v>
      </c>
      <c r="DC381" s="504" t="e">
        <f t="shared" si="92"/>
        <v>#VALUE!</v>
      </c>
      <c r="DD381" s="504" t="e">
        <f t="shared" si="93"/>
        <v>#VALUE!</v>
      </c>
      <c r="DE381" s="504" t="e">
        <f t="array" ref="DE381">IF(OR(AQ381="N/A",BM381="N/A",BI381="N/A"),"",GetCertCharge(H381,"Y",AL381))</f>
        <v>#VALUE!</v>
      </c>
      <c r="DF381" s="504" t="e">
        <f>IF(OR(AQ381="N/A",BM381="N/A",BI381="N/A"),"",DC381*Parameters!$L$3)</f>
        <v>#VALUE!</v>
      </c>
      <c r="DG381" s="504" t="e">
        <f t="shared" si="94"/>
        <v>#VALUE!</v>
      </c>
      <c r="DH381" s="504" t="e">
        <f t="shared" si="95"/>
        <v>#VALUE!</v>
      </c>
    </row>
    <row r="382" spans="2:112" x14ac:dyDescent="0.25">
      <c r="B382" s="798"/>
      <c r="C382" s="799" t="s">
        <v>1837</v>
      </c>
      <c r="D382" s="512"/>
      <c r="E382" s="512"/>
      <c r="F382" s="722" t="s">
        <v>24</v>
      </c>
      <c r="G382" s="800"/>
      <c r="H382" s="801">
        <v>0.71</v>
      </c>
      <c r="I382" s="509" t="s">
        <v>196</v>
      </c>
      <c r="J382" s="802" t="s">
        <v>233</v>
      </c>
      <c r="K382" s="803" t="s">
        <v>234</v>
      </c>
      <c r="L382" s="804" t="s">
        <v>188</v>
      </c>
      <c r="M382" s="805" t="s">
        <v>188</v>
      </c>
      <c r="N382" s="804" t="s">
        <v>188</v>
      </c>
      <c r="O382" s="804" t="s">
        <v>22</v>
      </c>
      <c r="P382" s="806"/>
      <c r="Q382" s="805"/>
      <c r="R382" s="805"/>
      <c r="S382" s="805"/>
      <c r="T382" s="805"/>
      <c r="U382" s="805">
        <v>1.004</v>
      </c>
      <c r="V382" s="805"/>
      <c r="W382" s="805"/>
      <c r="X382" s="805"/>
      <c r="Y382" s="805"/>
      <c r="Z382" s="805">
        <v>61.2</v>
      </c>
      <c r="AA382" s="512">
        <v>59</v>
      </c>
      <c r="AB382" s="512"/>
      <c r="AC382" s="512"/>
      <c r="AD382" s="807"/>
      <c r="AE382" s="805"/>
      <c r="AF382" s="805"/>
      <c r="AG382" s="805"/>
      <c r="AH382" s="805"/>
      <c r="AI382" s="512"/>
      <c r="AJ382" s="512" t="s">
        <v>1987</v>
      </c>
      <c r="AK382" s="807"/>
      <c r="AL382" s="512"/>
      <c r="AM382" s="807"/>
      <c r="AN382" s="512"/>
      <c r="AO382" s="559">
        <f t="array" ref="AO382">IF(AQ382="N/A","",GetRapPrice(I382,H382,J382,K382))</f>
        <v>6100</v>
      </c>
      <c r="AP382" s="509">
        <f t="shared" si="80"/>
        <v>-0.29000000000000004</v>
      </c>
      <c r="AQ382" s="508">
        <f t="array" ref="AQ382">GetFMP(I382,H382,J382,K382,L382,M382,N382,O382,(Q382+R382)/2,Z382,AJ382,"Y")</f>
        <v>4331</v>
      </c>
      <c r="AR382" s="504">
        <f t="shared" si="81"/>
        <v>3075.0099999999998</v>
      </c>
      <c r="AS382" s="808"/>
      <c r="AT382" s="809"/>
      <c r="AU382" s="810"/>
      <c r="AV382" s="810"/>
      <c r="AW382" s="811"/>
      <c r="AX382" s="811"/>
      <c r="AY382" s="810"/>
      <c r="AZ382" s="810" t="s">
        <v>1183</v>
      </c>
      <c r="BA382" s="810" t="s">
        <v>1183</v>
      </c>
      <c r="BB382" s="810" t="s">
        <v>1183</v>
      </c>
      <c r="BC382" s="810"/>
      <c r="BD382" s="810"/>
      <c r="BE382" s="810"/>
      <c r="BF382" s="811">
        <f>NaturalRelatedDisc(I382,H382,J382,K382,AX382,"Y",L382,M382,N382,O382)+NaturalRelatedDisc(I382,H382,J382,K382,AY382,"Y",L382,M382,N382,O382)+OpenRelatedDisc(I382,H382,J382,K382,AZ382,"Y",L382,M382,N382,O382)+GrainingRelatedDisc(I382,H382,J382,K382,BA382,"Surface","Y",L382,M382,N382,O382)+GrainingRelatedDisc(I382,H382,J382,K382,BB382,"Internal","Y",L382,M382,N382,O382)+OthersRelatedDisc(I382,H382,J382,K382,BC382,"Y",L382,M382,N382,O382)+OthersRelatedDisc(I382,H382,J382,K382,BD382,"Y",L382,M382,N382,O382)+OthersRelatedDisc(I382,H382,J382,K382,BE382,"Y",L382,M382,N382,O382)+cutrelatedDisc(I382,H382,J382,K382,L382,M382,N382,AW382,"Y",O382)+GetColClarupgDwg(I382,H382,J382,K382,AU382,AV382,"Y",L382)</f>
        <v>0</v>
      </c>
      <c r="BG382" s="810" t="s">
        <v>1183</v>
      </c>
      <c r="BH382" s="810" t="s">
        <v>1183</v>
      </c>
      <c r="BI382" s="811">
        <f t="shared" si="82"/>
        <v>0</v>
      </c>
      <c r="BJ382" s="810" t="s">
        <v>1183</v>
      </c>
      <c r="BK382" s="810" t="s">
        <v>1183</v>
      </c>
      <c r="BL382" s="810" t="s">
        <v>1183</v>
      </c>
      <c r="BM382" s="811">
        <f t="shared" si="83"/>
        <v>0</v>
      </c>
      <c r="BN382" s="812"/>
      <c r="BO382" s="812"/>
      <c r="BP382" s="812"/>
      <c r="BQ382" s="811">
        <f>cleanrelateddisc(I382, H382, J382, K382, BN382, BO382, "Y", L382, M382, N382)+HARelatedDisc(I382, H382, J382, K382,BP382, "Y", L382)</f>
        <v>0</v>
      </c>
      <c r="BR382" s="810"/>
      <c r="BS382" s="810"/>
      <c r="BT382" s="811"/>
      <c r="BU382" s="811"/>
      <c r="BV382" s="810"/>
      <c r="BW382" s="811"/>
      <c r="BX382" s="810"/>
      <c r="BY382" s="813"/>
      <c r="BZ382" s="811"/>
      <c r="CA382" s="813"/>
      <c r="CB382" s="811"/>
      <c r="CC382" s="810"/>
      <c r="CD382" s="810"/>
      <c r="CE382" s="810"/>
      <c r="CF382" s="810"/>
      <c r="CG382" s="810"/>
      <c r="CH382" s="810"/>
      <c r="CI382" s="810"/>
      <c r="CJ382" s="810"/>
      <c r="CK382" s="814"/>
      <c r="CL382" s="815">
        <f t="array" ref="CL382">getSection(I382,J382,K382)</f>
        <v>1</v>
      </c>
      <c r="CM382" s="508">
        <f t="array" ref="CM382">IF(AQ382="N/A","",IF(CU382="N/A",0,GetRapPrice(I382,H382,J382,K382)))</f>
        <v>6100</v>
      </c>
      <c r="CN382" s="509">
        <f t="shared" si="84"/>
        <v>-0.29000000000000004</v>
      </c>
      <c r="CO382" s="509">
        <f t="array" ref="CO382">IF(AQ382="N/A","",IF(CU382="N/A",0,IF(ISBLANK(G382),0,GetPolSymmDiscount(I382,H382,J382,K382,L382,M382,N382,O382))))</f>
        <v>0</v>
      </c>
      <c r="CP382" s="509">
        <f t="array" ref="CP382">IF(AQ382="N/A","",Depthdisc(I382,H382,L382,J382,K382,Z382,"Y"))</f>
        <v>0</v>
      </c>
      <c r="CQ382" s="509">
        <f t="array" ref="CQ382">IF(AQ382="N/A","",IF(CU382="N/A",0,GetSizePremiums(I382,H382,J382,K382,L382,M382,N382,O382,getSection(G382,J382,K382))))</f>
        <v>0</v>
      </c>
      <c r="CR382" s="509">
        <f t="array" ref="CR382">IF(AQ382="N/A","",IF(CU382="N/A",0,IF(ISBLANK(G382),0,GetDiameterPremiums(I382,H382,L382,M382,N382,O382,J382,K382,T382))))</f>
        <v>0</v>
      </c>
      <c r="CS382" s="509">
        <f t="array" ref="CS382">IF(AQ382="N/A","",IF(CU382="N/A",0,IF(ISBLANK(G382),0,GetKtoSPremiums(I382,H382,J382,K382,AJ382))))</f>
        <v>0</v>
      </c>
      <c r="CT382" s="509">
        <f t="shared" si="85"/>
        <v>-0.29000000000000004</v>
      </c>
      <c r="CU382" s="508">
        <f t="array" ref="CU382">IF(AQ382="N/A","",GetFMP(I382, H382, J382, K382, L382, M382, N382, O382, (Q382+R382)/2,Z382,AJ382,"Y"))</f>
        <v>4331</v>
      </c>
      <c r="CV382" s="504">
        <f t="shared" si="86"/>
        <v>3075.0099999999998</v>
      </c>
      <c r="CW382" s="508">
        <f t="shared" si="87"/>
        <v>6100</v>
      </c>
      <c r="CX382" s="717">
        <f t="shared" si="88"/>
        <v>0</v>
      </c>
      <c r="CY382" s="717">
        <f>IF(OR(AQ382="N/A",BM382="N/A",BI382="N/A"),"",IF(AND(H382&lt;1,H382&gt;=0.3,I381="ROUND"),IF(CT382&gt;=-0.4,-0.2,-0.15),MAX(CX382,IF(OR(AQ382="N/A",BM382="N/A",BI382="N/A"),"",GetFinalDiscount("Y", I382, H382, J382, K382, L382, M382, N382, O382, AS382, AT382,AU382,AV382, AW382, AX382,AY382, AZ382, BA382, BB382,BC382,BD382, BE382,BG382, BH382, BJ382, BK382, BN382, BO382, BP382)))))</f>
        <v>0</v>
      </c>
      <c r="CZ382" s="717">
        <f t="shared" si="89"/>
        <v>-0.29000000000000004</v>
      </c>
      <c r="DA382" s="509">
        <f t="shared" si="90"/>
        <v>-0.29000000000000004</v>
      </c>
      <c r="DB382" s="504">
        <f t="shared" si="91"/>
        <v>4331</v>
      </c>
      <c r="DC382" s="504">
        <f t="shared" si="92"/>
        <v>3075.0099999999998</v>
      </c>
      <c r="DD382" s="504" t="str">
        <f t="shared" si="93"/>
        <v/>
      </c>
      <c r="DE382" s="504">
        <f t="array" ref="DE382">IF(OR(AQ382="N/A",BM382="N/A",BI382="N/A"),"",GetCertCharge(H382,"Y",AL382))</f>
        <v>63</v>
      </c>
      <c r="DF382" s="504">
        <f>IF(OR(AQ382="N/A",BM382="N/A",BI382="N/A"),"",DC382*Parameters!$L$3)</f>
        <v>123.0004</v>
      </c>
      <c r="DG382" s="504">
        <f t="shared" si="94"/>
        <v>2889.0095999999999</v>
      </c>
      <c r="DH382" s="504">
        <f t="shared" si="95"/>
        <v>4069.027605633803</v>
      </c>
    </row>
    <row r="383" spans="2:112" x14ac:dyDescent="0.25">
      <c r="B383" s="798"/>
      <c r="C383" s="799" t="s">
        <v>1838</v>
      </c>
      <c r="D383" s="512"/>
      <c r="E383" s="512"/>
      <c r="F383" s="722" t="s">
        <v>24</v>
      </c>
      <c r="G383" s="800"/>
      <c r="H383" s="801">
        <v>0.71</v>
      </c>
      <c r="I383" s="509" t="s">
        <v>196</v>
      </c>
      <c r="J383" s="802" t="s">
        <v>265</v>
      </c>
      <c r="K383" s="803" t="s">
        <v>234</v>
      </c>
      <c r="L383" s="804" t="s">
        <v>188</v>
      </c>
      <c r="M383" s="805" t="s">
        <v>188</v>
      </c>
      <c r="N383" s="804" t="s">
        <v>188</v>
      </c>
      <c r="O383" s="804" t="s">
        <v>22</v>
      </c>
      <c r="P383" s="806"/>
      <c r="Q383" s="805"/>
      <c r="R383" s="805"/>
      <c r="S383" s="805"/>
      <c r="T383" s="805"/>
      <c r="U383" s="805">
        <v>1.0089999999999999</v>
      </c>
      <c r="V383" s="805"/>
      <c r="W383" s="805"/>
      <c r="X383" s="805"/>
      <c r="Y383" s="805"/>
      <c r="Z383" s="805">
        <v>62.4</v>
      </c>
      <c r="AA383" s="512">
        <v>55.7</v>
      </c>
      <c r="AB383" s="512"/>
      <c r="AC383" s="512"/>
      <c r="AD383" s="807"/>
      <c r="AE383" s="805"/>
      <c r="AF383" s="805"/>
      <c r="AG383" s="805"/>
      <c r="AH383" s="805"/>
      <c r="AI383" s="512"/>
      <c r="AJ383" s="512" t="s">
        <v>1941</v>
      </c>
      <c r="AK383" s="807"/>
      <c r="AL383" s="512"/>
      <c r="AM383" s="807"/>
      <c r="AN383" s="512"/>
      <c r="AO383" s="559">
        <f t="array" ref="AO383">IF(AQ383="N/A","",GetRapPrice(I383,H383,J383,K383))</f>
        <v>3500</v>
      </c>
      <c r="AP383" s="509">
        <f t="shared" si="80"/>
        <v>-0.31999999999999995</v>
      </c>
      <c r="AQ383" s="508">
        <f t="array" ref="AQ383">GetFMP(I383,H383,J383,K383,L383,M383,N383,O383,(Q383+R383)/2,Z383,AJ383,"Y")</f>
        <v>2380</v>
      </c>
      <c r="AR383" s="504">
        <f t="shared" si="81"/>
        <v>1689.8</v>
      </c>
      <c r="AS383" s="808"/>
      <c r="AT383" s="809"/>
      <c r="AU383" s="810"/>
      <c r="AV383" s="810"/>
      <c r="AW383" s="811"/>
      <c r="AX383" s="811" t="s">
        <v>1183</v>
      </c>
      <c r="AY383" s="810" t="s">
        <v>1183</v>
      </c>
      <c r="AZ383" s="810" t="s">
        <v>1183</v>
      </c>
      <c r="BA383" s="810" t="s">
        <v>1183</v>
      </c>
      <c r="BB383" s="810" t="s">
        <v>1183</v>
      </c>
      <c r="BC383" s="810" t="s">
        <v>1183</v>
      </c>
      <c r="BD383" s="810" t="s">
        <v>1183</v>
      </c>
      <c r="BE383" s="810" t="s">
        <v>1183</v>
      </c>
      <c r="BF383" s="811">
        <f>NaturalRelatedDisc(I383,H383,J383,K383,AX383,"Y",L383,M383,N383,O383)+NaturalRelatedDisc(I383,H383,J383,K383,AY383,"Y",L383,M383,N383,O383)+OpenRelatedDisc(I383,H383,J383,K383,AZ383,"Y",L383,M383,N383,O383)+GrainingRelatedDisc(I383,H383,J383,K383,BA383,"Surface","Y",L383,M383,N383,O383)+GrainingRelatedDisc(I383,H383,J383,K383,BB383,"Internal","Y",L383,M383,N383,O383)+OthersRelatedDisc(I383,H383,J383,K383,BC383,"Y",L383,M383,N383,O383)+OthersRelatedDisc(I383,H383,J383,K383,BD383,"Y",L383,M383,N383,O383)+OthersRelatedDisc(I383,H383,J383,K383,BE383,"Y",L383,M383,N383,O383)+cutrelatedDisc(I383,H383,J383,K383,L383,M383,N383,AW383,"Y",O383)+GetColClarupgDwg(I383,H383,J383,K383,AU383,AV383,"Y",L383)</f>
        <v>0</v>
      </c>
      <c r="BG383" s="810" t="s">
        <v>1183</v>
      </c>
      <c r="BH383" s="810" t="s">
        <v>1183</v>
      </c>
      <c r="BI383" s="811">
        <f t="shared" si="82"/>
        <v>0</v>
      </c>
      <c r="BJ383" s="810" t="s">
        <v>1183</v>
      </c>
      <c r="BK383" s="810" t="s">
        <v>1183</v>
      </c>
      <c r="BL383" s="810" t="s">
        <v>1183</v>
      </c>
      <c r="BM383" s="811">
        <f t="shared" si="83"/>
        <v>0</v>
      </c>
      <c r="BN383" s="812"/>
      <c r="BO383" s="812"/>
      <c r="BP383" s="812" t="s">
        <v>749</v>
      </c>
      <c r="BQ383" s="811">
        <f>cleanrelateddisc(I383, H383, J383, K383, BN383, BO383, "Y", L383, M383, N383)+HARelatedDisc(I383, H383, J383, K383,BP383, "Y", L383)</f>
        <v>0</v>
      </c>
      <c r="BR383" s="810"/>
      <c r="BS383" s="810"/>
      <c r="BT383" s="811"/>
      <c r="BU383" s="811"/>
      <c r="BV383" s="810"/>
      <c r="BW383" s="811"/>
      <c r="BX383" s="810"/>
      <c r="BY383" s="813"/>
      <c r="BZ383" s="811"/>
      <c r="CA383" s="813"/>
      <c r="CB383" s="811"/>
      <c r="CC383" s="810"/>
      <c r="CD383" s="810"/>
      <c r="CE383" s="810"/>
      <c r="CF383" s="810"/>
      <c r="CG383" s="810"/>
      <c r="CH383" s="810"/>
      <c r="CI383" s="810"/>
      <c r="CJ383" s="810"/>
      <c r="CK383" s="814"/>
      <c r="CL383" s="815">
        <f t="array" ref="CL383">getSection(I383,J383,K383)</f>
        <v>3</v>
      </c>
      <c r="CM383" s="508">
        <f t="array" ref="CM383">IF(AQ383="N/A","",IF(CU383="N/A",0,GetRapPrice(I383,H383,J383,K383)))</f>
        <v>3500</v>
      </c>
      <c r="CN383" s="509">
        <f t="shared" si="84"/>
        <v>-0.31999999999999995</v>
      </c>
      <c r="CO383" s="509">
        <f t="array" ref="CO383">IF(AQ383="N/A","",IF(CU383="N/A",0,IF(ISBLANK(G383),0,GetPolSymmDiscount(I383,H383,J383,K383,L383,M383,N383,O383))))</f>
        <v>0</v>
      </c>
      <c r="CP383" s="509">
        <f t="array" ref="CP383">IF(AQ383="N/A","",Depthdisc(I383,H383,L383,J383,K383,Z383,"Y"))</f>
        <v>0</v>
      </c>
      <c r="CQ383" s="509">
        <f t="array" ref="CQ383">IF(AQ383="N/A","",IF(CU383="N/A",0,GetSizePremiums(I383,H383,J383,K383,L383,M383,N383,O383,getSection(G383,J383,K383))))</f>
        <v>0</v>
      </c>
      <c r="CR383" s="509">
        <f t="array" ref="CR383">IF(AQ383="N/A","",IF(CU383="N/A",0,IF(ISBLANK(G383),0,GetDiameterPremiums(I383,H383,L383,M383,N383,O383,J383,K383,T383))))</f>
        <v>0</v>
      </c>
      <c r="CS383" s="509">
        <f t="array" ref="CS383">IF(AQ383="N/A","",IF(CU383="N/A",0,IF(ISBLANK(G383),0,GetKtoSPremiums(I383,H383,J383,K383,AJ383))))</f>
        <v>0</v>
      </c>
      <c r="CT383" s="509">
        <f t="shared" si="85"/>
        <v>-0.31999999999999995</v>
      </c>
      <c r="CU383" s="508">
        <f t="array" ref="CU383">IF(AQ383="N/A","",GetFMP(I383, H383, J383, K383, L383, M383, N383, O383, (Q383+R383)/2,Z383,AJ383,"Y"))</f>
        <v>2380</v>
      </c>
      <c r="CV383" s="504">
        <f t="shared" si="86"/>
        <v>1689.8</v>
      </c>
      <c r="CW383" s="508">
        <f t="shared" si="87"/>
        <v>3500</v>
      </c>
      <c r="CX383" s="717">
        <f t="shared" si="88"/>
        <v>0</v>
      </c>
      <c r="CY383" s="717">
        <f>IF(OR(AQ383="N/A",BM383="N/A",BI383="N/A"),"",IF(AND(H383&lt;1,H383&gt;=0.3,I382="ROUND"),IF(CT383&gt;=-0.4,-0.2,-0.15),MAX(CX383,IF(OR(AQ383="N/A",BM383="N/A",BI383="N/A"),"",GetFinalDiscount("Y", I383, H383, J383, K383, L383, M383, N383, O383, AS383, AT383,AU383,AV383, AW383, AX383,AY383, AZ383, BA383, BB383,BC383,BD383, BE383,BG383, BH383, BJ383, BK383, BN383, BO383, BP383)))))</f>
        <v>-0.2</v>
      </c>
      <c r="CZ383" s="717">
        <f t="shared" si="89"/>
        <v>-0.31999999999999995</v>
      </c>
      <c r="DA383" s="509">
        <f t="shared" si="90"/>
        <v>-0.31999999999999995</v>
      </c>
      <c r="DB383" s="504">
        <f t="shared" si="91"/>
        <v>2380</v>
      </c>
      <c r="DC383" s="504">
        <f t="shared" si="92"/>
        <v>1689.8</v>
      </c>
      <c r="DD383" s="504" t="str">
        <f t="shared" si="93"/>
        <v/>
      </c>
      <c r="DE383" s="504">
        <f t="array" ref="DE383">IF(OR(AQ383="N/A",BM383="N/A",BI383="N/A"),"",GetCertCharge(H383,"Y",AL383))</f>
        <v>63</v>
      </c>
      <c r="DF383" s="504">
        <f>IF(OR(AQ383="N/A",BM383="N/A",BI383="N/A"),"",DC383*Parameters!$L$3)</f>
        <v>67.591999999999999</v>
      </c>
      <c r="DG383" s="504">
        <f t="shared" si="94"/>
        <v>1559.2079999999999</v>
      </c>
      <c r="DH383" s="504">
        <f t="shared" si="95"/>
        <v>2196.0676056338029</v>
      </c>
    </row>
    <row r="384" spans="2:112" x14ac:dyDescent="0.25">
      <c r="B384" s="798"/>
      <c r="C384" s="799" t="s">
        <v>1839</v>
      </c>
      <c r="D384" s="512"/>
      <c r="E384" s="512"/>
      <c r="F384" s="722" t="s">
        <v>24</v>
      </c>
      <c r="G384" s="800"/>
      <c r="H384" s="801">
        <v>0.71</v>
      </c>
      <c r="I384" s="509" t="s">
        <v>196</v>
      </c>
      <c r="J384" s="802" t="s">
        <v>250</v>
      </c>
      <c r="K384" s="803" t="s">
        <v>259</v>
      </c>
      <c r="L384" s="804" t="s">
        <v>188</v>
      </c>
      <c r="M384" s="805" t="s">
        <v>188</v>
      </c>
      <c r="N384" s="804" t="s">
        <v>188</v>
      </c>
      <c r="O384" s="804" t="s">
        <v>22</v>
      </c>
      <c r="P384" s="806"/>
      <c r="Q384" s="805"/>
      <c r="R384" s="805"/>
      <c r="S384" s="805"/>
      <c r="T384" s="805"/>
      <c r="U384" s="805">
        <v>1.0069999999999999</v>
      </c>
      <c r="V384" s="805"/>
      <c r="W384" s="805"/>
      <c r="X384" s="805"/>
      <c r="Y384" s="805"/>
      <c r="Z384" s="805">
        <v>62</v>
      </c>
      <c r="AA384" s="512">
        <v>57</v>
      </c>
      <c r="AB384" s="512"/>
      <c r="AC384" s="512"/>
      <c r="AD384" s="807"/>
      <c r="AE384" s="805"/>
      <c r="AF384" s="805"/>
      <c r="AG384" s="805"/>
      <c r="AH384" s="805"/>
      <c r="AI384" s="512"/>
      <c r="AJ384" s="512" t="s">
        <v>1893</v>
      </c>
      <c r="AK384" s="807"/>
      <c r="AL384" s="512"/>
      <c r="AM384" s="807"/>
      <c r="AN384" s="512"/>
      <c r="AO384" s="559">
        <f t="array" ref="AO384">IF(AQ384="N/A","",GetRapPrice(I384,H384,J384,K384))</f>
        <v>3800</v>
      </c>
      <c r="AP384" s="509">
        <f t="shared" si="80"/>
        <v>-0.32999999999999996</v>
      </c>
      <c r="AQ384" s="508">
        <f t="array" ref="AQ384">GetFMP(I384,H384,J384,K384,L384,M384,N384,O384,(Q384+R384)/2,Z384,AJ384,"Y")</f>
        <v>2546</v>
      </c>
      <c r="AR384" s="504">
        <f t="shared" si="81"/>
        <v>1807.6599999999999</v>
      </c>
      <c r="AS384" s="808"/>
      <c r="AT384" s="809"/>
      <c r="AU384" s="810"/>
      <c r="AV384" s="810"/>
      <c r="AW384" s="811" t="s">
        <v>189</v>
      </c>
      <c r="AX384" s="811" t="s">
        <v>1183</v>
      </c>
      <c r="AY384" s="810" t="s">
        <v>1183</v>
      </c>
      <c r="AZ384" s="810" t="s">
        <v>1200</v>
      </c>
      <c r="BA384" s="810" t="s">
        <v>195</v>
      </c>
      <c r="BB384" s="810" t="s">
        <v>1183</v>
      </c>
      <c r="BC384" s="810" t="s">
        <v>1183</v>
      </c>
      <c r="BD384" s="810" t="s">
        <v>1183</v>
      </c>
      <c r="BE384" s="810" t="s">
        <v>1183</v>
      </c>
      <c r="BF384" s="811">
        <f>NaturalRelatedDisc(I384,H384,J384,K384,AX384,"Y",L384,M384,N384,O384)+NaturalRelatedDisc(I384,H384,J384,K384,AY384,"Y",L384,M384,N384,O384)+OpenRelatedDisc(I384,H384,J384,K384,AZ384,"Y",L384,M384,N384,O384)+GrainingRelatedDisc(I384,H384,J384,K384,BA384,"Surface","Y",L384,M384,N384,O384)+GrainingRelatedDisc(I384,H384,J384,K384,BB384,"Internal","Y",L384,M384,N384,O384)+OthersRelatedDisc(I384,H384,J384,K384,BC384,"Y",L384,M384,N384,O384)+OthersRelatedDisc(I384,H384,J384,K384,BD384,"Y",L384,M384,N384,O384)+OthersRelatedDisc(I384,H384,J384,K384,BE384,"Y",L384,M384,N384,O384)+cutrelatedDisc(I384,H384,J384,K384,L384,M384,N384,AW384,"Y",O384)+GetColClarupgDwg(I384,H384,J384,K384,AU384,AV384,"Y",L384)</f>
        <v>-0.02</v>
      </c>
      <c r="BG384" s="810" t="s">
        <v>1183</v>
      </c>
      <c r="BH384" s="810" t="s">
        <v>1183</v>
      </c>
      <c r="BI384" s="811">
        <f t="shared" si="82"/>
        <v>0</v>
      </c>
      <c r="BJ384" s="810" t="s">
        <v>1183</v>
      </c>
      <c r="BK384" s="810" t="s">
        <v>1183</v>
      </c>
      <c r="BL384" s="810" t="s">
        <v>1326</v>
      </c>
      <c r="BM384" s="811">
        <f t="shared" si="83"/>
        <v>0</v>
      </c>
      <c r="BN384" s="812" t="s">
        <v>749</v>
      </c>
      <c r="BO384" s="812" t="s">
        <v>749</v>
      </c>
      <c r="BP384" s="812" t="s">
        <v>861</v>
      </c>
      <c r="BQ384" s="811">
        <f>cleanrelateddisc(I384, H384, J384, K384, BN384, BO384, "Y", L384, M384, N384)+HARelatedDisc(I384, H384, J384, K384,BP384, "Y", L384)</f>
        <v>0</v>
      </c>
      <c r="BR384" s="810"/>
      <c r="BS384" s="810"/>
      <c r="BT384" s="811"/>
      <c r="BU384" s="811"/>
      <c r="BV384" s="810"/>
      <c r="BW384" s="811"/>
      <c r="BX384" s="810"/>
      <c r="BY384" s="813"/>
      <c r="BZ384" s="811"/>
      <c r="CA384" s="813"/>
      <c r="CB384" s="811"/>
      <c r="CC384" s="810"/>
      <c r="CD384" s="810"/>
      <c r="CE384" s="810"/>
      <c r="CF384" s="810"/>
      <c r="CG384" s="810"/>
      <c r="CH384" s="810"/>
      <c r="CI384" s="810"/>
      <c r="CJ384" s="810"/>
      <c r="CK384" s="814"/>
      <c r="CL384" s="815">
        <f t="array" ref="CL384">getSection(I384,J384,K384)</f>
        <v>8</v>
      </c>
      <c r="CM384" s="508">
        <f t="array" ref="CM384">IF(AQ384="N/A","",IF(CU384="N/A",0,GetRapPrice(I384,H384,J384,K384)))</f>
        <v>3800</v>
      </c>
      <c r="CN384" s="509">
        <f t="shared" si="84"/>
        <v>-0.32999999999999996</v>
      </c>
      <c r="CO384" s="509">
        <f t="array" ref="CO384">IF(AQ384="N/A","",IF(CU384="N/A",0,IF(ISBLANK(G384),0,GetPolSymmDiscount(I384,H384,J384,K384,L384,M384,N384,O384))))</f>
        <v>0</v>
      </c>
      <c r="CP384" s="509">
        <f t="array" ref="CP384">IF(AQ384="N/A","",Depthdisc(I384,H384,L384,J384,K384,Z384,"Y"))</f>
        <v>0</v>
      </c>
      <c r="CQ384" s="509">
        <f t="array" ref="CQ384">IF(AQ384="N/A","",IF(CU384="N/A",0,GetSizePremiums(I384,H384,J384,K384,L384,M384,N384,O384,getSection(G384,J384,K384))))</f>
        <v>0</v>
      </c>
      <c r="CR384" s="509">
        <f t="array" ref="CR384">IF(AQ384="N/A","",IF(CU384="N/A",0,IF(ISBLANK(G384),0,GetDiameterPremiums(I384,H384,L384,M384,N384,O384,J384,K384,T384))))</f>
        <v>0</v>
      </c>
      <c r="CS384" s="509">
        <f t="array" ref="CS384">IF(AQ384="N/A","",IF(CU384="N/A",0,IF(ISBLANK(G384),0,GetKtoSPremiums(I384,H384,J384,K384,AJ384))))</f>
        <v>0</v>
      </c>
      <c r="CT384" s="509">
        <f t="shared" si="85"/>
        <v>-0.32999999999999996</v>
      </c>
      <c r="CU384" s="508">
        <f t="array" ref="CU384">IF(AQ384="N/A","",GetFMP(I384, H384, J384, K384, L384, M384, N384, O384, (Q384+R384)/2,Z384,AJ384,"Y"))</f>
        <v>2546</v>
      </c>
      <c r="CV384" s="504">
        <f t="shared" si="86"/>
        <v>1807.6599999999999</v>
      </c>
      <c r="CW384" s="508">
        <f t="shared" si="87"/>
        <v>3800</v>
      </c>
      <c r="CX384" s="717">
        <f t="shared" si="88"/>
        <v>-0.02</v>
      </c>
      <c r="CY384" s="717">
        <f>IF(OR(AQ384="N/A",BM384="N/A",BI384="N/A"),"",IF(AND(H384&lt;1,H384&gt;=0.3,I383="ROUND"),IF(CT384&gt;=-0.4,-0.2,-0.15),MAX(CX384,IF(OR(AQ384="N/A",BM384="N/A",BI384="N/A"),"",GetFinalDiscount("Y", I384, H384, J384, K384, L384, M384, N384, O384, AS384, AT384,AU384,AV384, AW384, AX384,AY384, AZ384, BA384, BB384,BC384,BD384, BE384,BG384, BH384, BJ384, BK384, BN384, BO384, BP384)))))</f>
        <v>-0.2</v>
      </c>
      <c r="CZ384" s="717">
        <f t="shared" si="89"/>
        <v>-0.32999999999999996</v>
      </c>
      <c r="DA384" s="509">
        <f t="shared" si="90"/>
        <v>-0.35</v>
      </c>
      <c r="DB384" s="504">
        <f t="shared" si="91"/>
        <v>2470</v>
      </c>
      <c r="DC384" s="504">
        <f t="shared" si="92"/>
        <v>1753.6999999999998</v>
      </c>
      <c r="DD384" s="504" t="str">
        <f t="shared" si="93"/>
        <v/>
      </c>
      <c r="DE384" s="504">
        <f t="array" ref="DE384">IF(OR(AQ384="N/A",BM384="N/A",BI384="N/A"),"",GetCertCharge(H384,"Y",AL384))</f>
        <v>63</v>
      </c>
      <c r="DF384" s="504">
        <f>IF(OR(AQ384="N/A",BM384="N/A",BI384="N/A"),"",DC384*Parameters!$L$3)</f>
        <v>70.147999999999996</v>
      </c>
      <c r="DG384" s="504">
        <f t="shared" si="94"/>
        <v>1620.5519999999999</v>
      </c>
      <c r="DH384" s="504">
        <f t="shared" si="95"/>
        <v>2282.4676056338026</v>
      </c>
    </row>
    <row r="385" spans="2:112" x14ac:dyDescent="0.25">
      <c r="B385" s="798"/>
      <c r="C385" s="799" t="s">
        <v>1840</v>
      </c>
      <c r="D385" s="512"/>
      <c r="E385" s="512"/>
      <c r="F385" s="722" t="s">
        <v>24</v>
      </c>
      <c r="G385" s="800"/>
      <c r="H385" s="801">
        <v>0.71</v>
      </c>
      <c r="I385" s="509" t="s">
        <v>196</v>
      </c>
      <c r="J385" s="802" t="s">
        <v>273</v>
      </c>
      <c r="K385" s="803" t="s">
        <v>259</v>
      </c>
      <c r="L385" s="804" t="s">
        <v>202</v>
      </c>
      <c r="M385" s="805" t="s">
        <v>202</v>
      </c>
      <c r="N385" s="804" t="s">
        <v>202</v>
      </c>
      <c r="O385" s="804" t="s">
        <v>36</v>
      </c>
      <c r="P385" s="806"/>
      <c r="Q385" s="805"/>
      <c r="R385" s="805"/>
      <c r="S385" s="805"/>
      <c r="T385" s="805"/>
      <c r="U385" s="805">
        <v>1.016</v>
      </c>
      <c r="V385" s="805"/>
      <c r="W385" s="805"/>
      <c r="X385" s="805"/>
      <c r="Y385" s="805"/>
      <c r="Z385" s="805">
        <v>64.2</v>
      </c>
      <c r="AA385" s="512">
        <v>59</v>
      </c>
      <c r="AB385" s="512"/>
      <c r="AC385" s="512"/>
      <c r="AD385" s="807"/>
      <c r="AE385" s="805"/>
      <c r="AF385" s="805"/>
      <c r="AG385" s="805"/>
      <c r="AH385" s="805"/>
      <c r="AI385" s="512"/>
      <c r="AJ385" s="512"/>
      <c r="AK385" s="807"/>
      <c r="AL385" s="512"/>
      <c r="AM385" s="807"/>
      <c r="AN385" s="512"/>
      <c r="AO385" s="559">
        <f t="array" ref="AO385">IF(AQ385="N/A","",GetRapPrice(I385,H385,J385,K385))</f>
        <v>2400</v>
      </c>
      <c r="AP385" s="509">
        <f t="shared" si="80"/>
        <v>-0.42000000000000004</v>
      </c>
      <c r="AQ385" s="508">
        <f t="array" ref="AQ385">GetFMP(I385,H385,J385,K385,L385,M385,N385,O385,(Q385+R385)/2,Z385,AJ385,"Y")</f>
        <v>1392</v>
      </c>
      <c r="AR385" s="504">
        <f t="shared" si="81"/>
        <v>988.31999999999994</v>
      </c>
      <c r="AS385" s="808"/>
      <c r="AT385" s="809"/>
      <c r="AU385" s="810"/>
      <c r="AV385" s="810"/>
      <c r="AW385" s="811"/>
      <c r="AX385" s="811" t="s">
        <v>1183</v>
      </c>
      <c r="AY385" s="810" t="s">
        <v>1183</v>
      </c>
      <c r="AZ385" s="810" t="s">
        <v>1183</v>
      </c>
      <c r="BA385" s="810" t="s">
        <v>1183</v>
      </c>
      <c r="BB385" s="810" t="s">
        <v>1183</v>
      </c>
      <c r="BC385" s="810" t="s">
        <v>1183</v>
      </c>
      <c r="BD385" s="810" t="s">
        <v>1183</v>
      </c>
      <c r="BE385" s="810" t="s">
        <v>1183</v>
      </c>
      <c r="BF385" s="811">
        <f>NaturalRelatedDisc(I385,H385,J385,K385,AX385,"Y",L385,M385,N385,O385)+NaturalRelatedDisc(I385,H385,J385,K385,AY385,"Y",L385,M385,N385,O385)+OpenRelatedDisc(I385,H385,J385,K385,AZ385,"Y",L385,M385,N385,O385)+GrainingRelatedDisc(I385,H385,J385,K385,BA385,"Surface","Y",L385,M385,N385,O385)+GrainingRelatedDisc(I385,H385,J385,K385,BB385,"Internal","Y",L385,M385,N385,O385)+OthersRelatedDisc(I385,H385,J385,K385,BC385,"Y",L385,M385,N385,O385)+OthersRelatedDisc(I385,H385,J385,K385,BD385,"Y",L385,M385,N385,O385)+OthersRelatedDisc(I385,H385,J385,K385,BE385,"Y",L385,M385,N385,O385)+cutrelatedDisc(I385,H385,J385,K385,L385,M385,N385,AW385,"Y",O385)+GetColClarupgDwg(I385,H385,J385,K385,AU385,AV385,"Y",L385)</f>
        <v>0</v>
      </c>
      <c r="BG385" s="810" t="s">
        <v>1183</v>
      </c>
      <c r="BH385" s="810" t="s">
        <v>1183</v>
      </c>
      <c r="BI385" s="811">
        <f t="shared" si="82"/>
        <v>0</v>
      </c>
      <c r="BJ385" s="810" t="s">
        <v>1183</v>
      </c>
      <c r="BK385" s="810" t="s">
        <v>1183</v>
      </c>
      <c r="BL385" s="810" t="s">
        <v>1183</v>
      </c>
      <c r="BM385" s="811">
        <f t="shared" si="83"/>
        <v>0</v>
      </c>
      <c r="BN385" s="812"/>
      <c r="BO385" s="812"/>
      <c r="BP385" s="812"/>
      <c r="BQ385" s="811">
        <f>cleanrelateddisc(I385, H385, J385, K385, BN385, BO385, "Y", L385, M385, N385)+HARelatedDisc(I385, H385, J385, K385,BP385, "Y", L385)</f>
        <v>0</v>
      </c>
      <c r="BR385" s="810"/>
      <c r="BS385" s="810"/>
      <c r="BT385" s="811"/>
      <c r="BU385" s="811"/>
      <c r="BV385" s="810"/>
      <c r="BW385" s="811"/>
      <c r="BX385" s="810"/>
      <c r="BY385" s="813"/>
      <c r="BZ385" s="811"/>
      <c r="CA385" s="813"/>
      <c r="CB385" s="811"/>
      <c r="CC385" s="810"/>
      <c r="CD385" s="810"/>
      <c r="CE385" s="810"/>
      <c r="CF385" s="810"/>
      <c r="CG385" s="810"/>
      <c r="CH385" s="810"/>
      <c r="CI385" s="810"/>
      <c r="CJ385" s="810"/>
      <c r="CK385" s="814"/>
      <c r="CL385" s="815">
        <f t="array" ref="CL385">getSection(I385,J385,K385)</f>
        <v>9</v>
      </c>
      <c r="CM385" s="508">
        <f t="array" ref="CM385">IF(AQ385="N/A","",IF(CU385="N/A",0,GetRapPrice(I385,H385,J385,K385)))</f>
        <v>2400</v>
      </c>
      <c r="CN385" s="509">
        <f t="shared" si="84"/>
        <v>-0.42000000000000004</v>
      </c>
      <c r="CO385" s="509">
        <f t="array" ref="CO385">IF(AQ385="N/A","",IF(CU385="N/A",0,IF(ISBLANK(G385),0,GetPolSymmDiscount(I385,H385,J385,K385,L385,M385,N385,O385))))</f>
        <v>0</v>
      </c>
      <c r="CP385" s="509">
        <f t="array" ref="CP385">IF(AQ385="N/A","",Depthdisc(I385,H385,L385,J385,K385,Z385,"Y"))</f>
        <v>0</v>
      </c>
      <c r="CQ385" s="509">
        <f t="array" ref="CQ385">IF(AQ385="N/A","",IF(CU385="N/A",0,GetSizePremiums(I385,H385,J385,K385,L385,M385,N385,O385,getSection(G385,J385,K385))))</f>
        <v>0</v>
      </c>
      <c r="CR385" s="509">
        <f t="array" ref="CR385">IF(AQ385="N/A","",IF(CU385="N/A",0,IF(ISBLANK(G385),0,GetDiameterPremiums(I385,H385,L385,M385,N385,O385,J385,K385,T385))))</f>
        <v>0</v>
      </c>
      <c r="CS385" s="509">
        <f t="array" ref="CS385">IF(AQ385="N/A","",IF(CU385="N/A",0,IF(ISBLANK(G385),0,GetKtoSPremiums(I385,H385,J385,K385,AJ385))))</f>
        <v>0</v>
      </c>
      <c r="CT385" s="509">
        <f t="shared" si="85"/>
        <v>-0.42000000000000004</v>
      </c>
      <c r="CU385" s="508">
        <f t="array" ref="CU385">IF(AQ385="N/A","",GetFMP(I385, H385, J385, K385, L385, M385, N385, O385, (Q385+R385)/2,Z385,AJ385,"Y"))</f>
        <v>1392</v>
      </c>
      <c r="CV385" s="504">
        <f t="shared" si="86"/>
        <v>988.31999999999994</v>
      </c>
      <c r="CW385" s="508">
        <f t="shared" si="87"/>
        <v>2400</v>
      </c>
      <c r="CX385" s="717">
        <f t="shared" si="88"/>
        <v>0</v>
      </c>
      <c r="CY385" s="717">
        <f>IF(OR(AQ385="N/A",BM385="N/A",BI385="N/A"),"",IF(AND(H385&lt;1,H385&gt;=0.3,I384="ROUND"),IF(CT385&gt;=-0.4,-0.2,-0.15),MAX(CX385,IF(OR(AQ385="N/A",BM385="N/A",BI385="N/A"),"",GetFinalDiscount("Y", I385, H385, J385, K385, L385, M385, N385, O385, AS385, AT385,AU385,AV385, AW385, AX385,AY385, AZ385, BA385, BB385,BC385,BD385, BE385,BG385, BH385, BJ385, BK385, BN385, BO385, BP385)))))</f>
        <v>-0.15</v>
      </c>
      <c r="CZ385" s="717">
        <f t="shared" si="89"/>
        <v>-0.42000000000000004</v>
      </c>
      <c r="DA385" s="509">
        <f t="shared" si="90"/>
        <v>-0.42000000000000004</v>
      </c>
      <c r="DB385" s="504">
        <f t="shared" si="91"/>
        <v>1392</v>
      </c>
      <c r="DC385" s="504">
        <f t="shared" si="92"/>
        <v>988.31999999999994</v>
      </c>
      <c r="DD385" s="504" t="str">
        <f t="shared" si="93"/>
        <v/>
      </c>
      <c r="DE385" s="504">
        <f t="array" ref="DE385">IF(OR(AQ385="N/A",BM385="N/A",BI385="N/A"),"",GetCertCharge(H385,"Y",AL385))</f>
        <v>63</v>
      </c>
      <c r="DF385" s="504">
        <f>IF(OR(AQ385="N/A",BM385="N/A",BI385="N/A"),"",DC385*Parameters!$L$3)</f>
        <v>39.532800000000002</v>
      </c>
      <c r="DG385" s="504">
        <f t="shared" si="94"/>
        <v>885.78719999999998</v>
      </c>
      <c r="DH385" s="504">
        <f t="shared" si="95"/>
        <v>1247.5876056338029</v>
      </c>
    </row>
    <row r="386" spans="2:112" x14ac:dyDescent="0.25">
      <c r="B386" s="798"/>
      <c r="C386" s="799" t="s">
        <v>1841</v>
      </c>
      <c r="D386" s="512"/>
      <c r="E386" s="512"/>
      <c r="F386" s="722" t="s">
        <v>24</v>
      </c>
      <c r="G386" s="800"/>
      <c r="H386" s="801">
        <v>0.71</v>
      </c>
      <c r="I386" s="509" t="s">
        <v>196</v>
      </c>
      <c r="J386" s="802" t="s">
        <v>215</v>
      </c>
      <c r="K386" s="803" t="s">
        <v>251</v>
      </c>
      <c r="L386" s="804" t="s">
        <v>188</v>
      </c>
      <c r="M386" s="805" t="s">
        <v>188</v>
      </c>
      <c r="N386" s="804" t="s">
        <v>188</v>
      </c>
      <c r="O386" s="804" t="s">
        <v>22</v>
      </c>
      <c r="P386" s="806"/>
      <c r="Q386" s="805"/>
      <c r="R386" s="805"/>
      <c r="S386" s="805"/>
      <c r="T386" s="805"/>
      <c r="U386" s="805">
        <v>1.0089999999999999</v>
      </c>
      <c r="V386" s="805"/>
      <c r="W386" s="805"/>
      <c r="X386" s="805"/>
      <c r="Y386" s="805"/>
      <c r="Z386" s="805">
        <v>61.9</v>
      </c>
      <c r="AA386" s="512">
        <v>58.9</v>
      </c>
      <c r="AB386" s="512"/>
      <c r="AC386" s="512"/>
      <c r="AD386" s="807"/>
      <c r="AE386" s="805"/>
      <c r="AF386" s="805"/>
      <c r="AG386" s="805"/>
      <c r="AH386" s="805"/>
      <c r="AI386" s="512"/>
      <c r="AJ386" s="512" t="s">
        <v>1892</v>
      </c>
      <c r="AK386" s="807"/>
      <c r="AL386" s="512"/>
      <c r="AM386" s="807"/>
      <c r="AN386" s="512"/>
      <c r="AO386" s="559">
        <f t="array" ref="AO386">IF(AQ386="N/A","",GetRapPrice(I386,H386,J386,K386))</f>
        <v>5000</v>
      </c>
      <c r="AP386" s="509">
        <f t="shared" si="80"/>
        <v>-0.33999999999999997</v>
      </c>
      <c r="AQ386" s="508">
        <f t="array" ref="AQ386">GetFMP(I386,H386,J386,K386,L386,M386,N386,O386,(Q386+R386)/2,Z386,AJ386,"Y")</f>
        <v>3300</v>
      </c>
      <c r="AR386" s="504">
        <f t="shared" si="81"/>
        <v>2343</v>
      </c>
      <c r="AS386" s="808"/>
      <c r="AT386" s="809"/>
      <c r="AU386" s="810"/>
      <c r="AV386" s="810"/>
      <c r="AW386" s="811"/>
      <c r="AX386" s="811" t="s">
        <v>1183</v>
      </c>
      <c r="AY386" s="810" t="s">
        <v>1183</v>
      </c>
      <c r="AZ386" s="810" t="s">
        <v>1183</v>
      </c>
      <c r="BA386" s="810" t="s">
        <v>1183</v>
      </c>
      <c r="BB386" s="810" t="s">
        <v>1183</v>
      </c>
      <c r="BC386" s="810" t="s">
        <v>1183</v>
      </c>
      <c r="BD386" s="810" t="s">
        <v>1183</v>
      </c>
      <c r="BE386" s="810" t="s">
        <v>1183</v>
      </c>
      <c r="BF386" s="811">
        <f>NaturalRelatedDisc(I386,H386,J386,K386,AX386,"Y",L386,M386,N386,O386)+NaturalRelatedDisc(I386,H386,J386,K386,AY386,"Y",L386,M386,N386,O386)+OpenRelatedDisc(I386,H386,J386,K386,AZ386,"Y",L386,M386,N386,O386)+GrainingRelatedDisc(I386,H386,J386,K386,BA386,"Surface","Y",L386,M386,N386,O386)+GrainingRelatedDisc(I386,H386,J386,K386,BB386,"Internal","Y",L386,M386,N386,O386)+OthersRelatedDisc(I386,H386,J386,K386,BC386,"Y",L386,M386,N386,O386)+OthersRelatedDisc(I386,H386,J386,K386,BD386,"Y",L386,M386,N386,O386)+OthersRelatedDisc(I386,H386,J386,K386,BE386,"Y",L386,M386,N386,O386)+cutrelatedDisc(I386,H386,J386,K386,L386,M386,N386,AW386,"Y",O386)+GetColClarupgDwg(I386,H386,J386,K386,AU386,AV386,"Y",L386)</f>
        <v>0</v>
      </c>
      <c r="BG386" s="810" t="s">
        <v>1183</v>
      </c>
      <c r="BH386" s="810" t="s">
        <v>1183</v>
      </c>
      <c r="BI386" s="811">
        <f t="shared" si="82"/>
        <v>0</v>
      </c>
      <c r="BJ386" s="810" t="s">
        <v>1183</v>
      </c>
      <c r="BK386" s="810" t="s">
        <v>1183</v>
      </c>
      <c r="BL386" s="810" t="s">
        <v>1183</v>
      </c>
      <c r="BM386" s="811">
        <f t="shared" si="83"/>
        <v>0</v>
      </c>
      <c r="BN386" s="812"/>
      <c r="BO386" s="812"/>
      <c r="BP386" s="812" t="s">
        <v>749</v>
      </c>
      <c r="BQ386" s="811">
        <f>cleanrelateddisc(I386, H386, J386, K386, BN386, BO386, "Y", L386, M386, N386)+HARelatedDisc(I386, H386, J386, K386,BP386, "Y", L386)</f>
        <v>0</v>
      </c>
      <c r="BR386" s="810"/>
      <c r="BS386" s="810"/>
      <c r="BT386" s="811"/>
      <c r="BU386" s="811"/>
      <c r="BV386" s="810"/>
      <c r="BW386" s="811"/>
      <c r="BX386" s="810"/>
      <c r="BY386" s="813"/>
      <c r="BZ386" s="811"/>
      <c r="CA386" s="813"/>
      <c r="CB386" s="811"/>
      <c r="CC386" s="810"/>
      <c r="CD386" s="810"/>
      <c r="CE386" s="810"/>
      <c r="CF386" s="810"/>
      <c r="CG386" s="810"/>
      <c r="CH386" s="810"/>
      <c r="CI386" s="810"/>
      <c r="CJ386" s="810"/>
      <c r="CK386" s="814"/>
      <c r="CL386" s="815">
        <f t="array" ref="CL386">getSection(I386,J386,K386)</f>
        <v>5</v>
      </c>
      <c r="CM386" s="508">
        <f t="array" ref="CM386">IF(AQ386="N/A","",IF(CU386="N/A",0,GetRapPrice(I386,H386,J386,K386)))</f>
        <v>5000</v>
      </c>
      <c r="CN386" s="509">
        <f t="shared" si="84"/>
        <v>-0.33999999999999997</v>
      </c>
      <c r="CO386" s="509">
        <f t="array" ref="CO386">IF(AQ386="N/A","",IF(CU386="N/A",0,IF(ISBLANK(G386),0,GetPolSymmDiscount(I386,H386,J386,K386,L386,M386,N386,O386))))</f>
        <v>0</v>
      </c>
      <c r="CP386" s="509">
        <f t="array" ref="CP386">IF(AQ386="N/A","",Depthdisc(I386,H386,L386,J386,K386,Z386,"Y"))</f>
        <v>0</v>
      </c>
      <c r="CQ386" s="509">
        <f t="array" ref="CQ386">IF(AQ386="N/A","",IF(CU386="N/A",0,GetSizePremiums(I386,H386,J386,K386,L386,M386,N386,O386,getSection(G386,J386,K386))))</f>
        <v>0</v>
      </c>
      <c r="CR386" s="509">
        <f t="array" ref="CR386">IF(AQ386="N/A","",IF(CU386="N/A",0,IF(ISBLANK(G386),0,GetDiameterPremiums(I386,H386,L386,M386,N386,O386,J386,K386,T386))))</f>
        <v>0</v>
      </c>
      <c r="CS386" s="509">
        <f t="array" ref="CS386">IF(AQ386="N/A","",IF(CU386="N/A",0,IF(ISBLANK(G386),0,GetKtoSPremiums(I386,H386,J386,K386,AJ386))))</f>
        <v>0</v>
      </c>
      <c r="CT386" s="509">
        <f t="shared" si="85"/>
        <v>-0.33999999999999997</v>
      </c>
      <c r="CU386" s="508">
        <f t="array" ref="CU386">IF(AQ386="N/A","",GetFMP(I386, H386, J386, K386, L386, M386, N386, O386, (Q386+R386)/2,Z386,AJ386,"Y"))</f>
        <v>3300</v>
      </c>
      <c r="CV386" s="504">
        <f t="shared" si="86"/>
        <v>2343</v>
      </c>
      <c r="CW386" s="508">
        <f t="shared" si="87"/>
        <v>5000</v>
      </c>
      <c r="CX386" s="717">
        <f t="shared" si="88"/>
        <v>0</v>
      </c>
      <c r="CY386" s="717">
        <f>IF(OR(AQ386="N/A",BM386="N/A",BI386="N/A"),"",IF(AND(H386&lt;1,H386&gt;=0.3,I385="ROUND"),IF(CT386&gt;=-0.4,-0.2,-0.15),MAX(CX386,IF(OR(AQ386="N/A",BM386="N/A",BI386="N/A"),"",GetFinalDiscount("Y", I386, H386, J386, K386, L386, M386, N386, O386, AS386, AT386,AU386,AV386, AW386, AX386,AY386, AZ386, BA386, BB386,BC386,BD386, BE386,BG386, BH386, BJ386, BK386, BN386, BO386, BP386)))))</f>
        <v>-0.2</v>
      </c>
      <c r="CZ386" s="717">
        <f t="shared" si="89"/>
        <v>-0.33999999999999997</v>
      </c>
      <c r="DA386" s="509">
        <f t="shared" si="90"/>
        <v>-0.33999999999999997</v>
      </c>
      <c r="DB386" s="504">
        <f t="shared" si="91"/>
        <v>3300</v>
      </c>
      <c r="DC386" s="504">
        <f t="shared" si="92"/>
        <v>2343</v>
      </c>
      <c r="DD386" s="504" t="str">
        <f t="shared" si="93"/>
        <v/>
      </c>
      <c r="DE386" s="504">
        <f t="array" ref="DE386">IF(OR(AQ386="N/A",BM386="N/A",BI386="N/A"),"",GetCertCharge(H386,"Y",AL386))</f>
        <v>63</v>
      </c>
      <c r="DF386" s="504">
        <f>IF(OR(AQ386="N/A",BM386="N/A",BI386="N/A"),"",DC386*Parameters!$L$3)</f>
        <v>93.72</v>
      </c>
      <c r="DG386" s="504">
        <f t="shared" si="94"/>
        <v>2186.2800000000002</v>
      </c>
      <c r="DH386" s="504">
        <f t="shared" si="95"/>
        <v>3079.2676056338032</v>
      </c>
    </row>
    <row r="387" spans="2:112" x14ac:dyDescent="0.25">
      <c r="B387" s="798"/>
      <c r="C387" s="799" t="s">
        <v>1842</v>
      </c>
      <c r="D387" s="512"/>
      <c r="E387" s="512"/>
      <c r="F387" s="722" t="s">
        <v>24</v>
      </c>
      <c r="G387" s="800"/>
      <c r="H387" s="801">
        <v>0.71</v>
      </c>
      <c r="I387" s="509" t="s">
        <v>196</v>
      </c>
      <c r="J387" s="802" t="s">
        <v>273</v>
      </c>
      <c r="K387" s="803" t="s">
        <v>243</v>
      </c>
      <c r="L387" s="804" t="s">
        <v>202</v>
      </c>
      <c r="M387" s="805" t="s">
        <v>188</v>
      </c>
      <c r="N387" s="804" t="s">
        <v>202</v>
      </c>
      <c r="O387" s="804" t="s">
        <v>22</v>
      </c>
      <c r="P387" s="806"/>
      <c r="Q387" s="805"/>
      <c r="R387" s="805"/>
      <c r="S387" s="805"/>
      <c r="T387" s="805"/>
      <c r="U387" s="805">
        <v>1.014</v>
      </c>
      <c r="V387" s="805"/>
      <c r="W387" s="805"/>
      <c r="X387" s="805"/>
      <c r="Y387" s="805"/>
      <c r="Z387" s="805">
        <v>65.099999999999994</v>
      </c>
      <c r="AA387" s="512">
        <v>56</v>
      </c>
      <c r="AB387" s="512"/>
      <c r="AC387" s="512"/>
      <c r="AD387" s="807"/>
      <c r="AE387" s="805"/>
      <c r="AF387" s="805"/>
      <c r="AG387" s="805"/>
      <c r="AH387" s="805"/>
      <c r="AI387" s="512"/>
      <c r="AJ387" s="512" t="s">
        <v>1988</v>
      </c>
      <c r="AK387" s="807"/>
      <c r="AL387" s="512"/>
      <c r="AM387" s="807"/>
      <c r="AN387" s="512"/>
      <c r="AO387" s="559">
        <f t="array" ref="AO387">IF(AQ387="N/A","",GetRapPrice(I387,H387,J387,K387))</f>
        <v>2800</v>
      </c>
      <c r="AP387" s="509">
        <f t="shared" ref="AP387:AP450" si="96">IF(AQ387="N/A","",IF(AO387=0,0,-1+AQ387/AO387))</f>
        <v>-0.4</v>
      </c>
      <c r="AQ387" s="508">
        <f t="array" ref="AQ387">GetFMP(I387,H387,J387,K387,L387,M387,N387,O387,(Q387+R387)/2,Z387,AJ387,"Y")</f>
        <v>1680</v>
      </c>
      <c r="AR387" s="504">
        <f t="shared" ref="AR387:AR450" si="97">IF(AQ387="N/A","",AQ387*H387)</f>
        <v>1192.8</v>
      </c>
      <c r="AS387" s="808"/>
      <c r="AT387" s="809"/>
      <c r="AU387" s="810"/>
      <c r="AV387" s="810"/>
      <c r="AW387" s="811" t="s">
        <v>189</v>
      </c>
      <c r="AX387" s="811" t="s">
        <v>1183</v>
      </c>
      <c r="AY387" s="810" t="s">
        <v>1183</v>
      </c>
      <c r="AZ387" s="810" t="s">
        <v>1183</v>
      </c>
      <c r="BA387" s="810" t="s">
        <v>1183</v>
      </c>
      <c r="BB387" s="810" t="s">
        <v>1183</v>
      </c>
      <c r="BC387" s="810" t="s">
        <v>1183</v>
      </c>
      <c r="BD387" s="810" t="s">
        <v>1183</v>
      </c>
      <c r="BE387" s="810" t="s">
        <v>1183</v>
      </c>
      <c r="BF387" s="811">
        <f>NaturalRelatedDisc(I387,H387,J387,K387,AX387,"Y",L387,M387,N387,O387)+NaturalRelatedDisc(I387,H387,J387,K387,AY387,"Y",L387,M387,N387,O387)+OpenRelatedDisc(I387,H387,J387,K387,AZ387,"Y",L387,M387,N387,O387)+GrainingRelatedDisc(I387,H387,J387,K387,BA387,"Surface","Y",L387,M387,N387,O387)+GrainingRelatedDisc(I387,H387,J387,K387,BB387,"Internal","Y",L387,M387,N387,O387)+OthersRelatedDisc(I387,H387,J387,K387,BC387,"Y",L387,M387,N387,O387)+OthersRelatedDisc(I387,H387,J387,K387,BD387,"Y",L387,M387,N387,O387)+OthersRelatedDisc(I387,H387,J387,K387,BE387,"Y",L387,M387,N387,O387)+cutrelatedDisc(I387,H387,J387,K387,L387,M387,N387,AW387,"Y",O387)+GetColClarupgDwg(I387,H387,J387,K387,AU387,AV387,"Y",L387)</f>
        <v>0</v>
      </c>
      <c r="BG387" s="810" t="s">
        <v>1183</v>
      </c>
      <c r="BH387" s="810" t="s">
        <v>1183</v>
      </c>
      <c r="BI387" s="811">
        <f t="shared" ref="BI387:BI450" si="98">BGMRelatedDisc(I387,H387,J387,K387,BG387,BH387,"Y",L387,M387,N387,O387)</f>
        <v>0</v>
      </c>
      <c r="BJ387" s="810" t="s">
        <v>1183</v>
      </c>
      <c r="BK387" s="810" t="s">
        <v>1183</v>
      </c>
      <c r="BL387" s="810" t="s">
        <v>1326</v>
      </c>
      <c r="BM387" s="811">
        <f t="shared" ref="BM387:BM450" si="99">MIN(BlackRelatedDisc(I387,H387,J387,K387,BJ387,"Y",L387,M387,N387,O387),BlackRelatedDisc(I387,H387,J387,K387,BK387,"Y",L387,M387,N387,O387))</f>
        <v>0</v>
      </c>
      <c r="BN387" s="812" t="s">
        <v>861</v>
      </c>
      <c r="BO387" s="812" t="s">
        <v>861</v>
      </c>
      <c r="BP387" s="812" t="s">
        <v>749</v>
      </c>
      <c r="BQ387" s="811">
        <f>cleanrelateddisc(I387, H387, J387, K387, BN387, BO387, "Y", L387, M387, N387)+HARelatedDisc(I387, H387, J387, K387,BP387, "Y", L387)</f>
        <v>0</v>
      </c>
      <c r="BR387" s="810"/>
      <c r="BS387" s="810"/>
      <c r="BT387" s="811"/>
      <c r="BU387" s="811"/>
      <c r="BV387" s="810"/>
      <c r="BW387" s="811"/>
      <c r="BX387" s="810"/>
      <c r="BY387" s="813"/>
      <c r="BZ387" s="811"/>
      <c r="CA387" s="813"/>
      <c r="CB387" s="811"/>
      <c r="CC387" s="810"/>
      <c r="CD387" s="810"/>
      <c r="CE387" s="810"/>
      <c r="CF387" s="810"/>
      <c r="CG387" s="810"/>
      <c r="CH387" s="810"/>
      <c r="CI387" s="810"/>
      <c r="CJ387" s="810"/>
      <c r="CK387" s="814"/>
      <c r="CL387" s="815">
        <f t="array" ref="CL387">getSection(I387,J387,K387)</f>
        <v>6</v>
      </c>
      <c r="CM387" s="508">
        <f t="array" ref="CM387">IF(AQ387="N/A","",IF(CU387="N/A",0,GetRapPrice(I387,H387,J387,K387)))</f>
        <v>2800</v>
      </c>
      <c r="CN387" s="509">
        <f t="shared" ref="CN387:CN450" si="100">IF(AQ387="N/A","",IF(CU387="N/A",0,AP387-SUM(CO387+CQ387+CR387+CS387+CP387)))</f>
        <v>-0.4</v>
      </c>
      <c r="CO387" s="509">
        <f t="array" ref="CO387">IF(AQ387="N/A","",IF(CU387="N/A",0,IF(ISBLANK(G387),0,GetPolSymmDiscount(I387,H387,J387,K387,L387,M387,N387,O387))))</f>
        <v>0</v>
      </c>
      <c r="CP387" s="509">
        <f t="array" ref="CP387">IF(AQ387="N/A","",Depthdisc(I387,H387,L387,J387,K387,Z387,"Y"))</f>
        <v>0</v>
      </c>
      <c r="CQ387" s="509">
        <f t="array" ref="CQ387">IF(AQ387="N/A","",IF(CU387="N/A",0,GetSizePremiums(I387,H387,J387,K387,L387,M387,N387,O387,getSection(G387,J387,K387))))</f>
        <v>0</v>
      </c>
      <c r="CR387" s="509">
        <f t="array" ref="CR387">IF(AQ387="N/A","",IF(CU387="N/A",0,IF(ISBLANK(G387),0,GetDiameterPremiums(I387,H387,L387,M387,N387,O387,J387,K387,T387))))</f>
        <v>0</v>
      </c>
      <c r="CS387" s="509">
        <f t="array" ref="CS387">IF(AQ387="N/A","",IF(CU387="N/A",0,IF(ISBLANK(G387),0,GetKtoSPremiums(I387,H387,J387,K387,AJ387))))</f>
        <v>0</v>
      </c>
      <c r="CT387" s="509">
        <f t="shared" ref="CT387:CT450" si="101">IF(AQ387="N/A","",IF(CU387="N/A",0,IF(OR(CM387=0,CU387=0,CM387=""),"",-1+CU387/CM387)))</f>
        <v>-0.4</v>
      </c>
      <c r="CU387" s="508">
        <f t="array" ref="CU387">IF(AQ387="N/A","",GetFMP(I387, H387, J387, K387, L387, M387, N387, O387, (Q387+R387)/2,Z387,AJ387,"Y"))</f>
        <v>1680</v>
      </c>
      <c r="CV387" s="504">
        <f t="shared" ref="CV387:CV450" si="102">IF(AQ387="N/A","",IF(CU387="N/A",0,CU387*H387))</f>
        <v>1192.8</v>
      </c>
      <c r="CW387" s="508">
        <f t="shared" ref="CW387:CW450" si="103">CM387</f>
        <v>2800</v>
      </c>
      <c r="CX387" s="717">
        <f t="shared" ref="CX387:CX450" si="104">IF(OR(AQ387="N/A",BM387="N/A",BI387="N/A"),"",BF387+BI387+BM387+BQ387)</f>
        <v>0</v>
      </c>
      <c r="CY387" s="717">
        <f>IF(OR(AQ387="N/A",BM387="N/A",BI387="N/A"),"",IF(AND(H387&lt;1,H387&gt;=0.3,I386="ROUND"),IF(CT387&gt;=-0.4,-0.2,-0.15),MAX(CX387,IF(OR(AQ387="N/A",BM387="N/A",BI387="N/A"),"",GetFinalDiscount("Y", I387, H387, J387, K387, L387, M387, N387, O387, AS387, AT387,AU387,AV387, AW387, AX387,AY387, AZ387, BA387, BB387,BC387,BD387, BE387,BG387, BH387, BJ387, BK387, BN387, BO387, BP387)))))</f>
        <v>-0.2</v>
      </c>
      <c r="CZ387" s="717">
        <f t="shared" ref="CZ387:CZ450" si="105">CT387</f>
        <v>-0.4</v>
      </c>
      <c r="DA387" s="509">
        <f t="shared" ref="DA387:DA450" si="106">IF(OR(AQ387="N/A",BM387="N/A",BI387="N/A"),"",CZ387+MAX(CX387,CY387))</f>
        <v>-0.4</v>
      </c>
      <c r="DB387" s="504">
        <f t="shared" ref="DB387:DB450" si="107">IF(OR(AQ387="N/A",BM387="N/A",BI387="N/A"),"",CW387*(1+DA387))</f>
        <v>1680</v>
      </c>
      <c r="DC387" s="504">
        <f t="shared" ref="DC387:DC450" si="108">IF(OR(AQ387="N/A",BM387="N/A",BI387="N/A"),"",DB387*H387)</f>
        <v>1192.8</v>
      </c>
      <c r="DD387" s="504" t="str">
        <f t="shared" ref="DD387:DD450" si="109">IF(BM387="N/A","Black not allowed in Fancy nor 3Cts+",IF(BI387="N/A","BGM Not Allowed in Fancy nor 3Cts+",IF(AQ387="N/A","No Price Available in Pricelist","")))</f>
        <v/>
      </c>
      <c r="DE387" s="504">
        <f t="array" ref="DE387">IF(OR(AQ387="N/A",BM387="N/A",BI387="N/A"),"",GetCertCharge(H387,"Y",AL387))</f>
        <v>63</v>
      </c>
      <c r="DF387" s="504">
        <f>IF(OR(AQ387="N/A",BM387="N/A",BI387="N/A"),"",DC387*Parameters!$L$3)</f>
        <v>47.711999999999996</v>
      </c>
      <c r="DG387" s="504">
        <f t="shared" ref="DG387:DG450" si="110">IF(OR(AQ387="N/A",BM387="N/A",BI387="N/A"),"",DC387-DE387-DF387)</f>
        <v>1082.088</v>
      </c>
      <c r="DH387" s="504">
        <f t="shared" ref="DH387:DH450" si="111">IF(OR(AQ387="N/A",BM387="N/A",BI387="N/A"),"",DG387/H387)</f>
        <v>1524.0676056338029</v>
      </c>
    </row>
    <row r="388" spans="2:112" x14ac:dyDescent="0.25">
      <c r="B388" s="798"/>
      <c r="C388" s="799" t="s">
        <v>1843</v>
      </c>
      <c r="D388" s="512"/>
      <c r="E388" s="512"/>
      <c r="F388" s="722" t="s">
        <v>24</v>
      </c>
      <c r="G388" s="800"/>
      <c r="H388" s="801">
        <v>0.71</v>
      </c>
      <c r="I388" s="509" t="s">
        <v>196</v>
      </c>
      <c r="J388" s="802" t="s">
        <v>258</v>
      </c>
      <c r="K388" s="803" t="s">
        <v>259</v>
      </c>
      <c r="L388" s="804" t="s">
        <v>188</v>
      </c>
      <c r="M388" s="805" t="s">
        <v>188</v>
      </c>
      <c r="N388" s="804" t="s">
        <v>188</v>
      </c>
      <c r="O388" s="804" t="s">
        <v>36</v>
      </c>
      <c r="P388" s="806"/>
      <c r="Q388" s="805"/>
      <c r="R388" s="805"/>
      <c r="S388" s="805"/>
      <c r="T388" s="805"/>
      <c r="U388" s="805">
        <v>1.0089999999999999</v>
      </c>
      <c r="V388" s="805"/>
      <c r="W388" s="805"/>
      <c r="X388" s="805"/>
      <c r="Y388" s="805"/>
      <c r="Z388" s="805">
        <v>62.8</v>
      </c>
      <c r="AA388" s="512">
        <v>57</v>
      </c>
      <c r="AB388" s="512"/>
      <c r="AC388" s="512"/>
      <c r="AD388" s="807"/>
      <c r="AE388" s="805"/>
      <c r="AF388" s="805"/>
      <c r="AG388" s="805"/>
      <c r="AH388" s="805"/>
      <c r="AI388" s="512"/>
      <c r="AJ388" s="512"/>
      <c r="AK388" s="807"/>
      <c r="AL388" s="512"/>
      <c r="AM388" s="807"/>
      <c r="AN388" s="512"/>
      <c r="AO388" s="559">
        <f t="array" ref="AO388">IF(AQ388="N/A","",GetRapPrice(I388,H388,J388,K388))</f>
        <v>3300</v>
      </c>
      <c r="AP388" s="509">
        <f t="shared" si="96"/>
        <v>-0.37</v>
      </c>
      <c r="AQ388" s="508">
        <f t="array" ref="AQ388">GetFMP(I388,H388,J388,K388,L388,M388,N388,O388,(Q388+R388)/2,Z388,AJ388,"Y")</f>
        <v>2079</v>
      </c>
      <c r="AR388" s="504">
        <f t="shared" si="97"/>
        <v>1476.09</v>
      </c>
      <c r="AS388" s="808"/>
      <c r="AT388" s="809"/>
      <c r="AU388" s="810"/>
      <c r="AV388" s="810"/>
      <c r="AW388" s="811"/>
      <c r="AX388" s="811" t="s">
        <v>1183</v>
      </c>
      <c r="AY388" s="810" t="s">
        <v>1183</v>
      </c>
      <c r="AZ388" s="810" t="s">
        <v>1183</v>
      </c>
      <c r="BA388" s="810" t="s">
        <v>1183</v>
      </c>
      <c r="BB388" s="810" t="s">
        <v>1183</v>
      </c>
      <c r="BC388" s="810" t="s">
        <v>1183</v>
      </c>
      <c r="BD388" s="810" t="s">
        <v>1183</v>
      </c>
      <c r="BE388" s="810" t="s">
        <v>1183</v>
      </c>
      <c r="BF388" s="811">
        <f>NaturalRelatedDisc(I388,H388,J388,K388,AX388,"Y",L388,M388,N388,O388)+NaturalRelatedDisc(I388,H388,J388,K388,AY388,"Y",L388,M388,N388,O388)+OpenRelatedDisc(I388,H388,J388,K388,AZ388,"Y",L388,M388,N388,O388)+GrainingRelatedDisc(I388,H388,J388,K388,BA388,"Surface","Y",L388,M388,N388,O388)+GrainingRelatedDisc(I388,H388,J388,K388,BB388,"Internal","Y",L388,M388,N388,O388)+OthersRelatedDisc(I388,H388,J388,K388,BC388,"Y",L388,M388,N388,O388)+OthersRelatedDisc(I388,H388,J388,K388,BD388,"Y",L388,M388,N388,O388)+OthersRelatedDisc(I388,H388,J388,K388,BE388,"Y",L388,M388,N388,O388)+cutrelatedDisc(I388,H388,J388,K388,L388,M388,N388,AW388,"Y",O388)+GetColClarupgDwg(I388,H388,J388,K388,AU388,AV388,"Y",L388)</f>
        <v>0</v>
      </c>
      <c r="BG388" s="810" t="s">
        <v>1183</v>
      </c>
      <c r="BH388" s="810" t="s">
        <v>1183</v>
      </c>
      <c r="BI388" s="811">
        <f t="shared" si="98"/>
        <v>0</v>
      </c>
      <c r="BJ388" s="810" t="s">
        <v>1183</v>
      </c>
      <c r="BK388" s="810" t="s">
        <v>1183</v>
      </c>
      <c r="BL388" s="810" t="s">
        <v>1183</v>
      </c>
      <c r="BM388" s="811">
        <f t="shared" si="99"/>
        <v>0</v>
      </c>
      <c r="BN388" s="812" t="s">
        <v>861</v>
      </c>
      <c r="BO388" s="812" t="s">
        <v>861</v>
      </c>
      <c r="BP388" s="812" t="s">
        <v>861</v>
      </c>
      <c r="BQ388" s="811">
        <f>cleanrelateddisc(I388, H388, J388, K388, BN388, BO388, "Y", L388, M388, N388)+HARelatedDisc(I388, H388, J388, K388,BP388, "Y", L388)</f>
        <v>0</v>
      </c>
      <c r="BR388" s="810"/>
      <c r="BS388" s="810"/>
      <c r="BT388" s="811"/>
      <c r="BU388" s="811"/>
      <c r="BV388" s="810"/>
      <c r="BW388" s="811"/>
      <c r="BX388" s="810"/>
      <c r="BY388" s="813"/>
      <c r="BZ388" s="811"/>
      <c r="CA388" s="813"/>
      <c r="CB388" s="811"/>
      <c r="CC388" s="810"/>
      <c r="CD388" s="810"/>
      <c r="CE388" s="810"/>
      <c r="CF388" s="810"/>
      <c r="CG388" s="810"/>
      <c r="CH388" s="810"/>
      <c r="CI388" s="810"/>
      <c r="CJ388" s="810"/>
      <c r="CK388" s="814"/>
      <c r="CL388" s="815">
        <f t="array" ref="CL388">getSection(I388,J388,K388)</f>
        <v>8</v>
      </c>
      <c r="CM388" s="508">
        <f t="array" ref="CM388">IF(AQ388="N/A","",IF(CU388="N/A",0,GetRapPrice(I388,H388,J388,K388)))</f>
        <v>3300</v>
      </c>
      <c r="CN388" s="509">
        <f t="shared" si="100"/>
        <v>-0.37</v>
      </c>
      <c r="CO388" s="509">
        <f t="array" ref="CO388">IF(AQ388="N/A","",IF(CU388="N/A",0,IF(ISBLANK(G388),0,GetPolSymmDiscount(I388,H388,J388,K388,L388,M388,N388,O388))))</f>
        <v>0</v>
      </c>
      <c r="CP388" s="509">
        <f t="array" ref="CP388">IF(AQ388="N/A","",Depthdisc(I388,H388,L388,J388,K388,Z388,"Y"))</f>
        <v>0</v>
      </c>
      <c r="CQ388" s="509">
        <f t="array" ref="CQ388">IF(AQ388="N/A","",IF(CU388="N/A",0,GetSizePremiums(I388,H388,J388,K388,L388,M388,N388,O388,getSection(G388,J388,K388))))</f>
        <v>0</v>
      </c>
      <c r="CR388" s="509">
        <f t="array" ref="CR388">IF(AQ388="N/A","",IF(CU388="N/A",0,IF(ISBLANK(G388),0,GetDiameterPremiums(I388,H388,L388,M388,N388,O388,J388,K388,T388))))</f>
        <v>0</v>
      </c>
      <c r="CS388" s="509">
        <f t="array" ref="CS388">IF(AQ388="N/A","",IF(CU388="N/A",0,IF(ISBLANK(G388),0,GetKtoSPremiums(I388,H388,J388,K388,AJ388))))</f>
        <v>0</v>
      </c>
      <c r="CT388" s="509">
        <f t="shared" si="101"/>
        <v>-0.37</v>
      </c>
      <c r="CU388" s="508">
        <f t="array" ref="CU388">IF(AQ388="N/A","",GetFMP(I388, H388, J388, K388, L388, M388, N388, O388, (Q388+R388)/2,Z388,AJ388,"Y"))</f>
        <v>2079</v>
      </c>
      <c r="CV388" s="504">
        <f t="shared" si="102"/>
        <v>1476.09</v>
      </c>
      <c r="CW388" s="508">
        <f t="shared" si="103"/>
        <v>3300</v>
      </c>
      <c r="CX388" s="717">
        <f t="shared" si="104"/>
        <v>0</v>
      </c>
      <c r="CY388" s="717">
        <f>IF(OR(AQ388="N/A",BM388="N/A",BI388="N/A"),"",IF(AND(H388&lt;1,H388&gt;=0.3,I387="ROUND"),IF(CT388&gt;=-0.4,-0.2,-0.15),MAX(CX388,IF(OR(AQ388="N/A",BM388="N/A",BI388="N/A"),"",GetFinalDiscount("Y", I388, H388, J388, K388, L388, M388, N388, O388, AS388, AT388,AU388,AV388, AW388, AX388,AY388, AZ388, BA388, BB388,BC388,BD388, BE388,BG388, BH388, BJ388, BK388, BN388, BO388, BP388)))))</f>
        <v>-0.2</v>
      </c>
      <c r="CZ388" s="717">
        <f t="shared" si="105"/>
        <v>-0.37</v>
      </c>
      <c r="DA388" s="509">
        <f t="shared" si="106"/>
        <v>-0.37</v>
      </c>
      <c r="DB388" s="504">
        <f t="shared" si="107"/>
        <v>2079</v>
      </c>
      <c r="DC388" s="504">
        <f t="shared" si="108"/>
        <v>1476.09</v>
      </c>
      <c r="DD388" s="504" t="str">
        <f t="shared" si="109"/>
        <v/>
      </c>
      <c r="DE388" s="504">
        <f t="array" ref="DE388">IF(OR(AQ388="N/A",BM388="N/A",BI388="N/A"),"",GetCertCharge(H388,"Y",AL388))</f>
        <v>63</v>
      </c>
      <c r="DF388" s="504">
        <f>IF(OR(AQ388="N/A",BM388="N/A",BI388="N/A"),"",DC388*Parameters!$L$3)</f>
        <v>59.043599999999998</v>
      </c>
      <c r="DG388" s="504">
        <f t="shared" si="110"/>
        <v>1354.0463999999999</v>
      </c>
      <c r="DH388" s="504">
        <f t="shared" si="111"/>
        <v>1907.1076056338029</v>
      </c>
    </row>
    <row r="389" spans="2:112" x14ac:dyDescent="0.25">
      <c r="B389" s="798"/>
      <c r="C389" s="799" t="s">
        <v>1844</v>
      </c>
      <c r="D389" s="512"/>
      <c r="E389" s="512"/>
      <c r="F389" s="722" t="s">
        <v>24</v>
      </c>
      <c r="G389" s="800"/>
      <c r="H389" s="801">
        <v>0.72</v>
      </c>
      <c r="I389" s="509" t="s">
        <v>196</v>
      </c>
      <c r="J389" s="802" t="s">
        <v>213</v>
      </c>
      <c r="K389" s="803" t="s">
        <v>214</v>
      </c>
      <c r="L389" s="804" t="s">
        <v>188</v>
      </c>
      <c r="M389" s="805" t="s">
        <v>188</v>
      </c>
      <c r="N389" s="804" t="s">
        <v>188</v>
      </c>
      <c r="O389" s="804" t="s">
        <v>58</v>
      </c>
      <c r="P389" s="806"/>
      <c r="Q389" s="805"/>
      <c r="R389" s="805"/>
      <c r="S389" s="805"/>
      <c r="T389" s="805"/>
      <c r="U389" s="805">
        <v>1.0069999999999999</v>
      </c>
      <c r="V389" s="805"/>
      <c r="W389" s="805"/>
      <c r="X389" s="805"/>
      <c r="Y389" s="805"/>
      <c r="Z389" s="805">
        <v>62.6</v>
      </c>
      <c r="AA389" s="512">
        <v>56</v>
      </c>
      <c r="AB389" s="512"/>
      <c r="AC389" s="512"/>
      <c r="AD389" s="807"/>
      <c r="AE389" s="805"/>
      <c r="AF389" s="805"/>
      <c r="AG389" s="805"/>
      <c r="AH389" s="805"/>
      <c r="AI389" s="512"/>
      <c r="AJ389" s="512" t="s">
        <v>1891</v>
      </c>
      <c r="AK389" s="807"/>
      <c r="AL389" s="512"/>
      <c r="AM389" s="807"/>
      <c r="AN389" s="512"/>
      <c r="AO389" s="559">
        <f t="array" ref="AO389">IF(AQ389="N/A","",GetRapPrice(I389,H389,J389,K389))</f>
        <v>7100</v>
      </c>
      <c r="AP389" s="509">
        <f t="shared" si="96"/>
        <v>-0.38</v>
      </c>
      <c r="AQ389" s="508">
        <f t="array" ref="AQ389">GetFMP(I389,H389,J389,K389,L389,M389,N389,O389,(Q389+R389)/2,Z389,AJ389,"Y")</f>
        <v>4402</v>
      </c>
      <c r="AR389" s="504">
        <f t="shared" si="97"/>
        <v>3169.44</v>
      </c>
      <c r="AS389" s="808"/>
      <c r="AT389" s="809"/>
      <c r="AU389" s="810"/>
      <c r="AV389" s="810"/>
      <c r="AW389" s="811"/>
      <c r="AX389" s="811" t="s">
        <v>1183</v>
      </c>
      <c r="AY389" s="810" t="s">
        <v>1183</v>
      </c>
      <c r="AZ389" s="810" t="s">
        <v>1183</v>
      </c>
      <c r="BA389" s="810" t="s">
        <v>1183</v>
      </c>
      <c r="BB389" s="810" t="s">
        <v>1183</v>
      </c>
      <c r="BC389" s="810" t="s">
        <v>1183</v>
      </c>
      <c r="BD389" s="810" t="s">
        <v>1183</v>
      </c>
      <c r="BE389" s="810" t="s">
        <v>1183</v>
      </c>
      <c r="BF389" s="811">
        <f>NaturalRelatedDisc(I389,H389,J389,K389,AX389,"Y",L389,M389,N389,O389)+NaturalRelatedDisc(I389,H389,J389,K389,AY389,"Y",L389,M389,N389,O389)+OpenRelatedDisc(I389,H389,J389,K389,AZ389,"Y",L389,M389,N389,O389)+GrainingRelatedDisc(I389,H389,J389,K389,BA389,"Surface","Y",L389,M389,N389,O389)+GrainingRelatedDisc(I389,H389,J389,K389,BB389,"Internal","Y",L389,M389,N389,O389)+OthersRelatedDisc(I389,H389,J389,K389,BC389,"Y",L389,M389,N389,O389)+OthersRelatedDisc(I389,H389,J389,K389,BD389,"Y",L389,M389,N389,O389)+OthersRelatedDisc(I389,H389,J389,K389,BE389,"Y",L389,M389,N389,O389)+cutrelatedDisc(I389,H389,J389,K389,L389,M389,N389,AW389,"Y",O389)+GetColClarupgDwg(I389,H389,J389,K389,AU389,AV389,"Y",L389)</f>
        <v>0</v>
      </c>
      <c r="BG389" s="810" t="s">
        <v>1183</v>
      </c>
      <c r="BH389" s="810" t="s">
        <v>1183</v>
      </c>
      <c r="BI389" s="811">
        <f t="shared" si="98"/>
        <v>0</v>
      </c>
      <c r="BJ389" s="810" t="s">
        <v>1183</v>
      </c>
      <c r="BK389" s="810" t="s">
        <v>1183</v>
      </c>
      <c r="BL389" s="810" t="s">
        <v>1183</v>
      </c>
      <c r="BM389" s="811">
        <f t="shared" si="99"/>
        <v>0</v>
      </c>
      <c r="BN389" s="812"/>
      <c r="BO389" s="812"/>
      <c r="BP389" s="812" t="s">
        <v>749</v>
      </c>
      <c r="BQ389" s="811">
        <f>cleanrelateddisc(I389, H389, J389, K389, BN389, BO389, "Y", L389, M389, N389)+HARelatedDisc(I389, H389, J389, K389,BP389, "Y", L389)</f>
        <v>0</v>
      </c>
      <c r="BR389" s="810"/>
      <c r="BS389" s="810"/>
      <c r="BT389" s="811"/>
      <c r="BU389" s="811"/>
      <c r="BV389" s="810"/>
      <c r="BW389" s="811"/>
      <c r="BX389" s="810"/>
      <c r="BY389" s="813"/>
      <c r="BZ389" s="811"/>
      <c r="CA389" s="813"/>
      <c r="CB389" s="811"/>
      <c r="CC389" s="810"/>
      <c r="CD389" s="810"/>
      <c r="CE389" s="810"/>
      <c r="CF389" s="810"/>
      <c r="CG389" s="810"/>
      <c r="CH389" s="810"/>
      <c r="CI389" s="810"/>
      <c r="CJ389" s="810"/>
      <c r="CK389" s="814"/>
      <c r="CL389" s="815">
        <f t="array" ref="CL389">getSection(I389,J389,K389)</f>
        <v>1</v>
      </c>
      <c r="CM389" s="508">
        <f t="array" ref="CM389">IF(AQ389="N/A","",IF(CU389="N/A",0,GetRapPrice(I389,H389,J389,K389)))</f>
        <v>7100</v>
      </c>
      <c r="CN389" s="509">
        <f t="shared" si="100"/>
        <v>-0.38</v>
      </c>
      <c r="CO389" s="509">
        <f t="array" ref="CO389">IF(AQ389="N/A","",IF(CU389="N/A",0,IF(ISBLANK(G389),0,GetPolSymmDiscount(I389,H389,J389,K389,L389,M389,N389,O389))))</f>
        <v>0</v>
      </c>
      <c r="CP389" s="509">
        <f t="array" ref="CP389">IF(AQ389="N/A","",Depthdisc(I389,H389,L389,J389,K389,Z389,"Y"))</f>
        <v>0</v>
      </c>
      <c r="CQ389" s="509">
        <f t="array" ref="CQ389">IF(AQ389="N/A","",IF(CU389="N/A",0,GetSizePremiums(I389,H389,J389,K389,L389,M389,N389,O389,getSection(G389,J389,K389))))</f>
        <v>0</v>
      </c>
      <c r="CR389" s="509">
        <f t="array" ref="CR389">IF(AQ389="N/A","",IF(CU389="N/A",0,IF(ISBLANK(G389),0,GetDiameterPremiums(I389,H389,L389,M389,N389,O389,J389,K389,T389))))</f>
        <v>0</v>
      </c>
      <c r="CS389" s="509">
        <f t="array" ref="CS389">IF(AQ389="N/A","",IF(CU389="N/A",0,IF(ISBLANK(G389),0,GetKtoSPremiums(I389,H389,J389,K389,AJ389))))</f>
        <v>0</v>
      </c>
      <c r="CT389" s="509">
        <f t="shared" si="101"/>
        <v>-0.38</v>
      </c>
      <c r="CU389" s="508">
        <f t="array" ref="CU389">IF(AQ389="N/A","",GetFMP(I389, H389, J389, K389, L389, M389, N389, O389, (Q389+R389)/2,Z389,AJ389,"Y"))</f>
        <v>4402</v>
      </c>
      <c r="CV389" s="504">
        <f t="shared" si="102"/>
        <v>3169.44</v>
      </c>
      <c r="CW389" s="508">
        <f t="shared" si="103"/>
        <v>7100</v>
      </c>
      <c r="CX389" s="717">
        <f t="shared" si="104"/>
        <v>0</v>
      </c>
      <c r="CY389" s="717">
        <f>IF(OR(AQ389="N/A",BM389="N/A",BI389="N/A"),"",IF(AND(H389&lt;1,H389&gt;=0.3,I388="ROUND"),IF(CT389&gt;=-0.4,-0.2,-0.15),MAX(CX389,IF(OR(AQ389="N/A",BM389="N/A",BI389="N/A"),"",GetFinalDiscount("Y", I389, H389, J389, K389, L389, M389, N389, O389, AS389, AT389,AU389,AV389, AW389, AX389,AY389, AZ389, BA389, BB389,BC389,BD389, BE389,BG389, BH389, BJ389, BK389, BN389, BO389, BP389)))))</f>
        <v>-0.2</v>
      </c>
      <c r="CZ389" s="717">
        <f t="shared" si="105"/>
        <v>-0.38</v>
      </c>
      <c r="DA389" s="509">
        <f t="shared" si="106"/>
        <v>-0.38</v>
      </c>
      <c r="DB389" s="504">
        <f t="shared" si="107"/>
        <v>4402</v>
      </c>
      <c r="DC389" s="504">
        <f t="shared" si="108"/>
        <v>3169.44</v>
      </c>
      <c r="DD389" s="504" t="str">
        <f t="shared" si="109"/>
        <v/>
      </c>
      <c r="DE389" s="504">
        <f t="array" ref="DE389">IF(OR(AQ389="N/A",BM389="N/A",BI389="N/A"),"",GetCertCharge(H389,"Y",AL389))</f>
        <v>63</v>
      </c>
      <c r="DF389" s="504">
        <f>IF(OR(AQ389="N/A",BM389="N/A",BI389="N/A"),"",DC389*Parameters!$L$3)</f>
        <v>126.77760000000001</v>
      </c>
      <c r="DG389" s="504">
        <f t="shared" si="110"/>
        <v>2979.6624000000002</v>
      </c>
      <c r="DH389" s="504">
        <f t="shared" si="111"/>
        <v>4138.42</v>
      </c>
    </row>
    <row r="390" spans="2:112" x14ac:dyDescent="0.25">
      <c r="B390" s="798"/>
      <c r="C390" s="799" t="s">
        <v>1509</v>
      </c>
      <c r="D390" s="512"/>
      <c r="E390" s="512"/>
      <c r="F390" s="722" t="s">
        <v>24</v>
      </c>
      <c r="G390" s="800"/>
      <c r="H390" s="801">
        <v>0.73</v>
      </c>
      <c r="I390" s="509" t="s">
        <v>196</v>
      </c>
      <c r="J390" s="802" t="s">
        <v>233</v>
      </c>
      <c r="K390" s="803" t="s">
        <v>214</v>
      </c>
      <c r="L390" s="804" t="s">
        <v>188</v>
      </c>
      <c r="M390" s="805" t="s">
        <v>188</v>
      </c>
      <c r="N390" s="804" t="s">
        <v>188</v>
      </c>
      <c r="O390" s="804" t="s">
        <v>22</v>
      </c>
      <c r="P390" s="806"/>
      <c r="Q390" s="805"/>
      <c r="R390" s="805"/>
      <c r="S390" s="805"/>
      <c r="T390" s="805"/>
      <c r="U390" s="805">
        <v>1.01</v>
      </c>
      <c r="V390" s="805"/>
      <c r="W390" s="805"/>
      <c r="X390" s="805"/>
      <c r="Y390" s="805"/>
      <c r="Z390" s="805">
        <v>62.4</v>
      </c>
      <c r="AA390" s="512">
        <v>57</v>
      </c>
      <c r="AB390" s="512"/>
      <c r="AC390" s="512"/>
      <c r="AD390" s="807"/>
      <c r="AE390" s="805"/>
      <c r="AF390" s="805"/>
      <c r="AG390" s="805"/>
      <c r="AH390" s="805"/>
      <c r="AI390" s="512"/>
      <c r="AJ390" s="512" t="s">
        <v>1989</v>
      </c>
      <c r="AK390" s="807"/>
      <c r="AL390" s="512"/>
      <c r="AM390" s="807"/>
      <c r="AN390" s="512"/>
      <c r="AO390" s="559">
        <f t="array" ref="AO390">IF(AQ390="N/A","",GetRapPrice(I390,H390,J390,K390))</f>
        <v>6600</v>
      </c>
      <c r="AP390" s="509">
        <f t="shared" si="96"/>
        <v>-0.24</v>
      </c>
      <c r="AQ390" s="508">
        <f t="array" ref="AQ390">GetFMP(I390,H390,J390,K390,L390,M390,N390,O390,(Q390+R390)/2,Z390,AJ390,"Y")</f>
        <v>5016</v>
      </c>
      <c r="AR390" s="504">
        <f t="shared" si="97"/>
        <v>3661.68</v>
      </c>
      <c r="AS390" s="808"/>
      <c r="AT390" s="809"/>
      <c r="AU390" s="810"/>
      <c r="AV390" s="810"/>
      <c r="AW390" s="811" t="s">
        <v>189</v>
      </c>
      <c r="AX390" s="811" t="s">
        <v>1183</v>
      </c>
      <c r="AY390" s="810" t="s">
        <v>1183</v>
      </c>
      <c r="AZ390" s="810" t="s">
        <v>1183</v>
      </c>
      <c r="BA390" s="810" t="s">
        <v>1183</v>
      </c>
      <c r="BB390" s="810" t="s">
        <v>1183</v>
      </c>
      <c r="BC390" s="810" t="s">
        <v>1183</v>
      </c>
      <c r="BD390" s="810" t="s">
        <v>1183</v>
      </c>
      <c r="BE390" s="810" t="s">
        <v>1241</v>
      </c>
      <c r="BF390" s="811">
        <f>NaturalRelatedDisc(I390,H390,J390,K390,AX390,"Y",L390,M390,N390,O390)+NaturalRelatedDisc(I390,H390,J390,K390,AY390,"Y",L390,M390,N390,O390)+OpenRelatedDisc(I390,H390,J390,K390,AZ390,"Y",L390,M390,N390,O390)+GrainingRelatedDisc(I390,H390,J390,K390,BA390,"Surface","Y",L390,M390,N390,O390)+GrainingRelatedDisc(I390,H390,J390,K390,BB390,"Internal","Y",L390,M390,N390,O390)+OthersRelatedDisc(I390,H390,J390,K390,BC390,"Y",L390,M390,N390,O390)+OthersRelatedDisc(I390,H390,J390,K390,BD390,"Y",L390,M390,N390,O390)+OthersRelatedDisc(I390,H390,J390,K390,BE390,"Y",L390,M390,N390,O390)+cutrelatedDisc(I390,H390,J390,K390,L390,M390,N390,AW390,"Y",O390)+GetColClarupgDwg(I390,H390,J390,K390,AU390,AV390,"Y",L390)</f>
        <v>0</v>
      </c>
      <c r="BG390" s="810" t="s">
        <v>1183</v>
      </c>
      <c r="BH390" s="810" t="s">
        <v>1183</v>
      </c>
      <c r="BI390" s="811">
        <f t="shared" si="98"/>
        <v>0</v>
      </c>
      <c r="BJ390" s="810" t="s">
        <v>1183</v>
      </c>
      <c r="BK390" s="810" t="s">
        <v>1183</v>
      </c>
      <c r="BL390" s="810" t="s">
        <v>1326</v>
      </c>
      <c r="BM390" s="811">
        <f t="shared" si="99"/>
        <v>0</v>
      </c>
      <c r="BN390" s="812" t="s">
        <v>861</v>
      </c>
      <c r="BO390" s="812" t="s">
        <v>861</v>
      </c>
      <c r="BP390" s="812" t="s">
        <v>861</v>
      </c>
      <c r="BQ390" s="811">
        <f>cleanrelateddisc(I390, H390, J390, K390, BN390, BO390, "Y", L390, M390, N390)+HARelatedDisc(I390, H390, J390, K390,BP390, "Y", L390)</f>
        <v>0</v>
      </c>
      <c r="BR390" s="810"/>
      <c r="BS390" s="810"/>
      <c r="BT390" s="811"/>
      <c r="BU390" s="811"/>
      <c r="BV390" s="810"/>
      <c r="BW390" s="811"/>
      <c r="BX390" s="810"/>
      <c r="BY390" s="813"/>
      <c r="BZ390" s="811"/>
      <c r="CA390" s="813"/>
      <c r="CB390" s="811"/>
      <c r="CC390" s="810"/>
      <c r="CD390" s="810"/>
      <c r="CE390" s="810"/>
      <c r="CF390" s="810"/>
      <c r="CG390" s="810"/>
      <c r="CH390" s="810"/>
      <c r="CI390" s="810"/>
      <c r="CJ390" s="810"/>
      <c r="CK390" s="814"/>
      <c r="CL390" s="815">
        <f t="array" ref="CL390">getSection(I390,J390,K390)</f>
        <v>1</v>
      </c>
      <c r="CM390" s="508">
        <f t="array" ref="CM390">IF(AQ390="N/A","",IF(CU390="N/A",0,GetRapPrice(I390,H390,J390,K390)))</f>
        <v>6600</v>
      </c>
      <c r="CN390" s="509">
        <f t="shared" si="100"/>
        <v>-0.24</v>
      </c>
      <c r="CO390" s="509">
        <f t="array" ref="CO390">IF(AQ390="N/A","",IF(CU390="N/A",0,IF(ISBLANK(G390),0,GetPolSymmDiscount(I390,H390,J390,K390,L390,M390,N390,O390))))</f>
        <v>0</v>
      </c>
      <c r="CP390" s="509">
        <f t="array" ref="CP390">IF(AQ390="N/A","",Depthdisc(I390,H390,L390,J390,K390,Z390,"Y"))</f>
        <v>0</v>
      </c>
      <c r="CQ390" s="509">
        <f t="array" ref="CQ390">IF(AQ390="N/A","",IF(CU390="N/A",0,GetSizePremiums(I390,H390,J390,K390,L390,M390,N390,O390,getSection(G390,J390,K390))))</f>
        <v>0</v>
      </c>
      <c r="CR390" s="509">
        <f t="array" ref="CR390">IF(AQ390="N/A","",IF(CU390="N/A",0,IF(ISBLANK(G390),0,GetDiameterPremiums(I390,H390,L390,M390,N390,O390,J390,K390,T390))))</f>
        <v>0</v>
      </c>
      <c r="CS390" s="509">
        <f t="array" ref="CS390">IF(AQ390="N/A","",IF(CU390="N/A",0,IF(ISBLANK(G390),0,GetKtoSPremiums(I390,H390,J390,K390,AJ390))))</f>
        <v>0</v>
      </c>
      <c r="CT390" s="509">
        <f t="shared" si="101"/>
        <v>-0.24</v>
      </c>
      <c r="CU390" s="508">
        <f t="array" ref="CU390">IF(AQ390="N/A","",GetFMP(I390, H390, J390, K390, L390, M390, N390, O390, (Q390+R390)/2,Z390,AJ390,"Y"))</f>
        <v>5016</v>
      </c>
      <c r="CV390" s="504">
        <f t="shared" si="102"/>
        <v>3661.68</v>
      </c>
      <c r="CW390" s="508">
        <f t="shared" si="103"/>
        <v>6600</v>
      </c>
      <c r="CX390" s="717">
        <f t="shared" si="104"/>
        <v>0</v>
      </c>
      <c r="CY390" s="717">
        <f>IF(OR(AQ390="N/A",BM390="N/A",BI390="N/A"),"",IF(AND(H390&lt;1,H390&gt;=0.3,I389="ROUND"),IF(CT390&gt;=-0.4,-0.2,-0.15),MAX(CX390,IF(OR(AQ390="N/A",BM390="N/A",BI390="N/A"),"",GetFinalDiscount("Y", I390, H390, J390, K390, L390, M390, N390, O390, AS390, AT390,AU390,AV390, AW390, AX390,AY390, AZ390, BA390, BB390,BC390,BD390, BE390,BG390, BH390, BJ390, BK390, BN390, BO390, BP390)))))</f>
        <v>-0.2</v>
      </c>
      <c r="CZ390" s="717">
        <f t="shared" si="105"/>
        <v>-0.24</v>
      </c>
      <c r="DA390" s="509">
        <f t="shared" si="106"/>
        <v>-0.24</v>
      </c>
      <c r="DB390" s="504">
        <f t="shared" si="107"/>
        <v>5016</v>
      </c>
      <c r="DC390" s="504">
        <f t="shared" si="108"/>
        <v>3661.68</v>
      </c>
      <c r="DD390" s="504" t="str">
        <f t="shared" si="109"/>
        <v/>
      </c>
      <c r="DE390" s="504">
        <f t="array" ref="DE390">IF(OR(AQ390="N/A",BM390="N/A",BI390="N/A"),"",GetCertCharge(H390,"Y",AL390))</f>
        <v>63</v>
      </c>
      <c r="DF390" s="504">
        <f>IF(OR(AQ390="N/A",BM390="N/A",BI390="N/A"),"",DC390*Parameters!$L$3)</f>
        <v>146.46719999999999</v>
      </c>
      <c r="DG390" s="504">
        <f t="shared" si="110"/>
        <v>3452.2127999999998</v>
      </c>
      <c r="DH390" s="504">
        <f t="shared" si="111"/>
        <v>4729.0586301369858</v>
      </c>
    </row>
    <row r="391" spans="2:112" x14ac:dyDescent="0.25">
      <c r="B391" s="798"/>
      <c r="C391" s="799" t="s">
        <v>1845</v>
      </c>
      <c r="D391" s="512"/>
      <c r="E391" s="512"/>
      <c r="F391" s="722" t="s">
        <v>24</v>
      </c>
      <c r="G391" s="800"/>
      <c r="H391" s="801">
        <v>0.73</v>
      </c>
      <c r="I391" s="509" t="s">
        <v>196</v>
      </c>
      <c r="J391" s="802" t="s">
        <v>186</v>
      </c>
      <c r="K391" s="803" t="s">
        <v>234</v>
      </c>
      <c r="L391" s="804" t="s">
        <v>188</v>
      </c>
      <c r="M391" s="805" t="s">
        <v>188</v>
      </c>
      <c r="N391" s="804" t="s">
        <v>188</v>
      </c>
      <c r="O391" s="804" t="s">
        <v>22</v>
      </c>
      <c r="P391" s="806"/>
      <c r="Q391" s="805"/>
      <c r="R391" s="805"/>
      <c r="S391" s="805"/>
      <c r="T391" s="805"/>
      <c r="U391" s="805">
        <v>1.0069999999999999</v>
      </c>
      <c r="V391" s="805"/>
      <c r="W391" s="805"/>
      <c r="X391" s="805"/>
      <c r="Y391" s="805"/>
      <c r="Z391" s="805">
        <v>62.1</v>
      </c>
      <c r="AA391" s="512">
        <v>57</v>
      </c>
      <c r="AB391" s="512"/>
      <c r="AC391" s="512"/>
      <c r="AD391" s="807"/>
      <c r="AE391" s="805"/>
      <c r="AF391" s="805"/>
      <c r="AG391" s="805"/>
      <c r="AH391" s="805"/>
      <c r="AI391" s="512"/>
      <c r="AJ391" s="512" t="s">
        <v>1903</v>
      </c>
      <c r="AK391" s="807"/>
      <c r="AL391" s="512"/>
      <c r="AM391" s="807"/>
      <c r="AN391" s="512"/>
      <c r="AO391" s="559">
        <f t="array" ref="AO391">IF(AQ391="N/A","",GetRapPrice(I391,H391,J391,K391))</f>
        <v>6800</v>
      </c>
      <c r="AP391" s="509">
        <f t="shared" si="96"/>
        <v>-0.31999999999999995</v>
      </c>
      <c r="AQ391" s="508">
        <f t="array" ref="AQ391">GetFMP(I391,H391,J391,K391,L391,M391,N391,O391,(Q391+R391)/2,Z391,AJ391,"Y")</f>
        <v>4624</v>
      </c>
      <c r="AR391" s="504">
        <f t="shared" si="97"/>
        <v>3375.52</v>
      </c>
      <c r="AS391" s="808"/>
      <c r="AT391" s="809"/>
      <c r="AU391" s="810"/>
      <c r="AV391" s="810"/>
      <c r="AW391" s="811" t="s">
        <v>189</v>
      </c>
      <c r="AX391" s="811" t="s">
        <v>1183</v>
      </c>
      <c r="AY391" s="810" t="s">
        <v>1183</v>
      </c>
      <c r="AZ391" s="810" t="s">
        <v>1183</v>
      </c>
      <c r="BA391" s="810" t="s">
        <v>1183</v>
      </c>
      <c r="BB391" s="810" t="s">
        <v>1183</v>
      </c>
      <c r="BC391" s="810" t="s">
        <v>1183</v>
      </c>
      <c r="BD391" s="810" t="s">
        <v>1183</v>
      </c>
      <c r="BE391" s="810" t="s">
        <v>1183</v>
      </c>
      <c r="BF391" s="811">
        <f>NaturalRelatedDisc(I391,H391,J391,K391,AX391,"Y",L391,M391,N391,O391)+NaturalRelatedDisc(I391,H391,J391,K391,AY391,"Y",L391,M391,N391,O391)+OpenRelatedDisc(I391,H391,J391,K391,AZ391,"Y",L391,M391,N391,O391)+GrainingRelatedDisc(I391,H391,J391,K391,BA391,"Surface","Y",L391,M391,N391,O391)+GrainingRelatedDisc(I391,H391,J391,K391,BB391,"Internal","Y",L391,M391,N391,O391)+OthersRelatedDisc(I391,H391,J391,K391,BC391,"Y",L391,M391,N391,O391)+OthersRelatedDisc(I391,H391,J391,K391,BD391,"Y",L391,M391,N391,O391)+OthersRelatedDisc(I391,H391,J391,K391,BE391,"Y",L391,M391,N391,O391)+cutrelatedDisc(I391,H391,J391,K391,L391,M391,N391,AW391,"Y",O391)+GetColClarupgDwg(I391,H391,J391,K391,AU391,AV391,"Y",L391)</f>
        <v>0</v>
      </c>
      <c r="BG391" s="810" t="s">
        <v>1183</v>
      </c>
      <c r="BH391" s="810" t="s">
        <v>1183</v>
      </c>
      <c r="BI391" s="811">
        <f t="shared" si="98"/>
        <v>0</v>
      </c>
      <c r="BJ391" s="810" t="s">
        <v>1183</v>
      </c>
      <c r="BK391" s="810" t="s">
        <v>1183</v>
      </c>
      <c r="BL391" s="810" t="s">
        <v>1322</v>
      </c>
      <c r="BM391" s="811">
        <f t="shared" si="99"/>
        <v>0</v>
      </c>
      <c r="BN391" s="812" t="s">
        <v>861</v>
      </c>
      <c r="BO391" s="812" t="s">
        <v>861</v>
      </c>
      <c r="BP391" s="812" t="s">
        <v>861</v>
      </c>
      <c r="BQ391" s="811">
        <f>cleanrelateddisc(I391, H391, J391, K391, BN391, BO391, "Y", L391, M391, N391)+HARelatedDisc(I391, H391, J391, K391,BP391, "Y", L391)</f>
        <v>0</v>
      </c>
      <c r="BR391" s="810"/>
      <c r="BS391" s="810"/>
      <c r="BT391" s="811"/>
      <c r="BU391" s="811"/>
      <c r="BV391" s="810"/>
      <c r="BW391" s="811"/>
      <c r="BX391" s="810"/>
      <c r="BY391" s="813"/>
      <c r="BZ391" s="811"/>
      <c r="CA391" s="813"/>
      <c r="CB391" s="811"/>
      <c r="CC391" s="810"/>
      <c r="CD391" s="810"/>
      <c r="CE391" s="810"/>
      <c r="CF391" s="810"/>
      <c r="CG391" s="810"/>
      <c r="CH391" s="810"/>
      <c r="CI391" s="810"/>
      <c r="CJ391" s="810"/>
      <c r="CK391" s="814"/>
      <c r="CL391" s="815">
        <f t="array" ref="CL391">getSection(I391,J391,K391)</f>
        <v>1</v>
      </c>
      <c r="CM391" s="508">
        <f t="array" ref="CM391">IF(AQ391="N/A","",IF(CU391="N/A",0,GetRapPrice(I391,H391,J391,K391)))</f>
        <v>6800</v>
      </c>
      <c r="CN391" s="509">
        <f t="shared" si="100"/>
        <v>-0.31999999999999995</v>
      </c>
      <c r="CO391" s="509">
        <f t="array" ref="CO391">IF(AQ391="N/A","",IF(CU391="N/A",0,IF(ISBLANK(G391),0,GetPolSymmDiscount(I391,H391,J391,K391,L391,M391,N391,O391))))</f>
        <v>0</v>
      </c>
      <c r="CP391" s="509">
        <f t="array" ref="CP391">IF(AQ391="N/A","",Depthdisc(I391,H391,L391,J391,K391,Z391,"Y"))</f>
        <v>0</v>
      </c>
      <c r="CQ391" s="509">
        <f t="array" ref="CQ391">IF(AQ391="N/A","",IF(CU391="N/A",0,GetSizePremiums(I391,H391,J391,K391,L391,M391,N391,O391,getSection(G391,J391,K391))))</f>
        <v>0</v>
      </c>
      <c r="CR391" s="509">
        <f t="array" ref="CR391">IF(AQ391="N/A","",IF(CU391="N/A",0,IF(ISBLANK(G391),0,GetDiameterPremiums(I391,H391,L391,M391,N391,O391,J391,K391,T391))))</f>
        <v>0</v>
      </c>
      <c r="CS391" s="509">
        <f t="array" ref="CS391">IF(AQ391="N/A","",IF(CU391="N/A",0,IF(ISBLANK(G391),0,GetKtoSPremiums(I391,H391,J391,K391,AJ391))))</f>
        <v>0</v>
      </c>
      <c r="CT391" s="509">
        <f t="shared" si="101"/>
        <v>-0.31999999999999995</v>
      </c>
      <c r="CU391" s="508">
        <f t="array" ref="CU391">IF(AQ391="N/A","",GetFMP(I391, H391, J391, K391, L391, M391, N391, O391, (Q391+R391)/2,Z391,AJ391,"Y"))</f>
        <v>4624</v>
      </c>
      <c r="CV391" s="504">
        <f t="shared" si="102"/>
        <v>3375.52</v>
      </c>
      <c r="CW391" s="508">
        <f t="shared" si="103"/>
        <v>6800</v>
      </c>
      <c r="CX391" s="717">
        <f t="shared" si="104"/>
        <v>0</v>
      </c>
      <c r="CY391" s="717">
        <f>IF(OR(AQ391="N/A",BM391="N/A",BI391="N/A"),"",IF(AND(H391&lt;1,H391&gt;=0.3,I390="ROUND"),IF(CT391&gt;=-0.4,-0.2,-0.15),MAX(CX391,IF(OR(AQ391="N/A",BM391="N/A",BI391="N/A"),"",GetFinalDiscount("Y", I391, H391, J391, K391, L391, M391, N391, O391, AS391, AT391,AU391,AV391, AW391, AX391,AY391, AZ391, BA391, BB391,BC391,BD391, BE391,BG391, BH391, BJ391, BK391, BN391, BO391, BP391)))))</f>
        <v>-0.2</v>
      </c>
      <c r="CZ391" s="717">
        <f t="shared" si="105"/>
        <v>-0.31999999999999995</v>
      </c>
      <c r="DA391" s="509">
        <f t="shared" si="106"/>
        <v>-0.31999999999999995</v>
      </c>
      <c r="DB391" s="504">
        <f t="shared" si="107"/>
        <v>4624</v>
      </c>
      <c r="DC391" s="504">
        <f t="shared" si="108"/>
        <v>3375.52</v>
      </c>
      <c r="DD391" s="504" t="str">
        <f t="shared" si="109"/>
        <v/>
      </c>
      <c r="DE391" s="504">
        <f t="array" ref="DE391">IF(OR(AQ391="N/A",BM391="N/A",BI391="N/A"),"",GetCertCharge(H391,"Y",AL391))</f>
        <v>63</v>
      </c>
      <c r="DF391" s="504">
        <f>IF(OR(AQ391="N/A",BM391="N/A",BI391="N/A"),"",DC391*Parameters!$L$3)</f>
        <v>135.02080000000001</v>
      </c>
      <c r="DG391" s="504">
        <f t="shared" si="110"/>
        <v>3177.4992000000002</v>
      </c>
      <c r="DH391" s="504">
        <f t="shared" si="111"/>
        <v>4352.738630136987</v>
      </c>
    </row>
    <row r="392" spans="2:112" x14ac:dyDescent="0.25">
      <c r="B392" s="798"/>
      <c r="C392" s="799" t="s">
        <v>1846</v>
      </c>
      <c r="D392" s="512"/>
      <c r="E392" s="512"/>
      <c r="F392" s="722" t="s">
        <v>24</v>
      </c>
      <c r="G392" s="800"/>
      <c r="H392" s="801">
        <v>0.73</v>
      </c>
      <c r="I392" s="509" t="s">
        <v>196</v>
      </c>
      <c r="J392" s="802" t="s">
        <v>250</v>
      </c>
      <c r="K392" s="803" t="s">
        <v>259</v>
      </c>
      <c r="L392" s="804" t="s">
        <v>202</v>
      </c>
      <c r="M392" s="805" t="s">
        <v>202</v>
      </c>
      <c r="N392" s="804" t="s">
        <v>202</v>
      </c>
      <c r="O392" s="804" t="s">
        <v>22</v>
      </c>
      <c r="P392" s="806"/>
      <c r="Q392" s="805"/>
      <c r="R392" s="805"/>
      <c r="S392" s="805"/>
      <c r="T392" s="805"/>
      <c r="U392" s="805">
        <v>1.0109999999999999</v>
      </c>
      <c r="V392" s="805"/>
      <c r="W392" s="805"/>
      <c r="X392" s="805"/>
      <c r="Y392" s="805"/>
      <c r="Z392" s="805">
        <v>64.2</v>
      </c>
      <c r="AA392" s="512">
        <v>56</v>
      </c>
      <c r="AB392" s="512"/>
      <c r="AC392" s="512"/>
      <c r="AD392" s="807"/>
      <c r="AE392" s="805"/>
      <c r="AF392" s="805"/>
      <c r="AG392" s="805"/>
      <c r="AH392" s="805"/>
      <c r="AI392" s="512"/>
      <c r="AJ392" s="512"/>
      <c r="AK392" s="807"/>
      <c r="AL392" s="512"/>
      <c r="AM392" s="807"/>
      <c r="AN392" s="512"/>
      <c r="AO392" s="559">
        <f t="array" ref="AO392">IF(AQ392="N/A","",GetRapPrice(I392,H392,J392,K392))</f>
        <v>3800</v>
      </c>
      <c r="AP392" s="509">
        <f t="shared" si="96"/>
        <v>-0.43000000000000005</v>
      </c>
      <c r="AQ392" s="508">
        <f t="array" ref="AQ392">GetFMP(I392,H392,J392,K392,L392,M392,N392,O392,(Q392+R392)/2,Z392,AJ392,"Y")</f>
        <v>2166</v>
      </c>
      <c r="AR392" s="504">
        <f t="shared" si="97"/>
        <v>1581.18</v>
      </c>
      <c r="AS392" s="808"/>
      <c r="AT392" s="809"/>
      <c r="AU392" s="810"/>
      <c r="AV392" s="810"/>
      <c r="AW392" s="811"/>
      <c r="AX392" s="811" t="s">
        <v>1183</v>
      </c>
      <c r="AY392" s="810" t="s">
        <v>1183</v>
      </c>
      <c r="AZ392" s="810" t="s">
        <v>1183</v>
      </c>
      <c r="BA392" s="810" t="s">
        <v>1183</v>
      </c>
      <c r="BB392" s="810" t="s">
        <v>1183</v>
      </c>
      <c r="BC392" s="810" t="s">
        <v>1183</v>
      </c>
      <c r="BD392" s="810" t="s">
        <v>1183</v>
      </c>
      <c r="BE392" s="810" t="s">
        <v>1183</v>
      </c>
      <c r="BF392" s="811">
        <f>NaturalRelatedDisc(I392,H392,J392,K392,AX392,"Y",L392,M392,N392,O392)+NaturalRelatedDisc(I392,H392,J392,K392,AY392,"Y",L392,M392,N392,O392)+OpenRelatedDisc(I392,H392,J392,K392,AZ392,"Y",L392,M392,N392,O392)+GrainingRelatedDisc(I392,H392,J392,K392,BA392,"Surface","Y",L392,M392,N392,O392)+GrainingRelatedDisc(I392,H392,J392,K392,BB392,"Internal","Y",L392,M392,N392,O392)+OthersRelatedDisc(I392,H392,J392,K392,BC392,"Y",L392,M392,N392,O392)+OthersRelatedDisc(I392,H392,J392,K392,BD392,"Y",L392,M392,N392,O392)+OthersRelatedDisc(I392,H392,J392,K392,BE392,"Y",L392,M392,N392,O392)+cutrelatedDisc(I392,H392,J392,K392,L392,M392,N392,AW392,"Y",O392)+GetColClarupgDwg(I392,H392,J392,K392,AU392,AV392,"Y",L392)</f>
        <v>0</v>
      </c>
      <c r="BG392" s="810" t="s">
        <v>1183</v>
      </c>
      <c r="BH392" s="810" t="s">
        <v>1183</v>
      </c>
      <c r="BI392" s="811">
        <f t="shared" si="98"/>
        <v>0</v>
      </c>
      <c r="BJ392" s="810" t="s">
        <v>1183</v>
      </c>
      <c r="BK392" s="810" t="s">
        <v>1183</v>
      </c>
      <c r="BL392" s="810" t="s">
        <v>1183</v>
      </c>
      <c r="BM392" s="811">
        <f t="shared" si="99"/>
        <v>0</v>
      </c>
      <c r="BN392" s="812" t="s">
        <v>861</v>
      </c>
      <c r="BO392" s="812" t="s">
        <v>861</v>
      </c>
      <c r="BP392" s="812" t="s">
        <v>861</v>
      </c>
      <c r="BQ392" s="811">
        <f>cleanrelateddisc(I392, H392, J392, K392, BN392, BO392, "Y", L392, M392, N392)+HARelatedDisc(I392, H392, J392, K392,BP392, "Y", L392)</f>
        <v>0</v>
      </c>
      <c r="BR392" s="810"/>
      <c r="BS392" s="810"/>
      <c r="BT392" s="811"/>
      <c r="BU392" s="811"/>
      <c r="BV392" s="810"/>
      <c r="BW392" s="811"/>
      <c r="BX392" s="810"/>
      <c r="BY392" s="813"/>
      <c r="BZ392" s="811"/>
      <c r="CA392" s="813"/>
      <c r="CB392" s="811"/>
      <c r="CC392" s="810"/>
      <c r="CD392" s="810"/>
      <c r="CE392" s="810"/>
      <c r="CF392" s="810"/>
      <c r="CG392" s="810"/>
      <c r="CH392" s="810"/>
      <c r="CI392" s="810"/>
      <c r="CJ392" s="810"/>
      <c r="CK392" s="814"/>
      <c r="CL392" s="815">
        <f t="array" ref="CL392">getSection(I392,J392,K392)</f>
        <v>8</v>
      </c>
      <c r="CM392" s="508">
        <f t="array" ref="CM392">IF(AQ392="N/A","",IF(CU392="N/A",0,GetRapPrice(I392,H392,J392,K392)))</f>
        <v>3800</v>
      </c>
      <c r="CN392" s="509">
        <f t="shared" si="100"/>
        <v>-0.43000000000000005</v>
      </c>
      <c r="CO392" s="509">
        <f t="array" ref="CO392">IF(AQ392="N/A","",IF(CU392="N/A",0,IF(ISBLANK(G392),0,GetPolSymmDiscount(I392,H392,J392,K392,L392,M392,N392,O392))))</f>
        <v>0</v>
      </c>
      <c r="CP392" s="509">
        <f t="array" ref="CP392">IF(AQ392="N/A","",Depthdisc(I392,H392,L392,J392,K392,Z392,"Y"))</f>
        <v>0</v>
      </c>
      <c r="CQ392" s="509">
        <f t="array" ref="CQ392">IF(AQ392="N/A","",IF(CU392="N/A",0,GetSizePremiums(I392,H392,J392,K392,L392,M392,N392,O392,getSection(G392,J392,K392))))</f>
        <v>0</v>
      </c>
      <c r="CR392" s="509">
        <f t="array" ref="CR392">IF(AQ392="N/A","",IF(CU392="N/A",0,IF(ISBLANK(G392),0,GetDiameterPremiums(I392,H392,L392,M392,N392,O392,J392,K392,T392))))</f>
        <v>0</v>
      </c>
      <c r="CS392" s="509">
        <f t="array" ref="CS392">IF(AQ392="N/A","",IF(CU392="N/A",0,IF(ISBLANK(G392),0,GetKtoSPremiums(I392,H392,J392,K392,AJ392))))</f>
        <v>0</v>
      </c>
      <c r="CT392" s="509">
        <f t="shared" si="101"/>
        <v>-0.43000000000000005</v>
      </c>
      <c r="CU392" s="508">
        <f t="array" ref="CU392">IF(AQ392="N/A","",GetFMP(I392, H392, J392, K392, L392, M392, N392, O392, (Q392+R392)/2,Z392,AJ392,"Y"))</f>
        <v>2166</v>
      </c>
      <c r="CV392" s="504">
        <f t="shared" si="102"/>
        <v>1581.18</v>
      </c>
      <c r="CW392" s="508">
        <f t="shared" si="103"/>
        <v>3800</v>
      </c>
      <c r="CX392" s="717">
        <f t="shared" si="104"/>
        <v>0</v>
      </c>
      <c r="CY392" s="717">
        <f>IF(OR(AQ392="N/A",BM392="N/A",BI392="N/A"),"",IF(AND(H392&lt;1,H392&gt;=0.3,I391="ROUND"),IF(CT392&gt;=-0.4,-0.2,-0.15),MAX(CX392,IF(OR(AQ392="N/A",BM392="N/A",BI392="N/A"),"",GetFinalDiscount("Y", I392, H392, J392, K392, L392, M392, N392, O392, AS392, AT392,AU392,AV392, AW392, AX392,AY392, AZ392, BA392, BB392,BC392,BD392, BE392,BG392, BH392, BJ392, BK392, BN392, BO392, BP392)))))</f>
        <v>-0.15</v>
      </c>
      <c r="CZ392" s="717">
        <f t="shared" si="105"/>
        <v>-0.43000000000000005</v>
      </c>
      <c r="DA392" s="509">
        <f t="shared" si="106"/>
        <v>-0.43000000000000005</v>
      </c>
      <c r="DB392" s="504">
        <f t="shared" si="107"/>
        <v>2166</v>
      </c>
      <c r="DC392" s="504">
        <f t="shared" si="108"/>
        <v>1581.18</v>
      </c>
      <c r="DD392" s="504" t="str">
        <f t="shared" si="109"/>
        <v/>
      </c>
      <c r="DE392" s="504">
        <f t="array" ref="DE392">IF(OR(AQ392="N/A",BM392="N/A",BI392="N/A"),"",GetCertCharge(H392,"Y",AL392))</f>
        <v>63</v>
      </c>
      <c r="DF392" s="504">
        <f>IF(OR(AQ392="N/A",BM392="N/A",BI392="N/A"),"",DC392*Parameters!$L$3)</f>
        <v>63.247200000000007</v>
      </c>
      <c r="DG392" s="504">
        <f t="shared" si="110"/>
        <v>1454.9328</v>
      </c>
      <c r="DH392" s="504">
        <f t="shared" si="111"/>
        <v>1993.0586301369865</v>
      </c>
    </row>
    <row r="393" spans="2:112" x14ac:dyDescent="0.25">
      <c r="B393" s="798"/>
      <c r="C393" s="799" t="s">
        <v>1847</v>
      </c>
      <c r="D393" s="512"/>
      <c r="E393" s="512"/>
      <c r="F393" s="722" t="s">
        <v>24</v>
      </c>
      <c r="G393" s="800"/>
      <c r="H393" s="801">
        <v>0.74</v>
      </c>
      <c r="I393" s="509" t="s">
        <v>196</v>
      </c>
      <c r="J393" s="802" t="s">
        <v>265</v>
      </c>
      <c r="K393" s="803" t="s">
        <v>259</v>
      </c>
      <c r="L393" s="804" t="s">
        <v>202</v>
      </c>
      <c r="M393" s="805" t="s">
        <v>202</v>
      </c>
      <c r="N393" s="804" t="s">
        <v>202</v>
      </c>
      <c r="O393" s="804" t="s">
        <v>58</v>
      </c>
      <c r="P393" s="806"/>
      <c r="Q393" s="805"/>
      <c r="R393" s="805"/>
      <c r="S393" s="805"/>
      <c r="T393" s="805"/>
      <c r="U393" s="805">
        <v>1.014</v>
      </c>
      <c r="V393" s="805"/>
      <c r="W393" s="805"/>
      <c r="X393" s="805"/>
      <c r="Y393" s="805"/>
      <c r="Z393" s="805">
        <v>62.9</v>
      </c>
      <c r="AA393" s="512">
        <v>60</v>
      </c>
      <c r="AB393" s="512"/>
      <c r="AC393" s="512"/>
      <c r="AD393" s="807"/>
      <c r="AE393" s="805"/>
      <c r="AF393" s="805"/>
      <c r="AG393" s="805"/>
      <c r="AH393" s="805"/>
      <c r="AI393" s="512"/>
      <c r="AJ393" s="512" t="s">
        <v>1921</v>
      </c>
      <c r="AK393" s="807"/>
      <c r="AL393" s="512"/>
      <c r="AM393" s="807"/>
      <c r="AN393" s="512"/>
      <c r="AO393" s="559">
        <f t="array" ref="AO393">IF(AQ393="N/A","",GetRapPrice(I393,H393,J393,K393))</f>
        <v>2800</v>
      </c>
      <c r="AP393" s="509">
        <f t="shared" si="96"/>
        <v>-0.47</v>
      </c>
      <c r="AQ393" s="508">
        <f t="array" ref="AQ393">GetFMP(I393,H393,J393,K393,L393,M393,N393,O393,(Q393+R393)/2,Z393,AJ393,"Y")</f>
        <v>1484</v>
      </c>
      <c r="AR393" s="504">
        <f t="shared" si="97"/>
        <v>1098.1600000000001</v>
      </c>
      <c r="AS393" s="808"/>
      <c r="AT393" s="809"/>
      <c r="AU393" s="810"/>
      <c r="AV393" s="810"/>
      <c r="AW393" s="811" t="s">
        <v>189</v>
      </c>
      <c r="AX393" s="811" t="s">
        <v>1183</v>
      </c>
      <c r="AY393" s="810" t="s">
        <v>1183</v>
      </c>
      <c r="AZ393" s="810" t="s">
        <v>1183</v>
      </c>
      <c r="BA393" s="810" t="s">
        <v>1183</v>
      </c>
      <c r="BB393" s="810" t="s">
        <v>1183</v>
      </c>
      <c r="BC393" s="810" t="s">
        <v>1183</v>
      </c>
      <c r="BD393" s="810" t="s">
        <v>1183</v>
      </c>
      <c r="BE393" s="810" t="s">
        <v>1183</v>
      </c>
      <c r="BF393" s="811">
        <f>NaturalRelatedDisc(I393,H393,J393,K393,AX393,"Y",L393,M393,N393,O393)+NaturalRelatedDisc(I393,H393,J393,K393,AY393,"Y",L393,M393,N393,O393)+OpenRelatedDisc(I393,H393,J393,K393,AZ393,"Y",L393,M393,N393,O393)+GrainingRelatedDisc(I393,H393,J393,K393,BA393,"Surface","Y",L393,M393,N393,O393)+GrainingRelatedDisc(I393,H393,J393,K393,BB393,"Internal","Y",L393,M393,N393,O393)+OthersRelatedDisc(I393,H393,J393,K393,BC393,"Y",L393,M393,N393,O393)+OthersRelatedDisc(I393,H393,J393,K393,BD393,"Y",L393,M393,N393,O393)+OthersRelatedDisc(I393,H393,J393,K393,BE393,"Y",L393,M393,N393,O393)+cutrelatedDisc(I393,H393,J393,K393,L393,M393,N393,AW393,"Y",O393)+GetColClarupgDwg(I393,H393,J393,K393,AU393,AV393,"Y",L393)</f>
        <v>0</v>
      </c>
      <c r="BG393" s="810" t="s">
        <v>1183</v>
      </c>
      <c r="BH393" s="810" t="s">
        <v>1183</v>
      </c>
      <c r="BI393" s="811">
        <f t="shared" si="98"/>
        <v>0</v>
      </c>
      <c r="BJ393" s="810" t="s">
        <v>1183</v>
      </c>
      <c r="BK393" s="810" t="s">
        <v>1183</v>
      </c>
      <c r="BL393" s="810" t="s">
        <v>1327</v>
      </c>
      <c r="BM393" s="811">
        <f t="shared" si="99"/>
        <v>0</v>
      </c>
      <c r="BN393" s="812" t="s">
        <v>749</v>
      </c>
      <c r="BO393" s="812" t="s">
        <v>749</v>
      </c>
      <c r="BP393" s="812" t="s">
        <v>749</v>
      </c>
      <c r="BQ393" s="811">
        <f>cleanrelateddisc(I393, H393, J393, K393, BN393, BO393, "Y", L393, M393, N393)+HARelatedDisc(I393, H393, J393, K393,BP393, "Y", L393)</f>
        <v>0</v>
      </c>
      <c r="BR393" s="810"/>
      <c r="BS393" s="810"/>
      <c r="BT393" s="811"/>
      <c r="BU393" s="811"/>
      <c r="BV393" s="810"/>
      <c r="BW393" s="811"/>
      <c r="BX393" s="810"/>
      <c r="BY393" s="813"/>
      <c r="BZ393" s="811"/>
      <c r="CA393" s="813"/>
      <c r="CB393" s="811"/>
      <c r="CC393" s="810"/>
      <c r="CD393" s="810"/>
      <c r="CE393" s="810"/>
      <c r="CF393" s="810"/>
      <c r="CG393" s="810"/>
      <c r="CH393" s="810"/>
      <c r="CI393" s="810"/>
      <c r="CJ393" s="810"/>
      <c r="CK393" s="814"/>
      <c r="CL393" s="815">
        <f t="array" ref="CL393">getSection(I393,J393,K393)</f>
        <v>9</v>
      </c>
      <c r="CM393" s="508">
        <f t="array" ref="CM393">IF(AQ393="N/A","",IF(CU393="N/A",0,GetRapPrice(I393,H393,J393,K393)))</f>
        <v>2800</v>
      </c>
      <c r="CN393" s="509">
        <f t="shared" si="100"/>
        <v>-0.47</v>
      </c>
      <c r="CO393" s="509">
        <f t="array" ref="CO393">IF(AQ393="N/A","",IF(CU393="N/A",0,IF(ISBLANK(G393),0,GetPolSymmDiscount(I393,H393,J393,K393,L393,M393,N393,O393))))</f>
        <v>0</v>
      </c>
      <c r="CP393" s="509">
        <f t="array" ref="CP393">IF(AQ393="N/A","",Depthdisc(I393,H393,L393,J393,K393,Z393,"Y"))</f>
        <v>0</v>
      </c>
      <c r="CQ393" s="509">
        <f t="array" ref="CQ393">IF(AQ393="N/A","",IF(CU393="N/A",0,GetSizePremiums(I393,H393,J393,K393,L393,M393,N393,O393,getSection(G393,J393,K393))))</f>
        <v>0</v>
      </c>
      <c r="CR393" s="509">
        <f t="array" ref="CR393">IF(AQ393="N/A","",IF(CU393="N/A",0,IF(ISBLANK(G393),0,GetDiameterPremiums(I393,H393,L393,M393,N393,O393,J393,K393,T393))))</f>
        <v>0</v>
      </c>
      <c r="CS393" s="509">
        <f t="array" ref="CS393">IF(AQ393="N/A","",IF(CU393="N/A",0,IF(ISBLANK(G393),0,GetKtoSPremiums(I393,H393,J393,K393,AJ393))))</f>
        <v>0</v>
      </c>
      <c r="CT393" s="509">
        <f t="shared" si="101"/>
        <v>-0.47</v>
      </c>
      <c r="CU393" s="508">
        <f t="array" ref="CU393">IF(AQ393="N/A","",GetFMP(I393, H393, J393, K393, L393, M393, N393, O393, (Q393+R393)/2,Z393,AJ393,"Y"))</f>
        <v>1484</v>
      </c>
      <c r="CV393" s="504">
        <f t="shared" si="102"/>
        <v>1098.1600000000001</v>
      </c>
      <c r="CW393" s="508">
        <f t="shared" si="103"/>
        <v>2800</v>
      </c>
      <c r="CX393" s="717">
        <f t="shared" si="104"/>
        <v>0</v>
      </c>
      <c r="CY393" s="717">
        <f>IF(OR(AQ393="N/A",BM393="N/A",BI393="N/A"),"",IF(AND(H393&lt;1,H393&gt;=0.3,I392="ROUND"),IF(CT393&gt;=-0.4,-0.2,-0.15),MAX(CX393,IF(OR(AQ393="N/A",BM393="N/A",BI393="N/A"),"",GetFinalDiscount("Y", I393, H393, J393, K393, L393, M393, N393, O393, AS393, AT393,AU393,AV393, AW393, AX393,AY393, AZ393, BA393, BB393,BC393,BD393, BE393,BG393, BH393, BJ393, BK393, BN393, BO393, BP393)))))</f>
        <v>-0.15</v>
      </c>
      <c r="CZ393" s="717">
        <f t="shared" si="105"/>
        <v>-0.47</v>
      </c>
      <c r="DA393" s="509">
        <f t="shared" si="106"/>
        <v>-0.47</v>
      </c>
      <c r="DB393" s="504">
        <f t="shared" si="107"/>
        <v>1484</v>
      </c>
      <c r="DC393" s="504">
        <f t="shared" si="108"/>
        <v>1098.1600000000001</v>
      </c>
      <c r="DD393" s="504" t="str">
        <f t="shared" si="109"/>
        <v/>
      </c>
      <c r="DE393" s="504">
        <f t="array" ref="DE393">IF(OR(AQ393="N/A",BM393="N/A",BI393="N/A"),"",GetCertCharge(H393,"Y",AL393))</f>
        <v>63</v>
      </c>
      <c r="DF393" s="504">
        <f>IF(OR(AQ393="N/A",BM393="N/A",BI393="N/A"),"",DC393*Parameters!$L$3)</f>
        <v>43.926400000000001</v>
      </c>
      <c r="DG393" s="504">
        <f t="shared" si="110"/>
        <v>991.23360000000002</v>
      </c>
      <c r="DH393" s="504">
        <f t="shared" si="111"/>
        <v>1339.5048648648649</v>
      </c>
    </row>
    <row r="394" spans="2:112" x14ac:dyDescent="0.25">
      <c r="B394" s="798"/>
      <c r="C394" s="799" t="s">
        <v>1491</v>
      </c>
      <c r="D394" s="512"/>
      <c r="E394" s="512"/>
      <c r="F394" s="722" t="s">
        <v>24</v>
      </c>
      <c r="G394" s="800"/>
      <c r="H394" s="801">
        <v>0.75</v>
      </c>
      <c r="I394" s="509" t="s">
        <v>210</v>
      </c>
      <c r="J394" s="802" t="s">
        <v>215</v>
      </c>
      <c r="K394" s="803" t="s">
        <v>251</v>
      </c>
      <c r="L394" s="804"/>
      <c r="M394" s="805" t="s">
        <v>188</v>
      </c>
      <c r="N394" s="804" t="s">
        <v>202</v>
      </c>
      <c r="O394" s="804" t="s">
        <v>22</v>
      </c>
      <c r="P394" s="806"/>
      <c r="Q394" s="805"/>
      <c r="R394" s="805"/>
      <c r="S394" s="805"/>
      <c r="T394" s="805"/>
      <c r="U394" s="805">
        <v>1.02</v>
      </c>
      <c r="V394" s="805"/>
      <c r="W394" s="805"/>
      <c r="X394" s="805"/>
      <c r="Y394" s="805"/>
      <c r="Z394" s="805">
        <v>67.599999999999994</v>
      </c>
      <c r="AA394" s="512">
        <v>63</v>
      </c>
      <c r="AB394" s="512"/>
      <c r="AC394" s="512"/>
      <c r="AD394" s="807"/>
      <c r="AE394" s="805"/>
      <c r="AF394" s="805"/>
      <c r="AG394" s="805"/>
      <c r="AH394" s="805"/>
      <c r="AI394" s="512"/>
      <c r="AJ394" s="512" t="s">
        <v>1904</v>
      </c>
      <c r="AK394" s="807"/>
      <c r="AL394" s="512"/>
      <c r="AM394" s="807"/>
      <c r="AN394" s="512"/>
      <c r="AO394" s="559">
        <f t="array" ref="AO394">IF(AQ394="N/A","",GetRapPrice(I394,H394,J394,K394))</f>
        <v>4000</v>
      </c>
      <c r="AP394" s="509">
        <f t="shared" si="96"/>
        <v>-0.56000000000000005</v>
      </c>
      <c r="AQ394" s="508">
        <f t="array" ref="AQ394">GetFMP(I394,H394,J394,K394,L394,M394,N394,O394,(Q394+R394)/2,Z394,AJ394,"Y")</f>
        <v>1759.9999999999998</v>
      </c>
      <c r="AR394" s="504">
        <f t="shared" si="97"/>
        <v>1319.9999999999998</v>
      </c>
      <c r="AS394" s="808"/>
      <c r="AT394" s="809"/>
      <c r="AU394" s="810"/>
      <c r="AV394" s="810"/>
      <c r="AW394" s="811" t="s">
        <v>189</v>
      </c>
      <c r="AX394" s="811" t="s">
        <v>1183</v>
      </c>
      <c r="AY394" s="810" t="s">
        <v>1183</v>
      </c>
      <c r="AZ394" s="810" t="s">
        <v>1183</v>
      </c>
      <c r="BA394" s="810" t="s">
        <v>1183</v>
      </c>
      <c r="BB394" s="810" t="s">
        <v>1183</v>
      </c>
      <c r="BC394" s="810" t="s">
        <v>1183</v>
      </c>
      <c r="BD394" s="810" t="s">
        <v>1183</v>
      </c>
      <c r="BE394" s="810" t="s">
        <v>1183</v>
      </c>
      <c r="BF394" s="811">
        <f>NaturalRelatedDisc(I394,H394,J394,K394,AX394,"Y",L394,M394,N394,O394)+NaturalRelatedDisc(I394,H394,J394,K394,AY394,"Y",L394,M394,N394,O394)+OpenRelatedDisc(I394,H394,J394,K394,AZ394,"Y",L394,M394,N394,O394)+GrainingRelatedDisc(I394,H394,J394,K394,BA394,"Surface","Y",L394,M394,N394,O394)+GrainingRelatedDisc(I394,H394,J394,K394,BB394,"Internal","Y",L394,M394,N394,O394)+OthersRelatedDisc(I394,H394,J394,K394,BC394,"Y",L394,M394,N394,O394)+OthersRelatedDisc(I394,H394,J394,K394,BD394,"Y",L394,M394,N394,O394)+OthersRelatedDisc(I394,H394,J394,K394,BE394,"Y",L394,M394,N394,O394)+cutrelatedDisc(I394,H394,J394,K394,L394,M394,N394,AW394,"Y",O394)+GetColClarupgDwg(I394,H394,J394,K394,AU394,AV394,"Y",L394)</f>
        <v>0</v>
      </c>
      <c r="BG394" s="810" t="s">
        <v>1183</v>
      </c>
      <c r="BH394" s="810" t="s">
        <v>1183</v>
      </c>
      <c r="BI394" s="811">
        <f t="shared" si="98"/>
        <v>0</v>
      </c>
      <c r="BJ394" s="810" t="s">
        <v>1183</v>
      </c>
      <c r="BK394" s="810" t="s">
        <v>1183</v>
      </c>
      <c r="BL394" s="810" t="s">
        <v>1322</v>
      </c>
      <c r="BM394" s="811" t="e">
        <f t="shared" si="99"/>
        <v>#VALUE!</v>
      </c>
      <c r="BN394" s="812" t="s">
        <v>861</v>
      </c>
      <c r="BO394" s="812" t="s">
        <v>861</v>
      </c>
      <c r="BP394" s="812" t="s">
        <v>749</v>
      </c>
      <c r="BQ394" s="811">
        <f>cleanrelateddisc(I394, H394, J394, K394, BN394, BO394, "Y", L394, M394, N394)+HARelatedDisc(I394, H394, J394, K394,BP394, "Y", L394)</f>
        <v>0</v>
      </c>
      <c r="BR394" s="810"/>
      <c r="BS394" s="810"/>
      <c r="BT394" s="811"/>
      <c r="BU394" s="811"/>
      <c r="BV394" s="810"/>
      <c r="BW394" s="811"/>
      <c r="BX394" s="810"/>
      <c r="BY394" s="813"/>
      <c r="BZ394" s="811"/>
      <c r="CA394" s="813"/>
      <c r="CB394" s="811"/>
      <c r="CC394" s="810"/>
      <c r="CD394" s="810"/>
      <c r="CE394" s="810"/>
      <c r="CF394" s="810"/>
      <c r="CG394" s="810"/>
      <c r="CH394" s="810"/>
      <c r="CI394" s="810"/>
      <c r="CJ394" s="810"/>
      <c r="CK394" s="814"/>
      <c r="CL394" s="815">
        <f t="array" ref="CL394">getSection(I394,J394,K394)</f>
        <v>5</v>
      </c>
      <c r="CM394" s="508">
        <f t="array" ref="CM394">IF(AQ394="N/A","",IF(CU394="N/A",0,GetRapPrice(I394,H394,J394,K394)))</f>
        <v>4000</v>
      </c>
      <c r="CN394" s="509">
        <f t="shared" si="100"/>
        <v>-0.56000000000000005</v>
      </c>
      <c r="CO394" s="509">
        <f t="array" ref="CO394">IF(AQ394="N/A","",IF(CU394="N/A",0,IF(ISBLANK(G394),0,GetPolSymmDiscount(I394,H394,J394,K394,L394,M394,N394,O394))))</f>
        <v>0</v>
      </c>
      <c r="CP394" s="509">
        <f t="array" ref="CP394">IF(AQ394="N/A","",Depthdisc(I394,H394,L394,J394,K394,Z394,"Y"))</f>
        <v>0</v>
      </c>
      <c r="CQ394" s="509">
        <f t="array" ref="CQ394">IF(AQ394="N/A","",IF(CU394="N/A",0,GetSizePremiums(I394,H394,J394,K394,L394,M394,N394,O394,getSection(G394,J394,K394))))</f>
        <v>0</v>
      </c>
      <c r="CR394" s="509">
        <f t="array" ref="CR394">IF(AQ394="N/A","",IF(CU394="N/A",0,IF(ISBLANK(G394),0,GetDiameterPremiums(I394,H394,L394,M394,N394,O394,J394,K394,T394))))</f>
        <v>0</v>
      </c>
      <c r="CS394" s="509">
        <f t="array" ref="CS394">IF(AQ394="N/A","",IF(CU394="N/A",0,IF(ISBLANK(G394),0,GetKtoSPremiums(I394,H394,J394,K394,AJ394))))</f>
        <v>0</v>
      </c>
      <c r="CT394" s="509">
        <f t="shared" si="101"/>
        <v>-0.56000000000000005</v>
      </c>
      <c r="CU394" s="508">
        <f t="array" ref="CU394">IF(AQ394="N/A","",GetFMP(I394, H394, J394, K394, L394, M394, N394, O394, (Q394+R394)/2,Z394,AJ394,"Y"))</f>
        <v>1759.9999999999998</v>
      </c>
      <c r="CV394" s="504">
        <f t="shared" si="102"/>
        <v>1319.9999999999998</v>
      </c>
      <c r="CW394" s="508">
        <f t="shared" si="103"/>
        <v>4000</v>
      </c>
      <c r="CX394" s="717" t="e">
        <f t="shared" si="104"/>
        <v>#VALUE!</v>
      </c>
      <c r="CY394" s="717" t="e">
        <f>IF(OR(AQ394="N/A",BM394="N/A",BI394="N/A"),"",IF(AND(H394&lt;1,H394&gt;=0.3,I393="ROUND"),IF(CT394&gt;=-0.4,-0.2,-0.15),MAX(CX394,IF(OR(AQ394="N/A",BM394="N/A",BI394="N/A"),"",GetFinalDiscount("Y", I394, H394, J394, K394, L394, M394, N394, O394, AS394, AT394,AU394,AV394, AW394, AX394,AY394, AZ394, BA394, BB394,BC394,BD394, BE394,BG394, BH394, BJ394, BK394, BN394, BO394, BP394)))))</f>
        <v>#VALUE!</v>
      </c>
      <c r="CZ394" s="717">
        <f t="shared" si="105"/>
        <v>-0.56000000000000005</v>
      </c>
      <c r="DA394" s="509" t="e">
        <f t="shared" si="106"/>
        <v>#VALUE!</v>
      </c>
      <c r="DB394" s="504" t="e">
        <f t="shared" si="107"/>
        <v>#VALUE!</v>
      </c>
      <c r="DC394" s="504" t="e">
        <f t="shared" si="108"/>
        <v>#VALUE!</v>
      </c>
      <c r="DD394" s="504" t="e">
        <f t="shared" si="109"/>
        <v>#VALUE!</v>
      </c>
      <c r="DE394" s="504" t="e">
        <f t="array" ref="DE394">IF(OR(AQ394="N/A",BM394="N/A",BI394="N/A"),"",GetCertCharge(H394,"Y",AL394))</f>
        <v>#VALUE!</v>
      </c>
      <c r="DF394" s="504" t="e">
        <f>IF(OR(AQ394="N/A",BM394="N/A",BI394="N/A"),"",DC394*Parameters!$L$3)</f>
        <v>#VALUE!</v>
      </c>
      <c r="DG394" s="504" t="e">
        <f t="shared" si="110"/>
        <v>#VALUE!</v>
      </c>
      <c r="DH394" s="504" t="e">
        <f t="shared" si="111"/>
        <v>#VALUE!</v>
      </c>
    </row>
    <row r="395" spans="2:112" x14ac:dyDescent="0.25">
      <c r="B395" s="798"/>
      <c r="C395" s="799" t="s">
        <v>1543</v>
      </c>
      <c r="D395" s="512"/>
      <c r="E395" s="512"/>
      <c r="F395" s="722" t="s">
        <v>24</v>
      </c>
      <c r="G395" s="800"/>
      <c r="H395" s="801">
        <v>0.75</v>
      </c>
      <c r="I395" s="509" t="s">
        <v>210</v>
      </c>
      <c r="J395" s="802" t="s">
        <v>215</v>
      </c>
      <c r="K395" s="803" t="s">
        <v>251</v>
      </c>
      <c r="L395" s="804"/>
      <c r="M395" s="805" t="s">
        <v>188</v>
      </c>
      <c r="N395" s="804" t="s">
        <v>202</v>
      </c>
      <c r="O395" s="804" t="s">
        <v>22</v>
      </c>
      <c r="P395" s="806"/>
      <c r="Q395" s="805"/>
      <c r="R395" s="805"/>
      <c r="S395" s="805"/>
      <c r="T395" s="805"/>
      <c r="U395" s="805">
        <v>1.02</v>
      </c>
      <c r="V395" s="805"/>
      <c r="W395" s="805"/>
      <c r="X395" s="805"/>
      <c r="Y395" s="805"/>
      <c r="Z395" s="805">
        <v>67.599999999999994</v>
      </c>
      <c r="AA395" s="512">
        <v>63</v>
      </c>
      <c r="AB395" s="512"/>
      <c r="AC395" s="512"/>
      <c r="AD395" s="807"/>
      <c r="AE395" s="805"/>
      <c r="AF395" s="805"/>
      <c r="AG395" s="805"/>
      <c r="AH395" s="805"/>
      <c r="AI395" s="512"/>
      <c r="AJ395" s="512" t="s">
        <v>1904</v>
      </c>
      <c r="AK395" s="807"/>
      <c r="AL395" s="512"/>
      <c r="AM395" s="807"/>
      <c r="AN395" s="512"/>
      <c r="AO395" s="559">
        <f t="array" ref="AO395">IF(AQ395="N/A","",GetRapPrice(I395,H395,J395,K395))</f>
        <v>4000</v>
      </c>
      <c r="AP395" s="509">
        <f t="shared" si="96"/>
        <v>-0.56000000000000005</v>
      </c>
      <c r="AQ395" s="508">
        <f t="array" ref="AQ395">GetFMP(I395,H395,J395,K395,L395,M395,N395,O395,(Q395+R395)/2,Z395,AJ395,"Y")</f>
        <v>1759.9999999999998</v>
      </c>
      <c r="AR395" s="504">
        <f t="shared" si="97"/>
        <v>1319.9999999999998</v>
      </c>
      <c r="AS395" s="808"/>
      <c r="AT395" s="809"/>
      <c r="AU395" s="810"/>
      <c r="AV395" s="810"/>
      <c r="AW395" s="811" t="s">
        <v>189</v>
      </c>
      <c r="AX395" s="811" t="s">
        <v>1183</v>
      </c>
      <c r="AY395" s="810" t="s">
        <v>1183</v>
      </c>
      <c r="AZ395" s="810" t="s">
        <v>1183</v>
      </c>
      <c r="BA395" s="810" t="s">
        <v>1183</v>
      </c>
      <c r="BB395" s="810" t="s">
        <v>1183</v>
      </c>
      <c r="BC395" s="810" t="s">
        <v>1183</v>
      </c>
      <c r="BD395" s="810" t="s">
        <v>1183</v>
      </c>
      <c r="BE395" s="810" t="s">
        <v>1183</v>
      </c>
      <c r="BF395" s="811">
        <f>NaturalRelatedDisc(I395,H395,J395,K395,AX395,"Y",L395,M395,N395,O395)+NaturalRelatedDisc(I395,H395,J395,K395,AY395,"Y",L395,M395,N395,O395)+OpenRelatedDisc(I395,H395,J395,K395,AZ395,"Y",L395,M395,N395,O395)+GrainingRelatedDisc(I395,H395,J395,K395,BA395,"Surface","Y",L395,M395,N395,O395)+GrainingRelatedDisc(I395,H395,J395,K395,BB395,"Internal","Y",L395,M395,N395,O395)+OthersRelatedDisc(I395,H395,J395,K395,BC395,"Y",L395,M395,N395,O395)+OthersRelatedDisc(I395,H395,J395,K395,BD395,"Y",L395,M395,N395,O395)+OthersRelatedDisc(I395,H395,J395,K395,BE395,"Y",L395,M395,N395,O395)+cutrelatedDisc(I395,H395,J395,K395,L395,M395,N395,AW395,"Y",O395)+GetColClarupgDwg(I395,H395,J395,K395,AU395,AV395,"Y",L395)</f>
        <v>0</v>
      </c>
      <c r="BG395" s="810" t="s">
        <v>1183</v>
      </c>
      <c r="BH395" s="810" t="s">
        <v>1183</v>
      </c>
      <c r="BI395" s="811">
        <f t="shared" si="98"/>
        <v>0</v>
      </c>
      <c r="BJ395" s="810" t="s">
        <v>1183</v>
      </c>
      <c r="BK395" s="810" t="s">
        <v>1183</v>
      </c>
      <c r="BL395" s="810" t="s">
        <v>1322</v>
      </c>
      <c r="BM395" s="811" t="e">
        <f t="shared" si="99"/>
        <v>#VALUE!</v>
      </c>
      <c r="BN395" s="812" t="s">
        <v>861</v>
      </c>
      <c r="BO395" s="812" t="s">
        <v>861</v>
      </c>
      <c r="BP395" s="812" t="s">
        <v>749</v>
      </c>
      <c r="BQ395" s="811">
        <f>cleanrelateddisc(I395, H395, J395, K395, BN395, BO395, "Y", L395, M395, N395)+HARelatedDisc(I395, H395, J395, K395,BP395, "Y", L395)</f>
        <v>0</v>
      </c>
      <c r="BR395" s="810"/>
      <c r="BS395" s="810"/>
      <c r="BT395" s="811"/>
      <c r="BU395" s="811"/>
      <c r="BV395" s="810"/>
      <c r="BW395" s="811"/>
      <c r="BX395" s="810"/>
      <c r="BY395" s="813"/>
      <c r="BZ395" s="811"/>
      <c r="CA395" s="813"/>
      <c r="CB395" s="811"/>
      <c r="CC395" s="810"/>
      <c r="CD395" s="810"/>
      <c r="CE395" s="810"/>
      <c r="CF395" s="810"/>
      <c r="CG395" s="810"/>
      <c r="CH395" s="810"/>
      <c r="CI395" s="810"/>
      <c r="CJ395" s="810"/>
      <c r="CK395" s="814"/>
      <c r="CL395" s="815">
        <f t="array" ref="CL395">getSection(I395,J395,K395)</f>
        <v>5</v>
      </c>
      <c r="CM395" s="508">
        <f t="array" ref="CM395">IF(AQ395="N/A","",IF(CU395="N/A",0,GetRapPrice(I395,H395,J395,K395)))</f>
        <v>4000</v>
      </c>
      <c r="CN395" s="509">
        <f t="shared" si="100"/>
        <v>-0.56000000000000005</v>
      </c>
      <c r="CO395" s="509">
        <f t="array" ref="CO395">IF(AQ395="N/A","",IF(CU395="N/A",0,IF(ISBLANK(G395),0,GetPolSymmDiscount(I395,H395,J395,K395,L395,M395,N395,O395))))</f>
        <v>0</v>
      </c>
      <c r="CP395" s="509">
        <f t="array" ref="CP395">IF(AQ395="N/A","",Depthdisc(I395,H395,L395,J395,K395,Z395,"Y"))</f>
        <v>0</v>
      </c>
      <c r="CQ395" s="509">
        <f t="array" ref="CQ395">IF(AQ395="N/A","",IF(CU395="N/A",0,GetSizePremiums(I395,H395,J395,K395,L395,M395,N395,O395,getSection(G395,J395,K395))))</f>
        <v>0</v>
      </c>
      <c r="CR395" s="509">
        <f t="array" ref="CR395">IF(AQ395="N/A","",IF(CU395="N/A",0,IF(ISBLANK(G395),0,GetDiameterPremiums(I395,H395,L395,M395,N395,O395,J395,K395,T395))))</f>
        <v>0</v>
      </c>
      <c r="CS395" s="509">
        <f t="array" ref="CS395">IF(AQ395="N/A","",IF(CU395="N/A",0,IF(ISBLANK(G395),0,GetKtoSPremiums(I395,H395,J395,K395,AJ395))))</f>
        <v>0</v>
      </c>
      <c r="CT395" s="509">
        <f t="shared" si="101"/>
        <v>-0.56000000000000005</v>
      </c>
      <c r="CU395" s="508">
        <f t="array" ref="CU395">IF(AQ395="N/A","",GetFMP(I395, H395, J395, K395, L395, M395, N395, O395, (Q395+R395)/2,Z395,AJ395,"Y"))</f>
        <v>1759.9999999999998</v>
      </c>
      <c r="CV395" s="504">
        <f t="shared" si="102"/>
        <v>1319.9999999999998</v>
      </c>
      <c r="CW395" s="508">
        <f t="shared" si="103"/>
        <v>4000</v>
      </c>
      <c r="CX395" s="717" t="e">
        <f t="shared" si="104"/>
        <v>#VALUE!</v>
      </c>
      <c r="CY395" s="717" t="e">
        <f>IF(OR(AQ395="N/A",BM395="N/A",BI395="N/A"),"",IF(AND(H395&lt;1,H395&gt;=0.3,I394="ROUND"),IF(CT395&gt;=-0.4,-0.2,-0.15),MAX(CX395,IF(OR(AQ395="N/A",BM395="N/A",BI395="N/A"),"",GetFinalDiscount("Y", I395, H395, J395, K395, L395, M395, N395, O395, AS395, AT395,AU395,AV395, AW395, AX395,AY395, AZ395, BA395, BB395,BC395,BD395, BE395,BG395, BH395, BJ395, BK395, BN395, BO395, BP395)))))</f>
        <v>#VALUE!</v>
      </c>
      <c r="CZ395" s="717">
        <f t="shared" si="105"/>
        <v>-0.56000000000000005</v>
      </c>
      <c r="DA395" s="509" t="e">
        <f t="shared" si="106"/>
        <v>#VALUE!</v>
      </c>
      <c r="DB395" s="504" t="e">
        <f t="shared" si="107"/>
        <v>#VALUE!</v>
      </c>
      <c r="DC395" s="504" t="e">
        <f t="shared" si="108"/>
        <v>#VALUE!</v>
      </c>
      <c r="DD395" s="504" t="e">
        <f t="shared" si="109"/>
        <v>#VALUE!</v>
      </c>
      <c r="DE395" s="504" t="e">
        <f t="array" ref="DE395">IF(OR(AQ395="N/A",BM395="N/A",BI395="N/A"),"",GetCertCharge(H395,"Y",AL395))</f>
        <v>#VALUE!</v>
      </c>
      <c r="DF395" s="504" t="e">
        <f>IF(OR(AQ395="N/A",BM395="N/A",BI395="N/A"),"",DC395*Parameters!$L$3)</f>
        <v>#VALUE!</v>
      </c>
      <c r="DG395" s="504" t="e">
        <f t="shared" si="110"/>
        <v>#VALUE!</v>
      </c>
      <c r="DH395" s="504" t="e">
        <f t="shared" si="111"/>
        <v>#VALUE!</v>
      </c>
    </row>
    <row r="396" spans="2:112" x14ac:dyDescent="0.25">
      <c r="B396" s="798"/>
      <c r="C396" s="799" t="s">
        <v>1544</v>
      </c>
      <c r="D396" s="512"/>
      <c r="E396" s="512"/>
      <c r="F396" s="722" t="s">
        <v>24</v>
      </c>
      <c r="G396" s="800"/>
      <c r="H396" s="801">
        <v>0.75</v>
      </c>
      <c r="I396" s="509" t="s">
        <v>196</v>
      </c>
      <c r="J396" s="802" t="s">
        <v>250</v>
      </c>
      <c r="K396" s="803" t="s">
        <v>251</v>
      </c>
      <c r="L396" s="804" t="s">
        <v>188</v>
      </c>
      <c r="M396" s="805" t="s">
        <v>188</v>
      </c>
      <c r="N396" s="804" t="s">
        <v>188</v>
      </c>
      <c r="O396" s="804" t="s">
        <v>58</v>
      </c>
      <c r="P396" s="806"/>
      <c r="Q396" s="805"/>
      <c r="R396" s="805"/>
      <c r="S396" s="805"/>
      <c r="T396" s="805"/>
      <c r="U396" s="805">
        <v>1.0089999999999999</v>
      </c>
      <c r="V396" s="805"/>
      <c r="W396" s="805"/>
      <c r="X396" s="805"/>
      <c r="Y396" s="805"/>
      <c r="Z396" s="805">
        <v>62.6</v>
      </c>
      <c r="AA396" s="512">
        <v>58</v>
      </c>
      <c r="AB396" s="512"/>
      <c r="AC396" s="512"/>
      <c r="AD396" s="807"/>
      <c r="AE396" s="805"/>
      <c r="AF396" s="805"/>
      <c r="AG396" s="805"/>
      <c r="AH396" s="805"/>
      <c r="AI396" s="512"/>
      <c r="AJ396" s="512" t="s">
        <v>1892</v>
      </c>
      <c r="AK396" s="807"/>
      <c r="AL396" s="512"/>
      <c r="AM396" s="807"/>
      <c r="AN396" s="512"/>
      <c r="AO396" s="559">
        <f t="array" ref="AO396">IF(AQ396="N/A","",GetRapPrice(I396,H396,J396,K396))</f>
        <v>4600</v>
      </c>
      <c r="AP396" s="509">
        <f t="shared" si="96"/>
        <v>-0.37</v>
      </c>
      <c r="AQ396" s="508">
        <f t="array" ref="AQ396">GetFMP(I396,H396,J396,K396,L396,M396,N396,O396,(Q396+R396)/2,Z396,AJ396,"Y")</f>
        <v>2898</v>
      </c>
      <c r="AR396" s="504">
        <f t="shared" si="97"/>
        <v>2173.5</v>
      </c>
      <c r="AS396" s="808"/>
      <c r="AT396" s="809"/>
      <c r="AU396" s="810"/>
      <c r="AV396" s="810"/>
      <c r="AW396" s="811"/>
      <c r="AX396" s="811" t="s">
        <v>1183</v>
      </c>
      <c r="AY396" s="810" t="s">
        <v>1183</v>
      </c>
      <c r="AZ396" s="810" t="s">
        <v>1183</v>
      </c>
      <c r="BA396" s="810" t="s">
        <v>1183</v>
      </c>
      <c r="BB396" s="810" t="s">
        <v>1183</v>
      </c>
      <c r="BC396" s="810" t="s">
        <v>1183</v>
      </c>
      <c r="BD396" s="810" t="s">
        <v>1183</v>
      </c>
      <c r="BE396" s="810" t="s">
        <v>1183</v>
      </c>
      <c r="BF396" s="811">
        <f>NaturalRelatedDisc(I396,H396,J396,K396,AX396,"Y",L396,M396,N396,O396)+NaturalRelatedDisc(I396,H396,J396,K396,AY396,"Y",L396,M396,N396,O396)+OpenRelatedDisc(I396,H396,J396,K396,AZ396,"Y",L396,M396,N396,O396)+GrainingRelatedDisc(I396,H396,J396,K396,BA396,"Surface","Y",L396,M396,N396,O396)+GrainingRelatedDisc(I396,H396,J396,K396,BB396,"Internal","Y",L396,M396,N396,O396)+OthersRelatedDisc(I396,H396,J396,K396,BC396,"Y",L396,M396,N396,O396)+OthersRelatedDisc(I396,H396,J396,K396,BD396,"Y",L396,M396,N396,O396)+OthersRelatedDisc(I396,H396,J396,K396,BE396,"Y",L396,M396,N396,O396)+cutrelatedDisc(I396,H396,J396,K396,L396,M396,N396,AW396,"Y",O396)+GetColClarupgDwg(I396,H396,J396,K396,AU396,AV396,"Y",L396)</f>
        <v>0</v>
      </c>
      <c r="BG396" s="810" t="s">
        <v>1183</v>
      </c>
      <c r="BH396" s="810" t="s">
        <v>1183</v>
      </c>
      <c r="BI396" s="811">
        <f t="shared" si="98"/>
        <v>0</v>
      </c>
      <c r="BJ396" s="810" t="s">
        <v>1284</v>
      </c>
      <c r="BK396" s="810" t="s">
        <v>1183</v>
      </c>
      <c r="BL396" s="810" t="s">
        <v>1183</v>
      </c>
      <c r="BM396" s="811">
        <f t="shared" si="99"/>
        <v>-0.02</v>
      </c>
      <c r="BN396" s="812"/>
      <c r="BO396" s="812"/>
      <c r="BP396" s="812" t="s">
        <v>749</v>
      </c>
      <c r="BQ396" s="811">
        <f>cleanrelateddisc(I396, H396, J396, K396, BN396, BO396, "Y", L396, M396, N396)+HARelatedDisc(I396, H396, J396, K396,BP396, "Y", L396)</f>
        <v>0</v>
      </c>
      <c r="BR396" s="810"/>
      <c r="BS396" s="810"/>
      <c r="BT396" s="811"/>
      <c r="BU396" s="811"/>
      <c r="BV396" s="810"/>
      <c r="BW396" s="811"/>
      <c r="BX396" s="810"/>
      <c r="BY396" s="813"/>
      <c r="BZ396" s="811"/>
      <c r="CA396" s="813"/>
      <c r="CB396" s="811"/>
      <c r="CC396" s="810"/>
      <c r="CD396" s="810"/>
      <c r="CE396" s="810"/>
      <c r="CF396" s="810"/>
      <c r="CG396" s="810"/>
      <c r="CH396" s="810"/>
      <c r="CI396" s="810"/>
      <c r="CJ396" s="810"/>
      <c r="CK396" s="814"/>
      <c r="CL396" s="815">
        <f t="array" ref="CL396">getSection(I396,J396,K396)</f>
        <v>5</v>
      </c>
      <c r="CM396" s="508">
        <f t="array" ref="CM396">IF(AQ396="N/A","",IF(CU396="N/A",0,GetRapPrice(I396,H396,J396,K396)))</f>
        <v>4600</v>
      </c>
      <c r="CN396" s="509">
        <f t="shared" si="100"/>
        <v>-0.37</v>
      </c>
      <c r="CO396" s="509">
        <f t="array" ref="CO396">IF(AQ396="N/A","",IF(CU396="N/A",0,IF(ISBLANK(G396),0,GetPolSymmDiscount(I396,H396,J396,K396,L396,M396,N396,O396))))</f>
        <v>0</v>
      </c>
      <c r="CP396" s="509">
        <f t="array" ref="CP396">IF(AQ396="N/A","",Depthdisc(I396,H396,L396,J396,K396,Z396,"Y"))</f>
        <v>0</v>
      </c>
      <c r="CQ396" s="509">
        <f t="array" ref="CQ396">IF(AQ396="N/A","",IF(CU396="N/A",0,GetSizePremiums(I396,H396,J396,K396,L396,M396,N396,O396,getSection(G396,J396,K396))))</f>
        <v>0</v>
      </c>
      <c r="CR396" s="509">
        <f t="array" ref="CR396">IF(AQ396="N/A","",IF(CU396="N/A",0,IF(ISBLANK(G396),0,GetDiameterPremiums(I396,H396,L396,M396,N396,O396,J396,K396,T396))))</f>
        <v>0</v>
      </c>
      <c r="CS396" s="509">
        <f t="array" ref="CS396">IF(AQ396="N/A","",IF(CU396="N/A",0,IF(ISBLANK(G396),0,GetKtoSPremiums(I396,H396,J396,K396,AJ396))))</f>
        <v>0</v>
      </c>
      <c r="CT396" s="509">
        <f t="shared" si="101"/>
        <v>-0.37</v>
      </c>
      <c r="CU396" s="508">
        <f t="array" ref="CU396">IF(AQ396="N/A","",GetFMP(I396, H396, J396, K396, L396, M396, N396, O396, (Q396+R396)/2,Z396,AJ396,"Y"))</f>
        <v>2898</v>
      </c>
      <c r="CV396" s="504">
        <f t="shared" si="102"/>
        <v>2173.5</v>
      </c>
      <c r="CW396" s="508">
        <f t="shared" si="103"/>
        <v>4600</v>
      </c>
      <c r="CX396" s="717">
        <f t="shared" si="104"/>
        <v>-0.02</v>
      </c>
      <c r="CY396" s="717">
        <f>IF(OR(AQ396="N/A",BM396="N/A",BI396="N/A"),"",IF(AND(H396&lt;1,H396&gt;=0.3,I395="ROUND"),IF(CT396&gt;=-0.4,-0.2,-0.15),MAX(CX396,IF(OR(AQ396="N/A",BM396="N/A",BI396="N/A"),"",GetFinalDiscount("Y", I396, H396, J396, K396, L396, M396, N396, O396, AS396, AT396,AU396,AV396, AW396, AX396,AY396, AZ396, BA396, BB396,BC396,BD396, BE396,BG396, BH396, BJ396, BK396, BN396, BO396, BP396)))))</f>
        <v>-0.02</v>
      </c>
      <c r="CZ396" s="717">
        <f t="shared" si="105"/>
        <v>-0.37</v>
      </c>
      <c r="DA396" s="509">
        <f t="shared" si="106"/>
        <v>-0.39</v>
      </c>
      <c r="DB396" s="504">
        <f t="shared" si="107"/>
        <v>2806</v>
      </c>
      <c r="DC396" s="504">
        <f t="shared" si="108"/>
        <v>2104.5</v>
      </c>
      <c r="DD396" s="504" t="str">
        <f t="shared" si="109"/>
        <v/>
      </c>
      <c r="DE396" s="504">
        <f t="array" ref="DE396">IF(OR(AQ396="N/A",BM396="N/A",BI396="N/A"),"",GetCertCharge(H396,"Y",AL396))</f>
        <v>63</v>
      </c>
      <c r="DF396" s="504">
        <f>IF(OR(AQ396="N/A",BM396="N/A",BI396="N/A"),"",DC396*Parameters!$L$3)</f>
        <v>84.18</v>
      </c>
      <c r="DG396" s="504">
        <f t="shared" si="110"/>
        <v>1957.32</v>
      </c>
      <c r="DH396" s="504">
        <f t="shared" si="111"/>
        <v>2609.7599999999998</v>
      </c>
    </row>
    <row r="397" spans="2:112" x14ac:dyDescent="0.25">
      <c r="B397" s="798"/>
      <c r="C397" s="799" t="s">
        <v>1848</v>
      </c>
      <c r="D397" s="512"/>
      <c r="E397" s="512"/>
      <c r="F397" s="722" t="s">
        <v>24</v>
      </c>
      <c r="G397" s="800"/>
      <c r="H397" s="801">
        <v>0.75</v>
      </c>
      <c r="I397" s="509" t="s">
        <v>196</v>
      </c>
      <c r="J397" s="802" t="s">
        <v>233</v>
      </c>
      <c r="K397" s="803" t="s">
        <v>266</v>
      </c>
      <c r="L397" s="804" t="s">
        <v>188</v>
      </c>
      <c r="M397" s="805" t="s">
        <v>188</v>
      </c>
      <c r="N397" s="804" t="s">
        <v>188</v>
      </c>
      <c r="O397" s="804" t="s">
        <v>22</v>
      </c>
      <c r="P397" s="806"/>
      <c r="Q397" s="805"/>
      <c r="R397" s="805"/>
      <c r="S397" s="805"/>
      <c r="T397" s="805"/>
      <c r="U397" s="805">
        <v>1.0069999999999999</v>
      </c>
      <c r="V397" s="805"/>
      <c r="W397" s="805"/>
      <c r="X397" s="805"/>
      <c r="Y397" s="805"/>
      <c r="Z397" s="805">
        <v>62.5</v>
      </c>
      <c r="AA397" s="512">
        <v>55</v>
      </c>
      <c r="AB397" s="512"/>
      <c r="AC397" s="512"/>
      <c r="AD397" s="807"/>
      <c r="AE397" s="805"/>
      <c r="AF397" s="805"/>
      <c r="AG397" s="805"/>
      <c r="AH397" s="805"/>
      <c r="AI397" s="512"/>
      <c r="AJ397" s="512" t="s">
        <v>1889</v>
      </c>
      <c r="AK397" s="807"/>
      <c r="AL397" s="512"/>
      <c r="AM397" s="807"/>
      <c r="AN397" s="512"/>
      <c r="AO397" s="559">
        <f t="array" ref="AO397">IF(AQ397="N/A","",GetRapPrice(I397,H397,J397,K397))</f>
        <v>3600</v>
      </c>
      <c r="AP397" s="509">
        <f t="shared" si="96"/>
        <v>-0.33999999999999997</v>
      </c>
      <c r="AQ397" s="508">
        <f t="array" ref="AQ397">GetFMP(I397,H397,J397,K397,L397,M397,N397,O397,(Q397+R397)/2,Z397,AJ397,"Y")</f>
        <v>2376</v>
      </c>
      <c r="AR397" s="504">
        <f t="shared" si="97"/>
        <v>1782</v>
      </c>
      <c r="AS397" s="808"/>
      <c r="AT397" s="809"/>
      <c r="AU397" s="810"/>
      <c r="AV397" s="810"/>
      <c r="AW397" s="811" t="s">
        <v>189</v>
      </c>
      <c r="AX397" s="811" t="s">
        <v>1183</v>
      </c>
      <c r="AY397" s="810" t="s">
        <v>1183</v>
      </c>
      <c r="AZ397" s="810" t="s">
        <v>1183</v>
      </c>
      <c r="BA397" s="810" t="s">
        <v>1183</v>
      </c>
      <c r="BB397" s="810" t="s">
        <v>1183</v>
      </c>
      <c r="BC397" s="810" t="s">
        <v>1183</v>
      </c>
      <c r="BD397" s="810" t="s">
        <v>1183</v>
      </c>
      <c r="BE397" s="810" t="s">
        <v>1183</v>
      </c>
      <c r="BF397" s="811">
        <f>NaturalRelatedDisc(I397,H397,J397,K397,AX397,"Y",L397,M397,N397,O397)+NaturalRelatedDisc(I397,H397,J397,K397,AY397,"Y",L397,M397,N397,O397)+OpenRelatedDisc(I397,H397,J397,K397,AZ397,"Y",L397,M397,N397,O397)+GrainingRelatedDisc(I397,H397,J397,K397,BA397,"Surface","Y",L397,M397,N397,O397)+GrainingRelatedDisc(I397,H397,J397,K397,BB397,"Internal","Y",L397,M397,N397,O397)+OthersRelatedDisc(I397,H397,J397,K397,BC397,"Y",L397,M397,N397,O397)+OthersRelatedDisc(I397,H397,J397,K397,BD397,"Y",L397,M397,N397,O397)+OthersRelatedDisc(I397,H397,J397,K397,BE397,"Y",L397,M397,N397,O397)+cutrelatedDisc(I397,H397,J397,K397,L397,M397,N397,AW397,"Y",O397)+GetColClarupgDwg(I397,H397,J397,K397,AU397,AV397,"Y",L397)</f>
        <v>0</v>
      </c>
      <c r="BG397" s="810" t="s">
        <v>192</v>
      </c>
      <c r="BH397" s="810" t="s">
        <v>1183</v>
      </c>
      <c r="BI397" s="811">
        <f t="shared" si="98"/>
        <v>-0.03</v>
      </c>
      <c r="BJ397" s="810" t="s">
        <v>1284</v>
      </c>
      <c r="BK397" s="810" t="s">
        <v>1183</v>
      </c>
      <c r="BL397" s="810" t="s">
        <v>1324</v>
      </c>
      <c r="BM397" s="811">
        <f t="shared" si="99"/>
        <v>-0.01</v>
      </c>
      <c r="BN397" s="812" t="s">
        <v>861</v>
      </c>
      <c r="BO397" s="812" t="s">
        <v>861</v>
      </c>
      <c r="BP397" s="812" t="s">
        <v>749</v>
      </c>
      <c r="BQ397" s="811">
        <f>cleanrelateddisc(I397, H397, J397, K397, BN397, BO397, "Y", L397, M397, N397)+HARelatedDisc(I397, H397, J397, K397,BP397, "Y", L397)</f>
        <v>0</v>
      </c>
      <c r="BR397" s="810"/>
      <c r="BS397" s="810"/>
      <c r="BT397" s="811"/>
      <c r="BU397" s="811"/>
      <c r="BV397" s="810"/>
      <c r="BW397" s="811"/>
      <c r="BX397" s="810"/>
      <c r="BY397" s="813"/>
      <c r="BZ397" s="811"/>
      <c r="CA397" s="813"/>
      <c r="CB397" s="811"/>
      <c r="CC397" s="810"/>
      <c r="CD397" s="810"/>
      <c r="CE397" s="810"/>
      <c r="CF397" s="810"/>
      <c r="CG397" s="810"/>
      <c r="CH397" s="810"/>
      <c r="CI397" s="810"/>
      <c r="CJ397" s="810"/>
      <c r="CK397" s="814"/>
      <c r="CL397" s="815">
        <f t="array" ref="CL397">getSection(I397,J397,K397)</f>
        <v>7</v>
      </c>
      <c r="CM397" s="508">
        <f t="array" ref="CM397">IF(AQ397="N/A","",IF(CU397="N/A",0,GetRapPrice(I397,H397,J397,K397)))</f>
        <v>3600</v>
      </c>
      <c r="CN397" s="509">
        <f t="shared" si="100"/>
        <v>-0.33999999999999997</v>
      </c>
      <c r="CO397" s="509">
        <f t="array" ref="CO397">IF(AQ397="N/A","",IF(CU397="N/A",0,IF(ISBLANK(G397),0,GetPolSymmDiscount(I397,H397,J397,K397,L397,M397,N397,O397))))</f>
        <v>0</v>
      </c>
      <c r="CP397" s="509">
        <f t="array" ref="CP397">IF(AQ397="N/A","",Depthdisc(I397,H397,L397,J397,K397,Z397,"Y"))</f>
        <v>0</v>
      </c>
      <c r="CQ397" s="509">
        <f t="array" ref="CQ397">IF(AQ397="N/A","",IF(CU397="N/A",0,GetSizePremiums(I397,H397,J397,K397,L397,M397,N397,O397,getSection(G397,J397,K397))))</f>
        <v>0</v>
      </c>
      <c r="CR397" s="509">
        <f t="array" ref="CR397">IF(AQ397="N/A","",IF(CU397="N/A",0,IF(ISBLANK(G397),0,GetDiameterPremiums(I397,H397,L397,M397,N397,O397,J397,K397,T397))))</f>
        <v>0</v>
      </c>
      <c r="CS397" s="509">
        <f t="array" ref="CS397">IF(AQ397="N/A","",IF(CU397="N/A",0,IF(ISBLANK(G397),0,GetKtoSPremiums(I397,H397,J397,K397,AJ397))))</f>
        <v>0</v>
      </c>
      <c r="CT397" s="509">
        <f t="shared" si="101"/>
        <v>-0.33999999999999997</v>
      </c>
      <c r="CU397" s="508">
        <f t="array" ref="CU397">IF(AQ397="N/A","",GetFMP(I397, H397, J397, K397, L397, M397, N397, O397, (Q397+R397)/2,Z397,AJ397,"Y"))</f>
        <v>2376</v>
      </c>
      <c r="CV397" s="504">
        <f t="shared" si="102"/>
        <v>1782</v>
      </c>
      <c r="CW397" s="508">
        <f t="shared" si="103"/>
        <v>3600</v>
      </c>
      <c r="CX397" s="717">
        <f t="shared" si="104"/>
        <v>-0.04</v>
      </c>
      <c r="CY397" s="717">
        <f>IF(OR(AQ397="N/A",BM397="N/A",BI397="N/A"),"",IF(AND(H397&lt;1,H397&gt;=0.3,I396="ROUND"),IF(CT397&gt;=-0.4,-0.2,-0.15),MAX(CX397,IF(OR(AQ397="N/A",BM397="N/A",BI397="N/A"),"",GetFinalDiscount("Y", I397, H397, J397, K397, L397, M397, N397, O397, AS397, AT397,AU397,AV397, AW397, AX397,AY397, AZ397, BA397, BB397,BC397,BD397, BE397,BG397, BH397, BJ397, BK397, BN397, BO397, BP397)))))</f>
        <v>-0.2</v>
      </c>
      <c r="CZ397" s="717">
        <f t="shared" si="105"/>
        <v>-0.33999999999999997</v>
      </c>
      <c r="DA397" s="509">
        <f t="shared" si="106"/>
        <v>-0.37999999999999995</v>
      </c>
      <c r="DB397" s="504">
        <f t="shared" si="107"/>
        <v>2232.0000000000005</v>
      </c>
      <c r="DC397" s="504">
        <f t="shared" si="108"/>
        <v>1674.0000000000005</v>
      </c>
      <c r="DD397" s="504" t="str">
        <f t="shared" si="109"/>
        <v/>
      </c>
      <c r="DE397" s="504">
        <f t="array" ref="DE397">IF(OR(AQ397="N/A",BM397="N/A",BI397="N/A"),"",GetCertCharge(H397,"Y",AL397))</f>
        <v>63</v>
      </c>
      <c r="DF397" s="504">
        <f>IF(OR(AQ397="N/A",BM397="N/A",BI397="N/A"),"",DC397*Parameters!$L$3)</f>
        <v>66.960000000000022</v>
      </c>
      <c r="DG397" s="504">
        <f t="shared" si="110"/>
        <v>1544.0400000000004</v>
      </c>
      <c r="DH397" s="504">
        <f t="shared" si="111"/>
        <v>2058.7200000000007</v>
      </c>
    </row>
    <row r="398" spans="2:112" x14ac:dyDescent="0.25">
      <c r="B398" s="798"/>
      <c r="C398" s="799" t="s">
        <v>1543</v>
      </c>
      <c r="D398" s="512"/>
      <c r="E398" s="512"/>
      <c r="F398" s="722" t="s">
        <v>24</v>
      </c>
      <c r="G398" s="800"/>
      <c r="H398" s="801">
        <v>0.77</v>
      </c>
      <c r="I398" s="509" t="s">
        <v>968</v>
      </c>
      <c r="J398" s="802" t="s">
        <v>749</v>
      </c>
      <c r="K398" s="803" t="s">
        <v>251</v>
      </c>
      <c r="L398" s="804"/>
      <c r="M398" s="805" t="s">
        <v>188</v>
      </c>
      <c r="N398" s="804" t="s">
        <v>188</v>
      </c>
      <c r="O398" s="804" t="s">
        <v>22</v>
      </c>
      <c r="P398" s="806"/>
      <c r="Q398" s="805"/>
      <c r="R398" s="805"/>
      <c r="S398" s="805"/>
      <c r="T398" s="805"/>
      <c r="U398" s="805">
        <v>1.92</v>
      </c>
      <c r="V398" s="805"/>
      <c r="W398" s="805"/>
      <c r="X398" s="805"/>
      <c r="Y398" s="805"/>
      <c r="Z398" s="805">
        <v>61.6</v>
      </c>
      <c r="AA398" s="512">
        <v>58</v>
      </c>
      <c r="AB398" s="512"/>
      <c r="AC398" s="512"/>
      <c r="AD398" s="807"/>
      <c r="AE398" s="805"/>
      <c r="AF398" s="805"/>
      <c r="AG398" s="805"/>
      <c r="AH398" s="805"/>
      <c r="AI398" s="512"/>
      <c r="AJ398" s="512" t="s">
        <v>1990</v>
      </c>
      <c r="AK398" s="807"/>
      <c r="AL398" s="512"/>
      <c r="AM398" s="807"/>
      <c r="AN398" s="512"/>
      <c r="AO398" s="559" t="str">
        <f t="array" ref="AO398">IF(AQ398="N/A","",GetRapPrice(I398,H398,J398,K398))</f>
        <v/>
      </c>
      <c r="AP398" s="509" t="str">
        <f t="shared" si="96"/>
        <v/>
      </c>
      <c r="AQ398" s="508" t="str">
        <f t="array" ref="AQ398">GetFMP(I398,H398,J398,K398,L398,M398,N398,O398,(Q398+R398)/2,Z398,AJ398,"Y")</f>
        <v>N/A</v>
      </c>
      <c r="AR398" s="504" t="str">
        <f t="shared" si="97"/>
        <v/>
      </c>
      <c r="AS398" s="808"/>
      <c r="AT398" s="809"/>
      <c r="AU398" s="810"/>
      <c r="AV398" s="810"/>
      <c r="AW398" s="811" t="s">
        <v>229</v>
      </c>
      <c r="AX398" s="811" t="s">
        <v>1183</v>
      </c>
      <c r="AY398" s="810" t="s">
        <v>1183</v>
      </c>
      <c r="AZ398" s="810" t="s">
        <v>1183</v>
      </c>
      <c r="BA398" s="810" t="s">
        <v>1183</v>
      </c>
      <c r="BB398" s="810" t="s">
        <v>1183</v>
      </c>
      <c r="BC398" s="810" t="s">
        <v>1183</v>
      </c>
      <c r="BD398" s="810" t="s">
        <v>1183</v>
      </c>
      <c r="BE398" s="810" t="s">
        <v>1232</v>
      </c>
      <c r="BF398" s="811">
        <f>NaturalRelatedDisc(I398,H398,J398,K398,AX398,"Y",L398,M398,N398,O398)+NaturalRelatedDisc(I398,H398,J398,K398,AY398,"Y",L398,M398,N398,O398)+OpenRelatedDisc(I398,H398,J398,K398,AZ398,"Y",L398,M398,N398,O398)+GrainingRelatedDisc(I398,H398,J398,K398,BA398,"Surface","Y",L398,M398,N398,O398)+GrainingRelatedDisc(I398,H398,J398,K398,BB398,"Internal","Y",L398,M398,N398,O398)+OthersRelatedDisc(I398,H398,J398,K398,BC398,"Y",L398,M398,N398,O398)+OthersRelatedDisc(I398,H398,J398,K398,BD398,"Y",L398,M398,N398,O398)+OthersRelatedDisc(I398,H398,J398,K398,BE398,"Y",L398,M398,N398,O398)+cutrelatedDisc(I398,H398,J398,K398,L398,M398,N398,AW398,"Y",O398)+GetColClarupgDwg(I398,H398,J398,K398,AU398,AV398,"Y",L398)</f>
        <v>0</v>
      </c>
      <c r="BG398" s="810" t="s">
        <v>1183</v>
      </c>
      <c r="BH398" s="810" t="s">
        <v>1183</v>
      </c>
      <c r="BI398" s="811">
        <f t="shared" si="98"/>
        <v>0</v>
      </c>
      <c r="BJ398" s="810" t="s">
        <v>1183</v>
      </c>
      <c r="BK398" s="810" t="s">
        <v>1293</v>
      </c>
      <c r="BL398" s="810" t="s">
        <v>1326</v>
      </c>
      <c r="BM398" s="811" t="e">
        <f t="shared" si="99"/>
        <v>#VALUE!</v>
      </c>
      <c r="BN398" s="812" t="s">
        <v>861</v>
      </c>
      <c r="BO398" s="812" t="s">
        <v>861</v>
      </c>
      <c r="BP398" s="812" t="s">
        <v>749</v>
      </c>
      <c r="BQ398" s="811">
        <f>cleanrelateddisc(I398, H398, J398, K398, BN398, BO398, "Y", L398, M398, N398)+HARelatedDisc(I398, H398, J398, K398,BP398, "Y", L398)</f>
        <v>0</v>
      </c>
      <c r="BR398" s="810"/>
      <c r="BS398" s="810"/>
      <c r="BT398" s="811"/>
      <c r="BU398" s="811"/>
      <c r="BV398" s="810"/>
      <c r="BW398" s="811"/>
      <c r="BX398" s="810"/>
      <c r="BY398" s="813"/>
      <c r="BZ398" s="811"/>
      <c r="CA398" s="813"/>
      <c r="CB398" s="811"/>
      <c r="CC398" s="810"/>
      <c r="CD398" s="810"/>
      <c r="CE398" s="810"/>
      <c r="CF398" s="810"/>
      <c r="CG398" s="810"/>
      <c r="CH398" s="810"/>
      <c r="CI398" s="810"/>
      <c r="CJ398" s="810"/>
      <c r="CK398" s="814"/>
      <c r="CL398" s="815">
        <f t="array" ref="CL398">getSection(I398,J398,K398)</f>
        <v>0</v>
      </c>
      <c r="CM398" s="508" t="str">
        <f t="array" ref="CM398">IF(AQ398="N/A","",IF(CU398="N/A",0,GetRapPrice(I398,H398,J398,K398)))</f>
        <v/>
      </c>
      <c r="CN398" s="509" t="str">
        <f t="shared" si="100"/>
        <v/>
      </c>
      <c r="CO398" s="509" t="str">
        <f t="array" ref="CO398">IF(AQ398="N/A","",IF(CU398="N/A",0,IF(ISBLANK(G398),0,GetPolSymmDiscount(I398,H398,J398,K398,L398,M398,N398,O398))))</f>
        <v/>
      </c>
      <c r="CP398" s="509" t="str">
        <f t="array" ref="CP398">IF(AQ398="N/A","",Depthdisc(I398,H398,L398,J398,K398,Z398,"Y"))</f>
        <v/>
      </c>
      <c r="CQ398" s="509" t="str">
        <f t="array" ref="CQ398">IF(AQ398="N/A","",IF(CU398="N/A",0,GetSizePremiums(I398,H398,J398,K398,L398,M398,N398,O398,getSection(G398,J398,K398))))</f>
        <v/>
      </c>
      <c r="CR398" s="509" t="str">
        <f t="array" ref="CR398">IF(AQ398="N/A","",IF(CU398="N/A",0,IF(ISBLANK(G398),0,GetDiameterPremiums(I398,H398,L398,M398,N398,O398,J398,K398,T398))))</f>
        <v/>
      </c>
      <c r="CS398" s="509" t="str">
        <f t="array" ref="CS398">IF(AQ398="N/A","",IF(CU398="N/A",0,IF(ISBLANK(G398),0,GetKtoSPremiums(I398,H398,J398,K398,AJ398))))</f>
        <v/>
      </c>
      <c r="CT398" s="509" t="str">
        <f t="shared" si="101"/>
        <v/>
      </c>
      <c r="CU398" s="508" t="str">
        <f t="array" ref="CU398">IF(AQ398="N/A","",GetFMP(I398, H398, J398, K398, L398, M398, N398, O398, (Q398+R398)/2,Z398,AJ398,"Y"))</f>
        <v/>
      </c>
      <c r="CV398" s="504" t="str">
        <f t="shared" si="102"/>
        <v/>
      </c>
      <c r="CW398" s="508" t="str">
        <f t="shared" si="103"/>
        <v/>
      </c>
      <c r="CX398" s="717" t="e">
        <f t="shared" si="104"/>
        <v>#VALUE!</v>
      </c>
      <c r="CY398" s="717" t="e">
        <f>IF(OR(AQ398="N/A",BM398="N/A",BI398="N/A"),"",IF(AND(H398&lt;1,H398&gt;=0.3,I397="ROUND"),IF(CT398&gt;=-0.4,-0.2,-0.15),MAX(CX398,IF(OR(AQ398="N/A",BM398="N/A",BI398="N/A"),"",GetFinalDiscount("Y", I398, H398, J398, K398, L398, M398, N398, O398, AS398, AT398,AU398,AV398, AW398, AX398,AY398, AZ398, BA398, BB398,BC398,BD398, BE398,BG398, BH398, BJ398, BK398, BN398, BO398, BP398)))))</f>
        <v>#VALUE!</v>
      </c>
      <c r="CZ398" s="717" t="str">
        <f t="shared" si="105"/>
        <v/>
      </c>
      <c r="DA398" s="509" t="e">
        <f t="shared" si="106"/>
        <v>#VALUE!</v>
      </c>
      <c r="DB398" s="504" t="e">
        <f t="shared" si="107"/>
        <v>#VALUE!</v>
      </c>
      <c r="DC398" s="504" t="e">
        <f t="shared" si="108"/>
        <v>#VALUE!</v>
      </c>
      <c r="DD398" s="504" t="e">
        <f t="shared" si="109"/>
        <v>#VALUE!</v>
      </c>
      <c r="DE398" s="504" t="e">
        <f t="array" ref="DE398">IF(OR(AQ398="N/A",BM398="N/A",BI398="N/A"),"",GetCertCharge(H398,"Y",AL398))</f>
        <v>#VALUE!</v>
      </c>
      <c r="DF398" s="504" t="e">
        <f>IF(OR(AQ398="N/A",BM398="N/A",BI398="N/A"),"",DC398*Parameters!$L$3)</f>
        <v>#VALUE!</v>
      </c>
      <c r="DG398" s="504" t="e">
        <f t="shared" si="110"/>
        <v>#VALUE!</v>
      </c>
      <c r="DH398" s="504" t="e">
        <f t="shared" si="111"/>
        <v>#VALUE!</v>
      </c>
    </row>
    <row r="399" spans="2:112" x14ac:dyDescent="0.25">
      <c r="B399" s="798"/>
      <c r="C399" s="799" t="s">
        <v>1873</v>
      </c>
      <c r="D399" s="512"/>
      <c r="E399" s="512"/>
      <c r="F399" s="722" t="s">
        <v>24</v>
      </c>
      <c r="G399" s="800"/>
      <c r="H399" s="801">
        <v>0.77</v>
      </c>
      <c r="I399" s="509" t="s">
        <v>196</v>
      </c>
      <c r="J399" s="802" t="s">
        <v>749</v>
      </c>
      <c r="K399" s="803" t="s">
        <v>266</v>
      </c>
      <c r="L399" s="804" t="s">
        <v>188</v>
      </c>
      <c r="M399" s="805" t="s">
        <v>188</v>
      </c>
      <c r="N399" s="804" t="s">
        <v>188</v>
      </c>
      <c r="O399" s="804" t="s">
        <v>58</v>
      </c>
      <c r="P399" s="806"/>
      <c r="Q399" s="805"/>
      <c r="R399" s="805"/>
      <c r="S399" s="805"/>
      <c r="T399" s="805"/>
      <c r="U399" s="805">
        <v>1.0049999999999999</v>
      </c>
      <c r="V399" s="805"/>
      <c r="W399" s="805"/>
      <c r="X399" s="805"/>
      <c r="Y399" s="805"/>
      <c r="Z399" s="805">
        <v>61.8</v>
      </c>
      <c r="AA399" s="512">
        <v>56</v>
      </c>
      <c r="AB399" s="512"/>
      <c r="AC399" s="512"/>
      <c r="AD399" s="807"/>
      <c r="AE399" s="805"/>
      <c r="AF399" s="805"/>
      <c r="AG399" s="805"/>
      <c r="AH399" s="805"/>
      <c r="AI399" s="512"/>
      <c r="AJ399" s="512" t="s">
        <v>1921</v>
      </c>
      <c r="AK399" s="807"/>
      <c r="AL399" s="512"/>
      <c r="AM399" s="807"/>
      <c r="AN399" s="512"/>
      <c r="AO399" s="559">
        <f t="array" ref="AO399">IF(AQ399="N/A","",GetRapPrice(I399,H399,J399,K399))</f>
        <v>1700</v>
      </c>
      <c r="AP399" s="509">
        <f t="shared" si="96"/>
        <v>-0.44999999999999996</v>
      </c>
      <c r="AQ399" s="508">
        <f t="array" ref="AQ399">GetFMP(I399,H399,J399,K399,L399,M399,N399,O399,(Q399+R399)/2,Z399,AJ399,"Y")</f>
        <v>935.00000000000011</v>
      </c>
      <c r="AR399" s="504">
        <f t="shared" si="97"/>
        <v>719.95000000000016</v>
      </c>
      <c r="AS399" s="808"/>
      <c r="AT399" s="809"/>
      <c r="AU399" s="810"/>
      <c r="AV399" s="810"/>
      <c r="AW399" s="811" t="s">
        <v>189</v>
      </c>
      <c r="AX399" s="811" t="s">
        <v>1183</v>
      </c>
      <c r="AY399" s="810" t="s">
        <v>1183</v>
      </c>
      <c r="AZ399" s="810" t="s">
        <v>267</v>
      </c>
      <c r="BA399" s="810" t="s">
        <v>195</v>
      </c>
      <c r="BB399" s="810" t="s">
        <v>1183</v>
      </c>
      <c r="BC399" s="810" t="s">
        <v>1183</v>
      </c>
      <c r="BD399" s="810" t="s">
        <v>1183</v>
      </c>
      <c r="BE399" s="810" t="s">
        <v>1235</v>
      </c>
      <c r="BF399" s="811">
        <f>NaturalRelatedDisc(I399,H399,J399,K399,AX399,"Y",L399,M399,N399,O399)+NaturalRelatedDisc(I399,H399,J399,K399,AY399,"Y",L399,M399,N399,O399)+OpenRelatedDisc(I399,H399,J399,K399,AZ399,"Y",L399,M399,N399,O399)+GrainingRelatedDisc(I399,H399,J399,K399,BA399,"Surface","Y",L399,M399,N399,O399)+GrainingRelatedDisc(I399,H399,J399,K399,BB399,"Internal","Y",L399,M399,N399,O399)+OthersRelatedDisc(I399,H399,J399,K399,BC399,"Y",L399,M399,N399,O399)+OthersRelatedDisc(I399,H399,J399,K399,BD399,"Y",L399,M399,N399,O399)+OthersRelatedDisc(I399,H399,J399,K399,BE399,"Y",L399,M399,N399,O399)+cutrelatedDisc(I399,H399,J399,K399,L399,M399,N399,AW399,"Y",O399)+GetColClarupgDwg(I399,H399,J399,K399,AU399,AV399,"Y",L399)</f>
        <v>-0.02</v>
      </c>
      <c r="BG399" s="810" t="s">
        <v>1183</v>
      </c>
      <c r="BH399" s="810" t="s">
        <v>1183</v>
      </c>
      <c r="BI399" s="811">
        <f t="shared" si="98"/>
        <v>0</v>
      </c>
      <c r="BJ399" s="810" t="s">
        <v>1284</v>
      </c>
      <c r="BK399" s="810" t="s">
        <v>1293</v>
      </c>
      <c r="BL399" s="810" t="s">
        <v>1327</v>
      </c>
      <c r="BM399" s="811">
        <f t="shared" si="99"/>
        <v>-0.01</v>
      </c>
      <c r="BN399" s="812" t="s">
        <v>749</v>
      </c>
      <c r="BO399" s="812" t="s">
        <v>749</v>
      </c>
      <c r="BP399" s="812" t="s">
        <v>749</v>
      </c>
      <c r="BQ399" s="811">
        <f>cleanrelateddisc(I399, H399, J399, K399, BN399, BO399, "Y", L399, M399, N399)+HARelatedDisc(I399, H399, J399, K399,BP399, "Y", L399)</f>
        <v>0</v>
      </c>
      <c r="BR399" s="810"/>
      <c r="BS399" s="810"/>
      <c r="BT399" s="811"/>
      <c r="BU399" s="811"/>
      <c r="BV399" s="810"/>
      <c r="BW399" s="811"/>
      <c r="BX399" s="810"/>
      <c r="BY399" s="813"/>
      <c r="BZ399" s="811"/>
      <c r="CA399" s="813"/>
      <c r="CB399" s="811"/>
      <c r="CC399" s="810"/>
      <c r="CD399" s="810"/>
      <c r="CE399" s="810"/>
      <c r="CF399" s="810"/>
      <c r="CG399" s="810"/>
      <c r="CH399" s="810"/>
      <c r="CI399" s="810"/>
      <c r="CJ399" s="810"/>
      <c r="CK399" s="814"/>
      <c r="CL399" s="815">
        <f t="array" ref="CL399">getSection(I399,J399,K399)</f>
        <v>9</v>
      </c>
      <c r="CM399" s="508">
        <f t="array" ref="CM399">IF(AQ399="N/A","",IF(CU399="N/A",0,GetRapPrice(I399,H399,J399,K399)))</f>
        <v>1700</v>
      </c>
      <c r="CN399" s="509">
        <f t="shared" si="100"/>
        <v>-0.44999999999999996</v>
      </c>
      <c r="CO399" s="509">
        <f t="array" ref="CO399">IF(AQ399="N/A","",IF(CU399="N/A",0,IF(ISBLANK(G399),0,GetPolSymmDiscount(I399,H399,J399,K399,L399,M399,N399,O399))))</f>
        <v>0</v>
      </c>
      <c r="CP399" s="509">
        <f t="array" ref="CP399">IF(AQ399="N/A","",Depthdisc(I399,H399,L399,J399,K399,Z399,"Y"))</f>
        <v>0</v>
      </c>
      <c r="CQ399" s="509">
        <f t="array" ref="CQ399">IF(AQ399="N/A","",IF(CU399="N/A",0,GetSizePremiums(I399,H399,J399,K399,L399,M399,N399,O399,getSection(G399,J399,K399))))</f>
        <v>0</v>
      </c>
      <c r="CR399" s="509">
        <f t="array" ref="CR399">IF(AQ399="N/A","",IF(CU399="N/A",0,IF(ISBLANK(G399),0,GetDiameterPremiums(I399,H399,L399,M399,N399,O399,J399,K399,T399))))</f>
        <v>0</v>
      </c>
      <c r="CS399" s="509">
        <f t="array" ref="CS399">IF(AQ399="N/A","",IF(CU399="N/A",0,IF(ISBLANK(G399),0,GetKtoSPremiums(I399,H399,J399,K399,AJ399))))</f>
        <v>0</v>
      </c>
      <c r="CT399" s="509">
        <f t="shared" si="101"/>
        <v>-0.44999999999999996</v>
      </c>
      <c r="CU399" s="508">
        <f t="array" ref="CU399">IF(AQ399="N/A","",GetFMP(I399, H399, J399, K399, L399, M399, N399, O399, (Q399+R399)/2,Z399,AJ399,"Y"))</f>
        <v>935.00000000000011</v>
      </c>
      <c r="CV399" s="504">
        <f t="shared" si="102"/>
        <v>719.95000000000016</v>
      </c>
      <c r="CW399" s="508">
        <f t="shared" si="103"/>
        <v>1700</v>
      </c>
      <c r="CX399" s="717">
        <f t="shared" si="104"/>
        <v>-0.03</v>
      </c>
      <c r="CY399" s="717">
        <f>IF(OR(AQ399="N/A",BM399="N/A",BI399="N/A"),"",IF(AND(H399&lt;1,H399&gt;=0.3,I398="ROUND"),IF(CT399&gt;=-0.4,-0.2,-0.15),MAX(CX399,IF(OR(AQ399="N/A",BM399="N/A",BI399="N/A"),"",GetFinalDiscount("Y", I399, H399, J399, K399, L399, M399, N399, O399, AS399, AT399,AU399,AV399, AW399, AX399,AY399, AZ399, BA399, BB399,BC399,BD399, BE399,BG399, BH399, BJ399, BK399, BN399, BO399, BP399)))))</f>
        <v>-0.03</v>
      </c>
      <c r="CZ399" s="717">
        <f t="shared" si="105"/>
        <v>-0.44999999999999996</v>
      </c>
      <c r="DA399" s="509">
        <f t="shared" si="106"/>
        <v>-0.48</v>
      </c>
      <c r="DB399" s="504">
        <f t="shared" si="107"/>
        <v>884</v>
      </c>
      <c r="DC399" s="504">
        <f t="shared" si="108"/>
        <v>680.68000000000006</v>
      </c>
      <c r="DD399" s="504" t="str">
        <f t="shared" si="109"/>
        <v/>
      </c>
      <c r="DE399" s="504">
        <f t="array" ref="DE399">IF(OR(AQ399="N/A",BM399="N/A",BI399="N/A"),"",GetCertCharge(H399,"Y",AL399))</f>
        <v>63</v>
      </c>
      <c r="DF399" s="504">
        <f>IF(OR(AQ399="N/A",BM399="N/A",BI399="N/A"),"",DC399*Parameters!$L$3)</f>
        <v>27.227200000000003</v>
      </c>
      <c r="DG399" s="504">
        <f t="shared" si="110"/>
        <v>590.45280000000002</v>
      </c>
      <c r="DH399" s="504">
        <f t="shared" si="111"/>
        <v>766.82181818181823</v>
      </c>
    </row>
    <row r="400" spans="2:112" x14ac:dyDescent="0.25">
      <c r="B400" s="798"/>
      <c r="C400" s="799" t="s">
        <v>1543</v>
      </c>
      <c r="D400" s="512"/>
      <c r="E400" s="512"/>
      <c r="F400" s="722" t="s">
        <v>24</v>
      </c>
      <c r="G400" s="800"/>
      <c r="H400" s="801">
        <v>0.77</v>
      </c>
      <c r="I400" s="509" t="s">
        <v>968</v>
      </c>
      <c r="J400" s="802" t="s">
        <v>749</v>
      </c>
      <c r="K400" s="803" t="s">
        <v>251</v>
      </c>
      <c r="L400" s="804"/>
      <c r="M400" s="805" t="s">
        <v>188</v>
      </c>
      <c r="N400" s="804" t="s">
        <v>188</v>
      </c>
      <c r="O400" s="804" t="s">
        <v>22</v>
      </c>
      <c r="P400" s="806"/>
      <c r="Q400" s="805"/>
      <c r="R400" s="805"/>
      <c r="S400" s="805"/>
      <c r="T400" s="805"/>
      <c r="U400" s="805">
        <v>1.92</v>
      </c>
      <c r="V400" s="805"/>
      <c r="W400" s="805"/>
      <c r="X400" s="805"/>
      <c r="Y400" s="805"/>
      <c r="Z400" s="805">
        <v>61.6</v>
      </c>
      <c r="AA400" s="512">
        <v>58</v>
      </c>
      <c r="AB400" s="512"/>
      <c r="AC400" s="512"/>
      <c r="AD400" s="807"/>
      <c r="AE400" s="805"/>
      <c r="AF400" s="805"/>
      <c r="AG400" s="805"/>
      <c r="AH400" s="805"/>
      <c r="AI400" s="512"/>
      <c r="AJ400" s="512" t="s">
        <v>1990</v>
      </c>
      <c r="AK400" s="807"/>
      <c r="AL400" s="512"/>
      <c r="AM400" s="807"/>
      <c r="AN400" s="512"/>
      <c r="AO400" s="559" t="str">
        <f t="array" ref="AO400">IF(AQ400="N/A","",GetRapPrice(I400,H400,J400,K400))</f>
        <v/>
      </c>
      <c r="AP400" s="509" t="str">
        <f t="shared" si="96"/>
        <v/>
      </c>
      <c r="AQ400" s="508" t="str">
        <f t="array" ref="AQ400">GetFMP(I400,H400,J400,K400,L400,M400,N400,O400,(Q400+R400)/2,Z400,AJ400,"Y")</f>
        <v>N/A</v>
      </c>
      <c r="AR400" s="504" t="str">
        <f t="shared" si="97"/>
        <v/>
      </c>
      <c r="AS400" s="808"/>
      <c r="AT400" s="809"/>
      <c r="AU400" s="810"/>
      <c r="AV400" s="810"/>
      <c r="AW400" s="811" t="s">
        <v>229</v>
      </c>
      <c r="AX400" s="811" t="s">
        <v>1183</v>
      </c>
      <c r="AY400" s="810" t="s">
        <v>1183</v>
      </c>
      <c r="AZ400" s="810" t="s">
        <v>1183</v>
      </c>
      <c r="BA400" s="810" t="s">
        <v>1183</v>
      </c>
      <c r="BB400" s="810" t="s">
        <v>1183</v>
      </c>
      <c r="BC400" s="810" t="s">
        <v>1183</v>
      </c>
      <c r="BD400" s="810" t="s">
        <v>1183</v>
      </c>
      <c r="BE400" s="810" t="s">
        <v>1232</v>
      </c>
      <c r="BF400" s="811">
        <f>NaturalRelatedDisc(I400,H400,J400,K400,AX400,"Y",L400,M400,N400,O400)+NaturalRelatedDisc(I400,H400,J400,K400,AY400,"Y",L400,M400,N400,O400)+OpenRelatedDisc(I400,H400,J400,K400,AZ400,"Y",L400,M400,N400,O400)+GrainingRelatedDisc(I400,H400,J400,K400,BA400,"Surface","Y",L400,M400,N400,O400)+GrainingRelatedDisc(I400,H400,J400,K400,BB400,"Internal","Y",L400,M400,N400,O400)+OthersRelatedDisc(I400,H400,J400,K400,BC400,"Y",L400,M400,N400,O400)+OthersRelatedDisc(I400,H400,J400,K400,BD400,"Y",L400,M400,N400,O400)+OthersRelatedDisc(I400,H400,J400,K400,BE400,"Y",L400,M400,N400,O400)+cutrelatedDisc(I400,H400,J400,K400,L400,M400,N400,AW400,"Y",O400)+GetColClarupgDwg(I400,H400,J400,K400,AU400,AV400,"Y",L400)</f>
        <v>0</v>
      </c>
      <c r="BG400" s="810" t="s">
        <v>1183</v>
      </c>
      <c r="BH400" s="810" t="s">
        <v>1183</v>
      </c>
      <c r="BI400" s="811">
        <f t="shared" si="98"/>
        <v>0</v>
      </c>
      <c r="BJ400" s="810" t="s">
        <v>1183</v>
      </c>
      <c r="BK400" s="810" t="s">
        <v>1293</v>
      </c>
      <c r="BL400" s="810" t="s">
        <v>1326</v>
      </c>
      <c r="BM400" s="811" t="e">
        <f t="shared" si="99"/>
        <v>#VALUE!</v>
      </c>
      <c r="BN400" s="812" t="s">
        <v>861</v>
      </c>
      <c r="BO400" s="812" t="s">
        <v>861</v>
      </c>
      <c r="BP400" s="812" t="s">
        <v>749</v>
      </c>
      <c r="BQ400" s="811">
        <f>cleanrelateddisc(I400, H400, J400, K400, BN400, BO400, "Y", L400, M400, N400)+HARelatedDisc(I400, H400, J400, K400,BP400, "Y", L400)</f>
        <v>0</v>
      </c>
      <c r="BR400" s="810"/>
      <c r="BS400" s="810"/>
      <c r="BT400" s="811"/>
      <c r="BU400" s="811"/>
      <c r="BV400" s="810"/>
      <c r="BW400" s="811"/>
      <c r="BX400" s="810"/>
      <c r="BY400" s="813"/>
      <c r="BZ400" s="811"/>
      <c r="CA400" s="813"/>
      <c r="CB400" s="811"/>
      <c r="CC400" s="810"/>
      <c r="CD400" s="810"/>
      <c r="CE400" s="810"/>
      <c r="CF400" s="810"/>
      <c r="CG400" s="810"/>
      <c r="CH400" s="810"/>
      <c r="CI400" s="810"/>
      <c r="CJ400" s="810"/>
      <c r="CK400" s="814"/>
      <c r="CL400" s="815">
        <f t="array" ref="CL400">getSection(I400,J400,K400)</f>
        <v>0</v>
      </c>
      <c r="CM400" s="508" t="str">
        <f t="array" ref="CM400">IF(AQ400="N/A","",IF(CU400="N/A",0,GetRapPrice(I400,H400,J400,K400)))</f>
        <v/>
      </c>
      <c r="CN400" s="509" t="str">
        <f t="shared" si="100"/>
        <v/>
      </c>
      <c r="CO400" s="509" t="str">
        <f t="array" ref="CO400">IF(AQ400="N/A","",IF(CU400="N/A",0,IF(ISBLANK(G400),0,GetPolSymmDiscount(I400,H400,J400,K400,L400,M400,N400,O400))))</f>
        <v/>
      </c>
      <c r="CP400" s="509" t="str">
        <f t="array" ref="CP400">IF(AQ400="N/A","",Depthdisc(I400,H400,L400,J400,K400,Z400,"Y"))</f>
        <v/>
      </c>
      <c r="CQ400" s="509" t="str">
        <f t="array" ref="CQ400">IF(AQ400="N/A","",IF(CU400="N/A",0,GetSizePremiums(I400,H400,J400,K400,L400,M400,N400,O400,getSection(G400,J400,K400))))</f>
        <v/>
      </c>
      <c r="CR400" s="509" t="str">
        <f t="array" ref="CR400">IF(AQ400="N/A","",IF(CU400="N/A",0,IF(ISBLANK(G400),0,GetDiameterPremiums(I400,H400,L400,M400,N400,O400,J400,K400,T400))))</f>
        <v/>
      </c>
      <c r="CS400" s="509" t="str">
        <f t="array" ref="CS400">IF(AQ400="N/A","",IF(CU400="N/A",0,IF(ISBLANK(G400),0,GetKtoSPremiums(I400,H400,J400,K400,AJ400))))</f>
        <v/>
      </c>
      <c r="CT400" s="509" t="str">
        <f t="shared" si="101"/>
        <v/>
      </c>
      <c r="CU400" s="508" t="str">
        <f t="array" ref="CU400">IF(AQ400="N/A","",GetFMP(I400, H400, J400, K400, L400, M400, N400, O400, (Q400+R400)/2,Z400,AJ400,"Y"))</f>
        <v/>
      </c>
      <c r="CV400" s="504" t="str">
        <f t="shared" si="102"/>
        <v/>
      </c>
      <c r="CW400" s="508" t="str">
        <f t="shared" si="103"/>
        <v/>
      </c>
      <c r="CX400" s="717" t="e">
        <f t="shared" si="104"/>
        <v>#VALUE!</v>
      </c>
      <c r="CY400" s="717" t="e">
        <f>IF(OR(AQ400="N/A",BM400="N/A",BI400="N/A"),"",IF(AND(H400&lt;1,H400&gt;=0.3,I399="ROUND"),IF(CT400&gt;=-0.4,-0.2,-0.15),MAX(CX400,IF(OR(AQ400="N/A",BM400="N/A",BI400="N/A"),"",GetFinalDiscount("Y", I400, H400, J400, K400, L400, M400, N400, O400, AS400, AT400,AU400,AV400, AW400, AX400,AY400, AZ400, BA400, BB400,BC400,BD400, BE400,BG400, BH400, BJ400, BK400, BN400, BO400, BP400)))))</f>
        <v>#VALUE!</v>
      </c>
      <c r="CZ400" s="717" t="str">
        <f t="shared" si="105"/>
        <v/>
      </c>
      <c r="DA400" s="509" t="e">
        <f t="shared" si="106"/>
        <v>#VALUE!</v>
      </c>
      <c r="DB400" s="504" t="e">
        <f t="shared" si="107"/>
        <v>#VALUE!</v>
      </c>
      <c r="DC400" s="504" t="e">
        <f t="shared" si="108"/>
        <v>#VALUE!</v>
      </c>
      <c r="DD400" s="504" t="e">
        <f t="shared" si="109"/>
        <v>#VALUE!</v>
      </c>
      <c r="DE400" s="504" t="e">
        <f t="array" ref="DE400">IF(OR(AQ400="N/A",BM400="N/A",BI400="N/A"),"",GetCertCharge(H400,"Y",AL400))</f>
        <v>#VALUE!</v>
      </c>
      <c r="DF400" s="504" t="e">
        <f>IF(OR(AQ400="N/A",BM400="N/A",BI400="N/A"),"",DC400*Parameters!$L$3)</f>
        <v>#VALUE!</v>
      </c>
      <c r="DG400" s="504" t="e">
        <f t="shared" si="110"/>
        <v>#VALUE!</v>
      </c>
      <c r="DH400" s="504" t="e">
        <f t="shared" si="111"/>
        <v>#VALUE!</v>
      </c>
    </row>
    <row r="401" spans="2:112" x14ac:dyDescent="0.25">
      <c r="B401" s="798"/>
      <c r="C401" s="799" t="s">
        <v>1873</v>
      </c>
      <c r="D401" s="512"/>
      <c r="E401" s="512"/>
      <c r="F401" s="722" t="s">
        <v>24</v>
      </c>
      <c r="G401" s="800"/>
      <c r="H401" s="801">
        <v>0.77</v>
      </c>
      <c r="I401" s="509" t="s">
        <v>196</v>
      </c>
      <c r="J401" s="802" t="s">
        <v>749</v>
      </c>
      <c r="K401" s="803" t="s">
        <v>266</v>
      </c>
      <c r="L401" s="804" t="s">
        <v>188</v>
      </c>
      <c r="M401" s="805" t="s">
        <v>188</v>
      </c>
      <c r="N401" s="804" t="s">
        <v>188</v>
      </c>
      <c r="O401" s="804" t="s">
        <v>58</v>
      </c>
      <c r="P401" s="806"/>
      <c r="Q401" s="805"/>
      <c r="R401" s="805"/>
      <c r="S401" s="805"/>
      <c r="T401" s="805"/>
      <c r="U401" s="805">
        <v>1.0049999999999999</v>
      </c>
      <c r="V401" s="805"/>
      <c r="W401" s="805"/>
      <c r="X401" s="805"/>
      <c r="Y401" s="805"/>
      <c r="Z401" s="805">
        <v>61.8</v>
      </c>
      <c r="AA401" s="512">
        <v>56</v>
      </c>
      <c r="AB401" s="512"/>
      <c r="AC401" s="512"/>
      <c r="AD401" s="807"/>
      <c r="AE401" s="805"/>
      <c r="AF401" s="805"/>
      <c r="AG401" s="805"/>
      <c r="AH401" s="805"/>
      <c r="AI401" s="512"/>
      <c r="AJ401" s="512" t="s">
        <v>1921</v>
      </c>
      <c r="AK401" s="807"/>
      <c r="AL401" s="512"/>
      <c r="AM401" s="807"/>
      <c r="AN401" s="512"/>
      <c r="AO401" s="559">
        <f t="array" ref="AO401">IF(AQ401="N/A","",GetRapPrice(I401,H401,J401,K401))</f>
        <v>1700</v>
      </c>
      <c r="AP401" s="509">
        <f t="shared" si="96"/>
        <v>-0.44999999999999996</v>
      </c>
      <c r="AQ401" s="508">
        <f t="array" ref="AQ401">GetFMP(I401,H401,J401,K401,L401,M401,N401,O401,(Q401+R401)/2,Z401,AJ401,"Y")</f>
        <v>935.00000000000011</v>
      </c>
      <c r="AR401" s="504">
        <f t="shared" si="97"/>
        <v>719.95000000000016</v>
      </c>
      <c r="AS401" s="808"/>
      <c r="AT401" s="809"/>
      <c r="AU401" s="810"/>
      <c r="AV401" s="810"/>
      <c r="AW401" s="811" t="s">
        <v>189</v>
      </c>
      <c r="AX401" s="811" t="s">
        <v>1183</v>
      </c>
      <c r="AY401" s="810" t="s">
        <v>1183</v>
      </c>
      <c r="AZ401" s="810" t="s">
        <v>267</v>
      </c>
      <c r="BA401" s="810" t="s">
        <v>195</v>
      </c>
      <c r="BB401" s="810" t="s">
        <v>1183</v>
      </c>
      <c r="BC401" s="810" t="s">
        <v>1183</v>
      </c>
      <c r="BD401" s="810" t="s">
        <v>1183</v>
      </c>
      <c r="BE401" s="810" t="s">
        <v>1235</v>
      </c>
      <c r="BF401" s="811">
        <f>NaturalRelatedDisc(I401,H401,J401,K401,AX401,"Y",L401,M401,N401,O401)+NaturalRelatedDisc(I401,H401,J401,K401,AY401,"Y",L401,M401,N401,O401)+OpenRelatedDisc(I401,H401,J401,K401,AZ401,"Y",L401,M401,N401,O401)+GrainingRelatedDisc(I401,H401,J401,K401,BA401,"Surface","Y",L401,M401,N401,O401)+GrainingRelatedDisc(I401,H401,J401,K401,BB401,"Internal","Y",L401,M401,N401,O401)+OthersRelatedDisc(I401,H401,J401,K401,BC401,"Y",L401,M401,N401,O401)+OthersRelatedDisc(I401,H401,J401,K401,BD401,"Y",L401,M401,N401,O401)+OthersRelatedDisc(I401,H401,J401,K401,BE401,"Y",L401,M401,N401,O401)+cutrelatedDisc(I401,H401,J401,K401,L401,M401,N401,AW401,"Y",O401)+GetColClarupgDwg(I401,H401,J401,K401,AU401,AV401,"Y",L401)</f>
        <v>-0.02</v>
      </c>
      <c r="BG401" s="810" t="s">
        <v>1183</v>
      </c>
      <c r="BH401" s="810" t="s">
        <v>1183</v>
      </c>
      <c r="BI401" s="811">
        <f t="shared" si="98"/>
        <v>0</v>
      </c>
      <c r="BJ401" s="810" t="s">
        <v>1284</v>
      </c>
      <c r="BK401" s="810" t="s">
        <v>1293</v>
      </c>
      <c r="BL401" s="810" t="s">
        <v>1327</v>
      </c>
      <c r="BM401" s="811">
        <f t="shared" si="99"/>
        <v>-0.01</v>
      </c>
      <c r="BN401" s="812" t="s">
        <v>749</v>
      </c>
      <c r="BO401" s="812" t="s">
        <v>749</v>
      </c>
      <c r="BP401" s="812" t="s">
        <v>749</v>
      </c>
      <c r="BQ401" s="811">
        <f>cleanrelateddisc(I401, H401, J401, K401, BN401, BO401, "Y", L401, M401, N401)+HARelatedDisc(I401, H401, J401, K401,BP401, "Y", L401)</f>
        <v>0</v>
      </c>
      <c r="BR401" s="810"/>
      <c r="BS401" s="810"/>
      <c r="BT401" s="811"/>
      <c r="BU401" s="811"/>
      <c r="BV401" s="810"/>
      <c r="BW401" s="811"/>
      <c r="BX401" s="810"/>
      <c r="BY401" s="813"/>
      <c r="BZ401" s="811"/>
      <c r="CA401" s="813"/>
      <c r="CB401" s="811"/>
      <c r="CC401" s="810"/>
      <c r="CD401" s="810"/>
      <c r="CE401" s="810"/>
      <c r="CF401" s="810"/>
      <c r="CG401" s="810"/>
      <c r="CH401" s="810"/>
      <c r="CI401" s="810"/>
      <c r="CJ401" s="810"/>
      <c r="CK401" s="814"/>
      <c r="CL401" s="815">
        <f t="array" ref="CL401">getSection(I401,J401,K401)</f>
        <v>9</v>
      </c>
      <c r="CM401" s="508">
        <f t="array" ref="CM401">IF(AQ401="N/A","",IF(CU401="N/A",0,GetRapPrice(I401,H401,J401,K401)))</f>
        <v>1700</v>
      </c>
      <c r="CN401" s="509">
        <f t="shared" si="100"/>
        <v>-0.44999999999999996</v>
      </c>
      <c r="CO401" s="509">
        <f t="array" ref="CO401">IF(AQ401="N/A","",IF(CU401="N/A",0,IF(ISBLANK(G401),0,GetPolSymmDiscount(I401,H401,J401,K401,L401,M401,N401,O401))))</f>
        <v>0</v>
      </c>
      <c r="CP401" s="509">
        <f t="array" ref="CP401">IF(AQ401="N/A","",Depthdisc(I401,H401,L401,J401,K401,Z401,"Y"))</f>
        <v>0</v>
      </c>
      <c r="CQ401" s="509">
        <f t="array" ref="CQ401">IF(AQ401="N/A","",IF(CU401="N/A",0,GetSizePremiums(I401,H401,J401,K401,L401,M401,N401,O401,getSection(G401,J401,K401))))</f>
        <v>0</v>
      </c>
      <c r="CR401" s="509">
        <f t="array" ref="CR401">IF(AQ401="N/A","",IF(CU401="N/A",0,IF(ISBLANK(G401),0,GetDiameterPremiums(I401,H401,L401,M401,N401,O401,J401,K401,T401))))</f>
        <v>0</v>
      </c>
      <c r="CS401" s="509">
        <f t="array" ref="CS401">IF(AQ401="N/A","",IF(CU401="N/A",0,IF(ISBLANK(G401),0,GetKtoSPremiums(I401,H401,J401,K401,AJ401))))</f>
        <v>0</v>
      </c>
      <c r="CT401" s="509">
        <f t="shared" si="101"/>
        <v>-0.44999999999999996</v>
      </c>
      <c r="CU401" s="508">
        <f t="array" ref="CU401">IF(AQ401="N/A","",GetFMP(I401, H401, J401, K401, L401, M401, N401, O401, (Q401+R401)/2,Z401,AJ401,"Y"))</f>
        <v>935.00000000000011</v>
      </c>
      <c r="CV401" s="504">
        <f t="shared" si="102"/>
        <v>719.95000000000016</v>
      </c>
      <c r="CW401" s="508">
        <f t="shared" si="103"/>
        <v>1700</v>
      </c>
      <c r="CX401" s="717">
        <f t="shared" si="104"/>
        <v>-0.03</v>
      </c>
      <c r="CY401" s="717">
        <f>IF(OR(AQ401="N/A",BM401="N/A",BI401="N/A"),"",IF(AND(H401&lt;1,H401&gt;=0.3,I400="ROUND"),IF(CT401&gt;=-0.4,-0.2,-0.15),MAX(CX401,IF(OR(AQ401="N/A",BM401="N/A",BI401="N/A"),"",GetFinalDiscount("Y", I401, H401, J401, K401, L401, M401, N401, O401, AS401, AT401,AU401,AV401, AW401, AX401,AY401, AZ401, BA401, BB401,BC401,BD401, BE401,BG401, BH401, BJ401, BK401, BN401, BO401, BP401)))))</f>
        <v>-0.03</v>
      </c>
      <c r="CZ401" s="717">
        <f t="shared" si="105"/>
        <v>-0.44999999999999996</v>
      </c>
      <c r="DA401" s="509">
        <f t="shared" si="106"/>
        <v>-0.48</v>
      </c>
      <c r="DB401" s="504">
        <f t="shared" si="107"/>
        <v>884</v>
      </c>
      <c r="DC401" s="504">
        <f t="shared" si="108"/>
        <v>680.68000000000006</v>
      </c>
      <c r="DD401" s="504" t="str">
        <f t="shared" si="109"/>
        <v/>
      </c>
      <c r="DE401" s="504">
        <f t="array" ref="DE401">IF(OR(AQ401="N/A",BM401="N/A",BI401="N/A"),"",GetCertCharge(H401,"Y",AL401))</f>
        <v>63</v>
      </c>
      <c r="DF401" s="504">
        <f>IF(OR(AQ401="N/A",BM401="N/A",BI401="N/A"),"",DC401*Parameters!$L$3)</f>
        <v>27.227200000000003</v>
      </c>
      <c r="DG401" s="504">
        <f t="shared" si="110"/>
        <v>590.45280000000002</v>
      </c>
      <c r="DH401" s="504">
        <f t="shared" si="111"/>
        <v>766.82181818181823</v>
      </c>
    </row>
    <row r="402" spans="2:112" x14ac:dyDescent="0.25">
      <c r="B402" s="798"/>
      <c r="C402" s="799" t="s">
        <v>1543</v>
      </c>
      <c r="D402" s="512"/>
      <c r="E402" s="512"/>
      <c r="F402" s="722" t="s">
        <v>24</v>
      </c>
      <c r="G402" s="800"/>
      <c r="H402" s="801">
        <v>0.77</v>
      </c>
      <c r="I402" s="509" t="s">
        <v>968</v>
      </c>
      <c r="J402" s="802" t="s">
        <v>749</v>
      </c>
      <c r="K402" s="803" t="s">
        <v>251</v>
      </c>
      <c r="L402" s="804"/>
      <c r="M402" s="805" t="s">
        <v>188</v>
      </c>
      <c r="N402" s="804" t="s">
        <v>188</v>
      </c>
      <c r="O402" s="804" t="s">
        <v>90</v>
      </c>
      <c r="P402" s="806"/>
      <c r="Q402" s="805"/>
      <c r="R402" s="805"/>
      <c r="S402" s="805"/>
      <c r="T402" s="805"/>
      <c r="U402" s="805">
        <v>1.92</v>
      </c>
      <c r="V402" s="805"/>
      <c r="W402" s="805"/>
      <c r="X402" s="805"/>
      <c r="Y402" s="805"/>
      <c r="Z402" s="805">
        <v>61.6</v>
      </c>
      <c r="AA402" s="512">
        <v>58</v>
      </c>
      <c r="AB402" s="512"/>
      <c r="AC402" s="512"/>
      <c r="AD402" s="807"/>
      <c r="AE402" s="805"/>
      <c r="AF402" s="805"/>
      <c r="AG402" s="805"/>
      <c r="AH402" s="805"/>
      <c r="AI402" s="512"/>
      <c r="AJ402" s="512" t="s">
        <v>1990</v>
      </c>
      <c r="AK402" s="807"/>
      <c r="AL402" s="512"/>
      <c r="AM402" s="807"/>
      <c r="AN402" s="512"/>
      <c r="AO402" s="559" t="str">
        <f t="array" ref="AO402">IF(AQ402="N/A","",GetRapPrice(I402,H402,J402,K402))</f>
        <v/>
      </c>
      <c r="AP402" s="509" t="str">
        <f t="shared" si="96"/>
        <v/>
      </c>
      <c r="AQ402" s="508" t="str">
        <f t="array" ref="AQ402">GetFMP(I402,H402,J402,K402,L402,M402,N402,O402,(Q402+R402)/2,Z402,AJ402,"Y")</f>
        <v>N/A</v>
      </c>
      <c r="AR402" s="504" t="str">
        <f t="shared" si="97"/>
        <v/>
      </c>
      <c r="AS402" s="808"/>
      <c r="AT402" s="809"/>
      <c r="AU402" s="810"/>
      <c r="AV402" s="810"/>
      <c r="AW402" s="811" t="s">
        <v>229</v>
      </c>
      <c r="AX402" s="811" t="s">
        <v>1183</v>
      </c>
      <c r="AY402" s="810" t="s">
        <v>1183</v>
      </c>
      <c r="AZ402" s="810" t="s">
        <v>1183</v>
      </c>
      <c r="BA402" s="810" t="s">
        <v>1183</v>
      </c>
      <c r="BB402" s="810" t="s">
        <v>1183</v>
      </c>
      <c r="BC402" s="810" t="s">
        <v>1183</v>
      </c>
      <c r="BD402" s="810" t="s">
        <v>1183</v>
      </c>
      <c r="BE402" s="810" t="s">
        <v>1232</v>
      </c>
      <c r="BF402" s="811">
        <f>NaturalRelatedDisc(I402,H402,J402,K402,AX402,"Y",L402,M402,N402,O402)+NaturalRelatedDisc(I402,H402,J402,K402,AY402,"Y",L402,M402,N402,O402)+OpenRelatedDisc(I402,H402,J402,K402,AZ402,"Y",L402,M402,N402,O402)+GrainingRelatedDisc(I402,H402,J402,K402,BA402,"Surface","Y",L402,M402,N402,O402)+GrainingRelatedDisc(I402,H402,J402,K402,BB402,"Internal","Y",L402,M402,N402,O402)+OthersRelatedDisc(I402,H402,J402,K402,BC402,"Y",L402,M402,N402,O402)+OthersRelatedDisc(I402,H402,J402,K402,BD402,"Y",L402,M402,N402,O402)+OthersRelatedDisc(I402,H402,J402,K402,BE402,"Y",L402,M402,N402,O402)+cutrelatedDisc(I402,H402,J402,K402,L402,M402,N402,AW402,"Y",O402)+GetColClarupgDwg(I402,H402,J402,K402,AU402,AV402,"Y",L402)</f>
        <v>0</v>
      </c>
      <c r="BG402" s="810" t="s">
        <v>1183</v>
      </c>
      <c r="BH402" s="810" t="s">
        <v>1183</v>
      </c>
      <c r="BI402" s="811">
        <f t="shared" si="98"/>
        <v>0</v>
      </c>
      <c r="BJ402" s="810" t="s">
        <v>1183</v>
      </c>
      <c r="BK402" s="810" t="s">
        <v>1293</v>
      </c>
      <c r="BL402" s="810" t="s">
        <v>1326</v>
      </c>
      <c r="BM402" s="811" t="e">
        <f t="shared" si="99"/>
        <v>#VALUE!</v>
      </c>
      <c r="BN402" s="812" t="s">
        <v>861</v>
      </c>
      <c r="BO402" s="812" t="s">
        <v>861</v>
      </c>
      <c r="BP402" s="812" t="s">
        <v>749</v>
      </c>
      <c r="BQ402" s="811">
        <f>cleanrelateddisc(I402, H402, J402, K402, BN402, BO402, "Y", L402, M402, N402)+HARelatedDisc(I402, H402, J402, K402,BP402, "Y", L402)</f>
        <v>0</v>
      </c>
      <c r="BR402" s="810"/>
      <c r="BS402" s="810"/>
      <c r="BT402" s="811"/>
      <c r="BU402" s="811"/>
      <c r="BV402" s="810"/>
      <c r="BW402" s="811"/>
      <c r="BX402" s="810"/>
      <c r="BY402" s="813"/>
      <c r="BZ402" s="811"/>
      <c r="CA402" s="813"/>
      <c r="CB402" s="811"/>
      <c r="CC402" s="810"/>
      <c r="CD402" s="810"/>
      <c r="CE402" s="810"/>
      <c r="CF402" s="810"/>
      <c r="CG402" s="810"/>
      <c r="CH402" s="810"/>
      <c r="CI402" s="810"/>
      <c r="CJ402" s="810"/>
      <c r="CK402" s="814"/>
      <c r="CL402" s="815">
        <f t="array" ref="CL402">getSection(I402,J402,K402)</f>
        <v>0</v>
      </c>
      <c r="CM402" s="508" t="str">
        <f t="array" ref="CM402">IF(AQ402="N/A","",IF(CU402="N/A",0,GetRapPrice(I402,H402,J402,K402)))</f>
        <v/>
      </c>
      <c r="CN402" s="509" t="str">
        <f t="shared" si="100"/>
        <v/>
      </c>
      <c r="CO402" s="509" t="str">
        <f t="array" ref="CO402">IF(AQ402="N/A","",IF(CU402="N/A",0,IF(ISBLANK(G402),0,GetPolSymmDiscount(I402,H402,J402,K402,L402,M402,N402,O402))))</f>
        <v/>
      </c>
      <c r="CP402" s="509" t="str">
        <f t="array" ref="CP402">IF(AQ402="N/A","",Depthdisc(I402,H402,L402,J402,K402,Z402,"Y"))</f>
        <v/>
      </c>
      <c r="CQ402" s="509" t="str">
        <f t="array" ref="CQ402">IF(AQ402="N/A","",IF(CU402="N/A",0,GetSizePremiums(I402,H402,J402,K402,L402,M402,N402,O402,getSection(G402,J402,K402))))</f>
        <v/>
      </c>
      <c r="CR402" s="509" t="str">
        <f t="array" ref="CR402">IF(AQ402="N/A","",IF(CU402="N/A",0,IF(ISBLANK(G402),0,GetDiameterPremiums(I402,H402,L402,M402,N402,O402,J402,K402,T402))))</f>
        <v/>
      </c>
      <c r="CS402" s="509" t="str">
        <f t="array" ref="CS402">IF(AQ402="N/A","",IF(CU402="N/A",0,IF(ISBLANK(G402),0,GetKtoSPremiums(I402,H402,J402,K402,AJ402))))</f>
        <v/>
      </c>
      <c r="CT402" s="509" t="str">
        <f t="shared" si="101"/>
        <v/>
      </c>
      <c r="CU402" s="508" t="str">
        <f t="array" ref="CU402">IF(AQ402="N/A","",GetFMP(I402, H402, J402, K402, L402, M402, N402, O402, (Q402+R402)/2,Z402,AJ402,"Y"))</f>
        <v/>
      </c>
      <c r="CV402" s="504" t="str">
        <f t="shared" si="102"/>
        <v/>
      </c>
      <c r="CW402" s="508" t="str">
        <f t="shared" si="103"/>
        <v/>
      </c>
      <c r="CX402" s="717" t="e">
        <f t="shared" si="104"/>
        <v>#VALUE!</v>
      </c>
      <c r="CY402" s="717" t="e">
        <f>IF(OR(AQ402="N/A",BM402="N/A",BI402="N/A"),"",IF(AND(H402&lt;1,H402&gt;=0.3,I401="ROUND"),IF(CT402&gt;=-0.4,-0.2,-0.15),MAX(CX402,IF(OR(AQ402="N/A",BM402="N/A",BI402="N/A"),"",GetFinalDiscount("Y", I402, H402, J402, K402, L402, M402, N402, O402, AS402, AT402,AU402,AV402, AW402, AX402,AY402, AZ402, BA402, BB402,BC402,BD402, BE402,BG402, BH402, BJ402, BK402, BN402, BO402, BP402)))))</f>
        <v>#VALUE!</v>
      </c>
      <c r="CZ402" s="717" t="str">
        <f t="shared" si="105"/>
        <v/>
      </c>
      <c r="DA402" s="509" t="e">
        <f t="shared" si="106"/>
        <v>#VALUE!</v>
      </c>
      <c r="DB402" s="504" t="e">
        <f t="shared" si="107"/>
        <v>#VALUE!</v>
      </c>
      <c r="DC402" s="504" t="e">
        <f t="shared" si="108"/>
        <v>#VALUE!</v>
      </c>
      <c r="DD402" s="504" t="e">
        <f t="shared" si="109"/>
        <v>#VALUE!</v>
      </c>
      <c r="DE402" s="504" t="e">
        <f t="array" ref="DE402">IF(OR(AQ402="N/A",BM402="N/A",BI402="N/A"),"",GetCertCharge(H402,"Y",AL402))</f>
        <v>#VALUE!</v>
      </c>
      <c r="DF402" s="504" t="e">
        <f>IF(OR(AQ402="N/A",BM402="N/A",BI402="N/A"),"",DC402*Parameters!$L$3)</f>
        <v>#VALUE!</v>
      </c>
      <c r="DG402" s="504" t="e">
        <f t="shared" si="110"/>
        <v>#VALUE!</v>
      </c>
      <c r="DH402" s="504" t="e">
        <f t="shared" si="111"/>
        <v>#VALUE!</v>
      </c>
    </row>
    <row r="403" spans="2:112" x14ac:dyDescent="0.25">
      <c r="B403" s="798"/>
      <c r="C403" s="799" t="s">
        <v>1873</v>
      </c>
      <c r="D403" s="512"/>
      <c r="E403" s="512"/>
      <c r="F403" s="722" t="s">
        <v>24</v>
      </c>
      <c r="G403" s="800"/>
      <c r="H403" s="801">
        <v>0.77</v>
      </c>
      <c r="I403" s="509" t="s">
        <v>196</v>
      </c>
      <c r="J403" s="802" t="s">
        <v>749</v>
      </c>
      <c r="K403" s="803" t="s">
        <v>266</v>
      </c>
      <c r="L403" s="804" t="s">
        <v>188</v>
      </c>
      <c r="M403" s="805" t="s">
        <v>188</v>
      </c>
      <c r="N403" s="804" t="s">
        <v>188</v>
      </c>
      <c r="O403" s="804" t="s">
        <v>90</v>
      </c>
      <c r="P403" s="806"/>
      <c r="Q403" s="805"/>
      <c r="R403" s="805"/>
      <c r="S403" s="805"/>
      <c r="T403" s="805"/>
      <c r="U403" s="805">
        <v>1.0049999999999999</v>
      </c>
      <c r="V403" s="805"/>
      <c r="W403" s="805"/>
      <c r="X403" s="805"/>
      <c r="Y403" s="805"/>
      <c r="Z403" s="805">
        <v>61.8</v>
      </c>
      <c r="AA403" s="512">
        <v>56</v>
      </c>
      <c r="AB403" s="512"/>
      <c r="AC403" s="512"/>
      <c r="AD403" s="807"/>
      <c r="AE403" s="805"/>
      <c r="AF403" s="805"/>
      <c r="AG403" s="805"/>
      <c r="AH403" s="805"/>
      <c r="AI403" s="512"/>
      <c r="AJ403" s="512" t="s">
        <v>1921</v>
      </c>
      <c r="AK403" s="807"/>
      <c r="AL403" s="512"/>
      <c r="AM403" s="807"/>
      <c r="AN403" s="512"/>
      <c r="AO403" s="559">
        <f t="array" ref="AO403">IF(AQ403="N/A","",GetRapPrice(I403,H403,J403,K403))</f>
        <v>1700</v>
      </c>
      <c r="AP403" s="509">
        <f t="shared" si="96"/>
        <v>-0.53</v>
      </c>
      <c r="AQ403" s="508">
        <f t="array" ref="AQ403">GetFMP(I403,H403,J403,K403,L403,M403,N403,O403,(Q403+R403)/2,Z403,AJ403,"Y")</f>
        <v>799</v>
      </c>
      <c r="AR403" s="504">
        <f t="shared" si="97"/>
        <v>615.23</v>
      </c>
      <c r="AS403" s="808"/>
      <c r="AT403" s="809"/>
      <c r="AU403" s="810"/>
      <c r="AV403" s="810"/>
      <c r="AW403" s="811" t="s">
        <v>189</v>
      </c>
      <c r="AX403" s="811" t="s">
        <v>1183</v>
      </c>
      <c r="AY403" s="810" t="s">
        <v>1183</v>
      </c>
      <c r="AZ403" s="810" t="s">
        <v>267</v>
      </c>
      <c r="BA403" s="810" t="s">
        <v>195</v>
      </c>
      <c r="BB403" s="810" t="s">
        <v>1183</v>
      </c>
      <c r="BC403" s="810" t="s">
        <v>1183</v>
      </c>
      <c r="BD403" s="810" t="s">
        <v>1183</v>
      </c>
      <c r="BE403" s="810" t="s">
        <v>1235</v>
      </c>
      <c r="BF403" s="811">
        <f>NaturalRelatedDisc(I403,H403,J403,K403,AX403,"Y",L403,M403,N403,O403)+NaturalRelatedDisc(I403,H403,J403,K403,AY403,"Y",L403,M403,N403,O403)+OpenRelatedDisc(I403,H403,J403,K403,AZ403,"Y",L403,M403,N403,O403)+GrainingRelatedDisc(I403,H403,J403,K403,BA403,"Surface","Y",L403,M403,N403,O403)+GrainingRelatedDisc(I403,H403,J403,K403,BB403,"Internal","Y",L403,M403,N403,O403)+OthersRelatedDisc(I403,H403,J403,K403,BC403,"Y",L403,M403,N403,O403)+OthersRelatedDisc(I403,H403,J403,K403,BD403,"Y",L403,M403,N403,O403)+OthersRelatedDisc(I403,H403,J403,K403,BE403,"Y",L403,M403,N403,O403)+cutrelatedDisc(I403,H403,J403,K403,L403,M403,N403,AW403,"Y",O403)+GetColClarupgDwg(I403,H403,J403,K403,AU403,AV403,"Y",L403)</f>
        <v>-0.02</v>
      </c>
      <c r="BG403" s="810" t="s">
        <v>1183</v>
      </c>
      <c r="BH403" s="810" t="s">
        <v>1183</v>
      </c>
      <c r="BI403" s="811">
        <f t="shared" si="98"/>
        <v>0</v>
      </c>
      <c r="BJ403" s="810" t="s">
        <v>1284</v>
      </c>
      <c r="BK403" s="810" t="s">
        <v>1293</v>
      </c>
      <c r="BL403" s="810" t="s">
        <v>1327</v>
      </c>
      <c r="BM403" s="811">
        <f t="shared" si="99"/>
        <v>-0.01</v>
      </c>
      <c r="BN403" s="812" t="s">
        <v>749</v>
      </c>
      <c r="BO403" s="812" t="s">
        <v>749</v>
      </c>
      <c r="BP403" s="812" t="s">
        <v>749</v>
      </c>
      <c r="BQ403" s="811">
        <f>cleanrelateddisc(I403, H403, J403, K403, BN403, BO403, "Y", L403, M403, N403)+HARelatedDisc(I403, H403, J403, K403,BP403, "Y", L403)</f>
        <v>0</v>
      </c>
      <c r="BR403" s="810"/>
      <c r="BS403" s="810"/>
      <c r="BT403" s="811"/>
      <c r="BU403" s="811"/>
      <c r="BV403" s="810"/>
      <c r="BW403" s="811"/>
      <c r="BX403" s="810"/>
      <c r="BY403" s="813"/>
      <c r="BZ403" s="811"/>
      <c r="CA403" s="813"/>
      <c r="CB403" s="811"/>
      <c r="CC403" s="810"/>
      <c r="CD403" s="810"/>
      <c r="CE403" s="810"/>
      <c r="CF403" s="810"/>
      <c r="CG403" s="810"/>
      <c r="CH403" s="810"/>
      <c r="CI403" s="810"/>
      <c r="CJ403" s="810"/>
      <c r="CK403" s="814"/>
      <c r="CL403" s="815">
        <f t="array" ref="CL403">getSection(I403,J403,K403)</f>
        <v>9</v>
      </c>
      <c r="CM403" s="508">
        <f t="array" ref="CM403">IF(AQ403="N/A","",IF(CU403="N/A",0,GetRapPrice(I403,H403,J403,K403)))</f>
        <v>1700</v>
      </c>
      <c r="CN403" s="509">
        <f t="shared" si="100"/>
        <v>-0.53</v>
      </c>
      <c r="CO403" s="509">
        <f t="array" ref="CO403">IF(AQ403="N/A","",IF(CU403="N/A",0,IF(ISBLANK(G403),0,GetPolSymmDiscount(I403,H403,J403,K403,L403,M403,N403,O403))))</f>
        <v>0</v>
      </c>
      <c r="CP403" s="509">
        <f t="array" ref="CP403">IF(AQ403="N/A","",Depthdisc(I403,H403,L403,J403,K403,Z403,"Y"))</f>
        <v>0</v>
      </c>
      <c r="CQ403" s="509">
        <f t="array" ref="CQ403">IF(AQ403="N/A","",IF(CU403="N/A",0,GetSizePremiums(I403,H403,J403,K403,L403,M403,N403,O403,getSection(G403,J403,K403))))</f>
        <v>0</v>
      </c>
      <c r="CR403" s="509">
        <f t="array" ref="CR403">IF(AQ403="N/A","",IF(CU403="N/A",0,IF(ISBLANK(G403),0,GetDiameterPremiums(I403,H403,L403,M403,N403,O403,J403,K403,T403))))</f>
        <v>0</v>
      </c>
      <c r="CS403" s="509">
        <f t="array" ref="CS403">IF(AQ403="N/A","",IF(CU403="N/A",0,IF(ISBLANK(G403),0,GetKtoSPremiums(I403,H403,J403,K403,AJ403))))</f>
        <v>0</v>
      </c>
      <c r="CT403" s="509">
        <f t="shared" si="101"/>
        <v>-0.53</v>
      </c>
      <c r="CU403" s="508">
        <f t="array" ref="CU403">IF(AQ403="N/A","",GetFMP(I403, H403, J403, K403, L403, M403, N403, O403, (Q403+R403)/2,Z403,AJ403,"Y"))</f>
        <v>799</v>
      </c>
      <c r="CV403" s="504">
        <f t="shared" si="102"/>
        <v>615.23</v>
      </c>
      <c r="CW403" s="508">
        <f t="shared" si="103"/>
        <v>1700</v>
      </c>
      <c r="CX403" s="717">
        <f t="shared" si="104"/>
        <v>-0.03</v>
      </c>
      <c r="CY403" s="717">
        <f>IF(OR(AQ403="N/A",BM403="N/A",BI403="N/A"),"",IF(AND(H403&lt;1,H403&gt;=0.3,I402="ROUND"),IF(CT403&gt;=-0.4,-0.2,-0.15),MAX(CX403,IF(OR(AQ403="N/A",BM403="N/A",BI403="N/A"),"",GetFinalDiscount("Y", I403, H403, J403, K403, L403, M403, N403, O403, AS403, AT403,AU403,AV403, AW403, AX403,AY403, AZ403, BA403, BB403,BC403,BD403, BE403,BG403, BH403, BJ403, BK403, BN403, BO403, BP403)))))</f>
        <v>-0.03</v>
      </c>
      <c r="CZ403" s="717">
        <f t="shared" si="105"/>
        <v>-0.53</v>
      </c>
      <c r="DA403" s="509">
        <f t="shared" si="106"/>
        <v>-0.56000000000000005</v>
      </c>
      <c r="DB403" s="504">
        <f t="shared" si="107"/>
        <v>747.99999999999989</v>
      </c>
      <c r="DC403" s="504">
        <f t="shared" si="108"/>
        <v>575.95999999999992</v>
      </c>
      <c r="DD403" s="504" t="str">
        <f t="shared" si="109"/>
        <v/>
      </c>
      <c r="DE403" s="504">
        <f t="array" ref="DE403">IF(OR(AQ403="N/A",BM403="N/A",BI403="N/A"),"",GetCertCharge(H403,"Y",AL403))</f>
        <v>63</v>
      </c>
      <c r="DF403" s="504">
        <f>IF(OR(AQ403="N/A",BM403="N/A",BI403="N/A"),"",DC403*Parameters!$L$3)</f>
        <v>23.038399999999996</v>
      </c>
      <c r="DG403" s="504">
        <f t="shared" si="110"/>
        <v>489.9215999999999</v>
      </c>
      <c r="DH403" s="504">
        <f t="shared" si="111"/>
        <v>636.26181818181806</v>
      </c>
    </row>
    <row r="404" spans="2:112" x14ac:dyDescent="0.25">
      <c r="B404" s="798"/>
      <c r="C404" s="799" t="s">
        <v>1543</v>
      </c>
      <c r="D404" s="512"/>
      <c r="E404" s="512"/>
      <c r="F404" s="722" t="s">
        <v>24</v>
      </c>
      <c r="G404" s="800"/>
      <c r="H404" s="801">
        <v>0.77</v>
      </c>
      <c r="I404" s="509" t="s">
        <v>968</v>
      </c>
      <c r="J404" s="802" t="s">
        <v>749</v>
      </c>
      <c r="K404" s="803" t="s">
        <v>251</v>
      </c>
      <c r="L404" s="804"/>
      <c r="M404" s="805" t="s">
        <v>188</v>
      </c>
      <c r="N404" s="804" t="s">
        <v>188</v>
      </c>
      <c r="O404" s="804" t="s">
        <v>90</v>
      </c>
      <c r="P404" s="806"/>
      <c r="Q404" s="805"/>
      <c r="R404" s="805"/>
      <c r="S404" s="805"/>
      <c r="T404" s="805"/>
      <c r="U404" s="805">
        <v>1.92</v>
      </c>
      <c r="V404" s="805"/>
      <c r="W404" s="805"/>
      <c r="X404" s="805"/>
      <c r="Y404" s="805"/>
      <c r="Z404" s="805">
        <v>61.6</v>
      </c>
      <c r="AA404" s="512">
        <v>58</v>
      </c>
      <c r="AB404" s="512"/>
      <c r="AC404" s="512"/>
      <c r="AD404" s="807"/>
      <c r="AE404" s="805"/>
      <c r="AF404" s="805"/>
      <c r="AG404" s="805"/>
      <c r="AH404" s="805"/>
      <c r="AI404" s="512"/>
      <c r="AJ404" s="512" t="s">
        <v>1990</v>
      </c>
      <c r="AK404" s="807"/>
      <c r="AL404" s="512"/>
      <c r="AM404" s="807"/>
      <c r="AN404" s="512"/>
      <c r="AO404" s="559" t="str">
        <f t="array" ref="AO404">IF(AQ404="N/A","",GetRapPrice(I404,H404,J404,K404))</f>
        <v/>
      </c>
      <c r="AP404" s="509" t="str">
        <f t="shared" si="96"/>
        <v/>
      </c>
      <c r="AQ404" s="508" t="str">
        <f t="array" ref="AQ404">GetFMP(I404,H404,J404,K404,L404,M404,N404,O404,(Q404+R404)/2,Z404,AJ404,"Y")</f>
        <v>N/A</v>
      </c>
      <c r="AR404" s="504" t="str">
        <f t="shared" si="97"/>
        <v/>
      </c>
      <c r="AS404" s="808"/>
      <c r="AT404" s="809"/>
      <c r="AU404" s="810"/>
      <c r="AV404" s="810"/>
      <c r="AW404" s="811" t="s">
        <v>229</v>
      </c>
      <c r="AX404" s="811" t="s">
        <v>1183</v>
      </c>
      <c r="AY404" s="810" t="s">
        <v>1183</v>
      </c>
      <c r="AZ404" s="810" t="s">
        <v>1183</v>
      </c>
      <c r="BA404" s="810" t="s">
        <v>1183</v>
      </c>
      <c r="BB404" s="810" t="s">
        <v>1183</v>
      </c>
      <c r="BC404" s="810" t="s">
        <v>1183</v>
      </c>
      <c r="BD404" s="810" t="s">
        <v>1183</v>
      </c>
      <c r="BE404" s="810" t="s">
        <v>1232</v>
      </c>
      <c r="BF404" s="811">
        <f>NaturalRelatedDisc(I404,H404,J404,K404,AX404,"Y",L404,M404,N404,O404)+NaturalRelatedDisc(I404,H404,J404,K404,AY404,"Y",L404,M404,N404,O404)+OpenRelatedDisc(I404,H404,J404,K404,AZ404,"Y",L404,M404,N404,O404)+GrainingRelatedDisc(I404,H404,J404,K404,BA404,"Surface","Y",L404,M404,N404,O404)+GrainingRelatedDisc(I404,H404,J404,K404,BB404,"Internal","Y",L404,M404,N404,O404)+OthersRelatedDisc(I404,H404,J404,K404,BC404,"Y",L404,M404,N404,O404)+OthersRelatedDisc(I404,H404,J404,K404,BD404,"Y",L404,M404,N404,O404)+OthersRelatedDisc(I404,H404,J404,K404,BE404,"Y",L404,M404,N404,O404)+cutrelatedDisc(I404,H404,J404,K404,L404,M404,N404,AW404,"Y",O404)+GetColClarupgDwg(I404,H404,J404,K404,AU404,AV404,"Y",L404)</f>
        <v>0</v>
      </c>
      <c r="BG404" s="810" t="s">
        <v>1183</v>
      </c>
      <c r="BH404" s="810" t="s">
        <v>1183</v>
      </c>
      <c r="BI404" s="811">
        <f t="shared" si="98"/>
        <v>0</v>
      </c>
      <c r="BJ404" s="810" t="s">
        <v>1183</v>
      </c>
      <c r="BK404" s="810" t="s">
        <v>1293</v>
      </c>
      <c r="BL404" s="810" t="s">
        <v>1326</v>
      </c>
      <c r="BM404" s="811" t="e">
        <f t="shared" si="99"/>
        <v>#VALUE!</v>
      </c>
      <c r="BN404" s="812" t="s">
        <v>861</v>
      </c>
      <c r="BO404" s="812" t="s">
        <v>861</v>
      </c>
      <c r="BP404" s="812" t="s">
        <v>749</v>
      </c>
      <c r="BQ404" s="811">
        <f>cleanrelateddisc(I404, H404, J404, K404, BN404, BO404, "Y", L404, M404, N404)+HARelatedDisc(I404, H404, J404, K404,BP404, "Y", L404)</f>
        <v>0</v>
      </c>
      <c r="BR404" s="810"/>
      <c r="BS404" s="810"/>
      <c r="BT404" s="811"/>
      <c r="BU404" s="811"/>
      <c r="BV404" s="810"/>
      <c r="BW404" s="811"/>
      <c r="BX404" s="810"/>
      <c r="BY404" s="813"/>
      <c r="BZ404" s="811"/>
      <c r="CA404" s="813"/>
      <c r="CB404" s="811"/>
      <c r="CC404" s="810"/>
      <c r="CD404" s="810"/>
      <c r="CE404" s="810"/>
      <c r="CF404" s="810"/>
      <c r="CG404" s="810"/>
      <c r="CH404" s="810"/>
      <c r="CI404" s="810"/>
      <c r="CJ404" s="810"/>
      <c r="CK404" s="814"/>
      <c r="CL404" s="815">
        <f t="array" ref="CL404">getSection(I404,J404,K404)</f>
        <v>0</v>
      </c>
      <c r="CM404" s="508" t="str">
        <f t="array" ref="CM404">IF(AQ404="N/A","",IF(CU404="N/A",0,GetRapPrice(I404,H404,J404,K404)))</f>
        <v/>
      </c>
      <c r="CN404" s="509" t="str">
        <f t="shared" si="100"/>
        <v/>
      </c>
      <c r="CO404" s="509" t="str">
        <f t="array" ref="CO404">IF(AQ404="N/A","",IF(CU404="N/A",0,IF(ISBLANK(G404),0,GetPolSymmDiscount(I404,H404,J404,K404,L404,M404,N404,O404))))</f>
        <v/>
      </c>
      <c r="CP404" s="509" t="str">
        <f t="array" ref="CP404">IF(AQ404="N/A","",Depthdisc(I404,H404,L404,J404,K404,Z404,"Y"))</f>
        <v/>
      </c>
      <c r="CQ404" s="509" t="str">
        <f t="array" ref="CQ404">IF(AQ404="N/A","",IF(CU404="N/A",0,GetSizePremiums(I404,H404,J404,K404,L404,M404,N404,O404,getSection(G404,J404,K404))))</f>
        <v/>
      </c>
      <c r="CR404" s="509" t="str">
        <f t="array" ref="CR404">IF(AQ404="N/A","",IF(CU404="N/A",0,IF(ISBLANK(G404),0,GetDiameterPremiums(I404,H404,L404,M404,N404,O404,J404,K404,T404))))</f>
        <v/>
      </c>
      <c r="CS404" s="509" t="str">
        <f t="array" ref="CS404">IF(AQ404="N/A","",IF(CU404="N/A",0,IF(ISBLANK(G404),0,GetKtoSPremiums(I404,H404,J404,K404,AJ404))))</f>
        <v/>
      </c>
      <c r="CT404" s="509" t="str">
        <f t="shared" si="101"/>
        <v/>
      </c>
      <c r="CU404" s="508" t="str">
        <f t="array" ref="CU404">IF(AQ404="N/A","",GetFMP(I404, H404, J404, K404, L404, M404, N404, O404, (Q404+R404)/2,Z404,AJ404,"Y"))</f>
        <v/>
      </c>
      <c r="CV404" s="504" t="str">
        <f t="shared" si="102"/>
        <v/>
      </c>
      <c r="CW404" s="508" t="str">
        <f t="shared" si="103"/>
        <v/>
      </c>
      <c r="CX404" s="717" t="e">
        <f t="shared" si="104"/>
        <v>#VALUE!</v>
      </c>
      <c r="CY404" s="717" t="e">
        <f>IF(OR(AQ404="N/A",BM404="N/A",BI404="N/A"),"",IF(AND(H404&lt;1,H404&gt;=0.3,I403="ROUND"),IF(CT404&gt;=-0.4,-0.2,-0.15),MAX(CX404,IF(OR(AQ404="N/A",BM404="N/A",BI404="N/A"),"",GetFinalDiscount("Y", I404, H404, J404, K404, L404, M404, N404, O404, AS404, AT404,AU404,AV404, AW404, AX404,AY404, AZ404, BA404, BB404,BC404,BD404, BE404,BG404, BH404, BJ404, BK404, BN404, BO404, BP404)))))</f>
        <v>#VALUE!</v>
      </c>
      <c r="CZ404" s="717" t="str">
        <f t="shared" si="105"/>
        <v/>
      </c>
      <c r="DA404" s="509" t="e">
        <f t="shared" si="106"/>
        <v>#VALUE!</v>
      </c>
      <c r="DB404" s="504" t="e">
        <f t="shared" si="107"/>
        <v>#VALUE!</v>
      </c>
      <c r="DC404" s="504" t="e">
        <f t="shared" si="108"/>
        <v>#VALUE!</v>
      </c>
      <c r="DD404" s="504" t="e">
        <f t="shared" si="109"/>
        <v>#VALUE!</v>
      </c>
      <c r="DE404" s="504" t="e">
        <f t="array" ref="DE404">IF(OR(AQ404="N/A",BM404="N/A",BI404="N/A"),"",GetCertCharge(H404,"Y",AL404))</f>
        <v>#VALUE!</v>
      </c>
      <c r="DF404" s="504" t="e">
        <f>IF(OR(AQ404="N/A",BM404="N/A",BI404="N/A"),"",DC404*Parameters!$L$3)</f>
        <v>#VALUE!</v>
      </c>
      <c r="DG404" s="504" t="e">
        <f t="shared" si="110"/>
        <v>#VALUE!</v>
      </c>
      <c r="DH404" s="504" t="e">
        <f t="shared" si="111"/>
        <v>#VALUE!</v>
      </c>
    </row>
    <row r="405" spans="2:112" x14ac:dyDescent="0.25">
      <c r="B405" s="798"/>
      <c r="C405" s="799" t="s">
        <v>1873</v>
      </c>
      <c r="D405" s="512"/>
      <c r="E405" s="512"/>
      <c r="F405" s="722" t="s">
        <v>24</v>
      </c>
      <c r="G405" s="800"/>
      <c r="H405" s="801">
        <v>0.77</v>
      </c>
      <c r="I405" s="509" t="s">
        <v>196</v>
      </c>
      <c r="J405" s="802" t="s">
        <v>749</v>
      </c>
      <c r="K405" s="803" t="s">
        <v>266</v>
      </c>
      <c r="L405" s="804" t="s">
        <v>188</v>
      </c>
      <c r="M405" s="805" t="s">
        <v>188</v>
      </c>
      <c r="N405" s="804" t="s">
        <v>188</v>
      </c>
      <c r="O405" s="804" t="s">
        <v>90</v>
      </c>
      <c r="P405" s="806"/>
      <c r="Q405" s="805"/>
      <c r="R405" s="805"/>
      <c r="S405" s="805"/>
      <c r="T405" s="805"/>
      <c r="U405" s="805">
        <v>1.0049999999999999</v>
      </c>
      <c r="V405" s="805"/>
      <c r="W405" s="805"/>
      <c r="X405" s="805"/>
      <c r="Y405" s="805"/>
      <c r="Z405" s="805">
        <v>61.8</v>
      </c>
      <c r="AA405" s="512">
        <v>56</v>
      </c>
      <c r="AB405" s="512"/>
      <c r="AC405" s="512"/>
      <c r="AD405" s="807"/>
      <c r="AE405" s="805"/>
      <c r="AF405" s="805"/>
      <c r="AG405" s="805"/>
      <c r="AH405" s="805"/>
      <c r="AI405" s="512"/>
      <c r="AJ405" s="512" t="s">
        <v>1921</v>
      </c>
      <c r="AK405" s="807"/>
      <c r="AL405" s="512"/>
      <c r="AM405" s="807"/>
      <c r="AN405" s="512"/>
      <c r="AO405" s="559">
        <f t="array" ref="AO405">IF(AQ405="N/A","",GetRapPrice(I405,H405,J405,K405))</f>
        <v>1700</v>
      </c>
      <c r="AP405" s="509">
        <f t="shared" si="96"/>
        <v>-0.53</v>
      </c>
      <c r="AQ405" s="508">
        <f t="array" ref="AQ405">GetFMP(I405,H405,J405,K405,L405,M405,N405,O405,(Q405+R405)/2,Z405,AJ405,"Y")</f>
        <v>799</v>
      </c>
      <c r="AR405" s="504">
        <f t="shared" si="97"/>
        <v>615.23</v>
      </c>
      <c r="AS405" s="808"/>
      <c r="AT405" s="809"/>
      <c r="AU405" s="810"/>
      <c r="AV405" s="810"/>
      <c r="AW405" s="811" t="s">
        <v>189</v>
      </c>
      <c r="AX405" s="811" t="s">
        <v>1183</v>
      </c>
      <c r="AY405" s="810" t="s">
        <v>1183</v>
      </c>
      <c r="AZ405" s="810" t="s">
        <v>267</v>
      </c>
      <c r="BA405" s="810" t="s">
        <v>195</v>
      </c>
      <c r="BB405" s="810" t="s">
        <v>1183</v>
      </c>
      <c r="BC405" s="810" t="s">
        <v>1183</v>
      </c>
      <c r="BD405" s="810" t="s">
        <v>1183</v>
      </c>
      <c r="BE405" s="810" t="s">
        <v>1235</v>
      </c>
      <c r="BF405" s="811">
        <f>NaturalRelatedDisc(I405,H405,J405,K405,AX405,"Y",L405,M405,N405,O405)+NaturalRelatedDisc(I405,H405,J405,K405,AY405,"Y",L405,M405,N405,O405)+OpenRelatedDisc(I405,H405,J405,K405,AZ405,"Y",L405,M405,N405,O405)+GrainingRelatedDisc(I405,H405,J405,K405,BA405,"Surface","Y",L405,M405,N405,O405)+GrainingRelatedDisc(I405,H405,J405,K405,BB405,"Internal","Y",L405,M405,N405,O405)+OthersRelatedDisc(I405,H405,J405,K405,BC405,"Y",L405,M405,N405,O405)+OthersRelatedDisc(I405,H405,J405,K405,BD405,"Y",L405,M405,N405,O405)+OthersRelatedDisc(I405,H405,J405,K405,BE405,"Y",L405,M405,N405,O405)+cutrelatedDisc(I405,H405,J405,K405,L405,M405,N405,AW405,"Y",O405)+GetColClarupgDwg(I405,H405,J405,K405,AU405,AV405,"Y",L405)</f>
        <v>-0.02</v>
      </c>
      <c r="BG405" s="810" t="s">
        <v>1183</v>
      </c>
      <c r="BH405" s="810" t="s">
        <v>1183</v>
      </c>
      <c r="BI405" s="811">
        <f t="shared" si="98"/>
        <v>0</v>
      </c>
      <c r="BJ405" s="810" t="s">
        <v>1284</v>
      </c>
      <c r="BK405" s="810" t="s">
        <v>1293</v>
      </c>
      <c r="BL405" s="810" t="s">
        <v>1327</v>
      </c>
      <c r="BM405" s="811">
        <f t="shared" si="99"/>
        <v>-0.01</v>
      </c>
      <c r="BN405" s="812" t="s">
        <v>749</v>
      </c>
      <c r="BO405" s="812" t="s">
        <v>749</v>
      </c>
      <c r="BP405" s="812" t="s">
        <v>749</v>
      </c>
      <c r="BQ405" s="811">
        <f>cleanrelateddisc(I405, H405, J405, K405, BN405, BO405, "Y", L405, M405, N405)+HARelatedDisc(I405, H405, J405, K405,BP405, "Y", L405)</f>
        <v>0</v>
      </c>
      <c r="BR405" s="810"/>
      <c r="BS405" s="810"/>
      <c r="BT405" s="811"/>
      <c r="BU405" s="811"/>
      <c r="BV405" s="810"/>
      <c r="BW405" s="811"/>
      <c r="BX405" s="810"/>
      <c r="BY405" s="813"/>
      <c r="BZ405" s="811"/>
      <c r="CA405" s="813"/>
      <c r="CB405" s="811"/>
      <c r="CC405" s="810"/>
      <c r="CD405" s="810"/>
      <c r="CE405" s="810"/>
      <c r="CF405" s="810"/>
      <c r="CG405" s="810"/>
      <c r="CH405" s="810"/>
      <c r="CI405" s="810"/>
      <c r="CJ405" s="810"/>
      <c r="CK405" s="814"/>
      <c r="CL405" s="815">
        <f t="array" ref="CL405">getSection(I405,J405,K405)</f>
        <v>9</v>
      </c>
      <c r="CM405" s="508">
        <f t="array" ref="CM405">IF(AQ405="N/A","",IF(CU405="N/A",0,GetRapPrice(I405,H405,J405,K405)))</f>
        <v>1700</v>
      </c>
      <c r="CN405" s="509">
        <f t="shared" si="100"/>
        <v>-0.53</v>
      </c>
      <c r="CO405" s="509">
        <f t="array" ref="CO405">IF(AQ405="N/A","",IF(CU405="N/A",0,IF(ISBLANK(G405),0,GetPolSymmDiscount(I405,H405,J405,K405,L405,M405,N405,O405))))</f>
        <v>0</v>
      </c>
      <c r="CP405" s="509">
        <f t="array" ref="CP405">IF(AQ405="N/A","",Depthdisc(I405,H405,L405,J405,K405,Z405,"Y"))</f>
        <v>0</v>
      </c>
      <c r="CQ405" s="509">
        <f t="array" ref="CQ405">IF(AQ405="N/A","",IF(CU405="N/A",0,GetSizePremiums(I405,H405,J405,K405,L405,M405,N405,O405,getSection(G405,J405,K405))))</f>
        <v>0</v>
      </c>
      <c r="CR405" s="509">
        <f t="array" ref="CR405">IF(AQ405="N/A","",IF(CU405="N/A",0,IF(ISBLANK(G405),0,GetDiameterPremiums(I405,H405,L405,M405,N405,O405,J405,K405,T405))))</f>
        <v>0</v>
      </c>
      <c r="CS405" s="509">
        <f t="array" ref="CS405">IF(AQ405="N/A","",IF(CU405="N/A",0,IF(ISBLANK(G405),0,GetKtoSPremiums(I405,H405,J405,K405,AJ405))))</f>
        <v>0</v>
      </c>
      <c r="CT405" s="509">
        <f t="shared" si="101"/>
        <v>-0.53</v>
      </c>
      <c r="CU405" s="508">
        <f t="array" ref="CU405">IF(AQ405="N/A","",GetFMP(I405, H405, J405, K405, L405, M405, N405, O405, (Q405+R405)/2,Z405,AJ405,"Y"))</f>
        <v>799</v>
      </c>
      <c r="CV405" s="504">
        <f t="shared" si="102"/>
        <v>615.23</v>
      </c>
      <c r="CW405" s="508">
        <f t="shared" si="103"/>
        <v>1700</v>
      </c>
      <c r="CX405" s="717">
        <f t="shared" si="104"/>
        <v>-0.03</v>
      </c>
      <c r="CY405" s="717">
        <f>IF(OR(AQ405="N/A",BM405="N/A",BI405="N/A"),"",IF(AND(H405&lt;1,H405&gt;=0.3,I404="ROUND"),IF(CT405&gt;=-0.4,-0.2,-0.15),MAX(CX405,IF(OR(AQ405="N/A",BM405="N/A",BI405="N/A"),"",GetFinalDiscount("Y", I405, H405, J405, K405, L405, M405, N405, O405, AS405, AT405,AU405,AV405, AW405, AX405,AY405, AZ405, BA405, BB405,BC405,BD405, BE405,BG405, BH405, BJ405, BK405, BN405, BO405, BP405)))))</f>
        <v>-0.03</v>
      </c>
      <c r="CZ405" s="717">
        <f t="shared" si="105"/>
        <v>-0.53</v>
      </c>
      <c r="DA405" s="509">
        <f t="shared" si="106"/>
        <v>-0.56000000000000005</v>
      </c>
      <c r="DB405" s="504">
        <f t="shared" si="107"/>
        <v>747.99999999999989</v>
      </c>
      <c r="DC405" s="504">
        <f t="shared" si="108"/>
        <v>575.95999999999992</v>
      </c>
      <c r="DD405" s="504" t="str">
        <f t="shared" si="109"/>
        <v/>
      </c>
      <c r="DE405" s="504">
        <f t="array" ref="DE405">IF(OR(AQ405="N/A",BM405="N/A",BI405="N/A"),"",GetCertCharge(H405,"Y",AL405))</f>
        <v>63</v>
      </c>
      <c r="DF405" s="504">
        <f>IF(OR(AQ405="N/A",BM405="N/A",BI405="N/A"),"",DC405*Parameters!$L$3)</f>
        <v>23.038399999999996</v>
      </c>
      <c r="DG405" s="504">
        <f t="shared" si="110"/>
        <v>489.9215999999999</v>
      </c>
      <c r="DH405" s="504">
        <f t="shared" si="111"/>
        <v>636.26181818181806</v>
      </c>
    </row>
    <row r="406" spans="2:112" x14ac:dyDescent="0.25">
      <c r="B406" s="798"/>
      <c r="C406" s="799" t="s">
        <v>1543</v>
      </c>
      <c r="D406" s="512"/>
      <c r="E406" s="512"/>
      <c r="F406" s="722" t="s">
        <v>24</v>
      </c>
      <c r="G406" s="800"/>
      <c r="H406" s="801">
        <v>0.77</v>
      </c>
      <c r="I406" s="509" t="s">
        <v>968</v>
      </c>
      <c r="J406" s="802" t="s">
        <v>233</v>
      </c>
      <c r="K406" s="803" t="s">
        <v>251</v>
      </c>
      <c r="L406" s="804"/>
      <c r="M406" s="805" t="s">
        <v>188</v>
      </c>
      <c r="N406" s="804" t="s">
        <v>188</v>
      </c>
      <c r="O406" s="804" t="s">
        <v>22</v>
      </c>
      <c r="P406" s="806"/>
      <c r="Q406" s="805"/>
      <c r="R406" s="805"/>
      <c r="S406" s="805"/>
      <c r="T406" s="805"/>
      <c r="U406" s="805">
        <v>1.92</v>
      </c>
      <c r="V406" s="805"/>
      <c r="W406" s="805"/>
      <c r="X406" s="805"/>
      <c r="Y406" s="805"/>
      <c r="Z406" s="805">
        <v>61.6</v>
      </c>
      <c r="AA406" s="512">
        <v>58</v>
      </c>
      <c r="AB406" s="512"/>
      <c r="AC406" s="512"/>
      <c r="AD406" s="807"/>
      <c r="AE406" s="805"/>
      <c r="AF406" s="805"/>
      <c r="AG406" s="805"/>
      <c r="AH406" s="805"/>
      <c r="AI406" s="512"/>
      <c r="AJ406" s="512" t="s">
        <v>1990</v>
      </c>
      <c r="AK406" s="807"/>
      <c r="AL406" s="512"/>
      <c r="AM406" s="807"/>
      <c r="AN406" s="512"/>
      <c r="AO406" s="559">
        <f t="array" ref="AO406">IF(AQ406="N/A","",GetRapPrice(I406,H406,J406,K406))</f>
        <v>4300</v>
      </c>
      <c r="AP406" s="509">
        <f t="shared" si="96"/>
        <v>-0.30000000000000004</v>
      </c>
      <c r="AQ406" s="508">
        <f t="array" ref="AQ406">GetFMP(I406,H406,J406,K406,L406,M406,N406,O406,(Q406+R406)/2,Z406,AJ406,"Y")</f>
        <v>3010</v>
      </c>
      <c r="AR406" s="504">
        <f t="shared" si="97"/>
        <v>2317.7000000000003</v>
      </c>
      <c r="AS406" s="808"/>
      <c r="AT406" s="809"/>
      <c r="AU406" s="810"/>
      <c r="AV406" s="810"/>
      <c r="AW406" s="811" t="s">
        <v>229</v>
      </c>
      <c r="AX406" s="811" t="s">
        <v>1183</v>
      </c>
      <c r="AY406" s="810" t="s">
        <v>1183</v>
      </c>
      <c r="AZ406" s="810" t="s">
        <v>1183</v>
      </c>
      <c r="BA406" s="810" t="s">
        <v>1183</v>
      </c>
      <c r="BB406" s="810" t="s">
        <v>1183</v>
      </c>
      <c r="BC406" s="810" t="s">
        <v>1183</v>
      </c>
      <c r="BD406" s="810" t="s">
        <v>1183</v>
      </c>
      <c r="BE406" s="810" t="s">
        <v>1232</v>
      </c>
      <c r="BF406" s="811">
        <f>NaturalRelatedDisc(I406,H406,J406,K406,AX406,"Y",L406,M406,N406,O406)+NaturalRelatedDisc(I406,H406,J406,K406,AY406,"Y",L406,M406,N406,O406)+OpenRelatedDisc(I406,H406,J406,K406,AZ406,"Y",L406,M406,N406,O406)+GrainingRelatedDisc(I406,H406,J406,K406,BA406,"Surface","Y",L406,M406,N406,O406)+GrainingRelatedDisc(I406,H406,J406,K406,BB406,"Internal","Y",L406,M406,N406,O406)+OthersRelatedDisc(I406,H406,J406,K406,BC406,"Y",L406,M406,N406,O406)+OthersRelatedDisc(I406,H406,J406,K406,BD406,"Y",L406,M406,N406,O406)+OthersRelatedDisc(I406,H406,J406,K406,BE406,"Y",L406,M406,N406,O406)+cutrelatedDisc(I406,H406,J406,K406,L406,M406,N406,AW406,"Y",O406)+GetColClarupgDwg(I406,H406,J406,K406,AU406,AV406,"Y",L406)</f>
        <v>0</v>
      </c>
      <c r="BG406" s="810" t="s">
        <v>1183</v>
      </c>
      <c r="BH406" s="810" t="s">
        <v>206</v>
      </c>
      <c r="BI406" s="811" t="str">
        <f t="shared" si="98"/>
        <v>N/A</v>
      </c>
      <c r="BJ406" s="810" t="s">
        <v>1183</v>
      </c>
      <c r="BK406" s="810" t="s">
        <v>1293</v>
      </c>
      <c r="BL406" s="810" t="s">
        <v>1326</v>
      </c>
      <c r="BM406" s="811" t="e">
        <f t="shared" si="99"/>
        <v>#VALUE!</v>
      </c>
      <c r="BN406" s="812" t="s">
        <v>861</v>
      </c>
      <c r="BO406" s="812" t="s">
        <v>861</v>
      </c>
      <c r="BP406" s="812" t="s">
        <v>749</v>
      </c>
      <c r="BQ406" s="811">
        <f>cleanrelateddisc(I406, H406, J406, K406, BN406, BO406, "Y", L406, M406, N406)+HARelatedDisc(I406, H406, J406, K406,BP406, "Y", L406)</f>
        <v>0</v>
      </c>
      <c r="BR406" s="810"/>
      <c r="BS406" s="810"/>
      <c r="BT406" s="811"/>
      <c r="BU406" s="811"/>
      <c r="BV406" s="810"/>
      <c r="BW406" s="811"/>
      <c r="BX406" s="810"/>
      <c r="BY406" s="813"/>
      <c r="BZ406" s="811"/>
      <c r="CA406" s="813"/>
      <c r="CB406" s="811"/>
      <c r="CC406" s="810"/>
      <c r="CD406" s="810"/>
      <c r="CE406" s="810"/>
      <c r="CF406" s="810"/>
      <c r="CG406" s="810"/>
      <c r="CH406" s="810"/>
      <c r="CI406" s="810"/>
      <c r="CJ406" s="810"/>
      <c r="CK406" s="814"/>
      <c r="CL406" s="815">
        <f t="array" ref="CL406">getSection(I406,J406,K406)</f>
        <v>4</v>
      </c>
      <c r="CM406" s="508">
        <f t="array" ref="CM406">IF(AQ406="N/A","",IF(CU406="N/A",0,GetRapPrice(I406,H406,J406,K406)))</f>
        <v>4300</v>
      </c>
      <c r="CN406" s="509">
        <f t="shared" si="100"/>
        <v>-0.30000000000000004</v>
      </c>
      <c r="CO406" s="509">
        <f t="array" ref="CO406">IF(AQ406="N/A","",IF(CU406="N/A",0,IF(ISBLANK(G406),0,GetPolSymmDiscount(I406,H406,J406,K406,L406,M406,N406,O406))))</f>
        <v>0</v>
      </c>
      <c r="CP406" s="509">
        <f t="array" ref="CP406">IF(AQ406="N/A","",Depthdisc(I406,H406,L406,J406,K406,Z406,"Y"))</f>
        <v>0</v>
      </c>
      <c r="CQ406" s="509">
        <f t="array" ref="CQ406">IF(AQ406="N/A","",IF(CU406="N/A",0,GetSizePremiums(I406,H406,J406,K406,L406,M406,N406,O406,getSection(G406,J406,K406))))</f>
        <v>0</v>
      </c>
      <c r="CR406" s="509">
        <f t="array" ref="CR406">IF(AQ406="N/A","",IF(CU406="N/A",0,IF(ISBLANK(G406),0,GetDiameterPremiums(I406,H406,L406,M406,N406,O406,J406,K406,T406))))</f>
        <v>0</v>
      </c>
      <c r="CS406" s="509">
        <f t="array" ref="CS406">IF(AQ406="N/A","",IF(CU406="N/A",0,IF(ISBLANK(G406),0,GetKtoSPremiums(I406,H406,J406,K406,AJ406))))</f>
        <v>0</v>
      </c>
      <c r="CT406" s="509">
        <f t="shared" si="101"/>
        <v>-0.30000000000000004</v>
      </c>
      <c r="CU406" s="508">
        <f t="array" ref="CU406">IF(AQ406="N/A","",GetFMP(I406, H406, J406, K406, L406, M406, N406, O406, (Q406+R406)/2,Z406,AJ406,"Y"))</f>
        <v>3010</v>
      </c>
      <c r="CV406" s="504">
        <f t="shared" si="102"/>
        <v>2317.7000000000003</v>
      </c>
      <c r="CW406" s="508">
        <f t="shared" si="103"/>
        <v>4300</v>
      </c>
      <c r="CX406" s="717" t="e">
        <f t="shared" si="104"/>
        <v>#VALUE!</v>
      </c>
      <c r="CY406" s="717" t="e">
        <f>IF(OR(AQ406="N/A",BM406="N/A",BI406="N/A"),"",IF(AND(H406&lt;1,H406&gt;=0.3,I405="ROUND"),IF(CT406&gt;=-0.4,-0.2,-0.15),MAX(CX406,IF(OR(AQ406="N/A",BM406="N/A",BI406="N/A"),"",GetFinalDiscount("Y", I406, H406, J406, K406, L406, M406, N406, O406, AS406, AT406,AU406,AV406, AW406, AX406,AY406, AZ406, BA406, BB406,BC406,BD406, BE406,BG406, BH406, BJ406, BK406, BN406, BO406, BP406)))))</f>
        <v>#VALUE!</v>
      </c>
      <c r="CZ406" s="717">
        <f t="shared" si="105"/>
        <v>-0.30000000000000004</v>
      </c>
      <c r="DA406" s="509" t="e">
        <f t="shared" si="106"/>
        <v>#VALUE!</v>
      </c>
      <c r="DB406" s="504" t="e">
        <f t="shared" si="107"/>
        <v>#VALUE!</v>
      </c>
      <c r="DC406" s="504" t="e">
        <f t="shared" si="108"/>
        <v>#VALUE!</v>
      </c>
      <c r="DD406" s="504" t="e">
        <f t="shared" si="109"/>
        <v>#VALUE!</v>
      </c>
      <c r="DE406" s="504" t="e">
        <f t="array" ref="DE406">IF(OR(AQ406="N/A",BM406="N/A",BI406="N/A"),"",GetCertCharge(H406,"Y",AL406))</f>
        <v>#VALUE!</v>
      </c>
      <c r="DF406" s="504" t="e">
        <f>IF(OR(AQ406="N/A",BM406="N/A",BI406="N/A"),"",DC406*Parameters!$L$3)</f>
        <v>#VALUE!</v>
      </c>
      <c r="DG406" s="504" t="e">
        <f t="shared" si="110"/>
        <v>#VALUE!</v>
      </c>
      <c r="DH406" s="504" t="e">
        <f t="shared" si="111"/>
        <v>#VALUE!</v>
      </c>
    </row>
    <row r="407" spans="2:112" x14ac:dyDescent="0.25">
      <c r="B407" s="798"/>
      <c r="C407" s="799" t="s">
        <v>1873</v>
      </c>
      <c r="D407" s="512"/>
      <c r="E407" s="512"/>
      <c r="F407" s="722" t="s">
        <v>24</v>
      </c>
      <c r="G407" s="800"/>
      <c r="H407" s="801">
        <v>0.77</v>
      </c>
      <c r="I407" s="509" t="s">
        <v>196</v>
      </c>
      <c r="J407" s="802" t="s">
        <v>233</v>
      </c>
      <c r="K407" s="803" t="s">
        <v>266</v>
      </c>
      <c r="L407" s="804" t="s">
        <v>188</v>
      </c>
      <c r="M407" s="805" t="s">
        <v>188</v>
      </c>
      <c r="N407" s="804" t="s">
        <v>188</v>
      </c>
      <c r="O407" s="804" t="s">
        <v>58</v>
      </c>
      <c r="P407" s="806"/>
      <c r="Q407" s="805"/>
      <c r="R407" s="805"/>
      <c r="S407" s="805"/>
      <c r="T407" s="805"/>
      <c r="U407" s="805">
        <v>1.0049999999999999</v>
      </c>
      <c r="V407" s="805"/>
      <c r="W407" s="805"/>
      <c r="X407" s="805"/>
      <c r="Y407" s="805"/>
      <c r="Z407" s="805">
        <v>61.8</v>
      </c>
      <c r="AA407" s="512">
        <v>56</v>
      </c>
      <c r="AB407" s="512"/>
      <c r="AC407" s="512"/>
      <c r="AD407" s="807"/>
      <c r="AE407" s="805"/>
      <c r="AF407" s="805"/>
      <c r="AG407" s="805"/>
      <c r="AH407" s="805"/>
      <c r="AI407" s="512"/>
      <c r="AJ407" s="512" t="s">
        <v>1921</v>
      </c>
      <c r="AK407" s="807"/>
      <c r="AL407" s="512"/>
      <c r="AM407" s="807"/>
      <c r="AN407" s="512"/>
      <c r="AO407" s="559">
        <f t="array" ref="AO407">IF(AQ407="N/A","",GetRapPrice(I407,H407,J407,K407))</f>
        <v>3600</v>
      </c>
      <c r="AP407" s="509">
        <f t="shared" si="96"/>
        <v>-0.43999999999999995</v>
      </c>
      <c r="AQ407" s="508">
        <f t="array" ref="AQ407">GetFMP(I407,H407,J407,K407,L407,M407,N407,O407,(Q407+R407)/2,Z407,AJ407,"Y")</f>
        <v>2016.0000000000002</v>
      </c>
      <c r="AR407" s="504">
        <f t="shared" si="97"/>
        <v>1552.3200000000002</v>
      </c>
      <c r="AS407" s="808"/>
      <c r="AT407" s="809"/>
      <c r="AU407" s="810"/>
      <c r="AV407" s="810"/>
      <c r="AW407" s="811" t="s">
        <v>189</v>
      </c>
      <c r="AX407" s="811" t="s">
        <v>1183</v>
      </c>
      <c r="AY407" s="810" t="s">
        <v>1183</v>
      </c>
      <c r="AZ407" s="810" t="s">
        <v>267</v>
      </c>
      <c r="BA407" s="810" t="s">
        <v>195</v>
      </c>
      <c r="BB407" s="810" t="s">
        <v>1183</v>
      </c>
      <c r="BC407" s="810" t="s">
        <v>1183</v>
      </c>
      <c r="BD407" s="810" t="s">
        <v>1183</v>
      </c>
      <c r="BE407" s="810" t="s">
        <v>1235</v>
      </c>
      <c r="BF407" s="811">
        <f>NaturalRelatedDisc(I407,H407,J407,K407,AX407,"Y",L407,M407,N407,O407)+NaturalRelatedDisc(I407,H407,J407,K407,AY407,"Y",L407,M407,N407,O407)+OpenRelatedDisc(I407,H407,J407,K407,AZ407,"Y",L407,M407,N407,O407)+GrainingRelatedDisc(I407,H407,J407,K407,BA407,"Surface","Y",L407,M407,N407,O407)+GrainingRelatedDisc(I407,H407,J407,K407,BB407,"Internal","Y",L407,M407,N407,O407)+OthersRelatedDisc(I407,H407,J407,K407,BC407,"Y",L407,M407,N407,O407)+OthersRelatedDisc(I407,H407,J407,K407,BD407,"Y",L407,M407,N407,O407)+OthersRelatedDisc(I407,H407,J407,K407,BE407,"Y",L407,M407,N407,O407)+cutrelatedDisc(I407,H407,J407,K407,L407,M407,N407,AW407,"Y",O407)+GetColClarupgDwg(I407,H407,J407,K407,AU407,AV407,"Y",L407)</f>
        <v>-0.02</v>
      </c>
      <c r="BG407" s="810" t="s">
        <v>1183</v>
      </c>
      <c r="BH407" s="810" t="s">
        <v>219</v>
      </c>
      <c r="BI407" s="811">
        <f t="shared" si="98"/>
        <v>-0.23</v>
      </c>
      <c r="BJ407" s="810" t="s">
        <v>1284</v>
      </c>
      <c r="BK407" s="810" t="s">
        <v>1293</v>
      </c>
      <c r="BL407" s="810" t="s">
        <v>1327</v>
      </c>
      <c r="BM407" s="811">
        <f t="shared" si="99"/>
        <v>-0.01</v>
      </c>
      <c r="BN407" s="812" t="s">
        <v>749</v>
      </c>
      <c r="BO407" s="812" t="s">
        <v>749</v>
      </c>
      <c r="BP407" s="812" t="s">
        <v>749</v>
      </c>
      <c r="BQ407" s="811">
        <f>cleanrelateddisc(I407, H407, J407, K407, BN407, BO407, "Y", L407, M407, N407)+HARelatedDisc(I407, H407, J407, K407,BP407, "Y", L407)</f>
        <v>0</v>
      </c>
      <c r="BR407" s="810"/>
      <c r="BS407" s="810"/>
      <c r="BT407" s="811"/>
      <c r="BU407" s="811"/>
      <c r="BV407" s="810"/>
      <c r="BW407" s="811"/>
      <c r="BX407" s="810"/>
      <c r="BY407" s="813"/>
      <c r="BZ407" s="811"/>
      <c r="CA407" s="813"/>
      <c r="CB407" s="811"/>
      <c r="CC407" s="810"/>
      <c r="CD407" s="810"/>
      <c r="CE407" s="810"/>
      <c r="CF407" s="810"/>
      <c r="CG407" s="810"/>
      <c r="CH407" s="810"/>
      <c r="CI407" s="810"/>
      <c r="CJ407" s="810"/>
      <c r="CK407" s="814"/>
      <c r="CL407" s="815">
        <f t="array" ref="CL407">getSection(I407,J407,K407)</f>
        <v>7</v>
      </c>
      <c r="CM407" s="508">
        <f t="array" ref="CM407">IF(AQ407="N/A","",IF(CU407="N/A",0,GetRapPrice(I407,H407,J407,K407)))</f>
        <v>3600</v>
      </c>
      <c r="CN407" s="509">
        <f t="shared" si="100"/>
        <v>-0.43999999999999995</v>
      </c>
      <c r="CO407" s="509">
        <f t="array" ref="CO407">IF(AQ407="N/A","",IF(CU407="N/A",0,IF(ISBLANK(G407),0,GetPolSymmDiscount(I407,H407,J407,K407,L407,M407,N407,O407))))</f>
        <v>0</v>
      </c>
      <c r="CP407" s="509">
        <f t="array" ref="CP407">IF(AQ407="N/A","",Depthdisc(I407,H407,L407,J407,K407,Z407,"Y"))</f>
        <v>0</v>
      </c>
      <c r="CQ407" s="509">
        <f t="array" ref="CQ407">IF(AQ407="N/A","",IF(CU407="N/A",0,GetSizePremiums(I407,H407,J407,K407,L407,M407,N407,O407,getSection(G407,J407,K407))))</f>
        <v>0</v>
      </c>
      <c r="CR407" s="509">
        <f t="array" ref="CR407">IF(AQ407="N/A","",IF(CU407="N/A",0,IF(ISBLANK(G407),0,GetDiameterPremiums(I407,H407,L407,M407,N407,O407,J407,K407,T407))))</f>
        <v>0</v>
      </c>
      <c r="CS407" s="509">
        <f t="array" ref="CS407">IF(AQ407="N/A","",IF(CU407="N/A",0,IF(ISBLANK(G407),0,GetKtoSPremiums(I407,H407,J407,K407,AJ407))))</f>
        <v>0</v>
      </c>
      <c r="CT407" s="509">
        <f t="shared" si="101"/>
        <v>-0.43999999999999995</v>
      </c>
      <c r="CU407" s="508">
        <f t="array" ref="CU407">IF(AQ407="N/A","",GetFMP(I407, H407, J407, K407, L407, M407, N407, O407, (Q407+R407)/2,Z407,AJ407,"Y"))</f>
        <v>2016.0000000000002</v>
      </c>
      <c r="CV407" s="504">
        <f t="shared" si="102"/>
        <v>1552.3200000000002</v>
      </c>
      <c r="CW407" s="508">
        <f t="shared" si="103"/>
        <v>3600</v>
      </c>
      <c r="CX407" s="717">
        <f t="shared" si="104"/>
        <v>-0.26</v>
      </c>
      <c r="CY407" s="717">
        <f>IF(OR(AQ407="N/A",BM407="N/A",BI407="N/A"),"",IF(AND(H407&lt;1,H407&gt;=0.3,I406="ROUND"),IF(CT407&gt;=-0.4,-0.2,-0.15),MAX(CX407,IF(OR(AQ407="N/A",BM407="N/A",BI407="N/A"),"",GetFinalDiscount("Y", I407, H407, J407, K407, L407, M407, N407, O407, AS407, AT407,AU407,AV407, AW407, AX407,AY407, AZ407, BA407, BB407,BC407,BD407, BE407,BG407, BH407, BJ407, BK407, BN407, BO407, BP407)))))</f>
        <v>-0.18</v>
      </c>
      <c r="CZ407" s="717">
        <f t="shared" si="105"/>
        <v>-0.43999999999999995</v>
      </c>
      <c r="DA407" s="509">
        <f t="shared" si="106"/>
        <v>-0.61999999999999988</v>
      </c>
      <c r="DB407" s="504">
        <f t="shared" si="107"/>
        <v>1368.0000000000005</v>
      </c>
      <c r="DC407" s="504">
        <f t="shared" si="108"/>
        <v>1053.3600000000004</v>
      </c>
      <c r="DD407" s="504" t="str">
        <f t="shared" si="109"/>
        <v/>
      </c>
      <c r="DE407" s="504">
        <f t="array" ref="DE407">IF(OR(AQ407="N/A",BM407="N/A",BI407="N/A"),"",GetCertCharge(H407,"Y",AL407))</f>
        <v>63</v>
      </c>
      <c r="DF407" s="504">
        <f>IF(OR(AQ407="N/A",BM407="N/A",BI407="N/A"),"",DC407*Parameters!$L$3)</f>
        <v>42.134400000000014</v>
      </c>
      <c r="DG407" s="504">
        <f t="shared" si="110"/>
        <v>948.22560000000033</v>
      </c>
      <c r="DH407" s="504">
        <f t="shared" si="111"/>
        <v>1231.4618181818187</v>
      </c>
    </row>
    <row r="408" spans="2:112" x14ac:dyDescent="0.25">
      <c r="B408" s="798"/>
      <c r="C408" s="799" t="s">
        <v>1543</v>
      </c>
      <c r="D408" s="512"/>
      <c r="E408" s="512"/>
      <c r="F408" s="722" t="s">
        <v>24</v>
      </c>
      <c r="G408" s="800"/>
      <c r="H408" s="801">
        <v>0.77</v>
      </c>
      <c r="I408" s="509" t="s">
        <v>968</v>
      </c>
      <c r="J408" s="802" t="s">
        <v>233</v>
      </c>
      <c r="K408" s="803" t="s">
        <v>251</v>
      </c>
      <c r="L408" s="804"/>
      <c r="M408" s="805" t="s">
        <v>188</v>
      </c>
      <c r="N408" s="804" t="s">
        <v>188</v>
      </c>
      <c r="O408" s="804" t="s">
        <v>22</v>
      </c>
      <c r="P408" s="806"/>
      <c r="Q408" s="805"/>
      <c r="R408" s="805"/>
      <c r="S408" s="805"/>
      <c r="T408" s="805"/>
      <c r="U408" s="805">
        <v>1.92</v>
      </c>
      <c r="V408" s="805"/>
      <c r="W408" s="805"/>
      <c r="X408" s="805"/>
      <c r="Y408" s="805"/>
      <c r="Z408" s="805">
        <v>61.6</v>
      </c>
      <c r="AA408" s="512">
        <v>58</v>
      </c>
      <c r="AB408" s="512"/>
      <c r="AC408" s="512"/>
      <c r="AD408" s="807"/>
      <c r="AE408" s="805"/>
      <c r="AF408" s="805"/>
      <c r="AG408" s="805"/>
      <c r="AH408" s="805"/>
      <c r="AI408" s="512"/>
      <c r="AJ408" s="512" t="s">
        <v>1990</v>
      </c>
      <c r="AK408" s="807"/>
      <c r="AL408" s="512"/>
      <c r="AM408" s="807"/>
      <c r="AN408" s="512"/>
      <c r="AO408" s="559">
        <f t="array" ref="AO408">IF(AQ408="N/A","",GetRapPrice(I408,H408,J408,K408))</f>
        <v>4300</v>
      </c>
      <c r="AP408" s="509">
        <f t="shared" si="96"/>
        <v>-0.30000000000000004</v>
      </c>
      <c r="AQ408" s="508">
        <f t="array" ref="AQ408">GetFMP(I408,H408,J408,K408,L408,M408,N408,O408,(Q408+R408)/2,Z408,AJ408,"Y")</f>
        <v>3010</v>
      </c>
      <c r="AR408" s="504">
        <f t="shared" si="97"/>
        <v>2317.7000000000003</v>
      </c>
      <c r="AS408" s="808"/>
      <c r="AT408" s="809"/>
      <c r="AU408" s="810"/>
      <c r="AV408" s="810"/>
      <c r="AW408" s="811" t="s">
        <v>229</v>
      </c>
      <c r="AX408" s="811" t="s">
        <v>1183</v>
      </c>
      <c r="AY408" s="810" t="s">
        <v>1183</v>
      </c>
      <c r="AZ408" s="810" t="s">
        <v>1183</v>
      </c>
      <c r="BA408" s="810" t="s">
        <v>1183</v>
      </c>
      <c r="BB408" s="810" t="s">
        <v>1183</v>
      </c>
      <c r="BC408" s="810" t="s">
        <v>1183</v>
      </c>
      <c r="BD408" s="810" t="s">
        <v>1183</v>
      </c>
      <c r="BE408" s="810" t="s">
        <v>1232</v>
      </c>
      <c r="BF408" s="811">
        <f>NaturalRelatedDisc(I408,H408,J408,K408,AX408,"Y",L408,M408,N408,O408)+NaturalRelatedDisc(I408,H408,J408,K408,AY408,"Y",L408,M408,N408,O408)+OpenRelatedDisc(I408,H408,J408,K408,AZ408,"Y",L408,M408,N408,O408)+GrainingRelatedDisc(I408,H408,J408,K408,BA408,"Surface","Y",L408,M408,N408,O408)+GrainingRelatedDisc(I408,H408,J408,K408,BB408,"Internal","Y",L408,M408,N408,O408)+OthersRelatedDisc(I408,H408,J408,K408,BC408,"Y",L408,M408,N408,O408)+OthersRelatedDisc(I408,H408,J408,K408,BD408,"Y",L408,M408,N408,O408)+OthersRelatedDisc(I408,H408,J408,K408,BE408,"Y",L408,M408,N408,O408)+cutrelatedDisc(I408,H408,J408,K408,L408,M408,N408,AW408,"Y",O408)+GetColClarupgDwg(I408,H408,J408,K408,AU408,AV408,"Y",L408)</f>
        <v>0</v>
      </c>
      <c r="BG408" s="810" t="s">
        <v>1183</v>
      </c>
      <c r="BH408" s="810" t="s">
        <v>206</v>
      </c>
      <c r="BI408" s="811" t="str">
        <f t="shared" si="98"/>
        <v>N/A</v>
      </c>
      <c r="BJ408" s="810" t="s">
        <v>1183</v>
      </c>
      <c r="BK408" s="810" t="s">
        <v>1293</v>
      </c>
      <c r="BL408" s="810" t="s">
        <v>1326</v>
      </c>
      <c r="BM408" s="811" t="e">
        <f t="shared" si="99"/>
        <v>#VALUE!</v>
      </c>
      <c r="BN408" s="812" t="s">
        <v>861</v>
      </c>
      <c r="BO408" s="812" t="s">
        <v>861</v>
      </c>
      <c r="BP408" s="812" t="s">
        <v>749</v>
      </c>
      <c r="BQ408" s="811">
        <f>cleanrelateddisc(I408, H408, J408, K408, BN408, BO408, "Y", L408, M408, N408)+HARelatedDisc(I408, H408, J408, K408,BP408, "Y", L408)</f>
        <v>0</v>
      </c>
      <c r="BR408" s="810"/>
      <c r="BS408" s="810"/>
      <c r="BT408" s="811"/>
      <c r="BU408" s="811"/>
      <c r="BV408" s="810"/>
      <c r="BW408" s="811"/>
      <c r="BX408" s="810"/>
      <c r="BY408" s="813"/>
      <c r="BZ408" s="811"/>
      <c r="CA408" s="813"/>
      <c r="CB408" s="811"/>
      <c r="CC408" s="810"/>
      <c r="CD408" s="810"/>
      <c r="CE408" s="810"/>
      <c r="CF408" s="810"/>
      <c r="CG408" s="810"/>
      <c r="CH408" s="810"/>
      <c r="CI408" s="810"/>
      <c r="CJ408" s="810"/>
      <c r="CK408" s="814"/>
      <c r="CL408" s="815">
        <f t="array" ref="CL408">getSection(I408,J408,K408)</f>
        <v>4</v>
      </c>
      <c r="CM408" s="508">
        <f t="array" ref="CM408">IF(AQ408="N/A","",IF(CU408="N/A",0,GetRapPrice(I408,H408,J408,K408)))</f>
        <v>4300</v>
      </c>
      <c r="CN408" s="509">
        <f t="shared" si="100"/>
        <v>-0.30000000000000004</v>
      </c>
      <c r="CO408" s="509">
        <f t="array" ref="CO408">IF(AQ408="N/A","",IF(CU408="N/A",0,IF(ISBLANK(G408),0,GetPolSymmDiscount(I408,H408,J408,K408,L408,M408,N408,O408))))</f>
        <v>0</v>
      </c>
      <c r="CP408" s="509">
        <f t="array" ref="CP408">IF(AQ408="N/A","",Depthdisc(I408,H408,L408,J408,K408,Z408,"Y"))</f>
        <v>0</v>
      </c>
      <c r="CQ408" s="509">
        <f t="array" ref="CQ408">IF(AQ408="N/A","",IF(CU408="N/A",0,GetSizePremiums(I408,H408,J408,K408,L408,M408,N408,O408,getSection(G408,J408,K408))))</f>
        <v>0</v>
      </c>
      <c r="CR408" s="509">
        <f t="array" ref="CR408">IF(AQ408="N/A","",IF(CU408="N/A",0,IF(ISBLANK(G408),0,GetDiameterPremiums(I408,H408,L408,M408,N408,O408,J408,K408,T408))))</f>
        <v>0</v>
      </c>
      <c r="CS408" s="509">
        <f t="array" ref="CS408">IF(AQ408="N/A","",IF(CU408="N/A",0,IF(ISBLANK(G408),0,GetKtoSPremiums(I408,H408,J408,K408,AJ408))))</f>
        <v>0</v>
      </c>
      <c r="CT408" s="509">
        <f t="shared" si="101"/>
        <v>-0.30000000000000004</v>
      </c>
      <c r="CU408" s="508">
        <f t="array" ref="CU408">IF(AQ408="N/A","",GetFMP(I408, H408, J408, K408, L408, M408, N408, O408, (Q408+R408)/2,Z408,AJ408,"Y"))</f>
        <v>3010</v>
      </c>
      <c r="CV408" s="504">
        <f t="shared" si="102"/>
        <v>2317.7000000000003</v>
      </c>
      <c r="CW408" s="508">
        <f t="shared" si="103"/>
        <v>4300</v>
      </c>
      <c r="CX408" s="717" t="e">
        <f t="shared" si="104"/>
        <v>#VALUE!</v>
      </c>
      <c r="CY408" s="717" t="e">
        <f>IF(OR(AQ408="N/A",BM408="N/A",BI408="N/A"),"",IF(AND(H408&lt;1,H408&gt;=0.3,I407="ROUND"),IF(CT408&gt;=-0.4,-0.2,-0.15),MAX(CX408,IF(OR(AQ408="N/A",BM408="N/A",BI408="N/A"),"",GetFinalDiscount("Y", I408, H408, J408, K408, L408, M408, N408, O408, AS408, AT408,AU408,AV408, AW408, AX408,AY408, AZ408, BA408, BB408,BC408,BD408, BE408,BG408, BH408, BJ408, BK408, BN408, BO408, BP408)))))</f>
        <v>#VALUE!</v>
      </c>
      <c r="CZ408" s="717">
        <f t="shared" si="105"/>
        <v>-0.30000000000000004</v>
      </c>
      <c r="DA408" s="509" t="e">
        <f t="shared" si="106"/>
        <v>#VALUE!</v>
      </c>
      <c r="DB408" s="504" t="e">
        <f t="shared" si="107"/>
        <v>#VALUE!</v>
      </c>
      <c r="DC408" s="504" t="e">
        <f t="shared" si="108"/>
        <v>#VALUE!</v>
      </c>
      <c r="DD408" s="504" t="e">
        <f t="shared" si="109"/>
        <v>#VALUE!</v>
      </c>
      <c r="DE408" s="504" t="e">
        <f t="array" ref="DE408">IF(OR(AQ408="N/A",BM408="N/A",BI408="N/A"),"",GetCertCharge(H408,"Y",AL408))</f>
        <v>#VALUE!</v>
      </c>
      <c r="DF408" s="504" t="e">
        <f>IF(OR(AQ408="N/A",BM408="N/A",BI408="N/A"),"",DC408*Parameters!$L$3)</f>
        <v>#VALUE!</v>
      </c>
      <c r="DG408" s="504" t="e">
        <f t="shared" si="110"/>
        <v>#VALUE!</v>
      </c>
      <c r="DH408" s="504" t="e">
        <f t="shared" si="111"/>
        <v>#VALUE!</v>
      </c>
    </row>
    <row r="409" spans="2:112" x14ac:dyDescent="0.25">
      <c r="B409" s="798"/>
      <c r="C409" s="799" t="s">
        <v>1873</v>
      </c>
      <c r="D409" s="512"/>
      <c r="E409" s="512"/>
      <c r="F409" s="722" t="s">
        <v>24</v>
      </c>
      <c r="G409" s="800"/>
      <c r="H409" s="801">
        <v>0.77</v>
      </c>
      <c r="I409" s="509" t="s">
        <v>196</v>
      </c>
      <c r="J409" s="802" t="s">
        <v>215</v>
      </c>
      <c r="K409" s="803" t="s">
        <v>266</v>
      </c>
      <c r="L409" s="804" t="s">
        <v>188</v>
      </c>
      <c r="M409" s="805" t="s">
        <v>188</v>
      </c>
      <c r="N409" s="804" t="s">
        <v>188</v>
      </c>
      <c r="O409" s="804" t="s">
        <v>58</v>
      </c>
      <c r="P409" s="806"/>
      <c r="Q409" s="805"/>
      <c r="R409" s="805"/>
      <c r="S409" s="805"/>
      <c r="T409" s="805"/>
      <c r="U409" s="805">
        <v>1.0049999999999999</v>
      </c>
      <c r="V409" s="805"/>
      <c r="W409" s="805"/>
      <c r="X409" s="805"/>
      <c r="Y409" s="805"/>
      <c r="Z409" s="805">
        <v>61.8</v>
      </c>
      <c r="AA409" s="512">
        <v>56</v>
      </c>
      <c r="AB409" s="512"/>
      <c r="AC409" s="512"/>
      <c r="AD409" s="807"/>
      <c r="AE409" s="805"/>
      <c r="AF409" s="805"/>
      <c r="AG409" s="805"/>
      <c r="AH409" s="805"/>
      <c r="AI409" s="512"/>
      <c r="AJ409" s="512" t="s">
        <v>1921</v>
      </c>
      <c r="AK409" s="807"/>
      <c r="AL409" s="512"/>
      <c r="AM409" s="807"/>
      <c r="AN409" s="512"/>
      <c r="AO409" s="559">
        <f t="array" ref="AO409">IF(AQ409="N/A","",GetRapPrice(I409,H409,J409,K409))</f>
        <v>3400</v>
      </c>
      <c r="AP409" s="509">
        <f t="shared" si="96"/>
        <v>-0.4</v>
      </c>
      <c r="AQ409" s="508">
        <f t="array" ref="AQ409">GetFMP(I409,H409,J409,K409,L409,M409,N409,O409,(Q409+R409)/2,Z409,AJ409,"Y")</f>
        <v>2040</v>
      </c>
      <c r="AR409" s="504">
        <f t="shared" si="97"/>
        <v>1570.8</v>
      </c>
      <c r="AS409" s="808"/>
      <c r="AT409" s="809"/>
      <c r="AU409" s="810"/>
      <c r="AV409" s="810"/>
      <c r="AW409" s="811" t="s">
        <v>189</v>
      </c>
      <c r="AX409" s="811" t="s">
        <v>1183</v>
      </c>
      <c r="AY409" s="810" t="s">
        <v>1183</v>
      </c>
      <c r="AZ409" s="810" t="s">
        <v>267</v>
      </c>
      <c r="BA409" s="810" t="s">
        <v>195</v>
      </c>
      <c r="BB409" s="810" t="s">
        <v>1183</v>
      </c>
      <c r="BC409" s="810" t="s">
        <v>1183</v>
      </c>
      <c r="BD409" s="810" t="s">
        <v>1183</v>
      </c>
      <c r="BE409" s="810" t="s">
        <v>1235</v>
      </c>
      <c r="BF409" s="811">
        <f>NaturalRelatedDisc(I409,H409,J409,K409,AX409,"Y",L409,M409,N409,O409)+NaturalRelatedDisc(I409,H409,J409,K409,AY409,"Y",L409,M409,N409,O409)+OpenRelatedDisc(I409,H409,J409,K409,AZ409,"Y",L409,M409,N409,O409)+GrainingRelatedDisc(I409,H409,J409,K409,BA409,"Surface","Y",L409,M409,N409,O409)+GrainingRelatedDisc(I409,H409,J409,K409,BB409,"Internal","Y",L409,M409,N409,O409)+OthersRelatedDisc(I409,H409,J409,K409,BC409,"Y",L409,M409,N409,O409)+OthersRelatedDisc(I409,H409,J409,K409,BD409,"Y",L409,M409,N409,O409)+OthersRelatedDisc(I409,H409,J409,K409,BE409,"Y",L409,M409,N409,O409)+cutrelatedDisc(I409,H409,J409,K409,L409,M409,N409,AW409,"Y",O409)+GetColClarupgDwg(I409,H409,J409,K409,AU409,AV409,"Y",L409)</f>
        <v>-0.02</v>
      </c>
      <c r="BG409" s="810" t="s">
        <v>1183</v>
      </c>
      <c r="BH409" s="810" t="s">
        <v>219</v>
      </c>
      <c r="BI409" s="811">
        <f t="shared" si="98"/>
        <v>-0.23</v>
      </c>
      <c r="BJ409" s="810" t="s">
        <v>1284</v>
      </c>
      <c r="BK409" s="810" t="s">
        <v>1293</v>
      </c>
      <c r="BL409" s="810" t="s">
        <v>1327</v>
      </c>
      <c r="BM409" s="811">
        <f t="shared" si="99"/>
        <v>-0.01</v>
      </c>
      <c r="BN409" s="812" t="s">
        <v>749</v>
      </c>
      <c r="BO409" s="812" t="s">
        <v>749</v>
      </c>
      <c r="BP409" s="812" t="s">
        <v>749</v>
      </c>
      <c r="BQ409" s="811">
        <f>cleanrelateddisc(I409, H409, J409, K409, BN409, BO409, "Y", L409, M409, N409)+HARelatedDisc(I409, H409, J409, K409,BP409, "Y", L409)</f>
        <v>0</v>
      </c>
      <c r="BR409" s="810"/>
      <c r="BS409" s="810"/>
      <c r="BT409" s="811"/>
      <c r="BU409" s="811"/>
      <c r="BV409" s="810"/>
      <c r="BW409" s="811"/>
      <c r="BX409" s="810"/>
      <c r="BY409" s="813"/>
      <c r="BZ409" s="811"/>
      <c r="CA409" s="813"/>
      <c r="CB409" s="811"/>
      <c r="CC409" s="810"/>
      <c r="CD409" s="810"/>
      <c r="CE409" s="810"/>
      <c r="CF409" s="810"/>
      <c r="CG409" s="810"/>
      <c r="CH409" s="810"/>
      <c r="CI409" s="810"/>
      <c r="CJ409" s="810"/>
      <c r="CK409" s="814"/>
      <c r="CL409" s="815">
        <f t="array" ref="CL409">getSection(I409,J409,K409)</f>
        <v>8</v>
      </c>
      <c r="CM409" s="508">
        <f t="array" ref="CM409">IF(AQ409="N/A","",IF(CU409="N/A",0,GetRapPrice(I409,H409,J409,K409)))</f>
        <v>3400</v>
      </c>
      <c r="CN409" s="509">
        <f t="shared" si="100"/>
        <v>-0.4</v>
      </c>
      <c r="CO409" s="509">
        <f t="array" ref="CO409">IF(AQ409="N/A","",IF(CU409="N/A",0,IF(ISBLANK(G409),0,GetPolSymmDiscount(I409,H409,J409,K409,L409,M409,N409,O409))))</f>
        <v>0</v>
      </c>
      <c r="CP409" s="509">
        <f t="array" ref="CP409">IF(AQ409="N/A","",Depthdisc(I409,H409,L409,J409,K409,Z409,"Y"))</f>
        <v>0</v>
      </c>
      <c r="CQ409" s="509">
        <f t="array" ref="CQ409">IF(AQ409="N/A","",IF(CU409="N/A",0,GetSizePremiums(I409,H409,J409,K409,L409,M409,N409,O409,getSection(G409,J409,K409))))</f>
        <v>0</v>
      </c>
      <c r="CR409" s="509">
        <f t="array" ref="CR409">IF(AQ409="N/A","",IF(CU409="N/A",0,IF(ISBLANK(G409),0,GetDiameterPremiums(I409,H409,L409,M409,N409,O409,J409,K409,T409))))</f>
        <v>0</v>
      </c>
      <c r="CS409" s="509">
        <f t="array" ref="CS409">IF(AQ409="N/A","",IF(CU409="N/A",0,IF(ISBLANK(G409),0,GetKtoSPremiums(I409,H409,J409,K409,AJ409))))</f>
        <v>0</v>
      </c>
      <c r="CT409" s="509">
        <f t="shared" si="101"/>
        <v>-0.4</v>
      </c>
      <c r="CU409" s="508">
        <f t="array" ref="CU409">IF(AQ409="N/A","",GetFMP(I409, H409, J409, K409, L409, M409, N409, O409, (Q409+R409)/2,Z409,AJ409,"Y"))</f>
        <v>2040</v>
      </c>
      <c r="CV409" s="504">
        <f t="shared" si="102"/>
        <v>1570.8</v>
      </c>
      <c r="CW409" s="508">
        <f t="shared" si="103"/>
        <v>3400</v>
      </c>
      <c r="CX409" s="717">
        <f t="shared" si="104"/>
        <v>-0.26</v>
      </c>
      <c r="CY409" s="717">
        <f>IF(OR(AQ409="N/A",BM409="N/A",BI409="N/A"),"",IF(AND(H409&lt;1,H409&gt;=0.3,I408="ROUND"),IF(CT409&gt;=-0.4,-0.2,-0.15),MAX(CX409,IF(OR(AQ409="N/A",BM409="N/A",BI409="N/A"),"",GetFinalDiscount("Y", I409, H409, J409, K409, L409, M409, N409, O409, AS409, AT409,AU409,AV409, AW409, AX409,AY409, AZ409, BA409, BB409,BC409,BD409, BE409,BG409, BH409, BJ409, BK409, BN409, BO409, BP409)))))</f>
        <v>-0.18</v>
      </c>
      <c r="CZ409" s="717">
        <f t="shared" si="105"/>
        <v>-0.4</v>
      </c>
      <c r="DA409" s="509">
        <f t="shared" si="106"/>
        <v>-0.58000000000000007</v>
      </c>
      <c r="DB409" s="504">
        <f t="shared" si="107"/>
        <v>1427.9999999999998</v>
      </c>
      <c r="DC409" s="504">
        <f t="shared" si="108"/>
        <v>1099.56</v>
      </c>
      <c r="DD409" s="504" t="str">
        <f t="shared" si="109"/>
        <v/>
      </c>
      <c r="DE409" s="504">
        <f t="array" ref="DE409">IF(OR(AQ409="N/A",BM409="N/A",BI409="N/A"),"",GetCertCharge(H409,"Y",AL409))</f>
        <v>63</v>
      </c>
      <c r="DF409" s="504">
        <f>IF(OR(AQ409="N/A",BM409="N/A",BI409="N/A"),"",DC409*Parameters!$L$3)</f>
        <v>43.982399999999998</v>
      </c>
      <c r="DG409" s="504">
        <f t="shared" si="110"/>
        <v>992.57759999999996</v>
      </c>
      <c r="DH409" s="504">
        <f t="shared" si="111"/>
        <v>1289.0618181818181</v>
      </c>
    </row>
    <row r="410" spans="2:112" x14ac:dyDescent="0.25">
      <c r="B410" s="798"/>
      <c r="C410" s="799" t="s">
        <v>1492</v>
      </c>
      <c r="D410" s="512"/>
      <c r="E410" s="512"/>
      <c r="F410" s="722" t="s">
        <v>24</v>
      </c>
      <c r="G410" s="800"/>
      <c r="H410" s="801">
        <v>0.78</v>
      </c>
      <c r="I410" s="802" t="s">
        <v>210</v>
      </c>
      <c r="J410" s="802" t="s">
        <v>250</v>
      </c>
      <c r="K410" s="803" t="s">
        <v>259</v>
      </c>
      <c r="L410" s="804"/>
      <c r="M410" s="805" t="s">
        <v>188</v>
      </c>
      <c r="N410" s="804" t="s">
        <v>202</v>
      </c>
      <c r="O410" s="804" t="s">
        <v>22</v>
      </c>
      <c r="P410" s="806"/>
      <c r="Q410" s="805"/>
      <c r="R410" s="805"/>
      <c r="S410" s="805"/>
      <c r="T410" s="805"/>
      <c r="U410" s="805">
        <v>1.03</v>
      </c>
      <c r="V410" s="805"/>
      <c r="W410" s="805"/>
      <c r="X410" s="805"/>
      <c r="Y410" s="805"/>
      <c r="Z410" s="805">
        <v>66.7</v>
      </c>
      <c r="AA410" s="512">
        <v>62</v>
      </c>
      <c r="AB410" s="512"/>
      <c r="AC410" s="512"/>
      <c r="AD410" s="807"/>
      <c r="AE410" s="805"/>
      <c r="AF410" s="805"/>
      <c r="AG410" s="805"/>
      <c r="AH410" s="805"/>
      <c r="AI410" s="512"/>
      <c r="AJ410" s="512" t="s">
        <v>1991</v>
      </c>
      <c r="AK410" s="807"/>
      <c r="AL410" s="512"/>
      <c r="AM410" s="807"/>
      <c r="AN410" s="512"/>
      <c r="AO410" s="559">
        <f t="array" ref="AO410">IF(AQ410="N/A","",GetRapPrice(I410,H410,J410,K410))</f>
        <v>3100</v>
      </c>
      <c r="AP410" s="509">
        <f t="shared" si="96"/>
        <v>-0.51</v>
      </c>
      <c r="AQ410" s="508">
        <f t="array" ref="AQ410">GetFMP(I410,H410,J410,K410,L410,M410,N410,O410,(Q410+R410)/2,Z410,AJ410,"Y")</f>
        <v>1519</v>
      </c>
      <c r="AR410" s="504">
        <f t="shared" si="97"/>
        <v>1184.82</v>
      </c>
      <c r="AS410" s="808"/>
      <c r="AT410" s="809"/>
      <c r="AU410" s="810"/>
      <c r="AV410" s="810"/>
      <c r="AW410" s="811"/>
      <c r="AX410" s="811" t="s">
        <v>1183</v>
      </c>
      <c r="AY410" s="810" t="s">
        <v>1183</v>
      </c>
      <c r="AZ410" s="810" t="s">
        <v>1196</v>
      </c>
      <c r="BA410" s="810" t="s">
        <v>1183</v>
      </c>
      <c r="BB410" s="810" t="s">
        <v>1183</v>
      </c>
      <c r="BC410" s="810" t="s">
        <v>1183</v>
      </c>
      <c r="BD410" s="810" t="s">
        <v>1183</v>
      </c>
      <c r="BE410" s="810" t="s">
        <v>1183</v>
      </c>
      <c r="BF410" s="811">
        <f>NaturalRelatedDisc(I410,H410,J410,K410,AX410,"Y",L410,M410,N410,O410)+NaturalRelatedDisc(I410,H410,J410,K410,AY410,"Y",L410,M410,N410,O410)+OpenRelatedDisc(I410,H410,J410,K410,AZ410,"Y",L410,M410,N410,O410)+GrainingRelatedDisc(I410,H410,J410,K410,BA410,"Surface","Y",L410,M410,N410,O410)+GrainingRelatedDisc(I410,H410,J410,K410,BB410,"Internal","Y",L410,M410,N410,O410)+OthersRelatedDisc(I410,H410,J410,K410,BC410,"Y",L410,M410,N410,O410)+OthersRelatedDisc(I410,H410,J410,K410,BD410,"Y",L410,M410,N410,O410)+OthersRelatedDisc(I410,H410,J410,K410,BE410,"Y",L410,M410,N410,O410)+cutrelatedDisc(I410,H410,J410,K410,L410,M410,N410,AW410,"Y",O410)+GetColClarupgDwg(I410,H410,J410,K410,AU410,AV410,"Y",L410)</f>
        <v>-0.02</v>
      </c>
      <c r="BG410" s="810" t="s">
        <v>1183</v>
      </c>
      <c r="BH410" s="810" t="s">
        <v>1183</v>
      </c>
      <c r="BI410" s="811">
        <f t="shared" si="98"/>
        <v>0</v>
      </c>
      <c r="BJ410" s="810" t="s">
        <v>1183</v>
      </c>
      <c r="BK410" s="810" t="s">
        <v>1183</v>
      </c>
      <c r="BL410" s="810" t="s">
        <v>1183</v>
      </c>
      <c r="BM410" s="811" t="e">
        <f t="shared" si="99"/>
        <v>#VALUE!</v>
      </c>
      <c r="BN410" s="812"/>
      <c r="BO410" s="812"/>
      <c r="BP410" s="812" t="s">
        <v>749</v>
      </c>
      <c r="BQ410" s="811">
        <f>cleanrelateddisc(I410, H410, J410, K410, BN410, BO410, "Y", L410, M410, N410)+HARelatedDisc(I410, H410, J410, K410,BP410, "Y", L410)</f>
        <v>0</v>
      </c>
      <c r="BR410" s="810"/>
      <c r="BS410" s="810"/>
      <c r="BT410" s="811"/>
      <c r="BU410" s="811"/>
      <c r="BV410" s="810"/>
      <c r="BW410" s="811"/>
      <c r="BX410" s="810"/>
      <c r="BY410" s="813"/>
      <c r="BZ410" s="811"/>
      <c r="CA410" s="813"/>
      <c r="CB410" s="811"/>
      <c r="CC410" s="810"/>
      <c r="CD410" s="810"/>
      <c r="CE410" s="810"/>
      <c r="CF410" s="810"/>
      <c r="CG410" s="810"/>
      <c r="CH410" s="810"/>
      <c r="CI410" s="810"/>
      <c r="CJ410" s="810"/>
      <c r="CK410" s="814"/>
      <c r="CL410" s="815">
        <f t="array" ref="CL410">getSection(I410,J410,K410)</f>
        <v>8</v>
      </c>
      <c r="CM410" s="508">
        <f t="array" ref="CM410">IF(AQ410="N/A","",IF(CU410="N/A",0,GetRapPrice(I410,H410,J410,K410)))</f>
        <v>3100</v>
      </c>
      <c r="CN410" s="509">
        <f t="shared" si="100"/>
        <v>-0.51</v>
      </c>
      <c r="CO410" s="509">
        <f t="array" ref="CO410">IF(AQ410="N/A","",IF(CU410="N/A",0,IF(ISBLANK(G410),0,GetPolSymmDiscount(I410,H410,J410,K410,L410,M410,N410,O410))))</f>
        <v>0</v>
      </c>
      <c r="CP410" s="509">
        <f t="array" ref="CP410">IF(AQ410="N/A","",Depthdisc(I410,H410,L410,J410,K410,Z410,"Y"))</f>
        <v>0</v>
      </c>
      <c r="CQ410" s="509">
        <f t="array" ref="CQ410">IF(AQ410="N/A","",IF(CU410="N/A",0,GetSizePremiums(I410,H410,J410,K410,L410,M410,N410,O410,getSection(G410,J410,K410))))</f>
        <v>0</v>
      </c>
      <c r="CR410" s="509">
        <f t="array" ref="CR410">IF(AQ410="N/A","",IF(CU410="N/A",0,IF(ISBLANK(G410),0,GetDiameterPremiums(I410,H410,L410,M410,N410,O410,J410,K410,T410))))</f>
        <v>0</v>
      </c>
      <c r="CS410" s="509">
        <f t="array" ref="CS410">IF(AQ410="N/A","",IF(CU410="N/A",0,IF(ISBLANK(G410),0,GetKtoSPremiums(I410,H410,J410,K410,AJ410))))</f>
        <v>0</v>
      </c>
      <c r="CT410" s="509">
        <f t="shared" si="101"/>
        <v>-0.51</v>
      </c>
      <c r="CU410" s="508">
        <f t="array" ref="CU410">IF(AQ410="N/A","",GetFMP(I410, H410, J410, K410, L410, M410, N410, O410, (Q410+R410)/2,Z410,AJ410,"Y"))</f>
        <v>1519</v>
      </c>
      <c r="CV410" s="504">
        <f t="shared" si="102"/>
        <v>1184.82</v>
      </c>
      <c r="CW410" s="508">
        <f t="shared" si="103"/>
        <v>3100</v>
      </c>
      <c r="CX410" s="717" t="e">
        <f t="shared" si="104"/>
        <v>#VALUE!</v>
      </c>
      <c r="CY410" s="717" t="e">
        <f>IF(OR(AQ410="N/A",BM410="N/A",BI410="N/A"),"",IF(AND(H410&lt;1,H410&gt;=0.3,I409="ROUND"),IF(CT410&gt;=-0.4,-0.2,-0.15),MAX(CX410,IF(OR(AQ410="N/A",BM410="N/A",BI410="N/A"),"",GetFinalDiscount("Y", I410, H410, J410, K410, L410, M410, N410, O410, AS410, AT410,AU410,AV410, AW410, AX410,AY410, AZ410, BA410, BB410,BC410,BD410, BE410,BG410, BH410, BJ410, BK410, BN410, BO410, BP410)))))</f>
        <v>#VALUE!</v>
      </c>
      <c r="CZ410" s="717">
        <f t="shared" si="105"/>
        <v>-0.51</v>
      </c>
      <c r="DA410" s="509" t="e">
        <f t="shared" si="106"/>
        <v>#VALUE!</v>
      </c>
      <c r="DB410" s="504" t="e">
        <f t="shared" si="107"/>
        <v>#VALUE!</v>
      </c>
      <c r="DC410" s="504" t="e">
        <f t="shared" si="108"/>
        <v>#VALUE!</v>
      </c>
      <c r="DD410" s="504" t="e">
        <f t="shared" si="109"/>
        <v>#VALUE!</v>
      </c>
      <c r="DE410" s="504" t="e">
        <f t="array" ref="DE410">IF(OR(AQ410="N/A",BM410="N/A",BI410="N/A"),"",GetCertCharge(H410,"Y",AL410))</f>
        <v>#VALUE!</v>
      </c>
      <c r="DF410" s="504" t="e">
        <f>IF(OR(AQ410="N/A",BM410="N/A",BI410="N/A"),"",DC410*Parameters!$L$3)</f>
        <v>#VALUE!</v>
      </c>
      <c r="DG410" s="504" t="e">
        <f t="shared" si="110"/>
        <v>#VALUE!</v>
      </c>
      <c r="DH410" s="504" t="e">
        <f t="shared" si="111"/>
        <v>#VALUE!</v>
      </c>
    </row>
    <row r="411" spans="2:112" x14ac:dyDescent="0.25">
      <c r="B411" s="798"/>
      <c r="C411" s="799" t="s">
        <v>1543</v>
      </c>
      <c r="D411" s="512"/>
      <c r="E411" s="512"/>
      <c r="F411" s="722" t="s">
        <v>24</v>
      </c>
      <c r="G411" s="800"/>
      <c r="H411" s="801">
        <v>0.78</v>
      </c>
      <c r="I411" s="802" t="s">
        <v>210</v>
      </c>
      <c r="J411" s="802" t="s">
        <v>250</v>
      </c>
      <c r="K411" s="803" t="s">
        <v>259</v>
      </c>
      <c r="L411" s="804"/>
      <c r="M411" s="805" t="s">
        <v>188</v>
      </c>
      <c r="N411" s="804" t="s">
        <v>202</v>
      </c>
      <c r="O411" s="804" t="s">
        <v>22</v>
      </c>
      <c r="P411" s="806"/>
      <c r="Q411" s="805"/>
      <c r="R411" s="805"/>
      <c r="S411" s="805"/>
      <c r="T411" s="805"/>
      <c r="U411" s="805">
        <v>1.03</v>
      </c>
      <c r="V411" s="805"/>
      <c r="W411" s="805"/>
      <c r="X411" s="805"/>
      <c r="Y411" s="805"/>
      <c r="Z411" s="805">
        <v>66.7</v>
      </c>
      <c r="AA411" s="512">
        <v>62</v>
      </c>
      <c r="AB411" s="512"/>
      <c r="AC411" s="512"/>
      <c r="AD411" s="807"/>
      <c r="AE411" s="805"/>
      <c r="AF411" s="805"/>
      <c r="AG411" s="805"/>
      <c r="AH411" s="805"/>
      <c r="AI411" s="512"/>
      <c r="AJ411" s="512" t="s">
        <v>1991</v>
      </c>
      <c r="AK411" s="807"/>
      <c r="AL411" s="512"/>
      <c r="AM411" s="807"/>
      <c r="AN411" s="512"/>
      <c r="AO411" s="559">
        <f t="array" ref="AO411">IF(AQ411="N/A","",GetRapPrice(I411,H411,J411,K411))</f>
        <v>3100</v>
      </c>
      <c r="AP411" s="509">
        <f t="shared" si="96"/>
        <v>-0.51</v>
      </c>
      <c r="AQ411" s="508">
        <f t="array" ref="AQ411">GetFMP(I411,H411,J411,K411,L411,M411,N411,O411,(Q411+R411)/2,Z411,AJ411,"Y")</f>
        <v>1519</v>
      </c>
      <c r="AR411" s="504">
        <f t="shared" si="97"/>
        <v>1184.82</v>
      </c>
      <c r="AS411" s="808"/>
      <c r="AT411" s="809"/>
      <c r="AU411" s="810"/>
      <c r="AV411" s="810"/>
      <c r="AW411" s="811"/>
      <c r="AX411" s="811" t="s">
        <v>1183</v>
      </c>
      <c r="AY411" s="810" t="s">
        <v>1183</v>
      </c>
      <c r="AZ411" s="810" t="s">
        <v>1196</v>
      </c>
      <c r="BA411" s="810" t="s">
        <v>1183</v>
      </c>
      <c r="BB411" s="810" t="s">
        <v>1183</v>
      </c>
      <c r="BC411" s="810" t="s">
        <v>1183</v>
      </c>
      <c r="BD411" s="810" t="s">
        <v>1183</v>
      </c>
      <c r="BE411" s="810" t="s">
        <v>1183</v>
      </c>
      <c r="BF411" s="811">
        <f>NaturalRelatedDisc(I411,H411,J411,K411,AX411,"Y",L411,M411,N411,O411)+NaturalRelatedDisc(I411,H411,J411,K411,AY411,"Y",L411,M411,N411,O411)+OpenRelatedDisc(I411,H411,J411,K411,AZ411,"Y",L411,M411,N411,O411)+GrainingRelatedDisc(I411,H411,J411,K411,BA411,"Surface","Y",L411,M411,N411,O411)+GrainingRelatedDisc(I411,H411,J411,K411,BB411,"Internal","Y",L411,M411,N411,O411)+OthersRelatedDisc(I411,H411,J411,K411,BC411,"Y",L411,M411,N411,O411)+OthersRelatedDisc(I411,H411,J411,K411,BD411,"Y",L411,M411,N411,O411)+OthersRelatedDisc(I411,H411,J411,K411,BE411,"Y",L411,M411,N411,O411)+cutrelatedDisc(I411,H411,J411,K411,L411,M411,N411,AW411,"Y",O411)+GetColClarupgDwg(I411,H411,J411,K411,AU411,AV411,"Y",L411)</f>
        <v>-0.02</v>
      </c>
      <c r="BG411" s="810" t="s">
        <v>1183</v>
      </c>
      <c r="BH411" s="810" t="s">
        <v>1183</v>
      </c>
      <c r="BI411" s="811">
        <f t="shared" si="98"/>
        <v>0</v>
      </c>
      <c r="BJ411" s="810" t="s">
        <v>1183</v>
      </c>
      <c r="BK411" s="810" t="s">
        <v>1183</v>
      </c>
      <c r="BL411" s="810" t="s">
        <v>1183</v>
      </c>
      <c r="BM411" s="811" t="e">
        <f t="shared" si="99"/>
        <v>#VALUE!</v>
      </c>
      <c r="BN411" s="812"/>
      <c r="BO411" s="812"/>
      <c r="BP411" s="812" t="s">
        <v>749</v>
      </c>
      <c r="BQ411" s="811">
        <f>cleanrelateddisc(I411, H411, J411, K411, BN411, BO411, "Y", L411, M411, N411)+HARelatedDisc(I411, H411, J411, K411,BP411, "Y", L411)</f>
        <v>0</v>
      </c>
      <c r="BR411" s="810"/>
      <c r="BS411" s="810"/>
      <c r="BT411" s="811"/>
      <c r="BU411" s="811"/>
      <c r="BV411" s="810"/>
      <c r="BW411" s="811"/>
      <c r="BX411" s="810"/>
      <c r="BY411" s="813"/>
      <c r="BZ411" s="811"/>
      <c r="CA411" s="813"/>
      <c r="CB411" s="811"/>
      <c r="CC411" s="810"/>
      <c r="CD411" s="810"/>
      <c r="CE411" s="810"/>
      <c r="CF411" s="810"/>
      <c r="CG411" s="810"/>
      <c r="CH411" s="810"/>
      <c r="CI411" s="810"/>
      <c r="CJ411" s="810"/>
      <c r="CK411" s="814"/>
      <c r="CL411" s="815">
        <f t="array" ref="CL411">getSection(I411,J411,K411)</f>
        <v>8</v>
      </c>
      <c r="CM411" s="508">
        <f t="array" ref="CM411">IF(AQ411="N/A","",IF(CU411="N/A",0,GetRapPrice(I411,H411,J411,K411)))</f>
        <v>3100</v>
      </c>
      <c r="CN411" s="509">
        <f t="shared" si="100"/>
        <v>-0.51</v>
      </c>
      <c r="CO411" s="509">
        <f t="array" ref="CO411">IF(AQ411="N/A","",IF(CU411="N/A",0,IF(ISBLANK(G411),0,GetPolSymmDiscount(I411,H411,J411,K411,L411,M411,N411,O411))))</f>
        <v>0</v>
      </c>
      <c r="CP411" s="509">
        <f t="array" ref="CP411">IF(AQ411="N/A","",Depthdisc(I411,H411,L411,J411,K411,Z411,"Y"))</f>
        <v>0</v>
      </c>
      <c r="CQ411" s="509">
        <f t="array" ref="CQ411">IF(AQ411="N/A","",IF(CU411="N/A",0,GetSizePremiums(I411,H411,J411,K411,L411,M411,N411,O411,getSection(G411,J411,K411))))</f>
        <v>0</v>
      </c>
      <c r="CR411" s="509">
        <f t="array" ref="CR411">IF(AQ411="N/A","",IF(CU411="N/A",0,IF(ISBLANK(G411),0,GetDiameterPremiums(I411,H411,L411,M411,N411,O411,J411,K411,T411))))</f>
        <v>0</v>
      </c>
      <c r="CS411" s="509">
        <f t="array" ref="CS411">IF(AQ411="N/A","",IF(CU411="N/A",0,IF(ISBLANK(G411),0,GetKtoSPremiums(I411,H411,J411,K411,AJ411))))</f>
        <v>0</v>
      </c>
      <c r="CT411" s="509">
        <f t="shared" si="101"/>
        <v>-0.51</v>
      </c>
      <c r="CU411" s="508">
        <f t="array" ref="CU411">IF(AQ411="N/A","",GetFMP(I411, H411, J411, K411, L411, M411, N411, O411, (Q411+R411)/2,Z411,AJ411,"Y"))</f>
        <v>1519</v>
      </c>
      <c r="CV411" s="504">
        <f t="shared" si="102"/>
        <v>1184.82</v>
      </c>
      <c r="CW411" s="508">
        <f t="shared" si="103"/>
        <v>3100</v>
      </c>
      <c r="CX411" s="717" t="e">
        <f t="shared" si="104"/>
        <v>#VALUE!</v>
      </c>
      <c r="CY411" s="717" t="e">
        <f>IF(OR(AQ411="N/A",BM411="N/A",BI411="N/A"),"",IF(AND(H411&lt;1,H411&gt;=0.3,I410="ROUND"),IF(CT411&gt;=-0.4,-0.2,-0.15),MAX(CX411,IF(OR(AQ411="N/A",BM411="N/A",BI411="N/A"),"",GetFinalDiscount("Y", I411, H411, J411, K411, L411, M411, N411, O411, AS411, AT411,AU411,AV411, AW411, AX411,AY411, AZ411, BA411, BB411,BC411,BD411, BE411,BG411, BH411, BJ411, BK411, BN411, BO411, BP411)))))</f>
        <v>#VALUE!</v>
      </c>
      <c r="CZ411" s="717">
        <f t="shared" si="105"/>
        <v>-0.51</v>
      </c>
      <c r="DA411" s="509" t="e">
        <f t="shared" si="106"/>
        <v>#VALUE!</v>
      </c>
      <c r="DB411" s="504" t="e">
        <f t="shared" si="107"/>
        <v>#VALUE!</v>
      </c>
      <c r="DC411" s="504" t="e">
        <f t="shared" si="108"/>
        <v>#VALUE!</v>
      </c>
      <c r="DD411" s="504" t="e">
        <f t="shared" si="109"/>
        <v>#VALUE!</v>
      </c>
      <c r="DE411" s="504" t="e">
        <f t="array" ref="DE411">IF(OR(AQ411="N/A",BM411="N/A",BI411="N/A"),"",GetCertCharge(H411,"Y",AL411))</f>
        <v>#VALUE!</v>
      </c>
      <c r="DF411" s="504" t="e">
        <f>IF(OR(AQ411="N/A",BM411="N/A",BI411="N/A"),"",DC411*Parameters!$L$3)</f>
        <v>#VALUE!</v>
      </c>
      <c r="DG411" s="504" t="e">
        <f t="shared" si="110"/>
        <v>#VALUE!</v>
      </c>
      <c r="DH411" s="504" t="e">
        <f t="shared" si="111"/>
        <v>#VALUE!</v>
      </c>
    </row>
    <row r="412" spans="2:112" x14ac:dyDescent="0.25">
      <c r="B412" s="798"/>
      <c r="C412" s="799" t="s">
        <v>1544</v>
      </c>
      <c r="D412" s="512"/>
      <c r="E412" s="512"/>
      <c r="F412" s="722" t="s">
        <v>24</v>
      </c>
      <c r="G412" s="800"/>
      <c r="H412" s="801">
        <v>0.79</v>
      </c>
      <c r="I412" s="509" t="s">
        <v>196</v>
      </c>
      <c r="J412" s="802" t="s">
        <v>258</v>
      </c>
      <c r="K412" s="803" t="s">
        <v>259</v>
      </c>
      <c r="L412" s="804" t="s">
        <v>188</v>
      </c>
      <c r="M412" s="805" t="s">
        <v>188</v>
      </c>
      <c r="N412" s="804" t="s">
        <v>188</v>
      </c>
      <c r="O412" s="804" t="s">
        <v>22</v>
      </c>
      <c r="P412" s="806"/>
      <c r="Q412" s="805"/>
      <c r="R412" s="805"/>
      <c r="S412" s="805"/>
      <c r="T412" s="805"/>
      <c r="U412" s="805">
        <v>1.008</v>
      </c>
      <c r="V412" s="805"/>
      <c r="W412" s="805"/>
      <c r="X412" s="805"/>
      <c r="Y412" s="805"/>
      <c r="Z412" s="805">
        <v>58.7</v>
      </c>
      <c r="AA412" s="512">
        <v>60.9</v>
      </c>
      <c r="AB412" s="512"/>
      <c r="AC412" s="512"/>
      <c r="AD412" s="807"/>
      <c r="AE412" s="805"/>
      <c r="AF412" s="805"/>
      <c r="AG412" s="805"/>
      <c r="AH412" s="805"/>
      <c r="AI412" s="512"/>
      <c r="AJ412" s="512" t="s">
        <v>1992</v>
      </c>
      <c r="AK412" s="807"/>
      <c r="AL412" s="512"/>
      <c r="AM412" s="807"/>
      <c r="AN412" s="512"/>
      <c r="AO412" s="559">
        <f t="array" ref="AO412">IF(AQ412="N/A","",GetRapPrice(I412,H412,J412,K412))</f>
        <v>3300</v>
      </c>
      <c r="AP412" s="509">
        <f t="shared" si="96"/>
        <v>-0.21999999999999997</v>
      </c>
      <c r="AQ412" s="508">
        <f t="array" ref="AQ412">GetFMP(I412,H412,J412,K412,L412,M412,N412,O412,(Q412+R412)/2,Z412,AJ412,"Y")</f>
        <v>2574</v>
      </c>
      <c r="AR412" s="504">
        <f t="shared" si="97"/>
        <v>2033.46</v>
      </c>
      <c r="AS412" s="808"/>
      <c r="AT412" s="809"/>
      <c r="AU412" s="810"/>
      <c r="AV412" s="810"/>
      <c r="AW412" s="811"/>
      <c r="AX412" s="811" t="s">
        <v>1183</v>
      </c>
      <c r="AY412" s="810" t="s">
        <v>1183</v>
      </c>
      <c r="AZ412" s="810" t="s">
        <v>1183</v>
      </c>
      <c r="BA412" s="810" t="s">
        <v>1183</v>
      </c>
      <c r="BB412" s="810" t="s">
        <v>1183</v>
      </c>
      <c r="BC412" s="810" t="s">
        <v>1183</v>
      </c>
      <c r="BD412" s="810" t="s">
        <v>1183</v>
      </c>
      <c r="BE412" s="810" t="s">
        <v>1183</v>
      </c>
      <c r="BF412" s="811">
        <f>NaturalRelatedDisc(I412,H412,J412,K412,AX412,"Y",L412,M412,N412,O412)+NaturalRelatedDisc(I412,H412,J412,K412,AY412,"Y",L412,M412,N412,O412)+OpenRelatedDisc(I412,H412,J412,K412,AZ412,"Y",L412,M412,N412,O412)+GrainingRelatedDisc(I412,H412,J412,K412,BA412,"Surface","Y",L412,M412,N412,O412)+GrainingRelatedDisc(I412,H412,J412,K412,BB412,"Internal","Y",L412,M412,N412,O412)+OthersRelatedDisc(I412,H412,J412,K412,BC412,"Y",L412,M412,N412,O412)+OthersRelatedDisc(I412,H412,J412,K412,BD412,"Y",L412,M412,N412,O412)+OthersRelatedDisc(I412,H412,J412,K412,BE412,"Y",L412,M412,N412,O412)+cutrelatedDisc(I412,H412,J412,K412,L412,M412,N412,AW412,"Y",O412)+GetColClarupgDwg(I412,H412,J412,K412,AU412,AV412,"Y",L412)</f>
        <v>0</v>
      </c>
      <c r="BG412" s="810" t="s">
        <v>1279</v>
      </c>
      <c r="BH412" s="810" t="s">
        <v>1183</v>
      </c>
      <c r="BI412" s="811">
        <f t="shared" si="98"/>
        <v>-0.05</v>
      </c>
      <c r="BJ412" s="810" t="s">
        <v>1183</v>
      </c>
      <c r="BK412" s="810" t="s">
        <v>1183</v>
      </c>
      <c r="BL412" s="810" t="s">
        <v>1183</v>
      </c>
      <c r="BM412" s="811">
        <f t="shared" si="99"/>
        <v>0</v>
      </c>
      <c r="BN412" s="812"/>
      <c r="BO412" s="812"/>
      <c r="BP412" s="812" t="s">
        <v>749</v>
      </c>
      <c r="BQ412" s="811">
        <f>cleanrelateddisc(I412, H412, J412, K412, BN412, BO412, "Y", L412, M412, N412)+HARelatedDisc(I412, H412, J412, K412,BP412, "Y", L412)</f>
        <v>0</v>
      </c>
      <c r="BR412" s="810"/>
      <c r="BS412" s="810"/>
      <c r="BT412" s="811"/>
      <c r="BU412" s="811"/>
      <c r="BV412" s="810"/>
      <c r="BW412" s="811"/>
      <c r="BX412" s="810"/>
      <c r="BY412" s="813"/>
      <c r="BZ412" s="811"/>
      <c r="CA412" s="813"/>
      <c r="CB412" s="811"/>
      <c r="CC412" s="810"/>
      <c r="CD412" s="810"/>
      <c r="CE412" s="810"/>
      <c r="CF412" s="810"/>
      <c r="CG412" s="810"/>
      <c r="CH412" s="810"/>
      <c r="CI412" s="810"/>
      <c r="CJ412" s="810"/>
      <c r="CK412" s="814"/>
      <c r="CL412" s="815">
        <f t="array" ref="CL412">getSection(I412,J412,K412)</f>
        <v>8</v>
      </c>
      <c r="CM412" s="508">
        <f t="array" ref="CM412">IF(AQ412="N/A","",IF(CU412="N/A",0,GetRapPrice(I412,H412,J412,K412)))</f>
        <v>3300</v>
      </c>
      <c r="CN412" s="509">
        <f t="shared" si="100"/>
        <v>-0.23999999999999996</v>
      </c>
      <c r="CO412" s="509">
        <f t="array" ref="CO412">IF(AQ412="N/A","",IF(CU412="N/A",0,IF(ISBLANK(G412),0,GetPolSymmDiscount(I412,H412,J412,K412,L412,M412,N412,O412))))</f>
        <v>0</v>
      </c>
      <c r="CP412" s="509">
        <f t="array" ref="CP412">IF(AQ412="N/A","",Depthdisc(I412,H412,L412,J412,K412,Z412,"Y"))</f>
        <v>0</v>
      </c>
      <c r="CQ412" s="509">
        <f t="array" ref="CQ412">IF(AQ412="N/A","",IF(CU412="N/A",0,GetSizePremiums(I412,H412,J412,K412,L412,M412,N412,O412,getSection(G412,J412,K412))))</f>
        <v>0.02</v>
      </c>
      <c r="CR412" s="509">
        <f t="array" ref="CR412">IF(AQ412="N/A","",IF(CU412="N/A",0,IF(ISBLANK(G412),0,GetDiameterPremiums(I412,H412,L412,M412,N412,O412,J412,K412,T412))))</f>
        <v>0</v>
      </c>
      <c r="CS412" s="509">
        <f t="array" ref="CS412">IF(AQ412="N/A","",IF(CU412="N/A",0,IF(ISBLANK(G412),0,GetKtoSPremiums(I412,H412,J412,K412,AJ412))))</f>
        <v>0</v>
      </c>
      <c r="CT412" s="509">
        <f t="shared" si="101"/>
        <v>-0.21999999999999997</v>
      </c>
      <c r="CU412" s="508">
        <f t="array" ref="CU412">IF(AQ412="N/A","",GetFMP(I412, H412, J412, K412, L412, M412, N412, O412, (Q412+R412)/2,Z412,AJ412,"Y"))</f>
        <v>2574</v>
      </c>
      <c r="CV412" s="504">
        <f t="shared" si="102"/>
        <v>2033.46</v>
      </c>
      <c r="CW412" s="508">
        <f t="shared" si="103"/>
        <v>3300</v>
      </c>
      <c r="CX412" s="717">
        <f t="shared" si="104"/>
        <v>-0.05</v>
      </c>
      <c r="CY412" s="717">
        <f>IF(OR(AQ412="N/A",BM412="N/A",BI412="N/A"),"",IF(AND(H412&lt;1,H412&gt;=0.3,I411="ROUND"),IF(CT412&gt;=-0.4,-0.2,-0.15),MAX(CX412,IF(OR(AQ412="N/A",BM412="N/A",BI412="N/A"),"",GetFinalDiscount("Y", I412, H412, J412, K412, L412, M412, N412, O412, AS412, AT412,AU412,AV412, AW412, AX412,AY412, AZ412, BA412, BB412,BC412,BD412, BE412,BG412, BH412, BJ412, BK412, BN412, BO412, BP412)))))</f>
        <v>-0.05</v>
      </c>
      <c r="CZ412" s="717">
        <f t="shared" si="105"/>
        <v>-0.21999999999999997</v>
      </c>
      <c r="DA412" s="509">
        <f t="shared" si="106"/>
        <v>-0.26999999999999996</v>
      </c>
      <c r="DB412" s="504">
        <f t="shared" si="107"/>
        <v>2409</v>
      </c>
      <c r="DC412" s="504">
        <f t="shared" si="108"/>
        <v>1903.1100000000001</v>
      </c>
      <c r="DD412" s="504" t="str">
        <f t="shared" si="109"/>
        <v/>
      </c>
      <c r="DE412" s="504">
        <f t="array" ref="DE412">IF(OR(AQ412="N/A",BM412="N/A",BI412="N/A"),"",GetCertCharge(H412,"Y",AL412))</f>
        <v>63</v>
      </c>
      <c r="DF412" s="504">
        <f>IF(OR(AQ412="N/A",BM412="N/A",BI412="N/A"),"",DC412*Parameters!$L$3)</f>
        <v>76.124400000000009</v>
      </c>
      <c r="DG412" s="504">
        <f t="shared" si="110"/>
        <v>1763.9856000000002</v>
      </c>
      <c r="DH412" s="504">
        <f t="shared" si="111"/>
        <v>2232.8931645569623</v>
      </c>
    </row>
    <row r="413" spans="2:112" x14ac:dyDescent="0.25">
      <c r="B413" s="798"/>
      <c r="C413" s="799" t="s">
        <v>1493</v>
      </c>
      <c r="D413" s="512"/>
      <c r="E413" s="512"/>
      <c r="F413" s="722" t="s">
        <v>24</v>
      </c>
      <c r="G413" s="800"/>
      <c r="H413" s="801">
        <v>0.8</v>
      </c>
      <c r="I413" s="509" t="s">
        <v>236</v>
      </c>
      <c r="J413" s="802" t="s">
        <v>233</v>
      </c>
      <c r="K413" s="803" t="s">
        <v>234</v>
      </c>
      <c r="L413" s="804"/>
      <c r="M413" s="805" t="s">
        <v>202</v>
      </c>
      <c r="N413" s="804" t="s">
        <v>202</v>
      </c>
      <c r="O413" s="804" t="s">
        <v>22</v>
      </c>
      <c r="P413" s="806"/>
      <c r="Q413" s="805"/>
      <c r="R413" s="805"/>
      <c r="S413" s="805"/>
      <c r="T413" s="805"/>
      <c r="U413" s="805">
        <v>1.49</v>
      </c>
      <c r="V413" s="805"/>
      <c r="W413" s="805"/>
      <c r="X413" s="805"/>
      <c r="Y413" s="805"/>
      <c r="Z413" s="805">
        <v>62.5</v>
      </c>
      <c r="AA413" s="512">
        <v>57</v>
      </c>
      <c r="AB413" s="512"/>
      <c r="AC413" s="512"/>
      <c r="AD413" s="807"/>
      <c r="AE413" s="805"/>
      <c r="AF413" s="805"/>
      <c r="AG413" s="805"/>
      <c r="AH413" s="805"/>
      <c r="AI413" s="512"/>
      <c r="AJ413" s="512" t="s">
        <v>1978</v>
      </c>
      <c r="AK413" s="807"/>
      <c r="AL413" s="512"/>
      <c r="AM413" s="807"/>
      <c r="AN413" s="512"/>
      <c r="AO413" s="559">
        <f t="array" ref="AO413">IF(AQ413="N/A","",GetRapPrice(I413,H413,J413,K413))</f>
        <v>4800</v>
      </c>
      <c r="AP413" s="509">
        <f t="shared" si="96"/>
        <v>-0.30000000000000004</v>
      </c>
      <c r="AQ413" s="508">
        <f t="array" ref="AQ413">GetFMP(I413,H413,J413,K413,L413,M413,N413,O413,(Q413+R413)/2,Z413,AJ413,"Y")</f>
        <v>3360</v>
      </c>
      <c r="AR413" s="504">
        <f t="shared" si="97"/>
        <v>2688</v>
      </c>
      <c r="AS413" s="808"/>
      <c r="AT413" s="809"/>
      <c r="AU413" s="810"/>
      <c r="AV413" s="810"/>
      <c r="AW413" s="811" t="s">
        <v>189</v>
      </c>
      <c r="AX413" s="811" t="s">
        <v>1183</v>
      </c>
      <c r="AY413" s="810" t="s">
        <v>1180</v>
      </c>
      <c r="AZ413" s="810" t="s">
        <v>1183</v>
      </c>
      <c r="BA413" s="810" t="s">
        <v>1183</v>
      </c>
      <c r="BB413" s="810" t="s">
        <v>1183</v>
      </c>
      <c r="BC413" s="810" t="s">
        <v>1183</v>
      </c>
      <c r="BD413" s="810" t="s">
        <v>1183</v>
      </c>
      <c r="BE413" s="810" t="s">
        <v>1183</v>
      </c>
      <c r="BF413" s="811">
        <f>NaturalRelatedDisc(I413,H413,J413,K413,AX413,"Y",L413,M413,N413,O413)+NaturalRelatedDisc(I413,H413,J413,K413,AY413,"Y",L413,M413,N413,O413)+OpenRelatedDisc(I413,H413,J413,K413,AZ413,"Y",L413,M413,N413,O413)+GrainingRelatedDisc(I413,H413,J413,K413,BA413,"Surface","Y",L413,M413,N413,O413)+GrainingRelatedDisc(I413,H413,J413,K413,BB413,"Internal","Y",L413,M413,N413,O413)+OthersRelatedDisc(I413,H413,J413,K413,BC413,"Y",L413,M413,N413,O413)+OthersRelatedDisc(I413,H413,J413,K413,BD413,"Y",L413,M413,N413,O413)+OthersRelatedDisc(I413,H413,J413,K413,BE413,"Y",L413,M413,N413,O413)+cutrelatedDisc(I413,H413,J413,K413,L413,M413,N413,AW413,"Y",O413)+GetColClarupgDwg(I413,H413,J413,K413,AU413,AV413,"Y",L413)</f>
        <v>-0.02</v>
      </c>
      <c r="BG413" s="810" t="s">
        <v>1183</v>
      </c>
      <c r="BH413" s="810" t="s">
        <v>1183</v>
      </c>
      <c r="BI413" s="811">
        <f t="shared" si="98"/>
        <v>0</v>
      </c>
      <c r="BJ413" s="810" t="s">
        <v>1183</v>
      </c>
      <c r="BK413" s="810" t="s">
        <v>1183</v>
      </c>
      <c r="BL413" s="810" t="s">
        <v>1326</v>
      </c>
      <c r="BM413" s="811" t="e">
        <f t="shared" si="99"/>
        <v>#VALUE!</v>
      </c>
      <c r="BN413" s="812" t="s">
        <v>861</v>
      </c>
      <c r="BO413" s="812" t="s">
        <v>861</v>
      </c>
      <c r="BP413" s="812" t="s">
        <v>749</v>
      </c>
      <c r="BQ413" s="811">
        <f>cleanrelateddisc(I413, H413, J413, K413, BN413, BO413, "Y", L413, M413, N413)+HARelatedDisc(I413, H413, J413, K413,BP413, "Y", L413)</f>
        <v>0</v>
      </c>
      <c r="BR413" s="810"/>
      <c r="BS413" s="810"/>
      <c r="BT413" s="811"/>
      <c r="BU413" s="811"/>
      <c r="BV413" s="810"/>
      <c r="BW413" s="811"/>
      <c r="BX413" s="810"/>
      <c r="BY413" s="813"/>
      <c r="BZ413" s="811"/>
      <c r="CA413" s="813"/>
      <c r="CB413" s="811"/>
      <c r="CC413" s="810"/>
      <c r="CD413" s="810"/>
      <c r="CE413" s="810"/>
      <c r="CF413" s="810"/>
      <c r="CG413" s="810"/>
      <c r="CH413" s="810"/>
      <c r="CI413" s="810"/>
      <c r="CJ413" s="810"/>
      <c r="CK413" s="814"/>
      <c r="CL413" s="815">
        <f t="array" ref="CL413">getSection(I413,J413,K413)</f>
        <v>1</v>
      </c>
      <c r="CM413" s="508">
        <f t="array" ref="CM413">IF(AQ413="N/A","",IF(CU413="N/A",0,GetRapPrice(I413,H413,J413,K413)))</f>
        <v>4800</v>
      </c>
      <c r="CN413" s="509">
        <f t="shared" si="100"/>
        <v>-0.30000000000000004</v>
      </c>
      <c r="CO413" s="509">
        <f t="array" ref="CO413">IF(AQ413="N/A","",IF(CU413="N/A",0,IF(ISBLANK(G413),0,GetPolSymmDiscount(I413,H413,J413,K413,L413,M413,N413,O413))))</f>
        <v>0</v>
      </c>
      <c r="CP413" s="509">
        <f t="array" ref="CP413">IF(AQ413="N/A","",Depthdisc(I413,H413,L413,J413,K413,Z413,"Y"))</f>
        <v>0</v>
      </c>
      <c r="CQ413" s="509">
        <f t="array" ref="CQ413">IF(AQ413="N/A","",IF(CU413="N/A",0,GetSizePremiums(I413,H413,J413,K413,L413,M413,N413,O413,getSection(G413,J413,K413))))</f>
        <v>0</v>
      </c>
      <c r="CR413" s="509">
        <f t="array" ref="CR413">IF(AQ413="N/A","",IF(CU413="N/A",0,IF(ISBLANK(G413),0,GetDiameterPremiums(I413,H413,L413,M413,N413,O413,J413,K413,T413))))</f>
        <v>0</v>
      </c>
      <c r="CS413" s="509">
        <f t="array" ref="CS413">IF(AQ413="N/A","",IF(CU413="N/A",0,IF(ISBLANK(G413),0,GetKtoSPremiums(I413,H413,J413,K413,AJ413))))</f>
        <v>0</v>
      </c>
      <c r="CT413" s="509">
        <f t="shared" si="101"/>
        <v>-0.30000000000000004</v>
      </c>
      <c r="CU413" s="508">
        <f t="array" ref="CU413">IF(AQ413="N/A","",GetFMP(I413, H413, J413, K413, L413, M413, N413, O413, (Q413+R413)/2,Z413,AJ413,"Y"))</f>
        <v>3360</v>
      </c>
      <c r="CV413" s="504">
        <f t="shared" si="102"/>
        <v>2688</v>
      </c>
      <c r="CW413" s="508">
        <f t="shared" si="103"/>
        <v>4800</v>
      </c>
      <c r="CX413" s="717" t="e">
        <f t="shared" si="104"/>
        <v>#VALUE!</v>
      </c>
      <c r="CY413" s="717" t="e">
        <f>IF(OR(AQ413="N/A",BM413="N/A",BI413="N/A"),"",IF(AND(H413&lt;1,H413&gt;=0.3,I412="ROUND"),IF(CT413&gt;=-0.4,-0.2,-0.15),MAX(CX413,IF(OR(AQ413="N/A",BM413="N/A",BI413="N/A"),"",GetFinalDiscount("Y", I413, H413, J413, K413, L413, M413, N413, O413, AS413, AT413,AU413,AV413, AW413, AX413,AY413, AZ413, BA413, BB413,BC413,BD413, BE413,BG413, BH413, BJ413, BK413, BN413, BO413, BP413)))))</f>
        <v>#VALUE!</v>
      </c>
      <c r="CZ413" s="717">
        <f t="shared" si="105"/>
        <v>-0.30000000000000004</v>
      </c>
      <c r="DA413" s="509" t="e">
        <f t="shared" si="106"/>
        <v>#VALUE!</v>
      </c>
      <c r="DB413" s="504" t="e">
        <f t="shared" si="107"/>
        <v>#VALUE!</v>
      </c>
      <c r="DC413" s="504" t="e">
        <f t="shared" si="108"/>
        <v>#VALUE!</v>
      </c>
      <c r="DD413" s="504" t="e">
        <f t="shared" si="109"/>
        <v>#VALUE!</v>
      </c>
      <c r="DE413" s="504" t="e">
        <f t="array" ref="DE413">IF(OR(AQ413="N/A",BM413="N/A",BI413="N/A"),"",GetCertCharge(H413,"Y",AL413))</f>
        <v>#VALUE!</v>
      </c>
      <c r="DF413" s="504" t="e">
        <f>IF(OR(AQ413="N/A",BM413="N/A",BI413="N/A"),"",DC413*Parameters!$L$3)</f>
        <v>#VALUE!</v>
      </c>
      <c r="DG413" s="504" t="e">
        <f t="shared" si="110"/>
        <v>#VALUE!</v>
      </c>
      <c r="DH413" s="504" t="e">
        <f t="shared" si="111"/>
        <v>#VALUE!</v>
      </c>
    </row>
    <row r="414" spans="2:112" x14ac:dyDescent="0.25">
      <c r="B414" s="798"/>
      <c r="C414" s="799" t="s">
        <v>1486</v>
      </c>
      <c r="D414" s="512"/>
      <c r="E414" s="512"/>
      <c r="F414" s="722" t="s">
        <v>24</v>
      </c>
      <c r="G414" s="800"/>
      <c r="H414" s="801">
        <v>0.8</v>
      </c>
      <c r="I414" s="509" t="s">
        <v>196</v>
      </c>
      <c r="J414" s="802" t="s">
        <v>258</v>
      </c>
      <c r="K414" s="803" t="s">
        <v>234</v>
      </c>
      <c r="L414" s="804" t="s">
        <v>202</v>
      </c>
      <c r="M414" s="805" t="s">
        <v>202</v>
      </c>
      <c r="N414" s="804" t="s">
        <v>188</v>
      </c>
      <c r="O414" s="804" t="s">
        <v>36</v>
      </c>
      <c r="P414" s="806"/>
      <c r="Q414" s="805"/>
      <c r="R414" s="805"/>
      <c r="S414" s="805"/>
      <c r="T414" s="805"/>
      <c r="U414" s="805">
        <v>1.01</v>
      </c>
      <c r="V414" s="805"/>
      <c r="W414" s="805"/>
      <c r="X414" s="805"/>
      <c r="Y414" s="805"/>
      <c r="Z414" s="805">
        <v>61.6</v>
      </c>
      <c r="AA414" s="512">
        <v>57</v>
      </c>
      <c r="AB414" s="512"/>
      <c r="AC414" s="512"/>
      <c r="AD414" s="807"/>
      <c r="AE414" s="805"/>
      <c r="AF414" s="805"/>
      <c r="AG414" s="805"/>
      <c r="AH414" s="805"/>
      <c r="AI414" s="512"/>
      <c r="AJ414" s="512" t="s">
        <v>1893</v>
      </c>
      <c r="AK414" s="807"/>
      <c r="AL414" s="512"/>
      <c r="AM414" s="807"/>
      <c r="AN414" s="512"/>
      <c r="AO414" s="559">
        <f t="array" ref="AO414">IF(AQ414="N/A","",GetRapPrice(I414,H414,J414,K414))</f>
        <v>4300</v>
      </c>
      <c r="AP414" s="509">
        <f t="shared" si="96"/>
        <v>-0.35</v>
      </c>
      <c r="AQ414" s="508">
        <f t="array" ref="AQ414">GetFMP(I414,H414,J414,K414,L414,M414,N414,O414,(Q414+R414)/2,Z414,AJ414,"Y")</f>
        <v>2795</v>
      </c>
      <c r="AR414" s="504">
        <f t="shared" si="97"/>
        <v>2236</v>
      </c>
      <c r="AS414" s="808"/>
      <c r="AT414" s="809"/>
      <c r="AU414" s="810"/>
      <c r="AV414" s="810"/>
      <c r="AW414" s="811"/>
      <c r="AX414" s="811" t="s">
        <v>1183</v>
      </c>
      <c r="AY414" s="810" t="s">
        <v>1183</v>
      </c>
      <c r="AZ414" s="810" t="s">
        <v>1183</v>
      </c>
      <c r="BA414" s="810" t="s">
        <v>1183</v>
      </c>
      <c r="BB414" s="810" t="s">
        <v>1183</v>
      </c>
      <c r="BC414" s="810" t="s">
        <v>1239</v>
      </c>
      <c r="BD414" s="810" t="s">
        <v>1183</v>
      </c>
      <c r="BE414" s="810" t="s">
        <v>1183</v>
      </c>
      <c r="BF414" s="811">
        <f>NaturalRelatedDisc(I414,H414,J414,K414,AX414,"Y",L414,M414,N414,O414)+NaturalRelatedDisc(I414,H414,J414,K414,AY414,"Y",L414,M414,N414,O414)+OpenRelatedDisc(I414,H414,J414,K414,AZ414,"Y",L414,M414,N414,O414)+GrainingRelatedDisc(I414,H414,J414,K414,BA414,"Surface","Y",L414,M414,N414,O414)+GrainingRelatedDisc(I414,H414,J414,K414,BB414,"Internal","Y",L414,M414,N414,O414)+OthersRelatedDisc(I414,H414,J414,K414,BC414,"Y",L414,M414,N414,O414)+OthersRelatedDisc(I414,H414,J414,K414,BD414,"Y",L414,M414,N414,O414)+OthersRelatedDisc(I414,H414,J414,K414,BE414,"Y",L414,M414,N414,O414)+cutrelatedDisc(I414,H414,J414,K414,L414,M414,N414,AW414,"Y",O414)+GetColClarupgDwg(I414,H414,J414,K414,AU414,AV414,"Y",L414)</f>
        <v>0</v>
      </c>
      <c r="BG414" s="810" t="s">
        <v>1183</v>
      </c>
      <c r="BH414" s="810" t="s">
        <v>1183</v>
      </c>
      <c r="BI414" s="811">
        <f t="shared" si="98"/>
        <v>0</v>
      </c>
      <c r="BJ414" s="810" t="s">
        <v>1183</v>
      </c>
      <c r="BK414" s="810" t="s">
        <v>1183</v>
      </c>
      <c r="BL414" s="810" t="s">
        <v>1326</v>
      </c>
      <c r="BM414" s="811">
        <f t="shared" si="99"/>
        <v>0</v>
      </c>
      <c r="BN414" s="812" t="s">
        <v>861</v>
      </c>
      <c r="BO414" s="812" t="s">
        <v>861</v>
      </c>
      <c r="BP414" s="812" t="s">
        <v>749</v>
      </c>
      <c r="BQ414" s="811">
        <f>cleanrelateddisc(I414, H414, J414, K414, BN414, BO414, "Y", L414, M414, N414)+HARelatedDisc(I414, H414, J414, K414,BP414, "Y", L414)</f>
        <v>0</v>
      </c>
      <c r="BR414" s="810"/>
      <c r="BS414" s="810"/>
      <c r="BT414" s="811"/>
      <c r="BU414" s="811"/>
      <c r="BV414" s="810"/>
      <c r="BW414" s="811"/>
      <c r="BX414" s="810"/>
      <c r="BY414" s="813"/>
      <c r="BZ414" s="811"/>
      <c r="CA414" s="813"/>
      <c r="CB414" s="811"/>
      <c r="CC414" s="810"/>
      <c r="CD414" s="810"/>
      <c r="CE414" s="810"/>
      <c r="CF414" s="810"/>
      <c r="CG414" s="810"/>
      <c r="CH414" s="810"/>
      <c r="CI414" s="810"/>
      <c r="CJ414" s="810"/>
      <c r="CK414" s="814"/>
      <c r="CL414" s="815">
        <f t="array" ref="CL414">getSection(I414,J414,K414)</f>
        <v>2</v>
      </c>
      <c r="CM414" s="508">
        <f t="array" ref="CM414">IF(AQ414="N/A","",IF(CU414="N/A",0,GetRapPrice(I414,H414,J414,K414)))</f>
        <v>4300</v>
      </c>
      <c r="CN414" s="509">
        <f t="shared" si="100"/>
        <v>-0.35</v>
      </c>
      <c r="CO414" s="509">
        <f t="array" ref="CO414">IF(AQ414="N/A","",IF(CU414="N/A",0,IF(ISBLANK(G414),0,GetPolSymmDiscount(I414,H414,J414,K414,L414,M414,N414,O414))))</f>
        <v>0</v>
      </c>
      <c r="CP414" s="509">
        <f t="array" ref="CP414">IF(AQ414="N/A","",Depthdisc(I414,H414,L414,J414,K414,Z414,"Y"))</f>
        <v>0</v>
      </c>
      <c r="CQ414" s="509">
        <f t="array" ref="CQ414">IF(AQ414="N/A","",IF(CU414="N/A",0,GetSizePremiums(I414,H414,J414,K414,L414,M414,N414,O414,getSection(G414,J414,K414))))</f>
        <v>0</v>
      </c>
      <c r="CR414" s="509">
        <f t="array" ref="CR414">IF(AQ414="N/A","",IF(CU414="N/A",0,IF(ISBLANK(G414),0,GetDiameterPremiums(I414,H414,L414,M414,N414,O414,J414,K414,T414))))</f>
        <v>0</v>
      </c>
      <c r="CS414" s="509">
        <f t="array" ref="CS414">IF(AQ414="N/A","",IF(CU414="N/A",0,IF(ISBLANK(G414),0,GetKtoSPremiums(I414,H414,J414,K414,AJ414))))</f>
        <v>0</v>
      </c>
      <c r="CT414" s="509">
        <f t="shared" si="101"/>
        <v>-0.35</v>
      </c>
      <c r="CU414" s="508">
        <f t="array" ref="CU414">IF(AQ414="N/A","",GetFMP(I414, H414, J414, K414, L414, M414, N414, O414, (Q414+R414)/2,Z414,AJ414,"Y"))</f>
        <v>2795</v>
      </c>
      <c r="CV414" s="504">
        <f t="shared" si="102"/>
        <v>2236</v>
      </c>
      <c r="CW414" s="508">
        <f t="shared" si="103"/>
        <v>4300</v>
      </c>
      <c r="CX414" s="717">
        <f t="shared" si="104"/>
        <v>0</v>
      </c>
      <c r="CY414" s="717">
        <f>IF(OR(AQ414="N/A",BM414="N/A",BI414="N/A"),"",IF(AND(H414&lt;1,H414&gt;=0.3,I413="ROUND"),IF(CT414&gt;=-0.4,-0.2,-0.15),MAX(CX414,IF(OR(AQ414="N/A",BM414="N/A",BI414="N/A"),"",GetFinalDiscount("Y", I414, H414, J414, K414, L414, M414, N414, O414, AS414, AT414,AU414,AV414, AW414, AX414,AY414, AZ414, BA414, BB414,BC414,BD414, BE414,BG414, BH414, BJ414, BK414, BN414, BO414, BP414)))))</f>
        <v>0</v>
      </c>
      <c r="CZ414" s="717">
        <f t="shared" si="105"/>
        <v>-0.35</v>
      </c>
      <c r="DA414" s="509">
        <f t="shared" si="106"/>
        <v>-0.35</v>
      </c>
      <c r="DB414" s="504">
        <f t="shared" si="107"/>
        <v>2795</v>
      </c>
      <c r="DC414" s="504">
        <f t="shared" si="108"/>
        <v>2236</v>
      </c>
      <c r="DD414" s="504" t="str">
        <f t="shared" si="109"/>
        <v/>
      </c>
      <c r="DE414" s="504">
        <f t="array" ref="DE414">IF(OR(AQ414="N/A",BM414="N/A",BI414="N/A"),"",GetCertCharge(H414,"Y",AL414))</f>
        <v>63</v>
      </c>
      <c r="DF414" s="504">
        <f>IF(OR(AQ414="N/A",BM414="N/A",BI414="N/A"),"",DC414*Parameters!$L$3)</f>
        <v>89.44</v>
      </c>
      <c r="DG414" s="504">
        <f t="shared" si="110"/>
        <v>2083.56</v>
      </c>
      <c r="DH414" s="504">
        <f t="shared" si="111"/>
        <v>2604.4499999999998</v>
      </c>
    </row>
    <row r="415" spans="2:112" x14ac:dyDescent="0.25">
      <c r="B415" s="798"/>
      <c r="C415" s="799" t="s">
        <v>1543</v>
      </c>
      <c r="D415" s="512"/>
      <c r="E415" s="512"/>
      <c r="F415" s="722" t="s">
        <v>24</v>
      </c>
      <c r="G415" s="800"/>
      <c r="H415" s="801">
        <v>0.8</v>
      </c>
      <c r="I415" s="509" t="s">
        <v>236</v>
      </c>
      <c r="J415" s="802" t="s">
        <v>233</v>
      </c>
      <c r="K415" s="803" t="s">
        <v>234</v>
      </c>
      <c r="L415" s="804"/>
      <c r="M415" s="805" t="s">
        <v>202</v>
      </c>
      <c r="N415" s="804" t="s">
        <v>202</v>
      </c>
      <c r="O415" s="804" t="s">
        <v>22</v>
      </c>
      <c r="P415" s="806"/>
      <c r="Q415" s="805"/>
      <c r="R415" s="805"/>
      <c r="S415" s="805"/>
      <c r="T415" s="805"/>
      <c r="U415" s="805">
        <v>1.49</v>
      </c>
      <c r="V415" s="805"/>
      <c r="W415" s="805"/>
      <c r="X415" s="805"/>
      <c r="Y415" s="805"/>
      <c r="Z415" s="805">
        <v>62.5</v>
      </c>
      <c r="AA415" s="512">
        <v>57</v>
      </c>
      <c r="AB415" s="512"/>
      <c r="AC415" s="512"/>
      <c r="AD415" s="807"/>
      <c r="AE415" s="805"/>
      <c r="AF415" s="805"/>
      <c r="AG415" s="805"/>
      <c r="AH415" s="805"/>
      <c r="AI415" s="512"/>
      <c r="AJ415" s="512" t="s">
        <v>1978</v>
      </c>
      <c r="AK415" s="807"/>
      <c r="AL415" s="512"/>
      <c r="AM415" s="807"/>
      <c r="AN415" s="512"/>
      <c r="AO415" s="559">
        <f t="array" ref="AO415">IF(AQ415="N/A","",GetRapPrice(I415,H415,J415,K415))</f>
        <v>4800</v>
      </c>
      <c r="AP415" s="509">
        <f t="shared" si="96"/>
        <v>-0.30000000000000004</v>
      </c>
      <c r="AQ415" s="508">
        <f t="array" ref="AQ415">GetFMP(I415,H415,J415,K415,L415,M415,N415,O415,(Q415+R415)/2,Z415,AJ415,"Y")</f>
        <v>3360</v>
      </c>
      <c r="AR415" s="504">
        <f t="shared" si="97"/>
        <v>2688</v>
      </c>
      <c r="AS415" s="808"/>
      <c r="AT415" s="809"/>
      <c r="AU415" s="810"/>
      <c r="AV415" s="810"/>
      <c r="AW415" s="811" t="s">
        <v>189</v>
      </c>
      <c r="AX415" s="811" t="s">
        <v>1183</v>
      </c>
      <c r="AY415" s="810" t="s">
        <v>1180</v>
      </c>
      <c r="AZ415" s="810" t="s">
        <v>1183</v>
      </c>
      <c r="BA415" s="810" t="s">
        <v>1183</v>
      </c>
      <c r="BB415" s="810" t="s">
        <v>1183</v>
      </c>
      <c r="BC415" s="810" t="s">
        <v>1183</v>
      </c>
      <c r="BD415" s="810" t="s">
        <v>1183</v>
      </c>
      <c r="BE415" s="810" t="s">
        <v>1183</v>
      </c>
      <c r="BF415" s="811">
        <f>NaturalRelatedDisc(I415,H415,J415,K415,AX415,"Y",L415,M415,N415,O415)+NaturalRelatedDisc(I415,H415,J415,K415,AY415,"Y",L415,M415,N415,O415)+OpenRelatedDisc(I415,H415,J415,K415,AZ415,"Y",L415,M415,N415,O415)+GrainingRelatedDisc(I415,H415,J415,K415,BA415,"Surface","Y",L415,M415,N415,O415)+GrainingRelatedDisc(I415,H415,J415,K415,BB415,"Internal","Y",L415,M415,N415,O415)+OthersRelatedDisc(I415,H415,J415,K415,BC415,"Y",L415,M415,N415,O415)+OthersRelatedDisc(I415,H415,J415,K415,BD415,"Y",L415,M415,N415,O415)+OthersRelatedDisc(I415,H415,J415,K415,BE415,"Y",L415,M415,N415,O415)+cutrelatedDisc(I415,H415,J415,K415,L415,M415,N415,AW415,"Y",O415)+GetColClarupgDwg(I415,H415,J415,K415,AU415,AV415,"Y",L415)</f>
        <v>-0.02</v>
      </c>
      <c r="BG415" s="810" t="s">
        <v>1183</v>
      </c>
      <c r="BH415" s="810" t="s">
        <v>1183</v>
      </c>
      <c r="BI415" s="811">
        <f t="shared" si="98"/>
        <v>0</v>
      </c>
      <c r="BJ415" s="810" t="s">
        <v>1183</v>
      </c>
      <c r="BK415" s="810" t="s">
        <v>1183</v>
      </c>
      <c r="BL415" s="810" t="s">
        <v>1326</v>
      </c>
      <c r="BM415" s="811" t="e">
        <f t="shared" si="99"/>
        <v>#VALUE!</v>
      </c>
      <c r="BN415" s="812" t="s">
        <v>861</v>
      </c>
      <c r="BO415" s="812" t="s">
        <v>861</v>
      </c>
      <c r="BP415" s="812" t="s">
        <v>749</v>
      </c>
      <c r="BQ415" s="811">
        <f>cleanrelateddisc(I415, H415, J415, K415, BN415, BO415, "Y", L415, M415, N415)+HARelatedDisc(I415, H415, J415, K415,BP415, "Y", L415)</f>
        <v>0</v>
      </c>
      <c r="BR415" s="810"/>
      <c r="BS415" s="810"/>
      <c r="BT415" s="811"/>
      <c r="BU415" s="811"/>
      <c r="BV415" s="810"/>
      <c r="BW415" s="811"/>
      <c r="BX415" s="810"/>
      <c r="BY415" s="813"/>
      <c r="BZ415" s="811"/>
      <c r="CA415" s="813"/>
      <c r="CB415" s="811"/>
      <c r="CC415" s="810"/>
      <c r="CD415" s="810"/>
      <c r="CE415" s="810"/>
      <c r="CF415" s="810"/>
      <c r="CG415" s="810"/>
      <c r="CH415" s="810"/>
      <c r="CI415" s="810"/>
      <c r="CJ415" s="810"/>
      <c r="CK415" s="814"/>
      <c r="CL415" s="815">
        <f t="array" ref="CL415">getSection(I415,J415,K415)</f>
        <v>1</v>
      </c>
      <c r="CM415" s="508">
        <f t="array" ref="CM415">IF(AQ415="N/A","",IF(CU415="N/A",0,GetRapPrice(I415,H415,J415,K415)))</f>
        <v>4800</v>
      </c>
      <c r="CN415" s="509">
        <f t="shared" si="100"/>
        <v>-0.30000000000000004</v>
      </c>
      <c r="CO415" s="509">
        <f t="array" ref="CO415">IF(AQ415="N/A","",IF(CU415="N/A",0,IF(ISBLANK(G415),0,GetPolSymmDiscount(I415,H415,J415,K415,L415,M415,N415,O415))))</f>
        <v>0</v>
      </c>
      <c r="CP415" s="509">
        <f t="array" ref="CP415">IF(AQ415="N/A","",Depthdisc(I415,H415,L415,J415,K415,Z415,"Y"))</f>
        <v>0</v>
      </c>
      <c r="CQ415" s="509">
        <f t="array" ref="CQ415">IF(AQ415="N/A","",IF(CU415="N/A",0,GetSizePremiums(I415,H415,J415,K415,L415,M415,N415,O415,getSection(G415,J415,K415))))</f>
        <v>0</v>
      </c>
      <c r="CR415" s="509">
        <f t="array" ref="CR415">IF(AQ415="N/A","",IF(CU415="N/A",0,IF(ISBLANK(G415),0,GetDiameterPremiums(I415,H415,L415,M415,N415,O415,J415,K415,T415))))</f>
        <v>0</v>
      </c>
      <c r="CS415" s="509">
        <f t="array" ref="CS415">IF(AQ415="N/A","",IF(CU415="N/A",0,IF(ISBLANK(G415),0,GetKtoSPremiums(I415,H415,J415,K415,AJ415))))</f>
        <v>0</v>
      </c>
      <c r="CT415" s="509">
        <f t="shared" si="101"/>
        <v>-0.30000000000000004</v>
      </c>
      <c r="CU415" s="508">
        <f t="array" ref="CU415">IF(AQ415="N/A","",GetFMP(I415, H415, J415, K415, L415, M415, N415, O415, (Q415+R415)/2,Z415,AJ415,"Y"))</f>
        <v>3360</v>
      </c>
      <c r="CV415" s="504">
        <f t="shared" si="102"/>
        <v>2688</v>
      </c>
      <c r="CW415" s="508">
        <f t="shared" si="103"/>
        <v>4800</v>
      </c>
      <c r="CX415" s="717" t="e">
        <f t="shared" si="104"/>
        <v>#VALUE!</v>
      </c>
      <c r="CY415" s="717" t="e">
        <f>IF(OR(AQ415="N/A",BM415="N/A",BI415="N/A"),"",IF(AND(H415&lt;1,H415&gt;=0.3,I414="ROUND"),IF(CT415&gt;=-0.4,-0.2,-0.15),MAX(CX415,IF(OR(AQ415="N/A",BM415="N/A",BI415="N/A"),"",GetFinalDiscount("Y", I415, H415, J415, K415, L415, M415, N415, O415, AS415, AT415,AU415,AV415, AW415, AX415,AY415, AZ415, BA415, BB415,BC415,BD415, BE415,BG415, BH415, BJ415, BK415, BN415, BO415, BP415)))))</f>
        <v>#VALUE!</v>
      </c>
      <c r="CZ415" s="717">
        <f t="shared" si="105"/>
        <v>-0.30000000000000004</v>
      </c>
      <c r="DA415" s="509" t="e">
        <f t="shared" si="106"/>
        <v>#VALUE!</v>
      </c>
      <c r="DB415" s="504" t="e">
        <f t="shared" si="107"/>
        <v>#VALUE!</v>
      </c>
      <c r="DC415" s="504" t="e">
        <f t="shared" si="108"/>
        <v>#VALUE!</v>
      </c>
      <c r="DD415" s="504" t="e">
        <f t="shared" si="109"/>
        <v>#VALUE!</v>
      </c>
      <c r="DE415" s="504" t="e">
        <f t="array" ref="DE415">IF(OR(AQ415="N/A",BM415="N/A",BI415="N/A"),"",GetCertCharge(H415,"Y",AL415))</f>
        <v>#VALUE!</v>
      </c>
      <c r="DF415" s="504" t="e">
        <f>IF(OR(AQ415="N/A",BM415="N/A",BI415="N/A"),"",DC415*Parameters!$L$3)</f>
        <v>#VALUE!</v>
      </c>
      <c r="DG415" s="504" t="e">
        <f t="shared" si="110"/>
        <v>#VALUE!</v>
      </c>
      <c r="DH415" s="504" t="e">
        <f t="shared" si="111"/>
        <v>#VALUE!</v>
      </c>
    </row>
    <row r="416" spans="2:112" x14ac:dyDescent="0.25">
      <c r="B416" s="798"/>
      <c r="C416" s="799" t="s">
        <v>1544</v>
      </c>
      <c r="D416" s="512"/>
      <c r="E416" s="512"/>
      <c r="F416" s="722" t="s">
        <v>24</v>
      </c>
      <c r="G416" s="800"/>
      <c r="H416" s="801">
        <v>0.8</v>
      </c>
      <c r="I416" s="509" t="s">
        <v>196</v>
      </c>
      <c r="J416" s="802" t="s">
        <v>215</v>
      </c>
      <c r="K416" s="803" t="s">
        <v>259</v>
      </c>
      <c r="L416" s="804" t="s">
        <v>188</v>
      </c>
      <c r="M416" s="805" t="s">
        <v>188</v>
      </c>
      <c r="N416" s="804" t="s">
        <v>188</v>
      </c>
      <c r="O416" s="804" t="s">
        <v>36</v>
      </c>
      <c r="P416" s="806"/>
      <c r="Q416" s="805"/>
      <c r="R416" s="805"/>
      <c r="S416" s="805"/>
      <c r="T416" s="805"/>
      <c r="U416" s="805">
        <v>1.01</v>
      </c>
      <c r="V416" s="805"/>
      <c r="W416" s="805"/>
      <c r="X416" s="805"/>
      <c r="Y416" s="805"/>
      <c r="Z416" s="805">
        <v>63.4</v>
      </c>
      <c r="AA416" s="512">
        <v>56</v>
      </c>
      <c r="AB416" s="512"/>
      <c r="AC416" s="512"/>
      <c r="AD416" s="807"/>
      <c r="AE416" s="805"/>
      <c r="AF416" s="805"/>
      <c r="AG416" s="805"/>
      <c r="AH416" s="805"/>
      <c r="AI416" s="512"/>
      <c r="AJ416" s="512"/>
      <c r="AK416" s="807"/>
      <c r="AL416" s="512"/>
      <c r="AM416" s="807"/>
      <c r="AN416" s="512"/>
      <c r="AO416" s="559">
        <f t="array" ref="AO416">IF(AQ416="N/A","",GetRapPrice(I416,H416,J416,K416))</f>
        <v>4100</v>
      </c>
      <c r="AP416" s="509">
        <f t="shared" si="96"/>
        <v>-0.28000000000000003</v>
      </c>
      <c r="AQ416" s="508">
        <f t="array" ref="AQ416">GetFMP(I416,H416,J416,K416,L416,M416,N416,O416,(Q416+R416)/2,Z416,AJ416,"Y")</f>
        <v>2952</v>
      </c>
      <c r="AR416" s="504">
        <f t="shared" si="97"/>
        <v>2361.6</v>
      </c>
      <c r="AS416" s="808"/>
      <c r="AT416" s="809"/>
      <c r="AU416" s="810"/>
      <c r="AV416" s="810"/>
      <c r="AW416" s="811"/>
      <c r="AX416" s="811" t="s">
        <v>1183</v>
      </c>
      <c r="AY416" s="810" t="s">
        <v>1183</v>
      </c>
      <c r="AZ416" s="810" t="s">
        <v>1183</v>
      </c>
      <c r="BA416" s="810" t="s">
        <v>1183</v>
      </c>
      <c r="BB416" s="810" t="s">
        <v>1183</v>
      </c>
      <c r="BC416" s="810" t="s">
        <v>1183</v>
      </c>
      <c r="BD416" s="810" t="s">
        <v>1183</v>
      </c>
      <c r="BE416" s="810" t="s">
        <v>1183</v>
      </c>
      <c r="BF416" s="811">
        <f>NaturalRelatedDisc(I416,H416,J416,K416,AX416,"Y",L416,M416,N416,O416)+NaturalRelatedDisc(I416,H416,J416,K416,AY416,"Y",L416,M416,N416,O416)+OpenRelatedDisc(I416,H416,J416,K416,AZ416,"Y",L416,M416,N416,O416)+GrainingRelatedDisc(I416,H416,J416,K416,BA416,"Surface","Y",L416,M416,N416,O416)+GrainingRelatedDisc(I416,H416,J416,K416,BB416,"Internal","Y",L416,M416,N416,O416)+OthersRelatedDisc(I416,H416,J416,K416,BC416,"Y",L416,M416,N416,O416)+OthersRelatedDisc(I416,H416,J416,K416,BD416,"Y",L416,M416,N416,O416)+OthersRelatedDisc(I416,H416,J416,K416,BE416,"Y",L416,M416,N416,O416)+cutrelatedDisc(I416,H416,J416,K416,L416,M416,N416,AW416,"Y",O416)+GetColClarupgDwg(I416,H416,J416,K416,AU416,AV416,"Y",L416)</f>
        <v>0</v>
      </c>
      <c r="BG416" s="810" t="s">
        <v>1183</v>
      </c>
      <c r="BH416" s="810" t="s">
        <v>1183</v>
      </c>
      <c r="BI416" s="811">
        <f t="shared" si="98"/>
        <v>0</v>
      </c>
      <c r="BJ416" s="810" t="s">
        <v>1183</v>
      </c>
      <c r="BK416" s="810" t="s">
        <v>1183</v>
      </c>
      <c r="BL416" s="810" t="s">
        <v>1183</v>
      </c>
      <c r="BM416" s="811">
        <f t="shared" si="99"/>
        <v>0</v>
      </c>
      <c r="BN416" s="812" t="s">
        <v>861</v>
      </c>
      <c r="BO416" s="812" t="s">
        <v>861</v>
      </c>
      <c r="BP416" s="812" t="s">
        <v>861</v>
      </c>
      <c r="BQ416" s="811">
        <f>cleanrelateddisc(I416, H416, J416, K416, BN416, BO416, "Y", L416, M416, N416)+HARelatedDisc(I416, H416, J416, K416,BP416, "Y", L416)</f>
        <v>0</v>
      </c>
      <c r="BR416" s="810"/>
      <c r="BS416" s="810"/>
      <c r="BT416" s="811"/>
      <c r="BU416" s="811"/>
      <c r="BV416" s="810"/>
      <c r="BW416" s="811"/>
      <c r="BX416" s="810"/>
      <c r="BY416" s="813"/>
      <c r="BZ416" s="811"/>
      <c r="CA416" s="813"/>
      <c r="CB416" s="811"/>
      <c r="CC416" s="810"/>
      <c r="CD416" s="810"/>
      <c r="CE416" s="810"/>
      <c r="CF416" s="810"/>
      <c r="CG416" s="810"/>
      <c r="CH416" s="810"/>
      <c r="CI416" s="810"/>
      <c r="CJ416" s="810"/>
      <c r="CK416" s="814"/>
      <c r="CL416" s="815">
        <f t="array" ref="CL416">getSection(I416,J416,K416)</f>
        <v>8</v>
      </c>
      <c r="CM416" s="508">
        <f t="array" ref="CM416">IF(AQ416="N/A","",IF(CU416="N/A",0,GetRapPrice(I416,H416,J416,K416)))</f>
        <v>4100</v>
      </c>
      <c r="CN416" s="509">
        <f t="shared" si="100"/>
        <v>-0.28000000000000003</v>
      </c>
      <c r="CO416" s="509">
        <f t="array" ref="CO416">IF(AQ416="N/A","",IF(CU416="N/A",0,IF(ISBLANK(G416),0,GetPolSymmDiscount(I416,H416,J416,K416,L416,M416,N416,O416))))</f>
        <v>0</v>
      </c>
      <c r="CP416" s="509">
        <f t="array" ref="CP416">IF(AQ416="N/A","",Depthdisc(I416,H416,L416,J416,K416,Z416,"Y"))</f>
        <v>0</v>
      </c>
      <c r="CQ416" s="509">
        <f t="array" ref="CQ416">IF(AQ416="N/A","",IF(CU416="N/A",0,GetSizePremiums(I416,H416,J416,K416,L416,M416,N416,O416,getSection(G416,J416,K416))))</f>
        <v>0</v>
      </c>
      <c r="CR416" s="509">
        <f t="array" ref="CR416">IF(AQ416="N/A","",IF(CU416="N/A",0,IF(ISBLANK(G416),0,GetDiameterPremiums(I416,H416,L416,M416,N416,O416,J416,K416,T416))))</f>
        <v>0</v>
      </c>
      <c r="CS416" s="509">
        <f t="array" ref="CS416">IF(AQ416="N/A","",IF(CU416="N/A",0,IF(ISBLANK(G416),0,GetKtoSPremiums(I416,H416,J416,K416,AJ416))))</f>
        <v>0</v>
      </c>
      <c r="CT416" s="509">
        <f t="shared" si="101"/>
        <v>-0.28000000000000003</v>
      </c>
      <c r="CU416" s="508">
        <f t="array" ref="CU416">IF(AQ416="N/A","",GetFMP(I416, H416, J416, K416, L416, M416, N416, O416, (Q416+R416)/2,Z416,AJ416,"Y"))</f>
        <v>2952</v>
      </c>
      <c r="CV416" s="504">
        <f t="shared" si="102"/>
        <v>2361.6</v>
      </c>
      <c r="CW416" s="508">
        <f t="shared" si="103"/>
        <v>4100</v>
      </c>
      <c r="CX416" s="717">
        <f t="shared" si="104"/>
        <v>0</v>
      </c>
      <c r="CY416" s="717">
        <f>IF(OR(AQ416="N/A",BM416="N/A",BI416="N/A"),"",IF(AND(H416&lt;1,H416&gt;=0.3,I415="ROUND"),IF(CT416&gt;=-0.4,-0.2,-0.15),MAX(CX416,IF(OR(AQ416="N/A",BM416="N/A",BI416="N/A"),"",GetFinalDiscount("Y", I416, H416, J416, K416, L416, M416, N416, O416, AS416, AT416,AU416,AV416, AW416, AX416,AY416, AZ416, BA416, BB416,BC416,BD416, BE416,BG416, BH416, BJ416, BK416, BN416, BO416, BP416)))))</f>
        <v>0</v>
      </c>
      <c r="CZ416" s="717">
        <f t="shared" si="105"/>
        <v>-0.28000000000000003</v>
      </c>
      <c r="DA416" s="509">
        <f t="shared" si="106"/>
        <v>-0.28000000000000003</v>
      </c>
      <c r="DB416" s="504">
        <f t="shared" si="107"/>
        <v>2952</v>
      </c>
      <c r="DC416" s="504">
        <f t="shared" si="108"/>
        <v>2361.6</v>
      </c>
      <c r="DD416" s="504" t="str">
        <f t="shared" si="109"/>
        <v/>
      </c>
      <c r="DE416" s="504">
        <f t="array" ref="DE416">IF(OR(AQ416="N/A",BM416="N/A",BI416="N/A"),"",GetCertCharge(H416,"Y",AL416))</f>
        <v>63</v>
      </c>
      <c r="DF416" s="504">
        <f>IF(OR(AQ416="N/A",BM416="N/A",BI416="N/A"),"",DC416*Parameters!$L$3)</f>
        <v>94.463999999999999</v>
      </c>
      <c r="DG416" s="504">
        <f t="shared" si="110"/>
        <v>2204.136</v>
      </c>
      <c r="DH416" s="504">
        <f t="shared" si="111"/>
        <v>2755.1699999999996</v>
      </c>
    </row>
    <row r="417" spans="2:112" x14ac:dyDescent="0.25">
      <c r="B417" s="798"/>
      <c r="C417" s="799" t="s">
        <v>1849</v>
      </c>
      <c r="D417" s="512"/>
      <c r="E417" s="512"/>
      <c r="F417" s="722" t="s">
        <v>24</v>
      </c>
      <c r="G417" s="800"/>
      <c r="H417" s="801">
        <v>0.8</v>
      </c>
      <c r="I417" s="509" t="s">
        <v>196</v>
      </c>
      <c r="J417" s="802" t="s">
        <v>279</v>
      </c>
      <c r="K417" s="803" t="s">
        <v>251</v>
      </c>
      <c r="L417" s="804" t="s">
        <v>188</v>
      </c>
      <c r="M417" s="805" t="s">
        <v>202</v>
      </c>
      <c r="N417" s="804" t="s">
        <v>202</v>
      </c>
      <c r="O417" s="804" t="s">
        <v>36</v>
      </c>
      <c r="P417" s="806"/>
      <c r="Q417" s="805"/>
      <c r="R417" s="805"/>
      <c r="S417" s="805"/>
      <c r="T417" s="805"/>
      <c r="U417" s="805">
        <v>1.008</v>
      </c>
      <c r="V417" s="805"/>
      <c r="W417" s="805"/>
      <c r="X417" s="805"/>
      <c r="Y417" s="805"/>
      <c r="Z417" s="805">
        <v>61.8</v>
      </c>
      <c r="AA417" s="512">
        <v>54</v>
      </c>
      <c r="AB417" s="512"/>
      <c r="AC417" s="512"/>
      <c r="AD417" s="807"/>
      <c r="AE417" s="805"/>
      <c r="AF417" s="805"/>
      <c r="AG417" s="805"/>
      <c r="AH417" s="805"/>
      <c r="AI417" s="512"/>
      <c r="AJ417" s="512" t="s">
        <v>1934</v>
      </c>
      <c r="AK417" s="807"/>
      <c r="AL417" s="512"/>
      <c r="AM417" s="807"/>
      <c r="AN417" s="512"/>
      <c r="AO417" s="559">
        <f t="array" ref="AO417">IF(AQ417="N/A","",GetRapPrice(I417,H417,J417,K417))</f>
        <v>2300</v>
      </c>
      <c r="AP417" s="509">
        <f t="shared" si="96"/>
        <v>-0.29000000000000004</v>
      </c>
      <c r="AQ417" s="508">
        <f t="array" ref="AQ417">GetFMP(I417,H417,J417,K417,L417,M417,N417,O417,(Q417+R417)/2,Z417,AJ417,"Y")</f>
        <v>1633</v>
      </c>
      <c r="AR417" s="504">
        <f t="shared" si="97"/>
        <v>1306.4000000000001</v>
      </c>
      <c r="AS417" s="808"/>
      <c r="AT417" s="809"/>
      <c r="AU417" s="810"/>
      <c r="AV417" s="810"/>
      <c r="AW417" s="811" t="s">
        <v>189</v>
      </c>
      <c r="AX417" s="811" t="s">
        <v>1183</v>
      </c>
      <c r="AY417" s="810" t="s">
        <v>1183</v>
      </c>
      <c r="AZ417" s="810" t="s">
        <v>1183</v>
      </c>
      <c r="BA417" s="810" t="s">
        <v>1183</v>
      </c>
      <c r="BB417" s="810" t="s">
        <v>1183</v>
      </c>
      <c r="BC417" s="810" t="s">
        <v>1183</v>
      </c>
      <c r="BD417" s="810" t="s">
        <v>1183</v>
      </c>
      <c r="BE417" s="810" t="s">
        <v>1183</v>
      </c>
      <c r="BF417" s="811">
        <f>NaturalRelatedDisc(I417,H417,J417,K417,AX417,"Y",L417,M417,N417,O417)+NaturalRelatedDisc(I417,H417,J417,K417,AY417,"Y",L417,M417,N417,O417)+OpenRelatedDisc(I417,H417,J417,K417,AZ417,"Y",L417,M417,N417,O417)+GrainingRelatedDisc(I417,H417,J417,K417,BA417,"Surface","Y",L417,M417,N417,O417)+GrainingRelatedDisc(I417,H417,J417,K417,BB417,"Internal","Y",L417,M417,N417,O417)+OthersRelatedDisc(I417,H417,J417,K417,BC417,"Y",L417,M417,N417,O417)+OthersRelatedDisc(I417,H417,J417,K417,BD417,"Y",L417,M417,N417,O417)+OthersRelatedDisc(I417,H417,J417,K417,BE417,"Y",L417,M417,N417,O417)+cutrelatedDisc(I417,H417,J417,K417,L417,M417,N417,AW417,"Y",O417)+GetColClarupgDwg(I417,H417,J417,K417,AU417,AV417,"Y",L417)</f>
        <v>0</v>
      </c>
      <c r="BG417" s="810" t="s">
        <v>1183</v>
      </c>
      <c r="BH417" s="810" t="s">
        <v>1183</v>
      </c>
      <c r="BI417" s="811">
        <f t="shared" si="98"/>
        <v>0</v>
      </c>
      <c r="BJ417" s="810" t="s">
        <v>1183</v>
      </c>
      <c r="BK417" s="810" t="s">
        <v>1293</v>
      </c>
      <c r="BL417" s="810" t="s">
        <v>1322</v>
      </c>
      <c r="BM417" s="811">
        <f t="shared" si="99"/>
        <v>0</v>
      </c>
      <c r="BN417" s="812" t="s">
        <v>861</v>
      </c>
      <c r="BO417" s="812" t="s">
        <v>861</v>
      </c>
      <c r="BP417" s="812" t="s">
        <v>861</v>
      </c>
      <c r="BQ417" s="811">
        <f>cleanrelateddisc(I417, H417, J417, K417, BN417, BO417, "Y", L417, M417, N417)+HARelatedDisc(I417, H417, J417, K417,BP417, "Y", L417)</f>
        <v>0</v>
      </c>
      <c r="BR417" s="810"/>
      <c r="BS417" s="810"/>
      <c r="BT417" s="811"/>
      <c r="BU417" s="811"/>
      <c r="BV417" s="810"/>
      <c r="BW417" s="811"/>
      <c r="BX417" s="810"/>
      <c r="BY417" s="813"/>
      <c r="BZ417" s="811"/>
      <c r="CA417" s="813"/>
      <c r="CB417" s="811"/>
      <c r="CC417" s="810"/>
      <c r="CD417" s="810"/>
      <c r="CE417" s="810"/>
      <c r="CF417" s="810"/>
      <c r="CG417" s="810"/>
      <c r="CH417" s="810"/>
      <c r="CI417" s="810"/>
      <c r="CJ417" s="810"/>
      <c r="CK417" s="814"/>
      <c r="CL417" s="815">
        <f t="array" ref="CL417">getSection(I417,J417,K417)</f>
        <v>6</v>
      </c>
      <c r="CM417" s="508">
        <f t="array" ref="CM417">IF(AQ417="N/A","",IF(CU417="N/A",0,GetRapPrice(I417,H417,J417,K417)))</f>
        <v>2300</v>
      </c>
      <c r="CN417" s="509">
        <f t="shared" si="100"/>
        <v>-0.29000000000000004</v>
      </c>
      <c r="CO417" s="509">
        <f t="array" ref="CO417">IF(AQ417="N/A","",IF(CU417="N/A",0,IF(ISBLANK(G417),0,GetPolSymmDiscount(I417,H417,J417,K417,L417,M417,N417,O417))))</f>
        <v>0</v>
      </c>
      <c r="CP417" s="509">
        <f t="array" ref="CP417">IF(AQ417="N/A","",Depthdisc(I417,H417,L417,J417,K417,Z417,"Y"))</f>
        <v>0</v>
      </c>
      <c r="CQ417" s="509">
        <f t="array" ref="CQ417">IF(AQ417="N/A","",IF(CU417="N/A",0,GetSizePremiums(I417,H417,J417,K417,L417,M417,N417,O417,getSection(G417,J417,K417))))</f>
        <v>0</v>
      </c>
      <c r="CR417" s="509">
        <f t="array" ref="CR417">IF(AQ417="N/A","",IF(CU417="N/A",0,IF(ISBLANK(G417),0,GetDiameterPremiums(I417,H417,L417,M417,N417,O417,J417,K417,T417))))</f>
        <v>0</v>
      </c>
      <c r="CS417" s="509">
        <f t="array" ref="CS417">IF(AQ417="N/A","",IF(CU417="N/A",0,IF(ISBLANK(G417),0,GetKtoSPremiums(I417,H417,J417,K417,AJ417))))</f>
        <v>0</v>
      </c>
      <c r="CT417" s="509">
        <f t="shared" si="101"/>
        <v>-0.29000000000000004</v>
      </c>
      <c r="CU417" s="508">
        <f t="array" ref="CU417">IF(AQ417="N/A","",GetFMP(I417, H417, J417, K417, L417, M417, N417, O417, (Q417+R417)/2,Z417,AJ417,"Y"))</f>
        <v>1633</v>
      </c>
      <c r="CV417" s="504">
        <f t="shared" si="102"/>
        <v>1306.4000000000001</v>
      </c>
      <c r="CW417" s="508">
        <f t="shared" si="103"/>
        <v>2300</v>
      </c>
      <c r="CX417" s="717">
        <f t="shared" si="104"/>
        <v>0</v>
      </c>
      <c r="CY417" s="717">
        <f>IF(OR(AQ417="N/A",BM417="N/A",BI417="N/A"),"",IF(AND(H417&lt;1,H417&gt;=0.3,I416="ROUND"),IF(CT417&gt;=-0.4,-0.2,-0.15),MAX(CX417,IF(OR(AQ417="N/A",BM417="N/A",BI417="N/A"),"",GetFinalDiscount("Y", I417, H417, J417, K417, L417, M417, N417, O417, AS417, AT417,AU417,AV417, AW417, AX417,AY417, AZ417, BA417, BB417,BC417,BD417, BE417,BG417, BH417, BJ417, BK417, BN417, BO417, BP417)))))</f>
        <v>-0.2</v>
      </c>
      <c r="CZ417" s="717">
        <f t="shared" si="105"/>
        <v>-0.29000000000000004</v>
      </c>
      <c r="DA417" s="509">
        <f t="shared" si="106"/>
        <v>-0.29000000000000004</v>
      </c>
      <c r="DB417" s="504">
        <f t="shared" si="107"/>
        <v>1633</v>
      </c>
      <c r="DC417" s="504">
        <f t="shared" si="108"/>
        <v>1306.4000000000001</v>
      </c>
      <c r="DD417" s="504" t="str">
        <f t="shared" si="109"/>
        <v/>
      </c>
      <c r="DE417" s="504">
        <f t="array" ref="DE417">IF(OR(AQ417="N/A",BM417="N/A",BI417="N/A"),"",GetCertCharge(H417,"Y",AL417))</f>
        <v>63</v>
      </c>
      <c r="DF417" s="504">
        <f>IF(OR(AQ417="N/A",BM417="N/A",BI417="N/A"),"",DC417*Parameters!$L$3)</f>
        <v>52.256000000000007</v>
      </c>
      <c r="DG417" s="504">
        <f t="shared" si="110"/>
        <v>1191.144</v>
      </c>
      <c r="DH417" s="504">
        <f t="shared" si="111"/>
        <v>1488.9299999999998</v>
      </c>
    </row>
    <row r="418" spans="2:112" x14ac:dyDescent="0.25">
      <c r="B418" s="798"/>
      <c r="C418" s="799" t="s">
        <v>1849</v>
      </c>
      <c r="D418" s="512"/>
      <c r="E418" s="512"/>
      <c r="F418" s="722" t="s">
        <v>24</v>
      </c>
      <c r="G418" s="800"/>
      <c r="H418" s="801">
        <v>0.8</v>
      </c>
      <c r="I418" s="509" t="s">
        <v>196</v>
      </c>
      <c r="J418" s="802" t="s">
        <v>279</v>
      </c>
      <c r="K418" s="803" t="s">
        <v>251</v>
      </c>
      <c r="L418" s="804" t="s">
        <v>188</v>
      </c>
      <c r="M418" s="805" t="s">
        <v>202</v>
      </c>
      <c r="N418" s="804" t="s">
        <v>202</v>
      </c>
      <c r="O418" s="804" t="s">
        <v>36</v>
      </c>
      <c r="P418" s="806"/>
      <c r="Q418" s="805"/>
      <c r="R418" s="805"/>
      <c r="S418" s="805"/>
      <c r="T418" s="805"/>
      <c r="U418" s="805">
        <v>1.008</v>
      </c>
      <c r="V418" s="805"/>
      <c r="W418" s="805"/>
      <c r="X418" s="805"/>
      <c r="Y418" s="805"/>
      <c r="Z418" s="805">
        <v>61.8</v>
      </c>
      <c r="AA418" s="512">
        <v>54</v>
      </c>
      <c r="AB418" s="512"/>
      <c r="AC418" s="512"/>
      <c r="AD418" s="807"/>
      <c r="AE418" s="805"/>
      <c r="AF418" s="805"/>
      <c r="AG418" s="805"/>
      <c r="AH418" s="805"/>
      <c r="AI418" s="512"/>
      <c r="AJ418" s="512" t="s">
        <v>1934</v>
      </c>
      <c r="AK418" s="807"/>
      <c r="AL418" s="512"/>
      <c r="AM418" s="807"/>
      <c r="AN418" s="512"/>
      <c r="AO418" s="559">
        <f t="array" ref="AO418">IF(AQ418="N/A","",GetRapPrice(I418,H418,J418,K418))</f>
        <v>2300</v>
      </c>
      <c r="AP418" s="509">
        <f t="shared" si="96"/>
        <v>-0.29000000000000004</v>
      </c>
      <c r="AQ418" s="508">
        <f t="array" ref="AQ418">GetFMP(I418,H418,J418,K418,L418,M418,N418,O418,(Q418+R418)/2,Z418,AJ418,"Y")</f>
        <v>1633</v>
      </c>
      <c r="AR418" s="504">
        <f t="shared" si="97"/>
        <v>1306.4000000000001</v>
      </c>
      <c r="AS418" s="808"/>
      <c r="AT418" s="809"/>
      <c r="AU418" s="810"/>
      <c r="AV418" s="810"/>
      <c r="AW418" s="811" t="s">
        <v>189</v>
      </c>
      <c r="AX418" s="811" t="s">
        <v>1183</v>
      </c>
      <c r="AY418" s="810" t="s">
        <v>1183</v>
      </c>
      <c r="AZ418" s="810" t="s">
        <v>1183</v>
      </c>
      <c r="BA418" s="810" t="s">
        <v>1183</v>
      </c>
      <c r="BB418" s="810" t="s">
        <v>1183</v>
      </c>
      <c r="BC418" s="810" t="s">
        <v>1183</v>
      </c>
      <c r="BD418" s="810" t="s">
        <v>1183</v>
      </c>
      <c r="BE418" s="810" t="s">
        <v>1235</v>
      </c>
      <c r="BF418" s="811">
        <f>NaturalRelatedDisc(I418,H418,J418,K418,AX418,"Y",L418,M418,N418,O418)+NaturalRelatedDisc(I418,H418,J418,K418,AY418,"Y",L418,M418,N418,O418)+OpenRelatedDisc(I418,H418,J418,K418,AZ418,"Y",L418,M418,N418,O418)+GrainingRelatedDisc(I418,H418,J418,K418,BA418,"Surface","Y",L418,M418,N418,O418)+GrainingRelatedDisc(I418,H418,J418,K418,BB418,"Internal","Y",L418,M418,N418,O418)+OthersRelatedDisc(I418,H418,J418,K418,BC418,"Y",L418,M418,N418,O418)+OthersRelatedDisc(I418,H418,J418,K418,BD418,"Y",L418,M418,N418,O418)+OthersRelatedDisc(I418,H418,J418,K418,BE418,"Y",L418,M418,N418,O418)+cutrelatedDisc(I418,H418,J418,K418,L418,M418,N418,AW418,"Y",O418)+GetColClarupgDwg(I418,H418,J418,K418,AU418,AV418,"Y",L418)</f>
        <v>0</v>
      </c>
      <c r="BG418" s="810" t="s">
        <v>1183</v>
      </c>
      <c r="BH418" s="810" t="s">
        <v>1183</v>
      </c>
      <c r="BI418" s="811">
        <f t="shared" si="98"/>
        <v>0</v>
      </c>
      <c r="BJ418" s="810" t="s">
        <v>1183</v>
      </c>
      <c r="BK418" s="810" t="s">
        <v>1293</v>
      </c>
      <c r="BL418" s="810" t="s">
        <v>1322</v>
      </c>
      <c r="BM418" s="811">
        <f t="shared" si="99"/>
        <v>0</v>
      </c>
      <c r="BN418" s="812" t="s">
        <v>861</v>
      </c>
      <c r="BO418" s="812" t="s">
        <v>861</v>
      </c>
      <c r="BP418" s="812" t="s">
        <v>861</v>
      </c>
      <c r="BQ418" s="811">
        <f>cleanrelateddisc(I418, H418, J418, K418, BN418, BO418, "Y", L418, M418, N418)+HARelatedDisc(I418, H418, J418, K418,BP418, "Y", L418)</f>
        <v>0</v>
      </c>
      <c r="BR418" s="810"/>
      <c r="BS418" s="810"/>
      <c r="BT418" s="811"/>
      <c r="BU418" s="811"/>
      <c r="BV418" s="810"/>
      <c r="BW418" s="811"/>
      <c r="BX418" s="810"/>
      <c r="BY418" s="813"/>
      <c r="BZ418" s="811"/>
      <c r="CA418" s="813"/>
      <c r="CB418" s="811"/>
      <c r="CC418" s="810"/>
      <c r="CD418" s="810"/>
      <c r="CE418" s="810"/>
      <c r="CF418" s="810"/>
      <c r="CG418" s="810"/>
      <c r="CH418" s="810"/>
      <c r="CI418" s="810"/>
      <c r="CJ418" s="810"/>
      <c r="CK418" s="814"/>
      <c r="CL418" s="815">
        <f t="array" ref="CL418">getSection(I418,J418,K418)</f>
        <v>6</v>
      </c>
      <c r="CM418" s="508">
        <f t="array" ref="CM418">IF(AQ418="N/A","",IF(CU418="N/A",0,GetRapPrice(I418,H418,J418,K418)))</f>
        <v>2300</v>
      </c>
      <c r="CN418" s="509">
        <f t="shared" si="100"/>
        <v>-0.29000000000000004</v>
      </c>
      <c r="CO418" s="509">
        <f t="array" ref="CO418">IF(AQ418="N/A","",IF(CU418="N/A",0,IF(ISBLANK(G418),0,GetPolSymmDiscount(I418,H418,J418,K418,L418,M418,N418,O418))))</f>
        <v>0</v>
      </c>
      <c r="CP418" s="509">
        <f t="array" ref="CP418">IF(AQ418="N/A","",Depthdisc(I418,H418,L418,J418,K418,Z418,"Y"))</f>
        <v>0</v>
      </c>
      <c r="CQ418" s="509">
        <f t="array" ref="CQ418">IF(AQ418="N/A","",IF(CU418="N/A",0,GetSizePremiums(I418,H418,J418,K418,L418,M418,N418,O418,getSection(G418,J418,K418))))</f>
        <v>0</v>
      </c>
      <c r="CR418" s="509">
        <f t="array" ref="CR418">IF(AQ418="N/A","",IF(CU418="N/A",0,IF(ISBLANK(G418),0,GetDiameterPremiums(I418,H418,L418,M418,N418,O418,J418,K418,T418))))</f>
        <v>0</v>
      </c>
      <c r="CS418" s="509">
        <f t="array" ref="CS418">IF(AQ418="N/A","",IF(CU418="N/A",0,IF(ISBLANK(G418),0,GetKtoSPremiums(I418,H418,J418,K418,AJ418))))</f>
        <v>0</v>
      </c>
      <c r="CT418" s="509">
        <f t="shared" si="101"/>
        <v>-0.29000000000000004</v>
      </c>
      <c r="CU418" s="508">
        <f t="array" ref="CU418">IF(AQ418="N/A","",GetFMP(I418, H418, J418, K418, L418, M418, N418, O418, (Q418+R418)/2,Z418,AJ418,"Y"))</f>
        <v>1633</v>
      </c>
      <c r="CV418" s="504">
        <f t="shared" si="102"/>
        <v>1306.4000000000001</v>
      </c>
      <c r="CW418" s="508">
        <f t="shared" si="103"/>
        <v>2300</v>
      </c>
      <c r="CX418" s="717">
        <f t="shared" si="104"/>
        <v>0</v>
      </c>
      <c r="CY418" s="717">
        <f>IF(OR(AQ418="N/A",BM418="N/A",BI418="N/A"),"",IF(AND(H418&lt;1,H418&gt;=0.3,I417="ROUND"),IF(CT418&gt;=-0.4,-0.2,-0.15),MAX(CX418,IF(OR(AQ418="N/A",BM418="N/A",BI418="N/A"),"",GetFinalDiscount("Y", I418, H418, J418, K418, L418, M418, N418, O418, AS418, AT418,AU418,AV418, AW418, AX418,AY418, AZ418, BA418, BB418,BC418,BD418, BE418,BG418, BH418, BJ418, BK418, BN418, BO418, BP418)))))</f>
        <v>-0.2</v>
      </c>
      <c r="CZ418" s="717">
        <f t="shared" si="105"/>
        <v>-0.29000000000000004</v>
      </c>
      <c r="DA418" s="509">
        <f t="shared" si="106"/>
        <v>-0.29000000000000004</v>
      </c>
      <c r="DB418" s="504">
        <f t="shared" si="107"/>
        <v>1633</v>
      </c>
      <c r="DC418" s="504">
        <f t="shared" si="108"/>
        <v>1306.4000000000001</v>
      </c>
      <c r="DD418" s="504" t="str">
        <f t="shared" si="109"/>
        <v/>
      </c>
      <c r="DE418" s="504">
        <f t="array" ref="DE418">IF(OR(AQ418="N/A",BM418="N/A",BI418="N/A"),"",GetCertCharge(H418,"Y",AL418))</f>
        <v>63</v>
      </c>
      <c r="DF418" s="504">
        <f>IF(OR(AQ418="N/A",BM418="N/A",BI418="N/A"),"",DC418*Parameters!$L$3)</f>
        <v>52.256000000000007</v>
      </c>
      <c r="DG418" s="504">
        <f t="shared" si="110"/>
        <v>1191.144</v>
      </c>
      <c r="DH418" s="504">
        <f t="shared" si="111"/>
        <v>1488.9299999999998</v>
      </c>
    </row>
    <row r="419" spans="2:112" x14ac:dyDescent="0.25">
      <c r="B419" s="798"/>
      <c r="C419" s="799" t="s">
        <v>1850</v>
      </c>
      <c r="D419" s="512"/>
      <c r="E419" s="512"/>
      <c r="F419" s="722" t="s">
        <v>24</v>
      </c>
      <c r="G419" s="800"/>
      <c r="H419" s="801">
        <v>0.81</v>
      </c>
      <c r="I419" s="509" t="s">
        <v>196</v>
      </c>
      <c r="J419" s="802" t="s">
        <v>250</v>
      </c>
      <c r="K419" s="803" t="s">
        <v>243</v>
      </c>
      <c r="L419" s="804" t="s">
        <v>188</v>
      </c>
      <c r="M419" s="805" t="s">
        <v>188</v>
      </c>
      <c r="N419" s="804" t="s">
        <v>188</v>
      </c>
      <c r="O419" s="804" t="s">
        <v>22</v>
      </c>
      <c r="P419" s="806"/>
      <c r="Q419" s="805"/>
      <c r="R419" s="805"/>
      <c r="S419" s="805"/>
      <c r="T419" s="805"/>
      <c r="U419" s="805">
        <v>1.01</v>
      </c>
      <c r="V419" s="805"/>
      <c r="W419" s="805"/>
      <c r="X419" s="805"/>
      <c r="Y419" s="805"/>
      <c r="Z419" s="805">
        <v>60.6</v>
      </c>
      <c r="AA419" s="512">
        <v>61</v>
      </c>
      <c r="AB419" s="512"/>
      <c r="AC419" s="512"/>
      <c r="AD419" s="807"/>
      <c r="AE419" s="805"/>
      <c r="AF419" s="805"/>
      <c r="AG419" s="805"/>
      <c r="AH419" s="805"/>
      <c r="AI419" s="512"/>
      <c r="AJ419" s="512" t="s">
        <v>1993</v>
      </c>
      <c r="AK419" s="807"/>
      <c r="AL419" s="512"/>
      <c r="AM419" s="807"/>
      <c r="AN419" s="512"/>
      <c r="AO419" s="559">
        <f t="array" ref="AO419">IF(AQ419="N/A","",GetRapPrice(I419,H419,J419,K419))</f>
        <v>4900</v>
      </c>
      <c r="AP419" s="509">
        <f t="shared" si="96"/>
        <v>-0.19999999999999996</v>
      </c>
      <c r="AQ419" s="508">
        <f t="array" ref="AQ419">GetFMP(I419,H419,J419,K419,L419,M419,N419,O419,(Q419+R419)/2,Z419,AJ419,"Y")</f>
        <v>3920</v>
      </c>
      <c r="AR419" s="504">
        <f t="shared" si="97"/>
        <v>3175.2000000000003</v>
      </c>
      <c r="AS419" s="808"/>
      <c r="AT419" s="809"/>
      <c r="AU419" s="810"/>
      <c r="AV419" s="810"/>
      <c r="AW419" s="811" t="s">
        <v>189</v>
      </c>
      <c r="AX419" s="811" t="s">
        <v>1183</v>
      </c>
      <c r="AY419" s="810" t="s">
        <v>1183</v>
      </c>
      <c r="AZ419" s="810" t="s">
        <v>1183</v>
      </c>
      <c r="BA419" s="810" t="s">
        <v>1183</v>
      </c>
      <c r="BB419" s="810" t="s">
        <v>194</v>
      </c>
      <c r="BC419" s="810" t="s">
        <v>1183</v>
      </c>
      <c r="BD419" s="810" t="s">
        <v>1183</v>
      </c>
      <c r="BE419" s="810" t="s">
        <v>1183</v>
      </c>
      <c r="BF419" s="811">
        <f>NaturalRelatedDisc(I419,H419,J419,K419,AX419,"Y",L419,M419,N419,O419)+NaturalRelatedDisc(I419,H419,J419,K419,AY419,"Y",L419,M419,N419,O419)+OpenRelatedDisc(I419,H419,J419,K419,AZ419,"Y",L419,M419,N419,O419)+GrainingRelatedDisc(I419,H419,J419,K419,BA419,"Surface","Y",L419,M419,N419,O419)+GrainingRelatedDisc(I419,H419,J419,K419,BB419,"Internal","Y",L419,M419,N419,O419)+OthersRelatedDisc(I419,H419,J419,K419,BC419,"Y",L419,M419,N419,O419)+OthersRelatedDisc(I419,H419,J419,K419,BD419,"Y",L419,M419,N419,O419)+OthersRelatedDisc(I419,H419,J419,K419,BE419,"Y",L419,M419,N419,O419)+cutrelatedDisc(I419,H419,J419,K419,L419,M419,N419,AW419,"Y",O419)+GetColClarupgDwg(I419,H419,J419,K419,AU419,AV419,"Y",L419)</f>
        <v>0</v>
      </c>
      <c r="BG419" s="810" t="s">
        <v>1183</v>
      </c>
      <c r="BH419" s="810" t="s">
        <v>1183</v>
      </c>
      <c r="BI419" s="811">
        <f t="shared" si="98"/>
        <v>0</v>
      </c>
      <c r="BJ419" s="810" t="s">
        <v>1283</v>
      </c>
      <c r="BK419" s="810" t="s">
        <v>1183</v>
      </c>
      <c r="BL419" s="810" t="s">
        <v>1322</v>
      </c>
      <c r="BM419" s="811">
        <f t="shared" si="99"/>
        <v>0</v>
      </c>
      <c r="BN419" s="812" t="s">
        <v>861</v>
      </c>
      <c r="BO419" s="812" t="s">
        <v>861</v>
      </c>
      <c r="BP419" s="812" t="s">
        <v>749</v>
      </c>
      <c r="BQ419" s="811">
        <f>cleanrelateddisc(I419, H419, J419, K419, BN419, BO419, "Y", L419, M419, N419)+HARelatedDisc(I419, H419, J419, K419,BP419, "Y", L419)</f>
        <v>0</v>
      </c>
      <c r="BR419" s="810"/>
      <c r="BS419" s="810"/>
      <c r="BT419" s="811"/>
      <c r="BU419" s="811"/>
      <c r="BV419" s="810"/>
      <c r="BW419" s="811"/>
      <c r="BX419" s="810"/>
      <c r="BY419" s="813"/>
      <c r="BZ419" s="811"/>
      <c r="CA419" s="813"/>
      <c r="CB419" s="811"/>
      <c r="CC419" s="810"/>
      <c r="CD419" s="810"/>
      <c r="CE419" s="810"/>
      <c r="CF419" s="810"/>
      <c r="CG419" s="810"/>
      <c r="CH419" s="810"/>
      <c r="CI419" s="810"/>
      <c r="CJ419" s="810"/>
      <c r="CK419" s="814"/>
      <c r="CL419" s="815">
        <f t="array" ref="CL419">getSection(I419,J419,K419)</f>
        <v>5</v>
      </c>
      <c r="CM419" s="508">
        <f t="array" ref="CM419">IF(AQ419="N/A","",IF(CU419="N/A",0,GetRapPrice(I419,H419,J419,K419)))</f>
        <v>4900</v>
      </c>
      <c r="CN419" s="509">
        <f t="shared" si="100"/>
        <v>-0.19999999999999996</v>
      </c>
      <c r="CO419" s="509">
        <f t="array" ref="CO419">IF(AQ419="N/A","",IF(CU419="N/A",0,IF(ISBLANK(G419),0,GetPolSymmDiscount(I419,H419,J419,K419,L419,M419,N419,O419))))</f>
        <v>0</v>
      </c>
      <c r="CP419" s="509">
        <f t="array" ref="CP419">IF(AQ419="N/A","",Depthdisc(I419,H419,L419,J419,K419,Z419,"Y"))</f>
        <v>0</v>
      </c>
      <c r="CQ419" s="509">
        <f t="array" ref="CQ419">IF(AQ419="N/A","",IF(CU419="N/A",0,GetSizePremiums(I419,H419,J419,K419,L419,M419,N419,O419,getSection(G419,J419,K419))))</f>
        <v>0</v>
      </c>
      <c r="CR419" s="509">
        <f t="array" ref="CR419">IF(AQ419="N/A","",IF(CU419="N/A",0,IF(ISBLANK(G419),0,GetDiameterPremiums(I419,H419,L419,M419,N419,O419,J419,K419,T419))))</f>
        <v>0</v>
      </c>
      <c r="CS419" s="509">
        <f t="array" ref="CS419">IF(AQ419="N/A","",IF(CU419="N/A",0,IF(ISBLANK(G419),0,GetKtoSPremiums(I419,H419,J419,K419,AJ419))))</f>
        <v>0</v>
      </c>
      <c r="CT419" s="509">
        <f t="shared" si="101"/>
        <v>-0.19999999999999996</v>
      </c>
      <c r="CU419" s="508">
        <f t="array" ref="CU419">IF(AQ419="N/A","",GetFMP(I419, H419, J419, K419, L419, M419, N419, O419, (Q419+R419)/2,Z419,AJ419,"Y"))</f>
        <v>3920</v>
      </c>
      <c r="CV419" s="504">
        <f t="shared" si="102"/>
        <v>3175.2000000000003</v>
      </c>
      <c r="CW419" s="508">
        <f t="shared" si="103"/>
        <v>4900</v>
      </c>
      <c r="CX419" s="717">
        <f t="shared" si="104"/>
        <v>0</v>
      </c>
      <c r="CY419" s="717">
        <f>IF(OR(AQ419="N/A",BM419="N/A",BI419="N/A"),"",IF(AND(H419&lt;1,H419&gt;=0.3,I418="ROUND"),IF(CT419&gt;=-0.4,-0.2,-0.15),MAX(CX419,IF(OR(AQ419="N/A",BM419="N/A",BI419="N/A"),"",GetFinalDiscount("Y", I419, H419, J419, K419, L419, M419, N419, O419, AS419, AT419,AU419,AV419, AW419, AX419,AY419, AZ419, BA419, BB419,BC419,BD419, BE419,BG419, BH419, BJ419, BK419, BN419, BO419, BP419)))))</f>
        <v>-0.2</v>
      </c>
      <c r="CZ419" s="717">
        <f t="shared" si="105"/>
        <v>-0.19999999999999996</v>
      </c>
      <c r="DA419" s="509">
        <f t="shared" si="106"/>
        <v>-0.19999999999999996</v>
      </c>
      <c r="DB419" s="504">
        <f t="shared" si="107"/>
        <v>3920</v>
      </c>
      <c r="DC419" s="504">
        <f t="shared" si="108"/>
        <v>3175.2000000000003</v>
      </c>
      <c r="DD419" s="504" t="str">
        <f t="shared" si="109"/>
        <v/>
      </c>
      <c r="DE419" s="504">
        <f t="array" ref="DE419">IF(OR(AQ419="N/A",BM419="N/A",BI419="N/A"),"",GetCertCharge(H419,"Y",AL419))</f>
        <v>63</v>
      </c>
      <c r="DF419" s="504">
        <f>IF(OR(AQ419="N/A",BM419="N/A",BI419="N/A"),"",DC419*Parameters!$L$3)</f>
        <v>127.00800000000001</v>
      </c>
      <c r="DG419" s="504">
        <f t="shared" si="110"/>
        <v>2985.1920000000005</v>
      </c>
      <c r="DH419" s="504">
        <f t="shared" si="111"/>
        <v>3685.4222222222224</v>
      </c>
    </row>
    <row r="420" spans="2:112" x14ac:dyDescent="0.25">
      <c r="B420" s="798"/>
      <c r="C420" s="799" t="s">
        <v>1851</v>
      </c>
      <c r="D420" s="512"/>
      <c r="E420" s="512"/>
      <c r="F420" s="722" t="s">
        <v>24</v>
      </c>
      <c r="G420" s="800"/>
      <c r="H420" s="801">
        <v>0.81</v>
      </c>
      <c r="I420" s="509" t="s">
        <v>196</v>
      </c>
      <c r="J420" s="802" t="s">
        <v>215</v>
      </c>
      <c r="K420" s="803" t="s">
        <v>243</v>
      </c>
      <c r="L420" s="804" t="s">
        <v>188</v>
      </c>
      <c r="M420" s="805" t="s">
        <v>188</v>
      </c>
      <c r="N420" s="804" t="s">
        <v>188</v>
      </c>
      <c r="O420" s="804" t="s">
        <v>36</v>
      </c>
      <c r="P420" s="806"/>
      <c r="Q420" s="805"/>
      <c r="R420" s="805"/>
      <c r="S420" s="805"/>
      <c r="T420" s="805"/>
      <c r="U420" s="805">
        <v>1.0029999999999999</v>
      </c>
      <c r="V420" s="805"/>
      <c r="W420" s="805"/>
      <c r="X420" s="805"/>
      <c r="Y420" s="805"/>
      <c r="Z420" s="805">
        <v>61.8</v>
      </c>
      <c r="AA420" s="512">
        <v>56</v>
      </c>
      <c r="AB420" s="512"/>
      <c r="AC420" s="512"/>
      <c r="AD420" s="807"/>
      <c r="AE420" s="805"/>
      <c r="AF420" s="805"/>
      <c r="AG420" s="805"/>
      <c r="AH420" s="805"/>
      <c r="AI420" s="512"/>
      <c r="AJ420" s="512"/>
      <c r="AK420" s="807"/>
      <c r="AL420" s="512"/>
      <c r="AM420" s="807"/>
      <c r="AN420" s="512"/>
      <c r="AO420" s="559">
        <f t="array" ref="AO420">IF(AQ420="N/A","",GetRapPrice(I420,H420,J420,K420))</f>
        <v>5300</v>
      </c>
      <c r="AP420" s="509">
        <f t="shared" si="96"/>
        <v>-0.26</v>
      </c>
      <c r="AQ420" s="508">
        <f t="array" ref="AQ420">GetFMP(I420,H420,J420,K420,L420,M420,N420,O420,(Q420+R420)/2,Z420,AJ420,"Y")</f>
        <v>3922</v>
      </c>
      <c r="AR420" s="504">
        <f t="shared" si="97"/>
        <v>3176.82</v>
      </c>
      <c r="AS420" s="808"/>
      <c r="AT420" s="809"/>
      <c r="AU420" s="810"/>
      <c r="AV420" s="810"/>
      <c r="AW420" s="811"/>
      <c r="AX420" s="811"/>
      <c r="AY420" s="810"/>
      <c r="AZ420" s="810"/>
      <c r="BA420" s="810" t="s">
        <v>1183</v>
      </c>
      <c r="BB420" s="810" t="s">
        <v>1183</v>
      </c>
      <c r="BC420" s="810"/>
      <c r="BD420" s="810"/>
      <c r="BE420" s="810"/>
      <c r="BF420" s="811">
        <f>NaturalRelatedDisc(I420,H420,J420,K420,AX420,"Y",L420,M420,N420,O420)+NaturalRelatedDisc(I420,H420,J420,K420,AY420,"Y",L420,M420,N420,O420)+OpenRelatedDisc(I420,H420,J420,K420,AZ420,"Y",L420,M420,N420,O420)+GrainingRelatedDisc(I420,H420,J420,K420,BA420,"Surface","Y",L420,M420,N420,O420)+GrainingRelatedDisc(I420,H420,J420,K420,BB420,"Internal","Y",L420,M420,N420,O420)+OthersRelatedDisc(I420,H420,J420,K420,BC420,"Y",L420,M420,N420,O420)+OthersRelatedDisc(I420,H420,J420,K420,BD420,"Y",L420,M420,N420,O420)+OthersRelatedDisc(I420,H420,J420,K420,BE420,"Y",L420,M420,N420,O420)+cutrelatedDisc(I420,H420,J420,K420,L420,M420,N420,AW420,"Y",O420)+GetColClarupgDwg(I420,H420,J420,K420,AU420,AV420,"Y",L420)</f>
        <v>0</v>
      </c>
      <c r="BG420" s="810" t="s">
        <v>1183</v>
      </c>
      <c r="BH420" s="810" t="s">
        <v>1183</v>
      </c>
      <c r="BI420" s="811">
        <f t="shared" si="98"/>
        <v>0</v>
      </c>
      <c r="BJ420" s="810"/>
      <c r="BK420" s="810"/>
      <c r="BL420" s="810"/>
      <c r="BM420" s="811">
        <f t="shared" si="99"/>
        <v>0</v>
      </c>
      <c r="BN420" s="812"/>
      <c r="BO420" s="812"/>
      <c r="BP420" s="812"/>
      <c r="BQ420" s="811">
        <f>cleanrelateddisc(I420, H420, J420, K420, BN420, BO420, "Y", L420, M420, N420)+HARelatedDisc(I420, H420, J420, K420,BP420, "Y", L420)</f>
        <v>0</v>
      </c>
      <c r="BR420" s="810"/>
      <c r="BS420" s="810"/>
      <c r="BT420" s="811"/>
      <c r="BU420" s="811"/>
      <c r="BV420" s="810"/>
      <c r="BW420" s="811"/>
      <c r="BX420" s="810"/>
      <c r="BY420" s="813"/>
      <c r="BZ420" s="811"/>
      <c r="CA420" s="813"/>
      <c r="CB420" s="811"/>
      <c r="CC420" s="810"/>
      <c r="CD420" s="810"/>
      <c r="CE420" s="810"/>
      <c r="CF420" s="810"/>
      <c r="CG420" s="810"/>
      <c r="CH420" s="810"/>
      <c r="CI420" s="810"/>
      <c r="CJ420" s="810"/>
      <c r="CK420" s="814"/>
      <c r="CL420" s="815">
        <f t="array" ref="CL420">getSection(I420,J420,K420)</f>
        <v>5</v>
      </c>
      <c r="CM420" s="508">
        <f t="array" ref="CM420">IF(AQ420="N/A","",IF(CU420="N/A",0,GetRapPrice(I420,H420,J420,K420)))</f>
        <v>5300</v>
      </c>
      <c r="CN420" s="509">
        <f t="shared" si="100"/>
        <v>-0.26</v>
      </c>
      <c r="CO420" s="509">
        <f t="array" ref="CO420">IF(AQ420="N/A","",IF(CU420="N/A",0,IF(ISBLANK(G420),0,GetPolSymmDiscount(I420,H420,J420,K420,L420,M420,N420,O420))))</f>
        <v>0</v>
      </c>
      <c r="CP420" s="509">
        <f t="array" ref="CP420">IF(AQ420="N/A","",Depthdisc(I420,H420,L420,J420,K420,Z420,"Y"))</f>
        <v>0</v>
      </c>
      <c r="CQ420" s="509">
        <f t="array" ref="CQ420">IF(AQ420="N/A","",IF(CU420="N/A",0,GetSizePremiums(I420,H420,J420,K420,L420,M420,N420,O420,getSection(G420,J420,K420))))</f>
        <v>0</v>
      </c>
      <c r="CR420" s="509">
        <f t="array" ref="CR420">IF(AQ420="N/A","",IF(CU420="N/A",0,IF(ISBLANK(G420),0,GetDiameterPremiums(I420,H420,L420,M420,N420,O420,J420,K420,T420))))</f>
        <v>0</v>
      </c>
      <c r="CS420" s="509">
        <f t="array" ref="CS420">IF(AQ420="N/A","",IF(CU420="N/A",0,IF(ISBLANK(G420),0,GetKtoSPremiums(I420,H420,J420,K420,AJ420))))</f>
        <v>0</v>
      </c>
      <c r="CT420" s="509">
        <f t="shared" si="101"/>
        <v>-0.26</v>
      </c>
      <c r="CU420" s="508">
        <f t="array" ref="CU420">IF(AQ420="N/A","",GetFMP(I420, H420, J420, K420, L420, M420, N420, O420, (Q420+R420)/2,Z420,AJ420,"Y"))</f>
        <v>3922</v>
      </c>
      <c r="CV420" s="504">
        <f t="shared" si="102"/>
        <v>3176.82</v>
      </c>
      <c r="CW420" s="508">
        <f t="shared" si="103"/>
        <v>5300</v>
      </c>
      <c r="CX420" s="717">
        <f t="shared" si="104"/>
        <v>0</v>
      </c>
      <c r="CY420" s="717">
        <f>IF(OR(AQ420="N/A",BM420="N/A",BI420="N/A"),"",IF(AND(H420&lt;1,H420&gt;=0.3,I419="ROUND"),IF(CT420&gt;=-0.4,-0.2,-0.15),MAX(CX420,IF(OR(AQ420="N/A",BM420="N/A",BI420="N/A"),"",GetFinalDiscount("Y", I420, H420, J420, K420, L420, M420, N420, O420, AS420, AT420,AU420,AV420, AW420, AX420,AY420, AZ420, BA420, BB420,BC420,BD420, BE420,BG420, BH420, BJ420, BK420, BN420, BO420, BP420)))))</f>
        <v>-0.2</v>
      </c>
      <c r="CZ420" s="717">
        <f t="shared" si="105"/>
        <v>-0.26</v>
      </c>
      <c r="DA420" s="509">
        <f t="shared" si="106"/>
        <v>-0.26</v>
      </c>
      <c r="DB420" s="504">
        <f t="shared" si="107"/>
        <v>3922</v>
      </c>
      <c r="DC420" s="504">
        <f t="shared" si="108"/>
        <v>3176.82</v>
      </c>
      <c r="DD420" s="504" t="str">
        <f t="shared" si="109"/>
        <v/>
      </c>
      <c r="DE420" s="504">
        <f t="array" ref="DE420">IF(OR(AQ420="N/A",BM420="N/A",BI420="N/A"),"",GetCertCharge(H420,"Y",AL420))</f>
        <v>63</v>
      </c>
      <c r="DF420" s="504">
        <f>IF(OR(AQ420="N/A",BM420="N/A",BI420="N/A"),"",DC420*Parameters!$L$3)</f>
        <v>127.07280000000002</v>
      </c>
      <c r="DG420" s="504">
        <f t="shared" si="110"/>
        <v>2986.7472000000002</v>
      </c>
      <c r="DH420" s="504">
        <f t="shared" si="111"/>
        <v>3687.3422222222221</v>
      </c>
    </row>
    <row r="421" spans="2:112" x14ac:dyDescent="0.25">
      <c r="B421" s="798"/>
      <c r="C421" s="799" t="s">
        <v>1494</v>
      </c>
      <c r="D421" s="512"/>
      <c r="E421" s="512"/>
      <c r="F421" s="722" t="s">
        <v>24</v>
      </c>
      <c r="G421" s="800"/>
      <c r="H421" s="801">
        <v>0.9</v>
      </c>
      <c r="I421" s="509" t="s">
        <v>971</v>
      </c>
      <c r="J421" s="802" t="s">
        <v>273</v>
      </c>
      <c r="K421" s="803" t="s">
        <v>234</v>
      </c>
      <c r="L421" s="804"/>
      <c r="M421" s="805" t="s">
        <v>202</v>
      </c>
      <c r="N421" s="804" t="s">
        <v>202</v>
      </c>
      <c r="O421" s="804" t="s">
        <v>58</v>
      </c>
      <c r="P421" s="806"/>
      <c r="Q421" s="805"/>
      <c r="R421" s="805"/>
      <c r="S421" s="805"/>
      <c r="T421" s="805"/>
      <c r="U421" s="805">
        <v>1.39</v>
      </c>
      <c r="V421" s="805"/>
      <c r="W421" s="805"/>
      <c r="X421" s="805"/>
      <c r="Y421" s="805"/>
      <c r="Z421" s="805">
        <v>65</v>
      </c>
      <c r="AA421" s="512">
        <v>64</v>
      </c>
      <c r="AB421" s="512"/>
      <c r="AC421" s="512"/>
      <c r="AD421" s="807"/>
      <c r="AE421" s="805"/>
      <c r="AF421" s="805"/>
      <c r="AG421" s="805"/>
      <c r="AH421" s="805"/>
      <c r="AI421" s="512"/>
      <c r="AJ421" s="512" t="s">
        <v>1891</v>
      </c>
      <c r="AK421" s="807"/>
      <c r="AL421" s="512"/>
      <c r="AM421" s="807"/>
      <c r="AN421" s="512"/>
      <c r="AO421" s="559" t="str">
        <f t="array" ref="AO421">IF(AQ421="N/A","",GetRapPrice(I421,H421,J421,K421))</f>
        <v/>
      </c>
      <c r="AP421" s="509" t="str">
        <f t="shared" si="96"/>
        <v/>
      </c>
      <c r="AQ421" s="508" t="str">
        <f t="array" ref="AQ421">GetFMP(I421,H421,J421,K421,L421,M421,N421,O421,(Q421+R421)/2,Z421,AJ421,"Y")</f>
        <v>N/A</v>
      </c>
      <c r="AR421" s="504" t="str">
        <f t="shared" si="97"/>
        <v/>
      </c>
      <c r="AS421" s="808"/>
      <c r="AT421" s="809"/>
      <c r="AU421" s="810"/>
      <c r="AV421" s="810"/>
      <c r="AW421" s="811" t="s">
        <v>189</v>
      </c>
      <c r="AX421" s="811" t="s">
        <v>1183</v>
      </c>
      <c r="AY421" s="810" t="s">
        <v>1183</v>
      </c>
      <c r="AZ421" s="810" t="s">
        <v>1183</v>
      </c>
      <c r="BA421" s="810" t="s">
        <v>1183</v>
      </c>
      <c r="BB421" s="810" t="s">
        <v>1183</v>
      </c>
      <c r="BC421" s="810" t="s">
        <v>1183</v>
      </c>
      <c r="BD421" s="810" t="s">
        <v>1183</v>
      </c>
      <c r="BE421" s="810" t="s">
        <v>1183</v>
      </c>
      <c r="BF421" s="811">
        <f>NaturalRelatedDisc(I421,H421,J421,K421,AX421,"Y",L421,M421,N421,O421)+NaturalRelatedDisc(I421,H421,J421,K421,AY421,"Y",L421,M421,N421,O421)+OpenRelatedDisc(I421,H421,J421,K421,AZ421,"Y",L421,M421,N421,O421)+GrainingRelatedDisc(I421,H421,J421,K421,BA421,"Surface","Y",L421,M421,N421,O421)+GrainingRelatedDisc(I421,H421,J421,K421,BB421,"Internal","Y",L421,M421,N421,O421)+OthersRelatedDisc(I421,H421,J421,K421,BC421,"Y",L421,M421,N421,O421)+OthersRelatedDisc(I421,H421,J421,K421,BD421,"Y",L421,M421,N421,O421)+OthersRelatedDisc(I421,H421,J421,K421,BE421,"Y",L421,M421,N421,O421)+cutrelatedDisc(I421,H421,J421,K421,L421,M421,N421,AW421,"Y",O421)+GetColClarupgDwg(I421,H421,J421,K421,AU421,AV421,"Y",L421)</f>
        <v>0</v>
      </c>
      <c r="BG421" s="810" t="s">
        <v>1183</v>
      </c>
      <c r="BH421" s="810" t="s">
        <v>1183</v>
      </c>
      <c r="BI421" s="811">
        <f t="shared" si="98"/>
        <v>0</v>
      </c>
      <c r="BJ421" s="810" t="s">
        <v>1183</v>
      </c>
      <c r="BK421" s="810" t="s">
        <v>1183</v>
      </c>
      <c r="BL421" s="810" t="s">
        <v>1322</v>
      </c>
      <c r="BM421" s="811" t="e">
        <f t="shared" si="99"/>
        <v>#VALUE!</v>
      </c>
      <c r="BN421" s="812" t="s">
        <v>861</v>
      </c>
      <c r="BO421" s="812" t="s">
        <v>861</v>
      </c>
      <c r="BP421" s="812" t="s">
        <v>749</v>
      </c>
      <c r="BQ421" s="811">
        <f>cleanrelateddisc(I421, H421, J421, K421, BN421, BO421, "Y", L421, M421, N421)+HARelatedDisc(I421, H421, J421, K421,BP421, "Y", L421)</f>
        <v>0</v>
      </c>
      <c r="BR421" s="810"/>
      <c r="BS421" s="810"/>
      <c r="BT421" s="811"/>
      <c r="BU421" s="811"/>
      <c r="BV421" s="810"/>
      <c r="BW421" s="811"/>
      <c r="BX421" s="810"/>
      <c r="BY421" s="813"/>
      <c r="BZ421" s="811"/>
      <c r="CA421" s="813"/>
      <c r="CB421" s="811"/>
      <c r="CC421" s="810"/>
      <c r="CD421" s="810"/>
      <c r="CE421" s="810"/>
      <c r="CF421" s="810"/>
      <c r="CG421" s="810"/>
      <c r="CH421" s="810"/>
      <c r="CI421" s="810"/>
      <c r="CJ421" s="810"/>
      <c r="CK421" s="814"/>
      <c r="CL421" s="815">
        <f t="array" ref="CL421">getSection(I421,J421,K421)</f>
        <v>3</v>
      </c>
      <c r="CM421" s="508" t="str">
        <f t="array" ref="CM421">IF(AQ421="N/A","",IF(CU421="N/A",0,GetRapPrice(I421,H421,J421,K421)))</f>
        <v/>
      </c>
      <c r="CN421" s="509" t="str">
        <f t="shared" si="100"/>
        <v/>
      </c>
      <c r="CO421" s="509" t="str">
        <f t="array" ref="CO421">IF(AQ421="N/A","",IF(CU421="N/A",0,IF(ISBLANK(G421),0,GetPolSymmDiscount(I421,H421,J421,K421,L421,M421,N421,O421))))</f>
        <v/>
      </c>
      <c r="CP421" s="509" t="str">
        <f t="array" ref="CP421">IF(AQ421="N/A","",Depthdisc(I421,H421,L421,J421,K421,Z421,"Y"))</f>
        <v/>
      </c>
      <c r="CQ421" s="509" t="str">
        <f t="array" ref="CQ421">IF(AQ421="N/A","",IF(CU421="N/A",0,GetSizePremiums(I421,H421,J421,K421,L421,M421,N421,O421,getSection(G421,J421,K421))))</f>
        <v/>
      </c>
      <c r="CR421" s="509" t="str">
        <f t="array" ref="CR421">IF(AQ421="N/A","",IF(CU421="N/A",0,IF(ISBLANK(G421),0,GetDiameterPremiums(I421,H421,L421,M421,N421,O421,J421,K421,T421))))</f>
        <v/>
      </c>
      <c r="CS421" s="509" t="str">
        <f t="array" ref="CS421">IF(AQ421="N/A","",IF(CU421="N/A",0,IF(ISBLANK(G421),0,GetKtoSPremiums(I421,H421,J421,K421,AJ421))))</f>
        <v/>
      </c>
      <c r="CT421" s="509" t="str">
        <f t="shared" si="101"/>
        <v/>
      </c>
      <c r="CU421" s="508" t="str">
        <f t="array" ref="CU421">IF(AQ421="N/A","",GetFMP(I421, H421, J421, K421, L421, M421, N421, O421, (Q421+R421)/2,Z421,AJ421,"Y"))</f>
        <v/>
      </c>
      <c r="CV421" s="504" t="str">
        <f t="shared" si="102"/>
        <v/>
      </c>
      <c r="CW421" s="508" t="str">
        <f t="shared" si="103"/>
        <v/>
      </c>
      <c r="CX421" s="717" t="e">
        <f t="shared" si="104"/>
        <v>#VALUE!</v>
      </c>
      <c r="CY421" s="717" t="e">
        <f>IF(OR(AQ421="N/A",BM421="N/A",BI421="N/A"),"",IF(AND(H421&lt;1,H421&gt;=0.3,I420="ROUND"),IF(CT421&gt;=-0.4,-0.2,-0.15),MAX(CX421,IF(OR(AQ421="N/A",BM421="N/A",BI421="N/A"),"",GetFinalDiscount("Y", I421, H421, J421, K421, L421, M421, N421, O421, AS421, AT421,AU421,AV421, AW421, AX421,AY421, AZ421, BA421, BB421,BC421,BD421, BE421,BG421, BH421, BJ421, BK421, BN421, BO421, BP421)))))</f>
        <v>#VALUE!</v>
      </c>
      <c r="CZ421" s="717" t="str">
        <f t="shared" si="105"/>
        <v/>
      </c>
      <c r="DA421" s="509" t="e">
        <f t="shared" si="106"/>
        <v>#VALUE!</v>
      </c>
      <c r="DB421" s="504" t="e">
        <f t="shared" si="107"/>
        <v>#VALUE!</v>
      </c>
      <c r="DC421" s="504" t="e">
        <f t="shared" si="108"/>
        <v>#VALUE!</v>
      </c>
      <c r="DD421" s="504" t="e">
        <f t="shared" si="109"/>
        <v>#VALUE!</v>
      </c>
      <c r="DE421" s="504" t="e">
        <f t="array" ref="DE421">IF(OR(AQ421="N/A",BM421="N/A",BI421="N/A"),"",GetCertCharge(H421,"Y",AL421))</f>
        <v>#VALUE!</v>
      </c>
      <c r="DF421" s="504" t="e">
        <f>IF(OR(AQ421="N/A",BM421="N/A",BI421="N/A"),"",DC421*Parameters!$L$3)</f>
        <v>#VALUE!</v>
      </c>
      <c r="DG421" s="504" t="e">
        <f t="shared" si="110"/>
        <v>#VALUE!</v>
      </c>
      <c r="DH421" s="504" t="e">
        <f t="shared" si="111"/>
        <v>#VALUE!</v>
      </c>
    </row>
    <row r="422" spans="2:112" x14ac:dyDescent="0.25">
      <c r="B422" s="798"/>
      <c r="C422" s="799" t="s">
        <v>1521</v>
      </c>
      <c r="D422" s="512"/>
      <c r="E422" s="512"/>
      <c r="F422" s="722" t="s">
        <v>24</v>
      </c>
      <c r="G422" s="800"/>
      <c r="H422" s="801">
        <v>0.9</v>
      </c>
      <c r="I422" s="509" t="s">
        <v>196</v>
      </c>
      <c r="J422" s="802" t="s">
        <v>215</v>
      </c>
      <c r="K422" s="803" t="s">
        <v>259</v>
      </c>
      <c r="L422" s="804" t="s">
        <v>215</v>
      </c>
      <c r="M422" s="805" t="s">
        <v>202</v>
      </c>
      <c r="N422" s="804" t="s">
        <v>202</v>
      </c>
      <c r="O422" s="804" t="s">
        <v>22</v>
      </c>
      <c r="P422" s="806"/>
      <c r="Q422" s="805"/>
      <c r="R422" s="805"/>
      <c r="S422" s="805"/>
      <c r="T422" s="805"/>
      <c r="U422" s="805">
        <v>1.01</v>
      </c>
      <c r="V422" s="805"/>
      <c r="W422" s="805"/>
      <c r="X422" s="805"/>
      <c r="Y422" s="805"/>
      <c r="Z422" s="805">
        <v>66.099999999999994</v>
      </c>
      <c r="AA422" s="512">
        <v>57</v>
      </c>
      <c r="AB422" s="512"/>
      <c r="AC422" s="512"/>
      <c r="AD422" s="807"/>
      <c r="AE422" s="805"/>
      <c r="AF422" s="805"/>
      <c r="AG422" s="805"/>
      <c r="AH422" s="805"/>
      <c r="AI422" s="512"/>
      <c r="AJ422" s="512" t="s">
        <v>1906</v>
      </c>
      <c r="AK422" s="807"/>
      <c r="AL422" s="512"/>
      <c r="AM422" s="807"/>
      <c r="AN422" s="512"/>
      <c r="AO422" s="559">
        <f t="array" ref="AO422">IF(AQ422="N/A","",GetRapPrice(I422,H422,J422,K422))</f>
        <v>5900</v>
      </c>
      <c r="AP422" s="509">
        <f t="shared" si="96"/>
        <v>-0.55000000000000004</v>
      </c>
      <c r="AQ422" s="508">
        <f t="array" ref="AQ422">GetFMP(I422,H422,J422,K422,L422,M422,N422,O422,(Q422+R422)/2,Z422,AJ422,"Y")</f>
        <v>2655</v>
      </c>
      <c r="AR422" s="504">
        <f t="shared" si="97"/>
        <v>2389.5</v>
      </c>
      <c r="AS422" s="808"/>
      <c r="AT422" s="809"/>
      <c r="AU422" s="810"/>
      <c r="AV422" s="810"/>
      <c r="AW422" s="811" t="s">
        <v>189</v>
      </c>
      <c r="AX422" s="811" t="s">
        <v>253</v>
      </c>
      <c r="AY422" s="810" t="s">
        <v>1183</v>
      </c>
      <c r="AZ422" s="810" t="s">
        <v>1183</v>
      </c>
      <c r="BA422" s="810" t="s">
        <v>1183</v>
      </c>
      <c r="BB422" s="810" t="s">
        <v>1183</v>
      </c>
      <c r="BC422" s="810" t="s">
        <v>1183</v>
      </c>
      <c r="BD422" s="810" t="s">
        <v>1240</v>
      </c>
      <c r="BE422" s="810" t="s">
        <v>1183</v>
      </c>
      <c r="BF422" s="811">
        <f>NaturalRelatedDisc(I422,H422,J422,K422,AX422,"Y",L422,M422,N422,O422)+NaturalRelatedDisc(I422,H422,J422,K422,AY422,"Y",L422,M422,N422,O422)+OpenRelatedDisc(I422,H422,J422,K422,AZ422,"Y",L422,M422,N422,O422)+GrainingRelatedDisc(I422,H422,J422,K422,BA422,"Surface","Y",L422,M422,N422,O422)+GrainingRelatedDisc(I422,H422,J422,K422,BB422,"Internal","Y",L422,M422,N422,O422)+OthersRelatedDisc(I422,H422,J422,K422,BC422,"Y",L422,M422,N422,O422)+OthersRelatedDisc(I422,H422,J422,K422,BD422,"Y",L422,M422,N422,O422)+OthersRelatedDisc(I422,H422,J422,K422,BE422,"Y",L422,M422,N422,O422)+cutrelatedDisc(I422,H422,J422,K422,L422,M422,N422,AW422,"Y",O422)+GetColClarupgDwg(I422,H422,J422,K422,AU422,AV422,"Y",L422)</f>
        <v>0</v>
      </c>
      <c r="BG422" s="810" t="s">
        <v>1183</v>
      </c>
      <c r="BH422" s="810" t="s">
        <v>1183</v>
      </c>
      <c r="BI422" s="811">
        <f t="shared" si="98"/>
        <v>0</v>
      </c>
      <c r="BJ422" s="810" t="s">
        <v>1284</v>
      </c>
      <c r="BK422" s="810" t="s">
        <v>1293</v>
      </c>
      <c r="BL422" s="810" t="s">
        <v>1183</v>
      </c>
      <c r="BM422" s="811">
        <f t="shared" si="99"/>
        <v>0</v>
      </c>
      <c r="BN422" s="812" t="s">
        <v>749</v>
      </c>
      <c r="BO422" s="812" t="s">
        <v>749</v>
      </c>
      <c r="BP422" s="812" t="s">
        <v>749</v>
      </c>
      <c r="BQ422" s="811">
        <f>cleanrelateddisc(I422, H422, J422, K422, BN422, BO422, "Y", L422, M422, N422)+HARelatedDisc(I422, H422, J422, K422,BP422, "Y", L422)</f>
        <v>0</v>
      </c>
      <c r="BR422" s="810"/>
      <c r="BS422" s="810"/>
      <c r="BT422" s="811"/>
      <c r="BU422" s="811"/>
      <c r="BV422" s="810"/>
      <c r="BW422" s="811"/>
      <c r="BX422" s="810"/>
      <c r="BY422" s="813"/>
      <c r="BZ422" s="811"/>
      <c r="CA422" s="813"/>
      <c r="CB422" s="811"/>
      <c r="CC422" s="810"/>
      <c r="CD422" s="810"/>
      <c r="CE422" s="810"/>
      <c r="CF422" s="810"/>
      <c r="CG422" s="810"/>
      <c r="CH422" s="810"/>
      <c r="CI422" s="810"/>
      <c r="CJ422" s="810"/>
      <c r="CK422" s="814"/>
      <c r="CL422" s="815">
        <f t="array" ref="CL422">getSection(I422,J422,K422)</f>
        <v>8</v>
      </c>
      <c r="CM422" s="508">
        <f t="array" ref="CM422">IF(AQ422="N/A","",IF(CU422="N/A",0,GetRapPrice(I422,H422,J422,K422)))</f>
        <v>5900</v>
      </c>
      <c r="CN422" s="509">
        <f t="shared" si="100"/>
        <v>-0.55000000000000004</v>
      </c>
      <c r="CO422" s="509">
        <f t="array" ref="CO422">IF(AQ422="N/A","",IF(CU422="N/A",0,IF(ISBLANK(G422),0,GetPolSymmDiscount(I422,H422,J422,K422,L422,M422,N422,O422))))</f>
        <v>0</v>
      </c>
      <c r="CP422" s="509">
        <f t="array" ref="CP422">IF(AQ422="N/A","",Depthdisc(I422,H422,L422,J422,K422,Z422,"Y"))</f>
        <v>0</v>
      </c>
      <c r="CQ422" s="509">
        <f t="array" ref="CQ422">IF(AQ422="N/A","",IF(CU422="N/A",0,GetSizePremiums(I422,H422,J422,K422,L422,M422,N422,O422,getSection(G422,J422,K422))))</f>
        <v>0</v>
      </c>
      <c r="CR422" s="509">
        <f t="array" ref="CR422">IF(AQ422="N/A","",IF(CU422="N/A",0,IF(ISBLANK(G422),0,GetDiameterPremiums(I422,H422,L422,M422,N422,O422,J422,K422,T422))))</f>
        <v>0</v>
      </c>
      <c r="CS422" s="509">
        <f t="array" ref="CS422">IF(AQ422="N/A","",IF(CU422="N/A",0,IF(ISBLANK(G422),0,GetKtoSPremiums(I422,H422,J422,K422,AJ422))))</f>
        <v>0</v>
      </c>
      <c r="CT422" s="509">
        <f t="shared" si="101"/>
        <v>-0.55000000000000004</v>
      </c>
      <c r="CU422" s="508">
        <f t="array" ref="CU422">IF(AQ422="N/A","",GetFMP(I422, H422, J422, K422, L422, M422, N422, O422, (Q422+R422)/2,Z422,AJ422,"Y"))</f>
        <v>2655</v>
      </c>
      <c r="CV422" s="504">
        <f t="shared" si="102"/>
        <v>2389.5</v>
      </c>
      <c r="CW422" s="508">
        <f t="shared" si="103"/>
        <v>5900</v>
      </c>
      <c r="CX422" s="717">
        <f t="shared" si="104"/>
        <v>0</v>
      </c>
      <c r="CY422" s="717">
        <f>IF(OR(AQ422="N/A",BM422="N/A",BI422="N/A"),"",IF(AND(H422&lt;1,H422&gt;=0.3,I421="ROUND"),IF(CT422&gt;=-0.4,-0.2,-0.15),MAX(CX422,IF(OR(AQ422="N/A",BM422="N/A",BI422="N/A"),"",GetFinalDiscount("Y", I422, H422, J422, K422, L422, M422, N422, O422, AS422, AT422,AU422,AV422, AW422, AX422,AY422, AZ422, BA422, BB422,BC422,BD422, BE422,BG422, BH422, BJ422, BK422, BN422, BO422, BP422)))))</f>
        <v>0</v>
      </c>
      <c r="CZ422" s="717">
        <f t="shared" si="105"/>
        <v>-0.55000000000000004</v>
      </c>
      <c r="DA422" s="509">
        <f t="shared" si="106"/>
        <v>-0.55000000000000004</v>
      </c>
      <c r="DB422" s="504">
        <f t="shared" si="107"/>
        <v>2654.9999999999995</v>
      </c>
      <c r="DC422" s="504">
        <f t="shared" si="108"/>
        <v>2389.4999999999995</v>
      </c>
      <c r="DD422" s="504" t="str">
        <f t="shared" si="109"/>
        <v/>
      </c>
      <c r="DE422" s="504">
        <f t="array" ref="DE422">IF(OR(AQ422="N/A",BM422="N/A",BI422="N/A"),"",GetCertCharge(H422,"Y",AL422))</f>
        <v>63</v>
      </c>
      <c r="DF422" s="504">
        <f>IF(OR(AQ422="N/A",BM422="N/A",BI422="N/A"),"",DC422*Parameters!$L$3)</f>
        <v>95.579999999999984</v>
      </c>
      <c r="DG422" s="504">
        <f t="shared" si="110"/>
        <v>2230.9199999999996</v>
      </c>
      <c r="DH422" s="504">
        <f t="shared" si="111"/>
        <v>2478.7999999999997</v>
      </c>
    </row>
    <row r="423" spans="2:112" x14ac:dyDescent="0.25">
      <c r="B423" s="798"/>
      <c r="C423" s="799" t="s">
        <v>1521</v>
      </c>
      <c r="D423" s="512"/>
      <c r="E423" s="512"/>
      <c r="F423" s="722" t="s">
        <v>24</v>
      </c>
      <c r="G423" s="800"/>
      <c r="H423" s="801">
        <v>0.9</v>
      </c>
      <c r="I423" s="509" t="s">
        <v>196</v>
      </c>
      <c r="J423" s="802" t="s">
        <v>215</v>
      </c>
      <c r="K423" s="803" t="s">
        <v>259</v>
      </c>
      <c r="L423" s="804" t="s">
        <v>215</v>
      </c>
      <c r="M423" s="805" t="s">
        <v>202</v>
      </c>
      <c r="N423" s="804" t="s">
        <v>202</v>
      </c>
      <c r="O423" s="804" t="s">
        <v>58</v>
      </c>
      <c r="P423" s="806"/>
      <c r="Q423" s="805"/>
      <c r="R423" s="805"/>
      <c r="S423" s="805"/>
      <c r="T423" s="805"/>
      <c r="U423" s="805">
        <v>1.01</v>
      </c>
      <c r="V423" s="805"/>
      <c r="W423" s="805"/>
      <c r="X423" s="805"/>
      <c r="Y423" s="805"/>
      <c r="Z423" s="805">
        <v>66.099999999999994</v>
      </c>
      <c r="AA423" s="512">
        <v>57</v>
      </c>
      <c r="AB423" s="512"/>
      <c r="AC423" s="512"/>
      <c r="AD423" s="807"/>
      <c r="AE423" s="805"/>
      <c r="AF423" s="805"/>
      <c r="AG423" s="805"/>
      <c r="AH423" s="805"/>
      <c r="AI423" s="512"/>
      <c r="AJ423" s="512" t="s">
        <v>1906</v>
      </c>
      <c r="AK423" s="807"/>
      <c r="AL423" s="512"/>
      <c r="AM423" s="807"/>
      <c r="AN423" s="512"/>
      <c r="AO423" s="559">
        <f t="array" ref="AO423">IF(AQ423="N/A","",GetRapPrice(I423,H423,J423,K423))</f>
        <v>5900</v>
      </c>
      <c r="AP423" s="509">
        <f t="shared" si="96"/>
        <v>-0.69</v>
      </c>
      <c r="AQ423" s="508">
        <f t="array" ref="AQ423">GetFMP(I423,H423,J423,K423,L423,M423,N423,O423,(Q423+R423)/2,Z423,AJ423,"Y")</f>
        <v>1829</v>
      </c>
      <c r="AR423" s="504">
        <f t="shared" si="97"/>
        <v>1646.1000000000001</v>
      </c>
      <c r="AS423" s="808"/>
      <c r="AT423" s="809"/>
      <c r="AU423" s="810"/>
      <c r="AV423" s="810"/>
      <c r="AW423" s="811" t="s">
        <v>189</v>
      </c>
      <c r="AX423" s="811" t="s">
        <v>1439</v>
      </c>
      <c r="AY423" s="810" t="s">
        <v>1183</v>
      </c>
      <c r="AZ423" s="810" t="s">
        <v>1183</v>
      </c>
      <c r="BA423" s="810" t="s">
        <v>1183</v>
      </c>
      <c r="BB423" s="810" t="s">
        <v>1183</v>
      </c>
      <c r="BC423" s="810" t="s">
        <v>1183</v>
      </c>
      <c r="BD423" s="810" t="s">
        <v>1240</v>
      </c>
      <c r="BE423" s="810" t="s">
        <v>1183</v>
      </c>
      <c r="BF423" s="811">
        <f>NaturalRelatedDisc(I423,H423,J423,K423,AX423,"Y",L423,M423,N423,O423)+NaturalRelatedDisc(I423,H423,J423,K423,AY423,"Y",L423,M423,N423,O423)+OpenRelatedDisc(I423,H423,J423,K423,AZ423,"Y",L423,M423,N423,O423)+GrainingRelatedDisc(I423,H423,J423,K423,BA423,"Surface","Y",L423,M423,N423,O423)+GrainingRelatedDisc(I423,H423,J423,K423,BB423,"Internal","Y",L423,M423,N423,O423)+OthersRelatedDisc(I423,H423,J423,K423,BC423,"Y",L423,M423,N423,O423)+OthersRelatedDisc(I423,H423,J423,K423,BD423,"Y",L423,M423,N423,O423)+OthersRelatedDisc(I423,H423,J423,K423,BE423,"Y",L423,M423,N423,O423)+cutrelatedDisc(I423,H423,J423,K423,L423,M423,N423,AW423,"Y",O423)+GetColClarupgDwg(I423,H423,J423,K423,AU423,AV423,"Y",L423)</f>
        <v>0</v>
      </c>
      <c r="BG423" s="810" t="s">
        <v>1183</v>
      </c>
      <c r="BH423" s="810" t="s">
        <v>1183</v>
      </c>
      <c r="BI423" s="811">
        <f t="shared" si="98"/>
        <v>0</v>
      </c>
      <c r="BJ423" s="810" t="s">
        <v>1284</v>
      </c>
      <c r="BK423" s="810" t="s">
        <v>1293</v>
      </c>
      <c r="BL423" s="810" t="s">
        <v>1183</v>
      </c>
      <c r="BM423" s="811">
        <f t="shared" si="99"/>
        <v>0</v>
      </c>
      <c r="BN423" s="812" t="s">
        <v>749</v>
      </c>
      <c r="BO423" s="812" t="s">
        <v>749</v>
      </c>
      <c r="BP423" s="812" t="s">
        <v>749</v>
      </c>
      <c r="BQ423" s="811">
        <f>cleanrelateddisc(I423, H423, J423, K423, BN423, BO423, "Y", L423, M423, N423)+HARelatedDisc(I423, H423, J423, K423,BP423, "Y", L423)</f>
        <v>0</v>
      </c>
      <c r="BR423" s="810"/>
      <c r="BS423" s="810"/>
      <c r="BT423" s="811"/>
      <c r="BU423" s="811"/>
      <c r="BV423" s="810"/>
      <c r="BW423" s="811"/>
      <c r="BX423" s="810"/>
      <c r="BY423" s="813"/>
      <c r="BZ423" s="811"/>
      <c r="CA423" s="813"/>
      <c r="CB423" s="811"/>
      <c r="CC423" s="810"/>
      <c r="CD423" s="810"/>
      <c r="CE423" s="810"/>
      <c r="CF423" s="810"/>
      <c r="CG423" s="810"/>
      <c r="CH423" s="810"/>
      <c r="CI423" s="810"/>
      <c r="CJ423" s="810"/>
      <c r="CK423" s="814"/>
      <c r="CL423" s="815">
        <f t="array" ref="CL423">getSection(I423,J423,K423)</f>
        <v>8</v>
      </c>
      <c r="CM423" s="508">
        <f t="array" ref="CM423">IF(AQ423="N/A","",IF(CU423="N/A",0,GetRapPrice(I423,H423,J423,K423)))</f>
        <v>5900</v>
      </c>
      <c r="CN423" s="509">
        <f t="shared" si="100"/>
        <v>-0.69</v>
      </c>
      <c r="CO423" s="509">
        <f t="array" ref="CO423">IF(AQ423="N/A","",IF(CU423="N/A",0,IF(ISBLANK(G423),0,GetPolSymmDiscount(I423,H423,J423,K423,L423,M423,N423,O423))))</f>
        <v>0</v>
      </c>
      <c r="CP423" s="509">
        <f t="array" ref="CP423">IF(AQ423="N/A","",Depthdisc(I423,H423,L423,J423,K423,Z423,"Y"))</f>
        <v>0</v>
      </c>
      <c r="CQ423" s="509">
        <f t="array" ref="CQ423">IF(AQ423="N/A","",IF(CU423="N/A",0,GetSizePremiums(I423,H423,J423,K423,L423,M423,N423,O423,getSection(G423,J423,K423))))</f>
        <v>0</v>
      </c>
      <c r="CR423" s="509">
        <f t="array" ref="CR423">IF(AQ423="N/A","",IF(CU423="N/A",0,IF(ISBLANK(G423),0,GetDiameterPremiums(I423,H423,L423,M423,N423,O423,J423,K423,T423))))</f>
        <v>0</v>
      </c>
      <c r="CS423" s="509">
        <f t="array" ref="CS423">IF(AQ423="N/A","",IF(CU423="N/A",0,IF(ISBLANK(G423),0,GetKtoSPremiums(I423,H423,J423,K423,AJ423))))</f>
        <v>0</v>
      </c>
      <c r="CT423" s="509">
        <f t="shared" si="101"/>
        <v>-0.69</v>
      </c>
      <c r="CU423" s="508">
        <f t="array" ref="CU423">IF(AQ423="N/A","",GetFMP(I423, H423, J423, K423, L423, M423, N423, O423, (Q423+R423)/2,Z423,AJ423,"Y"))</f>
        <v>1829</v>
      </c>
      <c r="CV423" s="504">
        <f t="shared" si="102"/>
        <v>1646.1000000000001</v>
      </c>
      <c r="CW423" s="508">
        <f t="shared" si="103"/>
        <v>5900</v>
      </c>
      <c r="CX423" s="717">
        <f t="shared" si="104"/>
        <v>0</v>
      </c>
      <c r="CY423" s="717">
        <f>IF(OR(AQ423="N/A",BM423="N/A",BI423="N/A"),"",IF(AND(H423&lt;1,H423&gt;=0.3,I422="ROUND"),IF(CT423&gt;=-0.4,-0.2,-0.15),MAX(CX423,IF(OR(AQ423="N/A",BM423="N/A",BI423="N/A"),"",GetFinalDiscount("Y", I423, H423, J423, K423, L423, M423, N423, O423, AS423, AT423,AU423,AV423, AW423, AX423,AY423, AZ423, BA423, BB423,BC423,BD423, BE423,BG423, BH423, BJ423, BK423, BN423, BO423, BP423)))))</f>
        <v>-0.15</v>
      </c>
      <c r="CZ423" s="717">
        <f t="shared" si="105"/>
        <v>-0.69</v>
      </c>
      <c r="DA423" s="509">
        <f t="shared" si="106"/>
        <v>-0.69</v>
      </c>
      <c r="DB423" s="504">
        <f t="shared" si="107"/>
        <v>1829.0000000000002</v>
      </c>
      <c r="DC423" s="504">
        <f t="shared" si="108"/>
        <v>1646.1000000000001</v>
      </c>
      <c r="DD423" s="504" t="str">
        <f t="shared" si="109"/>
        <v/>
      </c>
      <c r="DE423" s="504">
        <f t="array" ref="DE423">IF(OR(AQ423="N/A",BM423="N/A",BI423="N/A"),"",GetCertCharge(H423,"Y",AL423))</f>
        <v>63</v>
      </c>
      <c r="DF423" s="504">
        <f>IF(OR(AQ423="N/A",BM423="N/A",BI423="N/A"),"",DC423*Parameters!$L$3)</f>
        <v>65.844000000000008</v>
      </c>
      <c r="DG423" s="504">
        <f t="shared" si="110"/>
        <v>1517.2560000000001</v>
      </c>
      <c r="DH423" s="504">
        <f t="shared" si="111"/>
        <v>1685.8400000000001</v>
      </c>
    </row>
    <row r="424" spans="2:112" x14ac:dyDescent="0.25">
      <c r="B424" s="798"/>
      <c r="C424" s="799" t="s">
        <v>1852</v>
      </c>
      <c r="D424" s="512"/>
      <c r="E424" s="512"/>
      <c r="F424" s="722" t="s">
        <v>24</v>
      </c>
      <c r="G424" s="800"/>
      <c r="H424" s="801">
        <v>0.9</v>
      </c>
      <c r="I424" s="509" t="s">
        <v>196</v>
      </c>
      <c r="J424" s="802" t="s">
        <v>250</v>
      </c>
      <c r="K424" s="803" t="s">
        <v>251</v>
      </c>
      <c r="L424" s="804" t="s">
        <v>202</v>
      </c>
      <c r="M424" s="805" t="s">
        <v>202</v>
      </c>
      <c r="N424" s="804" t="s">
        <v>202</v>
      </c>
      <c r="O424" s="804" t="s">
        <v>22</v>
      </c>
      <c r="P424" s="806"/>
      <c r="Q424" s="805"/>
      <c r="R424" s="805"/>
      <c r="S424" s="805"/>
      <c r="T424" s="805"/>
      <c r="U424" s="805">
        <v>1.0149999999999999</v>
      </c>
      <c r="V424" s="805"/>
      <c r="W424" s="805"/>
      <c r="X424" s="805"/>
      <c r="Y424" s="805"/>
      <c r="Z424" s="805">
        <v>64.400000000000006</v>
      </c>
      <c r="AA424" s="512">
        <v>55</v>
      </c>
      <c r="AB424" s="512"/>
      <c r="AC424" s="512"/>
      <c r="AD424" s="807"/>
      <c r="AE424" s="805"/>
      <c r="AF424" s="805"/>
      <c r="AG424" s="805"/>
      <c r="AH424" s="805"/>
      <c r="AI424" s="512"/>
      <c r="AJ424" s="512" t="s">
        <v>1920</v>
      </c>
      <c r="AK424" s="807"/>
      <c r="AL424" s="512"/>
      <c r="AM424" s="807"/>
      <c r="AN424" s="512"/>
      <c r="AO424" s="559">
        <f t="array" ref="AO424">IF(AQ424="N/A","",GetRapPrice(I424,H424,J424,K424))</f>
        <v>6600</v>
      </c>
      <c r="AP424" s="509">
        <f t="shared" si="96"/>
        <v>-0.43999999999999995</v>
      </c>
      <c r="AQ424" s="508">
        <f t="array" ref="AQ424">GetFMP(I424,H424,J424,K424,L424,M424,N424,O424,(Q424+R424)/2,Z424,AJ424,"Y")</f>
        <v>3696.0000000000005</v>
      </c>
      <c r="AR424" s="504">
        <f t="shared" si="97"/>
        <v>3326.4000000000005</v>
      </c>
      <c r="AS424" s="808"/>
      <c r="AT424" s="809"/>
      <c r="AU424" s="810"/>
      <c r="AV424" s="810"/>
      <c r="AW424" s="811" t="s">
        <v>189</v>
      </c>
      <c r="AX424" s="811" t="s">
        <v>1183</v>
      </c>
      <c r="AY424" s="810" t="s">
        <v>1183</v>
      </c>
      <c r="AZ424" s="810" t="s">
        <v>1183</v>
      </c>
      <c r="BA424" s="810" t="s">
        <v>1183</v>
      </c>
      <c r="BB424" s="810" t="s">
        <v>1183</v>
      </c>
      <c r="BC424" s="810" t="s">
        <v>1183</v>
      </c>
      <c r="BD424" s="810" t="s">
        <v>1183</v>
      </c>
      <c r="BE424" s="810" t="s">
        <v>1183</v>
      </c>
      <c r="BF424" s="811">
        <f>NaturalRelatedDisc(I424,H424,J424,K424,AX424,"Y",L424,M424,N424,O424)+NaturalRelatedDisc(I424,H424,J424,K424,AY424,"Y",L424,M424,N424,O424)+OpenRelatedDisc(I424,H424,J424,K424,AZ424,"Y",L424,M424,N424,O424)+GrainingRelatedDisc(I424,H424,J424,K424,BA424,"Surface","Y",L424,M424,N424,O424)+GrainingRelatedDisc(I424,H424,J424,K424,BB424,"Internal","Y",L424,M424,N424,O424)+OthersRelatedDisc(I424,H424,J424,K424,BC424,"Y",L424,M424,N424,O424)+OthersRelatedDisc(I424,H424,J424,K424,BD424,"Y",L424,M424,N424,O424)+OthersRelatedDisc(I424,H424,J424,K424,BE424,"Y",L424,M424,N424,O424)+cutrelatedDisc(I424,H424,J424,K424,L424,M424,N424,AW424,"Y",O424)+GetColClarupgDwg(I424,H424,J424,K424,AU424,AV424,"Y",L424)</f>
        <v>0</v>
      </c>
      <c r="BG424" s="810" t="s">
        <v>1183</v>
      </c>
      <c r="BH424" s="810" t="s">
        <v>1183</v>
      </c>
      <c r="BI424" s="811">
        <f t="shared" si="98"/>
        <v>0</v>
      </c>
      <c r="BJ424" s="810" t="s">
        <v>1284</v>
      </c>
      <c r="BK424" s="810" t="s">
        <v>1183</v>
      </c>
      <c r="BL424" s="810" t="s">
        <v>1322</v>
      </c>
      <c r="BM424" s="811">
        <f t="shared" si="99"/>
        <v>0</v>
      </c>
      <c r="BN424" s="812" t="s">
        <v>861</v>
      </c>
      <c r="BO424" s="812" t="s">
        <v>861</v>
      </c>
      <c r="BP424" s="812" t="s">
        <v>749</v>
      </c>
      <c r="BQ424" s="811">
        <f>cleanrelateddisc(I424, H424, J424, K424, BN424, BO424, "Y", L424, M424, N424)+HARelatedDisc(I424, H424, J424, K424,BP424, "Y", L424)</f>
        <v>0</v>
      </c>
      <c r="BR424" s="810"/>
      <c r="BS424" s="810"/>
      <c r="BT424" s="811"/>
      <c r="BU424" s="811"/>
      <c r="BV424" s="810"/>
      <c r="BW424" s="811"/>
      <c r="BX424" s="810"/>
      <c r="BY424" s="813"/>
      <c r="BZ424" s="811"/>
      <c r="CA424" s="813"/>
      <c r="CB424" s="811"/>
      <c r="CC424" s="810"/>
      <c r="CD424" s="810"/>
      <c r="CE424" s="810"/>
      <c r="CF424" s="810"/>
      <c r="CG424" s="810"/>
      <c r="CH424" s="810"/>
      <c r="CI424" s="810"/>
      <c r="CJ424" s="810"/>
      <c r="CK424" s="814"/>
      <c r="CL424" s="815">
        <f t="array" ref="CL424">getSection(I424,J424,K424)</f>
        <v>5</v>
      </c>
      <c r="CM424" s="508">
        <f t="array" ref="CM424">IF(AQ424="N/A","",IF(CU424="N/A",0,GetRapPrice(I424,H424,J424,K424)))</f>
        <v>6600</v>
      </c>
      <c r="CN424" s="509">
        <f t="shared" si="100"/>
        <v>-0.43999999999999995</v>
      </c>
      <c r="CO424" s="509">
        <f t="array" ref="CO424">IF(AQ424="N/A","",IF(CU424="N/A",0,IF(ISBLANK(G424),0,GetPolSymmDiscount(I424,H424,J424,K424,L424,M424,N424,O424))))</f>
        <v>0</v>
      </c>
      <c r="CP424" s="509">
        <f t="array" ref="CP424">IF(AQ424="N/A","",Depthdisc(I424,H424,L424,J424,K424,Z424,"Y"))</f>
        <v>0</v>
      </c>
      <c r="CQ424" s="509">
        <f t="array" ref="CQ424">IF(AQ424="N/A","",IF(CU424="N/A",0,GetSizePremiums(I424,H424,J424,K424,L424,M424,N424,O424,getSection(G424,J424,K424))))</f>
        <v>0</v>
      </c>
      <c r="CR424" s="509">
        <f t="array" ref="CR424">IF(AQ424="N/A","",IF(CU424="N/A",0,IF(ISBLANK(G424),0,GetDiameterPremiums(I424,H424,L424,M424,N424,O424,J424,K424,T424))))</f>
        <v>0</v>
      </c>
      <c r="CS424" s="509">
        <f t="array" ref="CS424">IF(AQ424="N/A","",IF(CU424="N/A",0,IF(ISBLANK(G424),0,GetKtoSPremiums(I424,H424,J424,K424,AJ424))))</f>
        <v>0</v>
      </c>
      <c r="CT424" s="509">
        <f t="shared" si="101"/>
        <v>-0.43999999999999995</v>
      </c>
      <c r="CU424" s="508">
        <f t="array" ref="CU424">IF(AQ424="N/A","",GetFMP(I424, H424, J424, K424, L424, M424, N424, O424, (Q424+R424)/2,Z424,AJ424,"Y"))</f>
        <v>3696.0000000000005</v>
      </c>
      <c r="CV424" s="504">
        <f t="shared" si="102"/>
        <v>3326.4000000000005</v>
      </c>
      <c r="CW424" s="508">
        <f t="shared" si="103"/>
        <v>6600</v>
      </c>
      <c r="CX424" s="717">
        <f t="shared" si="104"/>
        <v>0</v>
      </c>
      <c r="CY424" s="717">
        <f>IF(OR(AQ424="N/A",BM424="N/A",BI424="N/A"),"",IF(AND(H424&lt;1,H424&gt;=0.3,I423="ROUND"),IF(CT424&gt;=-0.4,-0.2,-0.15),MAX(CX424,IF(OR(AQ424="N/A",BM424="N/A",BI424="N/A"),"",GetFinalDiscount("Y", I424, H424, J424, K424, L424, M424, N424, O424, AS424, AT424,AU424,AV424, AW424, AX424,AY424, AZ424, BA424, BB424,BC424,BD424, BE424,BG424, BH424, BJ424, BK424, BN424, BO424, BP424)))))</f>
        <v>-0.15</v>
      </c>
      <c r="CZ424" s="717">
        <f t="shared" si="105"/>
        <v>-0.43999999999999995</v>
      </c>
      <c r="DA424" s="509">
        <f t="shared" si="106"/>
        <v>-0.43999999999999995</v>
      </c>
      <c r="DB424" s="504">
        <f t="shared" si="107"/>
        <v>3696.0000000000005</v>
      </c>
      <c r="DC424" s="504">
        <f t="shared" si="108"/>
        <v>3326.4000000000005</v>
      </c>
      <c r="DD424" s="504" t="str">
        <f t="shared" si="109"/>
        <v/>
      </c>
      <c r="DE424" s="504">
        <f t="array" ref="DE424">IF(OR(AQ424="N/A",BM424="N/A",BI424="N/A"),"",GetCertCharge(H424,"Y",AL424))</f>
        <v>63</v>
      </c>
      <c r="DF424" s="504">
        <f>IF(OR(AQ424="N/A",BM424="N/A",BI424="N/A"),"",DC424*Parameters!$L$3)</f>
        <v>133.05600000000001</v>
      </c>
      <c r="DG424" s="504">
        <f t="shared" si="110"/>
        <v>3130.3440000000005</v>
      </c>
      <c r="DH424" s="504">
        <f t="shared" si="111"/>
        <v>3478.1600000000003</v>
      </c>
    </row>
    <row r="425" spans="2:112" x14ac:dyDescent="0.25">
      <c r="B425" s="798"/>
      <c r="C425" s="799" t="s">
        <v>1853</v>
      </c>
      <c r="D425" s="512"/>
      <c r="E425" s="512"/>
      <c r="F425" s="722" t="s">
        <v>24</v>
      </c>
      <c r="G425" s="800"/>
      <c r="H425" s="801">
        <v>0.9</v>
      </c>
      <c r="I425" s="509" t="s">
        <v>196</v>
      </c>
      <c r="J425" s="802" t="s">
        <v>265</v>
      </c>
      <c r="K425" s="803" t="s">
        <v>214</v>
      </c>
      <c r="L425" s="804" t="s">
        <v>202</v>
      </c>
      <c r="M425" s="805" t="s">
        <v>188</v>
      </c>
      <c r="N425" s="804" t="s">
        <v>202</v>
      </c>
      <c r="O425" s="804" t="s">
        <v>58</v>
      </c>
      <c r="P425" s="806"/>
      <c r="Q425" s="805"/>
      <c r="R425" s="805"/>
      <c r="S425" s="805"/>
      <c r="T425" s="805"/>
      <c r="U425" s="805">
        <v>1.008</v>
      </c>
      <c r="V425" s="805"/>
      <c r="W425" s="805"/>
      <c r="X425" s="805"/>
      <c r="Y425" s="805"/>
      <c r="Z425" s="805">
        <v>64.7</v>
      </c>
      <c r="AA425" s="512">
        <v>59</v>
      </c>
      <c r="AB425" s="512"/>
      <c r="AC425" s="512"/>
      <c r="AD425" s="807"/>
      <c r="AE425" s="805"/>
      <c r="AF425" s="805"/>
      <c r="AG425" s="805"/>
      <c r="AH425" s="805"/>
      <c r="AI425" s="512"/>
      <c r="AJ425" s="512" t="s">
        <v>2039</v>
      </c>
      <c r="AK425" s="807"/>
      <c r="AL425" s="512"/>
      <c r="AM425" s="807"/>
      <c r="AN425" s="512"/>
      <c r="AO425" s="559">
        <f t="array" ref="AO425">IF(AQ425="N/A","",GetRapPrice(I425,H425,J425,K425))</f>
        <v>5600</v>
      </c>
      <c r="AP425" s="509">
        <f t="shared" si="96"/>
        <v>-0.51</v>
      </c>
      <c r="AQ425" s="508">
        <f t="array" ref="AQ425">GetFMP(I425,H425,J425,K425,L425,M425,N425,O425,(Q425+R425)/2,Z425,AJ425,"Y")</f>
        <v>2744</v>
      </c>
      <c r="AR425" s="504">
        <f t="shared" si="97"/>
        <v>2469.6</v>
      </c>
      <c r="AS425" s="808"/>
      <c r="AT425" s="809"/>
      <c r="AU425" s="810"/>
      <c r="AV425" s="810"/>
      <c r="AW425" s="811" t="s">
        <v>189</v>
      </c>
      <c r="AX425" s="811" t="s">
        <v>253</v>
      </c>
      <c r="AY425" s="810" t="s">
        <v>1183</v>
      </c>
      <c r="AZ425" s="810" t="s">
        <v>1183</v>
      </c>
      <c r="BA425" s="810" t="s">
        <v>1183</v>
      </c>
      <c r="BB425" s="810" t="s">
        <v>1183</v>
      </c>
      <c r="BC425" s="810" t="s">
        <v>1183</v>
      </c>
      <c r="BD425" s="810" t="s">
        <v>1183</v>
      </c>
      <c r="BE425" s="810" t="s">
        <v>1183</v>
      </c>
      <c r="BF425" s="811">
        <f>NaturalRelatedDisc(I425,H425,J425,K425,AX425,"Y",L425,M425,N425,O425)+NaturalRelatedDisc(I425,H425,J425,K425,AY425,"Y",L425,M425,N425,O425)+OpenRelatedDisc(I425,H425,J425,K425,AZ425,"Y",L425,M425,N425,O425)+GrainingRelatedDisc(I425,H425,J425,K425,BA425,"Surface","Y",L425,M425,N425,O425)+GrainingRelatedDisc(I425,H425,J425,K425,BB425,"Internal","Y",L425,M425,N425,O425)+OthersRelatedDisc(I425,H425,J425,K425,BC425,"Y",L425,M425,N425,O425)+OthersRelatedDisc(I425,H425,J425,K425,BD425,"Y",L425,M425,N425,O425)+OthersRelatedDisc(I425,H425,J425,K425,BE425,"Y",L425,M425,N425,O425)+cutrelatedDisc(I425,H425,J425,K425,L425,M425,N425,AW425,"Y",O425)+GetColClarupgDwg(I425,H425,J425,K425,AU425,AV425,"Y",L425)</f>
        <v>0</v>
      </c>
      <c r="BG425" s="810" t="s">
        <v>1183</v>
      </c>
      <c r="BH425" s="810" t="s">
        <v>1183</v>
      </c>
      <c r="BI425" s="811">
        <f t="shared" si="98"/>
        <v>0</v>
      </c>
      <c r="BJ425" s="810" t="s">
        <v>1183</v>
      </c>
      <c r="BK425" s="810" t="s">
        <v>1183</v>
      </c>
      <c r="BL425" s="810" t="s">
        <v>1326</v>
      </c>
      <c r="BM425" s="811">
        <f t="shared" si="99"/>
        <v>0</v>
      </c>
      <c r="BN425" s="812" t="s">
        <v>861</v>
      </c>
      <c r="BO425" s="812" t="s">
        <v>861</v>
      </c>
      <c r="BP425" s="812" t="s">
        <v>861</v>
      </c>
      <c r="BQ425" s="811">
        <f>cleanrelateddisc(I425, H425, J425, K425, BN425, BO425, "Y", L425, M425, N425)+HARelatedDisc(I425, H425, J425, K425,BP425, "Y", L425)</f>
        <v>0</v>
      </c>
      <c r="BR425" s="810"/>
      <c r="BS425" s="810"/>
      <c r="BT425" s="811"/>
      <c r="BU425" s="811"/>
      <c r="BV425" s="810"/>
      <c r="BW425" s="811"/>
      <c r="BX425" s="810"/>
      <c r="BY425" s="813"/>
      <c r="BZ425" s="811"/>
      <c r="CA425" s="813"/>
      <c r="CB425" s="811"/>
      <c r="CC425" s="810"/>
      <c r="CD425" s="810"/>
      <c r="CE425" s="810"/>
      <c r="CF425" s="810"/>
      <c r="CG425" s="810"/>
      <c r="CH425" s="810"/>
      <c r="CI425" s="810"/>
      <c r="CJ425" s="810"/>
      <c r="CK425" s="814"/>
      <c r="CL425" s="815">
        <f t="array" ref="CL425">getSection(I425,J425,K425)</f>
        <v>3</v>
      </c>
      <c r="CM425" s="508">
        <f t="array" ref="CM425">IF(AQ425="N/A","",IF(CU425="N/A",0,GetRapPrice(I425,H425,J425,K425)))</f>
        <v>5600</v>
      </c>
      <c r="CN425" s="509">
        <f t="shared" si="100"/>
        <v>-0.51</v>
      </c>
      <c r="CO425" s="509">
        <f t="array" ref="CO425">IF(AQ425="N/A","",IF(CU425="N/A",0,IF(ISBLANK(G425),0,GetPolSymmDiscount(I425,H425,J425,K425,L425,M425,N425,O425))))</f>
        <v>0</v>
      </c>
      <c r="CP425" s="509">
        <f t="array" ref="CP425">IF(AQ425="N/A","",Depthdisc(I425,H425,L425,J425,K425,Z425,"Y"))</f>
        <v>0</v>
      </c>
      <c r="CQ425" s="509">
        <f t="array" ref="CQ425">IF(AQ425="N/A","",IF(CU425="N/A",0,GetSizePremiums(I425,H425,J425,K425,L425,M425,N425,O425,getSection(G425,J425,K425))))</f>
        <v>0</v>
      </c>
      <c r="CR425" s="509">
        <f t="array" ref="CR425">IF(AQ425="N/A","",IF(CU425="N/A",0,IF(ISBLANK(G425),0,GetDiameterPremiums(I425,H425,L425,M425,N425,O425,J425,K425,T425))))</f>
        <v>0</v>
      </c>
      <c r="CS425" s="509">
        <f t="array" ref="CS425">IF(AQ425="N/A","",IF(CU425="N/A",0,IF(ISBLANK(G425),0,GetKtoSPremiums(I425,H425,J425,K425,AJ425))))</f>
        <v>0</v>
      </c>
      <c r="CT425" s="509">
        <f t="shared" si="101"/>
        <v>-0.51</v>
      </c>
      <c r="CU425" s="508">
        <f t="array" ref="CU425">IF(AQ425="N/A","",GetFMP(I425, H425, J425, K425, L425, M425, N425, O425, (Q425+R425)/2,Z425,AJ425,"Y"))</f>
        <v>2744</v>
      </c>
      <c r="CV425" s="504">
        <f t="shared" si="102"/>
        <v>2469.6</v>
      </c>
      <c r="CW425" s="508">
        <f t="shared" si="103"/>
        <v>5600</v>
      </c>
      <c r="CX425" s="717">
        <f t="shared" si="104"/>
        <v>0</v>
      </c>
      <c r="CY425" s="717">
        <f>IF(OR(AQ425="N/A",BM425="N/A",BI425="N/A"),"",IF(AND(H425&lt;1,H425&gt;=0.3,I424="ROUND"),IF(CT425&gt;=-0.4,-0.2,-0.15),MAX(CX425,IF(OR(AQ425="N/A",BM425="N/A",BI425="N/A"),"",GetFinalDiscount("Y", I425, H425, J425, K425, L425, M425, N425, O425, AS425, AT425,AU425,AV425, AW425, AX425,AY425, AZ425, BA425, BB425,BC425,BD425, BE425,BG425, BH425, BJ425, BK425, BN425, BO425, BP425)))))</f>
        <v>-0.15</v>
      </c>
      <c r="CZ425" s="717">
        <f t="shared" si="105"/>
        <v>-0.51</v>
      </c>
      <c r="DA425" s="509">
        <f t="shared" si="106"/>
        <v>-0.51</v>
      </c>
      <c r="DB425" s="504">
        <f t="shared" si="107"/>
        <v>2744</v>
      </c>
      <c r="DC425" s="504">
        <f t="shared" si="108"/>
        <v>2469.6</v>
      </c>
      <c r="DD425" s="504" t="str">
        <f t="shared" si="109"/>
        <v/>
      </c>
      <c r="DE425" s="504">
        <f t="array" ref="DE425">IF(OR(AQ425="N/A",BM425="N/A",BI425="N/A"),"",GetCertCharge(H425,"Y",AL425))</f>
        <v>63</v>
      </c>
      <c r="DF425" s="504">
        <f>IF(OR(AQ425="N/A",BM425="N/A",BI425="N/A"),"",DC425*Parameters!$L$3)</f>
        <v>98.783999999999992</v>
      </c>
      <c r="DG425" s="504">
        <f t="shared" si="110"/>
        <v>2307.8159999999998</v>
      </c>
      <c r="DH425" s="504">
        <f t="shared" si="111"/>
        <v>2564.2399999999998</v>
      </c>
    </row>
    <row r="426" spans="2:112" x14ac:dyDescent="0.25">
      <c r="B426" s="798"/>
      <c r="C426" s="799" t="s">
        <v>1854</v>
      </c>
      <c r="D426" s="512"/>
      <c r="E426" s="512"/>
      <c r="F426" s="722" t="s">
        <v>24</v>
      </c>
      <c r="G426" s="800"/>
      <c r="H426" s="801">
        <v>0.9</v>
      </c>
      <c r="I426" s="509" t="s">
        <v>196</v>
      </c>
      <c r="J426" s="802" t="s">
        <v>258</v>
      </c>
      <c r="K426" s="803" t="s">
        <v>243</v>
      </c>
      <c r="L426" s="804" t="s">
        <v>202</v>
      </c>
      <c r="M426" s="805" t="s">
        <v>188</v>
      </c>
      <c r="N426" s="804" t="s">
        <v>202</v>
      </c>
      <c r="O426" s="804" t="s">
        <v>22</v>
      </c>
      <c r="P426" s="806"/>
      <c r="Q426" s="805"/>
      <c r="R426" s="805"/>
      <c r="S426" s="805"/>
      <c r="T426" s="805"/>
      <c r="U426" s="805">
        <v>1.0129999999999999</v>
      </c>
      <c r="V426" s="805"/>
      <c r="W426" s="805"/>
      <c r="X426" s="805"/>
      <c r="Y426" s="805"/>
      <c r="Z426" s="805">
        <v>64.400000000000006</v>
      </c>
      <c r="AA426" s="512">
        <v>58</v>
      </c>
      <c r="AB426" s="512"/>
      <c r="AC426" s="512"/>
      <c r="AD426" s="807"/>
      <c r="AE426" s="805"/>
      <c r="AF426" s="805"/>
      <c r="AG426" s="805"/>
      <c r="AH426" s="805"/>
      <c r="AI426" s="512"/>
      <c r="AJ426" s="512" t="s">
        <v>1984</v>
      </c>
      <c r="AK426" s="807"/>
      <c r="AL426" s="512"/>
      <c r="AM426" s="807"/>
      <c r="AN426" s="512"/>
      <c r="AO426" s="559">
        <f t="array" ref="AO426">IF(AQ426="N/A","",GetRapPrice(I426,H426,J426,K426))</f>
        <v>6100</v>
      </c>
      <c r="AP426" s="509">
        <f t="shared" si="96"/>
        <v>-0.42000000000000004</v>
      </c>
      <c r="AQ426" s="508">
        <f t="array" ref="AQ426">GetFMP(I426,H426,J426,K426,L426,M426,N426,O426,(Q426+R426)/2,Z426,AJ426,"Y")</f>
        <v>3537.9999999999995</v>
      </c>
      <c r="AR426" s="504">
        <f t="shared" si="97"/>
        <v>3184.2</v>
      </c>
      <c r="AS426" s="808"/>
      <c r="AT426" s="809"/>
      <c r="AU426" s="810"/>
      <c r="AV426" s="810"/>
      <c r="AW426" s="811"/>
      <c r="AX426" s="811" t="s">
        <v>1183</v>
      </c>
      <c r="AY426" s="810" t="s">
        <v>1183</v>
      </c>
      <c r="AZ426" s="810" t="s">
        <v>1200</v>
      </c>
      <c r="BA426" s="810" t="s">
        <v>1183</v>
      </c>
      <c r="BB426" s="810" t="s">
        <v>1183</v>
      </c>
      <c r="BC426" s="810" t="s">
        <v>1183</v>
      </c>
      <c r="BD426" s="810" t="s">
        <v>1183</v>
      </c>
      <c r="BE426" s="810" t="s">
        <v>1183</v>
      </c>
      <c r="BF426" s="811">
        <f>NaturalRelatedDisc(I426,H426,J426,K426,AX426,"Y",L426,M426,N426,O426)+NaturalRelatedDisc(I426,H426,J426,K426,AY426,"Y",L426,M426,N426,O426)+OpenRelatedDisc(I426,H426,J426,K426,AZ426,"Y",L426,M426,N426,O426)+GrainingRelatedDisc(I426,H426,J426,K426,BA426,"Surface","Y",L426,M426,N426,O426)+GrainingRelatedDisc(I426,H426,J426,K426,BB426,"Internal","Y",L426,M426,N426,O426)+OthersRelatedDisc(I426,H426,J426,K426,BC426,"Y",L426,M426,N426,O426)+OthersRelatedDisc(I426,H426,J426,K426,BD426,"Y",L426,M426,N426,O426)+OthersRelatedDisc(I426,H426,J426,K426,BE426,"Y",L426,M426,N426,O426)+cutrelatedDisc(I426,H426,J426,K426,L426,M426,N426,AW426,"Y",O426)+GetColClarupgDwg(I426,H426,J426,K426,AU426,AV426,"Y",L426)</f>
        <v>-0.02</v>
      </c>
      <c r="BG426" s="810" t="s">
        <v>1183</v>
      </c>
      <c r="BH426" s="810" t="s">
        <v>1183</v>
      </c>
      <c r="BI426" s="811">
        <f t="shared" si="98"/>
        <v>0</v>
      </c>
      <c r="BJ426" s="810" t="s">
        <v>1183</v>
      </c>
      <c r="BK426" s="810" t="s">
        <v>1183</v>
      </c>
      <c r="BL426" s="810" t="s">
        <v>1183</v>
      </c>
      <c r="BM426" s="811">
        <f t="shared" si="99"/>
        <v>0</v>
      </c>
      <c r="BN426" s="812"/>
      <c r="BO426" s="812"/>
      <c r="BP426" s="812" t="s">
        <v>749</v>
      </c>
      <c r="BQ426" s="811">
        <f>cleanrelateddisc(I426, H426, J426, K426, BN426, BO426, "Y", L426, M426, N426)+HARelatedDisc(I426, H426, J426, K426,BP426, "Y", L426)</f>
        <v>0</v>
      </c>
      <c r="BR426" s="810"/>
      <c r="BS426" s="810"/>
      <c r="BT426" s="811"/>
      <c r="BU426" s="811"/>
      <c r="BV426" s="810"/>
      <c r="BW426" s="811"/>
      <c r="BX426" s="810"/>
      <c r="BY426" s="813"/>
      <c r="BZ426" s="811"/>
      <c r="CA426" s="813"/>
      <c r="CB426" s="811"/>
      <c r="CC426" s="810"/>
      <c r="CD426" s="810"/>
      <c r="CE426" s="810"/>
      <c r="CF426" s="810"/>
      <c r="CG426" s="810"/>
      <c r="CH426" s="810"/>
      <c r="CI426" s="810"/>
      <c r="CJ426" s="810"/>
      <c r="CK426" s="814"/>
      <c r="CL426" s="815">
        <f t="array" ref="CL426">getSection(I426,J426,K426)</f>
        <v>5</v>
      </c>
      <c r="CM426" s="508">
        <f t="array" ref="CM426">IF(AQ426="N/A","",IF(CU426="N/A",0,GetRapPrice(I426,H426,J426,K426)))</f>
        <v>6100</v>
      </c>
      <c r="CN426" s="509">
        <f t="shared" si="100"/>
        <v>-0.42000000000000004</v>
      </c>
      <c r="CO426" s="509">
        <f t="array" ref="CO426">IF(AQ426="N/A","",IF(CU426="N/A",0,IF(ISBLANK(G426),0,GetPolSymmDiscount(I426,H426,J426,K426,L426,M426,N426,O426))))</f>
        <v>0</v>
      </c>
      <c r="CP426" s="509">
        <f t="array" ref="CP426">IF(AQ426="N/A","",Depthdisc(I426,H426,L426,J426,K426,Z426,"Y"))</f>
        <v>0</v>
      </c>
      <c r="CQ426" s="509">
        <f t="array" ref="CQ426">IF(AQ426="N/A","",IF(CU426="N/A",0,GetSizePremiums(I426,H426,J426,K426,L426,M426,N426,O426,getSection(G426,J426,K426))))</f>
        <v>0</v>
      </c>
      <c r="CR426" s="509">
        <f t="array" ref="CR426">IF(AQ426="N/A","",IF(CU426="N/A",0,IF(ISBLANK(G426),0,GetDiameterPremiums(I426,H426,L426,M426,N426,O426,J426,K426,T426))))</f>
        <v>0</v>
      </c>
      <c r="CS426" s="509">
        <f t="array" ref="CS426">IF(AQ426="N/A","",IF(CU426="N/A",0,IF(ISBLANK(G426),0,GetKtoSPremiums(I426,H426,J426,K426,AJ426))))</f>
        <v>0</v>
      </c>
      <c r="CT426" s="509">
        <f t="shared" si="101"/>
        <v>-0.42000000000000004</v>
      </c>
      <c r="CU426" s="508">
        <f t="array" ref="CU426">IF(AQ426="N/A","",GetFMP(I426, H426, J426, K426, L426, M426, N426, O426, (Q426+R426)/2,Z426,AJ426,"Y"))</f>
        <v>3537.9999999999995</v>
      </c>
      <c r="CV426" s="504">
        <f t="shared" si="102"/>
        <v>3184.2</v>
      </c>
      <c r="CW426" s="508">
        <f t="shared" si="103"/>
        <v>6100</v>
      </c>
      <c r="CX426" s="717">
        <f t="shared" si="104"/>
        <v>-0.02</v>
      </c>
      <c r="CY426" s="717">
        <f>IF(OR(AQ426="N/A",BM426="N/A",BI426="N/A"),"",IF(AND(H426&lt;1,H426&gt;=0.3,I425="ROUND"),IF(CT426&gt;=-0.4,-0.2,-0.15),MAX(CX426,IF(OR(AQ426="N/A",BM426="N/A",BI426="N/A"),"",GetFinalDiscount("Y", I426, H426, J426, K426, L426, M426, N426, O426, AS426, AT426,AU426,AV426, AW426, AX426,AY426, AZ426, BA426, BB426,BC426,BD426, BE426,BG426, BH426, BJ426, BK426, BN426, BO426, BP426)))))</f>
        <v>-0.15</v>
      </c>
      <c r="CZ426" s="717">
        <f t="shared" si="105"/>
        <v>-0.42000000000000004</v>
      </c>
      <c r="DA426" s="509">
        <f t="shared" si="106"/>
        <v>-0.44000000000000006</v>
      </c>
      <c r="DB426" s="504">
        <f t="shared" si="107"/>
        <v>3415.9999999999995</v>
      </c>
      <c r="DC426" s="504">
        <f t="shared" si="108"/>
        <v>3074.3999999999996</v>
      </c>
      <c r="DD426" s="504" t="str">
        <f t="shared" si="109"/>
        <v/>
      </c>
      <c r="DE426" s="504">
        <f t="array" ref="DE426">IF(OR(AQ426="N/A",BM426="N/A",BI426="N/A"),"",GetCertCharge(H426,"Y",AL426))</f>
        <v>63</v>
      </c>
      <c r="DF426" s="504">
        <f>IF(OR(AQ426="N/A",BM426="N/A",BI426="N/A"),"",DC426*Parameters!$L$3)</f>
        <v>122.97599999999998</v>
      </c>
      <c r="DG426" s="504">
        <f t="shared" si="110"/>
        <v>2888.4239999999995</v>
      </c>
      <c r="DH426" s="504">
        <f t="shared" si="111"/>
        <v>3209.3599999999992</v>
      </c>
    </row>
    <row r="427" spans="2:112" x14ac:dyDescent="0.25">
      <c r="B427" s="798"/>
      <c r="C427" s="799" t="s">
        <v>1855</v>
      </c>
      <c r="D427" s="512"/>
      <c r="E427" s="512"/>
      <c r="F427" s="722" t="s">
        <v>24</v>
      </c>
      <c r="G427" s="800"/>
      <c r="H427" s="801">
        <v>0.9</v>
      </c>
      <c r="I427" s="509" t="s">
        <v>196</v>
      </c>
      <c r="J427" s="802" t="s">
        <v>250</v>
      </c>
      <c r="K427" s="803" t="s">
        <v>243</v>
      </c>
      <c r="L427" s="804" t="s">
        <v>188</v>
      </c>
      <c r="M427" s="805" t="s">
        <v>188</v>
      </c>
      <c r="N427" s="804" t="s">
        <v>202</v>
      </c>
      <c r="O427" s="804" t="s">
        <v>22</v>
      </c>
      <c r="P427" s="806"/>
      <c r="Q427" s="805"/>
      <c r="R427" s="805"/>
      <c r="S427" s="805"/>
      <c r="T427" s="805"/>
      <c r="U427" s="805">
        <v>1.01</v>
      </c>
      <c r="V427" s="805"/>
      <c r="W427" s="805"/>
      <c r="X427" s="805"/>
      <c r="Y427" s="805"/>
      <c r="Z427" s="805">
        <v>62.9</v>
      </c>
      <c r="AA427" s="512">
        <v>56.9</v>
      </c>
      <c r="AB427" s="512"/>
      <c r="AC427" s="512"/>
      <c r="AD427" s="807"/>
      <c r="AE427" s="805"/>
      <c r="AF427" s="805"/>
      <c r="AG427" s="805"/>
      <c r="AH427" s="805"/>
      <c r="AI427" s="512"/>
      <c r="AJ427" s="512" t="s">
        <v>1958</v>
      </c>
      <c r="AK427" s="807"/>
      <c r="AL427" s="512"/>
      <c r="AM427" s="807"/>
      <c r="AN427" s="512"/>
      <c r="AO427" s="559">
        <f t="array" ref="AO427">IF(AQ427="N/A","",GetRapPrice(I427,H427,J427,K427))</f>
        <v>7000</v>
      </c>
      <c r="AP427" s="509">
        <f t="shared" si="96"/>
        <v>-0.35</v>
      </c>
      <c r="AQ427" s="508">
        <f t="array" ref="AQ427">GetFMP(I427,H427,J427,K427,L427,M427,N427,O427,(Q427+R427)/2,Z427,AJ427,"Y")</f>
        <v>4550</v>
      </c>
      <c r="AR427" s="504">
        <f t="shared" si="97"/>
        <v>4095</v>
      </c>
      <c r="AS427" s="808"/>
      <c r="AT427" s="809"/>
      <c r="AU427" s="810"/>
      <c r="AV427" s="810"/>
      <c r="AW427" s="811"/>
      <c r="AX427" s="811"/>
      <c r="AY427" s="810"/>
      <c r="AZ427" s="810" t="s">
        <v>1183</v>
      </c>
      <c r="BA427" s="810" t="s">
        <v>1183</v>
      </c>
      <c r="BB427" s="810" t="s">
        <v>1183</v>
      </c>
      <c r="BC427" s="810"/>
      <c r="BD427" s="810"/>
      <c r="BE427" s="810"/>
      <c r="BF427" s="811">
        <f>NaturalRelatedDisc(I427,H427,J427,K427,AX427,"Y",L427,M427,N427,O427)+NaturalRelatedDisc(I427,H427,J427,K427,AY427,"Y",L427,M427,N427,O427)+OpenRelatedDisc(I427,H427,J427,K427,AZ427,"Y",L427,M427,N427,O427)+GrainingRelatedDisc(I427,H427,J427,K427,BA427,"Surface","Y",L427,M427,N427,O427)+GrainingRelatedDisc(I427,H427,J427,K427,BB427,"Internal","Y",L427,M427,N427,O427)+OthersRelatedDisc(I427,H427,J427,K427,BC427,"Y",L427,M427,N427,O427)+OthersRelatedDisc(I427,H427,J427,K427,BD427,"Y",L427,M427,N427,O427)+OthersRelatedDisc(I427,H427,J427,K427,BE427,"Y",L427,M427,N427,O427)+cutrelatedDisc(I427,H427,J427,K427,L427,M427,N427,AW427,"Y",O427)+GetColClarupgDwg(I427,H427,J427,K427,AU427,AV427,"Y",L427)</f>
        <v>0</v>
      </c>
      <c r="BG427" s="810" t="s">
        <v>1183</v>
      </c>
      <c r="BH427" s="810" t="s">
        <v>1183</v>
      </c>
      <c r="BI427" s="811">
        <f t="shared" si="98"/>
        <v>0</v>
      </c>
      <c r="BJ427" s="810" t="s">
        <v>1183</v>
      </c>
      <c r="BK427" s="810" t="s">
        <v>1183</v>
      </c>
      <c r="BL427" s="810" t="s">
        <v>1183</v>
      </c>
      <c r="BM427" s="811">
        <f t="shared" si="99"/>
        <v>0</v>
      </c>
      <c r="BN427" s="812"/>
      <c r="BO427" s="812"/>
      <c r="BP427" s="812"/>
      <c r="BQ427" s="811">
        <f>cleanrelateddisc(I427, H427, J427, K427, BN427, BO427, "Y", L427, M427, N427)+HARelatedDisc(I427, H427, J427, K427,BP427, "Y", L427)</f>
        <v>0</v>
      </c>
      <c r="BR427" s="810"/>
      <c r="BS427" s="810"/>
      <c r="BT427" s="811"/>
      <c r="BU427" s="811"/>
      <c r="BV427" s="810"/>
      <c r="BW427" s="811"/>
      <c r="BX427" s="810"/>
      <c r="BY427" s="813"/>
      <c r="BZ427" s="811"/>
      <c r="CA427" s="813"/>
      <c r="CB427" s="811"/>
      <c r="CC427" s="810"/>
      <c r="CD427" s="810"/>
      <c r="CE427" s="810"/>
      <c r="CF427" s="810"/>
      <c r="CG427" s="810"/>
      <c r="CH427" s="810"/>
      <c r="CI427" s="810"/>
      <c r="CJ427" s="810"/>
      <c r="CK427" s="814"/>
      <c r="CL427" s="815">
        <f t="array" ref="CL427">getSection(I427,J427,K427)</f>
        <v>5</v>
      </c>
      <c r="CM427" s="508">
        <f t="array" ref="CM427">IF(AQ427="N/A","",IF(CU427="N/A",0,GetRapPrice(I427,H427,J427,K427)))</f>
        <v>7000</v>
      </c>
      <c r="CN427" s="509">
        <f t="shared" si="100"/>
        <v>-0.35</v>
      </c>
      <c r="CO427" s="509">
        <f t="array" ref="CO427">IF(AQ427="N/A","",IF(CU427="N/A",0,IF(ISBLANK(G427),0,GetPolSymmDiscount(I427,H427,J427,K427,L427,M427,N427,O427))))</f>
        <v>0</v>
      </c>
      <c r="CP427" s="509">
        <f t="array" ref="CP427">IF(AQ427="N/A","",Depthdisc(I427,H427,L427,J427,K427,Z427,"Y"))</f>
        <v>0</v>
      </c>
      <c r="CQ427" s="509">
        <f t="array" ref="CQ427">IF(AQ427="N/A","",IF(CU427="N/A",0,GetSizePremiums(I427,H427,J427,K427,L427,M427,N427,O427,getSection(G427,J427,K427))))</f>
        <v>0</v>
      </c>
      <c r="CR427" s="509">
        <f t="array" ref="CR427">IF(AQ427="N/A","",IF(CU427="N/A",0,IF(ISBLANK(G427),0,GetDiameterPremiums(I427,H427,L427,M427,N427,O427,J427,K427,T427))))</f>
        <v>0</v>
      </c>
      <c r="CS427" s="509">
        <f t="array" ref="CS427">IF(AQ427="N/A","",IF(CU427="N/A",0,IF(ISBLANK(G427),0,GetKtoSPremiums(I427,H427,J427,K427,AJ427))))</f>
        <v>0</v>
      </c>
      <c r="CT427" s="509">
        <f t="shared" si="101"/>
        <v>-0.35</v>
      </c>
      <c r="CU427" s="508">
        <f t="array" ref="CU427">IF(AQ427="N/A","",GetFMP(I427, H427, J427, K427, L427, M427, N427, O427, (Q427+R427)/2,Z427,AJ427,"Y"))</f>
        <v>4550</v>
      </c>
      <c r="CV427" s="504">
        <f t="shared" si="102"/>
        <v>4095</v>
      </c>
      <c r="CW427" s="508">
        <f t="shared" si="103"/>
        <v>7000</v>
      </c>
      <c r="CX427" s="717">
        <f t="shared" si="104"/>
        <v>0</v>
      </c>
      <c r="CY427" s="717">
        <f>IF(OR(AQ427="N/A",BM427="N/A",BI427="N/A"),"",IF(AND(H427&lt;1,H427&gt;=0.3,I426="ROUND"),IF(CT427&gt;=-0.4,-0.2,-0.15),MAX(CX427,IF(OR(AQ427="N/A",BM427="N/A",BI427="N/A"),"",GetFinalDiscount("Y", I427, H427, J427, K427, L427, M427, N427, O427, AS427, AT427,AU427,AV427, AW427, AX427,AY427, AZ427, BA427, BB427,BC427,BD427, BE427,BG427, BH427, BJ427, BK427, BN427, BO427, BP427)))))</f>
        <v>-0.2</v>
      </c>
      <c r="CZ427" s="717">
        <f t="shared" si="105"/>
        <v>-0.35</v>
      </c>
      <c r="DA427" s="509">
        <f t="shared" si="106"/>
        <v>-0.35</v>
      </c>
      <c r="DB427" s="504">
        <f t="shared" si="107"/>
        <v>4550</v>
      </c>
      <c r="DC427" s="504">
        <f t="shared" si="108"/>
        <v>4095</v>
      </c>
      <c r="DD427" s="504" t="str">
        <f t="shared" si="109"/>
        <v/>
      </c>
      <c r="DE427" s="504">
        <f t="array" ref="DE427">IF(OR(AQ427="N/A",BM427="N/A",BI427="N/A"),"",GetCertCharge(H427,"Y",AL427))</f>
        <v>63</v>
      </c>
      <c r="DF427" s="504">
        <f>IF(OR(AQ427="N/A",BM427="N/A",BI427="N/A"),"",DC427*Parameters!$L$3)</f>
        <v>163.80000000000001</v>
      </c>
      <c r="DG427" s="504">
        <f t="shared" si="110"/>
        <v>3868.2</v>
      </c>
      <c r="DH427" s="504">
        <f t="shared" si="111"/>
        <v>4298</v>
      </c>
    </row>
    <row r="428" spans="2:112" x14ac:dyDescent="0.25">
      <c r="B428" s="798"/>
      <c r="C428" s="799" t="s">
        <v>1856</v>
      </c>
      <c r="D428" s="512"/>
      <c r="E428" s="512"/>
      <c r="F428" s="722" t="s">
        <v>24</v>
      </c>
      <c r="G428" s="800"/>
      <c r="H428" s="801">
        <v>0.9</v>
      </c>
      <c r="I428" s="509" t="s">
        <v>196</v>
      </c>
      <c r="J428" s="802" t="s">
        <v>186</v>
      </c>
      <c r="K428" s="803" t="s">
        <v>243</v>
      </c>
      <c r="L428" s="804" t="s">
        <v>202</v>
      </c>
      <c r="M428" s="805" t="s">
        <v>202</v>
      </c>
      <c r="N428" s="804" t="s">
        <v>202</v>
      </c>
      <c r="O428" s="804" t="s">
        <v>22</v>
      </c>
      <c r="P428" s="806"/>
      <c r="Q428" s="805"/>
      <c r="R428" s="805"/>
      <c r="S428" s="805"/>
      <c r="T428" s="805"/>
      <c r="U428" s="805">
        <v>1.0149999999999999</v>
      </c>
      <c r="V428" s="805"/>
      <c r="W428" s="805"/>
      <c r="X428" s="805"/>
      <c r="Y428" s="805"/>
      <c r="Z428" s="805">
        <v>64.2</v>
      </c>
      <c r="AA428" s="512">
        <v>56</v>
      </c>
      <c r="AB428" s="512"/>
      <c r="AC428" s="512"/>
      <c r="AD428" s="807"/>
      <c r="AE428" s="805"/>
      <c r="AF428" s="805"/>
      <c r="AG428" s="805"/>
      <c r="AH428" s="805"/>
      <c r="AI428" s="512"/>
      <c r="AJ428" s="512" t="s">
        <v>1955</v>
      </c>
      <c r="AK428" s="807"/>
      <c r="AL428" s="512"/>
      <c r="AM428" s="807"/>
      <c r="AN428" s="512"/>
      <c r="AO428" s="559">
        <f t="array" ref="AO428">IF(AQ428="N/A","",GetRapPrice(I428,H428,J428,K428))</f>
        <v>9400</v>
      </c>
      <c r="AP428" s="509">
        <f t="shared" si="96"/>
        <v>-0.49</v>
      </c>
      <c r="AQ428" s="508">
        <f t="array" ref="AQ428">GetFMP(I428,H428,J428,K428,L428,M428,N428,O428,(Q428+R428)/2,Z428,AJ428,"Y")</f>
        <v>4794</v>
      </c>
      <c r="AR428" s="504">
        <f t="shared" si="97"/>
        <v>4314.6000000000004</v>
      </c>
      <c r="AS428" s="808"/>
      <c r="AT428" s="809"/>
      <c r="AU428" s="810"/>
      <c r="AV428" s="810"/>
      <c r="AW428" s="811"/>
      <c r="AX428" s="811" t="s">
        <v>1183</v>
      </c>
      <c r="AY428" s="810" t="s">
        <v>1180</v>
      </c>
      <c r="AZ428" s="810" t="s">
        <v>1183</v>
      </c>
      <c r="BA428" s="810" t="s">
        <v>1183</v>
      </c>
      <c r="BB428" s="810" t="s">
        <v>1183</v>
      </c>
      <c r="BC428" s="810" t="s">
        <v>1183</v>
      </c>
      <c r="BD428" s="810" t="s">
        <v>1183</v>
      </c>
      <c r="BE428" s="810" t="s">
        <v>1183</v>
      </c>
      <c r="BF428" s="811">
        <f>NaturalRelatedDisc(I428,H428,J428,K428,AX428,"Y",L428,M428,N428,O428)+NaturalRelatedDisc(I428,H428,J428,K428,AY428,"Y",L428,M428,N428,O428)+OpenRelatedDisc(I428,H428,J428,K428,AZ428,"Y",L428,M428,N428,O428)+GrainingRelatedDisc(I428,H428,J428,K428,BA428,"Surface","Y",L428,M428,N428,O428)+GrainingRelatedDisc(I428,H428,J428,K428,BB428,"Internal","Y",L428,M428,N428,O428)+OthersRelatedDisc(I428,H428,J428,K428,BC428,"Y",L428,M428,N428,O428)+OthersRelatedDisc(I428,H428,J428,K428,BD428,"Y",L428,M428,N428,O428)+OthersRelatedDisc(I428,H428,J428,K428,BE428,"Y",L428,M428,N428,O428)+cutrelatedDisc(I428,H428,J428,K428,L428,M428,N428,AW428,"Y",O428)+GetColClarupgDwg(I428,H428,J428,K428,AU428,AV428,"Y",L428)</f>
        <v>-0.01</v>
      </c>
      <c r="BG428" s="810" t="s">
        <v>1183</v>
      </c>
      <c r="BH428" s="810" t="s">
        <v>1183</v>
      </c>
      <c r="BI428" s="811">
        <f t="shared" si="98"/>
        <v>0</v>
      </c>
      <c r="BJ428" s="810" t="s">
        <v>1183</v>
      </c>
      <c r="BK428" s="810" t="s">
        <v>1292</v>
      </c>
      <c r="BL428" s="810" t="s">
        <v>1322</v>
      </c>
      <c r="BM428" s="811">
        <f t="shared" si="99"/>
        <v>0</v>
      </c>
      <c r="BN428" s="812" t="s">
        <v>861</v>
      </c>
      <c r="BO428" s="812" t="s">
        <v>861</v>
      </c>
      <c r="BP428" s="812" t="s">
        <v>749</v>
      </c>
      <c r="BQ428" s="811">
        <f>cleanrelateddisc(I428, H428, J428, K428, BN428, BO428, "Y", L428, M428, N428)+HARelatedDisc(I428, H428, J428, K428,BP428, "Y", L428)</f>
        <v>0</v>
      </c>
      <c r="BR428" s="810"/>
      <c r="BS428" s="810"/>
      <c r="BT428" s="811"/>
      <c r="BU428" s="811"/>
      <c r="BV428" s="810"/>
      <c r="BW428" s="811"/>
      <c r="BX428" s="810"/>
      <c r="BY428" s="813"/>
      <c r="BZ428" s="811"/>
      <c r="CA428" s="813"/>
      <c r="CB428" s="811"/>
      <c r="CC428" s="810"/>
      <c r="CD428" s="810"/>
      <c r="CE428" s="810"/>
      <c r="CF428" s="810"/>
      <c r="CG428" s="810"/>
      <c r="CH428" s="810"/>
      <c r="CI428" s="810"/>
      <c r="CJ428" s="810"/>
      <c r="CK428" s="814"/>
      <c r="CL428" s="815">
        <f t="array" ref="CL428">getSection(I428,J428,K428)</f>
        <v>4</v>
      </c>
      <c r="CM428" s="508">
        <f t="array" ref="CM428">IF(AQ428="N/A","",IF(CU428="N/A",0,GetRapPrice(I428,H428,J428,K428)))</f>
        <v>9400</v>
      </c>
      <c r="CN428" s="509">
        <f t="shared" si="100"/>
        <v>-0.49</v>
      </c>
      <c r="CO428" s="509">
        <f t="array" ref="CO428">IF(AQ428="N/A","",IF(CU428="N/A",0,IF(ISBLANK(G428),0,GetPolSymmDiscount(I428,H428,J428,K428,L428,M428,N428,O428))))</f>
        <v>0</v>
      </c>
      <c r="CP428" s="509">
        <f t="array" ref="CP428">IF(AQ428="N/A","",Depthdisc(I428,H428,L428,J428,K428,Z428,"Y"))</f>
        <v>0</v>
      </c>
      <c r="CQ428" s="509">
        <f t="array" ref="CQ428">IF(AQ428="N/A","",IF(CU428="N/A",0,GetSizePremiums(I428,H428,J428,K428,L428,M428,N428,O428,getSection(G428,J428,K428))))</f>
        <v>0</v>
      </c>
      <c r="CR428" s="509">
        <f t="array" ref="CR428">IF(AQ428="N/A","",IF(CU428="N/A",0,IF(ISBLANK(G428),0,GetDiameterPremiums(I428,H428,L428,M428,N428,O428,J428,K428,T428))))</f>
        <v>0</v>
      </c>
      <c r="CS428" s="509">
        <f t="array" ref="CS428">IF(AQ428="N/A","",IF(CU428="N/A",0,IF(ISBLANK(G428),0,GetKtoSPremiums(I428,H428,J428,K428,AJ428))))</f>
        <v>0</v>
      </c>
      <c r="CT428" s="509">
        <f t="shared" si="101"/>
        <v>-0.49</v>
      </c>
      <c r="CU428" s="508">
        <f t="array" ref="CU428">IF(AQ428="N/A","",GetFMP(I428, H428, J428, K428, L428, M428, N428, O428, (Q428+R428)/2,Z428,AJ428,"Y"))</f>
        <v>4794</v>
      </c>
      <c r="CV428" s="504">
        <f t="shared" si="102"/>
        <v>4314.6000000000004</v>
      </c>
      <c r="CW428" s="508">
        <f t="shared" si="103"/>
        <v>9400</v>
      </c>
      <c r="CX428" s="717">
        <f t="shared" si="104"/>
        <v>-0.01</v>
      </c>
      <c r="CY428" s="717">
        <f>IF(OR(AQ428="N/A",BM428="N/A",BI428="N/A"),"",IF(AND(H428&lt;1,H428&gt;=0.3,I427="ROUND"),IF(CT428&gt;=-0.4,-0.2,-0.15),MAX(CX428,IF(OR(AQ428="N/A",BM428="N/A",BI428="N/A"),"",GetFinalDiscount("Y", I428, H428, J428, K428, L428, M428, N428, O428, AS428, AT428,AU428,AV428, AW428, AX428,AY428, AZ428, BA428, BB428,BC428,BD428, BE428,BG428, BH428, BJ428, BK428, BN428, BO428, BP428)))))</f>
        <v>-0.15</v>
      </c>
      <c r="CZ428" s="717">
        <f t="shared" si="105"/>
        <v>-0.49</v>
      </c>
      <c r="DA428" s="509">
        <f t="shared" si="106"/>
        <v>-0.5</v>
      </c>
      <c r="DB428" s="504">
        <f t="shared" si="107"/>
        <v>4700</v>
      </c>
      <c r="DC428" s="504">
        <f t="shared" si="108"/>
        <v>4230</v>
      </c>
      <c r="DD428" s="504" t="str">
        <f t="shared" si="109"/>
        <v/>
      </c>
      <c r="DE428" s="504">
        <f t="array" ref="DE428">IF(OR(AQ428="N/A",BM428="N/A",BI428="N/A"),"",GetCertCharge(H428,"Y",AL428))</f>
        <v>63</v>
      </c>
      <c r="DF428" s="504">
        <f>IF(OR(AQ428="N/A",BM428="N/A",BI428="N/A"),"",DC428*Parameters!$L$3)</f>
        <v>169.20000000000002</v>
      </c>
      <c r="DG428" s="504">
        <f t="shared" si="110"/>
        <v>3997.8</v>
      </c>
      <c r="DH428" s="504">
        <f t="shared" si="111"/>
        <v>4442</v>
      </c>
    </row>
    <row r="429" spans="2:112" x14ac:dyDescent="0.25">
      <c r="B429" s="798"/>
      <c r="C429" s="799" t="s">
        <v>1857</v>
      </c>
      <c r="D429" s="512"/>
      <c r="E429" s="512"/>
      <c r="F429" s="722" t="s">
        <v>24</v>
      </c>
      <c r="G429" s="800"/>
      <c r="H429" s="801">
        <v>0.9</v>
      </c>
      <c r="I429" s="509" t="s">
        <v>196</v>
      </c>
      <c r="J429" s="802" t="s">
        <v>186</v>
      </c>
      <c r="K429" s="803" t="s">
        <v>251</v>
      </c>
      <c r="L429" s="804" t="s">
        <v>188</v>
      </c>
      <c r="M429" s="805" t="s">
        <v>188</v>
      </c>
      <c r="N429" s="804" t="s">
        <v>202</v>
      </c>
      <c r="O429" s="804" t="s">
        <v>58</v>
      </c>
      <c r="P429" s="806"/>
      <c r="Q429" s="805"/>
      <c r="R429" s="805"/>
      <c r="S429" s="805"/>
      <c r="T429" s="805"/>
      <c r="U429" s="805">
        <v>1.0129999999999999</v>
      </c>
      <c r="V429" s="805"/>
      <c r="W429" s="805"/>
      <c r="X429" s="805"/>
      <c r="Y429" s="805"/>
      <c r="Z429" s="805">
        <v>62.2</v>
      </c>
      <c r="AA429" s="512">
        <v>59</v>
      </c>
      <c r="AB429" s="512"/>
      <c r="AC429" s="512"/>
      <c r="AD429" s="807"/>
      <c r="AE429" s="805"/>
      <c r="AF429" s="805"/>
      <c r="AG429" s="805"/>
      <c r="AH429" s="805"/>
      <c r="AI429" s="512"/>
      <c r="AJ429" s="512" t="s">
        <v>1943</v>
      </c>
      <c r="AK429" s="807"/>
      <c r="AL429" s="512"/>
      <c r="AM429" s="807"/>
      <c r="AN429" s="512"/>
      <c r="AO429" s="559">
        <f t="array" ref="AO429">IF(AQ429="N/A","",GetRapPrice(I429,H429,J429,K429))</f>
        <v>8200</v>
      </c>
      <c r="AP429" s="509">
        <f t="shared" si="96"/>
        <v>-0.53</v>
      </c>
      <c r="AQ429" s="508">
        <f t="array" ref="AQ429">GetFMP(I429,H429,J429,K429,L429,M429,N429,O429,(Q429+R429)/2,Z429,AJ429,"Y")</f>
        <v>3854</v>
      </c>
      <c r="AR429" s="504">
        <f t="shared" si="97"/>
        <v>3468.6</v>
      </c>
      <c r="AS429" s="808"/>
      <c r="AT429" s="809"/>
      <c r="AU429" s="810"/>
      <c r="AV429" s="810"/>
      <c r="AW429" s="811"/>
      <c r="AX429" s="811" t="s">
        <v>1183</v>
      </c>
      <c r="AY429" s="810" t="s">
        <v>1183</v>
      </c>
      <c r="AZ429" s="810" t="s">
        <v>1183</v>
      </c>
      <c r="BA429" s="810" t="s">
        <v>1183</v>
      </c>
      <c r="BB429" s="810" t="s">
        <v>1183</v>
      </c>
      <c r="BC429" s="810" t="s">
        <v>1183</v>
      </c>
      <c r="BD429" s="810" t="s">
        <v>1183</v>
      </c>
      <c r="BE429" s="810" t="s">
        <v>1183</v>
      </c>
      <c r="BF429" s="811">
        <f>NaturalRelatedDisc(I429,H429,J429,K429,AX429,"Y",L429,M429,N429,O429)+NaturalRelatedDisc(I429,H429,J429,K429,AY429,"Y",L429,M429,N429,O429)+OpenRelatedDisc(I429,H429,J429,K429,AZ429,"Y",L429,M429,N429,O429)+GrainingRelatedDisc(I429,H429,J429,K429,BA429,"Surface","Y",L429,M429,N429,O429)+GrainingRelatedDisc(I429,H429,J429,K429,BB429,"Internal","Y",L429,M429,N429,O429)+OthersRelatedDisc(I429,H429,J429,K429,BC429,"Y",L429,M429,N429,O429)+OthersRelatedDisc(I429,H429,J429,K429,BD429,"Y",L429,M429,N429,O429)+OthersRelatedDisc(I429,H429,J429,K429,BE429,"Y",L429,M429,N429,O429)+cutrelatedDisc(I429,H429,J429,K429,L429,M429,N429,AW429,"Y",O429)+GetColClarupgDwg(I429,H429,J429,K429,AU429,AV429,"Y",L429)</f>
        <v>0</v>
      </c>
      <c r="BG429" s="810" t="s">
        <v>1183</v>
      </c>
      <c r="BH429" s="810" t="s">
        <v>1183</v>
      </c>
      <c r="BI429" s="811">
        <f t="shared" si="98"/>
        <v>0</v>
      </c>
      <c r="BJ429" s="810" t="s">
        <v>1183</v>
      </c>
      <c r="BK429" s="810" t="s">
        <v>1183</v>
      </c>
      <c r="BL429" s="810" t="s">
        <v>1183</v>
      </c>
      <c r="BM429" s="811">
        <f t="shared" si="99"/>
        <v>0</v>
      </c>
      <c r="BN429" s="812"/>
      <c r="BO429" s="812"/>
      <c r="BP429" s="812" t="s">
        <v>749</v>
      </c>
      <c r="BQ429" s="811">
        <f>cleanrelateddisc(I429, H429, J429, K429, BN429, BO429, "Y", L429, M429, N429)+HARelatedDisc(I429, H429, J429, K429,BP429, "Y", L429)</f>
        <v>0</v>
      </c>
      <c r="BR429" s="810"/>
      <c r="BS429" s="810"/>
      <c r="BT429" s="811"/>
      <c r="BU429" s="811"/>
      <c r="BV429" s="810"/>
      <c r="BW429" s="811"/>
      <c r="BX429" s="810"/>
      <c r="BY429" s="813"/>
      <c r="BZ429" s="811"/>
      <c r="CA429" s="813"/>
      <c r="CB429" s="811"/>
      <c r="CC429" s="810"/>
      <c r="CD429" s="810"/>
      <c r="CE429" s="810"/>
      <c r="CF429" s="810"/>
      <c r="CG429" s="810"/>
      <c r="CH429" s="810"/>
      <c r="CI429" s="810"/>
      <c r="CJ429" s="810"/>
      <c r="CK429" s="814"/>
      <c r="CL429" s="815">
        <f t="array" ref="CL429">getSection(I429,J429,K429)</f>
        <v>4</v>
      </c>
      <c r="CM429" s="508">
        <f t="array" ref="CM429">IF(AQ429="N/A","",IF(CU429="N/A",0,GetRapPrice(I429,H429,J429,K429)))</f>
        <v>8200</v>
      </c>
      <c r="CN429" s="509">
        <f t="shared" si="100"/>
        <v>-0.53</v>
      </c>
      <c r="CO429" s="509">
        <f t="array" ref="CO429">IF(AQ429="N/A","",IF(CU429="N/A",0,IF(ISBLANK(G429),0,GetPolSymmDiscount(I429,H429,J429,K429,L429,M429,N429,O429))))</f>
        <v>0</v>
      </c>
      <c r="CP429" s="509">
        <f t="array" ref="CP429">IF(AQ429="N/A","",Depthdisc(I429,H429,L429,J429,K429,Z429,"Y"))</f>
        <v>0</v>
      </c>
      <c r="CQ429" s="509">
        <f t="array" ref="CQ429">IF(AQ429="N/A","",IF(CU429="N/A",0,GetSizePremiums(I429,H429,J429,K429,L429,M429,N429,O429,getSection(G429,J429,K429))))</f>
        <v>0</v>
      </c>
      <c r="CR429" s="509">
        <f t="array" ref="CR429">IF(AQ429="N/A","",IF(CU429="N/A",0,IF(ISBLANK(G429),0,GetDiameterPremiums(I429,H429,L429,M429,N429,O429,J429,K429,T429))))</f>
        <v>0</v>
      </c>
      <c r="CS429" s="509">
        <f t="array" ref="CS429">IF(AQ429="N/A","",IF(CU429="N/A",0,IF(ISBLANK(G429),0,GetKtoSPremiums(I429,H429,J429,K429,AJ429))))</f>
        <v>0</v>
      </c>
      <c r="CT429" s="509">
        <f t="shared" si="101"/>
        <v>-0.53</v>
      </c>
      <c r="CU429" s="508">
        <f t="array" ref="CU429">IF(AQ429="N/A","",GetFMP(I429, H429, J429, K429, L429, M429, N429, O429, (Q429+R429)/2,Z429,AJ429,"Y"))</f>
        <v>3854</v>
      </c>
      <c r="CV429" s="504">
        <f t="shared" si="102"/>
        <v>3468.6</v>
      </c>
      <c r="CW429" s="508">
        <f t="shared" si="103"/>
        <v>8200</v>
      </c>
      <c r="CX429" s="717">
        <f t="shared" si="104"/>
        <v>0</v>
      </c>
      <c r="CY429" s="717">
        <f>IF(OR(AQ429="N/A",BM429="N/A",BI429="N/A"),"",IF(AND(H429&lt;1,H429&gt;=0.3,I428="ROUND"),IF(CT429&gt;=-0.4,-0.2,-0.15),MAX(CX429,IF(OR(AQ429="N/A",BM429="N/A",BI429="N/A"),"",GetFinalDiscount("Y", I429, H429, J429, K429, L429, M429, N429, O429, AS429, AT429,AU429,AV429, AW429, AX429,AY429, AZ429, BA429, BB429,BC429,BD429, BE429,BG429, BH429, BJ429, BK429, BN429, BO429, BP429)))))</f>
        <v>-0.15</v>
      </c>
      <c r="CZ429" s="717">
        <f t="shared" si="105"/>
        <v>-0.53</v>
      </c>
      <c r="DA429" s="509">
        <f t="shared" si="106"/>
        <v>-0.53</v>
      </c>
      <c r="DB429" s="504">
        <f t="shared" si="107"/>
        <v>3854</v>
      </c>
      <c r="DC429" s="504">
        <f t="shared" si="108"/>
        <v>3468.6</v>
      </c>
      <c r="DD429" s="504" t="str">
        <f t="shared" si="109"/>
        <v/>
      </c>
      <c r="DE429" s="504">
        <f t="array" ref="DE429">IF(OR(AQ429="N/A",BM429="N/A",BI429="N/A"),"",GetCertCharge(H429,"Y",AL429))</f>
        <v>63</v>
      </c>
      <c r="DF429" s="504">
        <f>IF(OR(AQ429="N/A",BM429="N/A",BI429="N/A"),"",DC429*Parameters!$L$3)</f>
        <v>138.744</v>
      </c>
      <c r="DG429" s="504">
        <f t="shared" si="110"/>
        <v>3266.8559999999998</v>
      </c>
      <c r="DH429" s="504">
        <f t="shared" si="111"/>
        <v>3629.8399999999997</v>
      </c>
    </row>
    <row r="430" spans="2:112" x14ac:dyDescent="0.25">
      <c r="B430" s="798"/>
      <c r="C430" s="799" t="s">
        <v>1858</v>
      </c>
      <c r="D430" s="512"/>
      <c r="E430" s="512"/>
      <c r="F430" s="722" t="s">
        <v>24</v>
      </c>
      <c r="G430" s="800"/>
      <c r="H430" s="801">
        <v>0.9</v>
      </c>
      <c r="I430" s="509" t="s">
        <v>196</v>
      </c>
      <c r="J430" s="802" t="s">
        <v>215</v>
      </c>
      <c r="K430" s="803" t="s">
        <v>259</v>
      </c>
      <c r="L430" s="804" t="s">
        <v>202</v>
      </c>
      <c r="M430" s="805" t="s">
        <v>188</v>
      </c>
      <c r="N430" s="804" t="s">
        <v>202</v>
      </c>
      <c r="O430" s="804" t="s">
        <v>22</v>
      </c>
      <c r="P430" s="806"/>
      <c r="Q430" s="805"/>
      <c r="R430" s="805"/>
      <c r="S430" s="805"/>
      <c r="T430" s="805"/>
      <c r="U430" s="805">
        <v>1.0129999999999999</v>
      </c>
      <c r="V430" s="805"/>
      <c r="W430" s="805"/>
      <c r="X430" s="805"/>
      <c r="Y430" s="805"/>
      <c r="Z430" s="805">
        <v>64.8</v>
      </c>
      <c r="AA430" s="512">
        <v>54</v>
      </c>
      <c r="AB430" s="512"/>
      <c r="AC430" s="512"/>
      <c r="AD430" s="807"/>
      <c r="AE430" s="805"/>
      <c r="AF430" s="805"/>
      <c r="AG430" s="805"/>
      <c r="AH430" s="805"/>
      <c r="AI430" s="512"/>
      <c r="AJ430" s="512" t="s">
        <v>1994</v>
      </c>
      <c r="AK430" s="807"/>
      <c r="AL430" s="512"/>
      <c r="AM430" s="807"/>
      <c r="AN430" s="512"/>
      <c r="AO430" s="559">
        <f t="array" ref="AO430">IF(AQ430="N/A","",GetRapPrice(I430,H430,J430,K430))</f>
        <v>5900</v>
      </c>
      <c r="AP430" s="509">
        <f t="shared" si="96"/>
        <v>-0.39</v>
      </c>
      <c r="AQ430" s="508">
        <f t="array" ref="AQ430">GetFMP(I430,H430,J430,K430,L430,M430,N430,O430,(Q430+R430)/2,Z430,AJ430,"Y")</f>
        <v>3599</v>
      </c>
      <c r="AR430" s="504">
        <f t="shared" si="97"/>
        <v>3239.1</v>
      </c>
      <c r="AS430" s="808"/>
      <c r="AT430" s="809"/>
      <c r="AU430" s="810"/>
      <c r="AV430" s="810"/>
      <c r="AW430" s="811" t="s">
        <v>189</v>
      </c>
      <c r="AX430" s="811" t="s">
        <v>257</v>
      </c>
      <c r="AY430" s="810" t="s">
        <v>1180</v>
      </c>
      <c r="AZ430" s="810" t="s">
        <v>1183</v>
      </c>
      <c r="BA430" s="810" t="s">
        <v>1183</v>
      </c>
      <c r="BB430" s="810" t="s">
        <v>1183</v>
      </c>
      <c r="BC430" s="810" t="s">
        <v>1183</v>
      </c>
      <c r="BD430" s="810" t="s">
        <v>1234</v>
      </c>
      <c r="BE430" s="810" t="s">
        <v>1183</v>
      </c>
      <c r="BF430" s="811">
        <f>NaturalRelatedDisc(I430,H430,J430,K430,AX430,"Y",L430,M430,N430,O430)+NaturalRelatedDisc(I430,H430,J430,K430,AY430,"Y",L430,M430,N430,O430)+OpenRelatedDisc(I430,H430,J430,K430,AZ430,"Y",L430,M430,N430,O430)+GrainingRelatedDisc(I430,H430,J430,K430,BA430,"Surface","Y",L430,M430,N430,O430)+GrainingRelatedDisc(I430,H430,J430,K430,BB430,"Internal","Y",L430,M430,N430,O430)+OthersRelatedDisc(I430,H430,J430,K430,BC430,"Y",L430,M430,N430,O430)+OthersRelatedDisc(I430,H430,J430,K430,BD430,"Y",L430,M430,N430,O430)+OthersRelatedDisc(I430,H430,J430,K430,BE430,"Y",L430,M430,N430,O430)+cutrelatedDisc(I430,H430,J430,K430,L430,M430,N430,AW430,"Y",O430)+GetColClarupgDwg(I430,H430,J430,K430,AU430,AV430,"Y",L430)</f>
        <v>0</v>
      </c>
      <c r="BG430" s="810" t="s">
        <v>1183</v>
      </c>
      <c r="BH430" s="810" t="s">
        <v>1183</v>
      </c>
      <c r="BI430" s="811">
        <f t="shared" si="98"/>
        <v>0</v>
      </c>
      <c r="BJ430" s="810" t="s">
        <v>1284</v>
      </c>
      <c r="BK430" s="810" t="s">
        <v>1183</v>
      </c>
      <c r="BL430" s="810" t="s">
        <v>1327</v>
      </c>
      <c r="BM430" s="811">
        <f t="shared" si="99"/>
        <v>0</v>
      </c>
      <c r="BN430" s="812" t="s">
        <v>749</v>
      </c>
      <c r="BO430" s="812" t="s">
        <v>749</v>
      </c>
      <c r="BP430" s="812" t="s">
        <v>749</v>
      </c>
      <c r="BQ430" s="811">
        <f>cleanrelateddisc(I430, H430, J430, K430, BN430, BO430, "Y", L430, M430, N430)+HARelatedDisc(I430, H430, J430, K430,BP430, "Y", L430)</f>
        <v>0</v>
      </c>
      <c r="BR430" s="810"/>
      <c r="BS430" s="810"/>
      <c r="BT430" s="811"/>
      <c r="BU430" s="811"/>
      <c r="BV430" s="810"/>
      <c r="BW430" s="811"/>
      <c r="BX430" s="810"/>
      <c r="BY430" s="813"/>
      <c r="BZ430" s="811"/>
      <c r="CA430" s="813"/>
      <c r="CB430" s="811"/>
      <c r="CC430" s="810"/>
      <c r="CD430" s="810"/>
      <c r="CE430" s="810"/>
      <c r="CF430" s="810"/>
      <c r="CG430" s="810"/>
      <c r="CH430" s="810"/>
      <c r="CI430" s="810"/>
      <c r="CJ430" s="810"/>
      <c r="CK430" s="814"/>
      <c r="CL430" s="815">
        <f t="array" ref="CL430">getSection(I430,J430,K430)</f>
        <v>8</v>
      </c>
      <c r="CM430" s="508">
        <f t="array" ref="CM430">IF(AQ430="N/A","",IF(CU430="N/A",0,GetRapPrice(I430,H430,J430,K430)))</f>
        <v>5900</v>
      </c>
      <c r="CN430" s="509">
        <f t="shared" si="100"/>
        <v>-0.39</v>
      </c>
      <c r="CO430" s="509">
        <f t="array" ref="CO430">IF(AQ430="N/A","",IF(CU430="N/A",0,IF(ISBLANK(G430),0,GetPolSymmDiscount(I430,H430,J430,K430,L430,M430,N430,O430))))</f>
        <v>0</v>
      </c>
      <c r="CP430" s="509">
        <f t="array" ref="CP430">IF(AQ430="N/A","",Depthdisc(I430,H430,L430,J430,K430,Z430,"Y"))</f>
        <v>0</v>
      </c>
      <c r="CQ430" s="509">
        <f t="array" ref="CQ430">IF(AQ430="N/A","",IF(CU430="N/A",0,GetSizePremiums(I430,H430,J430,K430,L430,M430,N430,O430,getSection(G430,J430,K430))))</f>
        <v>0</v>
      </c>
      <c r="CR430" s="509">
        <f t="array" ref="CR430">IF(AQ430="N/A","",IF(CU430="N/A",0,IF(ISBLANK(G430),0,GetDiameterPremiums(I430,H430,L430,M430,N430,O430,J430,K430,T430))))</f>
        <v>0</v>
      </c>
      <c r="CS430" s="509">
        <f t="array" ref="CS430">IF(AQ430="N/A","",IF(CU430="N/A",0,IF(ISBLANK(G430),0,GetKtoSPremiums(I430,H430,J430,K430,AJ430))))</f>
        <v>0</v>
      </c>
      <c r="CT430" s="509">
        <f t="shared" si="101"/>
        <v>-0.39</v>
      </c>
      <c r="CU430" s="508">
        <f t="array" ref="CU430">IF(AQ430="N/A","",GetFMP(I430, H430, J430, K430, L430, M430, N430, O430, (Q430+R430)/2,Z430,AJ430,"Y"))</f>
        <v>3599</v>
      </c>
      <c r="CV430" s="504">
        <f t="shared" si="102"/>
        <v>3239.1</v>
      </c>
      <c r="CW430" s="508">
        <f t="shared" si="103"/>
        <v>5900</v>
      </c>
      <c r="CX430" s="717">
        <f t="shared" si="104"/>
        <v>0</v>
      </c>
      <c r="CY430" s="717">
        <f>IF(OR(AQ430="N/A",BM430="N/A",BI430="N/A"),"",IF(AND(H430&lt;1,H430&gt;=0.3,I429="ROUND"),IF(CT430&gt;=-0.4,-0.2,-0.15),MAX(CX430,IF(OR(AQ430="N/A",BM430="N/A",BI430="N/A"),"",GetFinalDiscount("Y", I430, H430, J430, K430, L430, M430, N430, O430, AS430, AT430,AU430,AV430, AW430, AX430,AY430, AZ430, BA430, BB430,BC430,BD430, BE430,BG430, BH430, BJ430, BK430, BN430, BO430, BP430)))))</f>
        <v>-0.2</v>
      </c>
      <c r="CZ430" s="717">
        <f t="shared" si="105"/>
        <v>-0.39</v>
      </c>
      <c r="DA430" s="509">
        <f t="shared" si="106"/>
        <v>-0.39</v>
      </c>
      <c r="DB430" s="504">
        <f t="shared" si="107"/>
        <v>3599</v>
      </c>
      <c r="DC430" s="504">
        <f t="shared" si="108"/>
        <v>3239.1</v>
      </c>
      <c r="DD430" s="504" t="str">
        <f t="shared" si="109"/>
        <v/>
      </c>
      <c r="DE430" s="504">
        <f t="array" ref="DE430">IF(OR(AQ430="N/A",BM430="N/A",BI430="N/A"),"",GetCertCharge(H430,"Y",AL430))</f>
        <v>63</v>
      </c>
      <c r="DF430" s="504">
        <f>IF(OR(AQ430="N/A",BM430="N/A",BI430="N/A"),"",DC430*Parameters!$L$3)</f>
        <v>129.56399999999999</v>
      </c>
      <c r="DG430" s="504">
        <f t="shared" si="110"/>
        <v>3046.5360000000001</v>
      </c>
      <c r="DH430" s="504">
        <f t="shared" si="111"/>
        <v>3385.04</v>
      </c>
    </row>
    <row r="431" spans="2:112" x14ac:dyDescent="0.25">
      <c r="B431" s="798"/>
      <c r="C431" s="799" t="s">
        <v>1543</v>
      </c>
      <c r="D431" s="512"/>
      <c r="E431" s="512"/>
      <c r="F431" s="722" t="s">
        <v>24</v>
      </c>
      <c r="G431" s="800"/>
      <c r="H431" s="801">
        <v>0.9</v>
      </c>
      <c r="I431" s="509" t="s">
        <v>971</v>
      </c>
      <c r="J431" s="802" t="s">
        <v>273</v>
      </c>
      <c r="K431" s="803" t="s">
        <v>234</v>
      </c>
      <c r="L431" s="804"/>
      <c r="M431" s="805" t="s">
        <v>202</v>
      </c>
      <c r="N431" s="804" t="s">
        <v>202</v>
      </c>
      <c r="O431" s="804" t="s">
        <v>58</v>
      </c>
      <c r="P431" s="806"/>
      <c r="Q431" s="805"/>
      <c r="R431" s="805"/>
      <c r="S431" s="805"/>
      <c r="T431" s="805"/>
      <c r="U431" s="805">
        <v>1.39</v>
      </c>
      <c r="V431" s="805"/>
      <c r="W431" s="805"/>
      <c r="X431" s="805"/>
      <c r="Y431" s="805"/>
      <c r="Z431" s="805">
        <v>65</v>
      </c>
      <c r="AA431" s="512">
        <v>64</v>
      </c>
      <c r="AB431" s="512"/>
      <c r="AC431" s="512"/>
      <c r="AD431" s="807"/>
      <c r="AE431" s="805"/>
      <c r="AF431" s="805"/>
      <c r="AG431" s="805"/>
      <c r="AH431" s="805"/>
      <c r="AI431" s="512"/>
      <c r="AJ431" s="512" t="s">
        <v>1891</v>
      </c>
      <c r="AK431" s="807"/>
      <c r="AL431" s="512"/>
      <c r="AM431" s="807"/>
      <c r="AN431" s="512"/>
      <c r="AO431" s="559" t="str">
        <f t="array" ref="AO431">IF(AQ431="N/A","",GetRapPrice(I431,H431,J431,K431))</f>
        <v/>
      </c>
      <c r="AP431" s="509" t="str">
        <f t="shared" si="96"/>
        <v/>
      </c>
      <c r="AQ431" s="508" t="str">
        <f t="array" ref="AQ431">GetFMP(I431,H431,J431,K431,L431,M431,N431,O431,(Q431+R431)/2,Z431,AJ431,"Y")</f>
        <v>N/A</v>
      </c>
      <c r="AR431" s="504" t="str">
        <f t="shared" si="97"/>
        <v/>
      </c>
      <c r="AS431" s="808"/>
      <c r="AT431" s="809"/>
      <c r="AU431" s="810"/>
      <c r="AV431" s="810"/>
      <c r="AW431" s="811" t="s">
        <v>189</v>
      </c>
      <c r="AX431" s="811" t="s">
        <v>1183</v>
      </c>
      <c r="AY431" s="810" t="s">
        <v>1183</v>
      </c>
      <c r="AZ431" s="810" t="s">
        <v>1183</v>
      </c>
      <c r="BA431" s="810" t="s">
        <v>1183</v>
      </c>
      <c r="BB431" s="810" t="s">
        <v>1183</v>
      </c>
      <c r="BC431" s="810" t="s">
        <v>1183</v>
      </c>
      <c r="BD431" s="810" t="s">
        <v>1183</v>
      </c>
      <c r="BE431" s="810" t="s">
        <v>1183</v>
      </c>
      <c r="BF431" s="811">
        <f>NaturalRelatedDisc(I431,H431,J431,K431,AX431,"Y",L431,M431,N431,O431)+NaturalRelatedDisc(I431,H431,J431,K431,AY431,"Y",L431,M431,N431,O431)+OpenRelatedDisc(I431,H431,J431,K431,AZ431,"Y",L431,M431,N431,O431)+GrainingRelatedDisc(I431,H431,J431,K431,BA431,"Surface","Y",L431,M431,N431,O431)+GrainingRelatedDisc(I431,H431,J431,K431,BB431,"Internal","Y",L431,M431,N431,O431)+OthersRelatedDisc(I431,H431,J431,K431,BC431,"Y",L431,M431,N431,O431)+OthersRelatedDisc(I431,H431,J431,K431,BD431,"Y",L431,M431,N431,O431)+OthersRelatedDisc(I431,H431,J431,K431,BE431,"Y",L431,M431,N431,O431)+cutrelatedDisc(I431,H431,J431,K431,L431,M431,N431,AW431,"Y",O431)+GetColClarupgDwg(I431,H431,J431,K431,AU431,AV431,"Y",L431)</f>
        <v>0</v>
      </c>
      <c r="BG431" s="810" t="s">
        <v>1183</v>
      </c>
      <c r="BH431" s="810" t="s">
        <v>1183</v>
      </c>
      <c r="BI431" s="811">
        <f t="shared" si="98"/>
        <v>0</v>
      </c>
      <c r="BJ431" s="810" t="s">
        <v>1183</v>
      </c>
      <c r="BK431" s="810" t="s">
        <v>1183</v>
      </c>
      <c r="BL431" s="810" t="s">
        <v>1322</v>
      </c>
      <c r="BM431" s="811" t="e">
        <f t="shared" si="99"/>
        <v>#VALUE!</v>
      </c>
      <c r="BN431" s="812" t="s">
        <v>861</v>
      </c>
      <c r="BO431" s="812" t="s">
        <v>861</v>
      </c>
      <c r="BP431" s="812" t="s">
        <v>749</v>
      </c>
      <c r="BQ431" s="811">
        <f>cleanrelateddisc(I431, H431, J431, K431, BN431, BO431, "Y", L431, M431, N431)+HARelatedDisc(I431, H431, J431, K431,BP431, "Y", L431)</f>
        <v>0</v>
      </c>
      <c r="BR431" s="810"/>
      <c r="BS431" s="810"/>
      <c r="BT431" s="811"/>
      <c r="BU431" s="811"/>
      <c r="BV431" s="810"/>
      <c r="BW431" s="811"/>
      <c r="BX431" s="810"/>
      <c r="BY431" s="813"/>
      <c r="BZ431" s="811"/>
      <c r="CA431" s="813"/>
      <c r="CB431" s="811"/>
      <c r="CC431" s="810"/>
      <c r="CD431" s="810"/>
      <c r="CE431" s="810"/>
      <c r="CF431" s="810"/>
      <c r="CG431" s="810"/>
      <c r="CH431" s="810"/>
      <c r="CI431" s="810"/>
      <c r="CJ431" s="810"/>
      <c r="CK431" s="814"/>
      <c r="CL431" s="815">
        <f t="array" ref="CL431">getSection(I431,J431,K431)</f>
        <v>3</v>
      </c>
      <c r="CM431" s="508" t="str">
        <f t="array" ref="CM431">IF(AQ431="N/A","",IF(CU431="N/A",0,GetRapPrice(I431,H431,J431,K431)))</f>
        <v/>
      </c>
      <c r="CN431" s="509" t="str">
        <f t="shared" si="100"/>
        <v/>
      </c>
      <c r="CO431" s="509" t="str">
        <f t="array" ref="CO431">IF(AQ431="N/A","",IF(CU431="N/A",0,IF(ISBLANK(G431),0,GetPolSymmDiscount(I431,H431,J431,K431,L431,M431,N431,O431))))</f>
        <v/>
      </c>
      <c r="CP431" s="509" t="str">
        <f t="array" ref="CP431">IF(AQ431="N/A","",Depthdisc(I431,H431,L431,J431,K431,Z431,"Y"))</f>
        <v/>
      </c>
      <c r="CQ431" s="509" t="str">
        <f t="array" ref="CQ431">IF(AQ431="N/A","",IF(CU431="N/A",0,GetSizePremiums(I431,H431,J431,K431,L431,M431,N431,O431,getSection(G431,J431,K431))))</f>
        <v/>
      </c>
      <c r="CR431" s="509" t="str">
        <f t="array" ref="CR431">IF(AQ431="N/A","",IF(CU431="N/A",0,IF(ISBLANK(G431),0,GetDiameterPremiums(I431,H431,L431,M431,N431,O431,J431,K431,T431))))</f>
        <v/>
      </c>
      <c r="CS431" s="509" t="str">
        <f t="array" ref="CS431">IF(AQ431="N/A","",IF(CU431="N/A",0,IF(ISBLANK(G431),0,GetKtoSPremiums(I431,H431,J431,K431,AJ431))))</f>
        <v/>
      </c>
      <c r="CT431" s="509" t="str">
        <f t="shared" si="101"/>
        <v/>
      </c>
      <c r="CU431" s="508" t="str">
        <f t="array" ref="CU431">IF(AQ431="N/A","",GetFMP(I431, H431, J431, K431, L431, M431, N431, O431, (Q431+R431)/2,Z431,AJ431,"Y"))</f>
        <v/>
      </c>
      <c r="CV431" s="504" t="str">
        <f t="shared" si="102"/>
        <v/>
      </c>
      <c r="CW431" s="508" t="str">
        <f t="shared" si="103"/>
        <v/>
      </c>
      <c r="CX431" s="717" t="e">
        <f t="shared" si="104"/>
        <v>#VALUE!</v>
      </c>
      <c r="CY431" s="717" t="e">
        <f>IF(OR(AQ431="N/A",BM431="N/A",BI431="N/A"),"",IF(AND(H431&lt;1,H431&gt;=0.3,I430="ROUND"),IF(CT431&gt;=-0.4,-0.2,-0.15),MAX(CX431,IF(OR(AQ431="N/A",BM431="N/A",BI431="N/A"),"",GetFinalDiscount("Y", I431, H431, J431, K431, L431, M431, N431, O431, AS431, AT431,AU431,AV431, AW431, AX431,AY431, AZ431, BA431, BB431,BC431,BD431, BE431,BG431, BH431, BJ431, BK431, BN431, BO431, BP431)))))</f>
        <v>#VALUE!</v>
      </c>
      <c r="CZ431" s="717" t="str">
        <f t="shared" si="105"/>
        <v/>
      </c>
      <c r="DA431" s="509" t="e">
        <f t="shared" si="106"/>
        <v>#VALUE!</v>
      </c>
      <c r="DB431" s="504" t="e">
        <f t="shared" si="107"/>
        <v>#VALUE!</v>
      </c>
      <c r="DC431" s="504" t="e">
        <f t="shared" si="108"/>
        <v>#VALUE!</v>
      </c>
      <c r="DD431" s="504" t="e">
        <f t="shared" si="109"/>
        <v>#VALUE!</v>
      </c>
      <c r="DE431" s="504" t="e">
        <f t="array" ref="DE431">IF(OR(AQ431="N/A",BM431="N/A",BI431="N/A"),"",GetCertCharge(H431,"Y",AL431))</f>
        <v>#VALUE!</v>
      </c>
      <c r="DF431" s="504" t="e">
        <f>IF(OR(AQ431="N/A",BM431="N/A",BI431="N/A"),"",DC431*Parameters!$L$3)</f>
        <v>#VALUE!</v>
      </c>
      <c r="DG431" s="504" t="e">
        <f t="shared" si="110"/>
        <v>#VALUE!</v>
      </c>
      <c r="DH431" s="504" t="e">
        <f t="shared" si="111"/>
        <v>#VALUE!</v>
      </c>
    </row>
    <row r="432" spans="2:112" x14ac:dyDescent="0.25">
      <c r="B432" s="798"/>
      <c r="C432" s="799" t="s">
        <v>1544</v>
      </c>
      <c r="D432" s="512"/>
      <c r="E432" s="512"/>
      <c r="F432" s="722" t="s">
        <v>24</v>
      </c>
      <c r="G432" s="800"/>
      <c r="H432" s="801">
        <v>0.9</v>
      </c>
      <c r="I432" s="509" t="s">
        <v>196</v>
      </c>
      <c r="J432" s="802" t="s">
        <v>215</v>
      </c>
      <c r="K432" s="803" t="s">
        <v>251</v>
      </c>
      <c r="L432" s="804" t="s">
        <v>215</v>
      </c>
      <c r="M432" s="805" t="s">
        <v>202</v>
      </c>
      <c r="N432" s="804" t="s">
        <v>202</v>
      </c>
      <c r="O432" s="804" t="s">
        <v>22</v>
      </c>
      <c r="P432" s="806"/>
      <c r="Q432" s="805"/>
      <c r="R432" s="805"/>
      <c r="S432" s="805"/>
      <c r="T432" s="805"/>
      <c r="U432" s="805">
        <v>1.008</v>
      </c>
      <c r="V432" s="805"/>
      <c r="W432" s="805"/>
      <c r="X432" s="805"/>
      <c r="Y432" s="805"/>
      <c r="Z432" s="805">
        <v>66.099999999999994</v>
      </c>
      <c r="AA432" s="512">
        <v>57</v>
      </c>
      <c r="AB432" s="512"/>
      <c r="AC432" s="512"/>
      <c r="AD432" s="807"/>
      <c r="AE432" s="805"/>
      <c r="AF432" s="805"/>
      <c r="AG432" s="805"/>
      <c r="AH432" s="805"/>
      <c r="AI432" s="512"/>
      <c r="AJ432" s="512" t="s">
        <v>190</v>
      </c>
      <c r="AK432" s="807"/>
      <c r="AL432" s="512"/>
      <c r="AM432" s="807"/>
      <c r="AN432" s="512"/>
      <c r="AO432" s="559">
        <f t="array" ref="AO432">IF(AQ432="N/A","",GetRapPrice(I432,H432,J432,K432))</f>
        <v>7000</v>
      </c>
      <c r="AP432" s="509">
        <f t="shared" si="96"/>
        <v>-0.57000000000000006</v>
      </c>
      <c r="AQ432" s="508">
        <f t="array" ref="AQ432">GetFMP(I432,H432,J432,K432,L432,M432,N432,O432,(Q432+R432)/2,Z432,AJ432,"Y")</f>
        <v>3010</v>
      </c>
      <c r="AR432" s="504">
        <f t="shared" si="97"/>
        <v>2709</v>
      </c>
      <c r="AS432" s="808"/>
      <c r="AT432" s="809"/>
      <c r="AU432" s="810"/>
      <c r="AV432" s="810"/>
      <c r="AW432" s="811"/>
      <c r="AX432" s="811" t="s">
        <v>1183</v>
      </c>
      <c r="AY432" s="810" t="s">
        <v>1181</v>
      </c>
      <c r="AZ432" s="810" t="s">
        <v>1183</v>
      </c>
      <c r="BA432" s="810" t="s">
        <v>1183</v>
      </c>
      <c r="BB432" s="810" t="s">
        <v>1183</v>
      </c>
      <c r="BC432" s="810" t="s">
        <v>1183</v>
      </c>
      <c r="BD432" s="810" t="s">
        <v>1183</v>
      </c>
      <c r="BE432" s="810" t="s">
        <v>1183</v>
      </c>
      <c r="BF432" s="811">
        <f>NaturalRelatedDisc(I432,H432,J432,K432,AX432,"Y",L432,M432,N432,O432)+NaturalRelatedDisc(I432,H432,J432,K432,AY432,"Y",L432,M432,N432,O432)+OpenRelatedDisc(I432,H432,J432,K432,AZ432,"Y",L432,M432,N432,O432)+GrainingRelatedDisc(I432,H432,J432,K432,BA432,"Surface","Y",L432,M432,N432,O432)+GrainingRelatedDisc(I432,H432,J432,K432,BB432,"Internal","Y",L432,M432,N432,O432)+OthersRelatedDisc(I432,H432,J432,K432,BC432,"Y",L432,M432,N432,O432)+OthersRelatedDisc(I432,H432,J432,K432,BD432,"Y",L432,M432,N432,O432)+OthersRelatedDisc(I432,H432,J432,K432,BE432,"Y",L432,M432,N432,O432)+cutrelatedDisc(I432,H432,J432,K432,L432,M432,N432,AW432,"Y",O432)+GetColClarupgDwg(I432,H432,J432,K432,AU432,AV432,"Y",L432)</f>
        <v>0</v>
      </c>
      <c r="BG432" s="810" t="s">
        <v>1183</v>
      </c>
      <c r="BH432" s="810" t="s">
        <v>1183</v>
      </c>
      <c r="BI432" s="811">
        <f t="shared" si="98"/>
        <v>0</v>
      </c>
      <c r="BJ432" s="810" t="s">
        <v>1183</v>
      </c>
      <c r="BK432" s="810" t="s">
        <v>1183</v>
      </c>
      <c r="BL432" s="810" t="s">
        <v>1326</v>
      </c>
      <c r="BM432" s="811">
        <f t="shared" si="99"/>
        <v>0</v>
      </c>
      <c r="BN432" s="812" t="s">
        <v>861</v>
      </c>
      <c r="BO432" s="812" t="s">
        <v>861</v>
      </c>
      <c r="BP432" s="812" t="s">
        <v>749</v>
      </c>
      <c r="BQ432" s="811">
        <f>cleanrelateddisc(I432, H432, J432, K432, BN432, BO432, "Y", L432, M432, N432)+HARelatedDisc(I432, H432, J432, K432,BP432, "Y", L432)</f>
        <v>0</v>
      </c>
      <c r="BR432" s="810"/>
      <c r="BS432" s="810"/>
      <c r="BT432" s="811"/>
      <c r="BU432" s="811"/>
      <c r="BV432" s="810"/>
      <c r="BW432" s="811"/>
      <c r="BX432" s="810"/>
      <c r="BY432" s="813"/>
      <c r="BZ432" s="811"/>
      <c r="CA432" s="813"/>
      <c r="CB432" s="811"/>
      <c r="CC432" s="810"/>
      <c r="CD432" s="810"/>
      <c r="CE432" s="810"/>
      <c r="CF432" s="810"/>
      <c r="CG432" s="810"/>
      <c r="CH432" s="810"/>
      <c r="CI432" s="810"/>
      <c r="CJ432" s="810"/>
      <c r="CK432" s="814"/>
      <c r="CL432" s="815">
        <f t="array" ref="CL432">getSection(I432,J432,K432)</f>
        <v>5</v>
      </c>
      <c r="CM432" s="508">
        <f t="array" ref="CM432">IF(AQ432="N/A","",IF(CU432="N/A",0,GetRapPrice(I432,H432,J432,K432)))</f>
        <v>7000</v>
      </c>
      <c r="CN432" s="509">
        <f t="shared" si="100"/>
        <v>-0.57000000000000006</v>
      </c>
      <c r="CO432" s="509">
        <f t="array" ref="CO432">IF(AQ432="N/A","",IF(CU432="N/A",0,IF(ISBLANK(G432),0,GetPolSymmDiscount(I432,H432,J432,K432,L432,M432,N432,O432))))</f>
        <v>0</v>
      </c>
      <c r="CP432" s="509">
        <f t="array" ref="CP432">IF(AQ432="N/A","",Depthdisc(I432,H432,L432,J432,K432,Z432,"Y"))</f>
        <v>0</v>
      </c>
      <c r="CQ432" s="509">
        <f t="array" ref="CQ432">IF(AQ432="N/A","",IF(CU432="N/A",0,GetSizePremiums(I432,H432,J432,K432,L432,M432,N432,O432,getSection(G432,J432,K432))))</f>
        <v>0</v>
      </c>
      <c r="CR432" s="509">
        <f t="array" ref="CR432">IF(AQ432="N/A","",IF(CU432="N/A",0,IF(ISBLANK(G432),0,GetDiameterPremiums(I432,H432,L432,M432,N432,O432,J432,K432,T432))))</f>
        <v>0</v>
      </c>
      <c r="CS432" s="509">
        <f t="array" ref="CS432">IF(AQ432="N/A","",IF(CU432="N/A",0,IF(ISBLANK(G432),0,GetKtoSPremiums(I432,H432,J432,K432,AJ432))))</f>
        <v>0</v>
      </c>
      <c r="CT432" s="509">
        <f t="shared" si="101"/>
        <v>-0.57000000000000006</v>
      </c>
      <c r="CU432" s="508">
        <f t="array" ref="CU432">IF(AQ432="N/A","",GetFMP(I432, H432, J432, K432, L432, M432, N432, O432, (Q432+R432)/2,Z432,AJ432,"Y"))</f>
        <v>3010</v>
      </c>
      <c r="CV432" s="504">
        <f t="shared" si="102"/>
        <v>2709</v>
      </c>
      <c r="CW432" s="508">
        <f t="shared" si="103"/>
        <v>7000</v>
      </c>
      <c r="CX432" s="717">
        <f t="shared" si="104"/>
        <v>0</v>
      </c>
      <c r="CY432" s="717">
        <f>IF(OR(AQ432="N/A",BM432="N/A",BI432="N/A"),"",IF(AND(H432&lt;1,H432&gt;=0.3,I431="ROUND"),IF(CT432&gt;=-0.4,-0.2,-0.15),MAX(CX432,IF(OR(AQ432="N/A",BM432="N/A",BI432="N/A"),"",GetFinalDiscount("Y", I432, H432, J432, K432, L432, M432, N432, O432, AS432, AT432,AU432,AV432, AW432, AX432,AY432, AZ432, BA432, BB432,BC432,BD432, BE432,BG432, BH432, BJ432, BK432, BN432, BO432, BP432)))))</f>
        <v>0</v>
      </c>
      <c r="CZ432" s="717">
        <f t="shared" si="105"/>
        <v>-0.57000000000000006</v>
      </c>
      <c r="DA432" s="509">
        <f t="shared" si="106"/>
        <v>-0.57000000000000006</v>
      </c>
      <c r="DB432" s="504">
        <f t="shared" si="107"/>
        <v>3009.9999999999995</v>
      </c>
      <c r="DC432" s="504">
        <f t="shared" si="108"/>
        <v>2708.9999999999995</v>
      </c>
      <c r="DD432" s="504" t="str">
        <f t="shared" si="109"/>
        <v/>
      </c>
      <c r="DE432" s="504">
        <f t="array" ref="DE432">IF(OR(AQ432="N/A",BM432="N/A",BI432="N/A"),"",GetCertCharge(H432,"Y",AL432))</f>
        <v>63</v>
      </c>
      <c r="DF432" s="504">
        <f>IF(OR(AQ432="N/A",BM432="N/A",BI432="N/A"),"",DC432*Parameters!$L$3)</f>
        <v>108.35999999999999</v>
      </c>
      <c r="DG432" s="504">
        <f t="shared" si="110"/>
        <v>2537.6399999999994</v>
      </c>
      <c r="DH432" s="504">
        <f t="shared" si="111"/>
        <v>2819.5999999999995</v>
      </c>
    </row>
    <row r="433" spans="2:112" x14ac:dyDescent="0.25">
      <c r="B433" s="798"/>
      <c r="C433" s="799" t="s">
        <v>1856</v>
      </c>
      <c r="D433" s="512"/>
      <c r="E433" s="512"/>
      <c r="F433" s="722" t="s">
        <v>24</v>
      </c>
      <c r="G433" s="800"/>
      <c r="H433" s="801">
        <v>0.9</v>
      </c>
      <c r="I433" s="509" t="s">
        <v>196</v>
      </c>
      <c r="J433" s="802" t="s">
        <v>186</v>
      </c>
      <c r="K433" s="803" t="s">
        <v>243</v>
      </c>
      <c r="L433" s="804" t="s">
        <v>202</v>
      </c>
      <c r="M433" s="805" t="s">
        <v>202</v>
      </c>
      <c r="N433" s="804" t="s">
        <v>202</v>
      </c>
      <c r="O433" s="804" t="s">
        <v>22</v>
      </c>
      <c r="P433" s="806"/>
      <c r="Q433" s="805"/>
      <c r="R433" s="805"/>
      <c r="S433" s="805"/>
      <c r="T433" s="805"/>
      <c r="U433" s="805">
        <v>1.0149999999999999</v>
      </c>
      <c r="V433" s="805"/>
      <c r="W433" s="805"/>
      <c r="X433" s="805"/>
      <c r="Y433" s="805"/>
      <c r="Z433" s="805">
        <v>64.2</v>
      </c>
      <c r="AA433" s="512">
        <v>56</v>
      </c>
      <c r="AB433" s="512"/>
      <c r="AC433" s="512"/>
      <c r="AD433" s="807"/>
      <c r="AE433" s="805"/>
      <c r="AF433" s="805"/>
      <c r="AG433" s="805"/>
      <c r="AH433" s="805"/>
      <c r="AI433" s="512"/>
      <c r="AJ433" s="512" t="s">
        <v>1955</v>
      </c>
      <c r="AK433" s="807"/>
      <c r="AL433" s="512"/>
      <c r="AM433" s="807"/>
      <c r="AN433" s="512"/>
      <c r="AO433" s="559">
        <f t="array" ref="AO433">IF(AQ433="N/A","",GetRapPrice(I433,H433,J433,K433))</f>
        <v>9400</v>
      </c>
      <c r="AP433" s="509">
        <f t="shared" si="96"/>
        <v>-0.49</v>
      </c>
      <c r="AQ433" s="508">
        <f t="array" ref="AQ433">GetFMP(I433,H433,J433,K433,L433,M433,N433,O433,(Q433+R433)/2,Z433,AJ433,"Y")</f>
        <v>4794</v>
      </c>
      <c r="AR433" s="504">
        <f t="shared" si="97"/>
        <v>4314.6000000000004</v>
      </c>
      <c r="AS433" s="808"/>
      <c r="AT433" s="809"/>
      <c r="AU433" s="810"/>
      <c r="AV433" s="810"/>
      <c r="AW433" s="811"/>
      <c r="AX433" s="811" t="s">
        <v>1183</v>
      </c>
      <c r="AY433" s="810" t="s">
        <v>1180</v>
      </c>
      <c r="AZ433" s="810" t="s">
        <v>1183</v>
      </c>
      <c r="BA433" s="810" t="s">
        <v>1183</v>
      </c>
      <c r="BB433" s="810" t="s">
        <v>1183</v>
      </c>
      <c r="BC433" s="810" t="s">
        <v>1183</v>
      </c>
      <c r="BD433" s="810" t="s">
        <v>1183</v>
      </c>
      <c r="BE433" s="810" t="s">
        <v>1238</v>
      </c>
      <c r="BF433" s="811">
        <f>NaturalRelatedDisc(I433,H433,J433,K433,AX433,"Y",L433,M433,N433,O433)+NaturalRelatedDisc(I433,H433,J433,K433,AY433,"Y",L433,M433,N433,O433)+OpenRelatedDisc(I433,H433,J433,K433,AZ433,"Y",L433,M433,N433,O433)+GrainingRelatedDisc(I433,H433,J433,K433,BA433,"Surface","Y",L433,M433,N433,O433)+GrainingRelatedDisc(I433,H433,J433,K433,BB433,"Internal","Y",L433,M433,N433,O433)+OthersRelatedDisc(I433,H433,J433,K433,BC433,"Y",L433,M433,N433,O433)+OthersRelatedDisc(I433,H433,J433,K433,BD433,"Y",L433,M433,N433,O433)+OthersRelatedDisc(I433,H433,J433,K433,BE433,"Y",L433,M433,N433,O433)+cutrelatedDisc(I433,H433,J433,K433,L433,M433,N433,AW433,"Y",O433)+GetColClarupgDwg(I433,H433,J433,K433,AU433,AV433,"Y",L433)</f>
        <v>-0.01</v>
      </c>
      <c r="BG433" s="810" t="s">
        <v>1183</v>
      </c>
      <c r="BH433" s="810" t="s">
        <v>1183</v>
      </c>
      <c r="BI433" s="811">
        <f t="shared" si="98"/>
        <v>0</v>
      </c>
      <c r="BJ433" s="810" t="s">
        <v>1183</v>
      </c>
      <c r="BK433" s="810" t="s">
        <v>1292</v>
      </c>
      <c r="BL433" s="810" t="s">
        <v>1322</v>
      </c>
      <c r="BM433" s="811">
        <f t="shared" si="99"/>
        <v>0</v>
      </c>
      <c r="BN433" s="812" t="s">
        <v>861</v>
      </c>
      <c r="BO433" s="812" t="s">
        <v>861</v>
      </c>
      <c r="BP433" s="812" t="s">
        <v>749</v>
      </c>
      <c r="BQ433" s="811">
        <f>cleanrelateddisc(I433, H433, J433, K433, BN433, BO433, "Y", L433, M433, N433)+HARelatedDisc(I433, H433, J433, K433,BP433, "Y", L433)</f>
        <v>0</v>
      </c>
      <c r="BR433" s="810"/>
      <c r="BS433" s="810"/>
      <c r="BT433" s="811"/>
      <c r="BU433" s="811"/>
      <c r="BV433" s="810"/>
      <c r="BW433" s="811"/>
      <c r="BX433" s="810"/>
      <c r="BY433" s="813"/>
      <c r="BZ433" s="811"/>
      <c r="CA433" s="813"/>
      <c r="CB433" s="811"/>
      <c r="CC433" s="810"/>
      <c r="CD433" s="810"/>
      <c r="CE433" s="810"/>
      <c r="CF433" s="810"/>
      <c r="CG433" s="810"/>
      <c r="CH433" s="810"/>
      <c r="CI433" s="810"/>
      <c r="CJ433" s="810"/>
      <c r="CK433" s="814"/>
      <c r="CL433" s="815">
        <f t="array" ref="CL433">getSection(I433,J433,K433)</f>
        <v>4</v>
      </c>
      <c r="CM433" s="508">
        <f t="array" ref="CM433">IF(AQ433="N/A","",IF(CU433="N/A",0,GetRapPrice(I433,H433,J433,K433)))</f>
        <v>9400</v>
      </c>
      <c r="CN433" s="509">
        <f t="shared" si="100"/>
        <v>-0.49</v>
      </c>
      <c r="CO433" s="509">
        <f t="array" ref="CO433">IF(AQ433="N/A","",IF(CU433="N/A",0,IF(ISBLANK(G433),0,GetPolSymmDiscount(I433,H433,J433,K433,L433,M433,N433,O433))))</f>
        <v>0</v>
      </c>
      <c r="CP433" s="509">
        <f t="array" ref="CP433">IF(AQ433="N/A","",Depthdisc(I433,H433,L433,J433,K433,Z433,"Y"))</f>
        <v>0</v>
      </c>
      <c r="CQ433" s="509">
        <f t="array" ref="CQ433">IF(AQ433="N/A","",IF(CU433="N/A",0,GetSizePremiums(I433,H433,J433,K433,L433,M433,N433,O433,getSection(G433,J433,K433))))</f>
        <v>0</v>
      </c>
      <c r="CR433" s="509">
        <f t="array" ref="CR433">IF(AQ433="N/A","",IF(CU433="N/A",0,IF(ISBLANK(G433),0,GetDiameterPremiums(I433,H433,L433,M433,N433,O433,J433,K433,T433))))</f>
        <v>0</v>
      </c>
      <c r="CS433" s="509">
        <f t="array" ref="CS433">IF(AQ433="N/A","",IF(CU433="N/A",0,IF(ISBLANK(G433),0,GetKtoSPremiums(I433,H433,J433,K433,AJ433))))</f>
        <v>0</v>
      </c>
      <c r="CT433" s="509">
        <f t="shared" si="101"/>
        <v>-0.49</v>
      </c>
      <c r="CU433" s="508">
        <f t="array" ref="CU433">IF(AQ433="N/A","",GetFMP(I433, H433, J433, K433, L433, M433, N433, O433, (Q433+R433)/2,Z433,AJ433,"Y"))</f>
        <v>4794</v>
      </c>
      <c r="CV433" s="504">
        <f t="shared" si="102"/>
        <v>4314.6000000000004</v>
      </c>
      <c r="CW433" s="508">
        <f t="shared" si="103"/>
        <v>9400</v>
      </c>
      <c r="CX433" s="717">
        <f t="shared" si="104"/>
        <v>-0.01</v>
      </c>
      <c r="CY433" s="717">
        <f>IF(OR(AQ433="N/A",BM433="N/A",BI433="N/A"),"",IF(AND(H433&lt;1,H433&gt;=0.3,I432="ROUND"),IF(CT433&gt;=-0.4,-0.2,-0.15),MAX(CX433,IF(OR(AQ433="N/A",BM433="N/A",BI433="N/A"),"",GetFinalDiscount("Y", I433, H433, J433, K433, L433, M433, N433, O433, AS433, AT433,AU433,AV433, AW433, AX433,AY433, AZ433, BA433, BB433,BC433,BD433, BE433,BG433, BH433, BJ433, BK433, BN433, BO433, BP433)))))</f>
        <v>-0.15</v>
      </c>
      <c r="CZ433" s="717">
        <f t="shared" si="105"/>
        <v>-0.49</v>
      </c>
      <c r="DA433" s="509">
        <f t="shared" si="106"/>
        <v>-0.5</v>
      </c>
      <c r="DB433" s="504">
        <f t="shared" si="107"/>
        <v>4700</v>
      </c>
      <c r="DC433" s="504">
        <f t="shared" si="108"/>
        <v>4230</v>
      </c>
      <c r="DD433" s="504" t="str">
        <f t="shared" si="109"/>
        <v/>
      </c>
      <c r="DE433" s="504">
        <f t="array" ref="DE433">IF(OR(AQ433="N/A",BM433="N/A",BI433="N/A"),"",GetCertCharge(H433,"Y",AL433))</f>
        <v>63</v>
      </c>
      <c r="DF433" s="504">
        <f>IF(OR(AQ433="N/A",BM433="N/A",BI433="N/A"),"",DC433*Parameters!$L$3)</f>
        <v>169.20000000000002</v>
      </c>
      <c r="DG433" s="504">
        <f t="shared" si="110"/>
        <v>3997.8</v>
      </c>
      <c r="DH433" s="504">
        <f t="shared" si="111"/>
        <v>4442</v>
      </c>
    </row>
    <row r="434" spans="2:112" x14ac:dyDescent="0.25">
      <c r="B434" s="798"/>
      <c r="C434" s="799" t="s">
        <v>1859</v>
      </c>
      <c r="D434" s="512"/>
      <c r="E434" s="512"/>
      <c r="F434" s="722" t="s">
        <v>24</v>
      </c>
      <c r="G434" s="800"/>
      <c r="H434" s="801">
        <v>0.93</v>
      </c>
      <c r="I434" s="509" t="s">
        <v>196</v>
      </c>
      <c r="J434" s="802" t="s">
        <v>250</v>
      </c>
      <c r="K434" s="803" t="s">
        <v>266</v>
      </c>
      <c r="L434" s="804" t="s">
        <v>202</v>
      </c>
      <c r="M434" s="805" t="s">
        <v>202</v>
      </c>
      <c r="N434" s="804" t="s">
        <v>202</v>
      </c>
      <c r="O434" s="804" t="s">
        <v>22</v>
      </c>
      <c r="P434" s="806"/>
      <c r="Q434" s="805"/>
      <c r="R434" s="805"/>
      <c r="S434" s="805"/>
      <c r="T434" s="805"/>
      <c r="U434" s="805">
        <v>1.0049999999999999</v>
      </c>
      <c r="V434" s="805"/>
      <c r="W434" s="805"/>
      <c r="X434" s="805"/>
      <c r="Y434" s="805"/>
      <c r="Z434" s="805">
        <v>62.24</v>
      </c>
      <c r="AA434" s="512">
        <v>56.7</v>
      </c>
      <c r="AB434" s="512"/>
      <c r="AC434" s="512"/>
      <c r="AD434" s="807"/>
      <c r="AE434" s="805"/>
      <c r="AF434" s="805"/>
      <c r="AG434" s="805"/>
      <c r="AH434" s="805"/>
      <c r="AI434" s="512"/>
      <c r="AJ434" s="512"/>
      <c r="AK434" s="807"/>
      <c r="AL434" s="512"/>
      <c r="AM434" s="807"/>
      <c r="AN434" s="512"/>
      <c r="AO434" s="559">
        <f t="array" ref="AO434">IF(AQ434="N/A","",GetRapPrice(I434,H434,J434,K434))</f>
        <v>4400</v>
      </c>
      <c r="AP434" s="509">
        <f t="shared" si="96"/>
        <v>-0.43000000000000005</v>
      </c>
      <c r="AQ434" s="508">
        <f t="array" ref="AQ434">GetFMP(I434,H434,J434,K434,L434,M434,N434,O434,(Q434+R434)/2,Z434,AJ434,"Y")</f>
        <v>2508</v>
      </c>
      <c r="AR434" s="504">
        <f t="shared" si="97"/>
        <v>2332.44</v>
      </c>
      <c r="AS434" s="808"/>
      <c r="AT434" s="809"/>
      <c r="AU434" s="810"/>
      <c r="AV434" s="810"/>
      <c r="AW434" s="811"/>
      <c r="AX434" s="811" t="s">
        <v>1183</v>
      </c>
      <c r="AY434" s="810" t="s">
        <v>1183</v>
      </c>
      <c r="AZ434" s="810" t="s">
        <v>1183</v>
      </c>
      <c r="BA434" s="810" t="s">
        <v>1183</v>
      </c>
      <c r="BB434" s="810" t="s">
        <v>1183</v>
      </c>
      <c r="BC434" s="810" t="s">
        <v>1183</v>
      </c>
      <c r="BD434" s="810" t="s">
        <v>1183</v>
      </c>
      <c r="BE434" s="810" t="s">
        <v>1183</v>
      </c>
      <c r="BF434" s="811">
        <f>NaturalRelatedDisc(I434,H434,J434,K434,AX434,"Y",L434,M434,N434,O434)+NaturalRelatedDisc(I434,H434,J434,K434,AY434,"Y",L434,M434,N434,O434)+OpenRelatedDisc(I434,H434,J434,K434,AZ434,"Y",L434,M434,N434,O434)+GrainingRelatedDisc(I434,H434,J434,K434,BA434,"Surface","Y",L434,M434,N434,O434)+GrainingRelatedDisc(I434,H434,J434,K434,BB434,"Internal","Y",L434,M434,N434,O434)+OthersRelatedDisc(I434,H434,J434,K434,BC434,"Y",L434,M434,N434,O434)+OthersRelatedDisc(I434,H434,J434,K434,BD434,"Y",L434,M434,N434,O434)+OthersRelatedDisc(I434,H434,J434,K434,BE434,"Y",L434,M434,N434,O434)+cutrelatedDisc(I434,H434,J434,K434,L434,M434,N434,AW434,"Y",O434)+GetColClarupgDwg(I434,H434,J434,K434,AU434,AV434,"Y",L434)</f>
        <v>0</v>
      </c>
      <c r="BG434" s="810" t="s">
        <v>1183</v>
      </c>
      <c r="BH434" s="810" t="s">
        <v>1183</v>
      </c>
      <c r="BI434" s="811">
        <f t="shared" si="98"/>
        <v>0</v>
      </c>
      <c r="BJ434" s="810" t="s">
        <v>1183</v>
      </c>
      <c r="BK434" s="810" t="s">
        <v>1183</v>
      </c>
      <c r="BL434" s="810" t="s">
        <v>1183</v>
      </c>
      <c r="BM434" s="811">
        <f t="shared" si="99"/>
        <v>0</v>
      </c>
      <c r="BN434" s="812" t="s">
        <v>861</v>
      </c>
      <c r="BO434" s="812" t="s">
        <v>861</v>
      </c>
      <c r="BP434" s="812" t="s">
        <v>861</v>
      </c>
      <c r="BQ434" s="811">
        <f>cleanrelateddisc(I434, H434, J434, K434, BN434, BO434, "Y", L434, M434, N434)+HARelatedDisc(I434, H434, J434, K434,BP434, "Y", L434)</f>
        <v>0</v>
      </c>
      <c r="BR434" s="810"/>
      <c r="BS434" s="810"/>
      <c r="BT434" s="811"/>
      <c r="BU434" s="811"/>
      <c r="BV434" s="810"/>
      <c r="BW434" s="811"/>
      <c r="BX434" s="810"/>
      <c r="BY434" s="813"/>
      <c r="BZ434" s="811"/>
      <c r="CA434" s="813"/>
      <c r="CB434" s="811"/>
      <c r="CC434" s="810"/>
      <c r="CD434" s="810"/>
      <c r="CE434" s="810"/>
      <c r="CF434" s="810"/>
      <c r="CG434" s="810"/>
      <c r="CH434" s="810"/>
      <c r="CI434" s="810"/>
      <c r="CJ434" s="810"/>
      <c r="CK434" s="814"/>
      <c r="CL434" s="815">
        <f t="array" ref="CL434">getSection(I434,J434,K434)</f>
        <v>8</v>
      </c>
      <c r="CM434" s="508">
        <f t="array" ref="CM434">IF(AQ434="N/A","",IF(CU434="N/A",0,GetRapPrice(I434,H434,J434,K434)))</f>
        <v>4400</v>
      </c>
      <c r="CN434" s="509">
        <f t="shared" si="100"/>
        <v>-0.43000000000000005</v>
      </c>
      <c r="CO434" s="509">
        <f t="array" ref="CO434">IF(AQ434="N/A","",IF(CU434="N/A",0,IF(ISBLANK(G434),0,GetPolSymmDiscount(I434,H434,J434,K434,L434,M434,N434,O434))))</f>
        <v>0</v>
      </c>
      <c r="CP434" s="509">
        <f t="array" ref="CP434">IF(AQ434="N/A","",Depthdisc(I434,H434,L434,J434,K434,Z434,"Y"))</f>
        <v>0</v>
      </c>
      <c r="CQ434" s="509">
        <f t="array" ref="CQ434">IF(AQ434="N/A","",IF(CU434="N/A",0,GetSizePremiums(I434,H434,J434,K434,L434,M434,N434,O434,getSection(G434,J434,K434))))</f>
        <v>0</v>
      </c>
      <c r="CR434" s="509">
        <f t="array" ref="CR434">IF(AQ434="N/A","",IF(CU434="N/A",0,IF(ISBLANK(G434),0,GetDiameterPremiums(I434,H434,L434,M434,N434,O434,J434,K434,T434))))</f>
        <v>0</v>
      </c>
      <c r="CS434" s="509">
        <f t="array" ref="CS434">IF(AQ434="N/A","",IF(CU434="N/A",0,IF(ISBLANK(G434),0,GetKtoSPremiums(I434,H434,J434,K434,AJ434))))</f>
        <v>0</v>
      </c>
      <c r="CT434" s="509">
        <f t="shared" si="101"/>
        <v>-0.43000000000000005</v>
      </c>
      <c r="CU434" s="508">
        <f t="array" ref="CU434">IF(AQ434="N/A","",GetFMP(I434, H434, J434, K434, L434, M434, N434, O434, (Q434+R434)/2,Z434,AJ434,"Y"))</f>
        <v>2508</v>
      </c>
      <c r="CV434" s="504">
        <f t="shared" si="102"/>
        <v>2332.44</v>
      </c>
      <c r="CW434" s="508">
        <f t="shared" si="103"/>
        <v>4400</v>
      </c>
      <c r="CX434" s="717">
        <f t="shared" si="104"/>
        <v>0</v>
      </c>
      <c r="CY434" s="717">
        <f>IF(OR(AQ434="N/A",BM434="N/A",BI434="N/A"),"",IF(AND(H434&lt;1,H434&gt;=0.3,I433="ROUND"),IF(CT434&gt;=-0.4,-0.2,-0.15),MAX(CX434,IF(OR(AQ434="N/A",BM434="N/A",BI434="N/A"),"",GetFinalDiscount("Y", I434, H434, J434, K434, L434, M434, N434, O434, AS434, AT434,AU434,AV434, AW434, AX434,AY434, AZ434, BA434, BB434,BC434,BD434, BE434,BG434, BH434, BJ434, BK434, BN434, BO434, BP434)))))</f>
        <v>-0.15</v>
      </c>
      <c r="CZ434" s="717">
        <f t="shared" si="105"/>
        <v>-0.43000000000000005</v>
      </c>
      <c r="DA434" s="509">
        <f t="shared" si="106"/>
        <v>-0.43000000000000005</v>
      </c>
      <c r="DB434" s="504">
        <f t="shared" si="107"/>
        <v>2508</v>
      </c>
      <c r="DC434" s="504">
        <f t="shared" si="108"/>
        <v>2332.44</v>
      </c>
      <c r="DD434" s="504" t="str">
        <f t="shared" si="109"/>
        <v/>
      </c>
      <c r="DE434" s="504">
        <f t="array" ref="DE434">IF(OR(AQ434="N/A",BM434="N/A",BI434="N/A"),"",GetCertCharge(H434,"Y",AL434))</f>
        <v>63</v>
      </c>
      <c r="DF434" s="504">
        <f>IF(OR(AQ434="N/A",BM434="N/A",BI434="N/A"),"",DC434*Parameters!$L$3)</f>
        <v>93.297600000000003</v>
      </c>
      <c r="DG434" s="504">
        <f t="shared" si="110"/>
        <v>2176.1424000000002</v>
      </c>
      <c r="DH434" s="504">
        <f t="shared" si="111"/>
        <v>2339.9380645161291</v>
      </c>
    </row>
    <row r="435" spans="2:112" x14ac:dyDescent="0.25">
      <c r="B435" s="798"/>
      <c r="C435" s="799" t="s">
        <v>1522</v>
      </c>
      <c r="D435" s="512"/>
      <c r="E435" s="512"/>
      <c r="F435" s="722" t="s">
        <v>24</v>
      </c>
      <c r="G435" s="800"/>
      <c r="H435" s="801">
        <v>0.95</v>
      </c>
      <c r="I435" s="509" t="s">
        <v>196</v>
      </c>
      <c r="J435" s="802" t="s">
        <v>250</v>
      </c>
      <c r="K435" s="803" t="s">
        <v>251</v>
      </c>
      <c r="L435" s="804" t="s">
        <v>215</v>
      </c>
      <c r="M435" s="804" t="s">
        <v>215</v>
      </c>
      <c r="N435" s="804" t="s">
        <v>202</v>
      </c>
      <c r="O435" s="804" t="s">
        <v>36</v>
      </c>
      <c r="P435" s="806"/>
      <c r="Q435" s="805"/>
      <c r="R435" s="805"/>
      <c r="S435" s="805"/>
      <c r="T435" s="805"/>
      <c r="U435" s="805">
        <v>1.01</v>
      </c>
      <c r="V435" s="805"/>
      <c r="W435" s="805"/>
      <c r="X435" s="805"/>
      <c r="Y435" s="805"/>
      <c r="Z435" s="805">
        <v>66.400000000000006</v>
      </c>
      <c r="AA435" s="512">
        <v>54</v>
      </c>
      <c r="AB435" s="512"/>
      <c r="AC435" s="512"/>
      <c r="AD435" s="807"/>
      <c r="AE435" s="805"/>
      <c r="AF435" s="805"/>
      <c r="AG435" s="805"/>
      <c r="AH435" s="805"/>
      <c r="AI435" s="512"/>
      <c r="AJ435" s="512" t="s">
        <v>1995</v>
      </c>
      <c r="AK435" s="807"/>
      <c r="AL435" s="512"/>
      <c r="AM435" s="807"/>
      <c r="AN435" s="512"/>
      <c r="AO435" s="559">
        <f t="array" ref="AO435">IF(AQ435="N/A","",GetRapPrice(I435,H435,J435,K435))</f>
        <v>6600</v>
      </c>
      <c r="AP435" s="509">
        <f t="shared" si="96"/>
        <v>-0.61</v>
      </c>
      <c r="AQ435" s="508">
        <f t="array" ref="AQ435">GetFMP(I435,H435,J435,K435,L435,M435,N435,O435,(Q435+R435)/2,Z435,AJ435,"Y")</f>
        <v>2574</v>
      </c>
      <c r="AR435" s="504">
        <f t="shared" si="97"/>
        <v>2445.2999999999997</v>
      </c>
      <c r="AS435" s="808"/>
      <c r="AT435" s="809"/>
      <c r="AU435" s="810"/>
      <c r="AV435" s="810"/>
      <c r="AW435" s="811"/>
      <c r="AX435" s="811" t="s">
        <v>1183</v>
      </c>
      <c r="AY435" s="810" t="s">
        <v>1180</v>
      </c>
      <c r="AZ435" s="810" t="s">
        <v>267</v>
      </c>
      <c r="BA435" s="810" t="s">
        <v>1183</v>
      </c>
      <c r="BB435" s="810" t="s">
        <v>1183</v>
      </c>
      <c r="BC435" s="810" t="s">
        <v>1183</v>
      </c>
      <c r="BD435" s="810" t="s">
        <v>1234</v>
      </c>
      <c r="BE435" s="810" t="s">
        <v>1183</v>
      </c>
      <c r="BF435" s="811">
        <f>NaturalRelatedDisc(I435,H435,J435,K435,AX435,"Y",L435,M435,N435,O435)+NaturalRelatedDisc(I435,H435,J435,K435,AY435,"Y",L435,M435,N435,O435)+OpenRelatedDisc(I435,H435,J435,K435,AZ435,"Y",L435,M435,N435,O435)+GrainingRelatedDisc(I435,H435,J435,K435,BA435,"Surface","Y",L435,M435,N435,O435)+GrainingRelatedDisc(I435,H435,J435,K435,BB435,"Internal","Y",L435,M435,N435,O435)+OthersRelatedDisc(I435,H435,J435,K435,BC435,"Y",L435,M435,N435,O435)+OthersRelatedDisc(I435,H435,J435,K435,BD435,"Y",L435,M435,N435,O435)+OthersRelatedDisc(I435,H435,J435,K435,BE435,"Y",L435,M435,N435,O435)+cutrelatedDisc(I435,H435,J435,K435,L435,M435,N435,AW435,"Y",O435)+GetColClarupgDwg(I435,H435,J435,K435,AU435,AV435,"Y",L435)</f>
        <v>-0.04</v>
      </c>
      <c r="BG435" s="810" t="s">
        <v>1183</v>
      </c>
      <c r="BH435" s="810" t="s">
        <v>1183</v>
      </c>
      <c r="BI435" s="811">
        <f t="shared" si="98"/>
        <v>0</v>
      </c>
      <c r="BJ435" s="810" t="s">
        <v>1183</v>
      </c>
      <c r="BK435" s="810" t="s">
        <v>1183</v>
      </c>
      <c r="BL435" s="810" t="s">
        <v>1322</v>
      </c>
      <c r="BM435" s="811">
        <f t="shared" si="99"/>
        <v>0</v>
      </c>
      <c r="BN435" s="812" t="s">
        <v>861</v>
      </c>
      <c r="BO435" s="812" t="s">
        <v>749</v>
      </c>
      <c r="BP435" s="812" t="s">
        <v>749</v>
      </c>
      <c r="BQ435" s="811">
        <f>cleanrelateddisc(I435, H435, J435, K435, BN435, BO435, "Y", L435, M435, N435)+HARelatedDisc(I435, H435, J435, K435,BP435, "Y", L435)</f>
        <v>0</v>
      </c>
      <c r="BR435" s="810"/>
      <c r="BS435" s="810"/>
      <c r="BT435" s="811"/>
      <c r="BU435" s="811"/>
      <c r="BV435" s="810"/>
      <c r="BW435" s="811"/>
      <c r="BX435" s="810"/>
      <c r="BY435" s="813"/>
      <c r="BZ435" s="811"/>
      <c r="CA435" s="813"/>
      <c r="CB435" s="811"/>
      <c r="CC435" s="810"/>
      <c r="CD435" s="810"/>
      <c r="CE435" s="810"/>
      <c r="CF435" s="810"/>
      <c r="CG435" s="810"/>
      <c r="CH435" s="810"/>
      <c r="CI435" s="810"/>
      <c r="CJ435" s="810"/>
      <c r="CK435" s="814"/>
      <c r="CL435" s="815">
        <f t="array" ref="CL435">getSection(I435,J435,K435)</f>
        <v>5</v>
      </c>
      <c r="CM435" s="508">
        <f t="array" ref="CM435">IF(AQ435="N/A","",IF(CU435="N/A",0,GetRapPrice(I435,H435,J435,K435)))</f>
        <v>6600</v>
      </c>
      <c r="CN435" s="509">
        <f t="shared" si="100"/>
        <v>-0.61</v>
      </c>
      <c r="CO435" s="509">
        <f t="array" ref="CO435">IF(AQ435="N/A","",IF(CU435="N/A",0,IF(ISBLANK(G435),0,GetPolSymmDiscount(I435,H435,J435,K435,L435,M435,N435,O435))))</f>
        <v>0</v>
      </c>
      <c r="CP435" s="509">
        <f t="array" ref="CP435">IF(AQ435="N/A","",Depthdisc(I435,H435,L435,J435,K435,Z435,"Y"))</f>
        <v>0</v>
      </c>
      <c r="CQ435" s="509">
        <f t="array" ref="CQ435">IF(AQ435="N/A","",IF(CU435="N/A",0,GetSizePremiums(I435,H435,J435,K435,L435,M435,N435,O435,getSection(G435,J435,K435))))</f>
        <v>0</v>
      </c>
      <c r="CR435" s="509">
        <f t="array" ref="CR435">IF(AQ435="N/A","",IF(CU435="N/A",0,IF(ISBLANK(G435),0,GetDiameterPremiums(I435,H435,L435,M435,N435,O435,J435,K435,T435))))</f>
        <v>0</v>
      </c>
      <c r="CS435" s="509">
        <f t="array" ref="CS435">IF(AQ435="N/A","",IF(CU435="N/A",0,IF(ISBLANK(G435),0,GetKtoSPremiums(I435,H435,J435,K435,AJ435))))</f>
        <v>0</v>
      </c>
      <c r="CT435" s="509">
        <f t="shared" si="101"/>
        <v>-0.61</v>
      </c>
      <c r="CU435" s="508">
        <f t="array" ref="CU435">IF(AQ435="N/A","",GetFMP(I435, H435, J435, K435, L435, M435, N435, O435, (Q435+R435)/2,Z435,AJ435,"Y"))</f>
        <v>2574</v>
      </c>
      <c r="CV435" s="504">
        <f t="shared" si="102"/>
        <v>2445.2999999999997</v>
      </c>
      <c r="CW435" s="508">
        <f t="shared" si="103"/>
        <v>6600</v>
      </c>
      <c r="CX435" s="717">
        <f t="shared" si="104"/>
        <v>-0.04</v>
      </c>
      <c r="CY435" s="717">
        <f>IF(OR(AQ435="N/A",BM435="N/A",BI435="N/A"),"",IF(AND(H435&lt;1,H435&gt;=0.3,I434="ROUND"),IF(CT435&gt;=-0.4,-0.2,-0.15),MAX(CX435,IF(OR(AQ435="N/A",BM435="N/A",BI435="N/A"),"",GetFinalDiscount("Y", I435, H435, J435, K435, L435, M435, N435, O435, AS435, AT435,AU435,AV435, AW435, AX435,AY435, AZ435, BA435, BB435,BC435,BD435, BE435,BG435, BH435, BJ435, BK435, BN435, BO435, BP435)))))</f>
        <v>-0.15</v>
      </c>
      <c r="CZ435" s="717">
        <f t="shared" si="105"/>
        <v>-0.61</v>
      </c>
      <c r="DA435" s="509">
        <f t="shared" si="106"/>
        <v>-0.65</v>
      </c>
      <c r="DB435" s="504">
        <f t="shared" si="107"/>
        <v>2310</v>
      </c>
      <c r="DC435" s="504">
        <f t="shared" si="108"/>
        <v>2194.5</v>
      </c>
      <c r="DD435" s="504" t="str">
        <f t="shared" si="109"/>
        <v/>
      </c>
      <c r="DE435" s="504">
        <f t="array" ref="DE435">IF(OR(AQ435="N/A",BM435="N/A",BI435="N/A"),"",GetCertCharge(H435,"Y",AL435))</f>
        <v>63</v>
      </c>
      <c r="DF435" s="504">
        <f>IF(OR(AQ435="N/A",BM435="N/A",BI435="N/A"),"",DC435*Parameters!$L$3)</f>
        <v>87.78</v>
      </c>
      <c r="DG435" s="504">
        <f t="shared" si="110"/>
        <v>2043.72</v>
      </c>
      <c r="DH435" s="504">
        <f t="shared" si="111"/>
        <v>2151.2842105263157</v>
      </c>
    </row>
    <row r="436" spans="2:112" x14ac:dyDescent="0.25">
      <c r="B436" s="798"/>
      <c r="C436" s="799" t="s">
        <v>1523</v>
      </c>
      <c r="D436" s="512"/>
      <c r="E436" s="512"/>
      <c r="F436" s="722" t="s">
        <v>24</v>
      </c>
      <c r="G436" s="800"/>
      <c r="H436" s="801">
        <v>0.95</v>
      </c>
      <c r="I436" s="509" t="s">
        <v>196</v>
      </c>
      <c r="J436" s="802" t="s">
        <v>285</v>
      </c>
      <c r="K436" s="803" t="s">
        <v>259</v>
      </c>
      <c r="L436" s="804" t="s">
        <v>215</v>
      </c>
      <c r="M436" s="805" t="s">
        <v>188</v>
      </c>
      <c r="N436" s="804" t="s">
        <v>215</v>
      </c>
      <c r="O436" s="804" t="s">
        <v>58</v>
      </c>
      <c r="P436" s="806"/>
      <c r="Q436" s="805"/>
      <c r="R436" s="805"/>
      <c r="S436" s="805"/>
      <c r="T436" s="805"/>
      <c r="U436" s="805">
        <v>1.02</v>
      </c>
      <c r="V436" s="805"/>
      <c r="W436" s="805"/>
      <c r="X436" s="805"/>
      <c r="Y436" s="805"/>
      <c r="Z436" s="805">
        <v>67.3</v>
      </c>
      <c r="AA436" s="512">
        <v>55</v>
      </c>
      <c r="AB436" s="512"/>
      <c r="AC436" s="512"/>
      <c r="AD436" s="807"/>
      <c r="AE436" s="805"/>
      <c r="AF436" s="805"/>
      <c r="AG436" s="805"/>
      <c r="AH436" s="805"/>
      <c r="AI436" s="512"/>
      <c r="AJ436" s="512" t="s">
        <v>1930</v>
      </c>
      <c r="AK436" s="807"/>
      <c r="AL436" s="512"/>
      <c r="AM436" s="807"/>
      <c r="AN436" s="512"/>
      <c r="AO436" s="559">
        <f t="array" ref="AO436">IF(AQ436="N/A","",GetRapPrice(I436,H436,J436,K436))</f>
        <v>2700</v>
      </c>
      <c r="AP436" s="509">
        <f t="shared" si="96"/>
        <v>-0.63</v>
      </c>
      <c r="AQ436" s="508">
        <f t="array" ref="AQ436">GetFMP(I436,H436,J436,K436,L436,M436,N436,O436,(Q436+R436)/2,Z436,AJ436,"Y")</f>
        <v>999</v>
      </c>
      <c r="AR436" s="504">
        <f t="shared" si="97"/>
        <v>949.05</v>
      </c>
      <c r="AS436" s="808"/>
      <c r="AT436" s="809"/>
      <c r="AU436" s="810"/>
      <c r="AV436" s="810"/>
      <c r="AW436" s="811" t="s">
        <v>189</v>
      </c>
      <c r="AX436" s="811" t="s">
        <v>257</v>
      </c>
      <c r="AY436" s="810" t="s">
        <v>1183</v>
      </c>
      <c r="AZ436" s="810" t="s">
        <v>1183</v>
      </c>
      <c r="BA436" s="810" t="s">
        <v>1183</v>
      </c>
      <c r="BB436" s="810" t="s">
        <v>1183</v>
      </c>
      <c r="BC436" s="810" t="s">
        <v>1183</v>
      </c>
      <c r="BD436" s="810" t="s">
        <v>1234</v>
      </c>
      <c r="BE436" s="810" t="s">
        <v>1183</v>
      </c>
      <c r="BF436" s="811">
        <f>NaturalRelatedDisc(I436,H436,J436,K436,AX436,"Y",L436,M436,N436,O436)+NaturalRelatedDisc(I436,H436,J436,K436,AY436,"Y",L436,M436,N436,O436)+OpenRelatedDisc(I436,H436,J436,K436,AZ436,"Y",L436,M436,N436,O436)+GrainingRelatedDisc(I436,H436,J436,K436,BA436,"Surface","Y",L436,M436,N436,O436)+GrainingRelatedDisc(I436,H436,J436,K436,BB436,"Internal","Y",L436,M436,N436,O436)+OthersRelatedDisc(I436,H436,J436,K436,BC436,"Y",L436,M436,N436,O436)+OthersRelatedDisc(I436,H436,J436,K436,BD436,"Y",L436,M436,N436,O436)+OthersRelatedDisc(I436,H436,J436,K436,BE436,"Y",L436,M436,N436,O436)+cutrelatedDisc(I436,H436,J436,K436,L436,M436,N436,AW436,"Y",O436)+GetColClarupgDwg(I436,H436,J436,K436,AU436,AV436,"Y",L436)</f>
        <v>0</v>
      </c>
      <c r="BG436" s="810" t="s">
        <v>1183</v>
      </c>
      <c r="BH436" s="810" t="s">
        <v>1183</v>
      </c>
      <c r="BI436" s="811">
        <f t="shared" si="98"/>
        <v>0</v>
      </c>
      <c r="BJ436" s="810" t="s">
        <v>1183</v>
      </c>
      <c r="BK436" s="810" t="s">
        <v>1183</v>
      </c>
      <c r="BL436" s="810" t="s">
        <v>1327</v>
      </c>
      <c r="BM436" s="811">
        <f t="shared" si="99"/>
        <v>0</v>
      </c>
      <c r="BN436" s="812" t="s">
        <v>749</v>
      </c>
      <c r="BO436" s="812" t="s">
        <v>861</v>
      </c>
      <c r="BP436" s="812" t="s">
        <v>749</v>
      </c>
      <c r="BQ436" s="811">
        <f>cleanrelateddisc(I436, H436, J436, K436, BN436, BO436, "Y", L436, M436, N436)+HARelatedDisc(I436, H436, J436, K436,BP436, "Y", L436)</f>
        <v>0</v>
      </c>
      <c r="BR436" s="810"/>
      <c r="BS436" s="810"/>
      <c r="BT436" s="811"/>
      <c r="BU436" s="811"/>
      <c r="BV436" s="810"/>
      <c r="BW436" s="811"/>
      <c r="BX436" s="810"/>
      <c r="BY436" s="813"/>
      <c r="BZ436" s="811"/>
      <c r="CA436" s="813"/>
      <c r="CB436" s="811"/>
      <c r="CC436" s="810"/>
      <c r="CD436" s="810"/>
      <c r="CE436" s="810"/>
      <c r="CF436" s="810"/>
      <c r="CG436" s="810"/>
      <c r="CH436" s="810"/>
      <c r="CI436" s="810"/>
      <c r="CJ436" s="810"/>
      <c r="CK436" s="814"/>
      <c r="CL436" s="815">
        <f t="array" ref="CL436">getSection(I436,J436,K436)</f>
        <v>9</v>
      </c>
      <c r="CM436" s="508">
        <f t="array" ref="CM436">IF(AQ436="N/A","",IF(CU436="N/A",0,GetRapPrice(I436,H436,J436,K436)))</f>
        <v>2700</v>
      </c>
      <c r="CN436" s="509">
        <f t="shared" si="100"/>
        <v>-0.63</v>
      </c>
      <c r="CO436" s="509">
        <f t="array" ref="CO436">IF(AQ436="N/A","",IF(CU436="N/A",0,IF(ISBLANK(G436),0,GetPolSymmDiscount(I436,H436,J436,K436,L436,M436,N436,O436))))</f>
        <v>0</v>
      </c>
      <c r="CP436" s="509">
        <f t="array" ref="CP436">IF(AQ436="N/A","",Depthdisc(I436,H436,L436,J436,K436,Z436,"Y"))</f>
        <v>0</v>
      </c>
      <c r="CQ436" s="509">
        <f t="array" ref="CQ436">IF(AQ436="N/A","",IF(CU436="N/A",0,GetSizePremiums(I436,H436,J436,K436,L436,M436,N436,O436,getSection(G436,J436,K436))))</f>
        <v>0</v>
      </c>
      <c r="CR436" s="509">
        <f t="array" ref="CR436">IF(AQ436="N/A","",IF(CU436="N/A",0,IF(ISBLANK(G436),0,GetDiameterPremiums(I436,H436,L436,M436,N436,O436,J436,K436,T436))))</f>
        <v>0</v>
      </c>
      <c r="CS436" s="509">
        <f t="array" ref="CS436">IF(AQ436="N/A","",IF(CU436="N/A",0,IF(ISBLANK(G436),0,GetKtoSPremiums(I436,H436,J436,K436,AJ436))))</f>
        <v>0</v>
      </c>
      <c r="CT436" s="509">
        <f t="shared" si="101"/>
        <v>-0.63</v>
      </c>
      <c r="CU436" s="508">
        <f t="array" ref="CU436">IF(AQ436="N/A","",GetFMP(I436, H436, J436, K436, L436, M436, N436, O436, (Q436+R436)/2,Z436,AJ436,"Y"))</f>
        <v>999</v>
      </c>
      <c r="CV436" s="504">
        <f t="shared" si="102"/>
        <v>949.05</v>
      </c>
      <c r="CW436" s="508">
        <f t="shared" si="103"/>
        <v>2700</v>
      </c>
      <c r="CX436" s="717">
        <f t="shared" si="104"/>
        <v>0</v>
      </c>
      <c r="CY436" s="717">
        <f>IF(OR(AQ436="N/A",BM436="N/A",BI436="N/A"),"",IF(AND(H436&lt;1,H436&gt;=0.3,I435="ROUND"),IF(CT436&gt;=-0.4,-0.2,-0.15),MAX(CX436,IF(OR(AQ436="N/A",BM436="N/A",BI436="N/A"),"",GetFinalDiscount("Y", I436, H436, J436, K436, L436, M436, N436, O436, AS436, AT436,AU436,AV436, AW436, AX436,AY436, AZ436, BA436, BB436,BC436,BD436, BE436,BG436, BH436, BJ436, BK436, BN436, BO436, BP436)))))</f>
        <v>-0.15</v>
      </c>
      <c r="CZ436" s="717">
        <f t="shared" si="105"/>
        <v>-0.63</v>
      </c>
      <c r="DA436" s="509">
        <f t="shared" si="106"/>
        <v>-0.63</v>
      </c>
      <c r="DB436" s="504">
        <f t="shared" si="107"/>
        <v>999</v>
      </c>
      <c r="DC436" s="504">
        <f t="shared" si="108"/>
        <v>949.05</v>
      </c>
      <c r="DD436" s="504" t="str">
        <f t="shared" si="109"/>
        <v/>
      </c>
      <c r="DE436" s="504">
        <f t="array" ref="DE436">IF(OR(AQ436="N/A",BM436="N/A",BI436="N/A"),"",GetCertCharge(H436,"Y",AL436))</f>
        <v>63</v>
      </c>
      <c r="DF436" s="504">
        <f>IF(OR(AQ436="N/A",BM436="N/A",BI436="N/A"),"",DC436*Parameters!$L$3)</f>
        <v>37.961999999999996</v>
      </c>
      <c r="DG436" s="504">
        <f t="shared" si="110"/>
        <v>848.08799999999997</v>
      </c>
      <c r="DH436" s="504">
        <f t="shared" si="111"/>
        <v>892.7242105263158</v>
      </c>
    </row>
    <row r="437" spans="2:112" x14ac:dyDescent="0.25">
      <c r="B437" s="798"/>
      <c r="C437" s="799" t="s">
        <v>1522</v>
      </c>
      <c r="D437" s="512"/>
      <c r="E437" s="512"/>
      <c r="F437" s="722" t="s">
        <v>24</v>
      </c>
      <c r="G437" s="800"/>
      <c r="H437" s="801">
        <v>0.95</v>
      </c>
      <c r="I437" s="509" t="s">
        <v>196</v>
      </c>
      <c r="J437" s="802" t="s">
        <v>250</v>
      </c>
      <c r="K437" s="803" t="s">
        <v>251</v>
      </c>
      <c r="L437" s="804" t="s">
        <v>215</v>
      </c>
      <c r="M437" s="804" t="s">
        <v>215</v>
      </c>
      <c r="N437" s="804" t="s">
        <v>202</v>
      </c>
      <c r="O437" s="804" t="s">
        <v>36</v>
      </c>
      <c r="P437" s="806"/>
      <c r="Q437" s="805"/>
      <c r="R437" s="805"/>
      <c r="S437" s="805"/>
      <c r="T437" s="805"/>
      <c r="U437" s="805">
        <v>1.01</v>
      </c>
      <c r="V437" s="805"/>
      <c r="W437" s="805"/>
      <c r="X437" s="805"/>
      <c r="Y437" s="805"/>
      <c r="Z437" s="805">
        <v>66.400000000000006</v>
      </c>
      <c r="AA437" s="512">
        <v>54</v>
      </c>
      <c r="AB437" s="512"/>
      <c r="AC437" s="512"/>
      <c r="AD437" s="807"/>
      <c r="AE437" s="805"/>
      <c r="AF437" s="805"/>
      <c r="AG437" s="805"/>
      <c r="AH437" s="805"/>
      <c r="AI437" s="512"/>
      <c r="AJ437" s="512" t="s">
        <v>1995</v>
      </c>
      <c r="AK437" s="807"/>
      <c r="AL437" s="512"/>
      <c r="AM437" s="807"/>
      <c r="AN437" s="512"/>
      <c r="AO437" s="559">
        <f t="array" ref="AO437">IF(AQ437="N/A","",GetRapPrice(I437,H437,J437,K437))</f>
        <v>6600</v>
      </c>
      <c r="AP437" s="509">
        <f t="shared" si="96"/>
        <v>-0.61</v>
      </c>
      <c r="AQ437" s="508">
        <f t="array" ref="AQ437">GetFMP(I437,H437,J437,K437,L437,M437,N437,O437,(Q437+R437)/2,Z437,AJ437,"Y")</f>
        <v>2574</v>
      </c>
      <c r="AR437" s="504">
        <f t="shared" si="97"/>
        <v>2445.2999999999997</v>
      </c>
      <c r="AS437" s="808"/>
      <c r="AT437" s="809"/>
      <c r="AU437" s="810"/>
      <c r="AV437" s="810"/>
      <c r="AW437" s="811"/>
      <c r="AX437" s="811" t="s">
        <v>1441</v>
      </c>
      <c r="AY437" s="810" t="s">
        <v>1180</v>
      </c>
      <c r="AZ437" s="810" t="s">
        <v>267</v>
      </c>
      <c r="BA437" s="810" t="s">
        <v>1183</v>
      </c>
      <c r="BB437" s="810" t="s">
        <v>1183</v>
      </c>
      <c r="BC437" s="810" t="s">
        <v>1183</v>
      </c>
      <c r="BD437" s="810" t="s">
        <v>1234</v>
      </c>
      <c r="BE437" s="810" t="s">
        <v>1183</v>
      </c>
      <c r="BF437" s="811">
        <f>NaturalRelatedDisc(I437,H437,J437,K437,AX437,"Y",L437,M437,N437,O437)+NaturalRelatedDisc(I437,H437,J437,K437,AY437,"Y",L437,M437,N437,O437)+OpenRelatedDisc(I437,H437,J437,K437,AZ437,"Y",L437,M437,N437,O437)+GrainingRelatedDisc(I437,H437,J437,K437,BA437,"Surface","Y",L437,M437,N437,O437)+GrainingRelatedDisc(I437,H437,J437,K437,BB437,"Internal","Y",L437,M437,N437,O437)+OthersRelatedDisc(I437,H437,J437,K437,BC437,"Y",L437,M437,N437,O437)+OthersRelatedDisc(I437,H437,J437,K437,BD437,"Y",L437,M437,N437,O437)+OthersRelatedDisc(I437,H437,J437,K437,BE437,"Y",L437,M437,N437,O437)+cutrelatedDisc(I437,H437,J437,K437,L437,M437,N437,AW437,"Y",O437)+GetColClarupgDwg(I437,H437,J437,K437,AU437,AV437,"Y",L437)</f>
        <v>-0.05</v>
      </c>
      <c r="BG437" s="810" t="s">
        <v>1183</v>
      </c>
      <c r="BH437" s="810" t="s">
        <v>1183</v>
      </c>
      <c r="BI437" s="811">
        <f t="shared" si="98"/>
        <v>0</v>
      </c>
      <c r="BJ437" s="810" t="s">
        <v>1183</v>
      </c>
      <c r="BK437" s="810" t="s">
        <v>1183</v>
      </c>
      <c r="BL437" s="810" t="s">
        <v>1322</v>
      </c>
      <c r="BM437" s="811">
        <f t="shared" si="99"/>
        <v>0</v>
      </c>
      <c r="BN437" s="812" t="s">
        <v>861</v>
      </c>
      <c r="BO437" s="812" t="s">
        <v>749</v>
      </c>
      <c r="BP437" s="812" t="s">
        <v>749</v>
      </c>
      <c r="BQ437" s="811">
        <f>cleanrelateddisc(I437, H437, J437, K437, BN437, BO437, "Y", L437, M437, N437)+HARelatedDisc(I437, H437, J437, K437,BP437, "Y", L437)</f>
        <v>0</v>
      </c>
      <c r="BR437" s="810"/>
      <c r="BS437" s="810"/>
      <c r="BT437" s="811"/>
      <c r="BU437" s="811"/>
      <c r="BV437" s="810"/>
      <c r="BW437" s="811"/>
      <c r="BX437" s="810"/>
      <c r="BY437" s="813"/>
      <c r="BZ437" s="811"/>
      <c r="CA437" s="813"/>
      <c r="CB437" s="811"/>
      <c r="CC437" s="810"/>
      <c r="CD437" s="810"/>
      <c r="CE437" s="810"/>
      <c r="CF437" s="810"/>
      <c r="CG437" s="810"/>
      <c r="CH437" s="810"/>
      <c r="CI437" s="810"/>
      <c r="CJ437" s="810"/>
      <c r="CK437" s="814"/>
      <c r="CL437" s="815">
        <f t="array" ref="CL437">getSection(I437,J437,K437)</f>
        <v>5</v>
      </c>
      <c r="CM437" s="508">
        <f t="array" ref="CM437">IF(AQ437="N/A","",IF(CU437="N/A",0,GetRapPrice(I437,H437,J437,K437)))</f>
        <v>6600</v>
      </c>
      <c r="CN437" s="509">
        <f t="shared" si="100"/>
        <v>-0.61</v>
      </c>
      <c r="CO437" s="509">
        <f t="array" ref="CO437">IF(AQ437="N/A","",IF(CU437="N/A",0,IF(ISBLANK(G437),0,GetPolSymmDiscount(I437,H437,J437,K437,L437,M437,N437,O437))))</f>
        <v>0</v>
      </c>
      <c r="CP437" s="509">
        <f t="array" ref="CP437">IF(AQ437="N/A","",Depthdisc(I437,H437,L437,J437,K437,Z437,"Y"))</f>
        <v>0</v>
      </c>
      <c r="CQ437" s="509">
        <f t="array" ref="CQ437">IF(AQ437="N/A","",IF(CU437="N/A",0,GetSizePremiums(I437,H437,J437,K437,L437,M437,N437,O437,getSection(G437,J437,K437))))</f>
        <v>0</v>
      </c>
      <c r="CR437" s="509">
        <f t="array" ref="CR437">IF(AQ437="N/A","",IF(CU437="N/A",0,IF(ISBLANK(G437),0,GetDiameterPremiums(I437,H437,L437,M437,N437,O437,J437,K437,T437))))</f>
        <v>0</v>
      </c>
      <c r="CS437" s="509">
        <f t="array" ref="CS437">IF(AQ437="N/A","",IF(CU437="N/A",0,IF(ISBLANK(G437),0,GetKtoSPremiums(I437,H437,J437,K437,AJ437))))</f>
        <v>0</v>
      </c>
      <c r="CT437" s="509">
        <f t="shared" si="101"/>
        <v>-0.61</v>
      </c>
      <c r="CU437" s="508">
        <f t="array" ref="CU437">IF(AQ437="N/A","",GetFMP(I437, H437, J437, K437, L437, M437, N437, O437, (Q437+R437)/2,Z437,AJ437,"Y"))</f>
        <v>2574</v>
      </c>
      <c r="CV437" s="504">
        <f t="shared" si="102"/>
        <v>2445.2999999999997</v>
      </c>
      <c r="CW437" s="508">
        <f t="shared" si="103"/>
        <v>6600</v>
      </c>
      <c r="CX437" s="717">
        <f t="shared" si="104"/>
        <v>-0.05</v>
      </c>
      <c r="CY437" s="717">
        <f>IF(OR(AQ437="N/A",BM437="N/A",BI437="N/A"),"",IF(AND(H437&lt;1,H437&gt;=0.3,I436="ROUND"),IF(CT437&gt;=-0.4,-0.2,-0.15),MAX(CX437,IF(OR(AQ437="N/A",BM437="N/A",BI437="N/A"),"",GetFinalDiscount("Y", I437, H437, J437, K437, L437, M437, N437, O437, AS437, AT437,AU437,AV437, AW437, AX437,AY437, AZ437, BA437, BB437,BC437,BD437, BE437,BG437, BH437, BJ437, BK437, BN437, BO437, BP437)))))</f>
        <v>-0.15</v>
      </c>
      <c r="CZ437" s="717">
        <f t="shared" si="105"/>
        <v>-0.61</v>
      </c>
      <c r="DA437" s="509">
        <f t="shared" si="106"/>
        <v>-0.66</v>
      </c>
      <c r="DB437" s="504">
        <f t="shared" si="107"/>
        <v>2244</v>
      </c>
      <c r="DC437" s="504">
        <f t="shared" si="108"/>
        <v>2131.7999999999997</v>
      </c>
      <c r="DD437" s="504" t="str">
        <f t="shared" si="109"/>
        <v/>
      </c>
      <c r="DE437" s="504">
        <f t="array" ref="DE437">IF(OR(AQ437="N/A",BM437="N/A",BI437="N/A"),"",GetCertCharge(H437,"Y",AL437))</f>
        <v>63</v>
      </c>
      <c r="DF437" s="504">
        <f>IF(OR(AQ437="N/A",BM437="N/A",BI437="N/A"),"",DC437*Parameters!$L$3)</f>
        <v>85.271999999999991</v>
      </c>
      <c r="DG437" s="504">
        <f t="shared" si="110"/>
        <v>1983.5279999999998</v>
      </c>
      <c r="DH437" s="504">
        <f t="shared" si="111"/>
        <v>2087.9242105263156</v>
      </c>
    </row>
    <row r="438" spans="2:112" x14ac:dyDescent="0.25">
      <c r="B438" s="798"/>
      <c r="C438" s="799" t="s">
        <v>1523</v>
      </c>
      <c r="D438" s="512"/>
      <c r="E438" s="512"/>
      <c r="F438" s="722" t="s">
        <v>24</v>
      </c>
      <c r="G438" s="800"/>
      <c r="H438" s="801">
        <v>0.95</v>
      </c>
      <c r="I438" s="509" t="s">
        <v>196</v>
      </c>
      <c r="J438" s="802" t="s">
        <v>285</v>
      </c>
      <c r="K438" s="803" t="s">
        <v>259</v>
      </c>
      <c r="L438" s="804" t="s">
        <v>215</v>
      </c>
      <c r="M438" s="805" t="s">
        <v>188</v>
      </c>
      <c r="N438" s="804" t="s">
        <v>215</v>
      </c>
      <c r="O438" s="804" t="s">
        <v>58</v>
      </c>
      <c r="P438" s="806"/>
      <c r="Q438" s="805"/>
      <c r="R438" s="805"/>
      <c r="S438" s="805"/>
      <c r="T438" s="805"/>
      <c r="U438" s="805">
        <v>1.02</v>
      </c>
      <c r="V438" s="805"/>
      <c r="W438" s="805"/>
      <c r="X438" s="805"/>
      <c r="Y438" s="805"/>
      <c r="Z438" s="805">
        <v>67.3</v>
      </c>
      <c r="AA438" s="512">
        <v>55</v>
      </c>
      <c r="AB438" s="512"/>
      <c r="AC438" s="512"/>
      <c r="AD438" s="807"/>
      <c r="AE438" s="805"/>
      <c r="AF438" s="805"/>
      <c r="AG438" s="805"/>
      <c r="AH438" s="805"/>
      <c r="AI438" s="512"/>
      <c r="AJ438" s="512" t="s">
        <v>1930</v>
      </c>
      <c r="AK438" s="807"/>
      <c r="AL438" s="512"/>
      <c r="AM438" s="807"/>
      <c r="AN438" s="512"/>
      <c r="AO438" s="559">
        <f t="array" ref="AO438">IF(AQ438="N/A","",GetRapPrice(I438,H438,J438,K438))</f>
        <v>2700</v>
      </c>
      <c r="AP438" s="509">
        <f t="shared" si="96"/>
        <v>-0.63</v>
      </c>
      <c r="AQ438" s="508">
        <f t="array" ref="AQ438">GetFMP(I438,H438,J438,K438,L438,M438,N438,O438,(Q438+R438)/2,Z438,AJ438,"Y")</f>
        <v>999</v>
      </c>
      <c r="AR438" s="504">
        <f t="shared" si="97"/>
        <v>949.05</v>
      </c>
      <c r="AS438" s="808"/>
      <c r="AT438" s="809"/>
      <c r="AU438" s="810"/>
      <c r="AV438" s="810"/>
      <c r="AW438" s="811" t="s">
        <v>189</v>
      </c>
      <c r="AX438" s="811" t="s">
        <v>257</v>
      </c>
      <c r="AY438" s="810" t="s">
        <v>1183</v>
      </c>
      <c r="AZ438" s="810" t="s">
        <v>1183</v>
      </c>
      <c r="BA438" s="810" t="s">
        <v>1183</v>
      </c>
      <c r="BB438" s="810" t="s">
        <v>1183</v>
      </c>
      <c r="BC438" s="810" t="s">
        <v>1183</v>
      </c>
      <c r="BD438" s="810" t="s">
        <v>1234</v>
      </c>
      <c r="BE438" s="810" t="s">
        <v>1183</v>
      </c>
      <c r="BF438" s="811">
        <f>NaturalRelatedDisc(I438,H438,J438,K438,AX438,"Y",L438,M438,N438,O438)+NaturalRelatedDisc(I438,H438,J438,K438,AY438,"Y",L438,M438,N438,O438)+OpenRelatedDisc(I438,H438,J438,K438,AZ438,"Y",L438,M438,N438,O438)+GrainingRelatedDisc(I438,H438,J438,K438,BA438,"Surface","Y",L438,M438,N438,O438)+GrainingRelatedDisc(I438,H438,J438,K438,BB438,"Internal","Y",L438,M438,N438,O438)+OthersRelatedDisc(I438,H438,J438,K438,BC438,"Y",L438,M438,N438,O438)+OthersRelatedDisc(I438,H438,J438,K438,BD438,"Y",L438,M438,N438,O438)+OthersRelatedDisc(I438,H438,J438,K438,BE438,"Y",L438,M438,N438,O438)+cutrelatedDisc(I438,H438,J438,K438,L438,M438,N438,AW438,"Y",O438)+GetColClarupgDwg(I438,H438,J438,K438,AU438,AV438,"Y",L438)</f>
        <v>0</v>
      </c>
      <c r="BG438" s="810" t="s">
        <v>1183</v>
      </c>
      <c r="BH438" s="810" t="s">
        <v>1183</v>
      </c>
      <c r="BI438" s="811">
        <f t="shared" si="98"/>
        <v>0</v>
      </c>
      <c r="BJ438" s="810" t="s">
        <v>1183</v>
      </c>
      <c r="BK438" s="810" t="s">
        <v>1183</v>
      </c>
      <c r="BL438" s="810" t="s">
        <v>1327</v>
      </c>
      <c r="BM438" s="811">
        <f t="shared" si="99"/>
        <v>0</v>
      </c>
      <c r="BN438" s="812" t="s">
        <v>749</v>
      </c>
      <c r="BO438" s="812" t="s">
        <v>861</v>
      </c>
      <c r="BP438" s="812" t="s">
        <v>749</v>
      </c>
      <c r="BQ438" s="811">
        <f>cleanrelateddisc(I438, H438, J438, K438, BN438, BO438, "Y", L438, M438, N438)+HARelatedDisc(I438, H438, J438, K438,BP438, "Y", L438)</f>
        <v>0</v>
      </c>
      <c r="BR438" s="810"/>
      <c r="BS438" s="810"/>
      <c r="BT438" s="811"/>
      <c r="BU438" s="811"/>
      <c r="BV438" s="810"/>
      <c r="BW438" s="811"/>
      <c r="BX438" s="810"/>
      <c r="BY438" s="813"/>
      <c r="BZ438" s="811"/>
      <c r="CA438" s="813"/>
      <c r="CB438" s="811"/>
      <c r="CC438" s="810"/>
      <c r="CD438" s="810"/>
      <c r="CE438" s="810"/>
      <c r="CF438" s="810"/>
      <c r="CG438" s="810"/>
      <c r="CH438" s="810"/>
      <c r="CI438" s="810"/>
      <c r="CJ438" s="810"/>
      <c r="CK438" s="814"/>
      <c r="CL438" s="815">
        <f t="array" ref="CL438">getSection(I438,J438,K438)</f>
        <v>9</v>
      </c>
      <c r="CM438" s="508">
        <f t="array" ref="CM438">IF(AQ438="N/A","",IF(CU438="N/A",0,GetRapPrice(I438,H438,J438,K438)))</f>
        <v>2700</v>
      </c>
      <c r="CN438" s="509">
        <f t="shared" si="100"/>
        <v>-0.63</v>
      </c>
      <c r="CO438" s="509">
        <f t="array" ref="CO438">IF(AQ438="N/A","",IF(CU438="N/A",0,IF(ISBLANK(G438),0,GetPolSymmDiscount(I438,H438,J438,K438,L438,M438,N438,O438))))</f>
        <v>0</v>
      </c>
      <c r="CP438" s="509">
        <f t="array" ref="CP438">IF(AQ438="N/A","",Depthdisc(I438,H438,L438,J438,K438,Z438,"Y"))</f>
        <v>0</v>
      </c>
      <c r="CQ438" s="509">
        <f t="array" ref="CQ438">IF(AQ438="N/A","",IF(CU438="N/A",0,GetSizePremiums(I438,H438,J438,K438,L438,M438,N438,O438,getSection(G438,J438,K438))))</f>
        <v>0</v>
      </c>
      <c r="CR438" s="509">
        <f t="array" ref="CR438">IF(AQ438="N/A","",IF(CU438="N/A",0,IF(ISBLANK(G438),0,GetDiameterPremiums(I438,H438,L438,M438,N438,O438,J438,K438,T438))))</f>
        <v>0</v>
      </c>
      <c r="CS438" s="509">
        <f t="array" ref="CS438">IF(AQ438="N/A","",IF(CU438="N/A",0,IF(ISBLANK(G438),0,GetKtoSPremiums(I438,H438,J438,K438,AJ438))))</f>
        <v>0</v>
      </c>
      <c r="CT438" s="509">
        <f t="shared" si="101"/>
        <v>-0.63</v>
      </c>
      <c r="CU438" s="508">
        <f t="array" ref="CU438">IF(AQ438="N/A","",GetFMP(I438, H438, J438, K438, L438, M438, N438, O438, (Q438+R438)/2,Z438,AJ438,"Y"))</f>
        <v>999</v>
      </c>
      <c r="CV438" s="504">
        <f t="shared" si="102"/>
        <v>949.05</v>
      </c>
      <c r="CW438" s="508">
        <f t="shared" si="103"/>
        <v>2700</v>
      </c>
      <c r="CX438" s="717">
        <f t="shared" si="104"/>
        <v>0</v>
      </c>
      <c r="CY438" s="717">
        <f>IF(OR(AQ438="N/A",BM438="N/A",BI438="N/A"),"",IF(AND(H438&lt;1,H438&gt;=0.3,I437="ROUND"),IF(CT438&gt;=-0.4,-0.2,-0.15),MAX(CX438,IF(OR(AQ438="N/A",BM438="N/A",BI438="N/A"),"",GetFinalDiscount("Y", I438, H438, J438, K438, L438, M438, N438, O438, AS438, AT438,AU438,AV438, AW438, AX438,AY438, AZ438, BA438, BB438,BC438,BD438, BE438,BG438, BH438, BJ438, BK438, BN438, BO438, BP438)))))</f>
        <v>-0.15</v>
      </c>
      <c r="CZ438" s="717">
        <f t="shared" si="105"/>
        <v>-0.63</v>
      </c>
      <c r="DA438" s="509">
        <f t="shared" si="106"/>
        <v>-0.63</v>
      </c>
      <c r="DB438" s="504">
        <f t="shared" si="107"/>
        <v>999</v>
      </c>
      <c r="DC438" s="504">
        <f t="shared" si="108"/>
        <v>949.05</v>
      </c>
      <c r="DD438" s="504" t="str">
        <f t="shared" si="109"/>
        <v/>
      </c>
      <c r="DE438" s="504">
        <f t="array" ref="DE438">IF(OR(AQ438="N/A",BM438="N/A",BI438="N/A"),"",GetCertCharge(H438,"Y",AL438))</f>
        <v>63</v>
      </c>
      <c r="DF438" s="504">
        <f>IF(OR(AQ438="N/A",BM438="N/A",BI438="N/A"),"",DC438*Parameters!$L$3)</f>
        <v>37.961999999999996</v>
      </c>
      <c r="DG438" s="504">
        <f t="shared" si="110"/>
        <v>848.08799999999997</v>
      </c>
      <c r="DH438" s="504">
        <f t="shared" si="111"/>
        <v>892.7242105263158</v>
      </c>
    </row>
    <row r="439" spans="2:112" x14ac:dyDescent="0.25">
      <c r="B439" s="798"/>
      <c r="C439" s="799" t="s">
        <v>1523</v>
      </c>
      <c r="D439" s="512"/>
      <c r="E439" s="512"/>
      <c r="F439" s="722" t="s">
        <v>24</v>
      </c>
      <c r="G439" s="800"/>
      <c r="H439" s="801">
        <v>0.95</v>
      </c>
      <c r="I439" s="509" t="s">
        <v>196</v>
      </c>
      <c r="J439" s="802" t="s">
        <v>285</v>
      </c>
      <c r="K439" s="803" t="s">
        <v>259</v>
      </c>
      <c r="L439" s="804" t="s">
        <v>215</v>
      </c>
      <c r="M439" s="805" t="s">
        <v>188</v>
      </c>
      <c r="N439" s="804" t="s">
        <v>215</v>
      </c>
      <c r="O439" s="804" t="s">
        <v>58</v>
      </c>
      <c r="P439" s="806"/>
      <c r="Q439" s="805"/>
      <c r="R439" s="805"/>
      <c r="S439" s="805"/>
      <c r="T439" s="805"/>
      <c r="U439" s="805">
        <v>1.02</v>
      </c>
      <c r="V439" s="805"/>
      <c r="W439" s="805"/>
      <c r="X439" s="805"/>
      <c r="Y439" s="805"/>
      <c r="Z439" s="805">
        <v>67.3</v>
      </c>
      <c r="AA439" s="512">
        <v>55</v>
      </c>
      <c r="AB439" s="512"/>
      <c r="AC439" s="512"/>
      <c r="AD439" s="807"/>
      <c r="AE439" s="805"/>
      <c r="AF439" s="805"/>
      <c r="AG439" s="805"/>
      <c r="AH439" s="805"/>
      <c r="AI439" s="512"/>
      <c r="AJ439" s="512" t="s">
        <v>1930</v>
      </c>
      <c r="AK439" s="807"/>
      <c r="AL439" s="512"/>
      <c r="AM439" s="807"/>
      <c r="AN439" s="512"/>
      <c r="AO439" s="559">
        <f t="array" ref="AO439">IF(AQ439="N/A","",GetRapPrice(I439,H439,J439,K439))</f>
        <v>2700</v>
      </c>
      <c r="AP439" s="509">
        <f t="shared" si="96"/>
        <v>-0.63</v>
      </c>
      <c r="AQ439" s="508">
        <f t="array" ref="AQ439">GetFMP(I439,H439,J439,K439,L439,M439,N439,O439,(Q439+R439)/2,Z439,AJ439,"Y")</f>
        <v>999</v>
      </c>
      <c r="AR439" s="504">
        <f t="shared" si="97"/>
        <v>949.05</v>
      </c>
      <c r="AS439" s="808"/>
      <c r="AT439" s="809"/>
      <c r="AU439" s="810"/>
      <c r="AV439" s="810"/>
      <c r="AW439" s="811" t="s">
        <v>189</v>
      </c>
      <c r="AX439" s="811" t="s">
        <v>257</v>
      </c>
      <c r="AY439" s="810" t="s">
        <v>1183</v>
      </c>
      <c r="AZ439" s="810" t="s">
        <v>1183</v>
      </c>
      <c r="BA439" s="810" t="s">
        <v>1183</v>
      </c>
      <c r="BB439" s="810" t="s">
        <v>1183</v>
      </c>
      <c r="BC439" s="810" t="s">
        <v>1183</v>
      </c>
      <c r="BD439" s="810" t="s">
        <v>1234</v>
      </c>
      <c r="BE439" s="810" t="s">
        <v>1183</v>
      </c>
      <c r="BF439" s="811">
        <f>NaturalRelatedDisc(I439,H439,J439,K439,AX439,"Y",L439,M439,N439,O439)+NaturalRelatedDisc(I439,H439,J439,K439,AY439,"Y",L439,M439,N439,O439)+OpenRelatedDisc(I439,H439,J439,K439,AZ439,"Y",L439,M439,N439,O439)+GrainingRelatedDisc(I439,H439,J439,K439,BA439,"Surface","Y",L439,M439,N439,O439)+GrainingRelatedDisc(I439,H439,J439,K439,BB439,"Internal","Y",L439,M439,N439,O439)+OthersRelatedDisc(I439,H439,J439,K439,BC439,"Y",L439,M439,N439,O439)+OthersRelatedDisc(I439,H439,J439,K439,BD439,"Y",L439,M439,N439,O439)+OthersRelatedDisc(I439,H439,J439,K439,BE439,"Y",L439,M439,N439,O439)+cutrelatedDisc(I439,H439,J439,K439,L439,M439,N439,AW439,"Y",O439)+GetColClarupgDwg(I439,H439,J439,K439,AU439,AV439,"Y",L439)</f>
        <v>0</v>
      </c>
      <c r="BG439" s="810" t="s">
        <v>1183</v>
      </c>
      <c r="BH439" s="810" t="s">
        <v>1183</v>
      </c>
      <c r="BI439" s="811">
        <f t="shared" si="98"/>
        <v>0</v>
      </c>
      <c r="BJ439" s="810" t="s">
        <v>1183</v>
      </c>
      <c r="BK439" s="810" t="s">
        <v>1183</v>
      </c>
      <c r="BL439" s="810" t="s">
        <v>1327</v>
      </c>
      <c r="BM439" s="811">
        <f t="shared" si="99"/>
        <v>0</v>
      </c>
      <c r="BN439" s="812" t="s">
        <v>749</v>
      </c>
      <c r="BO439" s="812" t="s">
        <v>861</v>
      </c>
      <c r="BP439" s="812" t="s">
        <v>749</v>
      </c>
      <c r="BQ439" s="811">
        <f>cleanrelateddisc(I439, H439, J439, K439, BN439, BO439, "Y", L439, M439, N439)+HARelatedDisc(I439, H439, J439, K439,BP439, "Y", L439)</f>
        <v>0</v>
      </c>
      <c r="BR439" s="810"/>
      <c r="BS439" s="810"/>
      <c r="BT439" s="811"/>
      <c r="BU439" s="811"/>
      <c r="BV439" s="810"/>
      <c r="BW439" s="811"/>
      <c r="BX439" s="810"/>
      <c r="BY439" s="813"/>
      <c r="BZ439" s="811"/>
      <c r="CA439" s="813"/>
      <c r="CB439" s="811"/>
      <c r="CC439" s="810"/>
      <c r="CD439" s="810"/>
      <c r="CE439" s="810"/>
      <c r="CF439" s="810"/>
      <c r="CG439" s="810"/>
      <c r="CH439" s="810"/>
      <c r="CI439" s="810"/>
      <c r="CJ439" s="810"/>
      <c r="CK439" s="814"/>
      <c r="CL439" s="815">
        <f t="array" ref="CL439">getSection(I439,J439,K439)</f>
        <v>9</v>
      </c>
      <c r="CM439" s="508">
        <f t="array" ref="CM439">IF(AQ439="N/A","",IF(CU439="N/A",0,GetRapPrice(I439,H439,J439,K439)))</f>
        <v>2700</v>
      </c>
      <c r="CN439" s="509">
        <f t="shared" si="100"/>
        <v>-0.63</v>
      </c>
      <c r="CO439" s="509">
        <f t="array" ref="CO439">IF(AQ439="N/A","",IF(CU439="N/A",0,IF(ISBLANK(G439),0,GetPolSymmDiscount(I439,H439,J439,K439,L439,M439,N439,O439))))</f>
        <v>0</v>
      </c>
      <c r="CP439" s="509">
        <f t="array" ref="CP439">IF(AQ439="N/A","",Depthdisc(I439,H439,L439,J439,K439,Z439,"Y"))</f>
        <v>0</v>
      </c>
      <c r="CQ439" s="509">
        <f t="array" ref="CQ439">IF(AQ439="N/A","",IF(CU439="N/A",0,GetSizePremiums(I439,H439,J439,K439,L439,M439,N439,O439,getSection(G439,J439,K439))))</f>
        <v>0</v>
      </c>
      <c r="CR439" s="509">
        <f t="array" ref="CR439">IF(AQ439="N/A","",IF(CU439="N/A",0,IF(ISBLANK(G439),0,GetDiameterPremiums(I439,H439,L439,M439,N439,O439,J439,K439,T439))))</f>
        <v>0</v>
      </c>
      <c r="CS439" s="509">
        <f t="array" ref="CS439">IF(AQ439="N/A","",IF(CU439="N/A",0,IF(ISBLANK(G439),0,GetKtoSPremiums(I439,H439,J439,K439,AJ439))))</f>
        <v>0</v>
      </c>
      <c r="CT439" s="509">
        <f t="shared" si="101"/>
        <v>-0.63</v>
      </c>
      <c r="CU439" s="508">
        <f t="array" ref="CU439">IF(AQ439="N/A","",GetFMP(I439, H439, J439, K439, L439, M439, N439, O439, (Q439+R439)/2,Z439,AJ439,"Y"))</f>
        <v>999</v>
      </c>
      <c r="CV439" s="504">
        <f t="shared" si="102"/>
        <v>949.05</v>
      </c>
      <c r="CW439" s="508">
        <f t="shared" si="103"/>
        <v>2700</v>
      </c>
      <c r="CX439" s="717">
        <f t="shared" si="104"/>
        <v>0</v>
      </c>
      <c r="CY439" s="717">
        <f>IF(OR(AQ439="N/A",BM439="N/A",BI439="N/A"),"",IF(AND(H439&lt;1,H439&gt;=0.3,I438="ROUND"),IF(CT439&gt;=-0.4,-0.2,-0.15),MAX(CX439,IF(OR(AQ439="N/A",BM439="N/A",BI439="N/A"),"",GetFinalDiscount("Y", I439, H439, J439, K439, L439, M439, N439, O439, AS439, AT439,AU439,AV439, AW439, AX439,AY439, AZ439, BA439, BB439,BC439,BD439, BE439,BG439, BH439, BJ439, BK439, BN439, BO439, BP439)))))</f>
        <v>-0.15</v>
      </c>
      <c r="CZ439" s="717">
        <f t="shared" si="105"/>
        <v>-0.63</v>
      </c>
      <c r="DA439" s="509">
        <f t="shared" si="106"/>
        <v>-0.63</v>
      </c>
      <c r="DB439" s="504">
        <f t="shared" si="107"/>
        <v>999</v>
      </c>
      <c r="DC439" s="504">
        <f t="shared" si="108"/>
        <v>949.05</v>
      </c>
      <c r="DD439" s="504" t="str">
        <f t="shared" si="109"/>
        <v/>
      </c>
      <c r="DE439" s="504">
        <f t="array" ref="DE439">IF(OR(AQ439="N/A",BM439="N/A",BI439="N/A"),"",GetCertCharge(H439,"Y",AL439))</f>
        <v>63</v>
      </c>
      <c r="DF439" s="504">
        <f>IF(OR(AQ439="N/A",BM439="N/A",BI439="N/A"),"",DC439*Parameters!$L$3)</f>
        <v>37.961999999999996</v>
      </c>
      <c r="DG439" s="504">
        <f t="shared" si="110"/>
        <v>848.08799999999997</v>
      </c>
      <c r="DH439" s="504">
        <f t="shared" si="111"/>
        <v>892.7242105263158</v>
      </c>
    </row>
    <row r="440" spans="2:112" x14ac:dyDescent="0.25">
      <c r="B440" s="798"/>
      <c r="C440" s="799" t="s">
        <v>1523</v>
      </c>
      <c r="D440" s="512"/>
      <c r="E440" s="512"/>
      <c r="F440" s="722" t="s">
        <v>24</v>
      </c>
      <c r="G440" s="800"/>
      <c r="H440" s="801">
        <v>0.95</v>
      </c>
      <c r="I440" s="509" t="s">
        <v>196</v>
      </c>
      <c r="J440" s="802" t="s">
        <v>285</v>
      </c>
      <c r="K440" s="803" t="s">
        <v>259</v>
      </c>
      <c r="L440" s="804" t="s">
        <v>215</v>
      </c>
      <c r="M440" s="805" t="s">
        <v>188</v>
      </c>
      <c r="N440" s="804" t="s">
        <v>215</v>
      </c>
      <c r="O440" s="804" t="s">
        <v>58</v>
      </c>
      <c r="P440" s="806"/>
      <c r="Q440" s="805"/>
      <c r="R440" s="805"/>
      <c r="S440" s="805"/>
      <c r="T440" s="805"/>
      <c r="U440" s="805">
        <v>1.02</v>
      </c>
      <c r="V440" s="805"/>
      <c r="W440" s="805"/>
      <c r="X440" s="805"/>
      <c r="Y440" s="805"/>
      <c r="Z440" s="805">
        <v>67.3</v>
      </c>
      <c r="AA440" s="512">
        <v>55</v>
      </c>
      <c r="AB440" s="512"/>
      <c r="AC440" s="512"/>
      <c r="AD440" s="807"/>
      <c r="AE440" s="805"/>
      <c r="AF440" s="805"/>
      <c r="AG440" s="805"/>
      <c r="AH440" s="805"/>
      <c r="AI440" s="512"/>
      <c r="AJ440" s="512" t="s">
        <v>1930</v>
      </c>
      <c r="AK440" s="807"/>
      <c r="AL440" s="512"/>
      <c r="AM440" s="807"/>
      <c r="AN440" s="512"/>
      <c r="AO440" s="559">
        <f t="array" ref="AO440">IF(AQ440="N/A","",GetRapPrice(I440,H440,J440,K440))</f>
        <v>2700</v>
      </c>
      <c r="AP440" s="509">
        <f t="shared" si="96"/>
        <v>-0.63</v>
      </c>
      <c r="AQ440" s="508">
        <f t="array" ref="AQ440">GetFMP(I440,H440,J440,K440,L440,M440,N440,O440,(Q440+R440)/2,Z440,AJ440,"Y")</f>
        <v>999</v>
      </c>
      <c r="AR440" s="504">
        <f t="shared" si="97"/>
        <v>949.05</v>
      </c>
      <c r="AS440" s="808"/>
      <c r="AT440" s="809"/>
      <c r="AU440" s="810"/>
      <c r="AV440" s="810"/>
      <c r="AW440" s="811" t="s">
        <v>189</v>
      </c>
      <c r="AX440" s="811" t="s">
        <v>257</v>
      </c>
      <c r="AY440" s="810" t="s">
        <v>1183</v>
      </c>
      <c r="AZ440" s="810" t="s">
        <v>1183</v>
      </c>
      <c r="BA440" s="810" t="s">
        <v>1183</v>
      </c>
      <c r="BB440" s="810" t="s">
        <v>222</v>
      </c>
      <c r="BC440" s="810" t="s">
        <v>1183</v>
      </c>
      <c r="BD440" s="810" t="s">
        <v>1234</v>
      </c>
      <c r="BE440" s="810" t="s">
        <v>1183</v>
      </c>
      <c r="BF440" s="811">
        <f>NaturalRelatedDisc(I440,H440,J440,K440,AX440,"Y",L440,M440,N440,O440)+NaturalRelatedDisc(I440,H440,J440,K440,AY440,"Y",L440,M440,N440,O440)+OpenRelatedDisc(I440,H440,J440,K440,AZ440,"Y",L440,M440,N440,O440)+GrainingRelatedDisc(I440,H440,J440,K440,BA440,"Surface","Y",L440,M440,N440,O440)+GrainingRelatedDisc(I440,H440,J440,K440,BB440,"Internal","Y",L440,M440,N440,O440)+OthersRelatedDisc(I440,H440,J440,K440,BC440,"Y",L440,M440,N440,O440)+OthersRelatedDisc(I440,H440,J440,K440,BD440,"Y",L440,M440,N440,O440)+OthersRelatedDisc(I440,H440,J440,K440,BE440,"Y",L440,M440,N440,O440)+cutrelatedDisc(I440,H440,J440,K440,L440,M440,N440,AW440,"Y",O440)+GetColClarupgDwg(I440,H440,J440,K440,AU440,AV440,"Y",L440)</f>
        <v>0</v>
      </c>
      <c r="BG440" s="810" t="s">
        <v>1183</v>
      </c>
      <c r="BH440" s="810" t="s">
        <v>1183</v>
      </c>
      <c r="BI440" s="811">
        <f t="shared" si="98"/>
        <v>0</v>
      </c>
      <c r="BJ440" s="810" t="s">
        <v>1183</v>
      </c>
      <c r="BK440" s="810" t="s">
        <v>1183</v>
      </c>
      <c r="BL440" s="810" t="s">
        <v>1327</v>
      </c>
      <c r="BM440" s="811">
        <f t="shared" si="99"/>
        <v>0</v>
      </c>
      <c r="BN440" s="812" t="s">
        <v>749</v>
      </c>
      <c r="BO440" s="812" t="s">
        <v>861</v>
      </c>
      <c r="BP440" s="812" t="s">
        <v>749</v>
      </c>
      <c r="BQ440" s="811">
        <f>cleanrelateddisc(I440, H440, J440, K440, BN440, BO440, "Y", L440, M440, N440)+HARelatedDisc(I440, H440, J440, K440,BP440, "Y", L440)</f>
        <v>0</v>
      </c>
      <c r="BR440" s="810"/>
      <c r="BS440" s="810"/>
      <c r="BT440" s="811"/>
      <c r="BU440" s="811"/>
      <c r="BV440" s="810"/>
      <c r="BW440" s="811"/>
      <c r="BX440" s="810"/>
      <c r="BY440" s="813"/>
      <c r="BZ440" s="811"/>
      <c r="CA440" s="813"/>
      <c r="CB440" s="811"/>
      <c r="CC440" s="810"/>
      <c r="CD440" s="810"/>
      <c r="CE440" s="810"/>
      <c r="CF440" s="810"/>
      <c r="CG440" s="810"/>
      <c r="CH440" s="810"/>
      <c r="CI440" s="810"/>
      <c r="CJ440" s="810"/>
      <c r="CK440" s="814"/>
      <c r="CL440" s="815">
        <f t="array" ref="CL440">getSection(I440,J440,K440)</f>
        <v>9</v>
      </c>
      <c r="CM440" s="508">
        <f t="array" ref="CM440">IF(AQ440="N/A","",IF(CU440="N/A",0,GetRapPrice(I440,H440,J440,K440)))</f>
        <v>2700</v>
      </c>
      <c r="CN440" s="509">
        <f t="shared" si="100"/>
        <v>-0.63</v>
      </c>
      <c r="CO440" s="509">
        <f t="array" ref="CO440">IF(AQ440="N/A","",IF(CU440="N/A",0,IF(ISBLANK(G440),0,GetPolSymmDiscount(I440,H440,J440,K440,L440,M440,N440,O440))))</f>
        <v>0</v>
      </c>
      <c r="CP440" s="509">
        <f t="array" ref="CP440">IF(AQ440="N/A","",Depthdisc(I440,H440,L440,J440,K440,Z440,"Y"))</f>
        <v>0</v>
      </c>
      <c r="CQ440" s="509">
        <f t="array" ref="CQ440">IF(AQ440="N/A","",IF(CU440="N/A",0,GetSizePremiums(I440,H440,J440,K440,L440,M440,N440,O440,getSection(G440,J440,K440))))</f>
        <v>0</v>
      </c>
      <c r="CR440" s="509">
        <f t="array" ref="CR440">IF(AQ440="N/A","",IF(CU440="N/A",0,IF(ISBLANK(G440),0,GetDiameterPremiums(I440,H440,L440,M440,N440,O440,J440,K440,T440))))</f>
        <v>0</v>
      </c>
      <c r="CS440" s="509">
        <f t="array" ref="CS440">IF(AQ440="N/A","",IF(CU440="N/A",0,IF(ISBLANK(G440),0,GetKtoSPremiums(I440,H440,J440,K440,AJ440))))</f>
        <v>0</v>
      </c>
      <c r="CT440" s="509">
        <f t="shared" si="101"/>
        <v>-0.63</v>
      </c>
      <c r="CU440" s="508">
        <f t="array" ref="CU440">IF(AQ440="N/A","",GetFMP(I440, H440, J440, K440, L440, M440, N440, O440, (Q440+R440)/2,Z440,AJ440,"Y"))</f>
        <v>999</v>
      </c>
      <c r="CV440" s="504">
        <f t="shared" si="102"/>
        <v>949.05</v>
      </c>
      <c r="CW440" s="508">
        <f t="shared" si="103"/>
        <v>2700</v>
      </c>
      <c r="CX440" s="717">
        <f t="shared" si="104"/>
        <v>0</v>
      </c>
      <c r="CY440" s="717">
        <f>IF(OR(AQ440="N/A",BM440="N/A",BI440="N/A"),"",IF(AND(H440&lt;1,H440&gt;=0.3,I439="ROUND"),IF(CT440&gt;=-0.4,-0.2,-0.15),MAX(CX440,IF(OR(AQ440="N/A",BM440="N/A",BI440="N/A"),"",GetFinalDiscount("Y", I440, H440, J440, K440, L440, M440, N440, O440, AS440, AT440,AU440,AV440, AW440, AX440,AY440, AZ440, BA440, BB440,BC440,BD440, BE440,BG440, BH440, BJ440, BK440, BN440, BO440, BP440)))))</f>
        <v>-0.15</v>
      </c>
      <c r="CZ440" s="717">
        <f t="shared" si="105"/>
        <v>-0.63</v>
      </c>
      <c r="DA440" s="509">
        <f t="shared" si="106"/>
        <v>-0.63</v>
      </c>
      <c r="DB440" s="504">
        <f t="shared" si="107"/>
        <v>999</v>
      </c>
      <c r="DC440" s="504">
        <f t="shared" si="108"/>
        <v>949.05</v>
      </c>
      <c r="DD440" s="504" t="str">
        <f t="shared" si="109"/>
        <v/>
      </c>
      <c r="DE440" s="504">
        <f t="array" ref="DE440">IF(OR(AQ440="N/A",BM440="N/A",BI440="N/A"),"",GetCertCharge(H440,"Y",AL440))</f>
        <v>63</v>
      </c>
      <c r="DF440" s="504">
        <f>IF(OR(AQ440="N/A",BM440="N/A",BI440="N/A"),"",DC440*Parameters!$L$3)</f>
        <v>37.961999999999996</v>
      </c>
      <c r="DG440" s="504">
        <f t="shared" si="110"/>
        <v>848.08799999999997</v>
      </c>
      <c r="DH440" s="504">
        <f t="shared" si="111"/>
        <v>892.7242105263158</v>
      </c>
    </row>
    <row r="441" spans="2:112" x14ac:dyDescent="0.25">
      <c r="B441" s="798"/>
      <c r="C441" s="799" t="s">
        <v>1523</v>
      </c>
      <c r="D441" s="512"/>
      <c r="E441" s="512"/>
      <c r="F441" s="722" t="s">
        <v>24</v>
      </c>
      <c r="G441" s="800"/>
      <c r="H441" s="801">
        <v>0.95</v>
      </c>
      <c r="I441" s="509" t="s">
        <v>196</v>
      </c>
      <c r="J441" s="802" t="s">
        <v>285</v>
      </c>
      <c r="K441" s="803" t="s">
        <v>259</v>
      </c>
      <c r="L441" s="804" t="s">
        <v>215</v>
      </c>
      <c r="M441" s="805" t="s">
        <v>188</v>
      </c>
      <c r="N441" s="804" t="s">
        <v>215</v>
      </c>
      <c r="O441" s="804" t="s">
        <v>58</v>
      </c>
      <c r="P441" s="806"/>
      <c r="Q441" s="805"/>
      <c r="R441" s="805"/>
      <c r="S441" s="805"/>
      <c r="T441" s="805"/>
      <c r="U441" s="805">
        <v>1.02</v>
      </c>
      <c r="V441" s="805"/>
      <c r="W441" s="805"/>
      <c r="X441" s="805"/>
      <c r="Y441" s="805"/>
      <c r="Z441" s="805">
        <v>67.3</v>
      </c>
      <c r="AA441" s="512">
        <v>55</v>
      </c>
      <c r="AB441" s="512"/>
      <c r="AC441" s="512"/>
      <c r="AD441" s="807"/>
      <c r="AE441" s="805"/>
      <c r="AF441" s="805"/>
      <c r="AG441" s="805"/>
      <c r="AH441" s="805"/>
      <c r="AI441" s="512"/>
      <c r="AJ441" s="512" t="s">
        <v>1930</v>
      </c>
      <c r="AK441" s="807"/>
      <c r="AL441" s="512"/>
      <c r="AM441" s="807"/>
      <c r="AN441" s="512"/>
      <c r="AO441" s="559">
        <f t="array" ref="AO441">IF(AQ441="N/A","",GetRapPrice(I441,H441,J441,K441))</f>
        <v>2700</v>
      </c>
      <c r="AP441" s="509">
        <f t="shared" si="96"/>
        <v>-0.63</v>
      </c>
      <c r="AQ441" s="508">
        <f t="array" ref="AQ441">GetFMP(I441,H441,J441,K441,L441,M441,N441,O441,(Q441+R441)/2,Z441,AJ441,"Y")</f>
        <v>999</v>
      </c>
      <c r="AR441" s="504">
        <f t="shared" si="97"/>
        <v>949.05</v>
      </c>
      <c r="AS441" s="808"/>
      <c r="AT441" s="809"/>
      <c r="AU441" s="810"/>
      <c r="AV441" s="810"/>
      <c r="AW441" s="811" t="s">
        <v>189</v>
      </c>
      <c r="AX441" s="811" t="s">
        <v>257</v>
      </c>
      <c r="AY441" s="810" t="s">
        <v>1183</v>
      </c>
      <c r="AZ441" s="810" t="s">
        <v>1183</v>
      </c>
      <c r="BA441" s="810" t="s">
        <v>1161</v>
      </c>
      <c r="BB441" s="810" t="s">
        <v>1183</v>
      </c>
      <c r="BC441" s="810" t="s">
        <v>1183</v>
      </c>
      <c r="BD441" s="810" t="s">
        <v>1234</v>
      </c>
      <c r="BE441" s="810" t="s">
        <v>1183</v>
      </c>
      <c r="BF441" s="811">
        <f>NaturalRelatedDisc(I441,H441,J441,K441,AX441,"Y",L441,M441,N441,O441)+NaturalRelatedDisc(I441,H441,J441,K441,AY441,"Y",L441,M441,N441,O441)+OpenRelatedDisc(I441,H441,J441,K441,AZ441,"Y",L441,M441,N441,O441)+GrainingRelatedDisc(I441,H441,J441,K441,BA441,"Surface","Y",L441,M441,N441,O441)+GrainingRelatedDisc(I441,H441,J441,K441,BB441,"Internal","Y",L441,M441,N441,O441)+OthersRelatedDisc(I441,H441,J441,K441,BC441,"Y",L441,M441,N441,O441)+OthersRelatedDisc(I441,H441,J441,K441,BD441,"Y",L441,M441,N441,O441)+OthersRelatedDisc(I441,H441,J441,K441,BE441,"Y",L441,M441,N441,O441)+cutrelatedDisc(I441,H441,J441,K441,L441,M441,N441,AW441,"Y",O441)+GetColClarupgDwg(I441,H441,J441,K441,AU441,AV441,"Y",L441)</f>
        <v>0</v>
      </c>
      <c r="BG441" s="810" t="s">
        <v>1183</v>
      </c>
      <c r="BH441" s="810" t="s">
        <v>1183</v>
      </c>
      <c r="BI441" s="811">
        <f t="shared" si="98"/>
        <v>0</v>
      </c>
      <c r="BJ441" s="810" t="s">
        <v>1183</v>
      </c>
      <c r="BK441" s="810" t="s">
        <v>1183</v>
      </c>
      <c r="BL441" s="810" t="s">
        <v>1327</v>
      </c>
      <c r="BM441" s="811">
        <f t="shared" si="99"/>
        <v>0</v>
      </c>
      <c r="BN441" s="812" t="s">
        <v>749</v>
      </c>
      <c r="BO441" s="812" t="s">
        <v>861</v>
      </c>
      <c r="BP441" s="812" t="s">
        <v>749</v>
      </c>
      <c r="BQ441" s="811">
        <f>cleanrelateddisc(I441, H441, J441, K441, BN441, BO441, "Y", L441, M441, N441)+HARelatedDisc(I441, H441, J441, K441,BP441, "Y", L441)</f>
        <v>0</v>
      </c>
      <c r="BR441" s="810"/>
      <c r="BS441" s="810"/>
      <c r="BT441" s="811"/>
      <c r="BU441" s="811"/>
      <c r="BV441" s="810"/>
      <c r="BW441" s="811"/>
      <c r="BX441" s="810"/>
      <c r="BY441" s="813"/>
      <c r="BZ441" s="811"/>
      <c r="CA441" s="813"/>
      <c r="CB441" s="811"/>
      <c r="CC441" s="810"/>
      <c r="CD441" s="810"/>
      <c r="CE441" s="810"/>
      <c r="CF441" s="810"/>
      <c r="CG441" s="810"/>
      <c r="CH441" s="810"/>
      <c r="CI441" s="810"/>
      <c r="CJ441" s="810"/>
      <c r="CK441" s="814"/>
      <c r="CL441" s="815">
        <f t="array" ref="CL441">getSection(I441,J441,K441)</f>
        <v>9</v>
      </c>
      <c r="CM441" s="508">
        <f t="array" ref="CM441">IF(AQ441="N/A","",IF(CU441="N/A",0,GetRapPrice(I441,H441,J441,K441)))</f>
        <v>2700</v>
      </c>
      <c r="CN441" s="509">
        <f t="shared" si="100"/>
        <v>-0.63</v>
      </c>
      <c r="CO441" s="509">
        <f t="array" ref="CO441">IF(AQ441="N/A","",IF(CU441="N/A",0,IF(ISBLANK(G441),0,GetPolSymmDiscount(I441,H441,J441,K441,L441,M441,N441,O441))))</f>
        <v>0</v>
      </c>
      <c r="CP441" s="509">
        <f t="array" ref="CP441">IF(AQ441="N/A","",Depthdisc(I441,H441,L441,J441,K441,Z441,"Y"))</f>
        <v>0</v>
      </c>
      <c r="CQ441" s="509">
        <f t="array" ref="CQ441">IF(AQ441="N/A","",IF(CU441="N/A",0,GetSizePremiums(I441,H441,J441,K441,L441,M441,N441,O441,getSection(G441,J441,K441))))</f>
        <v>0</v>
      </c>
      <c r="CR441" s="509">
        <f t="array" ref="CR441">IF(AQ441="N/A","",IF(CU441="N/A",0,IF(ISBLANK(G441),0,GetDiameterPremiums(I441,H441,L441,M441,N441,O441,J441,K441,T441))))</f>
        <v>0</v>
      </c>
      <c r="CS441" s="509">
        <f t="array" ref="CS441">IF(AQ441="N/A","",IF(CU441="N/A",0,IF(ISBLANK(G441),0,GetKtoSPremiums(I441,H441,J441,K441,AJ441))))</f>
        <v>0</v>
      </c>
      <c r="CT441" s="509">
        <f t="shared" si="101"/>
        <v>-0.63</v>
      </c>
      <c r="CU441" s="508">
        <f t="array" ref="CU441">IF(AQ441="N/A","",GetFMP(I441, H441, J441, K441, L441, M441, N441, O441, (Q441+R441)/2,Z441,AJ441,"Y"))</f>
        <v>999</v>
      </c>
      <c r="CV441" s="504">
        <f t="shared" si="102"/>
        <v>949.05</v>
      </c>
      <c r="CW441" s="508">
        <f t="shared" si="103"/>
        <v>2700</v>
      </c>
      <c r="CX441" s="717">
        <f t="shared" si="104"/>
        <v>0</v>
      </c>
      <c r="CY441" s="717">
        <f>IF(OR(AQ441="N/A",BM441="N/A",BI441="N/A"),"",IF(AND(H441&lt;1,H441&gt;=0.3,I440="ROUND"),IF(CT441&gt;=-0.4,-0.2,-0.15),MAX(CX441,IF(OR(AQ441="N/A",BM441="N/A",BI441="N/A"),"",GetFinalDiscount("Y", I441, H441, J441, K441, L441, M441, N441, O441, AS441, AT441,AU441,AV441, AW441, AX441,AY441, AZ441, BA441, BB441,BC441,BD441, BE441,BG441, BH441, BJ441, BK441, BN441, BO441, BP441)))))</f>
        <v>-0.15</v>
      </c>
      <c r="CZ441" s="717">
        <f t="shared" si="105"/>
        <v>-0.63</v>
      </c>
      <c r="DA441" s="509">
        <f t="shared" si="106"/>
        <v>-0.63</v>
      </c>
      <c r="DB441" s="504">
        <f t="shared" si="107"/>
        <v>999</v>
      </c>
      <c r="DC441" s="504">
        <f t="shared" si="108"/>
        <v>949.05</v>
      </c>
      <c r="DD441" s="504" t="str">
        <f t="shared" si="109"/>
        <v/>
      </c>
      <c r="DE441" s="504">
        <f t="array" ref="DE441">IF(OR(AQ441="N/A",BM441="N/A",BI441="N/A"),"",GetCertCharge(H441,"Y",AL441))</f>
        <v>63</v>
      </c>
      <c r="DF441" s="504">
        <f>IF(OR(AQ441="N/A",BM441="N/A",BI441="N/A"),"",DC441*Parameters!$L$3)</f>
        <v>37.961999999999996</v>
      </c>
      <c r="DG441" s="504">
        <f t="shared" si="110"/>
        <v>848.08799999999997</v>
      </c>
      <c r="DH441" s="504">
        <f t="shared" si="111"/>
        <v>892.7242105263158</v>
      </c>
    </row>
    <row r="442" spans="2:112" x14ac:dyDescent="0.25">
      <c r="B442" s="798"/>
      <c r="C442" s="799" t="s">
        <v>1523</v>
      </c>
      <c r="D442" s="512"/>
      <c r="E442" s="512"/>
      <c r="F442" s="722" t="s">
        <v>24</v>
      </c>
      <c r="G442" s="800"/>
      <c r="H442" s="801">
        <v>0.95</v>
      </c>
      <c r="I442" s="509" t="s">
        <v>196</v>
      </c>
      <c r="J442" s="802" t="s">
        <v>285</v>
      </c>
      <c r="K442" s="803" t="s">
        <v>259</v>
      </c>
      <c r="L442" s="804" t="s">
        <v>215</v>
      </c>
      <c r="M442" s="805" t="s">
        <v>188</v>
      </c>
      <c r="N442" s="804" t="s">
        <v>215</v>
      </c>
      <c r="O442" s="804" t="s">
        <v>58</v>
      </c>
      <c r="P442" s="806"/>
      <c r="Q442" s="805"/>
      <c r="R442" s="805"/>
      <c r="S442" s="805"/>
      <c r="T442" s="805"/>
      <c r="U442" s="805">
        <v>1.02</v>
      </c>
      <c r="V442" s="805"/>
      <c r="W442" s="805"/>
      <c r="X442" s="805"/>
      <c r="Y442" s="805"/>
      <c r="Z442" s="805">
        <v>67.3</v>
      </c>
      <c r="AA442" s="512">
        <v>55</v>
      </c>
      <c r="AB442" s="512"/>
      <c r="AC442" s="512"/>
      <c r="AD442" s="807"/>
      <c r="AE442" s="805"/>
      <c r="AF442" s="805"/>
      <c r="AG442" s="805"/>
      <c r="AH442" s="805"/>
      <c r="AI442" s="512"/>
      <c r="AJ442" s="512" t="s">
        <v>1930</v>
      </c>
      <c r="AK442" s="807"/>
      <c r="AL442" s="512"/>
      <c r="AM442" s="807"/>
      <c r="AN442" s="512"/>
      <c r="AO442" s="559">
        <f t="array" ref="AO442">IF(AQ442="N/A","",GetRapPrice(I442,H442,J442,K442))</f>
        <v>2700</v>
      </c>
      <c r="AP442" s="509">
        <f t="shared" si="96"/>
        <v>-0.63</v>
      </c>
      <c r="AQ442" s="508">
        <f t="array" ref="AQ442">GetFMP(I442,H442,J442,K442,L442,M442,N442,O442,(Q442+R442)/2,Z442,AJ442,"Y")</f>
        <v>999</v>
      </c>
      <c r="AR442" s="504">
        <f t="shared" si="97"/>
        <v>949.05</v>
      </c>
      <c r="AS442" s="808"/>
      <c r="AT442" s="809"/>
      <c r="AU442" s="810"/>
      <c r="AV442" s="810"/>
      <c r="AW442" s="811" t="s">
        <v>189</v>
      </c>
      <c r="AX442" s="811" t="s">
        <v>257</v>
      </c>
      <c r="AY442" s="810" t="s">
        <v>1183</v>
      </c>
      <c r="AZ442" s="810" t="s">
        <v>1183</v>
      </c>
      <c r="BA442" s="810" t="s">
        <v>1183</v>
      </c>
      <c r="BB442" s="810" t="s">
        <v>1183</v>
      </c>
      <c r="BC442" s="810" t="s">
        <v>1183</v>
      </c>
      <c r="BD442" s="810" t="s">
        <v>1234</v>
      </c>
      <c r="BE442" s="810" t="s">
        <v>1183</v>
      </c>
      <c r="BF442" s="811">
        <f>NaturalRelatedDisc(I442,H442,J442,K442,AX442,"Y",L442,M442,N442,O442)+NaturalRelatedDisc(I442,H442,J442,K442,AY442,"Y",L442,M442,N442,O442)+OpenRelatedDisc(I442,H442,J442,K442,AZ442,"Y",L442,M442,N442,O442)+GrainingRelatedDisc(I442,H442,J442,K442,BA442,"Surface","Y",L442,M442,N442,O442)+GrainingRelatedDisc(I442,H442,J442,K442,BB442,"Internal","Y",L442,M442,N442,O442)+OthersRelatedDisc(I442,H442,J442,K442,BC442,"Y",L442,M442,N442,O442)+OthersRelatedDisc(I442,H442,J442,K442,BD442,"Y",L442,M442,N442,O442)+OthersRelatedDisc(I442,H442,J442,K442,BE442,"Y",L442,M442,N442,O442)+cutrelatedDisc(I442,H442,J442,K442,L442,M442,N442,AW442,"Y",O442)+GetColClarupgDwg(I442,H442,J442,K442,AU442,AV442,"Y",L442)</f>
        <v>0</v>
      </c>
      <c r="BG442" s="810" t="s">
        <v>1183</v>
      </c>
      <c r="BH442" s="810" t="s">
        <v>1183</v>
      </c>
      <c r="BI442" s="811">
        <f t="shared" si="98"/>
        <v>0</v>
      </c>
      <c r="BJ442" s="810" t="s">
        <v>1183</v>
      </c>
      <c r="BK442" s="810" t="s">
        <v>1183</v>
      </c>
      <c r="BL442" s="810" t="s">
        <v>1327</v>
      </c>
      <c r="BM442" s="811">
        <f t="shared" si="99"/>
        <v>0</v>
      </c>
      <c r="BN442" s="812" t="s">
        <v>749</v>
      </c>
      <c r="BO442" s="812" t="s">
        <v>861</v>
      </c>
      <c r="BP442" s="812" t="s">
        <v>749</v>
      </c>
      <c r="BQ442" s="811">
        <f>cleanrelateddisc(I442, H442, J442, K442, BN442, BO442, "Y", L442, M442, N442)+HARelatedDisc(I442, H442, J442, K442,BP442, "Y", L442)</f>
        <v>0</v>
      </c>
      <c r="BR442" s="810"/>
      <c r="BS442" s="810"/>
      <c r="BT442" s="811"/>
      <c r="BU442" s="811"/>
      <c r="BV442" s="810"/>
      <c r="BW442" s="811"/>
      <c r="BX442" s="810"/>
      <c r="BY442" s="813"/>
      <c r="BZ442" s="811"/>
      <c r="CA442" s="813"/>
      <c r="CB442" s="811"/>
      <c r="CC442" s="810"/>
      <c r="CD442" s="810"/>
      <c r="CE442" s="810"/>
      <c r="CF442" s="810"/>
      <c r="CG442" s="810"/>
      <c r="CH442" s="810"/>
      <c r="CI442" s="810"/>
      <c r="CJ442" s="810"/>
      <c r="CK442" s="814"/>
      <c r="CL442" s="815">
        <f t="array" ref="CL442">getSection(I442,J442,K442)</f>
        <v>9</v>
      </c>
      <c r="CM442" s="508">
        <f t="array" ref="CM442">IF(AQ442="N/A","",IF(CU442="N/A",0,GetRapPrice(I442,H442,J442,K442)))</f>
        <v>2700</v>
      </c>
      <c r="CN442" s="509">
        <f t="shared" si="100"/>
        <v>-0.63</v>
      </c>
      <c r="CO442" s="509">
        <f t="array" ref="CO442">IF(AQ442="N/A","",IF(CU442="N/A",0,IF(ISBLANK(G442),0,GetPolSymmDiscount(I442,H442,J442,K442,L442,M442,N442,O442))))</f>
        <v>0</v>
      </c>
      <c r="CP442" s="509">
        <f t="array" ref="CP442">IF(AQ442="N/A","",Depthdisc(I442,H442,L442,J442,K442,Z442,"Y"))</f>
        <v>0</v>
      </c>
      <c r="CQ442" s="509">
        <f t="array" ref="CQ442">IF(AQ442="N/A","",IF(CU442="N/A",0,GetSizePremiums(I442,H442,J442,K442,L442,M442,N442,O442,getSection(G442,J442,K442))))</f>
        <v>0</v>
      </c>
      <c r="CR442" s="509">
        <f t="array" ref="CR442">IF(AQ442="N/A","",IF(CU442="N/A",0,IF(ISBLANK(G442),0,GetDiameterPremiums(I442,H442,L442,M442,N442,O442,J442,K442,T442))))</f>
        <v>0</v>
      </c>
      <c r="CS442" s="509">
        <f t="array" ref="CS442">IF(AQ442="N/A","",IF(CU442="N/A",0,IF(ISBLANK(G442),0,GetKtoSPremiums(I442,H442,J442,K442,AJ442))))</f>
        <v>0</v>
      </c>
      <c r="CT442" s="509">
        <f t="shared" si="101"/>
        <v>-0.63</v>
      </c>
      <c r="CU442" s="508">
        <f t="array" ref="CU442">IF(AQ442="N/A","",GetFMP(I442, H442, J442, K442, L442, M442, N442, O442, (Q442+R442)/2,Z442,AJ442,"Y"))</f>
        <v>999</v>
      </c>
      <c r="CV442" s="504">
        <f t="shared" si="102"/>
        <v>949.05</v>
      </c>
      <c r="CW442" s="508">
        <f t="shared" si="103"/>
        <v>2700</v>
      </c>
      <c r="CX442" s="717">
        <f t="shared" si="104"/>
        <v>0</v>
      </c>
      <c r="CY442" s="717">
        <f>IF(OR(AQ442="N/A",BM442="N/A",BI442="N/A"),"",IF(AND(H442&lt;1,H442&gt;=0.3,I441="ROUND"),IF(CT442&gt;=-0.4,-0.2,-0.15),MAX(CX442,IF(OR(AQ442="N/A",BM442="N/A",BI442="N/A"),"",GetFinalDiscount("Y", I442, H442, J442, K442, L442, M442, N442, O442, AS442, AT442,AU442,AV442, AW442, AX442,AY442, AZ442, BA442, BB442,BC442,BD442, BE442,BG442, BH442, BJ442, BK442, BN442, BO442, BP442)))))</f>
        <v>-0.15</v>
      </c>
      <c r="CZ442" s="717">
        <f t="shared" si="105"/>
        <v>-0.63</v>
      </c>
      <c r="DA442" s="509">
        <f t="shared" si="106"/>
        <v>-0.63</v>
      </c>
      <c r="DB442" s="504">
        <f t="shared" si="107"/>
        <v>999</v>
      </c>
      <c r="DC442" s="504">
        <f t="shared" si="108"/>
        <v>949.05</v>
      </c>
      <c r="DD442" s="504" t="str">
        <f t="shared" si="109"/>
        <v/>
      </c>
      <c r="DE442" s="504">
        <f t="array" ref="DE442">IF(OR(AQ442="N/A",BM442="N/A",BI442="N/A"),"",GetCertCharge(H442,"Y",AL442))</f>
        <v>63</v>
      </c>
      <c r="DF442" s="504">
        <f>IF(OR(AQ442="N/A",BM442="N/A",BI442="N/A"),"",DC442*Parameters!$L$3)</f>
        <v>37.961999999999996</v>
      </c>
      <c r="DG442" s="504">
        <f t="shared" si="110"/>
        <v>848.08799999999997</v>
      </c>
      <c r="DH442" s="504">
        <f t="shared" si="111"/>
        <v>892.7242105263158</v>
      </c>
    </row>
    <row r="443" spans="2:112" x14ac:dyDescent="0.25">
      <c r="B443" s="798"/>
      <c r="C443" s="799" t="s">
        <v>1523</v>
      </c>
      <c r="D443" s="512"/>
      <c r="E443" s="512"/>
      <c r="F443" s="722" t="s">
        <v>24</v>
      </c>
      <c r="G443" s="800"/>
      <c r="H443" s="801">
        <v>0.95</v>
      </c>
      <c r="I443" s="509" t="s">
        <v>196</v>
      </c>
      <c r="J443" s="802" t="s">
        <v>285</v>
      </c>
      <c r="K443" s="803" t="s">
        <v>259</v>
      </c>
      <c r="L443" s="804" t="s">
        <v>215</v>
      </c>
      <c r="M443" s="805" t="s">
        <v>188</v>
      </c>
      <c r="N443" s="804" t="s">
        <v>215</v>
      </c>
      <c r="O443" s="804" t="s">
        <v>58</v>
      </c>
      <c r="P443" s="806"/>
      <c r="Q443" s="805"/>
      <c r="R443" s="805"/>
      <c r="S443" s="805"/>
      <c r="T443" s="805"/>
      <c r="U443" s="805">
        <v>1.02</v>
      </c>
      <c r="V443" s="805"/>
      <c r="W443" s="805"/>
      <c r="X443" s="805"/>
      <c r="Y443" s="805"/>
      <c r="Z443" s="805">
        <v>67.3</v>
      </c>
      <c r="AA443" s="512">
        <v>55</v>
      </c>
      <c r="AB443" s="512"/>
      <c r="AC443" s="512"/>
      <c r="AD443" s="807"/>
      <c r="AE443" s="805"/>
      <c r="AF443" s="805"/>
      <c r="AG443" s="805"/>
      <c r="AH443" s="805"/>
      <c r="AI443" s="512"/>
      <c r="AJ443" s="512" t="s">
        <v>1930</v>
      </c>
      <c r="AK443" s="807"/>
      <c r="AL443" s="512"/>
      <c r="AM443" s="807"/>
      <c r="AN443" s="512"/>
      <c r="AO443" s="559">
        <f t="array" ref="AO443">IF(AQ443="N/A","",GetRapPrice(I443,H443,J443,K443))</f>
        <v>2700</v>
      </c>
      <c r="AP443" s="509">
        <f t="shared" si="96"/>
        <v>-0.63</v>
      </c>
      <c r="AQ443" s="508">
        <f t="array" ref="AQ443">GetFMP(I443,H443,J443,K443,L443,M443,N443,O443,(Q443+R443)/2,Z443,AJ443,"Y")</f>
        <v>999</v>
      </c>
      <c r="AR443" s="504">
        <f t="shared" si="97"/>
        <v>949.05</v>
      </c>
      <c r="AS443" s="808"/>
      <c r="AT443" s="809"/>
      <c r="AU443" s="810"/>
      <c r="AV443" s="810"/>
      <c r="AW443" s="811" t="s">
        <v>189</v>
      </c>
      <c r="AX443" s="811" t="s">
        <v>257</v>
      </c>
      <c r="AY443" s="810" t="s">
        <v>1183</v>
      </c>
      <c r="AZ443" s="810" t="s">
        <v>1183</v>
      </c>
      <c r="BA443" s="810" t="s">
        <v>1161</v>
      </c>
      <c r="BB443" s="810" t="s">
        <v>1183</v>
      </c>
      <c r="BC443" s="810" t="s">
        <v>1183</v>
      </c>
      <c r="BD443" s="810" t="s">
        <v>1234</v>
      </c>
      <c r="BE443" s="810" t="s">
        <v>1183</v>
      </c>
      <c r="BF443" s="811">
        <f>NaturalRelatedDisc(I443,H443,J443,K443,AX443,"Y",L443,M443,N443,O443)+NaturalRelatedDisc(I443,H443,J443,K443,AY443,"Y",L443,M443,N443,O443)+OpenRelatedDisc(I443,H443,J443,K443,AZ443,"Y",L443,M443,N443,O443)+GrainingRelatedDisc(I443,H443,J443,K443,BA443,"Surface","Y",L443,M443,N443,O443)+GrainingRelatedDisc(I443,H443,J443,K443,BB443,"Internal","Y",L443,M443,N443,O443)+OthersRelatedDisc(I443,H443,J443,K443,BC443,"Y",L443,M443,N443,O443)+OthersRelatedDisc(I443,H443,J443,K443,BD443,"Y",L443,M443,N443,O443)+OthersRelatedDisc(I443,H443,J443,K443,BE443,"Y",L443,M443,N443,O443)+cutrelatedDisc(I443,H443,J443,K443,L443,M443,N443,AW443,"Y",O443)+GetColClarupgDwg(I443,H443,J443,K443,AU443,AV443,"Y",L443)</f>
        <v>0</v>
      </c>
      <c r="BG443" s="810" t="s">
        <v>1183</v>
      </c>
      <c r="BH443" s="810" t="s">
        <v>1183</v>
      </c>
      <c r="BI443" s="811">
        <f t="shared" si="98"/>
        <v>0</v>
      </c>
      <c r="BJ443" s="810" t="s">
        <v>1183</v>
      </c>
      <c r="BK443" s="810" t="s">
        <v>1183</v>
      </c>
      <c r="BL443" s="810" t="s">
        <v>1327</v>
      </c>
      <c r="BM443" s="811">
        <f t="shared" si="99"/>
        <v>0</v>
      </c>
      <c r="BN443" s="812" t="s">
        <v>749</v>
      </c>
      <c r="BO443" s="812" t="s">
        <v>861</v>
      </c>
      <c r="BP443" s="812" t="s">
        <v>749</v>
      </c>
      <c r="BQ443" s="811">
        <f>cleanrelateddisc(I443, H443, J443, K443, BN443, BO443, "Y", L443, M443, N443)+HARelatedDisc(I443, H443, J443, K443,BP443, "Y", L443)</f>
        <v>0</v>
      </c>
      <c r="BR443" s="810"/>
      <c r="BS443" s="810"/>
      <c r="BT443" s="811"/>
      <c r="BU443" s="811"/>
      <c r="BV443" s="810"/>
      <c r="BW443" s="811"/>
      <c r="BX443" s="810"/>
      <c r="BY443" s="813"/>
      <c r="BZ443" s="811"/>
      <c r="CA443" s="813"/>
      <c r="CB443" s="811"/>
      <c r="CC443" s="810"/>
      <c r="CD443" s="810"/>
      <c r="CE443" s="810"/>
      <c r="CF443" s="810"/>
      <c r="CG443" s="810"/>
      <c r="CH443" s="810"/>
      <c r="CI443" s="810"/>
      <c r="CJ443" s="810"/>
      <c r="CK443" s="814"/>
      <c r="CL443" s="815">
        <f t="array" ref="CL443">getSection(I443,J443,K443)</f>
        <v>9</v>
      </c>
      <c r="CM443" s="508">
        <f t="array" ref="CM443">IF(AQ443="N/A","",IF(CU443="N/A",0,GetRapPrice(I443,H443,J443,K443)))</f>
        <v>2700</v>
      </c>
      <c r="CN443" s="509">
        <f t="shared" si="100"/>
        <v>-0.63</v>
      </c>
      <c r="CO443" s="509">
        <f t="array" ref="CO443">IF(AQ443="N/A","",IF(CU443="N/A",0,IF(ISBLANK(G443),0,GetPolSymmDiscount(I443,H443,J443,K443,L443,M443,N443,O443))))</f>
        <v>0</v>
      </c>
      <c r="CP443" s="509">
        <f t="array" ref="CP443">IF(AQ443="N/A","",Depthdisc(I443,H443,L443,J443,K443,Z443,"Y"))</f>
        <v>0</v>
      </c>
      <c r="CQ443" s="509">
        <f t="array" ref="CQ443">IF(AQ443="N/A","",IF(CU443="N/A",0,GetSizePremiums(I443,H443,J443,K443,L443,M443,N443,O443,getSection(G443,J443,K443))))</f>
        <v>0</v>
      </c>
      <c r="CR443" s="509">
        <f t="array" ref="CR443">IF(AQ443="N/A","",IF(CU443="N/A",0,IF(ISBLANK(G443),0,GetDiameterPremiums(I443,H443,L443,M443,N443,O443,J443,K443,T443))))</f>
        <v>0</v>
      </c>
      <c r="CS443" s="509">
        <f t="array" ref="CS443">IF(AQ443="N/A","",IF(CU443="N/A",0,IF(ISBLANK(G443),0,GetKtoSPremiums(I443,H443,J443,K443,AJ443))))</f>
        <v>0</v>
      </c>
      <c r="CT443" s="509">
        <f t="shared" si="101"/>
        <v>-0.63</v>
      </c>
      <c r="CU443" s="508">
        <f t="array" ref="CU443">IF(AQ443="N/A","",GetFMP(I443, H443, J443, K443, L443, M443, N443, O443, (Q443+R443)/2,Z443,AJ443,"Y"))</f>
        <v>999</v>
      </c>
      <c r="CV443" s="504">
        <f t="shared" si="102"/>
        <v>949.05</v>
      </c>
      <c r="CW443" s="508">
        <f t="shared" si="103"/>
        <v>2700</v>
      </c>
      <c r="CX443" s="717">
        <f t="shared" si="104"/>
        <v>0</v>
      </c>
      <c r="CY443" s="717">
        <f>IF(OR(AQ443="N/A",BM443="N/A",BI443="N/A"),"",IF(AND(H443&lt;1,H443&gt;=0.3,I442="ROUND"),IF(CT443&gt;=-0.4,-0.2,-0.15),MAX(CX443,IF(OR(AQ443="N/A",BM443="N/A",BI443="N/A"),"",GetFinalDiscount("Y", I443, H443, J443, K443, L443, M443, N443, O443, AS443, AT443,AU443,AV443, AW443, AX443,AY443, AZ443, BA443, BB443,BC443,BD443, BE443,BG443, BH443, BJ443, BK443, BN443, BO443, BP443)))))</f>
        <v>-0.15</v>
      </c>
      <c r="CZ443" s="717">
        <f t="shared" si="105"/>
        <v>-0.63</v>
      </c>
      <c r="DA443" s="509">
        <f t="shared" si="106"/>
        <v>-0.63</v>
      </c>
      <c r="DB443" s="504">
        <f t="shared" si="107"/>
        <v>999</v>
      </c>
      <c r="DC443" s="504">
        <f t="shared" si="108"/>
        <v>949.05</v>
      </c>
      <c r="DD443" s="504" t="str">
        <f t="shared" si="109"/>
        <v/>
      </c>
      <c r="DE443" s="504">
        <f t="array" ref="DE443">IF(OR(AQ443="N/A",BM443="N/A",BI443="N/A"),"",GetCertCharge(H443,"Y",AL443))</f>
        <v>63</v>
      </c>
      <c r="DF443" s="504">
        <f>IF(OR(AQ443="N/A",BM443="N/A",BI443="N/A"),"",DC443*Parameters!$L$3)</f>
        <v>37.961999999999996</v>
      </c>
      <c r="DG443" s="504">
        <f t="shared" si="110"/>
        <v>848.08799999999997</v>
      </c>
      <c r="DH443" s="504">
        <f t="shared" si="111"/>
        <v>892.7242105263158</v>
      </c>
    </row>
    <row r="444" spans="2:112" x14ac:dyDescent="0.25">
      <c r="B444" s="798"/>
      <c r="C444" s="799" t="s">
        <v>1523</v>
      </c>
      <c r="D444" s="512"/>
      <c r="E444" s="512"/>
      <c r="F444" s="722" t="s">
        <v>24</v>
      </c>
      <c r="G444" s="800"/>
      <c r="H444" s="801">
        <v>0.95</v>
      </c>
      <c r="I444" s="509" t="s">
        <v>196</v>
      </c>
      <c r="J444" s="802" t="s">
        <v>285</v>
      </c>
      <c r="K444" s="803" t="s">
        <v>1887</v>
      </c>
      <c r="L444" s="804" t="s">
        <v>215</v>
      </c>
      <c r="M444" s="805" t="s">
        <v>188</v>
      </c>
      <c r="N444" s="804" t="s">
        <v>215</v>
      </c>
      <c r="O444" s="804" t="s">
        <v>58</v>
      </c>
      <c r="P444" s="806"/>
      <c r="Q444" s="805"/>
      <c r="R444" s="805"/>
      <c r="S444" s="805"/>
      <c r="T444" s="805"/>
      <c r="U444" s="805">
        <v>1.02</v>
      </c>
      <c r="V444" s="805"/>
      <c r="W444" s="805"/>
      <c r="X444" s="805"/>
      <c r="Y444" s="805"/>
      <c r="Z444" s="805">
        <v>67.3</v>
      </c>
      <c r="AA444" s="512">
        <v>55</v>
      </c>
      <c r="AB444" s="512"/>
      <c r="AC444" s="512"/>
      <c r="AD444" s="807"/>
      <c r="AE444" s="805"/>
      <c r="AF444" s="805"/>
      <c r="AG444" s="805"/>
      <c r="AH444" s="805"/>
      <c r="AI444" s="512"/>
      <c r="AJ444" s="512" t="s">
        <v>1930</v>
      </c>
      <c r="AK444" s="807"/>
      <c r="AL444" s="512"/>
      <c r="AM444" s="807"/>
      <c r="AN444" s="512"/>
      <c r="AO444" s="559">
        <f t="array" ref="AO444">IF(AQ444="N/A","",GetRapPrice(I444,H444,J444,K444))</f>
        <v>0</v>
      </c>
      <c r="AP444" s="509">
        <f t="shared" si="96"/>
        <v>0</v>
      </c>
      <c r="AQ444" s="508">
        <f t="array" ref="AQ444">GetFMP(I444,H444,J444,K444,L444,M444,N444,O444,(Q444+R444)/2,Z444,AJ444,"Y")</f>
        <v>0</v>
      </c>
      <c r="AR444" s="504">
        <f t="shared" si="97"/>
        <v>0</v>
      </c>
      <c r="AS444" s="808"/>
      <c r="AT444" s="809"/>
      <c r="AU444" s="810"/>
      <c r="AV444" s="810"/>
      <c r="AW444" s="811" t="s">
        <v>189</v>
      </c>
      <c r="AX444" s="811" t="s">
        <v>257</v>
      </c>
      <c r="AY444" s="810" t="s">
        <v>1183</v>
      </c>
      <c r="AZ444" s="810" t="s">
        <v>1183</v>
      </c>
      <c r="BA444" s="810" t="s">
        <v>1161</v>
      </c>
      <c r="BB444" s="810" t="s">
        <v>1183</v>
      </c>
      <c r="BC444" s="810" t="s">
        <v>1183</v>
      </c>
      <c r="BD444" s="810" t="s">
        <v>1234</v>
      </c>
      <c r="BE444" s="810" t="s">
        <v>1183</v>
      </c>
      <c r="BF444" s="811">
        <f>NaturalRelatedDisc(I444,H444,J444,K444,AX444,"Y",L444,M444,N444,O444)+NaturalRelatedDisc(I444,H444,J444,K444,AY444,"Y",L444,M444,N444,O444)+OpenRelatedDisc(I444,H444,J444,K444,AZ444,"Y",L444,M444,N444,O444)+GrainingRelatedDisc(I444,H444,J444,K444,BA444,"Surface","Y",L444,M444,N444,O444)+GrainingRelatedDisc(I444,H444,J444,K444,BB444,"Internal","Y",L444,M444,N444,O444)+OthersRelatedDisc(I444,H444,J444,K444,BC444,"Y",L444,M444,N444,O444)+OthersRelatedDisc(I444,H444,J444,K444,BD444,"Y",L444,M444,N444,O444)+OthersRelatedDisc(I444,H444,J444,K444,BE444,"Y",L444,M444,N444,O444)+cutrelatedDisc(I444,H444,J444,K444,L444,M444,N444,AW444,"Y",O444)+GetColClarupgDwg(I444,H444,J444,K444,AU444,AV444,"Y",L444)</f>
        <v>0</v>
      </c>
      <c r="BG444" s="810" t="s">
        <v>1183</v>
      </c>
      <c r="BH444" s="810" t="s">
        <v>1183</v>
      </c>
      <c r="BI444" s="811">
        <f t="shared" si="98"/>
        <v>0</v>
      </c>
      <c r="BJ444" s="810" t="s">
        <v>1183</v>
      </c>
      <c r="BK444" s="810" t="s">
        <v>1183</v>
      </c>
      <c r="BL444" s="810" t="s">
        <v>1327</v>
      </c>
      <c r="BM444" s="811">
        <f t="shared" si="99"/>
        <v>0</v>
      </c>
      <c r="BN444" s="812" t="s">
        <v>749</v>
      </c>
      <c r="BO444" s="812" t="s">
        <v>861</v>
      </c>
      <c r="BP444" s="812" t="s">
        <v>749</v>
      </c>
      <c r="BQ444" s="811">
        <f>cleanrelateddisc(I444, H444, J444, K444, BN444, BO444, "Y", L444, M444, N444)+HARelatedDisc(I444, H444, J444, K444,BP444, "Y", L444)</f>
        <v>0</v>
      </c>
      <c r="BR444" s="810"/>
      <c r="BS444" s="810"/>
      <c r="BT444" s="811"/>
      <c r="BU444" s="811"/>
      <c r="BV444" s="810"/>
      <c r="BW444" s="811"/>
      <c r="BX444" s="810"/>
      <c r="BY444" s="813"/>
      <c r="BZ444" s="811"/>
      <c r="CA444" s="813"/>
      <c r="CB444" s="811"/>
      <c r="CC444" s="810"/>
      <c r="CD444" s="810"/>
      <c r="CE444" s="810"/>
      <c r="CF444" s="810"/>
      <c r="CG444" s="810"/>
      <c r="CH444" s="810"/>
      <c r="CI444" s="810"/>
      <c r="CJ444" s="810"/>
      <c r="CK444" s="814"/>
      <c r="CL444" s="815">
        <f t="array" ref="CL444">getSection(I444,J444,K444)</f>
        <v>0</v>
      </c>
      <c r="CM444" s="508">
        <f t="array" ref="CM444">IF(AQ444="N/A","",IF(CU444="N/A",0,GetRapPrice(I444,H444,J444,K444)))</f>
        <v>0</v>
      </c>
      <c r="CN444" s="509">
        <f t="shared" si="100"/>
        <v>0</v>
      </c>
      <c r="CO444" s="509">
        <f t="array" ref="CO444">IF(AQ444="N/A","",IF(CU444="N/A",0,IF(ISBLANK(G444),0,GetPolSymmDiscount(I444,H444,J444,K444,L444,M444,N444,O444))))</f>
        <v>0</v>
      </c>
      <c r="CP444" s="509">
        <f t="array" ref="CP444">IF(AQ444="N/A","",Depthdisc(I444,H444,L444,J444,K444,Z444,"Y"))</f>
        <v>0</v>
      </c>
      <c r="CQ444" s="509">
        <f t="array" ref="CQ444">IF(AQ444="N/A","",IF(CU444="N/A",0,GetSizePremiums(I444,H444,J444,K444,L444,M444,N444,O444,getSection(G444,J444,K444))))</f>
        <v>0</v>
      </c>
      <c r="CR444" s="509">
        <f t="array" ref="CR444">IF(AQ444="N/A","",IF(CU444="N/A",0,IF(ISBLANK(G444),0,GetDiameterPremiums(I444,H444,L444,M444,N444,O444,J444,K444,T444))))</f>
        <v>0</v>
      </c>
      <c r="CS444" s="509">
        <f t="array" ref="CS444">IF(AQ444="N/A","",IF(CU444="N/A",0,IF(ISBLANK(G444),0,GetKtoSPremiums(I444,H444,J444,K444,AJ444))))</f>
        <v>0</v>
      </c>
      <c r="CT444" s="509" t="str">
        <f t="shared" si="101"/>
        <v/>
      </c>
      <c r="CU444" s="508">
        <f t="array" ref="CU444">IF(AQ444="N/A","",GetFMP(I444, H444, J444, K444, L444, M444, N444, O444, (Q444+R444)/2,Z444,AJ444,"Y"))</f>
        <v>0</v>
      </c>
      <c r="CV444" s="504">
        <f t="shared" si="102"/>
        <v>0</v>
      </c>
      <c r="CW444" s="508">
        <f t="shared" si="103"/>
        <v>0</v>
      </c>
      <c r="CX444" s="717">
        <f t="shared" si="104"/>
        <v>0</v>
      </c>
      <c r="CY444" s="717">
        <f>IF(OR(AQ444="N/A",BM444="N/A",BI444="N/A"),"",IF(AND(H444&lt;1,H444&gt;=0.3,I443="ROUND"),IF(CT444&gt;=-0.4,-0.2,-0.15),MAX(CX444,IF(OR(AQ444="N/A",BM444="N/A",BI444="N/A"),"",GetFinalDiscount("Y", I444, H444, J444, K444, L444, M444, N444, O444, AS444, AT444,AU444,AV444, AW444, AX444,AY444, AZ444, BA444, BB444,BC444,BD444, BE444,BG444, BH444, BJ444, BK444, BN444, BO444, BP444)))))</f>
        <v>-0.2</v>
      </c>
      <c r="CZ444" s="717" t="str">
        <f t="shared" si="105"/>
        <v/>
      </c>
      <c r="DA444" s="509" t="e">
        <f t="shared" si="106"/>
        <v>#VALUE!</v>
      </c>
      <c r="DB444" s="504" t="e">
        <f t="shared" si="107"/>
        <v>#VALUE!</v>
      </c>
      <c r="DC444" s="504" t="e">
        <f t="shared" si="108"/>
        <v>#VALUE!</v>
      </c>
      <c r="DD444" s="504" t="str">
        <f t="shared" si="109"/>
        <v/>
      </c>
      <c r="DE444" s="504">
        <f t="array" ref="DE444">IF(OR(AQ444="N/A",BM444="N/A",BI444="N/A"),"",GetCertCharge(H444,"Y",AL444))</f>
        <v>63</v>
      </c>
      <c r="DF444" s="504" t="e">
        <f>IF(OR(AQ444="N/A",BM444="N/A",BI444="N/A"),"",DC444*Parameters!$L$3)</f>
        <v>#VALUE!</v>
      </c>
      <c r="DG444" s="504" t="e">
        <f t="shared" si="110"/>
        <v>#VALUE!</v>
      </c>
      <c r="DH444" s="504" t="e">
        <f t="shared" si="111"/>
        <v>#VALUE!</v>
      </c>
    </row>
    <row r="445" spans="2:112" x14ac:dyDescent="0.25">
      <c r="B445" s="798"/>
      <c r="C445" s="799" t="s">
        <v>1523</v>
      </c>
      <c r="D445" s="512"/>
      <c r="E445" s="512"/>
      <c r="F445" s="722" t="s">
        <v>24</v>
      </c>
      <c r="G445" s="800"/>
      <c r="H445" s="801">
        <v>0.95</v>
      </c>
      <c r="I445" s="509" t="s">
        <v>196</v>
      </c>
      <c r="J445" s="802" t="s">
        <v>285</v>
      </c>
      <c r="K445" s="803" t="s">
        <v>259</v>
      </c>
      <c r="L445" s="804" t="s">
        <v>215</v>
      </c>
      <c r="M445" s="805" t="s">
        <v>188</v>
      </c>
      <c r="N445" s="804" t="s">
        <v>215</v>
      </c>
      <c r="O445" s="804" t="s">
        <v>58</v>
      </c>
      <c r="P445" s="806"/>
      <c r="Q445" s="805"/>
      <c r="R445" s="805"/>
      <c r="S445" s="805"/>
      <c r="T445" s="805"/>
      <c r="U445" s="805">
        <v>1.02</v>
      </c>
      <c r="V445" s="805"/>
      <c r="W445" s="805"/>
      <c r="X445" s="805"/>
      <c r="Y445" s="805"/>
      <c r="Z445" s="805">
        <v>67.3</v>
      </c>
      <c r="AA445" s="512">
        <v>55</v>
      </c>
      <c r="AB445" s="512"/>
      <c r="AC445" s="512"/>
      <c r="AD445" s="807"/>
      <c r="AE445" s="805"/>
      <c r="AF445" s="805"/>
      <c r="AG445" s="805"/>
      <c r="AH445" s="805"/>
      <c r="AI445" s="512"/>
      <c r="AJ445" s="512" t="s">
        <v>1930</v>
      </c>
      <c r="AK445" s="807"/>
      <c r="AL445" s="512"/>
      <c r="AM445" s="807"/>
      <c r="AN445" s="512"/>
      <c r="AO445" s="559">
        <f t="array" ref="AO445">IF(AQ445="N/A","",GetRapPrice(I445,H445,J445,K445))</f>
        <v>2700</v>
      </c>
      <c r="AP445" s="509">
        <f t="shared" si="96"/>
        <v>-0.63</v>
      </c>
      <c r="AQ445" s="508">
        <f t="array" ref="AQ445">GetFMP(I445,H445,J445,K445,L445,M445,N445,O445,(Q445+R445)/2,Z445,AJ445,"Y")</f>
        <v>999</v>
      </c>
      <c r="AR445" s="504">
        <f t="shared" si="97"/>
        <v>949.05</v>
      </c>
      <c r="AS445" s="808"/>
      <c r="AT445" s="809"/>
      <c r="AU445" s="810"/>
      <c r="AV445" s="810"/>
      <c r="AW445" s="811" t="s">
        <v>189</v>
      </c>
      <c r="AX445" s="811" t="s">
        <v>257</v>
      </c>
      <c r="AY445" s="810" t="s">
        <v>1183</v>
      </c>
      <c r="AZ445" s="810" t="s">
        <v>1183</v>
      </c>
      <c r="BA445" s="810" t="s">
        <v>1161</v>
      </c>
      <c r="BB445" s="810" t="s">
        <v>1183</v>
      </c>
      <c r="BC445" s="810" t="s">
        <v>1183</v>
      </c>
      <c r="BD445" s="810" t="s">
        <v>1234</v>
      </c>
      <c r="BE445" s="810" t="s">
        <v>1183</v>
      </c>
      <c r="BF445" s="811">
        <f>NaturalRelatedDisc(I445,H445,J445,K445,AX445,"Y",L445,M445,N445,O445)+NaturalRelatedDisc(I445,H445,J445,K445,AY445,"Y",L445,M445,N445,O445)+OpenRelatedDisc(I445,H445,J445,K445,AZ445,"Y",L445,M445,N445,O445)+GrainingRelatedDisc(I445,H445,J445,K445,BA445,"Surface","Y",L445,M445,N445,O445)+GrainingRelatedDisc(I445,H445,J445,K445,BB445,"Internal","Y",L445,M445,N445,O445)+OthersRelatedDisc(I445,H445,J445,K445,BC445,"Y",L445,M445,N445,O445)+OthersRelatedDisc(I445,H445,J445,K445,BD445,"Y",L445,M445,N445,O445)+OthersRelatedDisc(I445,H445,J445,K445,BE445,"Y",L445,M445,N445,O445)+cutrelatedDisc(I445,H445,J445,K445,L445,M445,N445,AW445,"Y",O445)+GetColClarupgDwg(I445,H445,J445,K445,AU445,AV445,"Y",L445)</f>
        <v>0</v>
      </c>
      <c r="BG445" s="810" t="s">
        <v>1183</v>
      </c>
      <c r="BH445" s="810" t="s">
        <v>1183</v>
      </c>
      <c r="BI445" s="811">
        <f t="shared" si="98"/>
        <v>0</v>
      </c>
      <c r="BJ445" s="810" t="s">
        <v>1183</v>
      </c>
      <c r="BK445" s="810" t="s">
        <v>1183</v>
      </c>
      <c r="BL445" s="810" t="s">
        <v>1327</v>
      </c>
      <c r="BM445" s="811">
        <f t="shared" si="99"/>
        <v>0</v>
      </c>
      <c r="BN445" s="812" t="s">
        <v>749</v>
      </c>
      <c r="BO445" s="812" t="s">
        <v>861</v>
      </c>
      <c r="BP445" s="812" t="s">
        <v>749</v>
      </c>
      <c r="BQ445" s="811">
        <f>cleanrelateddisc(I445, H445, J445, K445, BN445, BO445, "Y", L445, M445, N445)+HARelatedDisc(I445, H445, J445, K445,BP445, "Y", L445)</f>
        <v>0</v>
      </c>
      <c r="BR445" s="810"/>
      <c r="BS445" s="810"/>
      <c r="BT445" s="811"/>
      <c r="BU445" s="811"/>
      <c r="BV445" s="810"/>
      <c r="BW445" s="811"/>
      <c r="BX445" s="810"/>
      <c r="BY445" s="813"/>
      <c r="BZ445" s="811"/>
      <c r="CA445" s="813"/>
      <c r="CB445" s="811"/>
      <c r="CC445" s="810"/>
      <c r="CD445" s="810"/>
      <c r="CE445" s="810"/>
      <c r="CF445" s="810"/>
      <c r="CG445" s="810"/>
      <c r="CH445" s="810"/>
      <c r="CI445" s="810"/>
      <c r="CJ445" s="810"/>
      <c r="CK445" s="814"/>
      <c r="CL445" s="815">
        <f t="array" ref="CL445">getSection(I445,J445,K445)</f>
        <v>9</v>
      </c>
      <c r="CM445" s="508">
        <f t="array" ref="CM445">IF(AQ445="N/A","",IF(CU445="N/A",0,GetRapPrice(I445,H445,J445,K445)))</f>
        <v>2700</v>
      </c>
      <c r="CN445" s="509">
        <f t="shared" si="100"/>
        <v>-0.63</v>
      </c>
      <c r="CO445" s="509">
        <f t="array" ref="CO445">IF(AQ445="N/A","",IF(CU445="N/A",0,IF(ISBLANK(G445),0,GetPolSymmDiscount(I445,H445,J445,K445,L445,M445,N445,O445))))</f>
        <v>0</v>
      </c>
      <c r="CP445" s="509">
        <f t="array" ref="CP445">IF(AQ445="N/A","",Depthdisc(I445,H445,L445,J445,K445,Z445,"Y"))</f>
        <v>0</v>
      </c>
      <c r="CQ445" s="509">
        <f t="array" ref="CQ445">IF(AQ445="N/A","",IF(CU445="N/A",0,GetSizePremiums(I445,H445,J445,K445,L445,M445,N445,O445,getSection(G445,J445,K445))))</f>
        <v>0</v>
      </c>
      <c r="CR445" s="509">
        <f t="array" ref="CR445">IF(AQ445="N/A","",IF(CU445="N/A",0,IF(ISBLANK(G445),0,GetDiameterPremiums(I445,H445,L445,M445,N445,O445,J445,K445,T445))))</f>
        <v>0</v>
      </c>
      <c r="CS445" s="509">
        <f t="array" ref="CS445">IF(AQ445="N/A","",IF(CU445="N/A",0,IF(ISBLANK(G445),0,GetKtoSPremiums(I445,H445,J445,K445,AJ445))))</f>
        <v>0</v>
      </c>
      <c r="CT445" s="509">
        <f t="shared" si="101"/>
        <v>-0.63</v>
      </c>
      <c r="CU445" s="508">
        <f t="array" ref="CU445">IF(AQ445="N/A","",GetFMP(I445, H445, J445, K445, L445, M445, N445, O445, (Q445+R445)/2,Z445,AJ445,"Y"))</f>
        <v>999</v>
      </c>
      <c r="CV445" s="504">
        <f t="shared" si="102"/>
        <v>949.05</v>
      </c>
      <c r="CW445" s="508">
        <f t="shared" si="103"/>
        <v>2700</v>
      </c>
      <c r="CX445" s="717">
        <f t="shared" si="104"/>
        <v>0</v>
      </c>
      <c r="CY445" s="717">
        <f>IF(OR(AQ445="N/A",BM445="N/A",BI445="N/A"),"",IF(AND(H445&lt;1,H445&gt;=0.3,I444="ROUND"),IF(CT445&gt;=-0.4,-0.2,-0.15),MAX(CX445,IF(OR(AQ445="N/A",BM445="N/A",BI445="N/A"),"",GetFinalDiscount("Y", I445, H445, J445, K445, L445, M445, N445, O445, AS445, AT445,AU445,AV445, AW445, AX445,AY445, AZ445, BA445, BB445,BC445,BD445, BE445,BG445, BH445, BJ445, BK445, BN445, BO445, BP445)))))</f>
        <v>-0.15</v>
      </c>
      <c r="CZ445" s="717">
        <f t="shared" si="105"/>
        <v>-0.63</v>
      </c>
      <c r="DA445" s="509">
        <f t="shared" si="106"/>
        <v>-0.63</v>
      </c>
      <c r="DB445" s="504">
        <f t="shared" si="107"/>
        <v>999</v>
      </c>
      <c r="DC445" s="504">
        <f t="shared" si="108"/>
        <v>949.05</v>
      </c>
      <c r="DD445" s="504" t="str">
        <f t="shared" si="109"/>
        <v/>
      </c>
      <c r="DE445" s="504">
        <f t="array" ref="DE445">IF(OR(AQ445="N/A",BM445="N/A",BI445="N/A"),"",GetCertCharge(H445,"Y",AL445))</f>
        <v>63</v>
      </c>
      <c r="DF445" s="504">
        <f>IF(OR(AQ445="N/A",BM445="N/A",BI445="N/A"),"",DC445*Parameters!$L$3)</f>
        <v>37.961999999999996</v>
      </c>
      <c r="DG445" s="504">
        <f t="shared" si="110"/>
        <v>848.08799999999997</v>
      </c>
      <c r="DH445" s="504">
        <f t="shared" si="111"/>
        <v>892.7242105263158</v>
      </c>
    </row>
    <row r="446" spans="2:112" x14ac:dyDescent="0.25">
      <c r="B446" s="798"/>
      <c r="C446" s="799" t="s">
        <v>1523</v>
      </c>
      <c r="D446" s="512"/>
      <c r="E446" s="512"/>
      <c r="F446" s="722" t="s">
        <v>24</v>
      </c>
      <c r="G446" s="800"/>
      <c r="H446" s="801">
        <v>0.95</v>
      </c>
      <c r="I446" s="509" t="s">
        <v>196</v>
      </c>
      <c r="J446" s="802" t="s">
        <v>285</v>
      </c>
      <c r="K446" s="803" t="s">
        <v>259</v>
      </c>
      <c r="L446" s="804" t="s">
        <v>215</v>
      </c>
      <c r="M446" s="805" t="s">
        <v>188</v>
      </c>
      <c r="N446" s="804" t="s">
        <v>215</v>
      </c>
      <c r="O446" s="804" t="s">
        <v>58</v>
      </c>
      <c r="P446" s="806"/>
      <c r="Q446" s="805"/>
      <c r="R446" s="805"/>
      <c r="S446" s="805"/>
      <c r="T446" s="805"/>
      <c r="U446" s="805">
        <v>1.02</v>
      </c>
      <c r="V446" s="805"/>
      <c r="W446" s="805"/>
      <c r="X446" s="805"/>
      <c r="Y446" s="805"/>
      <c r="Z446" s="805">
        <v>67.3</v>
      </c>
      <c r="AA446" s="512">
        <v>55</v>
      </c>
      <c r="AB446" s="512"/>
      <c r="AC446" s="512"/>
      <c r="AD446" s="807"/>
      <c r="AE446" s="805"/>
      <c r="AF446" s="805"/>
      <c r="AG446" s="805"/>
      <c r="AH446" s="805"/>
      <c r="AI446" s="512"/>
      <c r="AJ446" s="512" t="s">
        <v>1930</v>
      </c>
      <c r="AK446" s="807"/>
      <c r="AL446" s="512"/>
      <c r="AM446" s="807"/>
      <c r="AN446" s="512"/>
      <c r="AO446" s="559">
        <f t="array" ref="AO446">IF(AQ446="N/A","",GetRapPrice(I446,H446,J446,K446))</f>
        <v>2700</v>
      </c>
      <c r="AP446" s="509">
        <f t="shared" si="96"/>
        <v>-0.63</v>
      </c>
      <c r="AQ446" s="508">
        <f t="array" ref="AQ446">GetFMP(I446,H446,J446,K446,L446,M446,N446,O446,(Q446+R446)/2,Z446,AJ446,"Y")</f>
        <v>999</v>
      </c>
      <c r="AR446" s="504">
        <f t="shared" si="97"/>
        <v>949.05</v>
      </c>
      <c r="AS446" s="808"/>
      <c r="AT446" s="809"/>
      <c r="AU446" s="810"/>
      <c r="AV446" s="810"/>
      <c r="AW446" s="811" t="s">
        <v>189</v>
      </c>
      <c r="AX446" s="811" t="s">
        <v>257</v>
      </c>
      <c r="AY446" s="810" t="s">
        <v>1183</v>
      </c>
      <c r="AZ446" s="810" t="s">
        <v>1183</v>
      </c>
      <c r="BA446" s="810" t="s">
        <v>1161</v>
      </c>
      <c r="BB446" s="810" t="s">
        <v>1183</v>
      </c>
      <c r="BC446" s="810" t="s">
        <v>1183</v>
      </c>
      <c r="BD446" s="810" t="s">
        <v>1234</v>
      </c>
      <c r="BE446" s="810" t="s">
        <v>1183</v>
      </c>
      <c r="BF446" s="811">
        <f>NaturalRelatedDisc(I446,H446,J446,K446,AX446,"Y",L446,M446,N446,O446)+NaturalRelatedDisc(I446,H446,J446,K446,AY446,"Y",L446,M446,N446,O446)+OpenRelatedDisc(I446,H446,J446,K446,AZ446,"Y",L446,M446,N446,O446)+GrainingRelatedDisc(I446,H446,J446,K446,BA446,"Surface","Y",L446,M446,N446,O446)+GrainingRelatedDisc(I446,H446,J446,K446,BB446,"Internal","Y",L446,M446,N446,O446)+OthersRelatedDisc(I446,H446,J446,K446,BC446,"Y",L446,M446,N446,O446)+OthersRelatedDisc(I446,H446,J446,K446,BD446,"Y",L446,M446,N446,O446)+OthersRelatedDisc(I446,H446,J446,K446,BE446,"Y",L446,M446,N446,O446)+cutrelatedDisc(I446,H446,J446,K446,L446,M446,N446,AW446,"Y",O446)+GetColClarupgDwg(I446,H446,J446,K446,AU446,AV446,"Y",L446)</f>
        <v>0</v>
      </c>
      <c r="BG446" s="810" t="s">
        <v>1183</v>
      </c>
      <c r="BH446" s="810" t="s">
        <v>1183</v>
      </c>
      <c r="BI446" s="811">
        <f t="shared" si="98"/>
        <v>0</v>
      </c>
      <c r="BJ446" s="810" t="s">
        <v>1183</v>
      </c>
      <c r="BK446" s="810" t="s">
        <v>1183</v>
      </c>
      <c r="BL446" s="810" t="s">
        <v>1327</v>
      </c>
      <c r="BM446" s="811">
        <f t="shared" si="99"/>
        <v>0</v>
      </c>
      <c r="BN446" s="812" t="s">
        <v>749</v>
      </c>
      <c r="BO446" s="812" t="s">
        <v>861</v>
      </c>
      <c r="BP446" s="812" t="s">
        <v>749</v>
      </c>
      <c r="BQ446" s="811">
        <f>cleanrelateddisc(I446, H446, J446, K446, BN446, BO446, "Y", L446, M446, N446)+HARelatedDisc(I446, H446, J446, K446,BP446, "Y", L446)</f>
        <v>0</v>
      </c>
      <c r="BR446" s="810"/>
      <c r="BS446" s="810"/>
      <c r="BT446" s="811"/>
      <c r="BU446" s="811"/>
      <c r="BV446" s="810"/>
      <c r="BW446" s="811"/>
      <c r="BX446" s="810"/>
      <c r="BY446" s="813"/>
      <c r="BZ446" s="811"/>
      <c r="CA446" s="813"/>
      <c r="CB446" s="811"/>
      <c r="CC446" s="810"/>
      <c r="CD446" s="810"/>
      <c r="CE446" s="810"/>
      <c r="CF446" s="810"/>
      <c r="CG446" s="810"/>
      <c r="CH446" s="810"/>
      <c r="CI446" s="810"/>
      <c r="CJ446" s="810"/>
      <c r="CK446" s="814"/>
      <c r="CL446" s="815">
        <f t="array" ref="CL446">getSection(I446,J446,K446)</f>
        <v>9</v>
      </c>
      <c r="CM446" s="508">
        <f t="array" ref="CM446">IF(AQ446="N/A","",IF(CU446="N/A",0,GetRapPrice(I446,H446,J446,K446)))</f>
        <v>2700</v>
      </c>
      <c r="CN446" s="509">
        <f t="shared" si="100"/>
        <v>-0.63</v>
      </c>
      <c r="CO446" s="509">
        <f t="array" ref="CO446">IF(AQ446="N/A","",IF(CU446="N/A",0,IF(ISBLANK(G446),0,GetPolSymmDiscount(I446,H446,J446,K446,L446,M446,N446,O446))))</f>
        <v>0</v>
      </c>
      <c r="CP446" s="509">
        <f t="array" ref="CP446">IF(AQ446="N/A","",Depthdisc(I446,H446,L446,J446,K446,Z446,"Y"))</f>
        <v>0</v>
      </c>
      <c r="CQ446" s="509">
        <f t="array" ref="CQ446">IF(AQ446="N/A","",IF(CU446="N/A",0,GetSizePremiums(I446,H446,J446,K446,L446,M446,N446,O446,getSection(G446,J446,K446))))</f>
        <v>0</v>
      </c>
      <c r="CR446" s="509">
        <f t="array" ref="CR446">IF(AQ446="N/A","",IF(CU446="N/A",0,IF(ISBLANK(G446),0,GetDiameterPremiums(I446,H446,L446,M446,N446,O446,J446,K446,T446))))</f>
        <v>0</v>
      </c>
      <c r="CS446" s="509">
        <f t="array" ref="CS446">IF(AQ446="N/A","",IF(CU446="N/A",0,IF(ISBLANK(G446),0,GetKtoSPremiums(I446,H446,J446,K446,AJ446))))</f>
        <v>0</v>
      </c>
      <c r="CT446" s="509">
        <f t="shared" si="101"/>
        <v>-0.63</v>
      </c>
      <c r="CU446" s="508">
        <f t="array" ref="CU446">IF(AQ446="N/A","",GetFMP(I446, H446, J446, K446, L446, M446, N446, O446, (Q446+R446)/2,Z446,AJ446,"Y"))</f>
        <v>999</v>
      </c>
      <c r="CV446" s="504">
        <f t="shared" si="102"/>
        <v>949.05</v>
      </c>
      <c r="CW446" s="508">
        <f t="shared" si="103"/>
        <v>2700</v>
      </c>
      <c r="CX446" s="717">
        <f t="shared" si="104"/>
        <v>0</v>
      </c>
      <c r="CY446" s="717">
        <f>IF(OR(AQ446="N/A",BM446="N/A",BI446="N/A"),"",IF(AND(H446&lt;1,H446&gt;=0.3,I445="ROUND"),IF(CT446&gt;=-0.4,-0.2,-0.15),MAX(CX446,IF(OR(AQ446="N/A",BM446="N/A",BI446="N/A"),"",GetFinalDiscount("Y", I446, H446, J446, K446, L446, M446, N446, O446, AS446, AT446,AU446,AV446, AW446, AX446,AY446, AZ446, BA446, BB446,BC446,BD446, BE446,BG446, BH446, BJ446, BK446, BN446, BO446, BP446)))))</f>
        <v>-0.15</v>
      </c>
      <c r="CZ446" s="717">
        <f t="shared" si="105"/>
        <v>-0.63</v>
      </c>
      <c r="DA446" s="509">
        <f t="shared" si="106"/>
        <v>-0.63</v>
      </c>
      <c r="DB446" s="504">
        <f t="shared" si="107"/>
        <v>999</v>
      </c>
      <c r="DC446" s="504">
        <f t="shared" si="108"/>
        <v>949.05</v>
      </c>
      <c r="DD446" s="504" t="str">
        <f t="shared" si="109"/>
        <v/>
      </c>
      <c r="DE446" s="504">
        <f t="array" ref="DE446">IF(OR(AQ446="N/A",BM446="N/A",BI446="N/A"),"",GetCertCharge(H446,"Y",AL446))</f>
        <v>63</v>
      </c>
      <c r="DF446" s="504">
        <f>IF(OR(AQ446="N/A",BM446="N/A",BI446="N/A"),"",DC446*Parameters!$L$3)</f>
        <v>37.961999999999996</v>
      </c>
      <c r="DG446" s="504">
        <f t="shared" si="110"/>
        <v>848.08799999999997</v>
      </c>
      <c r="DH446" s="504">
        <f t="shared" si="111"/>
        <v>892.7242105263158</v>
      </c>
    </row>
    <row r="447" spans="2:112" x14ac:dyDescent="0.25">
      <c r="B447" s="798"/>
      <c r="C447" s="799" t="s">
        <v>1860</v>
      </c>
      <c r="D447" s="512"/>
      <c r="E447" s="512"/>
      <c r="F447" s="722" t="s">
        <v>24</v>
      </c>
      <c r="G447" s="800"/>
      <c r="H447" s="801">
        <v>0.95</v>
      </c>
      <c r="I447" s="509" t="s">
        <v>196</v>
      </c>
      <c r="J447" s="802" t="s">
        <v>250</v>
      </c>
      <c r="K447" s="803" t="s">
        <v>251</v>
      </c>
      <c r="L447" s="804" t="s">
        <v>202</v>
      </c>
      <c r="M447" s="805" t="s">
        <v>188</v>
      </c>
      <c r="N447" s="804" t="s">
        <v>202</v>
      </c>
      <c r="O447" s="804" t="s">
        <v>36</v>
      </c>
      <c r="P447" s="806"/>
      <c r="Q447" s="805"/>
      <c r="R447" s="805"/>
      <c r="S447" s="805"/>
      <c r="T447" s="805"/>
      <c r="U447" s="805">
        <v>1.012</v>
      </c>
      <c r="V447" s="805"/>
      <c r="W447" s="805"/>
      <c r="X447" s="805"/>
      <c r="Y447" s="805"/>
      <c r="Z447" s="805">
        <v>65</v>
      </c>
      <c r="AA447" s="512">
        <v>56</v>
      </c>
      <c r="AB447" s="512"/>
      <c r="AC447" s="512"/>
      <c r="AD447" s="807"/>
      <c r="AE447" s="805"/>
      <c r="AF447" s="805"/>
      <c r="AG447" s="805"/>
      <c r="AH447" s="805"/>
      <c r="AI447" s="512"/>
      <c r="AJ447" s="512" t="s">
        <v>1943</v>
      </c>
      <c r="AK447" s="807"/>
      <c r="AL447" s="512"/>
      <c r="AM447" s="807"/>
      <c r="AN447" s="512"/>
      <c r="AO447" s="559">
        <f t="array" ref="AO447">IF(AQ447="N/A","",GetRapPrice(I447,H447,J447,K447))</f>
        <v>6600</v>
      </c>
      <c r="AP447" s="509">
        <f t="shared" si="96"/>
        <v>-0.42000000000000004</v>
      </c>
      <c r="AQ447" s="508">
        <f t="array" ref="AQ447">GetFMP(I447,H447,J447,K447,L447,M447,N447,O447,(Q447+R447)/2,Z447,AJ447,"Y")</f>
        <v>3827.9999999999995</v>
      </c>
      <c r="AR447" s="504">
        <f t="shared" si="97"/>
        <v>3636.5999999999995</v>
      </c>
      <c r="AS447" s="808"/>
      <c r="AT447" s="809"/>
      <c r="AU447" s="810"/>
      <c r="AV447" s="810"/>
      <c r="AW447" s="811" t="s">
        <v>189</v>
      </c>
      <c r="AX447" s="811" t="s">
        <v>257</v>
      </c>
      <c r="AY447" s="810" t="s">
        <v>1180</v>
      </c>
      <c r="AZ447" s="810" t="s">
        <v>1183</v>
      </c>
      <c r="BA447" s="810" t="s">
        <v>1183</v>
      </c>
      <c r="BB447" s="810" t="s">
        <v>1183</v>
      </c>
      <c r="BC447" s="810" t="s">
        <v>1183</v>
      </c>
      <c r="BD447" s="810" t="s">
        <v>1183</v>
      </c>
      <c r="BE447" s="810" t="s">
        <v>1183</v>
      </c>
      <c r="BF447" s="811">
        <f>NaturalRelatedDisc(I447,H447,J447,K447,AX447,"Y",L447,M447,N447,O447)+NaturalRelatedDisc(I447,H447,J447,K447,AY447,"Y",L447,M447,N447,O447)+OpenRelatedDisc(I447,H447,J447,K447,AZ447,"Y",L447,M447,N447,O447)+GrainingRelatedDisc(I447,H447,J447,K447,BA447,"Surface","Y",L447,M447,N447,O447)+GrainingRelatedDisc(I447,H447,J447,K447,BB447,"Internal","Y",L447,M447,N447,O447)+OthersRelatedDisc(I447,H447,J447,K447,BC447,"Y",L447,M447,N447,O447)+OthersRelatedDisc(I447,H447,J447,K447,BD447,"Y",L447,M447,N447,O447)+OthersRelatedDisc(I447,H447,J447,K447,BE447,"Y",L447,M447,N447,O447)+cutrelatedDisc(I447,H447,J447,K447,L447,M447,N447,AW447,"Y",O447)+GetColClarupgDwg(I447,H447,J447,K447,AU447,AV447,"Y",L447)</f>
        <v>-0.01</v>
      </c>
      <c r="BG447" s="810" t="s">
        <v>1183</v>
      </c>
      <c r="BH447" s="810" t="s">
        <v>1183</v>
      </c>
      <c r="BI447" s="811">
        <f t="shared" si="98"/>
        <v>0</v>
      </c>
      <c r="BJ447" s="810" t="s">
        <v>1284</v>
      </c>
      <c r="BK447" s="810" t="s">
        <v>1183</v>
      </c>
      <c r="BL447" s="810" t="s">
        <v>1183</v>
      </c>
      <c r="BM447" s="811">
        <f t="shared" si="99"/>
        <v>0</v>
      </c>
      <c r="BN447" s="812" t="s">
        <v>861</v>
      </c>
      <c r="BO447" s="812" t="s">
        <v>749</v>
      </c>
      <c r="BP447" s="812" t="s">
        <v>749</v>
      </c>
      <c r="BQ447" s="811">
        <f>cleanrelateddisc(I447, H447, J447, K447, BN447, BO447, "Y", L447, M447, N447)+HARelatedDisc(I447, H447, J447, K447,BP447, "Y", L447)</f>
        <v>0</v>
      </c>
      <c r="BR447" s="810"/>
      <c r="BS447" s="810"/>
      <c r="BT447" s="811"/>
      <c r="BU447" s="811"/>
      <c r="BV447" s="810"/>
      <c r="BW447" s="811"/>
      <c r="BX447" s="810"/>
      <c r="BY447" s="813"/>
      <c r="BZ447" s="811"/>
      <c r="CA447" s="813"/>
      <c r="CB447" s="811"/>
      <c r="CC447" s="810"/>
      <c r="CD447" s="810"/>
      <c r="CE447" s="810"/>
      <c r="CF447" s="810"/>
      <c r="CG447" s="810"/>
      <c r="CH447" s="810"/>
      <c r="CI447" s="810"/>
      <c r="CJ447" s="810"/>
      <c r="CK447" s="814"/>
      <c r="CL447" s="815">
        <f t="array" ref="CL447">getSection(I447,J447,K447)</f>
        <v>5</v>
      </c>
      <c r="CM447" s="508">
        <f t="array" ref="CM447">IF(AQ447="N/A","",IF(CU447="N/A",0,GetRapPrice(I447,H447,J447,K447)))</f>
        <v>6600</v>
      </c>
      <c r="CN447" s="509">
        <f t="shared" si="100"/>
        <v>-0.42000000000000004</v>
      </c>
      <c r="CO447" s="509">
        <f t="array" ref="CO447">IF(AQ447="N/A","",IF(CU447="N/A",0,IF(ISBLANK(G447),0,GetPolSymmDiscount(I447,H447,J447,K447,L447,M447,N447,O447))))</f>
        <v>0</v>
      </c>
      <c r="CP447" s="509">
        <f t="array" ref="CP447">IF(AQ447="N/A","",Depthdisc(I447,H447,L447,J447,K447,Z447,"Y"))</f>
        <v>0</v>
      </c>
      <c r="CQ447" s="509">
        <f t="array" ref="CQ447">IF(AQ447="N/A","",IF(CU447="N/A",0,GetSizePremiums(I447,H447,J447,K447,L447,M447,N447,O447,getSection(G447,J447,K447))))</f>
        <v>0</v>
      </c>
      <c r="CR447" s="509">
        <f t="array" ref="CR447">IF(AQ447="N/A","",IF(CU447="N/A",0,IF(ISBLANK(G447),0,GetDiameterPremiums(I447,H447,L447,M447,N447,O447,J447,K447,T447))))</f>
        <v>0</v>
      </c>
      <c r="CS447" s="509">
        <f t="array" ref="CS447">IF(AQ447="N/A","",IF(CU447="N/A",0,IF(ISBLANK(G447),0,GetKtoSPremiums(I447,H447,J447,K447,AJ447))))</f>
        <v>0</v>
      </c>
      <c r="CT447" s="509">
        <f t="shared" si="101"/>
        <v>-0.42000000000000004</v>
      </c>
      <c r="CU447" s="508">
        <f t="array" ref="CU447">IF(AQ447="N/A","",GetFMP(I447, H447, J447, K447, L447, M447, N447, O447, (Q447+R447)/2,Z447,AJ447,"Y"))</f>
        <v>3827.9999999999995</v>
      </c>
      <c r="CV447" s="504">
        <f t="shared" si="102"/>
        <v>3636.5999999999995</v>
      </c>
      <c r="CW447" s="508">
        <f t="shared" si="103"/>
        <v>6600</v>
      </c>
      <c r="CX447" s="717">
        <f t="shared" si="104"/>
        <v>-0.01</v>
      </c>
      <c r="CY447" s="717">
        <f>IF(OR(AQ447="N/A",BM447="N/A",BI447="N/A"),"",IF(AND(H447&lt;1,H447&gt;=0.3,I446="ROUND"),IF(CT447&gt;=-0.4,-0.2,-0.15),MAX(CX447,IF(OR(AQ447="N/A",BM447="N/A",BI447="N/A"),"",GetFinalDiscount("Y", I447, H447, J447, K447, L447, M447, N447, O447, AS447, AT447,AU447,AV447, AW447, AX447,AY447, AZ447, BA447, BB447,BC447,BD447, BE447,BG447, BH447, BJ447, BK447, BN447, BO447, BP447)))))</f>
        <v>-0.15</v>
      </c>
      <c r="CZ447" s="717">
        <f t="shared" si="105"/>
        <v>-0.42000000000000004</v>
      </c>
      <c r="DA447" s="509">
        <f t="shared" si="106"/>
        <v>-0.43000000000000005</v>
      </c>
      <c r="DB447" s="504">
        <f t="shared" si="107"/>
        <v>3761.9999999999995</v>
      </c>
      <c r="DC447" s="504">
        <f t="shared" si="108"/>
        <v>3573.8999999999992</v>
      </c>
      <c r="DD447" s="504" t="str">
        <f t="shared" si="109"/>
        <v/>
      </c>
      <c r="DE447" s="504">
        <f t="array" ref="DE447">IF(OR(AQ447="N/A",BM447="N/A",BI447="N/A"),"",GetCertCharge(H447,"Y",AL447))</f>
        <v>63</v>
      </c>
      <c r="DF447" s="504">
        <f>IF(OR(AQ447="N/A",BM447="N/A",BI447="N/A"),"",DC447*Parameters!$L$3)</f>
        <v>142.95599999999996</v>
      </c>
      <c r="DG447" s="504">
        <f t="shared" si="110"/>
        <v>3367.9439999999991</v>
      </c>
      <c r="DH447" s="504">
        <f t="shared" si="111"/>
        <v>3545.2042105263149</v>
      </c>
    </row>
    <row r="448" spans="2:112" x14ac:dyDescent="0.25">
      <c r="B448" s="798"/>
      <c r="C448" s="799" t="s">
        <v>1861</v>
      </c>
      <c r="D448" s="512"/>
      <c r="E448" s="512"/>
      <c r="F448" s="722" t="s">
        <v>24</v>
      </c>
      <c r="G448" s="800"/>
      <c r="H448" s="801">
        <v>0.95</v>
      </c>
      <c r="I448" s="509" t="s">
        <v>196</v>
      </c>
      <c r="J448" s="802" t="s">
        <v>250</v>
      </c>
      <c r="K448" s="803" t="s">
        <v>266</v>
      </c>
      <c r="L448" s="804" t="s">
        <v>202</v>
      </c>
      <c r="M448" s="805" t="s">
        <v>202</v>
      </c>
      <c r="N448" s="804" t="s">
        <v>202</v>
      </c>
      <c r="O448" s="804" t="s">
        <v>22</v>
      </c>
      <c r="P448" s="806"/>
      <c r="Q448" s="805"/>
      <c r="R448" s="805"/>
      <c r="S448" s="805"/>
      <c r="T448" s="805"/>
      <c r="U448" s="805">
        <v>1.01</v>
      </c>
      <c r="V448" s="805"/>
      <c r="W448" s="805"/>
      <c r="X448" s="805"/>
      <c r="Y448" s="805"/>
      <c r="Z448" s="805">
        <v>63.6</v>
      </c>
      <c r="AA448" s="512">
        <v>56</v>
      </c>
      <c r="AB448" s="512"/>
      <c r="AC448" s="512"/>
      <c r="AD448" s="807"/>
      <c r="AE448" s="805"/>
      <c r="AF448" s="805"/>
      <c r="AG448" s="805"/>
      <c r="AH448" s="805"/>
      <c r="AI448" s="512"/>
      <c r="AJ448" s="512" t="s">
        <v>1921</v>
      </c>
      <c r="AK448" s="807"/>
      <c r="AL448" s="512"/>
      <c r="AM448" s="807"/>
      <c r="AN448" s="512"/>
      <c r="AO448" s="559">
        <f t="array" ref="AO448">IF(AQ448="N/A","",GetRapPrice(I448,H448,J448,K448))</f>
        <v>4400</v>
      </c>
      <c r="AP448" s="509">
        <f t="shared" si="96"/>
        <v>-0.33999999999999997</v>
      </c>
      <c r="AQ448" s="508">
        <f t="array" ref="AQ448">GetFMP(I448,H448,J448,K448,L448,M448,N448,O448,(Q448+R448)/2,Z448,AJ448,"Y")</f>
        <v>2904</v>
      </c>
      <c r="AR448" s="504">
        <f t="shared" si="97"/>
        <v>2758.7999999999997</v>
      </c>
      <c r="AS448" s="808"/>
      <c r="AT448" s="809"/>
      <c r="AU448" s="810"/>
      <c r="AV448" s="810"/>
      <c r="AW448" s="811" t="s">
        <v>189</v>
      </c>
      <c r="AX448" s="811" t="s">
        <v>1183</v>
      </c>
      <c r="AY448" s="810" t="s">
        <v>1183</v>
      </c>
      <c r="AZ448" s="810" t="s">
        <v>1200</v>
      </c>
      <c r="BA448" s="810" t="s">
        <v>1183</v>
      </c>
      <c r="BB448" s="810" t="s">
        <v>1183</v>
      </c>
      <c r="BC448" s="810" t="s">
        <v>1183</v>
      </c>
      <c r="BD448" s="810" t="s">
        <v>1183</v>
      </c>
      <c r="BE448" s="810" t="s">
        <v>1183</v>
      </c>
      <c r="BF448" s="811">
        <f>NaturalRelatedDisc(I448,H448,J448,K448,AX448,"Y",L448,M448,N448,O448)+NaturalRelatedDisc(I448,H448,J448,K448,AY448,"Y",L448,M448,N448,O448)+OpenRelatedDisc(I448,H448,J448,K448,AZ448,"Y",L448,M448,N448,O448)+GrainingRelatedDisc(I448,H448,J448,K448,BA448,"Surface","Y",L448,M448,N448,O448)+GrainingRelatedDisc(I448,H448,J448,K448,BB448,"Internal","Y",L448,M448,N448,O448)+OthersRelatedDisc(I448,H448,J448,K448,BC448,"Y",L448,M448,N448,O448)+OthersRelatedDisc(I448,H448,J448,K448,BD448,"Y",L448,M448,N448,O448)+OthersRelatedDisc(I448,H448,J448,K448,BE448,"Y",L448,M448,N448,O448)+cutrelatedDisc(I448,H448,J448,K448,L448,M448,N448,AW448,"Y",O448)+GetColClarupgDwg(I448,H448,J448,K448,AU448,AV448,"Y",L448)</f>
        <v>-0.02</v>
      </c>
      <c r="BG448" s="810" t="s">
        <v>1279</v>
      </c>
      <c r="BH448" s="810" t="s">
        <v>1183</v>
      </c>
      <c r="BI448" s="811">
        <f t="shared" si="98"/>
        <v>-0.05</v>
      </c>
      <c r="BJ448" s="810" t="s">
        <v>1284</v>
      </c>
      <c r="BK448" s="810" t="s">
        <v>1183</v>
      </c>
      <c r="BL448" s="810" t="s">
        <v>1323</v>
      </c>
      <c r="BM448" s="811">
        <f t="shared" si="99"/>
        <v>0</v>
      </c>
      <c r="BN448" s="812" t="s">
        <v>749</v>
      </c>
      <c r="BO448" s="812" t="s">
        <v>749</v>
      </c>
      <c r="BP448" s="812" t="s">
        <v>861</v>
      </c>
      <c r="BQ448" s="811">
        <f>cleanrelateddisc(I448, H448, J448, K448, BN448, BO448, "Y", L448, M448, N448)+HARelatedDisc(I448, H448, J448, K448,BP448, "Y", L448)</f>
        <v>0</v>
      </c>
      <c r="BR448" s="810"/>
      <c r="BS448" s="810"/>
      <c r="BT448" s="811"/>
      <c r="BU448" s="811"/>
      <c r="BV448" s="810"/>
      <c r="BW448" s="811"/>
      <c r="BX448" s="810"/>
      <c r="BY448" s="813"/>
      <c r="BZ448" s="811"/>
      <c r="CA448" s="813"/>
      <c r="CB448" s="811"/>
      <c r="CC448" s="810"/>
      <c r="CD448" s="810"/>
      <c r="CE448" s="810"/>
      <c r="CF448" s="810"/>
      <c r="CG448" s="810"/>
      <c r="CH448" s="810"/>
      <c r="CI448" s="810"/>
      <c r="CJ448" s="810"/>
      <c r="CK448" s="814"/>
      <c r="CL448" s="815">
        <f t="array" ref="CL448">getSection(I448,J448,K448)</f>
        <v>8</v>
      </c>
      <c r="CM448" s="508">
        <f t="array" ref="CM448">IF(AQ448="N/A","",IF(CU448="N/A",0,GetRapPrice(I448,H448,J448,K448)))</f>
        <v>4400</v>
      </c>
      <c r="CN448" s="509">
        <f t="shared" si="100"/>
        <v>-0.33999999999999997</v>
      </c>
      <c r="CO448" s="509">
        <f t="array" ref="CO448">IF(AQ448="N/A","",IF(CU448="N/A",0,IF(ISBLANK(G448),0,GetPolSymmDiscount(I448,H448,J448,K448,L448,M448,N448,O448))))</f>
        <v>0</v>
      </c>
      <c r="CP448" s="509">
        <f t="array" ref="CP448">IF(AQ448="N/A","",Depthdisc(I448,H448,L448,J448,K448,Z448,"Y"))</f>
        <v>0</v>
      </c>
      <c r="CQ448" s="509">
        <f t="array" ref="CQ448">IF(AQ448="N/A","",IF(CU448="N/A",0,GetSizePremiums(I448,H448,J448,K448,L448,M448,N448,O448,getSection(G448,J448,K448))))</f>
        <v>0</v>
      </c>
      <c r="CR448" s="509">
        <f t="array" ref="CR448">IF(AQ448="N/A","",IF(CU448="N/A",0,IF(ISBLANK(G448),0,GetDiameterPremiums(I448,H448,L448,M448,N448,O448,J448,K448,T448))))</f>
        <v>0</v>
      </c>
      <c r="CS448" s="509">
        <f t="array" ref="CS448">IF(AQ448="N/A","",IF(CU448="N/A",0,IF(ISBLANK(G448),0,GetKtoSPremiums(I448,H448,J448,K448,AJ448))))</f>
        <v>0</v>
      </c>
      <c r="CT448" s="509">
        <f t="shared" si="101"/>
        <v>-0.33999999999999997</v>
      </c>
      <c r="CU448" s="508">
        <f t="array" ref="CU448">IF(AQ448="N/A","",GetFMP(I448, H448, J448, K448, L448, M448, N448, O448, (Q448+R448)/2,Z448,AJ448,"Y"))</f>
        <v>2904</v>
      </c>
      <c r="CV448" s="504">
        <f t="shared" si="102"/>
        <v>2758.7999999999997</v>
      </c>
      <c r="CW448" s="508">
        <f t="shared" si="103"/>
        <v>4400</v>
      </c>
      <c r="CX448" s="717">
        <f t="shared" si="104"/>
        <v>-7.0000000000000007E-2</v>
      </c>
      <c r="CY448" s="717">
        <f>IF(OR(AQ448="N/A",BM448="N/A",BI448="N/A"),"",IF(AND(H448&lt;1,H448&gt;=0.3,I447="ROUND"),IF(CT448&gt;=-0.4,-0.2,-0.15),MAX(CX448,IF(OR(AQ448="N/A",BM448="N/A",BI448="N/A"),"",GetFinalDiscount("Y", I448, H448, J448, K448, L448, M448, N448, O448, AS448, AT448,AU448,AV448, AW448, AX448,AY448, AZ448, BA448, BB448,BC448,BD448, BE448,BG448, BH448, BJ448, BK448, BN448, BO448, BP448)))))</f>
        <v>-0.2</v>
      </c>
      <c r="CZ448" s="717">
        <f t="shared" si="105"/>
        <v>-0.33999999999999997</v>
      </c>
      <c r="DA448" s="509">
        <f t="shared" si="106"/>
        <v>-0.41</v>
      </c>
      <c r="DB448" s="504">
        <f t="shared" si="107"/>
        <v>2596.0000000000005</v>
      </c>
      <c r="DC448" s="504">
        <f t="shared" si="108"/>
        <v>2466.2000000000003</v>
      </c>
      <c r="DD448" s="504" t="str">
        <f t="shared" si="109"/>
        <v/>
      </c>
      <c r="DE448" s="504">
        <f t="array" ref="DE448">IF(OR(AQ448="N/A",BM448="N/A",BI448="N/A"),"",GetCertCharge(H448,"Y",AL448))</f>
        <v>63</v>
      </c>
      <c r="DF448" s="504">
        <f>IF(OR(AQ448="N/A",BM448="N/A",BI448="N/A"),"",DC448*Parameters!$L$3)</f>
        <v>98.64800000000001</v>
      </c>
      <c r="DG448" s="504">
        <f t="shared" si="110"/>
        <v>2304.5520000000001</v>
      </c>
      <c r="DH448" s="504">
        <f t="shared" si="111"/>
        <v>2425.8442105263161</v>
      </c>
    </row>
    <row r="449" spans="2:112" x14ac:dyDescent="0.25">
      <c r="B449" s="798"/>
      <c r="C449" s="799" t="s">
        <v>1495</v>
      </c>
      <c r="D449" s="512"/>
      <c r="E449" s="512"/>
      <c r="F449" s="722" t="s">
        <v>24</v>
      </c>
      <c r="G449" s="800"/>
      <c r="H449" s="801">
        <v>0.96</v>
      </c>
      <c r="I449" s="509" t="s">
        <v>196</v>
      </c>
      <c r="J449" s="802" t="s">
        <v>250</v>
      </c>
      <c r="K449" s="803" t="s">
        <v>234</v>
      </c>
      <c r="L449" s="804" t="s">
        <v>188</v>
      </c>
      <c r="M449" s="805" t="s">
        <v>188</v>
      </c>
      <c r="N449" s="804" t="s">
        <v>188</v>
      </c>
      <c r="O449" s="804" t="s">
        <v>22</v>
      </c>
      <c r="P449" s="806"/>
      <c r="Q449" s="805"/>
      <c r="R449" s="805"/>
      <c r="S449" s="805"/>
      <c r="T449" s="805"/>
      <c r="U449" s="805">
        <v>1.01</v>
      </c>
      <c r="V449" s="805"/>
      <c r="W449" s="805"/>
      <c r="X449" s="805"/>
      <c r="Y449" s="805"/>
      <c r="Z449" s="805">
        <v>61.5</v>
      </c>
      <c r="AA449" s="512">
        <v>59</v>
      </c>
      <c r="AB449" s="512"/>
      <c r="AC449" s="512"/>
      <c r="AD449" s="807"/>
      <c r="AE449" s="805"/>
      <c r="AF449" s="805"/>
      <c r="AG449" s="805"/>
      <c r="AH449" s="805"/>
      <c r="AI449" s="512"/>
      <c r="AJ449" s="512" t="s">
        <v>1893</v>
      </c>
      <c r="AK449" s="807"/>
      <c r="AL449" s="512"/>
      <c r="AM449" s="807"/>
      <c r="AN449" s="512"/>
      <c r="AO449" s="559">
        <f t="array" ref="AO449">IF(AQ449="N/A","",GetRapPrice(I449,H449,J449,K449))</f>
        <v>7400</v>
      </c>
      <c r="AP449" s="509">
        <f t="shared" si="96"/>
        <v>-0.20999999999999996</v>
      </c>
      <c r="AQ449" s="508">
        <f t="array" ref="AQ449">GetFMP(I449,H449,J449,K449,L449,M449,N449,O449,(Q449+R449)/2,Z449,AJ449,"Y")</f>
        <v>5846</v>
      </c>
      <c r="AR449" s="504">
        <f t="shared" si="97"/>
        <v>5612.16</v>
      </c>
      <c r="AS449" s="808"/>
      <c r="AT449" s="809"/>
      <c r="AU449" s="810"/>
      <c r="AV449" s="810"/>
      <c r="AW449" s="811"/>
      <c r="AX449" s="811"/>
      <c r="AY449" s="810"/>
      <c r="AZ449" s="810"/>
      <c r="BA449" s="810" t="s">
        <v>1183</v>
      </c>
      <c r="BB449" s="810" t="s">
        <v>1183</v>
      </c>
      <c r="BC449" s="810"/>
      <c r="BD449" s="810"/>
      <c r="BE449" s="810"/>
      <c r="BF449" s="811">
        <f>NaturalRelatedDisc(I449,H449,J449,K449,AX449,"Y",L449,M449,N449,O449)+NaturalRelatedDisc(I449,H449,J449,K449,AY449,"Y",L449,M449,N449,O449)+OpenRelatedDisc(I449,H449,J449,K449,AZ449,"Y",L449,M449,N449,O449)+GrainingRelatedDisc(I449,H449,J449,K449,BA449,"Surface","Y",L449,M449,N449,O449)+GrainingRelatedDisc(I449,H449,J449,K449,BB449,"Internal","Y",L449,M449,N449,O449)+OthersRelatedDisc(I449,H449,J449,K449,BC449,"Y",L449,M449,N449,O449)+OthersRelatedDisc(I449,H449,J449,K449,BD449,"Y",L449,M449,N449,O449)+OthersRelatedDisc(I449,H449,J449,K449,BE449,"Y",L449,M449,N449,O449)+cutrelatedDisc(I449,H449,J449,K449,L449,M449,N449,AW449,"Y",O449)+GetColClarupgDwg(I449,H449,J449,K449,AU449,AV449,"Y",L449)</f>
        <v>0</v>
      </c>
      <c r="BG449" s="810" t="s">
        <v>1183</v>
      </c>
      <c r="BH449" s="810" t="s">
        <v>1183</v>
      </c>
      <c r="BI449" s="811">
        <f t="shared" si="98"/>
        <v>0</v>
      </c>
      <c r="BJ449" s="810"/>
      <c r="BK449" s="810"/>
      <c r="BL449" s="810"/>
      <c r="BM449" s="811">
        <f t="shared" si="99"/>
        <v>0</v>
      </c>
      <c r="BN449" s="812"/>
      <c r="BO449" s="812"/>
      <c r="BP449" s="812"/>
      <c r="BQ449" s="811">
        <f>cleanrelateddisc(I449, H449, J449, K449, BN449, BO449, "Y", L449, M449, N449)+HARelatedDisc(I449, H449, J449, K449,BP449, "Y", L449)</f>
        <v>0</v>
      </c>
      <c r="BR449" s="810"/>
      <c r="BS449" s="810"/>
      <c r="BT449" s="811"/>
      <c r="BU449" s="811"/>
      <c r="BV449" s="810"/>
      <c r="BW449" s="811"/>
      <c r="BX449" s="810"/>
      <c r="BY449" s="813"/>
      <c r="BZ449" s="811"/>
      <c r="CA449" s="813"/>
      <c r="CB449" s="811"/>
      <c r="CC449" s="810"/>
      <c r="CD449" s="810"/>
      <c r="CE449" s="810"/>
      <c r="CF449" s="810"/>
      <c r="CG449" s="810"/>
      <c r="CH449" s="810"/>
      <c r="CI449" s="810"/>
      <c r="CJ449" s="810"/>
      <c r="CK449" s="814"/>
      <c r="CL449" s="815">
        <f t="array" ref="CL449">getSection(I449,J449,K449)</f>
        <v>2</v>
      </c>
      <c r="CM449" s="508">
        <f t="array" ref="CM449">IF(AQ449="N/A","",IF(CU449="N/A",0,GetRapPrice(I449,H449,J449,K449)))</f>
        <v>7400</v>
      </c>
      <c r="CN449" s="509">
        <f t="shared" si="100"/>
        <v>-0.20999999999999996</v>
      </c>
      <c r="CO449" s="509">
        <f t="array" ref="CO449">IF(AQ449="N/A","",IF(CU449="N/A",0,IF(ISBLANK(G449),0,GetPolSymmDiscount(I449,H449,J449,K449,L449,M449,N449,O449))))</f>
        <v>0</v>
      </c>
      <c r="CP449" s="509">
        <f t="array" ref="CP449">IF(AQ449="N/A","",Depthdisc(I449,H449,L449,J449,K449,Z449,"Y"))</f>
        <v>0</v>
      </c>
      <c r="CQ449" s="509">
        <f t="array" ref="CQ449">IF(AQ449="N/A","",IF(CU449="N/A",0,GetSizePremiums(I449,H449,J449,K449,L449,M449,N449,O449,getSection(G449,J449,K449))))</f>
        <v>0</v>
      </c>
      <c r="CR449" s="509">
        <f t="array" ref="CR449">IF(AQ449="N/A","",IF(CU449="N/A",0,IF(ISBLANK(G449),0,GetDiameterPremiums(I449,H449,L449,M449,N449,O449,J449,K449,T449))))</f>
        <v>0</v>
      </c>
      <c r="CS449" s="509">
        <f t="array" ref="CS449">IF(AQ449="N/A","",IF(CU449="N/A",0,IF(ISBLANK(G449),0,GetKtoSPremiums(I449,H449,J449,K449,AJ449))))</f>
        <v>0</v>
      </c>
      <c r="CT449" s="509">
        <f t="shared" si="101"/>
        <v>-0.20999999999999996</v>
      </c>
      <c r="CU449" s="508">
        <f t="array" ref="CU449">IF(AQ449="N/A","",GetFMP(I449, H449, J449, K449, L449, M449, N449, O449, (Q449+R449)/2,Z449,AJ449,"Y"))</f>
        <v>5846</v>
      </c>
      <c r="CV449" s="504">
        <f t="shared" si="102"/>
        <v>5612.16</v>
      </c>
      <c r="CW449" s="508">
        <f t="shared" si="103"/>
        <v>7400</v>
      </c>
      <c r="CX449" s="717">
        <f t="shared" si="104"/>
        <v>0</v>
      </c>
      <c r="CY449" s="717">
        <f>IF(OR(AQ449="N/A",BM449="N/A",BI449="N/A"),"",IF(AND(H449&lt;1,H449&gt;=0.3,I448="ROUND"),IF(CT449&gt;=-0.4,-0.2,-0.15),MAX(CX449,IF(OR(AQ449="N/A",BM449="N/A",BI449="N/A"),"",GetFinalDiscount("Y", I449, H449, J449, K449, L449, M449, N449, O449, AS449, AT449,AU449,AV449, AW449, AX449,AY449, AZ449, BA449, BB449,BC449,BD449, BE449,BG449, BH449, BJ449, BK449, BN449, BO449, BP449)))))</f>
        <v>-0.2</v>
      </c>
      <c r="CZ449" s="717">
        <f t="shared" si="105"/>
        <v>-0.20999999999999996</v>
      </c>
      <c r="DA449" s="509">
        <f t="shared" si="106"/>
        <v>-0.20999999999999996</v>
      </c>
      <c r="DB449" s="504">
        <f t="shared" si="107"/>
        <v>5846</v>
      </c>
      <c r="DC449" s="504">
        <f t="shared" si="108"/>
        <v>5612.16</v>
      </c>
      <c r="DD449" s="504" t="str">
        <f t="shared" si="109"/>
        <v/>
      </c>
      <c r="DE449" s="504">
        <f t="array" ref="DE449">IF(OR(AQ449="N/A",BM449="N/A",BI449="N/A"),"",GetCertCharge(H449,"Y",AL449))</f>
        <v>63</v>
      </c>
      <c r="DF449" s="504">
        <f>IF(OR(AQ449="N/A",BM449="N/A",BI449="N/A"),"",DC449*Parameters!$L$3)</f>
        <v>224.4864</v>
      </c>
      <c r="DG449" s="504">
        <f t="shared" si="110"/>
        <v>5324.6736000000001</v>
      </c>
      <c r="DH449" s="504">
        <f t="shared" si="111"/>
        <v>5546.5349999999999</v>
      </c>
    </row>
    <row r="450" spans="2:112" x14ac:dyDescent="0.25">
      <c r="B450" s="798"/>
      <c r="C450" s="799" t="s">
        <v>1543</v>
      </c>
      <c r="D450" s="512"/>
      <c r="E450" s="512"/>
      <c r="F450" s="722" t="s">
        <v>24</v>
      </c>
      <c r="G450" s="800"/>
      <c r="H450" s="801">
        <v>0.96</v>
      </c>
      <c r="I450" s="509" t="s">
        <v>196</v>
      </c>
      <c r="J450" s="802" t="s">
        <v>250</v>
      </c>
      <c r="K450" s="803" t="s">
        <v>234</v>
      </c>
      <c r="L450" s="804" t="s">
        <v>188</v>
      </c>
      <c r="M450" s="805" t="s">
        <v>188</v>
      </c>
      <c r="N450" s="804" t="s">
        <v>188</v>
      </c>
      <c r="O450" s="804" t="s">
        <v>22</v>
      </c>
      <c r="P450" s="806"/>
      <c r="Q450" s="805"/>
      <c r="R450" s="805"/>
      <c r="S450" s="805"/>
      <c r="T450" s="805"/>
      <c r="U450" s="805">
        <v>1.01</v>
      </c>
      <c r="V450" s="805"/>
      <c r="W450" s="805"/>
      <c r="X450" s="805"/>
      <c r="Y450" s="805"/>
      <c r="Z450" s="805">
        <v>61.5</v>
      </c>
      <c r="AA450" s="512">
        <v>59</v>
      </c>
      <c r="AB450" s="512"/>
      <c r="AC450" s="512"/>
      <c r="AD450" s="807"/>
      <c r="AE450" s="805"/>
      <c r="AF450" s="805"/>
      <c r="AG450" s="805"/>
      <c r="AH450" s="805"/>
      <c r="AI450" s="512"/>
      <c r="AJ450" s="512" t="s">
        <v>1893</v>
      </c>
      <c r="AK450" s="807"/>
      <c r="AL450" s="512"/>
      <c r="AM450" s="807"/>
      <c r="AN450" s="512"/>
      <c r="AO450" s="559">
        <f t="array" ref="AO450">IF(AQ450="N/A","",GetRapPrice(I450,H450,J450,K450))</f>
        <v>7400</v>
      </c>
      <c r="AP450" s="509">
        <f t="shared" si="96"/>
        <v>-0.20999999999999996</v>
      </c>
      <c r="AQ450" s="508">
        <f t="array" ref="AQ450">GetFMP(I450,H450,J450,K450,L450,M450,N450,O450,(Q450+R450)/2,Z450,AJ450,"Y")</f>
        <v>5846</v>
      </c>
      <c r="AR450" s="504">
        <f t="shared" si="97"/>
        <v>5612.16</v>
      </c>
      <c r="AS450" s="808"/>
      <c r="AT450" s="809"/>
      <c r="AU450" s="810"/>
      <c r="AV450" s="810"/>
      <c r="AW450" s="811"/>
      <c r="AX450" s="811"/>
      <c r="AY450" s="810"/>
      <c r="AZ450" s="810"/>
      <c r="BA450" s="810" t="s">
        <v>1183</v>
      </c>
      <c r="BB450" s="810" t="s">
        <v>1183</v>
      </c>
      <c r="BC450" s="810"/>
      <c r="BD450" s="810"/>
      <c r="BE450" s="810"/>
      <c r="BF450" s="811">
        <f>NaturalRelatedDisc(I450,H450,J450,K450,AX450,"Y",L450,M450,N450,O450)+NaturalRelatedDisc(I450,H450,J450,K450,AY450,"Y",L450,M450,N450,O450)+OpenRelatedDisc(I450,H450,J450,K450,AZ450,"Y",L450,M450,N450,O450)+GrainingRelatedDisc(I450,H450,J450,K450,BA450,"Surface","Y",L450,M450,N450,O450)+GrainingRelatedDisc(I450,H450,J450,K450,BB450,"Internal","Y",L450,M450,N450,O450)+OthersRelatedDisc(I450,H450,J450,K450,BC450,"Y",L450,M450,N450,O450)+OthersRelatedDisc(I450,H450,J450,K450,BD450,"Y",L450,M450,N450,O450)+OthersRelatedDisc(I450,H450,J450,K450,BE450,"Y",L450,M450,N450,O450)+cutrelatedDisc(I450,H450,J450,K450,L450,M450,N450,AW450,"Y",O450)+GetColClarupgDwg(I450,H450,J450,K450,AU450,AV450,"Y",L450)</f>
        <v>0</v>
      </c>
      <c r="BG450" s="810" t="s">
        <v>1183</v>
      </c>
      <c r="BH450" s="810" t="s">
        <v>1183</v>
      </c>
      <c r="BI450" s="811">
        <f t="shared" si="98"/>
        <v>0</v>
      </c>
      <c r="BJ450" s="810"/>
      <c r="BK450" s="810"/>
      <c r="BL450" s="810"/>
      <c r="BM450" s="811">
        <f t="shared" si="99"/>
        <v>0</v>
      </c>
      <c r="BN450" s="812"/>
      <c r="BO450" s="812"/>
      <c r="BP450" s="812"/>
      <c r="BQ450" s="811">
        <f>cleanrelateddisc(I450, H450, J450, K450, BN450, BO450, "Y", L450, M450, N450)+HARelatedDisc(I450, H450, J450, K450,BP450, "Y", L450)</f>
        <v>0</v>
      </c>
      <c r="BR450" s="810"/>
      <c r="BS450" s="810"/>
      <c r="BT450" s="811"/>
      <c r="BU450" s="811"/>
      <c r="BV450" s="810"/>
      <c r="BW450" s="811"/>
      <c r="BX450" s="810"/>
      <c r="BY450" s="813"/>
      <c r="BZ450" s="811"/>
      <c r="CA450" s="813"/>
      <c r="CB450" s="811"/>
      <c r="CC450" s="810"/>
      <c r="CD450" s="810"/>
      <c r="CE450" s="810"/>
      <c r="CF450" s="810"/>
      <c r="CG450" s="810"/>
      <c r="CH450" s="810"/>
      <c r="CI450" s="810"/>
      <c r="CJ450" s="810"/>
      <c r="CK450" s="814"/>
      <c r="CL450" s="815">
        <f t="array" ref="CL450">getSection(I450,J450,K450)</f>
        <v>2</v>
      </c>
      <c r="CM450" s="508">
        <f t="array" ref="CM450">IF(AQ450="N/A","",IF(CU450="N/A",0,GetRapPrice(I450,H450,J450,K450)))</f>
        <v>7400</v>
      </c>
      <c r="CN450" s="509">
        <f t="shared" si="100"/>
        <v>-0.20999999999999996</v>
      </c>
      <c r="CO450" s="509">
        <f t="array" ref="CO450">IF(AQ450="N/A","",IF(CU450="N/A",0,IF(ISBLANK(G450),0,GetPolSymmDiscount(I450,H450,J450,K450,L450,M450,N450,O450))))</f>
        <v>0</v>
      </c>
      <c r="CP450" s="509">
        <f t="array" ref="CP450">IF(AQ450="N/A","",Depthdisc(I450,H450,L450,J450,K450,Z450,"Y"))</f>
        <v>0</v>
      </c>
      <c r="CQ450" s="509">
        <f t="array" ref="CQ450">IF(AQ450="N/A","",IF(CU450="N/A",0,GetSizePremiums(I450,H450,J450,K450,L450,M450,N450,O450,getSection(G450,J450,K450))))</f>
        <v>0</v>
      </c>
      <c r="CR450" s="509">
        <f t="array" ref="CR450">IF(AQ450="N/A","",IF(CU450="N/A",0,IF(ISBLANK(G450),0,GetDiameterPremiums(I450,H450,L450,M450,N450,O450,J450,K450,T450))))</f>
        <v>0</v>
      </c>
      <c r="CS450" s="509">
        <f t="array" ref="CS450">IF(AQ450="N/A","",IF(CU450="N/A",0,IF(ISBLANK(G450),0,GetKtoSPremiums(I450,H450,J450,K450,AJ450))))</f>
        <v>0</v>
      </c>
      <c r="CT450" s="509">
        <f t="shared" si="101"/>
        <v>-0.20999999999999996</v>
      </c>
      <c r="CU450" s="508">
        <f t="array" ref="CU450">IF(AQ450="N/A","",GetFMP(I450, H450, J450, K450, L450, M450, N450, O450, (Q450+R450)/2,Z450,AJ450,"Y"))</f>
        <v>5846</v>
      </c>
      <c r="CV450" s="504">
        <f t="shared" si="102"/>
        <v>5612.16</v>
      </c>
      <c r="CW450" s="508">
        <f t="shared" si="103"/>
        <v>7400</v>
      </c>
      <c r="CX450" s="717">
        <f t="shared" si="104"/>
        <v>0</v>
      </c>
      <c r="CY450" s="717">
        <f>IF(OR(AQ450="N/A",BM450="N/A",BI450="N/A"),"",IF(AND(H450&lt;1,H450&gt;=0.3,I449="ROUND"),IF(CT450&gt;=-0.4,-0.2,-0.15),MAX(CX450,IF(OR(AQ450="N/A",BM450="N/A",BI450="N/A"),"",GetFinalDiscount("Y", I450, H450, J450, K450, L450, M450, N450, O450, AS450, AT450,AU450,AV450, AW450, AX450,AY450, AZ450, BA450, BB450,BC450,BD450, BE450,BG450, BH450, BJ450, BK450, BN450, BO450, BP450)))))</f>
        <v>-0.2</v>
      </c>
      <c r="CZ450" s="717">
        <f t="shared" si="105"/>
        <v>-0.20999999999999996</v>
      </c>
      <c r="DA450" s="509">
        <f t="shared" si="106"/>
        <v>-0.20999999999999996</v>
      </c>
      <c r="DB450" s="504">
        <f t="shared" si="107"/>
        <v>5846</v>
      </c>
      <c r="DC450" s="504">
        <f t="shared" si="108"/>
        <v>5612.16</v>
      </c>
      <c r="DD450" s="504" t="str">
        <f t="shared" si="109"/>
        <v/>
      </c>
      <c r="DE450" s="504">
        <f t="array" ref="DE450">IF(OR(AQ450="N/A",BM450="N/A",BI450="N/A"),"",GetCertCharge(H450,"Y",AL450))</f>
        <v>63</v>
      </c>
      <c r="DF450" s="504">
        <f>IF(OR(AQ450="N/A",BM450="N/A",BI450="N/A"),"",DC450*Parameters!$L$3)</f>
        <v>224.4864</v>
      </c>
      <c r="DG450" s="504">
        <f t="shared" si="110"/>
        <v>5324.6736000000001</v>
      </c>
      <c r="DH450" s="504">
        <f t="shared" si="111"/>
        <v>5546.5349999999999</v>
      </c>
    </row>
    <row r="451" spans="2:112" x14ac:dyDescent="0.25">
      <c r="B451" s="798"/>
      <c r="C451" s="799" t="s">
        <v>1496</v>
      </c>
      <c r="D451" s="512"/>
      <c r="E451" s="512"/>
      <c r="F451" s="722" t="s">
        <v>24</v>
      </c>
      <c r="G451" s="800"/>
      <c r="H451" s="801">
        <v>1</v>
      </c>
      <c r="I451" s="509" t="s">
        <v>968</v>
      </c>
      <c r="J451" s="802" t="s">
        <v>215</v>
      </c>
      <c r="K451" s="803" t="s">
        <v>251</v>
      </c>
      <c r="L451" s="804"/>
      <c r="M451" s="805" t="s">
        <v>188</v>
      </c>
      <c r="N451" s="804" t="s">
        <v>202</v>
      </c>
      <c r="O451" s="804" t="s">
        <v>22</v>
      </c>
      <c r="P451" s="806"/>
      <c r="Q451" s="805"/>
      <c r="R451" s="805"/>
      <c r="S451" s="805"/>
      <c r="T451" s="805"/>
      <c r="U451" s="805">
        <v>1.92</v>
      </c>
      <c r="V451" s="805"/>
      <c r="W451" s="805"/>
      <c r="X451" s="805"/>
      <c r="Y451" s="805"/>
      <c r="Z451" s="805">
        <v>61.6</v>
      </c>
      <c r="AA451" s="512">
        <v>58</v>
      </c>
      <c r="AB451" s="512"/>
      <c r="AC451" s="512"/>
      <c r="AD451" s="807"/>
      <c r="AE451" s="805"/>
      <c r="AF451" s="805"/>
      <c r="AG451" s="805"/>
      <c r="AH451" s="805"/>
      <c r="AI451" s="512"/>
      <c r="AJ451" s="512" t="s">
        <v>1990</v>
      </c>
      <c r="AK451" s="807"/>
      <c r="AL451" s="512"/>
      <c r="AM451" s="807"/>
      <c r="AN451" s="512"/>
      <c r="AO451" s="559">
        <f t="array" ref="AO451">IF(AQ451="N/A","",GetRapPrice(I451,H451,J451,K451))</f>
        <v>6600</v>
      </c>
      <c r="AP451" s="509">
        <f t="shared" ref="AP451:AP514" si="112">IF(AQ451="N/A","",IF(AO451=0,0,-1+AQ451/AO451))</f>
        <v>-0.29000000000000004</v>
      </c>
      <c r="AQ451" s="508">
        <f t="array" ref="AQ451">GetFMP(I451,H451,J451,K451,L451,M451,N451,O451,(Q451+R451)/2,Z451,AJ451,"Y")</f>
        <v>4686</v>
      </c>
      <c r="AR451" s="504">
        <f t="shared" ref="AR451:AR514" si="113">IF(AQ451="N/A","",AQ451*H451)</f>
        <v>4686</v>
      </c>
      <c r="AS451" s="808"/>
      <c r="AT451" s="809"/>
      <c r="AU451" s="810"/>
      <c r="AV451" s="810"/>
      <c r="AW451" s="811" t="s">
        <v>229</v>
      </c>
      <c r="AX451" s="811" t="s">
        <v>1183</v>
      </c>
      <c r="AY451" s="810" t="s">
        <v>1183</v>
      </c>
      <c r="AZ451" s="810" t="s">
        <v>1183</v>
      </c>
      <c r="BA451" s="810" t="s">
        <v>1183</v>
      </c>
      <c r="BB451" s="810" t="s">
        <v>1183</v>
      </c>
      <c r="BC451" s="810" t="s">
        <v>1183</v>
      </c>
      <c r="BD451" s="810" t="s">
        <v>1183</v>
      </c>
      <c r="BE451" s="810" t="s">
        <v>1183</v>
      </c>
      <c r="BF451" s="811">
        <f>NaturalRelatedDisc(I451,H451,J451,K451,AX451,"Y",L451,M451,N451,O451)+NaturalRelatedDisc(I451,H451,J451,K451,AY451,"Y",L451,M451,N451,O451)+OpenRelatedDisc(I451,H451,J451,K451,AZ451,"Y",L451,M451,N451,O451)+GrainingRelatedDisc(I451,H451,J451,K451,BA451,"Surface","Y",L451,M451,N451,O451)+GrainingRelatedDisc(I451,H451,J451,K451,BB451,"Internal","Y",L451,M451,N451,O451)+OthersRelatedDisc(I451,H451,J451,K451,BC451,"Y",L451,M451,N451,O451)+OthersRelatedDisc(I451,H451,J451,K451,BD451,"Y",L451,M451,N451,O451)+OthersRelatedDisc(I451,H451,J451,K451,BE451,"Y",L451,M451,N451,O451)+cutrelatedDisc(I451,H451,J451,K451,L451,M451,N451,AW451,"Y",O451)+GetColClarupgDwg(I451,H451,J451,K451,AU451,AV451,"Y",L451)</f>
        <v>0</v>
      </c>
      <c r="BG451" s="810" t="s">
        <v>1183</v>
      </c>
      <c r="BH451" s="810" t="s">
        <v>1183</v>
      </c>
      <c r="BI451" s="811">
        <f t="shared" ref="BI451:BI514" si="114">BGMRelatedDisc(I451,H451,J451,K451,BG451,BH451,"Y",L451,M451,N451,O451)</f>
        <v>0</v>
      </c>
      <c r="BJ451" s="810" t="s">
        <v>1183</v>
      </c>
      <c r="BK451" s="810" t="s">
        <v>1293</v>
      </c>
      <c r="BL451" s="810" t="s">
        <v>1326</v>
      </c>
      <c r="BM451" s="811">
        <f t="shared" ref="BM451:BM514" si="115">MIN(BlackRelatedDisc(I451,H451,J451,K451,BJ451,"Y",L451,M451,N451,O451),BlackRelatedDisc(I451,H451,J451,K451,BK451,"Y",L451,M451,N451,O451))</f>
        <v>-0.03</v>
      </c>
      <c r="BN451" s="812" t="s">
        <v>861</v>
      </c>
      <c r="BO451" s="812" t="s">
        <v>861</v>
      </c>
      <c r="BP451" s="812" t="s">
        <v>749</v>
      </c>
      <c r="BQ451" s="811">
        <f>cleanrelateddisc(I451, H451, J451, K451, BN451, BO451, "Y", L451, M451, N451)+HARelatedDisc(I451, H451, J451, K451,BP451, "Y", L451)</f>
        <v>1.4999999999999999E-2</v>
      </c>
      <c r="BR451" s="810"/>
      <c r="BS451" s="810"/>
      <c r="BT451" s="811"/>
      <c r="BU451" s="811"/>
      <c r="BV451" s="810"/>
      <c r="BW451" s="811"/>
      <c r="BX451" s="810"/>
      <c r="BY451" s="813"/>
      <c r="BZ451" s="811"/>
      <c r="CA451" s="813"/>
      <c r="CB451" s="811"/>
      <c r="CC451" s="810"/>
      <c r="CD451" s="810"/>
      <c r="CE451" s="810"/>
      <c r="CF451" s="810"/>
      <c r="CG451" s="810"/>
      <c r="CH451" s="810"/>
      <c r="CI451" s="810"/>
      <c r="CJ451" s="810"/>
      <c r="CK451" s="814"/>
      <c r="CL451" s="815">
        <f t="array" ref="CL451">getSection(I451,J451,K451)</f>
        <v>5</v>
      </c>
      <c r="CM451" s="508">
        <f t="array" ref="CM451">IF(AQ451="N/A","",IF(CU451="N/A",0,GetRapPrice(I451,H451,J451,K451)))</f>
        <v>6600</v>
      </c>
      <c r="CN451" s="509">
        <f t="shared" ref="CN451:CN514" si="116">IF(AQ451="N/A","",IF(CU451="N/A",0,AP451-SUM(CO451+CQ451+CR451+CS451+CP451)))</f>
        <v>-0.27</v>
      </c>
      <c r="CO451" s="509">
        <f t="array" ref="CO451">IF(AQ451="N/A","",IF(CU451="N/A",0,IF(ISBLANK(G451),0,GetPolSymmDiscount(I451,H451,J451,K451,L451,M451,N451,O451))))</f>
        <v>0</v>
      </c>
      <c r="CP451" s="509">
        <f t="array" ref="CP451">IF(AQ451="N/A","",Depthdisc(I451,H451,L451,J451,K451,Z451,"Y"))</f>
        <v>0</v>
      </c>
      <c r="CQ451" s="509">
        <f t="array" ref="CQ451">IF(AQ451="N/A","",IF(CU451="N/A",0,GetSizePremiums(I451,H451,J451,K451,L451,M451,N451,O451,getSection(G451,J451,K451))))</f>
        <v>-0.02</v>
      </c>
      <c r="CR451" s="509">
        <f t="array" ref="CR451">IF(AQ451="N/A","",IF(CU451="N/A",0,IF(ISBLANK(G451),0,GetDiameterPremiums(I451,H451,L451,M451,N451,O451,J451,K451,T451))))</f>
        <v>0</v>
      </c>
      <c r="CS451" s="509">
        <f t="array" ref="CS451">IF(AQ451="N/A","",IF(CU451="N/A",0,IF(ISBLANK(G451),0,GetKtoSPremiums(I451,H451,J451,K451,AJ451))))</f>
        <v>0</v>
      </c>
      <c r="CT451" s="509">
        <f t="shared" ref="CT451:CT514" si="117">IF(AQ451="N/A","",IF(CU451="N/A",0,IF(OR(CM451=0,CU451=0,CM451=""),"",-1+CU451/CM451)))</f>
        <v>-0.29000000000000004</v>
      </c>
      <c r="CU451" s="508">
        <f t="array" ref="CU451">IF(AQ451="N/A","",GetFMP(I451, H451, J451, K451, L451, M451, N451, O451, (Q451+R451)/2,Z451,AJ451,"Y"))</f>
        <v>4686</v>
      </c>
      <c r="CV451" s="504">
        <f t="shared" ref="CV451:CV514" si="118">IF(AQ451="N/A","",IF(CU451="N/A",0,CU451*H451))</f>
        <v>4686</v>
      </c>
      <c r="CW451" s="508">
        <f t="shared" ref="CW451:CW514" si="119">CM451</f>
        <v>6600</v>
      </c>
      <c r="CX451" s="717">
        <f t="shared" ref="CX451:CX514" si="120">IF(OR(AQ451="N/A",BM451="N/A",BI451="N/A"),"",BF451+BI451+BM451+BQ451)</f>
        <v>-1.4999999999999999E-2</v>
      </c>
      <c r="CY451" s="717">
        <f>IF(OR(AQ451="N/A",BM451="N/A",BI451="N/A"),"",IF(AND(H451&lt;1,H451&gt;=0.3,I450="ROUND"),IF(CT451&gt;=-0.4,-0.2,-0.15),MAX(CX451,IF(OR(AQ451="N/A",BM451="N/A",BI451="N/A"),"",GetFinalDiscount("Y", I451, H451, J451, K451, L451, M451, N451, O451, AS451, AT451,AU451,AV451, AW451, AX451,AY451, AZ451, BA451, BB451,BC451,BD451, BE451,BG451, BH451, BJ451, BK451, BN451, BO451, BP451)))))</f>
        <v>1.4999999999999999E-2</v>
      </c>
      <c r="CZ451" s="717">
        <f t="shared" ref="CZ451:CZ514" si="121">CT451</f>
        <v>-0.29000000000000004</v>
      </c>
      <c r="DA451" s="509">
        <f t="shared" ref="DA451:DA514" si="122">IF(OR(AQ451="N/A",BM451="N/A",BI451="N/A"),"",CZ451+MAX(CX451,CY451))</f>
        <v>-0.27500000000000002</v>
      </c>
      <c r="DB451" s="504">
        <f t="shared" ref="DB451:DB514" si="123">IF(OR(AQ451="N/A",BM451="N/A",BI451="N/A"),"",CW451*(1+DA451))</f>
        <v>4785</v>
      </c>
      <c r="DC451" s="504">
        <f t="shared" ref="DC451:DC514" si="124">IF(OR(AQ451="N/A",BM451="N/A",BI451="N/A"),"",DB451*H451)</f>
        <v>4785</v>
      </c>
      <c r="DD451" s="504" t="str">
        <f t="shared" ref="DD451:DD514" si="125">IF(BM451="N/A","Black not allowed in Fancy nor 3Cts+",IF(BI451="N/A","BGM Not Allowed in Fancy nor 3Cts+",IF(AQ451="N/A","No Price Available in Pricelist","")))</f>
        <v/>
      </c>
      <c r="DE451" s="504">
        <f t="array" ref="DE451">IF(OR(AQ451="N/A",BM451="N/A",BI451="N/A"),"",GetCertCharge(H451,"Y",AL451))</f>
        <v>125</v>
      </c>
      <c r="DF451" s="504">
        <f>IF(OR(AQ451="N/A",BM451="N/A",BI451="N/A"),"",DC451*Parameters!$L$3)</f>
        <v>191.4</v>
      </c>
      <c r="DG451" s="504">
        <f t="shared" ref="DG451:DG514" si="126">IF(OR(AQ451="N/A",BM451="N/A",BI451="N/A"),"",DC451-DE451-DF451)</f>
        <v>4468.6000000000004</v>
      </c>
      <c r="DH451" s="504">
        <f t="shared" ref="DH451:DH514" si="127">IF(OR(AQ451="N/A",BM451="N/A",BI451="N/A"),"",DG451/H451)</f>
        <v>4468.6000000000004</v>
      </c>
    </row>
    <row r="452" spans="2:112" x14ac:dyDescent="0.25">
      <c r="B452" s="798"/>
      <c r="C452" s="799" t="s">
        <v>1497</v>
      </c>
      <c r="D452" s="512"/>
      <c r="E452" s="512"/>
      <c r="F452" s="722" t="s">
        <v>24</v>
      </c>
      <c r="G452" s="800"/>
      <c r="H452" s="801">
        <v>1</v>
      </c>
      <c r="I452" s="509" t="s">
        <v>196</v>
      </c>
      <c r="J452" s="802" t="s">
        <v>250</v>
      </c>
      <c r="K452" s="803" t="s">
        <v>266</v>
      </c>
      <c r="L452" s="804" t="s">
        <v>188</v>
      </c>
      <c r="M452" s="805" t="s">
        <v>188</v>
      </c>
      <c r="N452" s="804" t="s">
        <v>188</v>
      </c>
      <c r="O452" s="804" t="s">
        <v>22</v>
      </c>
      <c r="P452" s="806"/>
      <c r="Q452" s="805"/>
      <c r="R452" s="805"/>
      <c r="S452" s="805"/>
      <c r="T452" s="805"/>
      <c r="U452" s="805">
        <v>1.01</v>
      </c>
      <c r="V452" s="805"/>
      <c r="W452" s="805"/>
      <c r="X452" s="805"/>
      <c r="Y452" s="805"/>
      <c r="Z452" s="805">
        <v>62.8</v>
      </c>
      <c r="AA452" s="512">
        <v>55.3</v>
      </c>
      <c r="AB452" s="512"/>
      <c r="AC452" s="512"/>
      <c r="AD452" s="807"/>
      <c r="AE452" s="805"/>
      <c r="AF452" s="805"/>
      <c r="AG452" s="805"/>
      <c r="AH452" s="805"/>
      <c r="AI452" s="512"/>
      <c r="AJ452" s="512" t="s">
        <v>1996</v>
      </c>
      <c r="AK452" s="807"/>
      <c r="AL452" s="512"/>
      <c r="AM452" s="807"/>
      <c r="AN452" s="512"/>
      <c r="AO452" s="559">
        <f t="array" ref="AO452">IF(AQ452="N/A","",GetRapPrice(I452,H452,J452,K452))</f>
        <v>5800</v>
      </c>
      <c r="AP452" s="509">
        <f t="shared" si="112"/>
        <v>-0.35</v>
      </c>
      <c r="AQ452" s="508">
        <f t="array" ref="AQ452">GetFMP(I452,H452,J452,K452,L452,M452,N452,O452,(Q452+R452)/2,Z452,AJ452,"Y")</f>
        <v>3770</v>
      </c>
      <c r="AR452" s="504">
        <f t="shared" si="113"/>
        <v>3770</v>
      </c>
      <c r="AS452" s="808"/>
      <c r="AT452" s="809"/>
      <c r="AU452" s="810"/>
      <c r="AV452" s="810"/>
      <c r="AW452" s="811"/>
      <c r="AX452" s="811" t="s">
        <v>1183</v>
      </c>
      <c r="AY452" s="810" t="s">
        <v>1183</v>
      </c>
      <c r="AZ452" s="810" t="s">
        <v>1183</v>
      </c>
      <c r="BA452" s="810" t="s">
        <v>1183</v>
      </c>
      <c r="BB452" s="810" t="s">
        <v>1183</v>
      </c>
      <c r="BC452" s="810" t="s">
        <v>1183</v>
      </c>
      <c r="BD452" s="810" t="s">
        <v>1183</v>
      </c>
      <c r="BE452" s="810" t="s">
        <v>1183</v>
      </c>
      <c r="BF452" s="811">
        <f>NaturalRelatedDisc(I452,H452,J452,K452,AX452,"Y",L452,M452,N452,O452)+NaturalRelatedDisc(I452,H452,J452,K452,AY452,"Y",L452,M452,N452,O452)+OpenRelatedDisc(I452,H452,J452,K452,AZ452,"Y",L452,M452,N452,O452)+GrainingRelatedDisc(I452,H452,J452,K452,BA452,"Surface","Y",L452,M452,N452,O452)+GrainingRelatedDisc(I452,H452,J452,K452,BB452,"Internal","Y",L452,M452,N452,O452)+OthersRelatedDisc(I452,H452,J452,K452,BC452,"Y",L452,M452,N452,O452)+OthersRelatedDisc(I452,H452,J452,K452,BD452,"Y",L452,M452,N452,O452)+OthersRelatedDisc(I452,H452,J452,K452,BE452,"Y",L452,M452,N452,O452)+cutrelatedDisc(I452,H452,J452,K452,L452,M452,N452,AW452,"Y",O452)+GetColClarupgDwg(I452,H452,J452,K452,AU452,AV452,"Y",L452)</f>
        <v>0</v>
      </c>
      <c r="BG452" s="810" t="s">
        <v>1183</v>
      </c>
      <c r="BH452" s="810" t="s">
        <v>1183</v>
      </c>
      <c r="BI452" s="811">
        <f t="shared" si="114"/>
        <v>0</v>
      </c>
      <c r="BJ452" s="810" t="s">
        <v>1183</v>
      </c>
      <c r="BK452" s="810" t="s">
        <v>1183</v>
      </c>
      <c r="BL452" s="810" t="s">
        <v>1183</v>
      </c>
      <c r="BM452" s="811">
        <f t="shared" si="115"/>
        <v>0</v>
      </c>
      <c r="BN452" s="812" t="s">
        <v>861</v>
      </c>
      <c r="BO452" s="812" t="s">
        <v>749</v>
      </c>
      <c r="BP452" s="812" t="s">
        <v>749</v>
      </c>
      <c r="BQ452" s="811">
        <f>cleanrelateddisc(I452, H452, J452, K452, BN452, BO452, "Y", L452, M452, N452)+HARelatedDisc(I452, H452, J452, K452,BP452, "Y", L452)</f>
        <v>1.4999999999999999E-2</v>
      </c>
      <c r="BR452" s="810"/>
      <c r="BS452" s="810"/>
      <c r="BT452" s="811"/>
      <c r="BU452" s="811"/>
      <c r="BV452" s="810"/>
      <c r="BW452" s="811"/>
      <c r="BX452" s="810"/>
      <c r="BY452" s="813"/>
      <c r="BZ452" s="811"/>
      <c r="CA452" s="813"/>
      <c r="CB452" s="811"/>
      <c r="CC452" s="810"/>
      <c r="CD452" s="810"/>
      <c r="CE452" s="810"/>
      <c r="CF452" s="810"/>
      <c r="CG452" s="810"/>
      <c r="CH452" s="810"/>
      <c r="CI452" s="810"/>
      <c r="CJ452" s="810"/>
      <c r="CK452" s="814"/>
      <c r="CL452" s="815">
        <f t="array" ref="CL452">getSection(I452,J452,K452)</f>
        <v>8</v>
      </c>
      <c r="CM452" s="508">
        <f t="array" ref="CM452">IF(AQ452="N/A","",IF(CU452="N/A",0,GetRapPrice(I452,H452,J452,K452)))</f>
        <v>5800</v>
      </c>
      <c r="CN452" s="509">
        <f t="shared" si="116"/>
        <v>-0.35</v>
      </c>
      <c r="CO452" s="509">
        <f t="array" ref="CO452">IF(AQ452="N/A","",IF(CU452="N/A",0,IF(ISBLANK(G452),0,GetPolSymmDiscount(I452,H452,J452,K452,L452,M452,N452,O452))))</f>
        <v>0</v>
      </c>
      <c r="CP452" s="509">
        <f t="array" ref="CP452">IF(AQ452="N/A","",Depthdisc(I452,H452,L452,J452,K452,Z452,"Y"))</f>
        <v>0</v>
      </c>
      <c r="CQ452" s="509">
        <f t="array" ref="CQ452">IF(AQ452="N/A","",IF(CU452="N/A",0,GetSizePremiums(I452,H452,J452,K452,L452,M452,N452,O452,getSection(G452,J452,K452))))</f>
        <v>0</v>
      </c>
      <c r="CR452" s="509">
        <f t="array" ref="CR452">IF(AQ452="N/A","",IF(CU452="N/A",0,IF(ISBLANK(G452),0,GetDiameterPremiums(I452,H452,L452,M452,N452,O452,J452,K452,T452))))</f>
        <v>0</v>
      </c>
      <c r="CS452" s="509">
        <f t="array" ref="CS452">IF(AQ452="N/A","",IF(CU452="N/A",0,IF(ISBLANK(G452),0,GetKtoSPremiums(I452,H452,J452,K452,AJ452))))</f>
        <v>0</v>
      </c>
      <c r="CT452" s="509">
        <f t="shared" si="117"/>
        <v>-0.35</v>
      </c>
      <c r="CU452" s="508">
        <f t="array" ref="CU452">IF(AQ452="N/A","",GetFMP(I452, H452, J452, K452, L452, M452, N452, O452, (Q452+R452)/2,Z452,AJ452,"Y"))</f>
        <v>3770</v>
      </c>
      <c r="CV452" s="504">
        <f t="shared" si="118"/>
        <v>3770</v>
      </c>
      <c r="CW452" s="508">
        <f t="shared" si="119"/>
        <v>5800</v>
      </c>
      <c r="CX452" s="717">
        <f t="shared" si="120"/>
        <v>1.4999999999999999E-2</v>
      </c>
      <c r="CY452" s="717">
        <f>IF(OR(AQ452="N/A",BM452="N/A",BI452="N/A"),"",IF(AND(H452&lt;1,H452&gt;=0.3,I451="ROUND"),IF(CT452&gt;=-0.4,-0.2,-0.15),MAX(CX452,IF(OR(AQ452="N/A",BM452="N/A",BI452="N/A"),"",GetFinalDiscount("Y", I452, H452, J452, K452, L452, M452, N452, O452, AS452, AT452,AU452,AV452, AW452, AX452,AY452, AZ452, BA452, BB452,BC452,BD452, BE452,BG452, BH452, BJ452, BK452, BN452, BO452, BP452)))))</f>
        <v>1.4999999999999999E-2</v>
      </c>
      <c r="CZ452" s="717">
        <f t="shared" si="121"/>
        <v>-0.35</v>
      </c>
      <c r="DA452" s="509">
        <f t="shared" si="122"/>
        <v>-0.33499999999999996</v>
      </c>
      <c r="DB452" s="504">
        <f t="shared" si="123"/>
        <v>3857</v>
      </c>
      <c r="DC452" s="504">
        <f t="shared" si="124"/>
        <v>3857</v>
      </c>
      <c r="DD452" s="504" t="str">
        <f t="shared" si="125"/>
        <v/>
      </c>
      <c r="DE452" s="504">
        <f t="array" ref="DE452">IF(OR(AQ452="N/A",BM452="N/A",BI452="N/A"),"",GetCertCharge(H452,"Y",AL452))</f>
        <v>125</v>
      </c>
      <c r="DF452" s="504">
        <f>IF(OR(AQ452="N/A",BM452="N/A",BI452="N/A"),"",DC452*Parameters!$L$3)</f>
        <v>154.28</v>
      </c>
      <c r="DG452" s="504">
        <f t="shared" si="126"/>
        <v>3577.72</v>
      </c>
      <c r="DH452" s="504">
        <f t="shared" si="127"/>
        <v>3577.72</v>
      </c>
    </row>
    <row r="453" spans="2:112" x14ac:dyDescent="0.25">
      <c r="B453" s="798"/>
      <c r="C453" s="799" t="s">
        <v>1511</v>
      </c>
      <c r="D453" s="512"/>
      <c r="E453" s="512"/>
      <c r="F453" s="722" t="s">
        <v>24</v>
      </c>
      <c r="G453" s="800"/>
      <c r="H453" s="801">
        <v>1</v>
      </c>
      <c r="I453" s="509" t="s">
        <v>196</v>
      </c>
      <c r="J453" s="802" t="s">
        <v>233</v>
      </c>
      <c r="K453" s="803" t="s">
        <v>280</v>
      </c>
      <c r="L453" s="804" t="s">
        <v>188</v>
      </c>
      <c r="M453" s="805" t="s">
        <v>202</v>
      </c>
      <c r="N453" s="804" t="s">
        <v>202</v>
      </c>
      <c r="O453" s="804" t="s">
        <v>22</v>
      </c>
      <c r="P453" s="806"/>
      <c r="Q453" s="805"/>
      <c r="R453" s="805"/>
      <c r="S453" s="805"/>
      <c r="T453" s="805"/>
      <c r="U453" s="805">
        <v>1</v>
      </c>
      <c r="V453" s="805"/>
      <c r="W453" s="805"/>
      <c r="X453" s="805"/>
      <c r="Y453" s="805"/>
      <c r="Z453" s="805">
        <v>59.4</v>
      </c>
      <c r="AA453" s="512">
        <v>59</v>
      </c>
      <c r="AB453" s="512"/>
      <c r="AC453" s="512"/>
      <c r="AD453" s="807"/>
      <c r="AE453" s="805"/>
      <c r="AF453" s="805"/>
      <c r="AG453" s="805"/>
      <c r="AH453" s="805"/>
      <c r="AI453" s="512"/>
      <c r="AJ453" s="512" t="s">
        <v>1997</v>
      </c>
      <c r="AK453" s="807"/>
      <c r="AL453" s="512"/>
      <c r="AM453" s="807"/>
      <c r="AN453" s="512"/>
      <c r="AO453" s="559">
        <f t="array" ref="AO453">IF(AQ453="N/A","",GetRapPrice(I453,H453,J453,K453))</f>
        <v>4700</v>
      </c>
      <c r="AP453" s="509">
        <f t="shared" si="112"/>
        <v>-0.31000000000000005</v>
      </c>
      <c r="AQ453" s="508">
        <f t="array" ref="AQ453">GetFMP(I453,H453,J453,K453,L453,M453,N453,O453,(Q453+R453)/2,Z453,AJ453,"Y")</f>
        <v>3242.9999999999995</v>
      </c>
      <c r="AR453" s="504">
        <f t="shared" si="113"/>
        <v>3242.9999999999995</v>
      </c>
      <c r="AS453" s="808"/>
      <c r="AT453" s="809"/>
      <c r="AU453" s="810"/>
      <c r="AV453" s="810"/>
      <c r="AW453" s="811" t="s">
        <v>189</v>
      </c>
      <c r="AX453" s="811" t="s">
        <v>253</v>
      </c>
      <c r="AY453" s="810" t="s">
        <v>1183</v>
      </c>
      <c r="AZ453" s="810" t="s">
        <v>1196</v>
      </c>
      <c r="BA453" s="810" t="s">
        <v>195</v>
      </c>
      <c r="BB453" s="810" t="s">
        <v>1183</v>
      </c>
      <c r="BC453" s="810" t="s">
        <v>1236</v>
      </c>
      <c r="BD453" s="810" t="s">
        <v>1183</v>
      </c>
      <c r="BE453" s="810" t="s">
        <v>1183</v>
      </c>
      <c r="BF453" s="811">
        <f>NaturalRelatedDisc(I453,H453,J453,K453,AX453,"Y",L453,M453,N453,O453)+NaturalRelatedDisc(I453,H453,J453,K453,AY453,"Y",L453,M453,N453,O453)+OpenRelatedDisc(I453,H453,J453,K453,AZ453,"Y",L453,M453,N453,O453)+GrainingRelatedDisc(I453,H453,J453,K453,BA453,"Surface","Y",L453,M453,N453,O453)+GrainingRelatedDisc(I453,H453,J453,K453,BB453,"Internal","Y",L453,M453,N453,O453)+OthersRelatedDisc(I453,H453,J453,K453,BC453,"Y",L453,M453,N453,O453)+OthersRelatedDisc(I453,H453,J453,K453,BD453,"Y",L453,M453,N453,O453)+OthersRelatedDisc(I453,H453,J453,K453,BE453,"Y",L453,M453,N453,O453)+cutrelatedDisc(I453,H453,J453,K453,L453,M453,N453,AW453,"Y",O453)+GetColClarupgDwg(I453,H453,J453,K453,AU453,AV453,"Y",L453)</f>
        <v>-0.04</v>
      </c>
      <c r="BG453" s="810" t="s">
        <v>1183</v>
      </c>
      <c r="BH453" s="810" t="s">
        <v>1183</v>
      </c>
      <c r="BI453" s="811">
        <f t="shared" si="114"/>
        <v>0</v>
      </c>
      <c r="BJ453" s="810" t="s">
        <v>1283</v>
      </c>
      <c r="BK453" s="810" t="s">
        <v>1183</v>
      </c>
      <c r="BL453" s="810" t="s">
        <v>1324</v>
      </c>
      <c r="BM453" s="811">
        <f t="shared" si="115"/>
        <v>0</v>
      </c>
      <c r="BN453" s="812" t="s">
        <v>749</v>
      </c>
      <c r="BO453" s="812" t="s">
        <v>749</v>
      </c>
      <c r="BP453" s="812" t="s">
        <v>861</v>
      </c>
      <c r="BQ453" s="811">
        <f>cleanrelateddisc(I453, H453, J453, K453, BN453, BO453, "Y", L453, M453, N453)+HARelatedDisc(I453, H453, J453, K453,BP453, "Y", L453)</f>
        <v>0.01</v>
      </c>
      <c r="BR453" s="810"/>
      <c r="BS453" s="810"/>
      <c r="BT453" s="811"/>
      <c r="BU453" s="811"/>
      <c r="BV453" s="810"/>
      <c r="BW453" s="811"/>
      <c r="BX453" s="810"/>
      <c r="BY453" s="813"/>
      <c r="BZ453" s="811"/>
      <c r="CA453" s="813"/>
      <c r="CB453" s="811"/>
      <c r="CC453" s="810"/>
      <c r="CD453" s="810"/>
      <c r="CE453" s="810"/>
      <c r="CF453" s="810"/>
      <c r="CG453" s="810"/>
      <c r="CH453" s="810"/>
      <c r="CI453" s="810"/>
      <c r="CJ453" s="810"/>
      <c r="CK453" s="814"/>
      <c r="CL453" s="815">
        <f t="array" ref="CL453">getSection(I453,J453,K453)</f>
        <v>7</v>
      </c>
      <c r="CM453" s="508">
        <f t="array" ref="CM453">IF(AQ453="N/A","",IF(CU453="N/A",0,GetRapPrice(I453,H453,J453,K453)))</f>
        <v>4700</v>
      </c>
      <c r="CN453" s="509">
        <f t="shared" si="116"/>
        <v>-0.31000000000000005</v>
      </c>
      <c r="CO453" s="509">
        <f t="array" ref="CO453">IF(AQ453="N/A","",IF(CU453="N/A",0,IF(ISBLANK(G453),0,GetPolSymmDiscount(I453,H453,J453,K453,L453,M453,N453,O453))))</f>
        <v>0</v>
      </c>
      <c r="CP453" s="509">
        <f t="array" ref="CP453">IF(AQ453="N/A","",Depthdisc(I453,H453,L453,J453,K453,Z453,"Y"))</f>
        <v>0</v>
      </c>
      <c r="CQ453" s="509">
        <f t="array" ref="CQ453">IF(AQ453="N/A","",IF(CU453="N/A",0,GetSizePremiums(I453,H453,J453,K453,L453,M453,N453,O453,getSection(G453,J453,K453))))</f>
        <v>0</v>
      </c>
      <c r="CR453" s="509">
        <f t="array" ref="CR453">IF(AQ453="N/A","",IF(CU453="N/A",0,IF(ISBLANK(G453),0,GetDiameterPremiums(I453,H453,L453,M453,N453,O453,J453,K453,T453))))</f>
        <v>0</v>
      </c>
      <c r="CS453" s="509">
        <f t="array" ref="CS453">IF(AQ453="N/A","",IF(CU453="N/A",0,IF(ISBLANK(G453),0,GetKtoSPremiums(I453,H453,J453,K453,AJ453))))</f>
        <v>0</v>
      </c>
      <c r="CT453" s="509">
        <f t="shared" si="117"/>
        <v>-0.31000000000000005</v>
      </c>
      <c r="CU453" s="508">
        <f t="array" ref="CU453">IF(AQ453="N/A","",GetFMP(I453, H453, J453, K453, L453, M453, N453, O453, (Q453+R453)/2,Z453,AJ453,"Y"))</f>
        <v>3242.9999999999995</v>
      </c>
      <c r="CV453" s="504">
        <f t="shared" si="118"/>
        <v>3242.9999999999995</v>
      </c>
      <c r="CW453" s="508">
        <f t="shared" si="119"/>
        <v>4700</v>
      </c>
      <c r="CX453" s="717">
        <f t="shared" si="120"/>
        <v>-0.03</v>
      </c>
      <c r="CY453" s="717">
        <f>IF(OR(AQ453="N/A",BM453="N/A",BI453="N/A"),"",IF(AND(H453&lt;1,H453&gt;=0.3,I452="ROUND"),IF(CT453&gt;=-0.4,-0.2,-0.15),MAX(CX453,IF(OR(AQ453="N/A",BM453="N/A",BI453="N/A"),"",GetFinalDiscount("Y", I453, H453, J453, K453, L453, M453, N453, O453, AS453, AT453,AU453,AV453, AW453, AX453,AY453, AZ453, BA453, BB453,BC453,BD453, BE453,BG453, BH453, BJ453, BK453, BN453, BO453, BP453)))))</f>
        <v>-1.9999999999999997E-2</v>
      </c>
      <c r="CZ453" s="717">
        <f t="shared" si="121"/>
        <v>-0.31000000000000005</v>
      </c>
      <c r="DA453" s="509">
        <f t="shared" si="122"/>
        <v>-0.33000000000000007</v>
      </c>
      <c r="DB453" s="504">
        <f t="shared" si="123"/>
        <v>3148.9999999999995</v>
      </c>
      <c r="DC453" s="504">
        <f t="shared" si="124"/>
        <v>3148.9999999999995</v>
      </c>
      <c r="DD453" s="504" t="str">
        <f t="shared" si="125"/>
        <v/>
      </c>
      <c r="DE453" s="504">
        <f t="array" ref="DE453">IF(OR(AQ453="N/A",BM453="N/A",BI453="N/A"),"",GetCertCharge(H453,"Y",AL453))</f>
        <v>125</v>
      </c>
      <c r="DF453" s="504">
        <f>IF(OR(AQ453="N/A",BM453="N/A",BI453="N/A"),"",DC453*Parameters!$L$3)</f>
        <v>125.95999999999998</v>
      </c>
      <c r="DG453" s="504">
        <f t="shared" si="126"/>
        <v>2898.0399999999995</v>
      </c>
      <c r="DH453" s="504">
        <f t="shared" si="127"/>
        <v>2898.0399999999995</v>
      </c>
    </row>
    <row r="454" spans="2:112" x14ac:dyDescent="0.25">
      <c r="B454" s="798"/>
      <c r="C454" s="799" t="s">
        <v>1480</v>
      </c>
      <c r="D454" s="512"/>
      <c r="E454" s="512"/>
      <c r="F454" s="722" t="s">
        <v>24</v>
      </c>
      <c r="G454" s="800"/>
      <c r="H454" s="801">
        <v>1</v>
      </c>
      <c r="I454" s="509" t="s">
        <v>196</v>
      </c>
      <c r="J454" s="802" t="s">
        <v>186</v>
      </c>
      <c r="K454" s="803" t="s">
        <v>251</v>
      </c>
      <c r="L454" s="804" t="s">
        <v>188</v>
      </c>
      <c r="M454" s="805" t="s">
        <v>202</v>
      </c>
      <c r="N454" s="804" t="s">
        <v>202</v>
      </c>
      <c r="O454" s="804" t="s">
        <v>22</v>
      </c>
      <c r="P454" s="806"/>
      <c r="Q454" s="805"/>
      <c r="R454" s="805"/>
      <c r="S454" s="805"/>
      <c r="T454" s="805"/>
      <c r="U454" s="805">
        <v>1.01</v>
      </c>
      <c r="V454" s="805"/>
      <c r="W454" s="805"/>
      <c r="X454" s="805"/>
      <c r="Y454" s="805"/>
      <c r="Z454" s="805">
        <v>63</v>
      </c>
      <c r="AA454" s="512">
        <v>55</v>
      </c>
      <c r="AB454" s="512"/>
      <c r="AC454" s="512"/>
      <c r="AD454" s="807"/>
      <c r="AE454" s="805"/>
      <c r="AF454" s="805"/>
      <c r="AG454" s="805"/>
      <c r="AH454" s="805"/>
      <c r="AI454" s="512"/>
      <c r="AJ454" s="512" t="s">
        <v>1998</v>
      </c>
      <c r="AK454" s="807"/>
      <c r="AL454" s="512"/>
      <c r="AM454" s="807"/>
      <c r="AN454" s="512"/>
      <c r="AO454" s="559">
        <f t="array" ref="AO454">IF(AQ454="N/A","",GetRapPrice(I454,H454,J454,K454))</f>
        <v>11400</v>
      </c>
      <c r="AP454" s="509">
        <f t="shared" si="112"/>
        <v>-0.39</v>
      </c>
      <c r="AQ454" s="508">
        <f t="array" ref="AQ454">GetFMP(I454,H454,J454,K454,L454,M454,N454,O454,(Q454+R454)/2,Z454,AJ454,"Y")</f>
        <v>6954</v>
      </c>
      <c r="AR454" s="504">
        <f t="shared" si="113"/>
        <v>6954</v>
      </c>
      <c r="AS454" s="808"/>
      <c r="AT454" s="809"/>
      <c r="AU454" s="810"/>
      <c r="AV454" s="810"/>
      <c r="AW454" s="811" t="s">
        <v>189</v>
      </c>
      <c r="AX454" s="811" t="s">
        <v>253</v>
      </c>
      <c r="AY454" s="810" t="s">
        <v>1181</v>
      </c>
      <c r="AZ454" s="810" t="s">
        <v>1183</v>
      </c>
      <c r="BA454" s="810" t="s">
        <v>195</v>
      </c>
      <c r="BB454" s="810" t="s">
        <v>1183</v>
      </c>
      <c r="BC454" s="810" t="s">
        <v>1236</v>
      </c>
      <c r="BD454" s="810" t="s">
        <v>1240</v>
      </c>
      <c r="BE454" s="810" t="s">
        <v>1183</v>
      </c>
      <c r="BF454" s="811">
        <f>NaturalRelatedDisc(I454,H454,J454,K454,AX454,"Y",L454,M454,N454,O454)+NaturalRelatedDisc(I454,H454,J454,K454,AY454,"Y",L454,M454,N454,O454)+OpenRelatedDisc(I454,H454,J454,K454,AZ454,"Y",L454,M454,N454,O454)+GrainingRelatedDisc(I454,H454,J454,K454,BA454,"Surface","Y",L454,M454,N454,O454)+GrainingRelatedDisc(I454,H454,J454,K454,BB454,"Internal","Y",L454,M454,N454,O454)+OthersRelatedDisc(I454,H454,J454,K454,BC454,"Y",L454,M454,N454,O454)+OthersRelatedDisc(I454,H454,J454,K454,BD454,"Y",L454,M454,N454,O454)+OthersRelatedDisc(I454,H454,J454,K454,BE454,"Y",L454,M454,N454,O454)+cutrelatedDisc(I454,H454,J454,K454,L454,M454,N454,AW454,"Y",O454)+GetColClarupgDwg(I454,H454,J454,K454,AU454,AV454,"Y",L454)</f>
        <v>-0.04</v>
      </c>
      <c r="BG454" s="810" t="s">
        <v>1183</v>
      </c>
      <c r="BH454" s="810" t="s">
        <v>1183</v>
      </c>
      <c r="BI454" s="811">
        <f t="shared" si="114"/>
        <v>0</v>
      </c>
      <c r="BJ454" s="810" t="s">
        <v>1284</v>
      </c>
      <c r="BK454" s="810" t="s">
        <v>1183</v>
      </c>
      <c r="BL454" s="810" t="s">
        <v>1183</v>
      </c>
      <c r="BM454" s="811">
        <f t="shared" si="115"/>
        <v>-0.02</v>
      </c>
      <c r="BN454" s="812" t="s">
        <v>861</v>
      </c>
      <c r="BO454" s="812" t="s">
        <v>861</v>
      </c>
      <c r="BP454" s="812" t="s">
        <v>749</v>
      </c>
      <c r="BQ454" s="811">
        <f>cleanrelateddisc(I454, H454, J454, K454, BN454, BO454, "Y", L454, M454, N454)+HARelatedDisc(I454, H454, J454, K454,BP454, "Y", L454)</f>
        <v>5.0000000000000001E-3</v>
      </c>
      <c r="BR454" s="810"/>
      <c r="BS454" s="810"/>
      <c r="BT454" s="811"/>
      <c r="BU454" s="811"/>
      <c r="BV454" s="810"/>
      <c r="BW454" s="811"/>
      <c r="BX454" s="810"/>
      <c r="BY454" s="813"/>
      <c r="BZ454" s="811"/>
      <c r="CA454" s="813"/>
      <c r="CB454" s="811"/>
      <c r="CC454" s="810"/>
      <c r="CD454" s="810"/>
      <c r="CE454" s="810"/>
      <c r="CF454" s="810"/>
      <c r="CG454" s="810"/>
      <c r="CH454" s="810"/>
      <c r="CI454" s="810"/>
      <c r="CJ454" s="810"/>
      <c r="CK454" s="814"/>
      <c r="CL454" s="815">
        <f t="array" ref="CL454">getSection(I454,J454,K454)</f>
        <v>4</v>
      </c>
      <c r="CM454" s="508">
        <f t="array" ref="CM454">IF(AQ454="N/A","",IF(CU454="N/A",0,GetRapPrice(I454,H454,J454,K454)))</f>
        <v>11400</v>
      </c>
      <c r="CN454" s="509">
        <f t="shared" si="116"/>
        <v>-0.38</v>
      </c>
      <c r="CO454" s="509">
        <f t="array" ref="CO454">IF(AQ454="N/A","",IF(CU454="N/A",0,IF(ISBLANK(G454),0,GetPolSymmDiscount(I454,H454,J454,K454,L454,M454,N454,O454))))</f>
        <v>0</v>
      </c>
      <c r="CP454" s="509">
        <f t="array" ref="CP454">IF(AQ454="N/A","",Depthdisc(I454,H454,L454,J454,K454,Z454,"Y"))</f>
        <v>0</v>
      </c>
      <c r="CQ454" s="509">
        <f t="array" ref="CQ454">IF(AQ454="N/A","",IF(CU454="N/A",0,GetSizePremiums(I454,H454,J454,K454,L454,M454,N454,O454,getSection(G454,J454,K454))))</f>
        <v>-0.01</v>
      </c>
      <c r="CR454" s="509">
        <f t="array" ref="CR454">IF(AQ454="N/A","",IF(CU454="N/A",0,IF(ISBLANK(G454),0,GetDiameterPremiums(I454,H454,L454,M454,N454,O454,J454,K454,T454))))</f>
        <v>0</v>
      </c>
      <c r="CS454" s="509">
        <f t="array" ref="CS454">IF(AQ454="N/A","",IF(CU454="N/A",0,IF(ISBLANK(G454),0,GetKtoSPremiums(I454,H454,J454,K454,AJ454))))</f>
        <v>0</v>
      </c>
      <c r="CT454" s="509">
        <f t="shared" si="117"/>
        <v>-0.39</v>
      </c>
      <c r="CU454" s="508">
        <f t="array" ref="CU454">IF(AQ454="N/A","",GetFMP(I454, H454, J454, K454, L454, M454, N454, O454, (Q454+R454)/2,Z454,AJ454,"Y"))</f>
        <v>6954</v>
      </c>
      <c r="CV454" s="504">
        <f t="shared" si="118"/>
        <v>6954</v>
      </c>
      <c r="CW454" s="508">
        <f t="shared" si="119"/>
        <v>11400</v>
      </c>
      <c r="CX454" s="717">
        <f t="shared" si="120"/>
        <v>-5.5E-2</v>
      </c>
      <c r="CY454" s="717">
        <f>IF(OR(AQ454="N/A",BM454="N/A",BI454="N/A"),"",IF(AND(H454&lt;1,H454&gt;=0.3,I453="ROUND"),IF(CT454&gt;=-0.4,-0.2,-0.15),MAX(CX454,IF(OR(AQ454="N/A",BM454="N/A",BI454="N/A"),"",GetFinalDiscount("Y", I454, H454, J454, K454, L454, M454, N454, O454, AS454, AT454,AU454,AV454, AW454, AX454,AY454, AZ454, BA454, BB454,BC454,BD454, BE454,BG454, BH454, BJ454, BK454, BN454, BO454, BP454)))))</f>
        <v>-5.5E-2</v>
      </c>
      <c r="CZ454" s="717">
        <f t="shared" si="121"/>
        <v>-0.39</v>
      </c>
      <c r="DA454" s="509">
        <f t="shared" si="122"/>
        <v>-0.44500000000000001</v>
      </c>
      <c r="DB454" s="504">
        <f t="shared" si="123"/>
        <v>6326.9999999999991</v>
      </c>
      <c r="DC454" s="504">
        <f t="shared" si="124"/>
        <v>6326.9999999999991</v>
      </c>
      <c r="DD454" s="504" t="str">
        <f t="shared" si="125"/>
        <v/>
      </c>
      <c r="DE454" s="504">
        <f t="array" ref="DE454">IF(OR(AQ454="N/A",BM454="N/A",BI454="N/A"),"",GetCertCharge(H454,"Y",AL454))</f>
        <v>125</v>
      </c>
      <c r="DF454" s="504">
        <f>IF(OR(AQ454="N/A",BM454="N/A",BI454="N/A"),"",DC454*Parameters!$L$3)</f>
        <v>253.07999999999996</v>
      </c>
      <c r="DG454" s="504">
        <f t="shared" si="126"/>
        <v>5948.9199999999992</v>
      </c>
      <c r="DH454" s="504">
        <f t="shared" si="127"/>
        <v>5948.9199999999992</v>
      </c>
    </row>
    <row r="455" spans="2:112" x14ac:dyDescent="0.25">
      <c r="B455" s="798"/>
      <c r="C455" s="799" t="s">
        <v>1487</v>
      </c>
      <c r="D455" s="512"/>
      <c r="E455" s="512"/>
      <c r="F455" s="722" t="s">
        <v>24</v>
      </c>
      <c r="G455" s="800"/>
      <c r="H455" s="801">
        <v>1</v>
      </c>
      <c r="I455" s="509" t="s">
        <v>196</v>
      </c>
      <c r="J455" s="802" t="s">
        <v>250</v>
      </c>
      <c r="K455" s="803" t="s">
        <v>259</v>
      </c>
      <c r="L455" s="804" t="s">
        <v>202</v>
      </c>
      <c r="M455" s="805" t="s">
        <v>202</v>
      </c>
      <c r="N455" s="804" t="s">
        <v>215</v>
      </c>
      <c r="O455" s="804" t="s">
        <v>22</v>
      </c>
      <c r="P455" s="806"/>
      <c r="Q455" s="805"/>
      <c r="R455" s="805"/>
      <c r="S455" s="805"/>
      <c r="T455" s="805"/>
      <c r="U455" s="805">
        <v>1.01</v>
      </c>
      <c r="V455" s="805"/>
      <c r="W455" s="805"/>
      <c r="X455" s="805"/>
      <c r="Y455" s="805"/>
      <c r="Z455" s="805">
        <v>64.099999999999994</v>
      </c>
      <c r="AA455" s="512">
        <v>56</v>
      </c>
      <c r="AB455" s="512"/>
      <c r="AC455" s="512"/>
      <c r="AD455" s="807"/>
      <c r="AE455" s="805"/>
      <c r="AF455" s="805"/>
      <c r="AG455" s="805"/>
      <c r="AH455" s="805"/>
      <c r="AI455" s="512"/>
      <c r="AJ455" s="512" t="s">
        <v>1999</v>
      </c>
      <c r="AK455" s="807"/>
      <c r="AL455" s="512"/>
      <c r="AM455" s="807"/>
      <c r="AN455" s="512"/>
      <c r="AO455" s="559">
        <f t="array" ref="AO455">IF(AQ455="N/A","",GetRapPrice(I455,H455,J455,K455))</f>
        <v>7000</v>
      </c>
      <c r="AP455" s="509">
        <f t="shared" si="112"/>
        <v>-0.53</v>
      </c>
      <c r="AQ455" s="508">
        <f t="array" ref="AQ455">GetFMP(I455,H455,J455,K455,L455,M455,N455,O455,(Q455+R455)/2,Z455,AJ455,"Y")</f>
        <v>3290</v>
      </c>
      <c r="AR455" s="504">
        <f t="shared" si="113"/>
        <v>3290</v>
      </c>
      <c r="AS455" s="808"/>
      <c r="AT455" s="809"/>
      <c r="AU455" s="810"/>
      <c r="AV455" s="810"/>
      <c r="AW455" s="811"/>
      <c r="AX455" s="811" t="s">
        <v>257</v>
      </c>
      <c r="AY455" s="810" t="s">
        <v>1181</v>
      </c>
      <c r="AZ455" s="810" t="s">
        <v>1183</v>
      </c>
      <c r="BA455" s="810" t="s">
        <v>195</v>
      </c>
      <c r="BB455" s="810" t="s">
        <v>1183</v>
      </c>
      <c r="BC455" s="810" t="s">
        <v>1239</v>
      </c>
      <c r="BD455" s="810" t="s">
        <v>1183</v>
      </c>
      <c r="BE455" s="810" t="s">
        <v>1183</v>
      </c>
      <c r="BF455" s="811">
        <f>NaturalRelatedDisc(I455,H455,J455,K455,AX455,"Y",L455,M455,N455,O455)+NaturalRelatedDisc(I455,H455,J455,K455,AY455,"Y",L455,M455,N455,O455)+OpenRelatedDisc(I455,H455,J455,K455,AZ455,"Y",L455,M455,N455,O455)+GrainingRelatedDisc(I455,H455,J455,K455,BA455,"Surface","Y",L455,M455,N455,O455)+GrainingRelatedDisc(I455,H455,J455,K455,BB455,"Internal","Y",L455,M455,N455,O455)+OthersRelatedDisc(I455,H455,J455,K455,BC455,"Y",L455,M455,N455,O455)+OthersRelatedDisc(I455,H455,J455,K455,BD455,"Y",L455,M455,N455,O455)+OthersRelatedDisc(I455,H455,J455,K455,BE455,"Y",L455,M455,N455,O455)+cutrelatedDisc(I455,H455,J455,K455,L455,M455,N455,AW455,"Y",O455)+GetColClarupgDwg(I455,H455,J455,K455,AU455,AV455,"Y",L455)</f>
        <v>0</v>
      </c>
      <c r="BG455" s="810" t="s">
        <v>1183</v>
      </c>
      <c r="BH455" s="810" t="s">
        <v>1183</v>
      </c>
      <c r="BI455" s="811">
        <f t="shared" si="114"/>
        <v>0</v>
      </c>
      <c r="BJ455" s="810" t="s">
        <v>1183</v>
      </c>
      <c r="BK455" s="810" t="s">
        <v>1183</v>
      </c>
      <c r="BL455" s="810" t="s">
        <v>1323</v>
      </c>
      <c r="BM455" s="811">
        <f t="shared" si="115"/>
        <v>0</v>
      </c>
      <c r="BN455" s="812" t="s">
        <v>749</v>
      </c>
      <c r="BO455" s="812" t="s">
        <v>749</v>
      </c>
      <c r="BP455" s="812" t="s">
        <v>749</v>
      </c>
      <c r="BQ455" s="811">
        <f>cleanrelateddisc(I455, H455, J455, K455, BN455, BO455, "Y", L455, M455, N455)+HARelatedDisc(I455, H455, J455, K455,BP455, "Y", L455)</f>
        <v>0</v>
      </c>
      <c r="BR455" s="810"/>
      <c r="BS455" s="810"/>
      <c r="BT455" s="811"/>
      <c r="BU455" s="811"/>
      <c r="BV455" s="810"/>
      <c r="BW455" s="811"/>
      <c r="BX455" s="810"/>
      <c r="BY455" s="813"/>
      <c r="BZ455" s="811"/>
      <c r="CA455" s="813"/>
      <c r="CB455" s="811"/>
      <c r="CC455" s="810"/>
      <c r="CD455" s="810"/>
      <c r="CE455" s="810"/>
      <c r="CF455" s="810"/>
      <c r="CG455" s="810"/>
      <c r="CH455" s="810"/>
      <c r="CI455" s="810"/>
      <c r="CJ455" s="810"/>
      <c r="CK455" s="814"/>
      <c r="CL455" s="815">
        <f t="array" ref="CL455">getSection(I455,J455,K455)</f>
        <v>8</v>
      </c>
      <c r="CM455" s="508">
        <f t="array" ref="CM455">IF(AQ455="N/A","",IF(CU455="N/A",0,GetRapPrice(I455,H455,J455,K455)))</f>
        <v>7000</v>
      </c>
      <c r="CN455" s="509">
        <f t="shared" si="116"/>
        <v>-0.53</v>
      </c>
      <c r="CO455" s="509">
        <f t="array" ref="CO455">IF(AQ455="N/A","",IF(CU455="N/A",0,IF(ISBLANK(G455),0,GetPolSymmDiscount(I455,H455,J455,K455,L455,M455,N455,O455))))</f>
        <v>0</v>
      </c>
      <c r="CP455" s="509">
        <f t="array" ref="CP455">IF(AQ455="N/A","",Depthdisc(I455,H455,L455,J455,K455,Z455,"Y"))</f>
        <v>0</v>
      </c>
      <c r="CQ455" s="509">
        <f t="array" ref="CQ455">IF(AQ455="N/A","",IF(CU455="N/A",0,GetSizePremiums(I455,H455,J455,K455,L455,M455,N455,O455,getSection(G455,J455,K455))))</f>
        <v>0</v>
      </c>
      <c r="CR455" s="509">
        <f t="array" ref="CR455">IF(AQ455="N/A","",IF(CU455="N/A",0,IF(ISBLANK(G455),0,GetDiameterPremiums(I455,H455,L455,M455,N455,O455,J455,K455,T455))))</f>
        <v>0</v>
      </c>
      <c r="CS455" s="509">
        <f t="array" ref="CS455">IF(AQ455="N/A","",IF(CU455="N/A",0,IF(ISBLANK(G455),0,GetKtoSPremiums(I455,H455,J455,K455,AJ455))))</f>
        <v>0</v>
      </c>
      <c r="CT455" s="509">
        <f t="shared" si="117"/>
        <v>-0.53</v>
      </c>
      <c r="CU455" s="508">
        <f t="array" ref="CU455">IF(AQ455="N/A","",GetFMP(I455, H455, J455, K455, L455, M455, N455, O455, (Q455+R455)/2,Z455,AJ455,"Y"))</f>
        <v>3290</v>
      </c>
      <c r="CV455" s="504">
        <f t="shared" si="118"/>
        <v>3290</v>
      </c>
      <c r="CW455" s="508">
        <f t="shared" si="119"/>
        <v>7000</v>
      </c>
      <c r="CX455" s="717">
        <f t="shared" si="120"/>
        <v>0</v>
      </c>
      <c r="CY455" s="717">
        <f>IF(OR(AQ455="N/A",BM455="N/A",BI455="N/A"),"",IF(AND(H455&lt;1,H455&gt;=0.3,I454="ROUND"),IF(CT455&gt;=-0.4,-0.2,-0.15),MAX(CX455,IF(OR(AQ455="N/A",BM455="N/A",BI455="N/A"),"",GetFinalDiscount("Y", I455, H455, J455, K455, L455, M455, N455, O455, AS455, AT455,AU455,AV455, AW455, AX455,AY455, AZ455, BA455, BB455,BC455,BD455, BE455,BG455, BH455, BJ455, BK455, BN455, BO455, BP455)))))</f>
        <v>0</v>
      </c>
      <c r="CZ455" s="717">
        <f t="shared" si="121"/>
        <v>-0.53</v>
      </c>
      <c r="DA455" s="509">
        <f t="shared" si="122"/>
        <v>-0.53</v>
      </c>
      <c r="DB455" s="504">
        <f t="shared" si="123"/>
        <v>3290</v>
      </c>
      <c r="DC455" s="504">
        <f t="shared" si="124"/>
        <v>3290</v>
      </c>
      <c r="DD455" s="504" t="str">
        <f t="shared" si="125"/>
        <v/>
      </c>
      <c r="DE455" s="504">
        <f t="array" ref="DE455">IF(OR(AQ455="N/A",BM455="N/A",BI455="N/A"),"",GetCertCharge(H455,"Y",AL455))</f>
        <v>125</v>
      </c>
      <c r="DF455" s="504">
        <f>IF(OR(AQ455="N/A",BM455="N/A",BI455="N/A"),"",DC455*Parameters!$L$3)</f>
        <v>131.6</v>
      </c>
      <c r="DG455" s="504">
        <f t="shared" si="126"/>
        <v>3033.4</v>
      </c>
      <c r="DH455" s="504">
        <f t="shared" si="127"/>
        <v>3033.4</v>
      </c>
    </row>
    <row r="456" spans="2:112" x14ac:dyDescent="0.25">
      <c r="B456" s="798"/>
      <c r="C456" s="799" t="s">
        <v>1488</v>
      </c>
      <c r="D456" s="512"/>
      <c r="E456" s="512"/>
      <c r="F456" s="722" t="s">
        <v>24</v>
      </c>
      <c r="G456" s="800"/>
      <c r="H456" s="801">
        <v>1</v>
      </c>
      <c r="I456" s="509" t="s">
        <v>196</v>
      </c>
      <c r="J456" s="802" t="s">
        <v>265</v>
      </c>
      <c r="K456" s="803" t="s">
        <v>259</v>
      </c>
      <c r="L456" s="804" t="s">
        <v>202</v>
      </c>
      <c r="M456" s="805" t="s">
        <v>202</v>
      </c>
      <c r="N456" s="804" t="s">
        <v>202</v>
      </c>
      <c r="O456" s="804" t="s">
        <v>22</v>
      </c>
      <c r="P456" s="806"/>
      <c r="Q456" s="805"/>
      <c r="R456" s="805"/>
      <c r="S456" s="805"/>
      <c r="T456" s="805"/>
      <c r="U456" s="805">
        <v>1.02</v>
      </c>
      <c r="V456" s="805"/>
      <c r="W456" s="805"/>
      <c r="X456" s="805"/>
      <c r="Y456" s="805"/>
      <c r="Z456" s="805">
        <v>64</v>
      </c>
      <c r="AA456" s="512">
        <v>56</v>
      </c>
      <c r="AB456" s="512"/>
      <c r="AC456" s="512"/>
      <c r="AD456" s="807"/>
      <c r="AE456" s="805"/>
      <c r="AF456" s="805"/>
      <c r="AG456" s="805"/>
      <c r="AH456" s="805"/>
      <c r="AI456" s="512"/>
      <c r="AJ456" s="512" t="s">
        <v>2000</v>
      </c>
      <c r="AK456" s="807"/>
      <c r="AL456" s="512"/>
      <c r="AM456" s="807"/>
      <c r="AN456" s="512"/>
      <c r="AO456" s="559">
        <f t="array" ref="AO456">IF(AQ456="N/A","",GetRapPrice(I456,H456,J456,K456))</f>
        <v>5100</v>
      </c>
      <c r="AP456" s="509">
        <f t="shared" si="112"/>
        <v>-0.42999999999999994</v>
      </c>
      <c r="AQ456" s="508">
        <f t="array" ref="AQ456">GetFMP(I456,H456,J456,K456,L456,M456,N456,O456,(Q456+R456)/2,Z456,AJ456,"Y")</f>
        <v>2907.0000000000005</v>
      </c>
      <c r="AR456" s="504">
        <f t="shared" si="113"/>
        <v>2907.0000000000005</v>
      </c>
      <c r="AS456" s="808"/>
      <c r="AT456" s="809"/>
      <c r="AU456" s="810"/>
      <c r="AV456" s="810"/>
      <c r="AW456" s="811" t="s">
        <v>189</v>
      </c>
      <c r="AX456" s="811" t="s">
        <v>253</v>
      </c>
      <c r="AY456" s="810" t="s">
        <v>1182</v>
      </c>
      <c r="AZ456" s="810" t="s">
        <v>1200</v>
      </c>
      <c r="BA456" s="810" t="s">
        <v>1183</v>
      </c>
      <c r="BB456" s="810" t="s">
        <v>1183</v>
      </c>
      <c r="BC456" s="810" t="s">
        <v>1242</v>
      </c>
      <c r="BD456" s="810" t="s">
        <v>1240</v>
      </c>
      <c r="BE456" s="810" t="s">
        <v>1183</v>
      </c>
      <c r="BF456" s="811">
        <f>NaturalRelatedDisc(I456,H456,J456,K456,AX456,"Y",L456,M456,N456,O456)+NaturalRelatedDisc(I456,H456,J456,K456,AY456,"Y",L456,M456,N456,O456)+OpenRelatedDisc(I456,H456,J456,K456,AZ456,"Y",L456,M456,N456,O456)+GrainingRelatedDisc(I456,H456,J456,K456,BA456,"Surface","Y",L456,M456,N456,O456)+GrainingRelatedDisc(I456,H456,J456,K456,BB456,"Internal","Y",L456,M456,N456,O456)+OthersRelatedDisc(I456,H456,J456,K456,BC456,"Y",L456,M456,N456,O456)+OthersRelatedDisc(I456,H456,J456,K456,BD456,"Y",L456,M456,N456,O456)+OthersRelatedDisc(I456,H456,J456,K456,BE456,"Y",L456,M456,N456,O456)+cutrelatedDisc(I456,H456,J456,K456,L456,M456,N456,AW456,"Y",O456)+GetColClarupgDwg(I456,H456,J456,K456,AU456,AV456,"Y",L456)</f>
        <v>-0.02</v>
      </c>
      <c r="BG456" s="810" t="s">
        <v>1183</v>
      </c>
      <c r="BH456" s="810" t="s">
        <v>1183</v>
      </c>
      <c r="BI456" s="811">
        <f t="shared" si="114"/>
        <v>0</v>
      </c>
      <c r="BJ456" s="810" t="s">
        <v>1284</v>
      </c>
      <c r="BK456" s="810" t="s">
        <v>1183</v>
      </c>
      <c r="BL456" s="810" t="s">
        <v>1322</v>
      </c>
      <c r="BM456" s="811">
        <f t="shared" si="115"/>
        <v>-0.01</v>
      </c>
      <c r="BN456" s="812" t="s">
        <v>861</v>
      </c>
      <c r="BO456" s="812" t="s">
        <v>861</v>
      </c>
      <c r="BP456" s="812" t="s">
        <v>749</v>
      </c>
      <c r="BQ456" s="811">
        <f>cleanrelateddisc(I456, H456, J456, K456, BN456, BO456, "Y", L456, M456, N456)+HARelatedDisc(I456, H456, J456, K456,BP456, "Y", L456)</f>
        <v>0.02</v>
      </c>
      <c r="BR456" s="810"/>
      <c r="BS456" s="810"/>
      <c r="BT456" s="811"/>
      <c r="BU456" s="811"/>
      <c r="BV456" s="810"/>
      <c r="BW456" s="811"/>
      <c r="BX456" s="810"/>
      <c r="BY456" s="813"/>
      <c r="BZ456" s="811"/>
      <c r="CA456" s="813"/>
      <c r="CB456" s="811"/>
      <c r="CC456" s="810"/>
      <c r="CD456" s="810"/>
      <c r="CE456" s="810"/>
      <c r="CF456" s="810"/>
      <c r="CG456" s="810"/>
      <c r="CH456" s="810"/>
      <c r="CI456" s="810"/>
      <c r="CJ456" s="810"/>
      <c r="CK456" s="814"/>
      <c r="CL456" s="815">
        <f t="array" ref="CL456">getSection(I456,J456,K456)</f>
        <v>9</v>
      </c>
      <c r="CM456" s="508">
        <f t="array" ref="CM456">IF(AQ456="N/A","",IF(CU456="N/A",0,GetRapPrice(I456,H456,J456,K456)))</f>
        <v>5100</v>
      </c>
      <c r="CN456" s="509">
        <f t="shared" si="116"/>
        <v>-0.42999999999999994</v>
      </c>
      <c r="CO456" s="509">
        <f t="array" ref="CO456">IF(AQ456="N/A","",IF(CU456="N/A",0,IF(ISBLANK(G456),0,GetPolSymmDiscount(I456,H456,J456,K456,L456,M456,N456,O456))))</f>
        <v>0</v>
      </c>
      <c r="CP456" s="509">
        <f t="array" ref="CP456">IF(AQ456="N/A","",Depthdisc(I456,H456,L456,J456,K456,Z456,"Y"))</f>
        <v>0</v>
      </c>
      <c r="CQ456" s="509">
        <f t="array" ref="CQ456">IF(AQ456="N/A","",IF(CU456="N/A",0,GetSizePremiums(I456,H456,J456,K456,L456,M456,N456,O456,getSection(G456,J456,K456))))</f>
        <v>0</v>
      </c>
      <c r="CR456" s="509">
        <f t="array" ref="CR456">IF(AQ456="N/A","",IF(CU456="N/A",0,IF(ISBLANK(G456),0,GetDiameterPremiums(I456,H456,L456,M456,N456,O456,J456,K456,T456))))</f>
        <v>0</v>
      </c>
      <c r="CS456" s="509">
        <f t="array" ref="CS456">IF(AQ456="N/A","",IF(CU456="N/A",0,IF(ISBLANK(G456),0,GetKtoSPremiums(I456,H456,J456,K456,AJ456))))</f>
        <v>0</v>
      </c>
      <c r="CT456" s="509">
        <f t="shared" si="117"/>
        <v>-0.42999999999999994</v>
      </c>
      <c r="CU456" s="508">
        <f t="array" ref="CU456">IF(AQ456="N/A","",GetFMP(I456, H456, J456, K456, L456, M456, N456, O456, (Q456+R456)/2,Z456,AJ456,"Y"))</f>
        <v>2907.0000000000005</v>
      </c>
      <c r="CV456" s="504">
        <f t="shared" si="118"/>
        <v>2907.0000000000005</v>
      </c>
      <c r="CW456" s="508">
        <f t="shared" si="119"/>
        <v>5100</v>
      </c>
      <c r="CX456" s="717">
        <f t="shared" si="120"/>
        <v>-9.9999999999999985E-3</v>
      </c>
      <c r="CY456" s="717">
        <f>IF(OR(AQ456="N/A",BM456="N/A",BI456="N/A"),"",IF(AND(H456&lt;1,H456&gt;=0.3,I455="ROUND"),IF(CT456&gt;=-0.4,-0.2,-0.15),MAX(CX456,IF(OR(AQ456="N/A",BM456="N/A",BI456="N/A"),"",GetFinalDiscount("Y", I456, H456, J456, K456, L456, M456, N456, O456, AS456, AT456,AU456,AV456, AW456, AX456,AY456, AZ456, BA456, BB456,BC456,BD456, BE456,BG456, BH456, BJ456, BK456, BN456, BO456, BP456)))))</f>
        <v>-9.9999999999999985E-3</v>
      </c>
      <c r="CZ456" s="717">
        <f t="shared" si="121"/>
        <v>-0.42999999999999994</v>
      </c>
      <c r="DA456" s="509">
        <f t="shared" si="122"/>
        <v>-0.43999999999999995</v>
      </c>
      <c r="DB456" s="504">
        <f t="shared" si="123"/>
        <v>2856.0000000000005</v>
      </c>
      <c r="DC456" s="504">
        <f t="shared" si="124"/>
        <v>2856.0000000000005</v>
      </c>
      <c r="DD456" s="504" t="str">
        <f t="shared" si="125"/>
        <v/>
      </c>
      <c r="DE456" s="504">
        <f t="array" ref="DE456">IF(OR(AQ456="N/A",BM456="N/A",BI456="N/A"),"",GetCertCharge(H456,"Y",AL456))</f>
        <v>125</v>
      </c>
      <c r="DF456" s="504">
        <f>IF(OR(AQ456="N/A",BM456="N/A",BI456="N/A"),"",DC456*Parameters!$L$3)</f>
        <v>114.24000000000002</v>
      </c>
      <c r="DG456" s="504">
        <f t="shared" si="126"/>
        <v>2616.7600000000002</v>
      </c>
      <c r="DH456" s="504">
        <f t="shared" si="127"/>
        <v>2616.7600000000002</v>
      </c>
    </row>
    <row r="457" spans="2:112" x14ac:dyDescent="0.25">
      <c r="B457" s="798"/>
      <c r="C457" s="799" t="s">
        <v>1524</v>
      </c>
      <c r="D457" s="512"/>
      <c r="E457" s="512"/>
      <c r="F457" s="722" t="s">
        <v>24</v>
      </c>
      <c r="G457" s="800"/>
      <c r="H457" s="801">
        <v>1</v>
      </c>
      <c r="I457" s="509" t="s">
        <v>196</v>
      </c>
      <c r="J457" s="802" t="s">
        <v>265</v>
      </c>
      <c r="K457" s="803" t="s">
        <v>251</v>
      </c>
      <c r="L457" s="804" t="s">
        <v>215</v>
      </c>
      <c r="M457" s="805" t="s">
        <v>202</v>
      </c>
      <c r="N457" s="804" t="s">
        <v>202</v>
      </c>
      <c r="O457" s="804" t="s">
        <v>58</v>
      </c>
      <c r="P457" s="806"/>
      <c r="Q457" s="805"/>
      <c r="R457" s="805"/>
      <c r="S457" s="805"/>
      <c r="T457" s="805"/>
      <c r="U457" s="805">
        <v>1.02</v>
      </c>
      <c r="V457" s="805"/>
      <c r="W457" s="805"/>
      <c r="X457" s="805"/>
      <c r="Y457" s="805"/>
      <c r="Z457" s="805">
        <v>65.900000000000006</v>
      </c>
      <c r="AA457" s="512">
        <v>54</v>
      </c>
      <c r="AB457" s="512"/>
      <c r="AC457" s="512"/>
      <c r="AD457" s="807"/>
      <c r="AE457" s="805"/>
      <c r="AF457" s="805"/>
      <c r="AG457" s="805"/>
      <c r="AH457" s="805"/>
      <c r="AI457" s="512"/>
      <c r="AJ457" s="512" t="s">
        <v>2001</v>
      </c>
      <c r="AK457" s="807"/>
      <c r="AL457" s="512"/>
      <c r="AM457" s="807"/>
      <c r="AN457" s="512"/>
      <c r="AO457" s="559">
        <f t="array" ref="AO457">IF(AQ457="N/A","",GetRapPrice(I457,H457,J457,K457))</f>
        <v>5700</v>
      </c>
      <c r="AP457" s="509">
        <f t="shared" si="112"/>
        <v>-0.61</v>
      </c>
      <c r="AQ457" s="508">
        <f t="array" ref="AQ457">GetFMP(I457,H457,J457,K457,L457,M457,N457,O457,(Q457+R457)/2,Z457,AJ457,"Y")</f>
        <v>2223</v>
      </c>
      <c r="AR457" s="504">
        <f t="shared" si="113"/>
        <v>2223</v>
      </c>
      <c r="AS457" s="808"/>
      <c r="AT457" s="809"/>
      <c r="AU457" s="810"/>
      <c r="AV457" s="810"/>
      <c r="AW457" s="811" t="s">
        <v>240</v>
      </c>
      <c r="AX457" s="811" t="s">
        <v>253</v>
      </c>
      <c r="AY457" s="810" t="s">
        <v>1183</v>
      </c>
      <c r="AZ457" s="810" t="s">
        <v>1183</v>
      </c>
      <c r="BA457" s="810" t="s">
        <v>1183</v>
      </c>
      <c r="BB457" s="810" t="s">
        <v>1183</v>
      </c>
      <c r="BC457" s="810" t="s">
        <v>1183</v>
      </c>
      <c r="BD457" s="810" t="s">
        <v>1240</v>
      </c>
      <c r="BE457" s="810" t="s">
        <v>1183</v>
      </c>
      <c r="BF457" s="811">
        <f>NaturalRelatedDisc(I457,H457,J457,K457,AX457,"Y",L457,M457,N457,O457)+NaturalRelatedDisc(I457,H457,J457,K457,AY457,"Y",L457,M457,N457,O457)+OpenRelatedDisc(I457,H457,J457,K457,AZ457,"Y",L457,M457,N457,O457)+GrainingRelatedDisc(I457,H457,J457,K457,BA457,"Surface","Y",L457,M457,N457,O457)+GrainingRelatedDisc(I457,H457,J457,K457,BB457,"Internal","Y",L457,M457,N457,O457)+OthersRelatedDisc(I457,H457,J457,K457,BC457,"Y",L457,M457,N457,O457)+OthersRelatedDisc(I457,H457,J457,K457,BD457,"Y",L457,M457,N457,O457)+OthersRelatedDisc(I457,H457,J457,K457,BE457,"Y",L457,M457,N457,O457)+cutrelatedDisc(I457,H457,J457,K457,L457,M457,N457,AW457,"Y",O457)+GetColClarupgDwg(I457,H457,J457,K457,AU457,AV457,"Y",L457)</f>
        <v>-2.5000000000000001E-3</v>
      </c>
      <c r="BG457" s="810" t="s">
        <v>1183</v>
      </c>
      <c r="BH457" s="810" t="s">
        <v>1183</v>
      </c>
      <c r="BI457" s="811">
        <f t="shared" si="114"/>
        <v>0</v>
      </c>
      <c r="BJ457" s="810" t="s">
        <v>1183</v>
      </c>
      <c r="BK457" s="810" t="s">
        <v>1293</v>
      </c>
      <c r="BL457" s="810" t="s">
        <v>1326</v>
      </c>
      <c r="BM457" s="811">
        <f t="shared" si="115"/>
        <v>-5.0000000000000001E-3</v>
      </c>
      <c r="BN457" s="812" t="s">
        <v>861</v>
      </c>
      <c r="BO457" s="812" t="s">
        <v>861</v>
      </c>
      <c r="BP457" s="812" t="s">
        <v>749</v>
      </c>
      <c r="BQ457" s="811">
        <f>cleanrelateddisc(I457, H457, J457, K457, BN457, BO457, "Y", L457, M457, N457)+HARelatedDisc(I457, H457, J457, K457,BP457, "Y", L457)</f>
        <v>5.0000000000000001E-3</v>
      </c>
      <c r="BR457" s="810"/>
      <c r="BS457" s="810"/>
      <c r="BT457" s="811"/>
      <c r="BU457" s="811"/>
      <c r="BV457" s="810"/>
      <c r="BW457" s="811"/>
      <c r="BX457" s="810"/>
      <c r="BY457" s="813"/>
      <c r="BZ457" s="811"/>
      <c r="CA457" s="813"/>
      <c r="CB457" s="811"/>
      <c r="CC457" s="810"/>
      <c r="CD457" s="810"/>
      <c r="CE457" s="810"/>
      <c r="CF457" s="810"/>
      <c r="CG457" s="810"/>
      <c r="CH457" s="810"/>
      <c r="CI457" s="810"/>
      <c r="CJ457" s="810"/>
      <c r="CK457" s="814"/>
      <c r="CL457" s="815">
        <f t="array" ref="CL457">getSection(I457,J457,K457)</f>
        <v>6</v>
      </c>
      <c r="CM457" s="508">
        <f t="array" ref="CM457">IF(AQ457="N/A","",IF(CU457="N/A",0,GetRapPrice(I457,H457,J457,K457)))</f>
        <v>5700</v>
      </c>
      <c r="CN457" s="509">
        <f t="shared" si="116"/>
        <v>-0.61</v>
      </c>
      <c r="CO457" s="509">
        <f t="array" ref="CO457">IF(AQ457="N/A","",IF(CU457="N/A",0,IF(ISBLANK(G457),0,GetPolSymmDiscount(I457,H457,J457,K457,L457,M457,N457,O457))))</f>
        <v>0</v>
      </c>
      <c r="CP457" s="509">
        <f t="array" ref="CP457">IF(AQ457="N/A","",Depthdisc(I457,H457,L457,J457,K457,Z457,"Y"))</f>
        <v>0</v>
      </c>
      <c r="CQ457" s="509">
        <f t="array" ref="CQ457">IF(AQ457="N/A","",IF(CU457="N/A",0,GetSizePremiums(I457,H457,J457,K457,L457,M457,N457,O457,getSection(G457,J457,K457))))</f>
        <v>0</v>
      </c>
      <c r="CR457" s="509">
        <f t="array" ref="CR457">IF(AQ457="N/A","",IF(CU457="N/A",0,IF(ISBLANK(G457),0,GetDiameterPremiums(I457,H457,L457,M457,N457,O457,J457,K457,T457))))</f>
        <v>0</v>
      </c>
      <c r="CS457" s="509">
        <f t="array" ref="CS457">IF(AQ457="N/A","",IF(CU457="N/A",0,IF(ISBLANK(G457),0,GetKtoSPremiums(I457,H457,J457,K457,AJ457))))</f>
        <v>0</v>
      </c>
      <c r="CT457" s="509">
        <f t="shared" si="117"/>
        <v>-0.61</v>
      </c>
      <c r="CU457" s="508">
        <f t="array" ref="CU457">IF(AQ457="N/A","",GetFMP(I457, H457, J457, K457, L457, M457, N457, O457, (Q457+R457)/2,Z457,AJ457,"Y"))</f>
        <v>2223</v>
      </c>
      <c r="CV457" s="504">
        <f t="shared" si="118"/>
        <v>2223</v>
      </c>
      <c r="CW457" s="508">
        <f t="shared" si="119"/>
        <v>5700</v>
      </c>
      <c r="CX457" s="717">
        <f t="shared" si="120"/>
        <v>-2.4999999999999996E-3</v>
      </c>
      <c r="CY457" s="717">
        <f>IF(OR(AQ457="N/A",BM457="N/A",BI457="N/A"),"",IF(AND(H457&lt;1,H457&gt;=0.3,I456="ROUND"),IF(CT457&gt;=-0.4,-0.2,-0.15),MAX(CX457,IF(OR(AQ457="N/A",BM457="N/A",BI457="N/A"),"",GetFinalDiscount("Y", I457, H457, J457, K457, L457, M457, N457, O457, AS457, AT457,AU457,AV457, AW457, AX457,AY457, AZ457, BA457, BB457,BC457,BD457, BE457,BG457, BH457, BJ457, BK457, BN457, BO457, BP457)))))</f>
        <v>0</v>
      </c>
      <c r="CZ457" s="717">
        <f t="shared" si="121"/>
        <v>-0.61</v>
      </c>
      <c r="DA457" s="509">
        <f t="shared" si="122"/>
        <v>-0.61</v>
      </c>
      <c r="DB457" s="504">
        <f t="shared" si="123"/>
        <v>2223</v>
      </c>
      <c r="DC457" s="504">
        <f t="shared" si="124"/>
        <v>2223</v>
      </c>
      <c r="DD457" s="504" t="str">
        <f t="shared" si="125"/>
        <v/>
      </c>
      <c r="DE457" s="504">
        <f t="array" ref="DE457">IF(OR(AQ457="N/A",BM457="N/A",BI457="N/A"),"",GetCertCharge(H457,"Y",AL457))</f>
        <v>125</v>
      </c>
      <c r="DF457" s="504">
        <f>IF(OR(AQ457="N/A",BM457="N/A",BI457="N/A"),"",DC457*Parameters!$L$3)</f>
        <v>88.92</v>
      </c>
      <c r="DG457" s="504">
        <f t="shared" si="126"/>
        <v>2009.08</v>
      </c>
      <c r="DH457" s="504">
        <f t="shared" si="127"/>
        <v>2009.08</v>
      </c>
    </row>
    <row r="458" spans="2:112" x14ac:dyDescent="0.25">
      <c r="B458" s="798"/>
      <c r="C458" s="799" t="s">
        <v>1525</v>
      </c>
      <c r="D458" s="512"/>
      <c r="E458" s="512"/>
      <c r="F458" s="722" t="s">
        <v>24</v>
      </c>
      <c r="G458" s="800"/>
      <c r="H458" s="801">
        <v>1</v>
      </c>
      <c r="I458" s="509" t="s">
        <v>196</v>
      </c>
      <c r="J458" s="802" t="s">
        <v>186</v>
      </c>
      <c r="K458" s="803" t="s">
        <v>259</v>
      </c>
      <c r="L458" s="804" t="s">
        <v>188</v>
      </c>
      <c r="M458" s="805" t="s">
        <v>188</v>
      </c>
      <c r="N458" s="804" t="s">
        <v>188</v>
      </c>
      <c r="O458" s="804" t="s">
        <v>22</v>
      </c>
      <c r="P458" s="806"/>
      <c r="Q458" s="805"/>
      <c r="R458" s="805"/>
      <c r="S458" s="805"/>
      <c r="T458" s="805"/>
      <c r="U458" s="805">
        <v>1.01</v>
      </c>
      <c r="V458" s="805"/>
      <c r="W458" s="805"/>
      <c r="X458" s="805"/>
      <c r="Y458" s="805"/>
      <c r="Z458" s="805">
        <v>63.3</v>
      </c>
      <c r="AA458" s="512">
        <v>56</v>
      </c>
      <c r="AB458" s="512"/>
      <c r="AC458" s="512"/>
      <c r="AD458" s="807"/>
      <c r="AE458" s="805"/>
      <c r="AF458" s="805"/>
      <c r="AG458" s="805"/>
      <c r="AH458" s="805"/>
      <c r="AI458" s="512"/>
      <c r="AJ458" s="512" t="s">
        <v>2002</v>
      </c>
      <c r="AK458" s="807"/>
      <c r="AL458" s="512"/>
      <c r="AM458" s="807"/>
      <c r="AN458" s="512"/>
      <c r="AO458" s="559">
        <f t="array" ref="AO458">IF(AQ458="N/A","",GetRapPrice(I458,H458,J458,K458))</f>
        <v>9000</v>
      </c>
      <c r="AP458" s="509">
        <f t="shared" si="112"/>
        <v>-0.33000000000000007</v>
      </c>
      <c r="AQ458" s="508">
        <f t="array" ref="AQ458">GetFMP(I458,H458,J458,K458,L458,M458,N458,O458,(Q458+R458)/2,Z458,AJ458,"Y")</f>
        <v>6029.9999999999991</v>
      </c>
      <c r="AR458" s="504">
        <f t="shared" si="113"/>
        <v>6029.9999999999991</v>
      </c>
      <c r="AS458" s="808"/>
      <c r="AT458" s="809"/>
      <c r="AU458" s="810"/>
      <c r="AV458" s="810"/>
      <c r="AW458" s="811" t="s">
        <v>189</v>
      </c>
      <c r="AX458" s="811" t="s">
        <v>1183</v>
      </c>
      <c r="AY458" s="810" t="s">
        <v>1180</v>
      </c>
      <c r="AZ458" s="810" t="s">
        <v>267</v>
      </c>
      <c r="BA458" s="810" t="s">
        <v>1183</v>
      </c>
      <c r="BB458" s="810" t="s">
        <v>1183</v>
      </c>
      <c r="BC458" s="810" t="s">
        <v>1183</v>
      </c>
      <c r="BD458" s="810" t="s">
        <v>1234</v>
      </c>
      <c r="BE458" s="810" t="s">
        <v>1183</v>
      </c>
      <c r="BF458" s="811">
        <f>NaturalRelatedDisc(I458,H458,J458,K458,AX458,"Y",L458,M458,N458,O458)+NaturalRelatedDisc(I458,H458,J458,K458,AY458,"Y",L458,M458,N458,O458)+OpenRelatedDisc(I458,H458,J458,K458,AZ458,"Y",L458,M458,N458,O458)+GrainingRelatedDisc(I458,H458,J458,K458,BA458,"Surface","Y",L458,M458,N458,O458)+GrainingRelatedDisc(I458,H458,J458,K458,BB458,"Internal","Y",L458,M458,N458,O458)+OthersRelatedDisc(I458,H458,J458,K458,BC458,"Y",L458,M458,N458,O458)+OthersRelatedDisc(I458,H458,J458,K458,BD458,"Y",L458,M458,N458,O458)+OthersRelatedDisc(I458,H458,J458,K458,BE458,"Y",L458,M458,N458,O458)+cutrelatedDisc(I458,H458,J458,K458,L458,M458,N458,AW458,"Y",O458)+GetColClarupgDwg(I458,H458,J458,K458,AU458,AV458,"Y",L458)</f>
        <v>-0.05</v>
      </c>
      <c r="BG458" s="810" t="s">
        <v>1183</v>
      </c>
      <c r="BH458" s="810" t="s">
        <v>1183</v>
      </c>
      <c r="BI458" s="811">
        <f t="shared" si="114"/>
        <v>0</v>
      </c>
      <c r="BJ458" s="810" t="s">
        <v>1284</v>
      </c>
      <c r="BK458" s="810" t="s">
        <v>1183</v>
      </c>
      <c r="BL458" s="810" t="s">
        <v>1323</v>
      </c>
      <c r="BM458" s="811">
        <f t="shared" si="115"/>
        <v>-0.02</v>
      </c>
      <c r="BN458" s="812" t="s">
        <v>749</v>
      </c>
      <c r="BO458" s="812" t="s">
        <v>749</v>
      </c>
      <c r="BP458" s="812" t="s">
        <v>749</v>
      </c>
      <c r="BQ458" s="811">
        <f>cleanrelateddisc(I458, H458, J458, K458, BN458, BO458, "Y", L458, M458, N458)+HARelatedDisc(I458, H458, J458, K458,BP458, "Y", L458)</f>
        <v>0</v>
      </c>
      <c r="BR458" s="810"/>
      <c r="BS458" s="810"/>
      <c r="BT458" s="811"/>
      <c r="BU458" s="811"/>
      <c r="BV458" s="810"/>
      <c r="BW458" s="811"/>
      <c r="BX458" s="810"/>
      <c r="BY458" s="813"/>
      <c r="BZ458" s="811"/>
      <c r="CA458" s="813"/>
      <c r="CB458" s="811"/>
      <c r="CC458" s="810"/>
      <c r="CD458" s="810"/>
      <c r="CE458" s="810"/>
      <c r="CF458" s="810"/>
      <c r="CG458" s="810"/>
      <c r="CH458" s="810"/>
      <c r="CI458" s="810"/>
      <c r="CJ458" s="810"/>
      <c r="CK458" s="814"/>
      <c r="CL458" s="815">
        <f t="array" ref="CL458">getSection(I458,J458,K458)</f>
        <v>7</v>
      </c>
      <c r="CM458" s="508">
        <f t="array" ref="CM458">IF(AQ458="N/A","",IF(CU458="N/A",0,GetRapPrice(I458,H458,J458,K458)))</f>
        <v>9000</v>
      </c>
      <c r="CN458" s="509">
        <f t="shared" si="116"/>
        <v>-0.33000000000000007</v>
      </c>
      <c r="CO458" s="509">
        <f t="array" ref="CO458">IF(AQ458="N/A","",IF(CU458="N/A",0,IF(ISBLANK(G458),0,GetPolSymmDiscount(I458,H458,J458,K458,L458,M458,N458,O458))))</f>
        <v>0</v>
      </c>
      <c r="CP458" s="509">
        <f t="array" ref="CP458">IF(AQ458="N/A","",Depthdisc(I458,H458,L458,J458,K458,Z458,"Y"))</f>
        <v>0</v>
      </c>
      <c r="CQ458" s="509">
        <f t="array" ref="CQ458">IF(AQ458="N/A","",IF(CU458="N/A",0,GetSizePremiums(I458,H458,J458,K458,L458,M458,N458,O458,getSection(G458,J458,K458))))</f>
        <v>0</v>
      </c>
      <c r="CR458" s="509">
        <f t="array" ref="CR458">IF(AQ458="N/A","",IF(CU458="N/A",0,IF(ISBLANK(G458),0,GetDiameterPremiums(I458,H458,L458,M458,N458,O458,J458,K458,T458))))</f>
        <v>0</v>
      </c>
      <c r="CS458" s="509">
        <f t="array" ref="CS458">IF(AQ458="N/A","",IF(CU458="N/A",0,IF(ISBLANK(G458),0,GetKtoSPremiums(I458,H458,J458,K458,AJ458))))</f>
        <v>0</v>
      </c>
      <c r="CT458" s="509">
        <f t="shared" si="117"/>
        <v>-0.33000000000000007</v>
      </c>
      <c r="CU458" s="508">
        <f t="array" ref="CU458">IF(AQ458="N/A","",GetFMP(I458, H458, J458, K458, L458, M458, N458, O458, (Q458+R458)/2,Z458,AJ458,"Y"))</f>
        <v>6029.9999999999991</v>
      </c>
      <c r="CV458" s="504">
        <f t="shared" si="118"/>
        <v>6029.9999999999991</v>
      </c>
      <c r="CW458" s="508">
        <f t="shared" si="119"/>
        <v>9000</v>
      </c>
      <c r="CX458" s="717">
        <f t="shared" si="120"/>
        <v>-7.0000000000000007E-2</v>
      </c>
      <c r="CY458" s="717">
        <f>IF(OR(AQ458="N/A",BM458="N/A",BI458="N/A"),"",IF(AND(H458&lt;1,H458&gt;=0.3,I457="ROUND"),IF(CT458&gt;=-0.4,-0.2,-0.15),MAX(CX458,IF(OR(AQ458="N/A",BM458="N/A",BI458="N/A"),"",GetFinalDiscount("Y", I458, H458, J458, K458, L458, M458, N458, O458, AS458, AT458,AU458,AV458, AW458, AX458,AY458, AZ458, BA458, BB458,BC458,BD458, BE458,BG458, BH458, BJ458, BK458, BN458, BO458, BP458)))))</f>
        <v>-7.0000000000000007E-2</v>
      </c>
      <c r="CZ458" s="717">
        <f t="shared" si="121"/>
        <v>-0.33000000000000007</v>
      </c>
      <c r="DA458" s="509">
        <f t="shared" si="122"/>
        <v>-0.40000000000000008</v>
      </c>
      <c r="DB458" s="504">
        <f t="shared" si="123"/>
        <v>5399.9999999999991</v>
      </c>
      <c r="DC458" s="504">
        <f t="shared" si="124"/>
        <v>5399.9999999999991</v>
      </c>
      <c r="DD458" s="504" t="str">
        <f t="shared" si="125"/>
        <v/>
      </c>
      <c r="DE458" s="504">
        <f t="array" ref="DE458">IF(OR(AQ458="N/A",BM458="N/A",BI458="N/A"),"",GetCertCharge(H458,"Y",AL458))</f>
        <v>125</v>
      </c>
      <c r="DF458" s="504">
        <f>IF(OR(AQ458="N/A",BM458="N/A",BI458="N/A"),"",DC458*Parameters!$L$3)</f>
        <v>215.99999999999997</v>
      </c>
      <c r="DG458" s="504">
        <f t="shared" si="126"/>
        <v>5058.9999999999991</v>
      </c>
      <c r="DH458" s="504">
        <f t="shared" si="127"/>
        <v>5058.9999999999991</v>
      </c>
    </row>
    <row r="459" spans="2:112" x14ac:dyDescent="0.25">
      <c r="B459" s="798"/>
      <c r="C459" s="799" t="s">
        <v>1526</v>
      </c>
      <c r="D459" s="512"/>
      <c r="E459" s="512"/>
      <c r="F459" s="722" t="s">
        <v>24</v>
      </c>
      <c r="G459" s="800"/>
      <c r="H459" s="801">
        <v>1</v>
      </c>
      <c r="I459" s="509" t="s">
        <v>196</v>
      </c>
      <c r="J459" s="802" t="s">
        <v>279</v>
      </c>
      <c r="K459" s="803" t="s">
        <v>266</v>
      </c>
      <c r="L459" s="804" t="s">
        <v>188</v>
      </c>
      <c r="M459" s="805" t="s">
        <v>202</v>
      </c>
      <c r="N459" s="804" t="s">
        <v>188</v>
      </c>
      <c r="O459" s="804" t="s">
        <v>22</v>
      </c>
      <c r="P459" s="806"/>
      <c r="Q459" s="805"/>
      <c r="R459" s="805"/>
      <c r="S459" s="805"/>
      <c r="T459" s="805"/>
      <c r="U459" s="805">
        <v>1.01</v>
      </c>
      <c r="V459" s="805"/>
      <c r="W459" s="805"/>
      <c r="X459" s="805"/>
      <c r="Y459" s="805"/>
      <c r="Z459" s="805">
        <v>61.9</v>
      </c>
      <c r="AA459" s="512">
        <v>54</v>
      </c>
      <c r="AB459" s="512"/>
      <c r="AC459" s="512"/>
      <c r="AD459" s="807"/>
      <c r="AE459" s="805"/>
      <c r="AF459" s="805"/>
      <c r="AG459" s="805"/>
      <c r="AH459" s="805"/>
      <c r="AI459" s="512"/>
      <c r="AJ459" s="512" t="s">
        <v>2003</v>
      </c>
      <c r="AK459" s="807"/>
      <c r="AL459" s="512"/>
      <c r="AM459" s="807"/>
      <c r="AN459" s="512"/>
      <c r="AO459" s="559">
        <f t="array" ref="AO459">IF(AQ459="N/A","",GetRapPrice(I459,H459,J459,K459))</f>
        <v>3300</v>
      </c>
      <c r="AP459" s="509">
        <f t="shared" si="112"/>
        <v>-0.38</v>
      </c>
      <c r="AQ459" s="508">
        <f t="array" ref="AQ459">GetFMP(I459,H459,J459,K459,L459,M459,N459,O459,(Q459+R459)/2,Z459,AJ459,"Y")</f>
        <v>2046</v>
      </c>
      <c r="AR459" s="504">
        <f t="shared" si="113"/>
        <v>2046</v>
      </c>
      <c r="AS459" s="808"/>
      <c r="AT459" s="809"/>
      <c r="AU459" s="810"/>
      <c r="AV459" s="810"/>
      <c r="AW459" s="811" t="s">
        <v>189</v>
      </c>
      <c r="AX459" s="811" t="s">
        <v>1183</v>
      </c>
      <c r="AY459" s="810" t="s">
        <v>1182</v>
      </c>
      <c r="AZ459" s="810" t="s">
        <v>1196</v>
      </c>
      <c r="BA459" s="810" t="s">
        <v>1183</v>
      </c>
      <c r="BB459" s="810" t="s">
        <v>1183</v>
      </c>
      <c r="BC459" s="810" t="s">
        <v>1183</v>
      </c>
      <c r="BD459" s="810" t="s">
        <v>1234</v>
      </c>
      <c r="BE459" s="810" t="s">
        <v>1183</v>
      </c>
      <c r="BF459" s="811">
        <f>NaturalRelatedDisc(I459,H459,J459,K459,AX459,"Y",L459,M459,N459,O459)+NaturalRelatedDisc(I459,H459,J459,K459,AY459,"Y",L459,M459,N459,O459)+OpenRelatedDisc(I459,H459,J459,K459,AZ459,"Y",L459,M459,N459,O459)+GrainingRelatedDisc(I459,H459,J459,K459,BA459,"Surface","Y",L459,M459,N459,O459)+GrainingRelatedDisc(I459,H459,J459,K459,BB459,"Internal","Y",L459,M459,N459,O459)+OthersRelatedDisc(I459,H459,J459,K459,BC459,"Y",L459,M459,N459,O459)+OthersRelatedDisc(I459,H459,J459,K459,BD459,"Y",L459,M459,N459,O459)+OthersRelatedDisc(I459,H459,J459,K459,BE459,"Y",L459,M459,N459,O459)+cutrelatedDisc(I459,H459,J459,K459,L459,M459,N459,AW459,"Y",O459)+GetColClarupgDwg(I459,H459,J459,K459,AU459,AV459,"Y",L459)</f>
        <v>-0.04</v>
      </c>
      <c r="BG459" s="810" t="s">
        <v>192</v>
      </c>
      <c r="BH459" s="810" t="s">
        <v>206</v>
      </c>
      <c r="BI459" s="811">
        <f t="shared" si="114"/>
        <v>-0.17</v>
      </c>
      <c r="BJ459" s="810" t="s">
        <v>1183</v>
      </c>
      <c r="BK459" s="810" t="s">
        <v>1183</v>
      </c>
      <c r="BL459" s="810" t="s">
        <v>1324</v>
      </c>
      <c r="BM459" s="811">
        <f t="shared" si="115"/>
        <v>0</v>
      </c>
      <c r="BN459" s="812" t="s">
        <v>749</v>
      </c>
      <c r="BO459" s="812" t="s">
        <v>749</v>
      </c>
      <c r="BP459" s="812" t="s">
        <v>749</v>
      </c>
      <c r="BQ459" s="811">
        <f>cleanrelateddisc(I459, H459, J459, K459, BN459, BO459, "Y", L459, M459, N459)+HARelatedDisc(I459, H459, J459, K459,BP459, "Y", L459)</f>
        <v>0</v>
      </c>
      <c r="BR459" s="810"/>
      <c r="BS459" s="810"/>
      <c r="BT459" s="811"/>
      <c r="BU459" s="811"/>
      <c r="BV459" s="810"/>
      <c r="BW459" s="811"/>
      <c r="BX459" s="810"/>
      <c r="BY459" s="813"/>
      <c r="BZ459" s="811"/>
      <c r="CA459" s="813"/>
      <c r="CB459" s="811"/>
      <c r="CC459" s="810"/>
      <c r="CD459" s="810"/>
      <c r="CE459" s="810"/>
      <c r="CF459" s="810"/>
      <c r="CG459" s="810"/>
      <c r="CH459" s="810"/>
      <c r="CI459" s="810"/>
      <c r="CJ459" s="810"/>
      <c r="CK459" s="814"/>
      <c r="CL459" s="815">
        <f t="array" ref="CL459">getSection(I459,J459,K459)</f>
        <v>9</v>
      </c>
      <c r="CM459" s="508">
        <f t="array" ref="CM459">IF(AQ459="N/A","",IF(CU459="N/A",0,GetRapPrice(I459,H459,J459,K459)))</f>
        <v>3300</v>
      </c>
      <c r="CN459" s="509">
        <f t="shared" si="116"/>
        <v>-0.38</v>
      </c>
      <c r="CO459" s="509">
        <f t="array" ref="CO459">IF(AQ459="N/A","",IF(CU459="N/A",0,IF(ISBLANK(G459),0,GetPolSymmDiscount(I459,H459,J459,K459,L459,M459,N459,O459))))</f>
        <v>0</v>
      </c>
      <c r="CP459" s="509">
        <f t="array" ref="CP459">IF(AQ459="N/A","",Depthdisc(I459,H459,L459,J459,K459,Z459,"Y"))</f>
        <v>0</v>
      </c>
      <c r="CQ459" s="509">
        <f t="array" ref="CQ459">IF(AQ459="N/A","",IF(CU459="N/A",0,GetSizePremiums(I459,H459,J459,K459,L459,M459,N459,O459,getSection(G459,J459,K459))))</f>
        <v>0</v>
      </c>
      <c r="CR459" s="509">
        <f t="array" ref="CR459">IF(AQ459="N/A","",IF(CU459="N/A",0,IF(ISBLANK(G459),0,GetDiameterPremiums(I459,H459,L459,M459,N459,O459,J459,K459,T459))))</f>
        <v>0</v>
      </c>
      <c r="CS459" s="509">
        <f t="array" ref="CS459">IF(AQ459="N/A","",IF(CU459="N/A",0,IF(ISBLANK(G459),0,GetKtoSPremiums(I459,H459,J459,K459,AJ459))))</f>
        <v>0</v>
      </c>
      <c r="CT459" s="509">
        <f t="shared" si="117"/>
        <v>-0.38</v>
      </c>
      <c r="CU459" s="508">
        <f t="array" ref="CU459">IF(AQ459="N/A","",GetFMP(I459, H459, J459, K459, L459, M459, N459, O459, (Q459+R459)/2,Z459,AJ459,"Y"))</f>
        <v>2046</v>
      </c>
      <c r="CV459" s="504">
        <f t="shared" si="118"/>
        <v>2046</v>
      </c>
      <c r="CW459" s="508">
        <f t="shared" si="119"/>
        <v>3300</v>
      </c>
      <c r="CX459" s="717">
        <f t="shared" si="120"/>
        <v>-0.21000000000000002</v>
      </c>
      <c r="CY459" s="717">
        <f>IF(OR(AQ459="N/A",BM459="N/A",BI459="N/A"),"",IF(AND(H459&lt;1,H459&gt;=0.3,I458="ROUND"),IF(CT459&gt;=-0.4,-0.2,-0.15),MAX(CX459,IF(OR(AQ459="N/A",BM459="N/A",BI459="N/A"),"",GetFinalDiscount("Y", I459, H459, J459, K459, L459, M459, N459, O459, AS459, AT459,AU459,AV459, AW459, AX459,AY459, AZ459, BA459, BB459,BC459,BD459, BE459,BG459, BH459, BJ459, BK459, BN459, BO459, BP459)))))</f>
        <v>-0.19</v>
      </c>
      <c r="CZ459" s="717">
        <f t="shared" si="121"/>
        <v>-0.38</v>
      </c>
      <c r="DA459" s="509">
        <f t="shared" si="122"/>
        <v>-0.57000000000000006</v>
      </c>
      <c r="DB459" s="504">
        <f t="shared" si="123"/>
        <v>1418.9999999999998</v>
      </c>
      <c r="DC459" s="504">
        <f t="shared" si="124"/>
        <v>1418.9999999999998</v>
      </c>
      <c r="DD459" s="504" t="str">
        <f t="shared" si="125"/>
        <v/>
      </c>
      <c r="DE459" s="504">
        <f t="array" ref="DE459">IF(OR(AQ459="N/A",BM459="N/A",BI459="N/A"),"",GetCertCharge(H459,"Y",AL459))</f>
        <v>125</v>
      </c>
      <c r="DF459" s="504">
        <f>IF(OR(AQ459="N/A",BM459="N/A",BI459="N/A"),"",DC459*Parameters!$L$3)</f>
        <v>56.759999999999991</v>
      </c>
      <c r="DG459" s="504">
        <f t="shared" si="126"/>
        <v>1237.2399999999998</v>
      </c>
      <c r="DH459" s="504">
        <f t="shared" si="127"/>
        <v>1237.2399999999998</v>
      </c>
    </row>
    <row r="460" spans="2:112" x14ac:dyDescent="0.25">
      <c r="B460" s="798"/>
      <c r="C460" s="799" t="s">
        <v>1527</v>
      </c>
      <c r="D460" s="512"/>
      <c r="E460" s="512"/>
      <c r="F460" s="722" t="s">
        <v>24</v>
      </c>
      <c r="G460" s="800"/>
      <c r="H460" s="801">
        <v>1</v>
      </c>
      <c r="I460" s="509" t="s">
        <v>196</v>
      </c>
      <c r="J460" s="802" t="s">
        <v>258</v>
      </c>
      <c r="K460" s="803" t="s">
        <v>259</v>
      </c>
      <c r="L460" s="804" t="s">
        <v>202</v>
      </c>
      <c r="M460" s="805" t="s">
        <v>202</v>
      </c>
      <c r="N460" s="804" t="s">
        <v>202</v>
      </c>
      <c r="O460" s="804" t="s">
        <v>22</v>
      </c>
      <c r="P460" s="806"/>
      <c r="Q460" s="805"/>
      <c r="R460" s="805"/>
      <c r="S460" s="805"/>
      <c r="T460" s="805"/>
      <c r="U460" s="805">
        <v>1.01</v>
      </c>
      <c r="V460" s="805"/>
      <c r="W460" s="805"/>
      <c r="X460" s="805"/>
      <c r="Y460" s="805"/>
      <c r="Z460" s="805">
        <v>64.5</v>
      </c>
      <c r="AA460" s="512">
        <v>59</v>
      </c>
      <c r="AB460" s="512"/>
      <c r="AC460" s="512"/>
      <c r="AD460" s="807"/>
      <c r="AE460" s="805"/>
      <c r="AF460" s="805"/>
      <c r="AG460" s="805"/>
      <c r="AH460" s="805"/>
      <c r="AI460" s="512"/>
      <c r="AJ460" s="512" t="s">
        <v>2004</v>
      </c>
      <c r="AK460" s="807"/>
      <c r="AL460" s="512"/>
      <c r="AM460" s="807"/>
      <c r="AN460" s="512"/>
      <c r="AO460" s="559">
        <f t="array" ref="AO460">IF(AQ460="N/A","",GetRapPrice(I460,H460,J460,K460))</f>
        <v>6300</v>
      </c>
      <c r="AP460" s="509">
        <f t="shared" si="112"/>
        <v>-0.44999999999999996</v>
      </c>
      <c r="AQ460" s="508">
        <f t="array" ref="AQ460">GetFMP(I460,H460,J460,K460,L460,M460,N460,O460,(Q460+R460)/2,Z460,AJ460,"Y")</f>
        <v>3465.0000000000005</v>
      </c>
      <c r="AR460" s="504">
        <f t="shared" si="113"/>
        <v>3465.0000000000005</v>
      </c>
      <c r="AS460" s="808"/>
      <c r="AT460" s="809"/>
      <c r="AU460" s="810"/>
      <c r="AV460" s="810"/>
      <c r="AW460" s="811" t="s">
        <v>189</v>
      </c>
      <c r="AX460" s="811" t="s">
        <v>1183</v>
      </c>
      <c r="AY460" s="810" t="s">
        <v>1182</v>
      </c>
      <c r="AZ460" s="810" t="s">
        <v>1183</v>
      </c>
      <c r="BA460" s="810" t="s">
        <v>1183</v>
      </c>
      <c r="BB460" s="810" t="s">
        <v>1183</v>
      </c>
      <c r="BC460" s="810" t="s">
        <v>1183</v>
      </c>
      <c r="BD460" s="810" t="s">
        <v>1240</v>
      </c>
      <c r="BE460" s="810" t="s">
        <v>1183</v>
      </c>
      <c r="BF460" s="811">
        <f>NaturalRelatedDisc(I460,H460,J460,K460,AX460,"Y",L460,M460,N460,O460)+NaturalRelatedDisc(I460,H460,J460,K460,AY460,"Y",L460,M460,N460,O460)+OpenRelatedDisc(I460,H460,J460,K460,AZ460,"Y",L460,M460,N460,O460)+GrainingRelatedDisc(I460,H460,J460,K460,BA460,"Surface","Y",L460,M460,N460,O460)+GrainingRelatedDisc(I460,H460,J460,K460,BB460,"Internal","Y",L460,M460,N460,O460)+OthersRelatedDisc(I460,H460,J460,K460,BC460,"Y",L460,M460,N460,O460)+OthersRelatedDisc(I460,H460,J460,K460,BD460,"Y",L460,M460,N460,O460)+OthersRelatedDisc(I460,H460,J460,K460,BE460,"Y",L460,M460,N460,O460)+cutrelatedDisc(I460,H460,J460,K460,L460,M460,N460,AW460,"Y",O460)+GetColClarupgDwg(I460,H460,J460,K460,AU460,AV460,"Y",L460)</f>
        <v>-0.02</v>
      </c>
      <c r="BG460" s="810" t="s">
        <v>192</v>
      </c>
      <c r="BH460" s="810" t="s">
        <v>1183</v>
      </c>
      <c r="BI460" s="811">
        <f t="shared" si="114"/>
        <v>-0.03</v>
      </c>
      <c r="BJ460" s="810" t="s">
        <v>1183</v>
      </c>
      <c r="BK460" s="810" t="s">
        <v>1183</v>
      </c>
      <c r="BL460" s="810" t="s">
        <v>1323</v>
      </c>
      <c r="BM460" s="811">
        <f t="shared" si="115"/>
        <v>0</v>
      </c>
      <c r="BN460" s="812" t="s">
        <v>749</v>
      </c>
      <c r="BO460" s="812" t="s">
        <v>749</v>
      </c>
      <c r="BP460" s="812" t="s">
        <v>861</v>
      </c>
      <c r="BQ460" s="811">
        <f>cleanrelateddisc(I460, H460, J460, K460, BN460, BO460, "Y", L460, M460, N460)+HARelatedDisc(I460, H460, J460, K460,BP460, "Y", L460)</f>
        <v>0</v>
      </c>
      <c r="BR460" s="810"/>
      <c r="BS460" s="810"/>
      <c r="BT460" s="811"/>
      <c r="BU460" s="811"/>
      <c r="BV460" s="810"/>
      <c r="BW460" s="811"/>
      <c r="BX460" s="810"/>
      <c r="BY460" s="813"/>
      <c r="BZ460" s="811"/>
      <c r="CA460" s="813"/>
      <c r="CB460" s="811"/>
      <c r="CC460" s="810"/>
      <c r="CD460" s="810"/>
      <c r="CE460" s="810"/>
      <c r="CF460" s="810"/>
      <c r="CG460" s="810"/>
      <c r="CH460" s="810"/>
      <c r="CI460" s="810"/>
      <c r="CJ460" s="810"/>
      <c r="CK460" s="814"/>
      <c r="CL460" s="815">
        <f t="array" ref="CL460">getSection(I460,J460,K460)</f>
        <v>8</v>
      </c>
      <c r="CM460" s="508">
        <f t="array" ref="CM460">IF(AQ460="N/A","",IF(CU460="N/A",0,GetRapPrice(I460,H460,J460,K460)))</f>
        <v>6300</v>
      </c>
      <c r="CN460" s="509">
        <f t="shared" si="116"/>
        <v>-0.44999999999999996</v>
      </c>
      <c r="CO460" s="509">
        <f t="array" ref="CO460">IF(AQ460="N/A","",IF(CU460="N/A",0,IF(ISBLANK(G460),0,GetPolSymmDiscount(I460,H460,J460,K460,L460,M460,N460,O460))))</f>
        <v>0</v>
      </c>
      <c r="CP460" s="509">
        <f t="array" ref="CP460">IF(AQ460="N/A","",Depthdisc(I460,H460,L460,J460,K460,Z460,"Y"))</f>
        <v>0</v>
      </c>
      <c r="CQ460" s="509">
        <f t="array" ref="CQ460">IF(AQ460="N/A","",IF(CU460="N/A",0,GetSizePremiums(I460,H460,J460,K460,L460,M460,N460,O460,getSection(G460,J460,K460))))</f>
        <v>0</v>
      </c>
      <c r="CR460" s="509">
        <f t="array" ref="CR460">IF(AQ460="N/A","",IF(CU460="N/A",0,IF(ISBLANK(G460),0,GetDiameterPremiums(I460,H460,L460,M460,N460,O460,J460,K460,T460))))</f>
        <v>0</v>
      </c>
      <c r="CS460" s="509">
        <f t="array" ref="CS460">IF(AQ460="N/A","",IF(CU460="N/A",0,IF(ISBLANK(G460),0,GetKtoSPremiums(I460,H460,J460,K460,AJ460))))</f>
        <v>0</v>
      </c>
      <c r="CT460" s="509">
        <f t="shared" si="117"/>
        <v>-0.44999999999999996</v>
      </c>
      <c r="CU460" s="508">
        <f t="array" ref="CU460">IF(AQ460="N/A","",GetFMP(I460, H460, J460, K460, L460, M460, N460, O460, (Q460+R460)/2,Z460,AJ460,"Y"))</f>
        <v>3465.0000000000005</v>
      </c>
      <c r="CV460" s="504">
        <f t="shared" si="118"/>
        <v>3465.0000000000005</v>
      </c>
      <c r="CW460" s="508">
        <f t="shared" si="119"/>
        <v>6300</v>
      </c>
      <c r="CX460" s="717">
        <f t="shared" si="120"/>
        <v>-0.05</v>
      </c>
      <c r="CY460" s="717">
        <f>IF(OR(AQ460="N/A",BM460="N/A",BI460="N/A"),"",IF(AND(H460&lt;1,H460&gt;=0.3,I459="ROUND"),IF(CT460&gt;=-0.4,-0.2,-0.15),MAX(CX460,IF(OR(AQ460="N/A",BM460="N/A",BI460="N/A"),"",GetFinalDiscount("Y", I460, H460, J460, K460, L460, M460, N460, O460, AS460, AT460,AU460,AV460, AW460, AX460,AY460, AZ460, BA460, BB460,BC460,BD460, BE460,BG460, BH460, BJ460, BK460, BN460, BO460, BP460)))))</f>
        <v>-0.05</v>
      </c>
      <c r="CZ460" s="717">
        <f t="shared" si="121"/>
        <v>-0.44999999999999996</v>
      </c>
      <c r="DA460" s="509">
        <f t="shared" si="122"/>
        <v>-0.49999999999999994</v>
      </c>
      <c r="DB460" s="504">
        <f t="shared" si="123"/>
        <v>3150</v>
      </c>
      <c r="DC460" s="504">
        <f t="shared" si="124"/>
        <v>3150</v>
      </c>
      <c r="DD460" s="504" t="str">
        <f t="shared" si="125"/>
        <v/>
      </c>
      <c r="DE460" s="504">
        <f t="array" ref="DE460">IF(OR(AQ460="N/A",BM460="N/A",BI460="N/A"),"",GetCertCharge(H460,"Y",AL460))</f>
        <v>125</v>
      </c>
      <c r="DF460" s="504">
        <f>IF(OR(AQ460="N/A",BM460="N/A",BI460="N/A"),"",DC460*Parameters!$L$3)</f>
        <v>126</v>
      </c>
      <c r="DG460" s="504">
        <f t="shared" si="126"/>
        <v>2899</v>
      </c>
      <c r="DH460" s="504">
        <f t="shared" si="127"/>
        <v>2899</v>
      </c>
    </row>
    <row r="461" spans="2:112" x14ac:dyDescent="0.25">
      <c r="B461" s="798"/>
      <c r="C461" s="799" t="s">
        <v>1528</v>
      </c>
      <c r="D461" s="512"/>
      <c r="E461" s="512"/>
      <c r="F461" s="722" t="s">
        <v>24</v>
      </c>
      <c r="G461" s="800"/>
      <c r="H461" s="801">
        <v>1</v>
      </c>
      <c r="I461" s="509" t="s">
        <v>196</v>
      </c>
      <c r="J461" s="802" t="s">
        <v>215</v>
      </c>
      <c r="K461" s="803" t="s">
        <v>266</v>
      </c>
      <c r="L461" s="804" t="s">
        <v>215</v>
      </c>
      <c r="M461" s="805" t="s">
        <v>202</v>
      </c>
      <c r="N461" s="804" t="s">
        <v>202</v>
      </c>
      <c r="O461" s="804" t="s">
        <v>22</v>
      </c>
      <c r="P461" s="806"/>
      <c r="Q461" s="805"/>
      <c r="R461" s="805"/>
      <c r="S461" s="805"/>
      <c r="T461" s="805"/>
      <c r="U461" s="805">
        <v>1.01</v>
      </c>
      <c r="V461" s="805"/>
      <c r="W461" s="805"/>
      <c r="X461" s="805"/>
      <c r="Y461" s="805"/>
      <c r="Z461" s="805">
        <v>65.3</v>
      </c>
      <c r="AA461" s="512">
        <v>57</v>
      </c>
      <c r="AB461" s="512"/>
      <c r="AC461" s="512"/>
      <c r="AD461" s="807"/>
      <c r="AE461" s="805"/>
      <c r="AF461" s="805"/>
      <c r="AG461" s="805"/>
      <c r="AH461" s="805"/>
      <c r="AI461" s="512"/>
      <c r="AJ461" s="512" t="s">
        <v>2005</v>
      </c>
      <c r="AK461" s="807"/>
      <c r="AL461" s="512"/>
      <c r="AM461" s="807"/>
      <c r="AN461" s="512"/>
      <c r="AO461" s="559">
        <f t="array" ref="AO461">IF(AQ461="N/A","",GetRapPrice(I461,H461,J461,K461))</f>
        <v>6200</v>
      </c>
      <c r="AP461" s="509">
        <f t="shared" si="112"/>
        <v>-0.57999999999999985</v>
      </c>
      <c r="AQ461" s="508">
        <f t="array" ref="AQ461">GetFMP(I461,H461,J461,K461,L461,M461,N461,O461,(Q461+R461)/2,Z461,AJ461,"Y")</f>
        <v>2604.0000000000005</v>
      </c>
      <c r="AR461" s="504">
        <f t="shared" si="113"/>
        <v>2604.0000000000005</v>
      </c>
      <c r="AS461" s="808"/>
      <c r="AT461" s="809"/>
      <c r="AU461" s="810"/>
      <c r="AV461" s="810"/>
      <c r="AW461" s="811" t="s">
        <v>189</v>
      </c>
      <c r="AX461" s="811" t="s">
        <v>1183</v>
      </c>
      <c r="AY461" s="810" t="s">
        <v>1180</v>
      </c>
      <c r="AZ461" s="810" t="s">
        <v>267</v>
      </c>
      <c r="BA461" s="810" t="s">
        <v>1183</v>
      </c>
      <c r="BB461" s="810" t="s">
        <v>1183</v>
      </c>
      <c r="BC461" s="810" t="s">
        <v>1183</v>
      </c>
      <c r="BD461" s="810" t="s">
        <v>1240</v>
      </c>
      <c r="BE461" s="810" t="s">
        <v>1183</v>
      </c>
      <c r="BF461" s="811">
        <f>NaturalRelatedDisc(I461,H461,J461,K461,AX461,"Y",L461,M461,N461,O461)+NaturalRelatedDisc(I461,H461,J461,K461,AY461,"Y",L461,M461,N461,O461)+OpenRelatedDisc(I461,H461,J461,K461,AZ461,"Y",L461,M461,N461,O461)+GrainingRelatedDisc(I461,H461,J461,K461,BA461,"Surface","Y",L461,M461,N461,O461)+GrainingRelatedDisc(I461,H461,J461,K461,BB461,"Internal","Y",L461,M461,N461,O461)+OthersRelatedDisc(I461,H461,J461,K461,BC461,"Y",L461,M461,N461,O461)+OthersRelatedDisc(I461,H461,J461,K461,BD461,"Y",L461,M461,N461,O461)+OthersRelatedDisc(I461,H461,J461,K461,BE461,"Y",L461,M461,N461,O461)+cutrelatedDisc(I461,H461,J461,K461,L461,M461,N461,AW461,"Y",O461)+GetColClarupgDwg(I461,H461,J461,K461,AU461,AV461,"Y",L461)</f>
        <v>-1.2500000000000001E-2</v>
      </c>
      <c r="BG461" s="810" t="s">
        <v>1183</v>
      </c>
      <c r="BH461" s="810" t="s">
        <v>193</v>
      </c>
      <c r="BI461" s="811">
        <f t="shared" si="114"/>
        <v>-0.08</v>
      </c>
      <c r="BJ461" s="810" t="s">
        <v>1183</v>
      </c>
      <c r="BK461" s="810" t="s">
        <v>1183</v>
      </c>
      <c r="BL461" s="810" t="s">
        <v>1327</v>
      </c>
      <c r="BM461" s="811">
        <f t="shared" si="115"/>
        <v>0</v>
      </c>
      <c r="BN461" s="812" t="s">
        <v>749</v>
      </c>
      <c r="BO461" s="812" t="s">
        <v>749</v>
      </c>
      <c r="BP461" s="812" t="s">
        <v>749</v>
      </c>
      <c r="BQ461" s="811">
        <f>cleanrelateddisc(I461, H461, J461, K461, BN461, BO461, "Y", L461, M461, N461)+HARelatedDisc(I461, H461, J461, K461,BP461, "Y", L461)</f>
        <v>0</v>
      </c>
      <c r="BR461" s="810"/>
      <c r="BS461" s="810"/>
      <c r="BT461" s="811"/>
      <c r="BU461" s="811"/>
      <c r="BV461" s="810"/>
      <c r="BW461" s="811"/>
      <c r="BX461" s="810"/>
      <c r="BY461" s="813"/>
      <c r="BZ461" s="811"/>
      <c r="CA461" s="813"/>
      <c r="CB461" s="811"/>
      <c r="CC461" s="810"/>
      <c r="CD461" s="810"/>
      <c r="CE461" s="810"/>
      <c r="CF461" s="810"/>
      <c r="CG461" s="810"/>
      <c r="CH461" s="810"/>
      <c r="CI461" s="810"/>
      <c r="CJ461" s="810"/>
      <c r="CK461" s="814"/>
      <c r="CL461" s="815">
        <f t="array" ref="CL461">getSection(I461,J461,K461)</f>
        <v>8</v>
      </c>
      <c r="CM461" s="508">
        <f t="array" ref="CM461">IF(AQ461="N/A","",IF(CU461="N/A",0,GetRapPrice(I461,H461,J461,K461)))</f>
        <v>6200</v>
      </c>
      <c r="CN461" s="509">
        <f t="shared" si="116"/>
        <v>-0.57999999999999985</v>
      </c>
      <c r="CO461" s="509">
        <f t="array" ref="CO461">IF(AQ461="N/A","",IF(CU461="N/A",0,IF(ISBLANK(G461),0,GetPolSymmDiscount(I461,H461,J461,K461,L461,M461,N461,O461))))</f>
        <v>0</v>
      </c>
      <c r="CP461" s="509">
        <f t="array" ref="CP461">IF(AQ461="N/A","",Depthdisc(I461,H461,L461,J461,K461,Z461,"Y"))</f>
        <v>0</v>
      </c>
      <c r="CQ461" s="509">
        <f t="array" ref="CQ461">IF(AQ461="N/A","",IF(CU461="N/A",0,GetSizePremiums(I461,H461,J461,K461,L461,M461,N461,O461,getSection(G461,J461,K461))))</f>
        <v>0</v>
      </c>
      <c r="CR461" s="509">
        <f t="array" ref="CR461">IF(AQ461="N/A","",IF(CU461="N/A",0,IF(ISBLANK(G461),0,GetDiameterPremiums(I461,H461,L461,M461,N461,O461,J461,K461,T461))))</f>
        <v>0</v>
      </c>
      <c r="CS461" s="509">
        <f t="array" ref="CS461">IF(AQ461="N/A","",IF(CU461="N/A",0,IF(ISBLANK(G461),0,GetKtoSPremiums(I461,H461,J461,K461,AJ461))))</f>
        <v>0</v>
      </c>
      <c r="CT461" s="509">
        <f t="shared" si="117"/>
        <v>-0.57999999999999985</v>
      </c>
      <c r="CU461" s="508">
        <f t="array" ref="CU461">IF(AQ461="N/A","",GetFMP(I461, H461, J461, K461, L461, M461, N461, O461, (Q461+R461)/2,Z461,AJ461,"Y"))</f>
        <v>2604.0000000000005</v>
      </c>
      <c r="CV461" s="504">
        <f t="shared" si="118"/>
        <v>2604.0000000000005</v>
      </c>
      <c r="CW461" s="508">
        <f t="shared" si="119"/>
        <v>6200</v>
      </c>
      <c r="CX461" s="717">
        <f t="shared" si="120"/>
        <v>-9.2499999999999999E-2</v>
      </c>
      <c r="CY461" s="717">
        <f>IF(OR(AQ461="N/A",BM461="N/A",BI461="N/A"),"",IF(AND(H461&lt;1,H461&gt;=0.3,I460="ROUND"),IF(CT461&gt;=-0.4,-0.2,-0.15),MAX(CX461,IF(OR(AQ461="N/A",BM461="N/A",BI461="N/A"),"",GetFinalDiscount("Y", I461, H461, J461, K461, L461, M461, N461, O461, AS461, AT461,AU461,AV461, AW461, AX461,AY461, AZ461, BA461, BB461,BC461,BD461, BE461,BG461, BH461, BJ461, BK461, BN461, BO461, BP461)))))</f>
        <v>-9.2499999999999999E-2</v>
      </c>
      <c r="CZ461" s="717">
        <f t="shared" si="121"/>
        <v>-0.57999999999999985</v>
      </c>
      <c r="DA461" s="509">
        <f t="shared" si="122"/>
        <v>-0.67249999999999988</v>
      </c>
      <c r="DB461" s="504">
        <f t="shared" si="123"/>
        <v>2030.5000000000007</v>
      </c>
      <c r="DC461" s="504">
        <f t="shared" si="124"/>
        <v>2030.5000000000007</v>
      </c>
      <c r="DD461" s="504" t="str">
        <f t="shared" si="125"/>
        <v/>
      </c>
      <c r="DE461" s="504">
        <f t="array" ref="DE461">IF(OR(AQ461="N/A",BM461="N/A",BI461="N/A"),"",GetCertCharge(H461,"Y",AL461))</f>
        <v>125</v>
      </c>
      <c r="DF461" s="504">
        <f>IF(OR(AQ461="N/A",BM461="N/A",BI461="N/A"),"",DC461*Parameters!$L$3)</f>
        <v>81.220000000000027</v>
      </c>
      <c r="DG461" s="504">
        <f t="shared" si="126"/>
        <v>1824.2800000000007</v>
      </c>
      <c r="DH461" s="504">
        <f t="shared" si="127"/>
        <v>1824.2800000000007</v>
      </c>
    </row>
    <row r="462" spans="2:112" x14ac:dyDescent="0.25">
      <c r="B462" s="798"/>
      <c r="C462" s="799" t="s">
        <v>1529</v>
      </c>
      <c r="D462" s="512"/>
      <c r="E462" s="512"/>
      <c r="F462" s="722" t="s">
        <v>24</v>
      </c>
      <c r="G462" s="800"/>
      <c r="H462" s="801">
        <v>1</v>
      </c>
      <c r="I462" s="509" t="s">
        <v>196</v>
      </c>
      <c r="J462" s="802" t="s">
        <v>215</v>
      </c>
      <c r="K462" s="803" t="s">
        <v>251</v>
      </c>
      <c r="L462" s="804" t="s">
        <v>215</v>
      </c>
      <c r="M462" s="805" t="s">
        <v>202</v>
      </c>
      <c r="N462" s="804" t="s">
        <v>202</v>
      </c>
      <c r="O462" s="804" t="s">
        <v>22</v>
      </c>
      <c r="P462" s="806"/>
      <c r="Q462" s="805"/>
      <c r="R462" s="805"/>
      <c r="S462" s="805"/>
      <c r="T462" s="805"/>
      <c r="U462" s="805">
        <v>1.01</v>
      </c>
      <c r="V462" s="805"/>
      <c r="W462" s="805"/>
      <c r="X462" s="805"/>
      <c r="Y462" s="805"/>
      <c r="Z462" s="805">
        <v>66.3</v>
      </c>
      <c r="AA462" s="512">
        <v>58</v>
      </c>
      <c r="AB462" s="512"/>
      <c r="AC462" s="512"/>
      <c r="AD462" s="807"/>
      <c r="AE462" s="805"/>
      <c r="AF462" s="805"/>
      <c r="AG462" s="805"/>
      <c r="AH462" s="805"/>
      <c r="AI462" s="512"/>
      <c r="AJ462" s="512" t="s">
        <v>2006</v>
      </c>
      <c r="AK462" s="807"/>
      <c r="AL462" s="512"/>
      <c r="AM462" s="807"/>
      <c r="AN462" s="512"/>
      <c r="AO462" s="559">
        <f t="array" ref="AO462">IF(AQ462="N/A","",GetRapPrice(I462,H462,J462,K462))</f>
        <v>9500</v>
      </c>
      <c r="AP462" s="509">
        <f t="shared" si="112"/>
        <v>-0.64</v>
      </c>
      <c r="AQ462" s="508">
        <f t="array" ref="AQ462">GetFMP(I462,H462,J462,K462,L462,M462,N462,O462,(Q462+R462)/2,Z462,AJ462,"Y")</f>
        <v>3420</v>
      </c>
      <c r="AR462" s="504">
        <f t="shared" si="113"/>
        <v>3420</v>
      </c>
      <c r="AS462" s="808"/>
      <c r="AT462" s="809"/>
      <c r="AU462" s="810"/>
      <c r="AV462" s="810"/>
      <c r="AW462" s="811" t="s">
        <v>189</v>
      </c>
      <c r="AX462" s="811" t="s">
        <v>1183</v>
      </c>
      <c r="AY462" s="810" t="s">
        <v>1180</v>
      </c>
      <c r="AZ462" s="810" t="s">
        <v>1183</v>
      </c>
      <c r="BA462" s="810" t="s">
        <v>1183</v>
      </c>
      <c r="BB462" s="810" t="s">
        <v>1183</v>
      </c>
      <c r="BC462" s="810" t="s">
        <v>1183</v>
      </c>
      <c r="BD462" s="810" t="s">
        <v>1240</v>
      </c>
      <c r="BE462" s="810" t="s">
        <v>1183</v>
      </c>
      <c r="BF462" s="811">
        <f>NaturalRelatedDisc(I462,H462,J462,K462,AX462,"Y",L462,M462,N462,O462)+NaturalRelatedDisc(I462,H462,J462,K462,AY462,"Y",L462,M462,N462,O462)+OpenRelatedDisc(I462,H462,J462,K462,AZ462,"Y",L462,M462,N462,O462)+GrainingRelatedDisc(I462,H462,J462,K462,BA462,"Surface","Y",L462,M462,N462,O462)+GrainingRelatedDisc(I462,H462,J462,K462,BB462,"Internal","Y",L462,M462,N462,O462)+OthersRelatedDisc(I462,H462,J462,K462,BC462,"Y",L462,M462,N462,O462)+OthersRelatedDisc(I462,H462,J462,K462,BD462,"Y",L462,M462,N462,O462)+OthersRelatedDisc(I462,H462,J462,K462,BE462,"Y",L462,M462,N462,O462)+cutrelatedDisc(I462,H462,J462,K462,L462,M462,N462,AW462,"Y",O462)+GetColClarupgDwg(I462,H462,J462,K462,AU462,AV462,"Y",L462)</f>
        <v>-7.4999999999999997E-3</v>
      </c>
      <c r="BG462" s="810" t="s">
        <v>1183</v>
      </c>
      <c r="BH462" s="810" t="s">
        <v>1183</v>
      </c>
      <c r="BI462" s="811">
        <f t="shared" si="114"/>
        <v>0</v>
      </c>
      <c r="BJ462" s="810" t="s">
        <v>1284</v>
      </c>
      <c r="BK462" s="810" t="s">
        <v>1183</v>
      </c>
      <c r="BL462" s="810" t="s">
        <v>1322</v>
      </c>
      <c r="BM462" s="811">
        <f t="shared" si="115"/>
        <v>-0.01</v>
      </c>
      <c r="BN462" s="812" t="s">
        <v>861</v>
      </c>
      <c r="BO462" s="812" t="s">
        <v>749</v>
      </c>
      <c r="BP462" s="812" t="s">
        <v>861</v>
      </c>
      <c r="BQ462" s="811">
        <f>cleanrelateddisc(I462, H462, J462, K462, BN462, BO462, "Y", L462, M462, N462)+HARelatedDisc(I462, H462, J462, K462,BP462, "Y", L462)</f>
        <v>0</v>
      </c>
      <c r="BR462" s="810"/>
      <c r="BS462" s="810"/>
      <c r="BT462" s="811"/>
      <c r="BU462" s="811"/>
      <c r="BV462" s="810"/>
      <c r="BW462" s="811"/>
      <c r="BX462" s="810"/>
      <c r="BY462" s="813"/>
      <c r="BZ462" s="811"/>
      <c r="CA462" s="813"/>
      <c r="CB462" s="811"/>
      <c r="CC462" s="810"/>
      <c r="CD462" s="810"/>
      <c r="CE462" s="810"/>
      <c r="CF462" s="810"/>
      <c r="CG462" s="810"/>
      <c r="CH462" s="810"/>
      <c r="CI462" s="810"/>
      <c r="CJ462" s="810"/>
      <c r="CK462" s="814"/>
      <c r="CL462" s="815">
        <f t="array" ref="CL462">getSection(I462,J462,K462)</f>
        <v>5</v>
      </c>
      <c r="CM462" s="508">
        <f t="array" ref="CM462">IF(AQ462="N/A","",IF(CU462="N/A",0,GetRapPrice(I462,H462,J462,K462)))</f>
        <v>9500</v>
      </c>
      <c r="CN462" s="509">
        <f t="shared" si="116"/>
        <v>-0.64</v>
      </c>
      <c r="CO462" s="509">
        <f t="array" ref="CO462">IF(AQ462="N/A","",IF(CU462="N/A",0,IF(ISBLANK(G462),0,GetPolSymmDiscount(I462,H462,J462,K462,L462,M462,N462,O462))))</f>
        <v>0</v>
      </c>
      <c r="CP462" s="509">
        <f t="array" ref="CP462">IF(AQ462="N/A","",Depthdisc(I462,H462,L462,J462,K462,Z462,"Y"))</f>
        <v>0</v>
      </c>
      <c r="CQ462" s="509">
        <f t="array" ref="CQ462">IF(AQ462="N/A","",IF(CU462="N/A",0,GetSizePremiums(I462,H462,J462,K462,L462,M462,N462,O462,getSection(G462,J462,K462))))</f>
        <v>0</v>
      </c>
      <c r="CR462" s="509">
        <f t="array" ref="CR462">IF(AQ462="N/A","",IF(CU462="N/A",0,IF(ISBLANK(G462),0,GetDiameterPremiums(I462,H462,L462,M462,N462,O462,J462,K462,T462))))</f>
        <v>0</v>
      </c>
      <c r="CS462" s="509">
        <f t="array" ref="CS462">IF(AQ462="N/A","",IF(CU462="N/A",0,IF(ISBLANK(G462),0,GetKtoSPremiums(I462,H462,J462,K462,AJ462))))</f>
        <v>0</v>
      </c>
      <c r="CT462" s="509">
        <f t="shared" si="117"/>
        <v>-0.64</v>
      </c>
      <c r="CU462" s="508">
        <f t="array" ref="CU462">IF(AQ462="N/A","",GetFMP(I462, H462, J462, K462, L462, M462, N462, O462, (Q462+R462)/2,Z462,AJ462,"Y"))</f>
        <v>3420</v>
      </c>
      <c r="CV462" s="504">
        <f t="shared" si="118"/>
        <v>3420</v>
      </c>
      <c r="CW462" s="508">
        <f t="shared" si="119"/>
        <v>9500</v>
      </c>
      <c r="CX462" s="717">
        <f t="shared" si="120"/>
        <v>-1.7500000000000002E-2</v>
      </c>
      <c r="CY462" s="717">
        <f>IF(OR(AQ462="N/A",BM462="N/A",BI462="N/A"),"",IF(AND(H462&lt;1,H462&gt;=0.3,I461="ROUND"),IF(CT462&gt;=-0.4,-0.2,-0.15),MAX(CX462,IF(OR(AQ462="N/A",BM462="N/A",BI462="N/A"),"",GetFinalDiscount("Y", I462, H462, J462, K462, L462, M462, N462, O462, AS462, AT462,AU462,AV462, AW462, AX462,AY462, AZ462, BA462, BB462,BC462,BD462, BE462,BG462, BH462, BJ462, BK462, BN462, BO462, BP462)))))</f>
        <v>-1.7500000000000002E-2</v>
      </c>
      <c r="CZ462" s="717">
        <f t="shared" si="121"/>
        <v>-0.64</v>
      </c>
      <c r="DA462" s="509">
        <f t="shared" si="122"/>
        <v>-0.65749999999999997</v>
      </c>
      <c r="DB462" s="504">
        <f t="shared" si="123"/>
        <v>3253.7500000000005</v>
      </c>
      <c r="DC462" s="504">
        <f t="shared" si="124"/>
        <v>3253.7500000000005</v>
      </c>
      <c r="DD462" s="504" t="str">
        <f t="shared" si="125"/>
        <v/>
      </c>
      <c r="DE462" s="504">
        <f t="array" ref="DE462">IF(OR(AQ462="N/A",BM462="N/A",BI462="N/A"),"",GetCertCharge(H462,"Y",AL462))</f>
        <v>125</v>
      </c>
      <c r="DF462" s="504">
        <f>IF(OR(AQ462="N/A",BM462="N/A",BI462="N/A"),"",DC462*Parameters!$L$3)</f>
        <v>130.15000000000003</v>
      </c>
      <c r="DG462" s="504">
        <f t="shared" si="126"/>
        <v>2998.6000000000004</v>
      </c>
      <c r="DH462" s="504">
        <f t="shared" si="127"/>
        <v>2998.6000000000004</v>
      </c>
    </row>
    <row r="463" spans="2:112" x14ac:dyDescent="0.25">
      <c r="B463" s="798"/>
      <c r="C463" s="799" t="s">
        <v>1525</v>
      </c>
      <c r="D463" s="512"/>
      <c r="E463" s="512"/>
      <c r="F463" s="722" t="s">
        <v>24</v>
      </c>
      <c r="G463" s="800"/>
      <c r="H463" s="801">
        <v>1</v>
      </c>
      <c r="I463" s="509" t="s">
        <v>196</v>
      </c>
      <c r="J463" s="802" t="s">
        <v>186</v>
      </c>
      <c r="K463" s="803" t="s">
        <v>259</v>
      </c>
      <c r="L463" s="804" t="s">
        <v>188</v>
      </c>
      <c r="M463" s="805" t="s">
        <v>188</v>
      </c>
      <c r="N463" s="804" t="s">
        <v>188</v>
      </c>
      <c r="O463" s="804" t="s">
        <v>22</v>
      </c>
      <c r="P463" s="806"/>
      <c r="Q463" s="805"/>
      <c r="R463" s="805"/>
      <c r="S463" s="805"/>
      <c r="T463" s="805"/>
      <c r="U463" s="805">
        <v>1.01</v>
      </c>
      <c r="V463" s="805"/>
      <c r="W463" s="805"/>
      <c r="X463" s="805"/>
      <c r="Y463" s="805"/>
      <c r="Z463" s="805">
        <v>63.3</v>
      </c>
      <c r="AA463" s="512">
        <v>56</v>
      </c>
      <c r="AB463" s="512"/>
      <c r="AC463" s="512"/>
      <c r="AD463" s="807"/>
      <c r="AE463" s="805"/>
      <c r="AF463" s="805"/>
      <c r="AG463" s="805"/>
      <c r="AH463" s="805"/>
      <c r="AI463" s="512"/>
      <c r="AJ463" s="512" t="s">
        <v>2002</v>
      </c>
      <c r="AK463" s="807"/>
      <c r="AL463" s="512"/>
      <c r="AM463" s="807"/>
      <c r="AN463" s="512"/>
      <c r="AO463" s="559">
        <f t="array" ref="AO463">IF(AQ463="N/A","",GetRapPrice(I463,H463,J463,K463))</f>
        <v>9000</v>
      </c>
      <c r="AP463" s="509">
        <f t="shared" si="112"/>
        <v>-0.33000000000000007</v>
      </c>
      <c r="AQ463" s="508">
        <f t="array" ref="AQ463">GetFMP(I463,H463,J463,K463,L463,M463,N463,O463,(Q463+R463)/2,Z463,AJ463,"Y")</f>
        <v>6029.9999999999991</v>
      </c>
      <c r="AR463" s="504">
        <f t="shared" si="113"/>
        <v>6029.9999999999991</v>
      </c>
      <c r="AS463" s="808"/>
      <c r="AT463" s="809"/>
      <c r="AU463" s="810"/>
      <c r="AV463" s="810"/>
      <c r="AW463" s="811" t="s">
        <v>189</v>
      </c>
      <c r="AX463" s="811" t="s">
        <v>1888</v>
      </c>
      <c r="AY463" s="810" t="s">
        <v>1180</v>
      </c>
      <c r="AZ463" s="810" t="s">
        <v>267</v>
      </c>
      <c r="BA463" s="810" t="s">
        <v>1183</v>
      </c>
      <c r="BB463" s="810" t="s">
        <v>1183</v>
      </c>
      <c r="BC463" s="810" t="s">
        <v>1183</v>
      </c>
      <c r="BD463" s="810" t="s">
        <v>1234</v>
      </c>
      <c r="BE463" s="810" t="s">
        <v>1183</v>
      </c>
      <c r="BF463" s="811">
        <f>NaturalRelatedDisc(I463,H463,J463,K463,AX463,"Y",L463,M463,N463,O463)+NaturalRelatedDisc(I463,H463,J463,K463,AY463,"Y",L463,M463,N463,O463)+OpenRelatedDisc(I463,H463,J463,K463,AZ463,"Y",L463,M463,N463,O463)+GrainingRelatedDisc(I463,H463,J463,K463,BA463,"Surface","Y",L463,M463,N463,O463)+GrainingRelatedDisc(I463,H463,J463,K463,BB463,"Internal","Y",L463,M463,N463,O463)+OthersRelatedDisc(I463,H463,J463,K463,BC463,"Y",L463,M463,N463,O463)+OthersRelatedDisc(I463,H463,J463,K463,BD463,"Y",L463,M463,N463,O463)+OthersRelatedDisc(I463,H463,J463,K463,BE463,"Y",L463,M463,N463,O463)+cutrelatedDisc(I463,H463,J463,K463,L463,M463,N463,AW463,"Y",O463)+GetColClarupgDwg(I463,H463,J463,K463,AU463,AV463,"Y",L463)</f>
        <v>-0.08</v>
      </c>
      <c r="BG463" s="810" t="s">
        <v>1183</v>
      </c>
      <c r="BH463" s="810" t="s">
        <v>1183</v>
      </c>
      <c r="BI463" s="811">
        <f t="shared" si="114"/>
        <v>0</v>
      </c>
      <c r="BJ463" s="810" t="s">
        <v>1284</v>
      </c>
      <c r="BK463" s="810" t="s">
        <v>1183</v>
      </c>
      <c r="BL463" s="810" t="s">
        <v>1323</v>
      </c>
      <c r="BM463" s="811">
        <f t="shared" si="115"/>
        <v>-0.02</v>
      </c>
      <c r="BN463" s="812" t="s">
        <v>749</v>
      </c>
      <c r="BO463" s="812" t="s">
        <v>749</v>
      </c>
      <c r="BP463" s="812" t="s">
        <v>749</v>
      </c>
      <c r="BQ463" s="811">
        <f>cleanrelateddisc(I463, H463, J463, K463, BN463, BO463, "Y", L463, M463, N463)+HARelatedDisc(I463, H463, J463, K463,BP463, "Y", L463)</f>
        <v>0</v>
      </c>
      <c r="BR463" s="810"/>
      <c r="BS463" s="810"/>
      <c r="BT463" s="811"/>
      <c r="BU463" s="811"/>
      <c r="BV463" s="810"/>
      <c r="BW463" s="811"/>
      <c r="BX463" s="810"/>
      <c r="BY463" s="813"/>
      <c r="BZ463" s="811"/>
      <c r="CA463" s="813"/>
      <c r="CB463" s="811"/>
      <c r="CC463" s="810"/>
      <c r="CD463" s="810"/>
      <c r="CE463" s="810"/>
      <c r="CF463" s="810"/>
      <c r="CG463" s="810"/>
      <c r="CH463" s="810"/>
      <c r="CI463" s="810"/>
      <c r="CJ463" s="810"/>
      <c r="CK463" s="814"/>
      <c r="CL463" s="815">
        <f t="array" ref="CL463">getSection(I463,J463,K463)</f>
        <v>7</v>
      </c>
      <c r="CM463" s="508">
        <f t="array" ref="CM463">IF(AQ463="N/A","",IF(CU463="N/A",0,GetRapPrice(I463,H463,J463,K463)))</f>
        <v>9000</v>
      </c>
      <c r="CN463" s="509">
        <f t="shared" si="116"/>
        <v>-0.33000000000000007</v>
      </c>
      <c r="CO463" s="509">
        <f t="array" ref="CO463">IF(AQ463="N/A","",IF(CU463="N/A",0,IF(ISBLANK(G463),0,GetPolSymmDiscount(I463,H463,J463,K463,L463,M463,N463,O463))))</f>
        <v>0</v>
      </c>
      <c r="CP463" s="509">
        <f t="array" ref="CP463">IF(AQ463="N/A","",Depthdisc(I463,H463,L463,J463,K463,Z463,"Y"))</f>
        <v>0</v>
      </c>
      <c r="CQ463" s="509">
        <f t="array" ref="CQ463">IF(AQ463="N/A","",IF(CU463="N/A",0,GetSizePremiums(I463,H463,J463,K463,L463,M463,N463,O463,getSection(G463,J463,K463))))</f>
        <v>0</v>
      </c>
      <c r="CR463" s="509">
        <f t="array" ref="CR463">IF(AQ463="N/A","",IF(CU463="N/A",0,IF(ISBLANK(G463),0,GetDiameterPremiums(I463,H463,L463,M463,N463,O463,J463,K463,T463))))</f>
        <v>0</v>
      </c>
      <c r="CS463" s="509">
        <f t="array" ref="CS463">IF(AQ463="N/A","",IF(CU463="N/A",0,IF(ISBLANK(G463),0,GetKtoSPremiums(I463,H463,J463,K463,AJ463))))</f>
        <v>0</v>
      </c>
      <c r="CT463" s="509">
        <f t="shared" si="117"/>
        <v>-0.33000000000000007</v>
      </c>
      <c r="CU463" s="508">
        <f t="array" ref="CU463">IF(AQ463="N/A","",GetFMP(I463, H463, J463, K463, L463, M463, N463, O463, (Q463+R463)/2,Z463,AJ463,"Y"))</f>
        <v>6029.9999999999991</v>
      </c>
      <c r="CV463" s="504">
        <f t="shared" si="118"/>
        <v>6029.9999999999991</v>
      </c>
      <c r="CW463" s="508">
        <f t="shared" si="119"/>
        <v>9000</v>
      </c>
      <c r="CX463" s="717">
        <f t="shared" si="120"/>
        <v>-0.1</v>
      </c>
      <c r="CY463" s="717">
        <f>IF(OR(AQ463="N/A",BM463="N/A",BI463="N/A"),"",IF(AND(H463&lt;1,H463&gt;=0.3,I462="ROUND"),IF(CT463&gt;=-0.4,-0.2,-0.15),MAX(CX463,IF(OR(AQ463="N/A",BM463="N/A",BI463="N/A"),"",GetFinalDiscount("Y", I463, H463, J463, K463, L463, M463, N463, O463, AS463, AT463,AU463,AV463, AW463, AX463,AY463, AZ463, BA463, BB463,BC463,BD463, BE463,BG463, BH463, BJ463, BK463, BN463, BO463, BP463)))))</f>
        <v>-7.0000000000000007E-2</v>
      </c>
      <c r="CZ463" s="717">
        <f t="shared" si="121"/>
        <v>-0.33000000000000007</v>
      </c>
      <c r="DA463" s="509">
        <f t="shared" si="122"/>
        <v>-0.40000000000000008</v>
      </c>
      <c r="DB463" s="504">
        <f t="shared" si="123"/>
        <v>5399.9999999999991</v>
      </c>
      <c r="DC463" s="504">
        <f t="shared" si="124"/>
        <v>5399.9999999999991</v>
      </c>
      <c r="DD463" s="504" t="str">
        <f t="shared" si="125"/>
        <v/>
      </c>
      <c r="DE463" s="504">
        <f t="array" ref="DE463">IF(OR(AQ463="N/A",BM463="N/A",BI463="N/A"),"",GetCertCharge(H463,"Y",AL463))</f>
        <v>125</v>
      </c>
      <c r="DF463" s="504">
        <f>IF(OR(AQ463="N/A",BM463="N/A",BI463="N/A"),"",DC463*Parameters!$L$3)</f>
        <v>215.99999999999997</v>
      </c>
      <c r="DG463" s="504">
        <f t="shared" si="126"/>
        <v>5058.9999999999991</v>
      </c>
      <c r="DH463" s="504">
        <f t="shared" si="127"/>
        <v>5058.9999999999991</v>
      </c>
    </row>
    <row r="464" spans="2:112" x14ac:dyDescent="0.25">
      <c r="B464" s="798"/>
      <c r="C464" s="799" t="s">
        <v>1526</v>
      </c>
      <c r="D464" s="512"/>
      <c r="E464" s="512"/>
      <c r="F464" s="722" t="s">
        <v>24</v>
      </c>
      <c r="G464" s="800"/>
      <c r="H464" s="801">
        <v>1</v>
      </c>
      <c r="I464" s="509" t="s">
        <v>196</v>
      </c>
      <c r="J464" s="802" t="s">
        <v>279</v>
      </c>
      <c r="K464" s="803" t="s">
        <v>266</v>
      </c>
      <c r="L464" s="804" t="s">
        <v>188</v>
      </c>
      <c r="M464" s="805" t="s">
        <v>202</v>
      </c>
      <c r="N464" s="804" t="s">
        <v>188</v>
      </c>
      <c r="O464" s="804" t="s">
        <v>22</v>
      </c>
      <c r="P464" s="806"/>
      <c r="Q464" s="805"/>
      <c r="R464" s="805"/>
      <c r="S464" s="805"/>
      <c r="T464" s="805"/>
      <c r="U464" s="805">
        <v>1.01</v>
      </c>
      <c r="V464" s="805"/>
      <c r="W464" s="805"/>
      <c r="X464" s="805"/>
      <c r="Y464" s="805"/>
      <c r="Z464" s="805">
        <v>61.9</v>
      </c>
      <c r="AA464" s="512">
        <v>54</v>
      </c>
      <c r="AB464" s="512"/>
      <c r="AC464" s="512"/>
      <c r="AD464" s="807"/>
      <c r="AE464" s="805"/>
      <c r="AF464" s="805"/>
      <c r="AG464" s="805"/>
      <c r="AH464" s="805"/>
      <c r="AI464" s="512"/>
      <c r="AJ464" s="512" t="s">
        <v>2003</v>
      </c>
      <c r="AK464" s="807"/>
      <c r="AL464" s="512"/>
      <c r="AM464" s="807"/>
      <c r="AN464" s="512"/>
      <c r="AO464" s="559">
        <f t="array" ref="AO464">IF(AQ464="N/A","",GetRapPrice(I464,H464,J464,K464))</f>
        <v>3300</v>
      </c>
      <c r="AP464" s="509">
        <f t="shared" si="112"/>
        <v>-0.38</v>
      </c>
      <c r="AQ464" s="508">
        <f t="array" ref="AQ464">GetFMP(I464,H464,J464,K464,L464,M464,N464,O464,(Q464+R464)/2,Z464,AJ464,"Y")</f>
        <v>2046</v>
      </c>
      <c r="AR464" s="504">
        <f t="shared" si="113"/>
        <v>2046</v>
      </c>
      <c r="AS464" s="808"/>
      <c r="AT464" s="809"/>
      <c r="AU464" s="810"/>
      <c r="AV464" s="810"/>
      <c r="AW464" s="811" t="s">
        <v>189</v>
      </c>
      <c r="AX464" s="811" t="s">
        <v>1183</v>
      </c>
      <c r="AY464" s="810" t="s">
        <v>1182</v>
      </c>
      <c r="AZ464" s="810" t="s">
        <v>1196</v>
      </c>
      <c r="BA464" s="810" t="s">
        <v>1183</v>
      </c>
      <c r="BB464" s="810" t="s">
        <v>1183</v>
      </c>
      <c r="BC464" s="810" t="s">
        <v>1183</v>
      </c>
      <c r="BD464" s="810" t="s">
        <v>1234</v>
      </c>
      <c r="BE464" s="810" t="s">
        <v>1183</v>
      </c>
      <c r="BF464" s="811">
        <f>NaturalRelatedDisc(I464,H464,J464,K464,AX464,"Y",L464,M464,N464,O464)+NaturalRelatedDisc(I464,H464,J464,K464,AY464,"Y",L464,M464,N464,O464)+OpenRelatedDisc(I464,H464,J464,K464,AZ464,"Y",L464,M464,N464,O464)+GrainingRelatedDisc(I464,H464,J464,K464,BA464,"Surface","Y",L464,M464,N464,O464)+GrainingRelatedDisc(I464,H464,J464,K464,BB464,"Internal","Y",L464,M464,N464,O464)+OthersRelatedDisc(I464,H464,J464,K464,BC464,"Y",L464,M464,N464,O464)+OthersRelatedDisc(I464,H464,J464,K464,BD464,"Y",L464,M464,N464,O464)+OthersRelatedDisc(I464,H464,J464,K464,BE464,"Y",L464,M464,N464,O464)+cutrelatedDisc(I464,H464,J464,K464,L464,M464,N464,AW464,"Y",O464)+GetColClarupgDwg(I464,H464,J464,K464,AU464,AV464,"Y",L464)</f>
        <v>-0.04</v>
      </c>
      <c r="BG464" s="810" t="s">
        <v>192</v>
      </c>
      <c r="BH464" s="810" t="s">
        <v>206</v>
      </c>
      <c r="BI464" s="811">
        <f t="shared" si="114"/>
        <v>-0.17</v>
      </c>
      <c r="BJ464" s="810" t="s">
        <v>1183</v>
      </c>
      <c r="BK464" s="810" t="s">
        <v>1183</v>
      </c>
      <c r="BL464" s="810" t="s">
        <v>1324</v>
      </c>
      <c r="BM464" s="811">
        <f t="shared" si="115"/>
        <v>0</v>
      </c>
      <c r="BN464" s="812" t="s">
        <v>749</v>
      </c>
      <c r="BO464" s="812" t="s">
        <v>749</v>
      </c>
      <c r="BP464" s="812" t="s">
        <v>749</v>
      </c>
      <c r="BQ464" s="811">
        <f>cleanrelateddisc(I464, H464, J464, K464, BN464, BO464, "Y", L464, M464, N464)+HARelatedDisc(I464, H464, J464, K464,BP464, "Y", L464)</f>
        <v>0</v>
      </c>
      <c r="BR464" s="810"/>
      <c r="BS464" s="810"/>
      <c r="BT464" s="811"/>
      <c r="BU464" s="811"/>
      <c r="BV464" s="810"/>
      <c r="BW464" s="811"/>
      <c r="BX464" s="810"/>
      <c r="BY464" s="813"/>
      <c r="BZ464" s="811"/>
      <c r="CA464" s="813"/>
      <c r="CB464" s="811"/>
      <c r="CC464" s="810"/>
      <c r="CD464" s="810"/>
      <c r="CE464" s="810"/>
      <c r="CF464" s="810"/>
      <c r="CG464" s="810"/>
      <c r="CH464" s="810"/>
      <c r="CI464" s="810"/>
      <c r="CJ464" s="810"/>
      <c r="CK464" s="814"/>
      <c r="CL464" s="815">
        <f t="array" ref="CL464">getSection(I464,J464,K464)</f>
        <v>9</v>
      </c>
      <c r="CM464" s="508">
        <f t="array" ref="CM464">IF(AQ464="N/A","",IF(CU464="N/A",0,GetRapPrice(I464,H464,J464,K464)))</f>
        <v>3300</v>
      </c>
      <c r="CN464" s="509">
        <f t="shared" si="116"/>
        <v>-0.38</v>
      </c>
      <c r="CO464" s="509">
        <f t="array" ref="CO464">IF(AQ464="N/A","",IF(CU464="N/A",0,IF(ISBLANK(G464),0,GetPolSymmDiscount(I464,H464,J464,K464,L464,M464,N464,O464))))</f>
        <v>0</v>
      </c>
      <c r="CP464" s="509">
        <f t="array" ref="CP464">IF(AQ464="N/A","",Depthdisc(I464,H464,L464,J464,K464,Z464,"Y"))</f>
        <v>0</v>
      </c>
      <c r="CQ464" s="509">
        <f t="array" ref="CQ464">IF(AQ464="N/A","",IF(CU464="N/A",0,GetSizePremiums(I464,H464,J464,K464,L464,M464,N464,O464,getSection(G464,J464,K464))))</f>
        <v>0</v>
      </c>
      <c r="CR464" s="509">
        <f t="array" ref="CR464">IF(AQ464="N/A","",IF(CU464="N/A",0,IF(ISBLANK(G464),0,GetDiameterPremiums(I464,H464,L464,M464,N464,O464,J464,K464,T464))))</f>
        <v>0</v>
      </c>
      <c r="CS464" s="509">
        <f t="array" ref="CS464">IF(AQ464="N/A","",IF(CU464="N/A",0,IF(ISBLANK(G464),0,GetKtoSPremiums(I464,H464,J464,K464,AJ464))))</f>
        <v>0</v>
      </c>
      <c r="CT464" s="509">
        <f t="shared" si="117"/>
        <v>-0.38</v>
      </c>
      <c r="CU464" s="508">
        <f t="array" ref="CU464">IF(AQ464="N/A","",GetFMP(I464, H464, J464, K464, L464, M464, N464, O464, (Q464+R464)/2,Z464,AJ464,"Y"))</f>
        <v>2046</v>
      </c>
      <c r="CV464" s="504">
        <f t="shared" si="118"/>
        <v>2046</v>
      </c>
      <c r="CW464" s="508">
        <f t="shared" si="119"/>
        <v>3300</v>
      </c>
      <c r="CX464" s="717">
        <f t="shared" si="120"/>
        <v>-0.21000000000000002</v>
      </c>
      <c r="CY464" s="717">
        <f>IF(OR(AQ464="N/A",BM464="N/A",BI464="N/A"),"",IF(AND(H464&lt;1,H464&gt;=0.3,I463="ROUND"),IF(CT464&gt;=-0.4,-0.2,-0.15),MAX(CX464,IF(OR(AQ464="N/A",BM464="N/A",BI464="N/A"),"",GetFinalDiscount("Y", I464, H464, J464, K464, L464, M464, N464, O464, AS464, AT464,AU464,AV464, AW464, AX464,AY464, AZ464, BA464, BB464,BC464,BD464, BE464,BG464, BH464, BJ464, BK464, BN464, BO464, BP464)))))</f>
        <v>-0.19</v>
      </c>
      <c r="CZ464" s="717">
        <f t="shared" si="121"/>
        <v>-0.38</v>
      </c>
      <c r="DA464" s="509">
        <f t="shared" si="122"/>
        <v>-0.57000000000000006</v>
      </c>
      <c r="DB464" s="504">
        <f t="shared" si="123"/>
        <v>1418.9999999999998</v>
      </c>
      <c r="DC464" s="504">
        <f t="shared" si="124"/>
        <v>1418.9999999999998</v>
      </c>
      <c r="DD464" s="504" t="str">
        <f t="shared" si="125"/>
        <v/>
      </c>
      <c r="DE464" s="504">
        <f t="array" ref="DE464">IF(OR(AQ464="N/A",BM464="N/A",BI464="N/A"),"",GetCertCharge(H464,"Y",AL464))</f>
        <v>125</v>
      </c>
      <c r="DF464" s="504">
        <f>IF(OR(AQ464="N/A",BM464="N/A",BI464="N/A"),"",DC464*Parameters!$L$3)</f>
        <v>56.759999999999991</v>
      </c>
      <c r="DG464" s="504">
        <f t="shared" si="126"/>
        <v>1237.2399999999998</v>
      </c>
      <c r="DH464" s="504">
        <f t="shared" si="127"/>
        <v>1237.2399999999998</v>
      </c>
    </row>
    <row r="465" spans="2:112" x14ac:dyDescent="0.25">
      <c r="B465" s="798"/>
      <c r="C465" s="799" t="s">
        <v>1527</v>
      </c>
      <c r="D465" s="512"/>
      <c r="E465" s="512"/>
      <c r="F465" s="722" t="s">
        <v>24</v>
      </c>
      <c r="G465" s="800"/>
      <c r="H465" s="801">
        <v>1</v>
      </c>
      <c r="I465" s="509" t="s">
        <v>196</v>
      </c>
      <c r="J465" s="802" t="s">
        <v>258</v>
      </c>
      <c r="K465" s="803" t="s">
        <v>259</v>
      </c>
      <c r="L465" s="804" t="s">
        <v>202</v>
      </c>
      <c r="M465" s="805" t="s">
        <v>202</v>
      </c>
      <c r="N465" s="804" t="s">
        <v>202</v>
      </c>
      <c r="O465" s="804" t="s">
        <v>22</v>
      </c>
      <c r="P465" s="806"/>
      <c r="Q465" s="805"/>
      <c r="R465" s="805"/>
      <c r="S465" s="805"/>
      <c r="T465" s="805"/>
      <c r="U465" s="805">
        <v>1.01</v>
      </c>
      <c r="V465" s="805"/>
      <c r="W465" s="805"/>
      <c r="X465" s="805"/>
      <c r="Y465" s="805"/>
      <c r="Z465" s="805">
        <v>64.5</v>
      </c>
      <c r="AA465" s="512">
        <v>59</v>
      </c>
      <c r="AB465" s="512"/>
      <c r="AC465" s="512"/>
      <c r="AD465" s="807"/>
      <c r="AE465" s="805"/>
      <c r="AF465" s="805"/>
      <c r="AG465" s="805"/>
      <c r="AH465" s="805"/>
      <c r="AI465" s="512"/>
      <c r="AJ465" s="512" t="s">
        <v>2004</v>
      </c>
      <c r="AK465" s="807"/>
      <c r="AL465" s="512"/>
      <c r="AM465" s="807"/>
      <c r="AN465" s="512"/>
      <c r="AO465" s="559">
        <f t="array" ref="AO465">IF(AQ465="N/A","",GetRapPrice(I465,H465,J465,K465))</f>
        <v>6300</v>
      </c>
      <c r="AP465" s="509">
        <f t="shared" si="112"/>
        <v>-0.44999999999999996</v>
      </c>
      <c r="AQ465" s="508">
        <f t="array" ref="AQ465">GetFMP(I465,H465,J465,K465,L465,M465,N465,O465,(Q465+R465)/2,Z465,AJ465,"Y")</f>
        <v>3465.0000000000005</v>
      </c>
      <c r="AR465" s="504">
        <f t="shared" si="113"/>
        <v>3465.0000000000005</v>
      </c>
      <c r="AS465" s="808"/>
      <c r="AT465" s="809"/>
      <c r="AU465" s="810"/>
      <c r="AV465" s="810"/>
      <c r="AW465" s="811" t="s">
        <v>189</v>
      </c>
      <c r="AX465" s="811" t="s">
        <v>1442</v>
      </c>
      <c r="AY465" s="810" t="s">
        <v>1182</v>
      </c>
      <c r="AZ465" s="810" t="s">
        <v>1183</v>
      </c>
      <c r="BA465" s="810" t="s">
        <v>1183</v>
      </c>
      <c r="BB465" s="810" t="s">
        <v>1183</v>
      </c>
      <c r="BC465" s="810" t="s">
        <v>1183</v>
      </c>
      <c r="BD465" s="810" t="s">
        <v>1240</v>
      </c>
      <c r="BE465" s="810" t="s">
        <v>1183</v>
      </c>
      <c r="BF465" s="811">
        <f>NaturalRelatedDisc(I465,H465,J465,K465,AX465,"Y",L465,M465,N465,O465)+NaturalRelatedDisc(I465,H465,J465,K465,AY465,"Y",L465,M465,N465,O465)+OpenRelatedDisc(I465,H465,J465,K465,AZ465,"Y",L465,M465,N465,O465)+GrainingRelatedDisc(I465,H465,J465,K465,BA465,"Surface","Y",L465,M465,N465,O465)+GrainingRelatedDisc(I465,H465,J465,K465,BB465,"Internal","Y",L465,M465,N465,O465)+OthersRelatedDisc(I465,H465,J465,K465,BC465,"Y",L465,M465,N465,O465)+OthersRelatedDisc(I465,H465,J465,K465,BD465,"Y",L465,M465,N465,O465)+OthersRelatedDisc(I465,H465,J465,K465,BE465,"Y",L465,M465,N465,O465)+cutrelatedDisc(I465,H465,J465,K465,L465,M465,N465,AW465,"Y",O465)+GetColClarupgDwg(I465,H465,J465,K465,AU465,AV465,"Y",L465)</f>
        <v>-2.5000000000000001E-2</v>
      </c>
      <c r="BG465" s="810" t="s">
        <v>192</v>
      </c>
      <c r="BH465" s="810" t="s">
        <v>1183</v>
      </c>
      <c r="BI465" s="811">
        <f t="shared" si="114"/>
        <v>-0.03</v>
      </c>
      <c r="BJ465" s="810" t="s">
        <v>1183</v>
      </c>
      <c r="BK465" s="810" t="s">
        <v>1183</v>
      </c>
      <c r="BL465" s="810" t="s">
        <v>1323</v>
      </c>
      <c r="BM465" s="811">
        <f t="shared" si="115"/>
        <v>0</v>
      </c>
      <c r="BN465" s="812" t="s">
        <v>749</v>
      </c>
      <c r="BO465" s="812" t="s">
        <v>749</v>
      </c>
      <c r="BP465" s="812" t="s">
        <v>861</v>
      </c>
      <c r="BQ465" s="811">
        <f>cleanrelateddisc(I465, H465, J465, K465, BN465, BO465, "Y", L465, M465, N465)+HARelatedDisc(I465, H465, J465, K465,BP465, "Y", L465)</f>
        <v>0</v>
      </c>
      <c r="BR465" s="810"/>
      <c r="BS465" s="810"/>
      <c r="BT465" s="811"/>
      <c r="BU465" s="811"/>
      <c r="BV465" s="810"/>
      <c r="BW465" s="811"/>
      <c r="BX465" s="810"/>
      <c r="BY465" s="813"/>
      <c r="BZ465" s="811"/>
      <c r="CA465" s="813"/>
      <c r="CB465" s="811"/>
      <c r="CC465" s="810"/>
      <c r="CD465" s="810"/>
      <c r="CE465" s="810"/>
      <c r="CF465" s="810"/>
      <c r="CG465" s="810"/>
      <c r="CH465" s="810"/>
      <c r="CI465" s="810"/>
      <c r="CJ465" s="810"/>
      <c r="CK465" s="814"/>
      <c r="CL465" s="815">
        <f t="array" ref="CL465">getSection(I465,J465,K465)</f>
        <v>8</v>
      </c>
      <c r="CM465" s="508">
        <f t="array" ref="CM465">IF(AQ465="N/A","",IF(CU465="N/A",0,GetRapPrice(I465,H465,J465,K465)))</f>
        <v>6300</v>
      </c>
      <c r="CN465" s="509">
        <f t="shared" si="116"/>
        <v>-0.44999999999999996</v>
      </c>
      <c r="CO465" s="509">
        <f t="array" ref="CO465">IF(AQ465="N/A","",IF(CU465="N/A",0,IF(ISBLANK(G465),0,GetPolSymmDiscount(I465,H465,J465,K465,L465,M465,N465,O465))))</f>
        <v>0</v>
      </c>
      <c r="CP465" s="509">
        <f t="array" ref="CP465">IF(AQ465="N/A","",Depthdisc(I465,H465,L465,J465,K465,Z465,"Y"))</f>
        <v>0</v>
      </c>
      <c r="CQ465" s="509">
        <f t="array" ref="CQ465">IF(AQ465="N/A","",IF(CU465="N/A",0,GetSizePremiums(I465,H465,J465,K465,L465,M465,N465,O465,getSection(G465,J465,K465))))</f>
        <v>0</v>
      </c>
      <c r="CR465" s="509">
        <f t="array" ref="CR465">IF(AQ465="N/A","",IF(CU465="N/A",0,IF(ISBLANK(G465),0,GetDiameterPremiums(I465,H465,L465,M465,N465,O465,J465,K465,T465))))</f>
        <v>0</v>
      </c>
      <c r="CS465" s="509">
        <f t="array" ref="CS465">IF(AQ465="N/A","",IF(CU465="N/A",0,IF(ISBLANK(G465),0,GetKtoSPremiums(I465,H465,J465,K465,AJ465))))</f>
        <v>0</v>
      </c>
      <c r="CT465" s="509">
        <f t="shared" si="117"/>
        <v>-0.44999999999999996</v>
      </c>
      <c r="CU465" s="508">
        <f t="array" ref="CU465">IF(AQ465="N/A","",GetFMP(I465, H465, J465, K465, L465, M465, N465, O465, (Q465+R465)/2,Z465,AJ465,"Y"))</f>
        <v>3465.0000000000005</v>
      </c>
      <c r="CV465" s="504">
        <f t="shared" si="118"/>
        <v>3465.0000000000005</v>
      </c>
      <c r="CW465" s="508">
        <f t="shared" si="119"/>
        <v>6300</v>
      </c>
      <c r="CX465" s="717">
        <f t="shared" si="120"/>
        <v>-5.5E-2</v>
      </c>
      <c r="CY465" s="717">
        <f>IF(OR(AQ465="N/A",BM465="N/A",BI465="N/A"),"",IF(AND(H465&lt;1,H465&gt;=0.3,I464="ROUND"),IF(CT465&gt;=-0.4,-0.2,-0.15),MAX(CX465,IF(OR(AQ465="N/A",BM465="N/A",BI465="N/A"),"",GetFinalDiscount("Y", I465, H465, J465, K465, L465, M465, N465, O465, AS465, AT465,AU465,AV465, AW465, AX465,AY465, AZ465, BA465, BB465,BC465,BD465, BE465,BG465, BH465, BJ465, BK465, BN465, BO465, BP465)))))</f>
        <v>-5.5E-2</v>
      </c>
      <c r="CZ465" s="717">
        <f t="shared" si="121"/>
        <v>-0.44999999999999996</v>
      </c>
      <c r="DA465" s="509">
        <f t="shared" si="122"/>
        <v>-0.505</v>
      </c>
      <c r="DB465" s="504">
        <f t="shared" si="123"/>
        <v>3118.5</v>
      </c>
      <c r="DC465" s="504">
        <f t="shared" si="124"/>
        <v>3118.5</v>
      </c>
      <c r="DD465" s="504" t="str">
        <f t="shared" si="125"/>
        <v/>
      </c>
      <c r="DE465" s="504">
        <f t="array" ref="DE465">IF(OR(AQ465="N/A",BM465="N/A",BI465="N/A"),"",GetCertCharge(H465,"Y",AL465))</f>
        <v>125</v>
      </c>
      <c r="DF465" s="504">
        <f>IF(OR(AQ465="N/A",BM465="N/A",BI465="N/A"),"",DC465*Parameters!$L$3)</f>
        <v>124.74000000000001</v>
      </c>
      <c r="DG465" s="504">
        <f t="shared" si="126"/>
        <v>2868.76</v>
      </c>
      <c r="DH465" s="504">
        <f t="shared" si="127"/>
        <v>2868.76</v>
      </c>
    </row>
    <row r="466" spans="2:112" x14ac:dyDescent="0.25">
      <c r="B466" s="798"/>
      <c r="C466" s="799" t="s">
        <v>1528</v>
      </c>
      <c r="D466" s="512"/>
      <c r="E466" s="512"/>
      <c r="F466" s="722" t="s">
        <v>24</v>
      </c>
      <c r="G466" s="800"/>
      <c r="H466" s="801">
        <v>1</v>
      </c>
      <c r="I466" s="509" t="s">
        <v>196</v>
      </c>
      <c r="J466" s="802" t="s">
        <v>215</v>
      </c>
      <c r="K466" s="803" t="s">
        <v>266</v>
      </c>
      <c r="L466" s="804" t="s">
        <v>215</v>
      </c>
      <c r="M466" s="805" t="s">
        <v>202</v>
      </c>
      <c r="N466" s="804" t="s">
        <v>202</v>
      </c>
      <c r="O466" s="804" t="s">
        <v>22</v>
      </c>
      <c r="P466" s="806"/>
      <c r="Q466" s="805"/>
      <c r="R466" s="805"/>
      <c r="S466" s="805"/>
      <c r="T466" s="805"/>
      <c r="U466" s="805">
        <v>1.01</v>
      </c>
      <c r="V466" s="805"/>
      <c r="W466" s="805"/>
      <c r="X466" s="805"/>
      <c r="Y466" s="805"/>
      <c r="Z466" s="805">
        <v>65.3</v>
      </c>
      <c r="AA466" s="512">
        <v>57</v>
      </c>
      <c r="AB466" s="512"/>
      <c r="AC466" s="512"/>
      <c r="AD466" s="807"/>
      <c r="AE466" s="805"/>
      <c r="AF466" s="805"/>
      <c r="AG466" s="805"/>
      <c r="AH466" s="805"/>
      <c r="AI466" s="512"/>
      <c r="AJ466" s="512" t="s">
        <v>2005</v>
      </c>
      <c r="AK466" s="807"/>
      <c r="AL466" s="512"/>
      <c r="AM466" s="807"/>
      <c r="AN466" s="512"/>
      <c r="AO466" s="559">
        <f t="array" ref="AO466">IF(AQ466="N/A","",GetRapPrice(I466,H466,J466,K466))</f>
        <v>6200</v>
      </c>
      <c r="AP466" s="509">
        <f t="shared" si="112"/>
        <v>-0.57999999999999985</v>
      </c>
      <c r="AQ466" s="508">
        <f t="array" ref="AQ466">GetFMP(I466,H466,J466,K466,L466,M466,N466,O466,(Q466+R466)/2,Z466,AJ466,"Y")</f>
        <v>2604.0000000000005</v>
      </c>
      <c r="AR466" s="504">
        <f t="shared" si="113"/>
        <v>2604.0000000000005</v>
      </c>
      <c r="AS466" s="808"/>
      <c r="AT466" s="809"/>
      <c r="AU466" s="810"/>
      <c r="AV466" s="810"/>
      <c r="AW466" s="811" t="s">
        <v>189</v>
      </c>
      <c r="AX466" s="811" t="s">
        <v>1183</v>
      </c>
      <c r="AY466" s="810" t="s">
        <v>1180</v>
      </c>
      <c r="AZ466" s="810" t="s">
        <v>267</v>
      </c>
      <c r="BA466" s="810" t="s">
        <v>1183</v>
      </c>
      <c r="BB466" s="810" t="s">
        <v>1183</v>
      </c>
      <c r="BC466" s="810" t="s">
        <v>1183</v>
      </c>
      <c r="BD466" s="810" t="s">
        <v>1240</v>
      </c>
      <c r="BE466" s="810" t="s">
        <v>1183</v>
      </c>
      <c r="BF466" s="811">
        <f>NaturalRelatedDisc(I466,H466,J466,K466,AX466,"Y",L466,M466,N466,O466)+NaturalRelatedDisc(I466,H466,J466,K466,AY466,"Y",L466,M466,N466,O466)+OpenRelatedDisc(I466,H466,J466,K466,AZ466,"Y",L466,M466,N466,O466)+GrainingRelatedDisc(I466,H466,J466,K466,BA466,"Surface","Y",L466,M466,N466,O466)+GrainingRelatedDisc(I466,H466,J466,K466,BB466,"Internal","Y",L466,M466,N466,O466)+OthersRelatedDisc(I466,H466,J466,K466,BC466,"Y",L466,M466,N466,O466)+OthersRelatedDisc(I466,H466,J466,K466,BD466,"Y",L466,M466,N466,O466)+OthersRelatedDisc(I466,H466,J466,K466,BE466,"Y",L466,M466,N466,O466)+cutrelatedDisc(I466,H466,J466,K466,L466,M466,N466,AW466,"Y",O466)+GetColClarupgDwg(I466,H466,J466,K466,AU466,AV466,"Y",L466)</f>
        <v>-1.2500000000000001E-2</v>
      </c>
      <c r="BG466" s="810" t="s">
        <v>1183</v>
      </c>
      <c r="BH466" s="810" t="s">
        <v>193</v>
      </c>
      <c r="BI466" s="811">
        <f t="shared" si="114"/>
        <v>-0.08</v>
      </c>
      <c r="BJ466" s="810" t="s">
        <v>1183</v>
      </c>
      <c r="BK466" s="810" t="s">
        <v>1183</v>
      </c>
      <c r="BL466" s="810" t="s">
        <v>1327</v>
      </c>
      <c r="BM466" s="811">
        <f t="shared" si="115"/>
        <v>0</v>
      </c>
      <c r="BN466" s="812" t="s">
        <v>749</v>
      </c>
      <c r="BO466" s="812" t="s">
        <v>749</v>
      </c>
      <c r="BP466" s="812" t="s">
        <v>749</v>
      </c>
      <c r="BQ466" s="811">
        <f>cleanrelateddisc(I466, H466, J466, K466, BN466, BO466, "Y", L466, M466, N466)+HARelatedDisc(I466, H466, J466, K466,BP466, "Y", L466)</f>
        <v>0</v>
      </c>
      <c r="BR466" s="810"/>
      <c r="BS466" s="810"/>
      <c r="BT466" s="811"/>
      <c r="BU466" s="811"/>
      <c r="BV466" s="810"/>
      <c r="BW466" s="811"/>
      <c r="BX466" s="810"/>
      <c r="BY466" s="813"/>
      <c r="BZ466" s="811"/>
      <c r="CA466" s="813"/>
      <c r="CB466" s="811"/>
      <c r="CC466" s="810"/>
      <c r="CD466" s="810"/>
      <c r="CE466" s="810"/>
      <c r="CF466" s="810"/>
      <c r="CG466" s="810"/>
      <c r="CH466" s="810"/>
      <c r="CI466" s="810"/>
      <c r="CJ466" s="810"/>
      <c r="CK466" s="814"/>
      <c r="CL466" s="815">
        <f t="array" ref="CL466">getSection(I466,J466,K466)</f>
        <v>8</v>
      </c>
      <c r="CM466" s="508">
        <f t="array" ref="CM466">IF(AQ466="N/A","",IF(CU466="N/A",0,GetRapPrice(I466,H466,J466,K466)))</f>
        <v>6200</v>
      </c>
      <c r="CN466" s="509">
        <f t="shared" si="116"/>
        <v>-0.57999999999999985</v>
      </c>
      <c r="CO466" s="509">
        <f t="array" ref="CO466">IF(AQ466="N/A","",IF(CU466="N/A",0,IF(ISBLANK(G466),0,GetPolSymmDiscount(I466,H466,J466,K466,L466,M466,N466,O466))))</f>
        <v>0</v>
      </c>
      <c r="CP466" s="509">
        <f t="array" ref="CP466">IF(AQ466="N/A","",Depthdisc(I466,H466,L466,J466,K466,Z466,"Y"))</f>
        <v>0</v>
      </c>
      <c r="CQ466" s="509">
        <f t="array" ref="CQ466">IF(AQ466="N/A","",IF(CU466="N/A",0,GetSizePremiums(I466,H466,J466,K466,L466,M466,N466,O466,getSection(G466,J466,K466))))</f>
        <v>0</v>
      </c>
      <c r="CR466" s="509">
        <f t="array" ref="CR466">IF(AQ466="N/A","",IF(CU466="N/A",0,IF(ISBLANK(G466),0,GetDiameterPremiums(I466,H466,L466,M466,N466,O466,J466,K466,T466))))</f>
        <v>0</v>
      </c>
      <c r="CS466" s="509">
        <f t="array" ref="CS466">IF(AQ466="N/A","",IF(CU466="N/A",0,IF(ISBLANK(G466),0,GetKtoSPremiums(I466,H466,J466,K466,AJ466))))</f>
        <v>0</v>
      </c>
      <c r="CT466" s="509">
        <f t="shared" si="117"/>
        <v>-0.57999999999999985</v>
      </c>
      <c r="CU466" s="508">
        <f t="array" ref="CU466">IF(AQ466="N/A","",GetFMP(I466, H466, J466, K466, L466, M466, N466, O466, (Q466+R466)/2,Z466,AJ466,"Y"))</f>
        <v>2604.0000000000005</v>
      </c>
      <c r="CV466" s="504">
        <f t="shared" si="118"/>
        <v>2604.0000000000005</v>
      </c>
      <c r="CW466" s="508">
        <f t="shared" si="119"/>
        <v>6200</v>
      </c>
      <c r="CX466" s="717">
        <f t="shared" si="120"/>
        <v>-9.2499999999999999E-2</v>
      </c>
      <c r="CY466" s="717">
        <f>IF(OR(AQ466="N/A",BM466="N/A",BI466="N/A"),"",IF(AND(H466&lt;1,H466&gt;=0.3,I465="ROUND"),IF(CT466&gt;=-0.4,-0.2,-0.15),MAX(CX466,IF(OR(AQ466="N/A",BM466="N/A",BI466="N/A"),"",GetFinalDiscount("Y", I466, H466, J466, K466, L466, M466, N466, O466, AS466, AT466,AU466,AV466, AW466, AX466,AY466, AZ466, BA466, BB466,BC466,BD466, BE466,BG466, BH466, BJ466, BK466, BN466, BO466, BP466)))))</f>
        <v>-9.2499999999999999E-2</v>
      </c>
      <c r="CZ466" s="717">
        <f t="shared" si="121"/>
        <v>-0.57999999999999985</v>
      </c>
      <c r="DA466" s="509">
        <f t="shared" si="122"/>
        <v>-0.67249999999999988</v>
      </c>
      <c r="DB466" s="504">
        <f t="shared" si="123"/>
        <v>2030.5000000000007</v>
      </c>
      <c r="DC466" s="504">
        <f t="shared" si="124"/>
        <v>2030.5000000000007</v>
      </c>
      <c r="DD466" s="504" t="str">
        <f t="shared" si="125"/>
        <v/>
      </c>
      <c r="DE466" s="504">
        <f t="array" ref="DE466">IF(OR(AQ466="N/A",BM466="N/A",BI466="N/A"),"",GetCertCharge(H466,"Y",AL466))</f>
        <v>125</v>
      </c>
      <c r="DF466" s="504">
        <f>IF(OR(AQ466="N/A",BM466="N/A",BI466="N/A"),"",DC466*Parameters!$L$3)</f>
        <v>81.220000000000027</v>
      </c>
      <c r="DG466" s="504">
        <f t="shared" si="126"/>
        <v>1824.2800000000007</v>
      </c>
      <c r="DH466" s="504">
        <f t="shared" si="127"/>
        <v>1824.2800000000007</v>
      </c>
    </row>
    <row r="467" spans="2:112" x14ac:dyDescent="0.25">
      <c r="B467" s="798"/>
      <c r="C467" s="799" t="s">
        <v>1529</v>
      </c>
      <c r="D467" s="512"/>
      <c r="E467" s="512"/>
      <c r="F467" s="722" t="s">
        <v>24</v>
      </c>
      <c r="G467" s="800"/>
      <c r="H467" s="801">
        <v>1</v>
      </c>
      <c r="I467" s="509" t="s">
        <v>196</v>
      </c>
      <c r="J467" s="802" t="s">
        <v>215</v>
      </c>
      <c r="K467" s="803" t="s">
        <v>251</v>
      </c>
      <c r="L467" s="804" t="s">
        <v>215</v>
      </c>
      <c r="M467" s="805" t="s">
        <v>202</v>
      </c>
      <c r="N467" s="804" t="s">
        <v>202</v>
      </c>
      <c r="O467" s="804" t="s">
        <v>22</v>
      </c>
      <c r="P467" s="806"/>
      <c r="Q467" s="805"/>
      <c r="R467" s="805"/>
      <c r="S467" s="805"/>
      <c r="T467" s="805"/>
      <c r="U467" s="805">
        <v>1.01</v>
      </c>
      <c r="V467" s="805"/>
      <c r="W467" s="805"/>
      <c r="X467" s="805"/>
      <c r="Y467" s="805"/>
      <c r="Z467" s="805">
        <v>66.3</v>
      </c>
      <c r="AA467" s="512">
        <v>58</v>
      </c>
      <c r="AB467" s="512"/>
      <c r="AC467" s="512"/>
      <c r="AD467" s="807"/>
      <c r="AE467" s="805"/>
      <c r="AF467" s="805"/>
      <c r="AG467" s="805"/>
      <c r="AH467" s="805"/>
      <c r="AI467" s="512"/>
      <c r="AJ467" s="512" t="s">
        <v>2006</v>
      </c>
      <c r="AK467" s="807"/>
      <c r="AL467" s="512"/>
      <c r="AM467" s="807"/>
      <c r="AN467" s="512"/>
      <c r="AO467" s="559">
        <f t="array" ref="AO467">IF(AQ467="N/A","",GetRapPrice(I467,H467,J467,K467))</f>
        <v>9500</v>
      </c>
      <c r="AP467" s="509">
        <f t="shared" si="112"/>
        <v>-0.64</v>
      </c>
      <c r="AQ467" s="508">
        <f t="array" ref="AQ467">GetFMP(I467,H467,J467,K467,L467,M467,N467,O467,(Q467+R467)/2,Z467,AJ467,"Y")</f>
        <v>3420</v>
      </c>
      <c r="AR467" s="504">
        <f t="shared" si="113"/>
        <v>3420</v>
      </c>
      <c r="AS467" s="808"/>
      <c r="AT467" s="809"/>
      <c r="AU467" s="810"/>
      <c r="AV467" s="810"/>
      <c r="AW467" s="811" t="s">
        <v>189</v>
      </c>
      <c r="AX467" s="811" t="s">
        <v>1183</v>
      </c>
      <c r="AY467" s="810" t="s">
        <v>1180</v>
      </c>
      <c r="AZ467" s="810" t="s">
        <v>1183</v>
      </c>
      <c r="BA467" s="810" t="s">
        <v>1183</v>
      </c>
      <c r="BB467" s="810" t="s">
        <v>1183</v>
      </c>
      <c r="BC467" s="810" t="s">
        <v>1183</v>
      </c>
      <c r="BD467" s="810" t="s">
        <v>1240</v>
      </c>
      <c r="BE467" s="810" t="s">
        <v>1183</v>
      </c>
      <c r="BF467" s="811">
        <f>NaturalRelatedDisc(I467,H467,J467,K467,AX467,"Y",L467,M467,N467,O467)+NaturalRelatedDisc(I467,H467,J467,K467,AY467,"Y",L467,M467,N467,O467)+OpenRelatedDisc(I467,H467,J467,K467,AZ467,"Y",L467,M467,N467,O467)+GrainingRelatedDisc(I467,H467,J467,K467,BA467,"Surface","Y",L467,M467,N467,O467)+GrainingRelatedDisc(I467,H467,J467,K467,BB467,"Internal","Y",L467,M467,N467,O467)+OthersRelatedDisc(I467,H467,J467,K467,BC467,"Y",L467,M467,N467,O467)+OthersRelatedDisc(I467,H467,J467,K467,BD467,"Y",L467,M467,N467,O467)+OthersRelatedDisc(I467,H467,J467,K467,BE467,"Y",L467,M467,N467,O467)+cutrelatedDisc(I467,H467,J467,K467,L467,M467,N467,AW467,"Y",O467)+GetColClarupgDwg(I467,H467,J467,K467,AU467,AV467,"Y",L467)</f>
        <v>-7.4999999999999997E-3</v>
      </c>
      <c r="BG467" s="810" t="s">
        <v>1183</v>
      </c>
      <c r="BH467" s="810" t="s">
        <v>1183</v>
      </c>
      <c r="BI467" s="811">
        <f t="shared" si="114"/>
        <v>0</v>
      </c>
      <c r="BJ467" s="810" t="s">
        <v>1284</v>
      </c>
      <c r="BK467" s="810" t="s">
        <v>1183</v>
      </c>
      <c r="BL467" s="810" t="s">
        <v>1322</v>
      </c>
      <c r="BM467" s="811">
        <f t="shared" si="115"/>
        <v>-0.01</v>
      </c>
      <c r="BN467" s="812" t="s">
        <v>861</v>
      </c>
      <c r="BO467" s="812" t="s">
        <v>749</v>
      </c>
      <c r="BP467" s="812" t="s">
        <v>861</v>
      </c>
      <c r="BQ467" s="811">
        <f>cleanrelateddisc(I467, H467, J467, K467, BN467, BO467, "Y", L467, M467, N467)+HARelatedDisc(I467, H467, J467, K467,BP467, "Y", L467)</f>
        <v>0</v>
      </c>
      <c r="BR467" s="810"/>
      <c r="BS467" s="810"/>
      <c r="BT467" s="811"/>
      <c r="BU467" s="811"/>
      <c r="BV467" s="810"/>
      <c r="BW467" s="811"/>
      <c r="BX467" s="810"/>
      <c r="BY467" s="813"/>
      <c r="BZ467" s="811"/>
      <c r="CA467" s="813"/>
      <c r="CB467" s="811"/>
      <c r="CC467" s="810"/>
      <c r="CD467" s="810"/>
      <c r="CE467" s="810"/>
      <c r="CF467" s="810"/>
      <c r="CG467" s="810"/>
      <c r="CH467" s="810"/>
      <c r="CI467" s="810"/>
      <c r="CJ467" s="810"/>
      <c r="CK467" s="814"/>
      <c r="CL467" s="815">
        <f t="array" ref="CL467">getSection(I467,J467,K467)</f>
        <v>5</v>
      </c>
      <c r="CM467" s="508">
        <f t="array" ref="CM467">IF(AQ467="N/A","",IF(CU467="N/A",0,GetRapPrice(I467,H467,J467,K467)))</f>
        <v>9500</v>
      </c>
      <c r="CN467" s="509">
        <f t="shared" si="116"/>
        <v>-0.64</v>
      </c>
      <c r="CO467" s="509">
        <f t="array" ref="CO467">IF(AQ467="N/A","",IF(CU467="N/A",0,IF(ISBLANK(G467),0,GetPolSymmDiscount(I467,H467,J467,K467,L467,M467,N467,O467))))</f>
        <v>0</v>
      </c>
      <c r="CP467" s="509">
        <f t="array" ref="CP467">IF(AQ467="N/A","",Depthdisc(I467,H467,L467,J467,K467,Z467,"Y"))</f>
        <v>0</v>
      </c>
      <c r="CQ467" s="509">
        <f t="array" ref="CQ467">IF(AQ467="N/A","",IF(CU467="N/A",0,GetSizePremiums(I467,H467,J467,K467,L467,M467,N467,O467,getSection(G467,J467,K467))))</f>
        <v>0</v>
      </c>
      <c r="CR467" s="509">
        <f t="array" ref="CR467">IF(AQ467="N/A","",IF(CU467="N/A",0,IF(ISBLANK(G467),0,GetDiameterPremiums(I467,H467,L467,M467,N467,O467,J467,K467,T467))))</f>
        <v>0</v>
      </c>
      <c r="CS467" s="509">
        <f t="array" ref="CS467">IF(AQ467="N/A","",IF(CU467="N/A",0,IF(ISBLANK(G467),0,GetKtoSPremiums(I467,H467,J467,K467,AJ467))))</f>
        <v>0</v>
      </c>
      <c r="CT467" s="509">
        <f t="shared" si="117"/>
        <v>-0.64</v>
      </c>
      <c r="CU467" s="508">
        <f t="array" ref="CU467">IF(AQ467="N/A","",GetFMP(I467, H467, J467, K467, L467, M467, N467, O467, (Q467+R467)/2,Z467,AJ467,"Y"))</f>
        <v>3420</v>
      </c>
      <c r="CV467" s="504">
        <f t="shared" si="118"/>
        <v>3420</v>
      </c>
      <c r="CW467" s="508">
        <f t="shared" si="119"/>
        <v>9500</v>
      </c>
      <c r="CX467" s="717">
        <f t="shared" si="120"/>
        <v>-1.7500000000000002E-2</v>
      </c>
      <c r="CY467" s="717">
        <f>IF(OR(AQ467="N/A",BM467="N/A",BI467="N/A"),"",IF(AND(H467&lt;1,H467&gt;=0.3,I466="ROUND"),IF(CT467&gt;=-0.4,-0.2,-0.15),MAX(CX467,IF(OR(AQ467="N/A",BM467="N/A",BI467="N/A"),"",GetFinalDiscount("Y", I467, H467, J467, K467, L467, M467, N467, O467, AS467, AT467,AU467,AV467, AW467, AX467,AY467, AZ467, BA467, BB467,BC467,BD467, BE467,BG467, BH467, BJ467, BK467, BN467, BO467, BP467)))))</f>
        <v>-1.7500000000000002E-2</v>
      </c>
      <c r="CZ467" s="717">
        <f t="shared" si="121"/>
        <v>-0.64</v>
      </c>
      <c r="DA467" s="509">
        <f t="shared" si="122"/>
        <v>-0.65749999999999997</v>
      </c>
      <c r="DB467" s="504">
        <f t="shared" si="123"/>
        <v>3253.7500000000005</v>
      </c>
      <c r="DC467" s="504">
        <f t="shared" si="124"/>
        <v>3253.7500000000005</v>
      </c>
      <c r="DD467" s="504" t="str">
        <f t="shared" si="125"/>
        <v/>
      </c>
      <c r="DE467" s="504">
        <f t="array" ref="DE467">IF(OR(AQ467="N/A",BM467="N/A",BI467="N/A"),"",GetCertCharge(H467,"Y",AL467))</f>
        <v>125</v>
      </c>
      <c r="DF467" s="504">
        <f>IF(OR(AQ467="N/A",BM467="N/A",BI467="N/A"),"",DC467*Parameters!$L$3)</f>
        <v>130.15000000000003</v>
      </c>
      <c r="DG467" s="504">
        <f t="shared" si="126"/>
        <v>2998.6000000000004</v>
      </c>
      <c r="DH467" s="504">
        <f t="shared" si="127"/>
        <v>2998.6000000000004</v>
      </c>
    </row>
    <row r="468" spans="2:112" x14ac:dyDescent="0.25">
      <c r="B468" s="798"/>
      <c r="C468" s="799" t="s">
        <v>1525</v>
      </c>
      <c r="D468" s="512"/>
      <c r="E468" s="512"/>
      <c r="F468" s="722" t="s">
        <v>24</v>
      </c>
      <c r="G468" s="800"/>
      <c r="H468" s="801">
        <v>1</v>
      </c>
      <c r="I468" s="509" t="s">
        <v>196</v>
      </c>
      <c r="J468" s="802" t="s">
        <v>186</v>
      </c>
      <c r="K468" s="803" t="s">
        <v>259</v>
      </c>
      <c r="L468" s="804" t="s">
        <v>188</v>
      </c>
      <c r="M468" s="805" t="s">
        <v>188</v>
      </c>
      <c r="N468" s="804" t="s">
        <v>188</v>
      </c>
      <c r="O468" s="804" t="s">
        <v>22</v>
      </c>
      <c r="P468" s="806"/>
      <c r="Q468" s="805"/>
      <c r="R468" s="805"/>
      <c r="S468" s="805"/>
      <c r="T468" s="805"/>
      <c r="U468" s="805">
        <v>1.01</v>
      </c>
      <c r="V468" s="805"/>
      <c r="W468" s="805"/>
      <c r="X468" s="805"/>
      <c r="Y468" s="805"/>
      <c r="Z468" s="805">
        <v>63.3</v>
      </c>
      <c r="AA468" s="512">
        <v>56</v>
      </c>
      <c r="AB468" s="512"/>
      <c r="AC468" s="512"/>
      <c r="AD468" s="807"/>
      <c r="AE468" s="805"/>
      <c r="AF468" s="805"/>
      <c r="AG468" s="805"/>
      <c r="AH468" s="805"/>
      <c r="AI468" s="512"/>
      <c r="AJ468" s="512" t="s">
        <v>2002</v>
      </c>
      <c r="AK468" s="807"/>
      <c r="AL468" s="512"/>
      <c r="AM468" s="807"/>
      <c r="AN468" s="512"/>
      <c r="AO468" s="559">
        <f t="array" ref="AO468">IF(AQ468="N/A","",GetRapPrice(I468,H468,J468,K468))</f>
        <v>9000</v>
      </c>
      <c r="AP468" s="509">
        <f t="shared" si="112"/>
        <v>-0.33000000000000007</v>
      </c>
      <c r="AQ468" s="508">
        <f t="array" ref="AQ468">GetFMP(I468,H468,J468,K468,L468,M468,N468,O468,(Q468+R468)/2,Z468,AJ468,"Y")</f>
        <v>6029.9999999999991</v>
      </c>
      <c r="AR468" s="504">
        <f t="shared" si="113"/>
        <v>6029.9999999999991</v>
      </c>
      <c r="AS468" s="808"/>
      <c r="AT468" s="809"/>
      <c r="AU468" s="810"/>
      <c r="AV468" s="810"/>
      <c r="AW468" s="811" t="s">
        <v>189</v>
      </c>
      <c r="AX468" s="811" t="s">
        <v>1183</v>
      </c>
      <c r="AY468" s="810" t="s">
        <v>1180</v>
      </c>
      <c r="AZ468" s="810" t="s">
        <v>267</v>
      </c>
      <c r="BA468" s="810" t="s">
        <v>1183</v>
      </c>
      <c r="BB468" s="810" t="s">
        <v>1183</v>
      </c>
      <c r="BC468" s="810" t="s">
        <v>1183</v>
      </c>
      <c r="BD468" s="810" t="s">
        <v>1234</v>
      </c>
      <c r="BE468" s="810" t="s">
        <v>1183</v>
      </c>
      <c r="BF468" s="811">
        <f>NaturalRelatedDisc(I468,H468,J468,K468,AX468,"Y",L468,M468,N468,O468)+NaturalRelatedDisc(I468,H468,J468,K468,AY468,"Y",L468,M468,N468,O468)+OpenRelatedDisc(I468,H468,J468,K468,AZ468,"Y",L468,M468,N468,O468)+GrainingRelatedDisc(I468,H468,J468,K468,BA468,"Surface","Y",L468,M468,N468,O468)+GrainingRelatedDisc(I468,H468,J468,K468,BB468,"Internal","Y",L468,M468,N468,O468)+OthersRelatedDisc(I468,H468,J468,K468,BC468,"Y",L468,M468,N468,O468)+OthersRelatedDisc(I468,H468,J468,K468,BD468,"Y",L468,M468,N468,O468)+OthersRelatedDisc(I468,H468,J468,K468,BE468,"Y",L468,M468,N468,O468)+cutrelatedDisc(I468,H468,J468,K468,L468,M468,N468,AW468,"Y",O468)+GetColClarupgDwg(I468,H468,J468,K468,AU468,AV468,"Y",L468)</f>
        <v>-0.05</v>
      </c>
      <c r="BG468" s="810" t="s">
        <v>1183</v>
      </c>
      <c r="BH468" s="810" t="s">
        <v>1183</v>
      </c>
      <c r="BI468" s="811">
        <f t="shared" si="114"/>
        <v>0</v>
      </c>
      <c r="BJ468" s="810" t="s">
        <v>1284</v>
      </c>
      <c r="BK468" s="810" t="s">
        <v>1183</v>
      </c>
      <c r="BL468" s="810" t="s">
        <v>1323</v>
      </c>
      <c r="BM468" s="811">
        <f t="shared" si="115"/>
        <v>-0.02</v>
      </c>
      <c r="BN468" s="812" t="s">
        <v>749</v>
      </c>
      <c r="BO468" s="812" t="s">
        <v>749</v>
      </c>
      <c r="BP468" s="812" t="s">
        <v>749</v>
      </c>
      <c r="BQ468" s="811">
        <f>cleanrelateddisc(I468, H468, J468, K468, BN468, BO468, "Y", L468, M468, N468)+HARelatedDisc(I468, H468, J468, K468,BP468, "Y", L468)</f>
        <v>0</v>
      </c>
      <c r="BR468" s="810"/>
      <c r="BS468" s="810"/>
      <c r="BT468" s="811"/>
      <c r="BU468" s="811"/>
      <c r="BV468" s="810"/>
      <c r="BW468" s="811"/>
      <c r="BX468" s="810"/>
      <c r="BY468" s="813"/>
      <c r="BZ468" s="811"/>
      <c r="CA468" s="813"/>
      <c r="CB468" s="811"/>
      <c r="CC468" s="810"/>
      <c r="CD468" s="810"/>
      <c r="CE468" s="810"/>
      <c r="CF468" s="810"/>
      <c r="CG468" s="810"/>
      <c r="CH468" s="810"/>
      <c r="CI468" s="810"/>
      <c r="CJ468" s="810"/>
      <c r="CK468" s="814"/>
      <c r="CL468" s="815">
        <f t="array" ref="CL468">getSection(I468,J468,K468)</f>
        <v>7</v>
      </c>
      <c r="CM468" s="508">
        <f t="array" ref="CM468">IF(AQ468="N/A","",IF(CU468="N/A",0,GetRapPrice(I468,H468,J468,K468)))</f>
        <v>9000</v>
      </c>
      <c r="CN468" s="509">
        <f t="shared" si="116"/>
        <v>-0.33000000000000007</v>
      </c>
      <c r="CO468" s="509">
        <f t="array" ref="CO468">IF(AQ468="N/A","",IF(CU468="N/A",0,IF(ISBLANK(G468),0,GetPolSymmDiscount(I468,H468,J468,K468,L468,M468,N468,O468))))</f>
        <v>0</v>
      </c>
      <c r="CP468" s="509">
        <f t="array" ref="CP468">IF(AQ468="N/A","",Depthdisc(I468,H468,L468,J468,K468,Z468,"Y"))</f>
        <v>0</v>
      </c>
      <c r="CQ468" s="509">
        <f t="array" ref="CQ468">IF(AQ468="N/A","",IF(CU468="N/A",0,GetSizePremiums(I468,H468,J468,K468,L468,M468,N468,O468,getSection(G468,J468,K468))))</f>
        <v>0</v>
      </c>
      <c r="CR468" s="509">
        <f t="array" ref="CR468">IF(AQ468="N/A","",IF(CU468="N/A",0,IF(ISBLANK(G468),0,GetDiameterPremiums(I468,H468,L468,M468,N468,O468,J468,K468,T468))))</f>
        <v>0</v>
      </c>
      <c r="CS468" s="509">
        <f t="array" ref="CS468">IF(AQ468="N/A","",IF(CU468="N/A",0,IF(ISBLANK(G468),0,GetKtoSPremiums(I468,H468,J468,K468,AJ468))))</f>
        <v>0</v>
      </c>
      <c r="CT468" s="509">
        <f t="shared" si="117"/>
        <v>-0.33000000000000007</v>
      </c>
      <c r="CU468" s="508">
        <f t="array" ref="CU468">IF(AQ468="N/A","",GetFMP(I468, H468, J468, K468, L468, M468, N468, O468, (Q468+R468)/2,Z468,AJ468,"Y"))</f>
        <v>6029.9999999999991</v>
      </c>
      <c r="CV468" s="504">
        <f t="shared" si="118"/>
        <v>6029.9999999999991</v>
      </c>
      <c r="CW468" s="508">
        <f t="shared" si="119"/>
        <v>9000</v>
      </c>
      <c r="CX468" s="717">
        <f t="shared" si="120"/>
        <v>-7.0000000000000007E-2</v>
      </c>
      <c r="CY468" s="717">
        <f>IF(OR(AQ468="N/A",BM468="N/A",BI468="N/A"),"",IF(AND(H468&lt;1,H468&gt;=0.3,I467="ROUND"),IF(CT468&gt;=-0.4,-0.2,-0.15),MAX(CX468,IF(OR(AQ468="N/A",BM468="N/A",BI468="N/A"),"",GetFinalDiscount("Y", I468, H468, J468, K468, L468, M468, N468, O468, AS468, AT468,AU468,AV468, AW468, AX468,AY468, AZ468, BA468, BB468,BC468,BD468, BE468,BG468, BH468, BJ468, BK468, BN468, BO468, BP468)))))</f>
        <v>-7.0000000000000007E-2</v>
      </c>
      <c r="CZ468" s="717">
        <f t="shared" si="121"/>
        <v>-0.33000000000000007</v>
      </c>
      <c r="DA468" s="509">
        <f t="shared" si="122"/>
        <v>-0.40000000000000008</v>
      </c>
      <c r="DB468" s="504">
        <f t="shared" si="123"/>
        <v>5399.9999999999991</v>
      </c>
      <c r="DC468" s="504">
        <f t="shared" si="124"/>
        <v>5399.9999999999991</v>
      </c>
      <c r="DD468" s="504" t="str">
        <f t="shared" si="125"/>
        <v/>
      </c>
      <c r="DE468" s="504">
        <f t="array" ref="DE468">IF(OR(AQ468="N/A",BM468="N/A",BI468="N/A"),"",GetCertCharge(H468,"Y",AL468))</f>
        <v>125</v>
      </c>
      <c r="DF468" s="504">
        <f>IF(OR(AQ468="N/A",BM468="N/A",BI468="N/A"),"",DC468*Parameters!$L$3)</f>
        <v>215.99999999999997</v>
      </c>
      <c r="DG468" s="504">
        <f t="shared" si="126"/>
        <v>5058.9999999999991</v>
      </c>
      <c r="DH468" s="504">
        <f t="shared" si="127"/>
        <v>5058.9999999999991</v>
      </c>
    </row>
    <row r="469" spans="2:112" x14ac:dyDescent="0.25">
      <c r="B469" s="798"/>
      <c r="C469" s="799" t="s">
        <v>1526</v>
      </c>
      <c r="D469" s="512"/>
      <c r="E469" s="512"/>
      <c r="F469" s="722" t="s">
        <v>24</v>
      </c>
      <c r="G469" s="800"/>
      <c r="H469" s="801">
        <v>1</v>
      </c>
      <c r="I469" s="509" t="s">
        <v>196</v>
      </c>
      <c r="J469" s="802" t="s">
        <v>279</v>
      </c>
      <c r="K469" s="803" t="s">
        <v>266</v>
      </c>
      <c r="L469" s="804" t="s">
        <v>188</v>
      </c>
      <c r="M469" s="805" t="s">
        <v>202</v>
      </c>
      <c r="N469" s="804" t="s">
        <v>188</v>
      </c>
      <c r="O469" s="804" t="s">
        <v>22</v>
      </c>
      <c r="P469" s="806"/>
      <c r="Q469" s="805"/>
      <c r="R469" s="805"/>
      <c r="S469" s="805"/>
      <c r="T469" s="805"/>
      <c r="U469" s="805">
        <v>1.01</v>
      </c>
      <c r="V469" s="805"/>
      <c r="W469" s="805"/>
      <c r="X469" s="805"/>
      <c r="Y469" s="805"/>
      <c r="Z469" s="805">
        <v>61.9</v>
      </c>
      <c r="AA469" s="512">
        <v>54</v>
      </c>
      <c r="AB469" s="512"/>
      <c r="AC469" s="512"/>
      <c r="AD469" s="807"/>
      <c r="AE469" s="805"/>
      <c r="AF469" s="805"/>
      <c r="AG469" s="805"/>
      <c r="AH469" s="805"/>
      <c r="AI469" s="512"/>
      <c r="AJ469" s="512" t="s">
        <v>2003</v>
      </c>
      <c r="AK469" s="807"/>
      <c r="AL469" s="512"/>
      <c r="AM469" s="807"/>
      <c r="AN469" s="512"/>
      <c r="AO469" s="559">
        <f t="array" ref="AO469">IF(AQ469="N/A","",GetRapPrice(I469,H469,J469,K469))</f>
        <v>3300</v>
      </c>
      <c r="AP469" s="509">
        <f t="shared" si="112"/>
        <v>-0.38</v>
      </c>
      <c r="AQ469" s="508">
        <f t="array" ref="AQ469">GetFMP(I469,H469,J469,K469,L469,M469,N469,O469,(Q469+R469)/2,Z469,AJ469,"Y")</f>
        <v>2046</v>
      </c>
      <c r="AR469" s="504">
        <f t="shared" si="113"/>
        <v>2046</v>
      </c>
      <c r="AS469" s="808"/>
      <c r="AT469" s="809"/>
      <c r="AU469" s="810"/>
      <c r="AV469" s="810"/>
      <c r="AW469" s="811" t="s">
        <v>189</v>
      </c>
      <c r="AX469" s="811" t="s">
        <v>1183</v>
      </c>
      <c r="AY469" s="810" t="s">
        <v>1182</v>
      </c>
      <c r="AZ469" s="810" t="s">
        <v>1196</v>
      </c>
      <c r="BA469" s="810" t="s">
        <v>1183</v>
      </c>
      <c r="BB469" s="810" t="s">
        <v>1183</v>
      </c>
      <c r="BC469" s="810" t="s">
        <v>1183</v>
      </c>
      <c r="BD469" s="810" t="s">
        <v>1234</v>
      </c>
      <c r="BE469" s="810" t="s">
        <v>1183</v>
      </c>
      <c r="BF469" s="811">
        <f>NaturalRelatedDisc(I469,H469,J469,K469,AX469,"Y",L469,M469,N469,O469)+NaturalRelatedDisc(I469,H469,J469,K469,AY469,"Y",L469,M469,N469,O469)+OpenRelatedDisc(I469,H469,J469,K469,AZ469,"Y",L469,M469,N469,O469)+GrainingRelatedDisc(I469,H469,J469,K469,BA469,"Surface","Y",L469,M469,N469,O469)+GrainingRelatedDisc(I469,H469,J469,K469,BB469,"Internal","Y",L469,M469,N469,O469)+OthersRelatedDisc(I469,H469,J469,K469,BC469,"Y",L469,M469,N469,O469)+OthersRelatedDisc(I469,H469,J469,K469,BD469,"Y",L469,M469,N469,O469)+OthersRelatedDisc(I469,H469,J469,K469,BE469,"Y",L469,M469,N469,O469)+cutrelatedDisc(I469,H469,J469,K469,L469,M469,N469,AW469,"Y",O469)+GetColClarupgDwg(I469,H469,J469,K469,AU469,AV469,"Y",L469)</f>
        <v>-0.04</v>
      </c>
      <c r="BG469" s="810" t="s">
        <v>192</v>
      </c>
      <c r="BH469" s="810" t="s">
        <v>206</v>
      </c>
      <c r="BI469" s="811">
        <f t="shared" si="114"/>
        <v>-0.17</v>
      </c>
      <c r="BJ469" s="810" t="s">
        <v>1183</v>
      </c>
      <c r="BK469" s="810" t="s">
        <v>1183</v>
      </c>
      <c r="BL469" s="810" t="s">
        <v>1324</v>
      </c>
      <c r="BM469" s="811">
        <f t="shared" si="115"/>
        <v>0</v>
      </c>
      <c r="BN469" s="812" t="s">
        <v>749</v>
      </c>
      <c r="BO469" s="812" t="s">
        <v>749</v>
      </c>
      <c r="BP469" s="812" t="s">
        <v>749</v>
      </c>
      <c r="BQ469" s="811">
        <f>cleanrelateddisc(I469, H469, J469, K469, BN469, BO469, "Y", L469, M469, N469)+HARelatedDisc(I469, H469, J469, K469,BP469, "Y", L469)</f>
        <v>0</v>
      </c>
      <c r="BR469" s="810"/>
      <c r="BS469" s="810"/>
      <c r="BT469" s="811"/>
      <c r="BU469" s="811"/>
      <c r="BV469" s="810"/>
      <c r="BW469" s="811"/>
      <c r="BX469" s="810"/>
      <c r="BY469" s="813"/>
      <c r="BZ469" s="811"/>
      <c r="CA469" s="813"/>
      <c r="CB469" s="811"/>
      <c r="CC469" s="810"/>
      <c r="CD469" s="810"/>
      <c r="CE469" s="810"/>
      <c r="CF469" s="810"/>
      <c r="CG469" s="810"/>
      <c r="CH469" s="810"/>
      <c r="CI469" s="810"/>
      <c r="CJ469" s="810"/>
      <c r="CK469" s="814"/>
      <c r="CL469" s="815">
        <f t="array" ref="CL469">getSection(I469,J469,K469)</f>
        <v>9</v>
      </c>
      <c r="CM469" s="508">
        <f t="array" ref="CM469">IF(AQ469="N/A","",IF(CU469="N/A",0,GetRapPrice(I469,H469,J469,K469)))</f>
        <v>3300</v>
      </c>
      <c r="CN469" s="509">
        <f t="shared" si="116"/>
        <v>-0.38</v>
      </c>
      <c r="CO469" s="509">
        <f t="array" ref="CO469">IF(AQ469="N/A","",IF(CU469="N/A",0,IF(ISBLANK(G469),0,GetPolSymmDiscount(I469,H469,J469,K469,L469,M469,N469,O469))))</f>
        <v>0</v>
      </c>
      <c r="CP469" s="509">
        <f t="array" ref="CP469">IF(AQ469="N/A","",Depthdisc(I469,H469,L469,J469,K469,Z469,"Y"))</f>
        <v>0</v>
      </c>
      <c r="CQ469" s="509">
        <f t="array" ref="CQ469">IF(AQ469="N/A","",IF(CU469="N/A",0,GetSizePremiums(I469,H469,J469,K469,L469,M469,N469,O469,getSection(G469,J469,K469))))</f>
        <v>0</v>
      </c>
      <c r="CR469" s="509">
        <f t="array" ref="CR469">IF(AQ469="N/A","",IF(CU469="N/A",0,IF(ISBLANK(G469),0,GetDiameterPremiums(I469,H469,L469,M469,N469,O469,J469,K469,T469))))</f>
        <v>0</v>
      </c>
      <c r="CS469" s="509">
        <f t="array" ref="CS469">IF(AQ469="N/A","",IF(CU469="N/A",0,IF(ISBLANK(G469),0,GetKtoSPremiums(I469,H469,J469,K469,AJ469))))</f>
        <v>0</v>
      </c>
      <c r="CT469" s="509">
        <f t="shared" si="117"/>
        <v>-0.38</v>
      </c>
      <c r="CU469" s="508">
        <f t="array" ref="CU469">IF(AQ469="N/A","",GetFMP(I469, H469, J469, K469, L469, M469, N469, O469, (Q469+R469)/2,Z469,AJ469,"Y"))</f>
        <v>2046</v>
      </c>
      <c r="CV469" s="504">
        <f t="shared" si="118"/>
        <v>2046</v>
      </c>
      <c r="CW469" s="508">
        <f t="shared" si="119"/>
        <v>3300</v>
      </c>
      <c r="CX469" s="717">
        <f t="shared" si="120"/>
        <v>-0.21000000000000002</v>
      </c>
      <c r="CY469" s="717">
        <f>IF(OR(AQ469="N/A",BM469="N/A",BI469="N/A"),"",IF(AND(H469&lt;1,H469&gt;=0.3,I468="ROUND"),IF(CT469&gt;=-0.4,-0.2,-0.15),MAX(CX469,IF(OR(AQ469="N/A",BM469="N/A",BI469="N/A"),"",GetFinalDiscount("Y", I469, H469, J469, K469, L469, M469, N469, O469, AS469, AT469,AU469,AV469, AW469, AX469,AY469, AZ469, BA469, BB469,BC469,BD469, BE469,BG469, BH469, BJ469, BK469, BN469, BO469, BP469)))))</f>
        <v>-0.19</v>
      </c>
      <c r="CZ469" s="717">
        <f t="shared" si="121"/>
        <v>-0.38</v>
      </c>
      <c r="DA469" s="509">
        <f t="shared" si="122"/>
        <v>-0.57000000000000006</v>
      </c>
      <c r="DB469" s="504">
        <f t="shared" si="123"/>
        <v>1418.9999999999998</v>
      </c>
      <c r="DC469" s="504">
        <f t="shared" si="124"/>
        <v>1418.9999999999998</v>
      </c>
      <c r="DD469" s="504" t="str">
        <f t="shared" si="125"/>
        <v/>
      </c>
      <c r="DE469" s="504">
        <f t="array" ref="DE469">IF(OR(AQ469="N/A",BM469="N/A",BI469="N/A"),"",GetCertCharge(H469,"Y",AL469))</f>
        <v>125</v>
      </c>
      <c r="DF469" s="504">
        <f>IF(OR(AQ469="N/A",BM469="N/A",BI469="N/A"),"",DC469*Parameters!$L$3)</f>
        <v>56.759999999999991</v>
      </c>
      <c r="DG469" s="504">
        <f t="shared" si="126"/>
        <v>1237.2399999999998</v>
      </c>
      <c r="DH469" s="504">
        <f t="shared" si="127"/>
        <v>1237.2399999999998</v>
      </c>
    </row>
    <row r="470" spans="2:112" x14ac:dyDescent="0.25">
      <c r="B470" s="798"/>
      <c r="C470" s="799" t="s">
        <v>1527</v>
      </c>
      <c r="D470" s="512"/>
      <c r="E470" s="512"/>
      <c r="F470" s="722" t="s">
        <v>24</v>
      </c>
      <c r="G470" s="800"/>
      <c r="H470" s="801">
        <v>1</v>
      </c>
      <c r="I470" s="509" t="s">
        <v>196</v>
      </c>
      <c r="J470" s="802" t="s">
        <v>258</v>
      </c>
      <c r="K470" s="803" t="s">
        <v>259</v>
      </c>
      <c r="L470" s="804" t="s">
        <v>202</v>
      </c>
      <c r="M470" s="805" t="s">
        <v>202</v>
      </c>
      <c r="N470" s="804" t="s">
        <v>202</v>
      </c>
      <c r="O470" s="804" t="s">
        <v>22</v>
      </c>
      <c r="P470" s="806"/>
      <c r="Q470" s="805"/>
      <c r="R470" s="805"/>
      <c r="S470" s="805"/>
      <c r="T470" s="805"/>
      <c r="U470" s="805">
        <v>1.01</v>
      </c>
      <c r="V470" s="805"/>
      <c r="W470" s="805"/>
      <c r="X470" s="805"/>
      <c r="Y470" s="805"/>
      <c r="Z470" s="805">
        <v>64.5</v>
      </c>
      <c r="AA470" s="512">
        <v>59</v>
      </c>
      <c r="AB470" s="512"/>
      <c r="AC470" s="512"/>
      <c r="AD470" s="807"/>
      <c r="AE470" s="805"/>
      <c r="AF470" s="805"/>
      <c r="AG470" s="805"/>
      <c r="AH470" s="805"/>
      <c r="AI470" s="512"/>
      <c r="AJ470" s="512" t="s">
        <v>2004</v>
      </c>
      <c r="AK470" s="807"/>
      <c r="AL470" s="512"/>
      <c r="AM470" s="807"/>
      <c r="AN470" s="512"/>
      <c r="AO470" s="559">
        <f t="array" ref="AO470">IF(AQ470="N/A","",GetRapPrice(I470,H470,J470,K470))</f>
        <v>6300</v>
      </c>
      <c r="AP470" s="509">
        <f t="shared" si="112"/>
        <v>-0.44999999999999996</v>
      </c>
      <c r="AQ470" s="508">
        <f t="array" ref="AQ470">GetFMP(I470,H470,J470,K470,L470,M470,N470,O470,(Q470+R470)/2,Z470,AJ470,"Y")</f>
        <v>3465.0000000000005</v>
      </c>
      <c r="AR470" s="504">
        <f t="shared" si="113"/>
        <v>3465.0000000000005</v>
      </c>
      <c r="AS470" s="808"/>
      <c r="AT470" s="809"/>
      <c r="AU470" s="810"/>
      <c r="AV470" s="810"/>
      <c r="AW470" s="811" t="s">
        <v>189</v>
      </c>
      <c r="AX470" s="811" t="s">
        <v>1183</v>
      </c>
      <c r="AY470" s="810" t="s">
        <v>1182</v>
      </c>
      <c r="AZ470" s="810" t="s">
        <v>1183</v>
      </c>
      <c r="BA470" s="810" t="s">
        <v>1183</v>
      </c>
      <c r="BB470" s="810" t="s">
        <v>1183</v>
      </c>
      <c r="BC470" s="810" t="s">
        <v>1183</v>
      </c>
      <c r="BD470" s="810" t="s">
        <v>1240</v>
      </c>
      <c r="BE470" s="810" t="s">
        <v>1183</v>
      </c>
      <c r="BF470" s="811">
        <f>NaturalRelatedDisc(I470,H470,J470,K470,AX470,"Y",L470,M470,N470,O470)+NaturalRelatedDisc(I470,H470,J470,K470,AY470,"Y",L470,M470,N470,O470)+OpenRelatedDisc(I470,H470,J470,K470,AZ470,"Y",L470,M470,N470,O470)+GrainingRelatedDisc(I470,H470,J470,K470,BA470,"Surface","Y",L470,M470,N470,O470)+GrainingRelatedDisc(I470,H470,J470,K470,BB470,"Internal","Y",L470,M470,N470,O470)+OthersRelatedDisc(I470,H470,J470,K470,BC470,"Y",L470,M470,N470,O470)+OthersRelatedDisc(I470,H470,J470,K470,BD470,"Y",L470,M470,N470,O470)+OthersRelatedDisc(I470,H470,J470,K470,BE470,"Y",L470,M470,N470,O470)+cutrelatedDisc(I470,H470,J470,K470,L470,M470,N470,AW470,"Y",O470)+GetColClarupgDwg(I470,H470,J470,K470,AU470,AV470,"Y",L470)</f>
        <v>-0.02</v>
      </c>
      <c r="BG470" s="810" t="s">
        <v>192</v>
      </c>
      <c r="BH470" s="810" t="s">
        <v>1183</v>
      </c>
      <c r="BI470" s="811">
        <f t="shared" si="114"/>
        <v>-0.03</v>
      </c>
      <c r="BJ470" s="810" t="s">
        <v>1183</v>
      </c>
      <c r="BK470" s="810" t="s">
        <v>1183</v>
      </c>
      <c r="BL470" s="810" t="s">
        <v>1323</v>
      </c>
      <c r="BM470" s="811">
        <f t="shared" si="115"/>
        <v>0</v>
      </c>
      <c r="BN470" s="812" t="s">
        <v>749</v>
      </c>
      <c r="BO470" s="812" t="s">
        <v>749</v>
      </c>
      <c r="BP470" s="812" t="s">
        <v>861</v>
      </c>
      <c r="BQ470" s="811">
        <f>cleanrelateddisc(I470, H470, J470, K470, BN470, BO470, "Y", L470, M470, N470)+HARelatedDisc(I470, H470, J470, K470,BP470, "Y", L470)</f>
        <v>0</v>
      </c>
      <c r="BR470" s="810"/>
      <c r="BS470" s="810"/>
      <c r="BT470" s="811"/>
      <c r="BU470" s="811"/>
      <c r="BV470" s="810"/>
      <c r="BW470" s="811"/>
      <c r="BX470" s="810"/>
      <c r="BY470" s="813"/>
      <c r="BZ470" s="811"/>
      <c r="CA470" s="813"/>
      <c r="CB470" s="811"/>
      <c r="CC470" s="810"/>
      <c r="CD470" s="810"/>
      <c r="CE470" s="810"/>
      <c r="CF470" s="810"/>
      <c r="CG470" s="810"/>
      <c r="CH470" s="810"/>
      <c r="CI470" s="810"/>
      <c r="CJ470" s="810"/>
      <c r="CK470" s="814"/>
      <c r="CL470" s="815">
        <f t="array" ref="CL470">getSection(I470,J470,K470)</f>
        <v>8</v>
      </c>
      <c r="CM470" s="508">
        <f t="array" ref="CM470">IF(AQ470="N/A","",IF(CU470="N/A",0,GetRapPrice(I470,H470,J470,K470)))</f>
        <v>6300</v>
      </c>
      <c r="CN470" s="509">
        <f t="shared" si="116"/>
        <v>-0.44999999999999996</v>
      </c>
      <c r="CO470" s="509">
        <f t="array" ref="CO470">IF(AQ470="N/A","",IF(CU470="N/A",0,IF(ISBLANK(G470),0,GetPolSymmDiscount(I470,H470,J470,K470,L470,M470,N470,O470))))</f>
        <v>0</v>
      </c>
      <c r="CP470" s="509">
        <f t="array" ref="CP470">IF(AQ470="N/A","",Depthdisc(I470,H470,L470,J470,K470,Z470,"Y"))</f>
        <v>0</v>
      </c>
      <c r="CQ470" s="509">
        <f t="array" ref="CQ470">IF(AQ470="N/A","",IF(CU470="N/A",0,GetSizePremiums(I470,H470,J470,K470,L470,M470,N470,O470,getSection(G470,J470,K470))))</f>
        <v>0</v>
      </c>
      <c r="CR470" s="509">
        <f t="array" ref="CR470">IF(AQ470="N/A","",IF(CU470="N/A",0,IF(ISBLANK(G470),0,GetDiameterPremiums(I470,H470,L470,M470,N470,O470,J470,K470,T470))))</f>
        <v>0</v>
      </c>
      <c r="CS470" s="509">
        <f t="array" ref="CS470">IF(AQ470="N/A","",IF(CU470="N/A",0,IF(ISBLANK(G470),0,GetKtoSPremiums(I470,H470,J470,K470,AJ470))))</f>
        <v>0</v>
      </c>
      <c r="CT470" s="509">
        <f t="shared" si="117"/>
        <v>-0.44999999999999996</v>
      </c>
      <c r="CU470" s="508">
        <f t="array" ref="CU470">IF(AQ470="N/A","",GetFMP(I470, H470, J470, K470, L470, M470, N470, O470, (Q470+R470)/2,Z470,AJ470,"Y"))</f>
        <v>3465.0000000000005</v>
      </c>
      <c r="CV470" s="504">
        <f t="shared" si="118"/>
        <v>3465.0000000000005</v>
      </c>
      <c r="CW470" s="508">
        <f t="shared" si="119"/>
        <v>6300</v>
      </c>
      <c r="CX470" s="717">
        <f t="shared" si="120"/>
        <v>-0.05</v>
      </c>
      <c r="CY470" s="717">
        <f>IF(OR(AQ470="N/A",BM470="N/A",BI470="N/A"),"",IF(AND(H470&lt;1,H470&gt;=0.3,I469="ROUND"),IF(CT470&gt;=-0.4,-0.2,-0.15),MAX(CX470,IF(OR(AQ470="N/A",BM470="N/A",BI470="N/A"),"",GetFinalDiscount("Y", I470, H470, J470, K470, L470, M470, N470, O470, AS470, AT470,AU470,AV470, AW470, AX470,AY470, AZ470, BA470, BB470,BC470,BD470, BE470,BG470, BH470, BJ470, BK470, BN470, BO470, BP470)))))</f>
        <v>-0.05</v>
      </c>
      <c r="CZ470" s="717">
        <f t="shared" si="121"/>
        <v>-0.44999999999999996</v>
      </c>
      <c r="DA470" s="509">
        <f t="shared" si="122"/>
        <v>-0.49999999999999994</v>
      </c>
      <c r="DB470" s="504">
        <f t="shared" si="123"/>
        <v>3150</v>
      </c>
      <c r="DC470" s="504">
        <f t="shared" si="124"/>
        <v>3150</v>
      </c>
      <c r="DD470" s="504" t="str">
        <f t="shared" si="125"/>
        <v/>
      </c>
      <c r="DE470" s="504">
        <f t="array" ref="DE470">IF(OR(AQ470="N/A",BM470="N/A",BI470="N/A"),"",GetCertCharge(H470,"Y",AL470))</f>
        <v>125</v>
      </c>
      <c r="DF470" s="504">
        <f>IF(OR(AQ470="N/A",BM470="N/A",BI470="N/A"),"",DC470*Parameters!$L$3)</f>
        <v>126</v>
      </c>
      <c r="DG470" s="504">
        <f t="shared" si="126"/>
        <v>2899</v>
      </c>
      <c r="DH470" s="504">
        <f t="shared" si="127"/>
        <v>2899</v>
      </c>
    </row>
    <row r="471" spans="2:112" x14ac:dyDescent="0.25">
      <c r="B471" s="798"/>
      <c r="C471" s="799" t="s">
        <v>1529</v>
      </c>
      <c r="D471" s="512"/>
      <c r="E471" s="512"/>
      <c r="F471" s="722" t="s">
        <v>24</v>
      </c>
      <c r="G471" s="800"/>
      <c r="H471" s="801">
        <v>1</v>
      </c>
      <c r="I471" s="509" t="s">
        <v>196</v>
      </c>
      <c r="J471" s="802" t="s">
        <v>215</v>
      </c>
      <c r="K471" s="803" t="s">
        <v>251</v>
      </c>
      <c r="L471" s="804" t="s">
        <v>215</v>
      </c>
      <c r="M471" s="805" t="s">
        <v>202</v>
      </c>
      <c r="N471" s="804" t="s">
        <v>202</v>
      </c>
      <c r="O471" s="804" t="s">
        <v>22</v>
      </c>
      <c r="P471" s="806"/>
      <c r="Q471" s="805"/>
      <c r="R471" s="805"/>
      <c r="S471" s="805"/>
      <c r="T471" s="805"/>
      <c r="U471" s="805">
        <v>1.01</v>
      </c>
      <c r="V471" s="805"/>
      <c r="W471" s="805"/>
      <c r="X471" s="805"/>
      <c r="Y471" s="805"/>
      <c r="Z471" s="805">
        <v>66.3</v>
      </c>
      <c r="AA471" s="512">
        <v>58</v>
      </c>
      <c r="AB471" s="512"/>
      <c r="AC471" s="512"/>
      <c r="AD471" s="807"/>
      <c r="AE471" s="805"/>
      <c r="AF471" s="805"/>
      <c r="AG471" s="805"/>
      <c r="AH471" s="805"/>
      <c r="AI471" s="512"/>
      <c r="AJ471" s="512" t="s">
        <v>2006</v>
      </c>
      <c r="AK471" s="807"/>
      <c r="AL471" s="512"/>
      <c r="AM471" s="807"/>
      <c r="AN471" s="512"/>
      <c r="AO471" s="559">
        <f t="array" ref="AO471">IF(AQ471="N/A","",GetRapPrice(I471,H471,J471,K471))</f>
        <v>9500</v>
      </c>
      <c r="AP471" s="509">
        <f t="shared" si="112"/>
        <v>-0.64</v>
      </c>
      <c r="AQ471" s="508">
        <f t="array" ref="AQ471">GetFMP(I471,H471,J471,K471,L471,M471,N471,O471,(Q471+R471)/2,Z471,AJ471,"Y")</f>
        <v>3420</v>
      </c>
      <c r="AR471" s="504">
        <f t="shared" si="113"/>
        <v>3420</v>
      </c>
      <c r="AS471" s="808"/>
      <c r="AT471" s="809"/>
      <c r="AU471" s="810"/>
      <c r="AV471" s="810"/>
      <c r="AW471" s="811" t="s">
        <v>189</v>
      </c>
      <c r="AX471" s="811" t="s">
        <v>1183</v>
      </c>
      <c r="AY471" s="810" t="s">
        <v>1180</v>
      </c>
      <c r="AZ471" s="810" t="s">
        <v>1183</v>
      </c>
      <c r="BA471" s="810" t="s">
        <v>1183</v>
      </c>
      <c r="BB471" s="810" t="s">
        <v>1183</v>
      </c>
      <c r="BC471" s="810" t="s">
        <v>1183</v>
      </c>
      <c r="BD471" s="810" t="s">
        <v>1240</v>
      </c>
      <c r="BE471" s="810" t="s">
        <v>1183</v>
      </c>
      <c r="BF471" s="811">
        <f>NaturalRelatedDisc(I471,H471,J471,K471,AX471,"Y",L471,M471,N471,O471)+NaturalRelatedDisc(I471,H471,J471,K471,AY471,"Y",L471,M471,N471,O471)+OpenRelatedDisc(I471,H471,J471,K471,AZ471,"Y",L471,M471,N471,O471)+GrainingRelatedDisc(I471,H471,J471,K471,BA471,"Surface","Y",L471,M471,N471,O471)+GrainingRelatedDisc(I471,H471,J471,K471,BB471,"Internal","Y",L471,M471,N471,O471)+OthersRelatedDisc(I471,H471,J471,K471,BC471,"Y",L471,M471,N471,O471)+OthersRelatedDisc(I471,H471,J471,K471,BD471,"Y",L471,M471,N471,O471)+OthersRelatedDisc(I471,H471,J471,K471,BE471,"Y",L471,M471,N471,O471)+cutrelatedDisc(I471,H471,J471,K471,L471,M471,N471,AW471,"Y",O471)+GetColClarupgDwg(I471,H471,J471,K471,AU471,AV471,"Y",L471)</f>
        <v>-7.4999999999999997E-3</v>
      </c>
      <c r="BG471" s="810" t="s">
        <v>1183</v>
      </c>
      <c r="BH471" s="810" t="s">
        <v>1183</v>
      </c>
      <c r="BI471" s="811">
        <f t="shared" si="114"/>
        <v>0</v>
      </c>
      <c r="BJ471" s="810" t="s">
        <v>1284</v>
      </c>
      <c r="BK471" s="810" t="s">
        <v>1183</v>
      </c>
      <c r="BL471" s="810" t="s">
        <v>1322</v>
      </c>
      <c r="BM471" s="811">
        <f t="shared" si="115"/>
        <v>-0.01</v>
      </c>
      <c r="BN471" s="812" t="s">
        <v>861</v>
      </c>
      <c r="BO471" s="812" t="s">
        <v>749</v>
      </c>
      <c r="BP471" s="812" t="s">
        <v>861</v>
      </c>
      <c r="BQ471" s="811">
        <f>cleanrelateddisc(I471, H471, J471, K471, BN471, BO471, "Y", L471, M471, N471)+HARelatedDisc(I471, H471, J471, K471,BP471, "Y", L471)</f>
        <v>0</v>
      </c>
      <c r="BR471" s="810"/>
      <c r="BS471" s="810"/>
      <c r="BT471" s="811"/>
      <c r="BU471" s="811"/>
      <c r="BV471" s="810"/>
      <c r="BW471" s="811"/>
      <c r="BX471" s="810"/>
      <c r="BY471" s="813"/>
      <c r="BZ471" s="811"/>
      <c r="CA471" s="813"/>
      <c r="CB471" s="811"/>
      <c r="CC471" s="810"/>
      <c r="CD471" s="810"/>
      <c r="CE471" s="810"/>
      <c r="CF471" s="810"/>
      <c r="CG471" s="810"/>
      <c r="CH471" s="810"/>
      <c r="CI471" s="810"/>
      <c r="CJ471" s="810"/>
      <c r="CK471" s="814"/>
      <c r="CL471" s="815">
        <f t="array" ref="CL471">getSection(I471,J471,K471)</f>
        <v>5</v>
      </c>
      <c r="CM471" s="508">
        <f t="array" ref="CM471">IF(AQ471="N/A","",IF(CU471="N/A",0,GetRapPrice(I471,H471,J471,K471)))</f>
        <v>9500</v>
      </c>
      <c r="CN471" s="509">
        <f t="shared" si="116"/>
        <v>-0.64</v>
      </c>
      <c r="CO471" s="509">
        <f t="array" ref="CO471">IF(AQ471="N/A","",IF(CU471="N/A",0,IF(ISBLANK(G471),0,GetPolSymmDiscount(I471,H471,J471,K471,L471,M471,N471,O471))))</f>
        <v>0</v>
      </c>
      <c r="CP471" s="509">
        <f t="array" ref="CP471">IF(AQ471="N/A","",Depthdisc(I471,H471,L471,J471,K471,Z471,"Y"))</f>
        <v>0</v>
      </c>
      <c r="CQ471" s="509">
        <f t="array" ref="CQ471">IF(AQ471="N/A","",IF(CU471="N/A",0,GetSizePremiums(I471,H471,J471,K471,L471,M471,N471,O471,getSection(G471,J471,K471))))</f>
        <v>0</v>
      </c>
      <c r="CR471" s="509">
        <f t="array" ref="CR471">IF(AQ471="N/A","",IF(CU471="N/A",0,IF(ISBLANK(G471),0,GetDiameterPremiums(I471,H471,L471,M471,N471,O471,J471,K471,T471))))</f>
        <v>0</v>
      </c>
      <c r="CS471" s="509">
        <f t="array" ref="CS471">IF(AQ471="N/A","",IF(CU471="N/A",0,IF(ISBLANK(G471),0,GetKtoSPremiums(I471,H471,J471,K471,AJ471))))</f>
        <v>0</v>
      </c>
      <c r="CT471" s="509">
        <f t="shared" si="117"/>
        <v>-0.64</v>
      </c>
      <c r="CU471" s="508">
        <f t="array" ref="CU471">IF(AQ471="N/A","",GetFMP(I471, H471, J471, K471, L471, M471, N471, O471, (Q471+R471)/2,Z471,AJ471,"Y"))</f>
        <v>3420</v>
      </c>
      <c r="CV471" s="504">
        <f t="shared" si="118"/>
        <v>3420</v>
      </c>
      <c r="CW471" s="508">
        <f t="shared" si="119"/>
        <v>9500</v>
      </c>
      <c r="CX471" s="717">
        <f t="shared" si="120"/>
        <v>-1.7500000000000002E-2</v>
      </c>
      <c r="CY471" s="717">
        <f>IF(OR(AQ471="N/A",BM471="N/A",BI471="N/A"),"",IF(AND(H471&lt;1,H471&gt;=0.3,I470="ROUND"),IF(CT471&gt;=-0.4,-0.2,-0.15),MAX(CX471,IF(OR(AQ471="N/A",BM471="N/A",BI471="N/A"),"",GetFinalDiscount("Y", I471, H471, J471, K471, L471, M471, N471, O471, AS471, AT471,AU471,AV471, AW471, AX471,AY471, AZ471, BA471, BB471,BC471,BD471, BE471,BG471, BH471, BJ471, BK471, BN471, BO471, BP471)))))</f>
        <v>-1.7500000000000002E-2</v>
      </c>
      <c r="CZ471" s="717">
        <f t="shared" si="121"/>
        <v>-0.64</v>
      </c>
      <c r="DA471" s="509">
        <f t="shared" si="122"/>
        <v>-0.65749999999999997</v>
      </c>
      <c r="DB471" s="504">
        <f t="shared" si="123"/>
        <v>3253.7500000000005</v>
      </c>
      <c r="DC471" s="504">
        <f t="shared" si="124"/>
        <v>3253.7500000000005</v>
      </c>
      <c r="DD471" s="504" t="str">
        <f t="shared" si="125"/>
        <v/>
      </c>
      <c r="DE471" s="504">
        <f t="array" ref="DE471">IF(OR(AQ471="N/A",BM471="N/A",BI471="N/A"),"",GetCertCharge(H471,"Y",AL471))</f>
        <v>125</v>
      </c>
      <c r="DF471" s="504">
        <f>IF(OR(AQ471="N/A",BM471="N/A",BI471="N/A"),"",DC471*Parameters!$L$3)</f>
        <v>130.15000000000003</v>
      </c>
      <c r="DG471" s="504">
        <f t="shared" si="126"/>
        <v>2998.6000000000004</v>
      </c>
      <c r="DH471" s="504">
        <f t="shared" si="127"/>
        <v>2998.6000000000004</v>
      </c>
    </row>
    <row r="472" spans="2:112" x14ac:dyDescent="0.25">
      <c r="B472" s="798"/>
      <c r="C472" s="799" t="s">
        <v>1526</v>
      </c>
      <c r="D472" s="512"/>
      <c r="E472" s="512"/>
      <c r="F472" s="722" t="s">
        <v>24</v>
      </c>
      <c r="G472" s="800"/>
      <c r="H472" s="801">
        <v>1</v>
      </c>
      <c r="I472" s="509" t="s">
        <v>196</v>
      </c>
      <c r="J472" s="802" t="s">
        <v>279</v>
      </c>
      <c r="K472" s="803" t="s">
        <v>266</v>
      </c>
      <c r="L472" s="804" t="s">
        <v>188</v>
      </c>
      <c r="M472" s="805" t="s">
        <v>202</v>
      </c>
      <c r="N472" s="804" t="s">
        <v>188</v>
      </c>
      <c r="O472" s="804" t="s">
        <v>22</v>
      </c>
      <c r="P472" s="806"/>
      <c r="Q472" s="805"/>
      <c r="R472" s="805"/>
      <c r="S472" s="805"/>
      <c r="T472" s="805"/>
      <c r="U472" s="805">
        <v>1.01</v>
      </c>
      <c r="V472" s="805"/>
      <c r="W472" s="805"/>
      <c r="X472" s="805"/>
      <c r="Y472" s="805"/>
      <c r="Z472" s="805">
        <v>61.9</v>
      </c>
      <c r="AA472" s="512">
        <v>54</v>
      </c>
      <c r="AB472" s="512"/>
      <c r="AC472" s="512"/>
      <c r="AD472" s="807"/>
      <c r="AE472" s="805"/>
      <c r="AF472" s="805"/>
      <c r="AG472" s="805"/>
      <c r="AH472" s="805"/>
      <c r="AI472" s="512"/>
      <c r="AJ472" s="512" t="s">
        <v>2003</v>
      </c>
      <c r="AK472" s="807"/>
      <c r="AL472" s="512"/>
      <c r="AM472" s="807"/>
      <c r="AN472" s="512"/>
      <c r="AO472" s="559">
        <f t="array" ref="AO472">IF(AQ472="N/A","",GetRapPrice(I472,H472,J472,K472))</f>
        <v>3300</v>
      </c>
      <c r="AP472" s="509">
        <f t="shared" si="112"/>
        <v>-0.38</v>
      </c>
      <c r="AQ472" s="508">
        <f t="array" ref="AQ472">GetFMP(I472,H472,J472,K472,L472,M472,N472,O472,(Q472+R472)/2,Z472,AJ472,"Y")</f>
        <v>2046</v>
      </c>
      <c r="AR472" s="504">
        <f t="shared" si="113"/>
        <v>2046</v>
      </c>
      <c r="AS472" s="808"/>
      <c r="AT472" s="809"/>
      <c r="AU472" s="810"/>
      <c r="AV472" s="810"/>
      <c r="AW472" s="811" t="s">
        <v>189</v>
      </c>
      <c r="AX472" s="811" t="s">
        <v>1183</v>
      </c>
      <c r="AY472" s="810" t="s">
        <v>1182</v>
      </c>
      <c r="AZ472" s="810" t="s">
        <v>1196</v>
      </c>
      <c r="BA472" s="810" t="s">
        <v>1183</v>
      </c>
      <c r="BB472" s="810" t="s">
        <v>1183</v>
      </c>
      <c r="BC472" s="810" t="s">
        <v>1183</v>
      </c>
      <c r="BD472" s="810" t="s">
        <v>1234</v>
      </c>
      <c r="BE472" s="810" t="s">
        <v>1183</v>
      </c>
      <c r="BF472" s="811">
        <f>NaturalRelatedDisc(I472,H472,J472,K472,AX472,"Y",L472,M472,N472,O472)+NaturalRelatedDisc(I472,H472,J472,K472,AY472,"Y",L472,M472,N472,O472)+OpenRelatedDisc(I472,H472,J472,K472,AZ472,"Y",L472,M472,N472,O472)+GrainingRelatedDisc(I472,H472,J472,K472,BA472,"Surface","Y",L472,M472,N472,O472)+GrainingRelatedDisc(I472,H472,J472,K472,BB472,"Internal","Y",L472,M472,N472,O472)+OthersRelatedDisc(I472,H472,J472,K472,BC472,"Y",L472,M472,N472,O472)+OthersRelatedDisc(I472,H472,J472,K472,BD472,"Y",L472,M472,N472,O472)+OthersRelatedDisc(I472,H472,J472,K472,BE472,"Y",L472,M472,N472,O472)+cutrelatedDisc(I472,H472,J472,K472,L472,M472,N472,AW472,"Y",O472)+GetColClarupgDwg(I472,H472,J472,K472,AU472,AV472,"Y",L472)</f>
        <v>-0.04</v>
      </c>
      <c r="BG472" s="810" t="s">
        <v>192</v>
      </c>
      <c r="BH472" s="810" t="s">
        <v>206</v>
      </c>
      <c r="BI472" s="811">
        <f t="shared" si="114"/>
        <v>-0.17</v>
      </c>
      <c r="BJ472" s="810" t="s">
        <v>1183</v>
      </c>
      <c r="BK472" s="810" t="s">
        <v>1183</v>
      </c>
      <c r="BL472" s="810" t="s">
        <v>1324</v>
      </c>
      <c r="BM472" s="811">
        <f t="shared" si="115"/>
        <v>0</v>
      </c>
      <c r="BN472" s="812" t="s">
        <v>749</v>
      </c>
      <c r="BO472" s="812" t="s">
        <v>749</v>
      </c>
      <c r="BP472" s="812" t="s">
        <v>749</v>
      </c>
      <c r="BQ472" s="811">
        <f>cleanrelateddisc(I472, H472, J472, K472, BN472, BO472, "Y", L472, M472, N472)+HARelatedDisc(I472, H472, J472, K472,BP472, "Y", L472)</f>
        <v>0</v>
      </c>
      <c r="BR472" s="810"/>
      <c r="BS472" s="810"/>
      <c r="BT472" s="811"/>
      <c r="BU472" s="811"/>
      <c r="BV472" s="810"/>
      <c r="BW472" s="811"/>
      <c r="BX472" s="810"/>
      <c r="BY472" s="813"/>
      <c r="BZ472" s="811"/>
      <c r="CA472" s="813"/>
      <c r="CB472" s="811"/>
      <c r="CC472" s="810"/>
      <c r="CD472" s="810"/>
      <c r="CE472" s="810"/>
      <c r="CF472" s="810"/>
      <c r="CG472" s="810"/>
      <c r="CH472" s="810"/>
      <c r="CI472" s="810"/>
      <c r="CJ472" s="810"/>
      <c r="CK472" s="814"/>
      <c r="CL472" s="815">
        <f t="array" ref="CL472">getSection(I472,J472,K472)</f>
        <v>9</v>
      </c>
      <c r="CM472" s="508">
        <f t="array" ref="CM472">IF(AQ472="N/A","",IF(CU472="N/A",0,GetRapPrice(I472,H472,J472,K472)))</f>
        <v>3300</v>
      </c>
      <c r="CN472" s="509">
        <f t="shared" si="116"/>
        <v>-0.38</v>
      </c>
      <c r="CO472" s="509">
        <f t="array" ref="CO472">IF(AQ472="N/A","",IF(CU472="N/A",0,IF(ISBLANK(G472),0,GetPolSymmDiscount(I472,H472,J472,K472,L472,M472,N472,O472))))</f>
        <v>0</v>
      </c>
      <c r="CP472" s="509">
        <f t="array" ref="CP472">IF(AQ472="N/A","",Depthdisc(I472,H472,L472,J472,K472,Z472,"Y"))</f>
        <v>0</v>
      </c>
      <c r="CQ472" s="509">
        <f t="array" ref="CQ472">IF(AQ472="N/A","",IF(CU472="N/A",0,GetSizePremiums(I472,H472,J472,K472,L472,M472,N472,O472,getSection(G472,J472,K472))))</f>
        <v>0</v>
      </c>
      <c r="CR472" s="509">
        <f t="array" ref="CR472">IF(AQ472="N/A","",IF(CU472="N/A",0,IF(ISBLANK(G472),0,GetDiameterPremiums(I472,H472,L472,M472,N472,O472,J472,K472,T472))))</f>
        <v>0</v>
      </c>
      <c r="CS472" s="509">
        <f t="array" ref="CS472">IF(AQ472="N/A","",IF(CU472="N/A",0,IF(ISBLANK(G472),0,GetKtoSPremiums(I472,H472,J472,K472,AJ472))))</f>
        <v>0</v>
      </c>
      <c r="CT472" s="509">
        <f t="shared" si="117"/>
        <v>-0.38</v>
      </c>
      <c r="CU472" s="508">
        <f t="array" ref="CU472">IF(AQ472="N/A","",GetFMP(I472, H472, J472, K472, L472, M472, N472, O472, (Q472+R472)/2,Z472,AJ472,"Y"))</f>
        <v>2046</v>
      </c>
      <c r="CV472" s="504">
        <f t="shared" si="118"/>
        <v>2046</v>
      </c>
      <c r="CW472" s="508">
        <f t="shared" si="119"/>
        <v>3300</v>
      </c>
      <c r="CX472" s="717">
        <f t="shared" si="120"/>
        <v>-0.21000000000000002</v>
      </c>
      <c r="CY472" s="717">
        <f>IF(OR(AQ472="N/A",BM472="N/A",BI472="N/A"),"",IF(AND(H472&lt;1,H472&gt;=0.3,I471="ROUND"),IF(CT472&gt;=-0.4,-0.2,-0.15),MAX(CX472,IF(OR(AQ472="N/A",BM472="N/A",BI472="N/A"),"",GetFinalDiscount("Y", I472, H472, J472, K472, L472, M472, N472, O472, AS472, AT472,AU472,AV472, AW472, AX472,AY472, AZ472, BA472, BB472,BC472,BD472, BE472,BG472, BH472, BJ472, BK472, BN472, BO472, BP472)))))</f>
        <v>-0.19</v>
      </c>
      <c r="CZ472" s="717">
        <f t="shared" si="121"/>
        <v>-0.38</v>
      </c>
      <c r="DA472" s="509">
        <f t="shared" si="122"/>
        <v>-0.57000000000000006</v>
      </c>
      <c r="DB472" s="504">
        <f t="shared" si="123"/>
        <v>1418.9999999999998</v>
      </c>
      <c r="DC472" s="504">
        <f t="shared" si="124"/>
        <v>1418.9999999999998</v>
      </c>
      <c r="DD472" s="504" t="str">
        <f t="shared" si="125"/>
        <v/>
      </c>
      <c r="DE472" s="504">
        <f t="array" ref="DE472">IF(OR(AQ472="N/A",BM472="N/A",BI472="N/A"),"",GetCertCharge(H472,"Y",AL472))</f>
        <v>125</v>
      </c>
      <c r="DF472" s="504">
        <f>IF(OR(AQ472="N/A",BM472="N/A",BI472="N/A"),"",DC472*Parameters!$L$3)</f>
        <v>56.759999999999991</v>
      </c>
      <c r="DG472" s="504">
        <f t="shared" si="126"/>
        <v>1237.2399999999998</v>
      </c>
      <c r="DH472" s="504">
        <f t="shared" si="127"/>
        <v>1237.2399999999998</v>
      </c>
    </row>
    <row r="473" spans="2:112" x14ac:dyDescent="0.25">
      <c r="B473" s="798"/>
      <c r="C473" s="799" t="s">
        <v>1528</v>
      </c>
      <c r="D473" s="512"/>
      <c r="E473" s="512"/>
      <c r="F473" s="722" t="s">
        <v>24</v>
      </c>
      <c r="G473" s="800"/>
      <c r="H473" s="801">
        <v>1</v>
      </c>
      <c r="I473" s="509" t="s">
        <v>196</v>
      </c>
      <c r="J473" s="802" t="s">
        <v>215</v>
      </c>
      <c r="K473" s="803" t="s">
        <v>266</v>
      </c>
      <c r="L473" s="804" t="s">
        <v>215</v>
      </c>
      <c r="M473" s="805" t="s">
        <v>202</v>
      </c>
      <c r="N473" s="804" t="s">
        <v>202</v>
      </c>
      <c r="O473" s="804" t="s">
        <v>22</v>
      </c>
      <c r="P473" s="806"/>
      <c r="Q473" s="805"/>
      <c r="R473" s="805"/>
      <c r="S473" s="805"/>
      <c r="T473" s="805"/>
      <c r="U473" s="805">
        <v>1.01</v>
      </c>
      <c r="V473" s="805"/>
      <c r="W473" s="805"/>
      <c r="X473" s="805"/>
      <c r="Y473" s="805"/>
      <c r="Z473" s="805">
        <v>65.3</v>
      </c>
      <c r="AA473" s="512">
        <v>57</v>
      </c>
      <c r="AB473" s="512"/>
      <c r="AC473" s="512"/>
      <c r="AD473" s="807"/>
      <c r="AE473" s="805"/>
      <c r="AF473" s="805"/>
      <c r="AG473" s="805"/>
      <c r="AH473" s="805"/>
      <c r="AI473" s="512"/>
      <c r="AJ473" s="512" t="s">
        <v>2005</v>
      </c>
      <c r="AK473" s="807"/>
      <c r="AL473" s="512"/>
      <c r="AM473" s="807"/>
      <c r="AN473" s="512"/>
      <c r="AO473" s="559">
        <f t="array" ref="AO473">IF(AQ473="N/A","",GetRapPrice(I473,H473,J473,K473))</f>
        <v>6200</v>
      </c>
      <c r="AP473" s="509">
        <f t="shared" si="112"/>
        <v>-0.57999999999999985</v>
      </c>
      <c r="AQ473" s="508">
        <f t="array" ref="AQ473">GetFMP(I473,H473,J473,K473,L473,M473,N473,O473,(Q473+R473)/2,Z473,AJ473,"Y")</f>
        <v>2604.0000000000005</v>
      </c>
      <c r="AR473" s="504">
        <f t="shared" si="113"/>
        <v>2604.0000000000005</v>
      </c>
      <c r="AS473" s="808"/>
      <c r="AT473" s="809"/>
      <c r="AU473" s="810"/>
      <c r="AV473" s="810"/>
      <c r="AW473" s="811" t="s">
        <v>189</v>
      </c>
      <c r="AX473" s="811" t="s">
        <v>1183</v>
      </c>
      <c r="AY473" s="810" t="s">
        <v>1180</v>
      </c>
      <c r="AZ473" s="810" t="s">
        <v>267</v>
      </c>
      <c r="BA473" s="810" t="s">
        <v>1183</v>
      </c>
      <c r="BB473" s="810" t="s">
        <v>1183</v>
      </c>
      <c r="BC473" s="810" t="s">
        <v>1183</v>
      </c>
      <c r="BD473" s="810" t="s">
        <v>1240</v>
      </c>
      <c r="BE473" s="810" t="s">
        <v>1183</v>
      </c>
      <c r="BF473" s="811">
        <f>NaturalRelatedDisc(I473,H473,J473,K473,AX473,"Y",L473,M473,N473,O473)+NaturalRelatedDisc(I473,H473,J473,K473,AY473,"Y",L473,M473,N473,O473)+OpenRelatedDisc(I473,H473,J473,K473,AZ473,"Y",L473,M473,N473,O473)+GrainingRelatedDisc(I473,H473,J473,K473,BA473,"Surface","Y",L473,M473,N473,O473)+GrainingRelatedDisc(I473,H473,J473,K473,BB473,"Internal","Y",L473,M473,N473,O473)+OthersRelatedDisc(I473,H473,J473,K473,BC473,"Y",L473,M473,N473,O473)+OthersRelatedDisc(I473,H473,J473,K473,BD473,"Y",L473,M473,N473,O473)+OthersRelatedDisc(I473,H473,J473,K473,BE473,"Y",L473,M473,N473,O473)+cutrelatedDisc(I473,H473,J473,K473,L473,M473,N473,AW473,"Y",O473)+GetColClarupgDwg(I473,H473,J473,K473,AU473,AV473,"Y",L473)</f>
        <v>-1.2500000000000001E-2</v>
      </c>
      <c r="BG473" s="810" t="s">
        <v>1183</v>
      </c>
      <c r="BH473" s="810" t="s">
        <v>193</v>
      </c>
      <c r="BI473" s="811">
        <f t="shared" si="114"/>
        <v>-0.08</v>
      </c>
      <c r="BJ473" s="810" t="s">
        <v>1183</v>
      </c>
      <c r="BK473" s="810" t="s">
        <v>1183</v>
      </c>
      <c r="BL473" s="810" t="s">
        <v>1327</v>
      </c>
      <c r="BM473" s="811">
        <f t="shared" si="115"/>
        <v>0</v>
      </c>
      <c r="BN473" s="812" t="s">
        <v>749</v>
      </c>
      <c r="BO473" s="812" t="s">
        <v>749</v>
      </c>
      <c r="BP473" s="812" t="s">
        <v>749</v>
      </c>
      <c r="BQ473" s="811">
        <f>cleanrelateddisc(I473, H473, J473, K473, BN473, BO473, "Y", L473, M473, N473)+HARelatedDisc(I473, H473, J473, K473,BP473, "Y", L473)</f>
        <v>0</v>
      </c>
      <c r="BR473" s="810"/>
      <c r="BS473" s="810"/>
      <c r="BT473" s="811"/>
      <c r="BU473" s="811"/>
      <c r="BV473" s="810"/>
      <c r="BW473" s="811"/>
      <c r="BX473" s="810"/>
      <c r="BY473" s="813"/>
      <c r="BZ473" s="811"/>
      <c r="CA473" s="813"/>
      <c r="CB473" s="811"/>
      <c r="CC473" s="810"/>
      <c r="CD473" s="810"/>
      <c r="CE473" s="810"/>
      <c r="CF473" s="810"/>
      <c r="CG473" s="810"/>
      <c r="CH473" s="810"/>
      <c r="CI473" s="810"/>
      <c r="CJ473" s="810"/>
      <c r="CK473" s="814"/>
      <c r="CL473" s="815">
        <f t="array" ref="CL473">getSection(I473,J473,K473)</f>
        <v>8</v>
      </c>
      <c r="CM473" s="508">
        <f t="array" ref="CM473">IF(AQ473="N/A","",IF(CU473="N/A",0,GetRapPrice(I473,H473,J473,K473)))</f>
        <v>6200</v>
      </c>
      <c r="CN473" s="509">
        <f t="shared" si="116"/>
        <v>-0.57999999999999985</v>
      </c>
      <c r="CO473" s="509">
        <f t="array" ref="CO473">IF(AQ473="N/A","",IF(CU473="N/A",0,IF(ISBLANK(G473),0,GetPolSymmDiscount(I473,H473,J473,K473,L473,M473,N473,O473))))</f>
        <v>0</v>
      </c>
      <c r="CP473" s="509">
        <f t="array" ref="CP473">IF(AQ473="N/A","",Depthdisc(I473,H473,L473,J473,K473,Z473,"Y"))</f>
        <v>0</v>
      </c>
      <c r="CQ473" s="509">
        <f t="array" ref="CQ473">IF(AQ473="N/A","",IF(CU473="N/A",0,GetSizePremiums(I473,H473,J473,K473,L473,M473,N473,O473,getSection(G473,J473,K473))))</f>
        <v>0</v>
      </c>
      <c r="CR473" s="509">
        <f t="array" ref="CR473">IF(AQ473="N/A","",IF(CU473="N/A",0,IF(ISBLANK(G473),0,GetDiameterPremiums(I473,H473,L473,M473,N473,O473,J473,K473,T473))))</f>
        <v>0</v>
      </c>
      <c r="CS473" s="509">
        <f t="array" ref="CS473">IF(AQ473="N/A","",IF(CU473="N/A",0,IF(ISBLANK(G473),0,GetKtoSPremiums(I473,H473,J473,K473,AJ473))))</f>
        <v>0</v>
      </c>
      <c r="CT473" s="509">
        <f t="shared" si="117"/>
        <v>-0.57999999999999985</v>
      </c>
      <c r="CU473" s="508">
        <f t="array" ref="CU473">IF(AQ473="N/A","",GetFMP(I473, H473, J473, K473, L473, M473, N473, O473, (Q473+R473)/2,Z473,AJ473,"Y"))</f>
        <v>2604.0000000000005</v>
      </c>
      <c r="CV473" s="504">
        <f t="shared" si="118"/>
        <v>2604.0000000000005</v>
      </c>
      <c r="CW473" s="508">
        <f t="shared" si="119"/>
        <v>6200</v>
      </c>
      <c r="CX473" s="717">
        <f t="shared" si="120"/>
        <v>-9.2499999999999999E-2</v>
      </c>
      <c r="CY473" s="717">
        <f>IF(OR(AQ473="N/A",BM473="N/A",BI473="N/A"),"",IF(AND(H473&lt;1,H473&gt;=0.3,I472="ROUND"),IF(CT473&gt;=-0.4,-0.2,-0.15),MAX(CX473,IF(OR(AQ473="N/A",BM473="N/A",BI473="N/A"),"",GetFinalDiscount("Y", I473, H473, J473, K473, L473, M473, N473, O473, AS473, AT473,AU473,AV473, AW473, AX473,AY473, AZ473, BA473, BB473,BC473,BD473, BE473,BG473, BH473, BJ473, BK473, BN473, BO473, BP473)))))</f>
        <v>-9.2499999999999999E-2</v>
      </c>
      <c r="CZ473" s="717">
        <f t="shared" si="121"/>
        <v>-0.57999999999999985</v>
      </c>
      <c r="DA473" s="509">
        <f t="shared" si="122"/>
        <v>-0.67249999999999988</v>
      </c>
      <c r="DB473" s="504">
        <f t="shared" si="123"/>
        <v>2030.5000000000007</v>
      </c>
      <c r="DC473" s="504">
        <f t="shared" si="124"/>
        <v>2030.5000000000007</v>
      </c>
      <c r="DD473" s="504" t="str">
        <f t="shared" si="125"/>
        <v/>
      </c>
      <c r="DE473" s="504">
        <f t="array" ref="DE473">IF(OR(AQ473="N/A",BM473="N/A",BI473="N/A"),"",GetCertCharge(H473,"Y",AL473))</f>
        <v>125</v>
      </c>
      <c r="DF473" s="504">
        <f>IF(OR(AQ473="N/A",BM473="N/A",BI473="N/A"),"",DC473*Parameters!$L$3)</f>
        <v>81.220000000000027</v>
      </c>
      <c r="DG473" s="504">
        <f t="shared" si="126"/>
        <v>1824.2800000000007</v>
      </c>
      <c r="DH473" s="504">
        <f t="shared" si="127"/>
        <v>1824.2800000000007</v>
      </c>
    </row>
    <row r="474" spans="2:112" x14ac:dyDescent="0.25">
      <c r="B474" s="798"/>
      <c r="C474" s="799" t="s">
        <v>1529</v>
      </c>
      <c r="D474" s="512"/>
      <c r="E474" s="512"/>
      <c r="F474" s="722" t="s">
        <v>24</v>
      </c>
      <c r="G474" s="800"/>
      <c r="H474" s="801">
        <v>1</v>
      </c>
      <c r="I474" s="509" t="s">
        <v>196</v>
      </c>
      <c r="J474" s="802" t="s">
        <v>215</v>
      </c>
      <c r="K474" s="803" t="s">
        <v>251</v>
      </c>
      <c r="L474" s="804" t="s">
        <v>215</v>
      </c>
      <c r="M474" s="805" t="s">
        <v>202</v>
      </c>
      <c r="N474" s="804" t="s">
        <v>202</v>
      </c>
      <c r="O474" s="804" t="s">
        <v>22</v>
      </c>
      <c r="P474" s="806"/>
      <c r="Q474" s="805"/>
      <c r="R474" s="805"/>
      <c r="S474" s="805"/>
      <c r="T474" s="805"/>
      <c r="U474" s="805">
        <v>1.01</v>
      </c>
      <c r="V474" s="805"/>
      <c r="W474" s="805"/>
      <c r="X474" s="805"/>
      <c r="Y474" s="805"/>
      <c r="Z474" s="805">
        <v>66.3</v>
      </c>
      <c r="AA474" s="512">
        <v>58</v>
      </c>
      <c r="AB474" s="512"/>
      <c r="AC474" s="512"/>
      <c r="AD474" s="807"/>
      <c r="AE474" s="805"/>
      <c r="AF474" s="805"/>
      <c r="AG474" s="805"/>
      <c r="AH474" s="805"/>
      <c r="AI474" s="512"/>
      <c r="AJ474" s="512" t="s">
        <v>2006</v>
      </c>
      <c r="AK474" s="807"/>
      <c r="AL474" s="512"/>
      <c r="AM474" s="807"/>
      <c r="AN474" s="512"/>
      <c r="AO474" s="559">
        <f t="array" ref="AO474">IF(AQ474="N/A","",GetRapPrice(I474,H474,J474,K474))</f>
        <v>9500</v>
      </c>
      <c r="AP474" s="509">
        <f t="shared" si="112"/>
        <v>-0.64</v>
      </c>
      <c r="AQ474" s="508">
        <f t="array" ref="AQ474">GetFMP(I474,H474,J474,K474,L474,M474,N474,O474,(Q474+R474)/2,Z474,AJ474,"Y")</f>
        <v>3420</v>
      </c>
      <c r="AR474" s="504">
        <f t="shared" si="113"/>
        <v>3420</v>
      </c>
      <c r="AS474" s="808"/>
      <c r="AT474" s="809"/>
      <c r="AU474" s="810"/>
      <c r="AV474" s="810"/>
      <c r="AW474" s="811" t="s">
        <v>189</v>
      </c>
      <c r="AX474" s="811" t="s">
        <v>1183</v>
      </c>
      <c r="AY474" s="810" t="s">
        <v>1180</v>
      </c>
      <c r="AZ474" s="810" t="s">
        <v>1183</v>
      </c>
      <c r="BA474" s="810" t="s">
        <v>1183</v>
      </c>
      <c r="BB474" s="810" t="s">
        <v>208</v>
      </c>
      <c r="BC474" s="810" t="s">
        <v>1183</v>
      </c>
      <c r="BD474" s="810" t="s">
        <v>1240</v>
      </c>
      <c r="BE474" s="810" t="s">
        <v>1183</v>
      </c>
      <c r="BF474" s="811">
        <f>NaturalRelatedDisc(I474,H474,J474,K474,AX474,"Y",L474,M474,N474,O474)+NaturalRelatedDisc(I474,H474,J474,K474,AY474,"Y",L474,M474,N474,O474)+OpenRelatedDisc(I474,H474,J474,K474,AZ474,"Y",L474,M474,N474,O474)+GrainingRelatedDisc(I474,H474,J474,K474,BA474,"Surface","Y",L474,M474,N474,O474)+GrainingRelatedDisc(I474,H474,J474,K474,BB474,"Internal","Y",L474,M474,N474,O474)+OthersRelatedDisc(I474,H474,J474,K474,BC474,"Y",L474,M474,N474,O474)+OthersRelatedDisc(I474,H474,J474,K474,BD474,"Y",L474,M474,N474,O474)+OthersRelatedDisc(I474,H474,J474,K474,BE474,"Y",L474,M474,N474,O474)+cutrelatedDisc(I474,H474,J474,K474,L474,M474,N474,AW474,"Y",O474)+GetColClarupgDwg(I474,H474,J474,K474,AU474,AV474,"Y",L474)</f>
        <v>-7.4999999999999997E-3</v>
      </c>
      <c r="BG474" s="810" t="s">
        <v>1183</v>
      </c>
      <c r="BH474" s="810" t="s">
        <v>1160</v>
      </c>
      <c r="BI474" s="811">
        <f t="shared" si="114"/>
        <v>-2.5000000000000001E-2</v>
      </c>
      <c r="BJ474" s="810" t="s">
        <v>1284</v>
      </c>
      <c r="BK474" s="810" t="s">
        <v>1183</v>
      </c>
      <c r="BL474" s="810" t="s">
        <v>1322</v>
      </c>
      <c r="BM474" s="811">
        <f t="shared" si="115"/>
        <v>-0.01</v>
      </c>
      <c r="BN474" s="812" t="s">
        <v>861</v>
      </c>
      <c r="BO474" s="812" t="s">
        <v>749</v>
      </c>
      <c r="BP474" s="812" t="s">
        <v>861</v>
      </c>
      <c r="BQ474" s="811">
        <f>cleanrelateddisc(I474, H474, J474, K474, BN474, BO474, "Y", L474, M474, N474)+HARelatedDisc(I474, H474, J474, K474,BP474, "Y", L474)</f>
        <v>0</v>
      </c>
      <c r="BR474" s="810"/>
      <c r="BS474" s="810"/>
      <c r="BT474" s="811"/>
      <c r="BU474" s="811"/>
      <c r="BV474" s="810"/>
      <c r="BW474" s="811"/>
      <c r="BX474" s="810"/>
      <c r="BY474" s="813"/>
      <c r="BZ474" s="811"/>
      <c r="CA474" s="813"/>
      <c r="CB474" s="811"/>
      <c r="CC474" s="810"/>
      <c r="CD474" s="810"/>
      <c r="CE474" s="810"/>
      <c r="CF474" s="810"/>
      <c r="CG474" s="810"/>
      <c r="CH474" s="810"/>
      <c r="CI474" s="810"/>
      <c r="CJ474" s="810"/>
      <c r="CK474" s="814"/>
      <c r="CL474" s="815">
        <f t="array" ref="CL474">getSection(I474,J474,K474)</f>
        <v>5</v>
      </c>
      <c r="CM474" s="508">
        <f t="array" ref="CM474">IF(AQ474="N/A","",IF(CU474="N/A",0,GetRapPrice(I474,H474,J474,K474)))</f>
        <v>9500</v>
      </c>
      <c r="CN474" s="509">
        <f t="shared" si="116"/>
        <v>-0.64</v>
      </c>
      <c r="CO474" s="509">
        <f t="array" ref="CO474">IF(AQ474="N/A","",IF(CU474="N/A",0,IF(ISBLANK(G474),0,GetPolSymmDiscount(I474,H474,J474,K474,L474,M474,N474,O474))))</f>
        <v>0</v>
      </c>
      <c r="CP474" s="509">
        <f t="array" ref="CP474">IF(AQ474="N/A","",Depthdisc(I474,H474,L474,J474,K474,Z474,"Y"))</f>
        <v>0</v>
      </c>
      <c r="CQ474" s="509">
        <f t="array" ref="CQ474">IF(AQ474="N/A","",IF(CU474="N/A",0,GetSizePremiums(I474,H474,J474,K474,L474,M474,N474,O474,getSection(G474,J474,K474))))</f>
        <v>0</v>
      </c>
      <c r="CR474" s="509">
        <f t="array" ref="CR474">IF(AQ474="N/A","",IF(CU474="N/A",0,IF(ISBLANK(G474),0,GetDiameterPremiums(I474,H474,L474,M474,N474,O474,J474,K474,T474))))</f>
        <v>0</v>
      </c>
      <c r="CS474" s="509">
        <f t="array" ref="CS474">IF(AQ474="N/A","",IF(CU474="N/A",0,IF(ISBLANK(G474),0,GetKtoSPremiums(I474,H474,J474,K474,AJ474))))</f>
        <v>0</v>
      </c>
      <c r="CT474" s="509">
        <f t="shared" si="117"/>
        <v>-0.64</v>
      </c>
      <c r="CU474" s="508">
        <f t="array" ref="CU474">IF(AQ474="N/A","",GetFMP(I474, H474, J474, K474, L474, M474, N474, O474, (Q474+R474)/2,Z474,AJ474,"Y"))</f>
        <v>3420</v>
      </c>
      <c r="CV474" s="504">
        <f t="shared" si="118"/>
        <v>3420</v>
      </c>
      <c r="CW474" s="508">
        <f t="shared" si="119"/>
        <v>9500</v>
      </c>
      <c r="CX474" s="717">
        <f t="shared" si="120"/>
        <v>-4.2500000000000003E-2</v>
      </c>
      <c r="CY474" s="717">
        <f>IF(OR(AQ474="N/A",BM474="N/A",BI474="N/A"),"",IF(AND(H474&lt;1,H474&gt;=0.3,I473="ROUND"),IF(CT474&gt;=-0.4,-0.2,-0.15),MAX(CX474,IF(OR(AQ474="N/A",BM474="N/A",BI474="N/A"),"",GetFinalDiscount("Y", I474, H474, J474, K474, L474, M474, N474, O474, AS474, AT474,AU474,AV474, AW474, AX474,AY474, AZ474, BA474, BB474,BC474,BD474, BE474,BG474, BH474, BJ474, BK474, BN474, BO474, BP474)))))</f>
        <v>-4.2500000000000003E-2</v>
      </c>
      <c r="CZ474" s="717">
        <f t="shared" si="121"/>
        <v>-0.64</v>
      </c>
      <c r="DA474" s="509">
        <f t="shared" si="122"/>
        <v>-0.6825</v>
      </c>
      <c r="DB474" s="504">
        <f t="shared" si="123"/>
        <v>3016.25</v>
      </c>
      <c r="DC474" s="504">
        <f t="shared" si="124"/>
        <v>3016.25</v>
      </c>
      <c r="DD474" s="504" t="str">
        <f t="shared" si="125"/>
        <v/>
      </c>
      <c r="DE474" s="504">
        <f t="array" ref="DE474">IF(OR(AQ474="N/A",BM474="N/A",BI474="N/A"),"",GetCertCharge(H474,"Y",AL474))</f>
        <v>125</v>
      </c>
      <c r="DF474" s="504">
        <f>IF(OR(AQ474="N/A",BM474="N/A",BI474="N/A"),"",DC474*Parameters!$L$3)</f>
        <v>120.65</v>
      </c>
      <c r="DG474" s="504">
        <f t="shared" si="126"/>
        <v>2770.6</v>
      </c>
      <c r="DH474" s="504">
        <f t="shared" si="127"/>
        <v>2770.6</v>
      </c>
    </row>
    <row r="475" spans="2:112" x14ac:dyDescent="0.25">
      <c r="B475" s="798"/>
      <c r="C475" s="799" t="s">
        <v>1526</v>
      </c>
      <c r="D475" s="512"/>
      <c r="E475" s="512"/>
      <c r="F475" s="722" t="s">
        <v>24</v>
      </c>
      <c r="G475" s="800"/>
      <c r="H475" s="801">
        <v>1</v>
      </c>
      <c r="I475" s="509" t="s">
        <v>196</v>
      </c>
      <c r="J475" s="802" t="s">
        <v>279</v>
      </c>
      <c r="K475" s="803" t="s">
        <v>266</v>
      </c>
      <c r="L475" s="804" t="s">
        <v>188</v>
      </c>
      <c r="M475" s="805" t="s">
        <v>202</v>
      </c>
      <c r="N475" s="804" t="s">
        <v>188</v>
      </c>
      <c r="O475" s="804" t="s">
        <v>22</v>
      </c>
      <c r="P475" s="806"/>
      <c r="Q475" s="805"/>
      <c r="R475" s="805"/>
      <c r="S475" s="805"/>
      <c r="T475" s="805"/>
      <c r="U475" s="805">
        <v>1.01</v>
      </c>
      <c r="V475" s="805"/>
      <c r="W475" s="805"/>
      <c r="X475" s="805"/>
      <c r="Y475" s="805"/>
      <c r="Z475" s="805">
        <v>61.9</v>
      </c>
      <c r="AA475" s="512">
        <v>54</v>
      </c>
      <c r="AB475" s="512"/>
      <c r="AC475" s="512"/>
      <c r="AD475" s="807"/>
      <c r="AE475" s="805"/>
      <c r="AF475" s="805"/>
      <c r="AG475" s="805"/>
      <c r="AH475" s="805"/>
      <c r="AI475" s="512"/>
      <c r="AJ475" s="512" t="s">
        <v>2003</v>
      </c>
      <c r="AK475" s="807"/>
      <c r="AL475" s="512"/>
      <c r="AM475" s="807"/>
      <c r="AN475" s="512"/>
      <c r="AO475" s="559">
        <f t="array" ref="AO475">IF(AQ475="N/A","",GetRapPrice(I475,H475,J475,K475))</f>
        <v>3300</v>
      </c>
      <c r="AP475" s="509">
        <f t="shared" si="112"/>
        <v>-0.38</v>
      </c>
      <c r="AQ475" s="508">
        <f t="array" ref="AQ475">GetFMP(I475,H475,J475,K475,L475,M475,N475,O475,(Q475+R475)/2,Z475,AJ475,"Y")</f>
        <v>2046</v>
      </c>
      <c r="AR475" s="504">
        <f t="shared" si="113"/>
        <v>2046</v>
      </c>
      <c r="AS475" s="808"/>
      <c r="AT475" s="809"/>
      <c r="AU475" s="810"/>
      <c r="AV475" s="810"/>
      <c r="AW475" s="811" t="s">
        <v>189</v>
      </c>
      <c r="AX475" s="811" t="s">
        <v>1183</v>
      </c>
      <c r="AY475" s="810" t="s">
        <v>1182</v>
      </c>
      <c r="AZ475" s="810" t="s">
        <v>1196</v>
      </c>
      <c r="BA475" s="810" t="s">
        <v>1183</v>
      </c>
      <c r="BB475" s="810" t="s">
        <v>1183</v>
      </c>
      <c r="BC475" s="810" t="s">
        <v>1183</v>
      </c>
      <c r="BD475" s="810" t="s">
        <v>1234</v>
      </c>
      <c r="BE475" s="810" t="s">
        <v>1183</v>
      </c>
      <c r="BF475" s="811">
        <f>NaturalRelatedDisc(I475,H475,J475,K475,AX475,"Y",L475,M475,N475,O475)+NaturalRelatedDisc(I475,H475,J475,K475,AY475,"Y",L475,M475,N475,O475)+OpenRelatedDisc(I475,H475,J475,K475,AZ475,"Y",L475,M475,N475,O475)+GrainingRelatedDisc(I475,H475,J475,K475,BA475,"Surface","Y",L475,M475,N475,O475)+GrainingRelatedDisc(I475,H475,J475,K475,BB475,"Internal","Y",L475,M475,N475,O475)+OthersRelatedDisc(I475,H475,J475,K475,BC475,"Y",L475,M475,N475,O475)+OthersRelatedDisc(I475,H475,J475,K475,BD475,"Y",L475,M475,N475,O475)+OthersRelatedDisc(I475,H475,J475,K475,BE475,"Y",L475,M475,N475,O475)+cutrelatedDisc(I475,H475,J475,K475,L475,M475,N475,AW475,"Y",O475)+GetColClarupgDwg(I475,H475,J475,K475,AU475,AV475,"Y",L475)</f>
        <v>-0.04</v>
      </c>
      <c r="BG475" s="810" t="s">
        <v>192</v>
      </c>
      <c r="BH475" s="810" t="s">
        <v>206</v>
      </c>
      <c r="BI475" s="811">
        <f t="shared" si="114"/>
        <v>-0.17</v>
      </c>
      <c r="BJ475" s="810" t="s">
        <v>1183</v>
      </c>
      <c r="BK475" s="810" t="s">
        <v>1183</v>
      </c>
      <c r="BL475" s="810" t="s">
        <v>1324</v>
      </c>
      <c r="BM475" s="811">
        <f t="shared" si="115"/>
        <v>0</v>
      </c>
      <c r="BN475" s="812" t="s">
        <v>749</v>
      </c>
      <c r="BO475" s="812" t="s">
        <v>749</v>
      </c>
      <c r="BP475" s="812" t="s">
        <v>749</v>
      </c>
      <c r="BQ475" s="811">
        <f>cleanrelateddisc(I475, H475, J475, K475, BN475, BO475, "Y", L475, M475, N475)+HARelatedDisc(I475, H475, J475, K475,BP475, "Y", L475)</f>
        <v>0</v>
      </c>
      <c r="BR475" s="810"/>
      <c r="BS475" s="810"/>
      <c r="BT475" s="811"/>
      <c r="BU475" s="811"/>
      <c r="BV475" s="810"/>
      <c r="BW475" s="811"/>
      <c r="BX475" s="810"/>
      <c r="BY475" s="813"/>
      <c r="BZ475" s="811"/>
      <c r="CA475" s="813"/>
      <c r="CB475" s="811"/>
      <c r="CC475" s="810"/>
      <c r="CD475" s="810"/>
      <c r="CE475" s="810"/>
      <c r="CF475" s="810"/>
      <c r="CG475" s="810"/>
      <c r="CH475" s="810"/>
      <c r="CI475" s="810"/>
      <c r="CJ475" s="810"/>
      <c r="CK475" s="814"/>
      <c r="CL475" s="815">
        <f t="array" ref="CL475">getSection(I475,J475,K475)</f>
        <v>9</v>
      </c>
      <c r="CM475" s="508">
        <f t="array" ref="CM475">IF(AQ475="N/A","",IF(CU475="N/A",0,GetRapPrice(I475,H475,J475,K475)))</f>
        <v>3300</v>
      </c>
      <c r="CN475" s="509">
        <f t="shared" si="116"/>
        <v>-0.38</v>
      </c>
      <c r="CO475" s="509">
        <f t="array" ref="CO475">IF(AQ475="N/A","",IF(CU475="N/A",0,IF(ISBLANK(G475),0,GetPolSymmDiscount(I475,H475,J475,K475,L475,M475,N475,O475))))</f>
        <v>0</v>
      </c>
      <c r="CP475" s="509">
        <f t="array" ref="CP475">IF(AQ475="N/A","",Depthdisc(I475,H475,L475,J475,K475,Z475,"Y"))</f>
        <v>0</v>
      </c>
      <c r="CQ475" s="509">
        <f t="array" ref="CQ475">IF(AQ475="N/A","",IF(CU475="N/A",0,GetSizePremiums(I475,H475,J475,K475,L475,M475,N475,O475,getSection(G475,J475,K475))))</f>
        <v>0</v>
      </c>
      <c r="CR475" s="509">
        <f t="array" ref="CR475">IF(AQ475="N/A","",IF(CU475="N/A",0,IF(ISBLANK(G475),0,GetDiameterPremiums(I475,H475,L475,M475,N475,O475,J475,K475,T475))))</f>
        <v>0</v>
      </c>
      <c r="CS475" s="509">
        <f t="array" ref="CS475">IF(AQ475="N/A","",IF(CU475="N/A",0,IF(ISBLANK(G475),0,GetKtoSPremiums(I475,H475,J475,K475,AJ475))))</f>
        <v>0</v>
      </c>
      <c r="CT475" s="509">
        <f t="shared" si="117"/>
        <v>-0.38</v>
      </c>
      <c r="CU475" s="508">
        <f t="array" ref="CU475">IF(AQ475="N/A","",GetFMP(I475, H475, J475, K475, L475, M475, N475, O475, (Q475+R475)/2,Z475,AJ475,"Y"))</f>
        <v>2046</v>
      </c>
      <c r="CV475" s="504">
        <f t="shared" si="118"/>
        <v>2046</v>
      </c>
      <c r="CW475" s="508">
        <f t="shared" si="119"/>
        <v>3300</v>
      </c>
      <c r="CX475" s="717">
        <f t="shared" si="120"/>
        <v>-0.21000000000000002</v>
      </c>
      <c r="CY475" s="717">
        <f>IF(OR(AQ475="N/A",BM475="N/A",BI475="N/A"),"",IF(AND(H475&lt;1,H475&gt;=0.3,I474="ROUND"),IF(CT475&gt;=-0.4,-0.2,-0.15),MAX(CX475,IF(OR(AQ475="N/A",BM475="N/A",BI475="N/A"),"",GetFinalDiscount("Y", I475, H475, J475, K475, L475, M475, N475, O475, AS475, AT475,AU475,AV475, AW475, AX475,AY475, AZ475, BA475, BB475,BC475,BD475, BE475,BG475, BH475, BJ475, BK475, BN475, BO475, BP475)))))</f>
        <v>-0.19</v>
      </c>
      <c r="CZ475" s="717">
        <f t="shared" si="121"/>
        <v>-0.38</v>
      </c>
      <c r="DA475" s="509">
        <f t="shared" si="122"/>
        <v>-0.57000000000000006</v>
      </c>
      <c r="DB475" s="504">
        <f t="shared" si="123"/>
        <v>1418.9999999999998</v>
      </c>
      <c r="DC475" s="504">
        <f t="shared" si="124"/>
        <v>1418.9999999999998</v>
      </c>
      <c r="DD475" s="504" t="str">
        <f t="shared" si="125"/>
        <v/>
      </c>
      <c r="DE475" s="504">
        <f t="array" ref="DE475">IF(OR(AQ475="N/A",BM475="N/A",BI475="N/A"),"",GetCertCharge(H475,"Y",AL475))</f>
        <v>125</v>
      </c>
      <c r="DF475" s="504">
        <f>IF(OR(AQ475="N/A",BM475="N/A",BI475="N/A"),"",DC475*Parameters!$L$3)</f>
        <v>56.759999999999991</v>
      </c>
      <c r="DG475" s="504">
        <f t="shared" si="126"/>
        <v>1237.2399999999998</v>
      </c>
      <c r="DH475" s="504">
        <f t="shared" si="127"/>
        <v>1237.2399999999998</v>
      </c>
    </row>
    <row r="476" spans="2:112" x14ac:dyDescent="0.25">
      <c r="B476" s="798"/>
      <c r="C476" s="799" t="s">
        <v>1526</v>
      </c>
      <c r="D476" s="512"/>
      <c r="E476" s="512"/>
      <c r="F476" s="722" t="s">
        <v>24</v>
      </c>
      <c r="G476" s="800"/>
      <c r="H476" s="801">
        <v>1</v>
      </c>
      <c r="I476" s="509" t="s">
        <v>196</v>
      </c>
      <c r="J476" s="802" t="s">
        <v>279</v>
      </c>
      <c r="K476" s="803" t="s">
        <v>266</v>
      </c>
      <c r="L476" s="804" t="s">
        <v>188</v>
      </c>
      <c r="M476" s="805" t="s">
        <v>202</v>
      </c>
      <c r="N476" s="804" t="s">
        <v>188</v>
      </c>
      <c r="O476" s="804" t="s">
        <v>22</v>
      </c>
      <c r="P476" s="806"/>
      <c r="Q476" s="805"/>
      <c r="R476" s="805"/>
      <c r="S476" s="805"/>
      <c r="T476" s="805"/>
      <c r="U476" s="805">
        <v>1.01</v>
      </c>
      <c r="V476" s="805"/>
      <c r="W476" s="805"/>
      <c r="X476" s="805"/>
      <c r="Y476" s="805"/>
      <c r="Z476" s="805">
        <v>61.9</v>
      </c>
      <c r="AA476" s="512">
        <v>54</v>
      </c>
      <c r="AB476" s="512"/>
      <c r="AC476" s="512"/>
      <c r="AD476" s="807"/>
      <c r="AE476" s="805"/>
      <c r="AF476" s="805"/>
      <c r="AG476" s="805"/>
      <c r="AH476" s="805"/>
      <c r="AI476" s="512"/>
      <c r="AJ476" s="512" t="s">
        <v>2003</v>
      </c>
      <c r="AK476" s="807"/>
      <c r="AL476" s="512"/>
      <c r="AM476" s="807"/>
      <c r="AN476" s="512"/>
      <c r="AO476" s="559">
        <f t="array" ref="AO476">IF(AQ476="N/A","",GetRapPrice(I476,H476,J476,K476))</f>
        <v>3300</v>
      </c>
      <c r="AP476" s="509">
        <f t="shared" si="112"/>
        <v>-0.38</v>
      </c>
      <c r="AQ476" s="508">
        <f t="array" ref="AQ476">GetFMP(I476,H476,J476,K476,L476,M476,N476,O476,(Q476+R476)/2,Z476,AJ476,"Y")</f>
        <v>2046</v>
      </c>
      <c r="AR476" s="504">
        <f t="shared" si="113"/>
        <v>2046</v>
      </c>
      <c r="AS476" s="808"/>
      <c r="AT476" s="809"/>
      <c r="AU476" s="810"/>
      <c r="AV476" s="810"/>
      <c r="AW476" s="811" t="s">
        <v>189</v>
      </c>
      <c r="AX476" s="811" t="s">
        <v>1183</v>
      </c>
      <c r="AY476" s="810" t="s">
        <v>1182</v>
      </c>
      <c r="AZ476" s="810" t="s">
        <v>1196</v>
      </c>
      <c r="BA476" s="810" t="s">
        <v>1183</v>
      </c>
      <c r="BB476" s="810" t="s">
        <v>1183</v>
      </c>
      <c r="BC476" s="810" t="s">
        <v>1183</v>
      </c>
      <c r="BD476" s="810" t="s">
        <v>1234</v>
      </c>
      <c r="BE476" s="810" t="s">
        <v>1183</v>
      </c>
      <c r="BF476" s="811">
        <f>NaturalRelatedDisc(I476,H476,J476,K476,AX476,"Y",L476,M476,N476,O476)+NaturalRelatedDisc(I476,H476,J476,K476,AY476,"Y",L476,M476,N476,O476)+OpenRelatedDisc(I476,H476,J476,K476,AZ476,"Y",L476,M476,N476,O476)+GrainingRelatedDisc(I476,H476,J476,K476,BA476,"Surface","Y",L476,M476,N476,O476)+GrainingRelatedDisc(I476,H476,J476,K476,BB476,"Internal","Y",L476,M476,N476,O476)+OthersRelatedDisc(I476,H476,J476,K476,BC476,"Y",L476,M476,N476,O476)+OthersRelatedDisc(I476,H476,J476,K476,BD476,"Y",L476,M476,N476,O476)+OthersRelatedDisc(I476,H476,J476,K476,BE476,"Y",L476,M476,N476,O476)+cutrelatedDisc(I476,H476,J476,K476,L476,M476,N476,AW476,"Y",O476)+GetColClarupgDwg(I476,H476,J476,K476,AU476,AV476,"Y",L476)</f>
        <v>-0.04</v>
      </c>
      <c r="BG476" s="810" t="s">
        <v>192</v>
      </c>
      <c r="BH476" s="810" t="s">
        <v>206</v>
      </c>
      <c r="BI476" s="811">
        <f t="shared" si="114"/>
        <v>-0.17</v>
      </c>
      <c r="BJ476" s="810" t="s">
        <v>1183</v>
      </c>
      <c r="BK476" s="810" t="s">
        <v>1183</v>
      </c>
      <c r="BL476" s="810" t="s">
        <v>1324</v>
      </c>
      <c r="BM476" s="811">
        <f t="shared" si="115"/>
        <v>0</v>
      </c>
      <c r="BN476" s="812" t="s">
        <v>749</v>
      </c>
      <c r="BO476" s="812" t="s">
        <v>749</v>
      </c>
      <c r="BP476" s="812" t="s">
        <v>749</v>
      </c>
      <c r="BQ476" s="811">
        <f>cleanrelateddisc(I476, H476, J476, K476, BN476, BO476, "Y", L476, M476, N476)+HARelatedDisc(I476, H476, J476, K476,BP476, "Y", L476)</f>
        <v>0</v>
      </c>
      <c r="BR476" s="810"/>
      <c r="BS476" s="810"/>
      <c r="BT476" s="811"/>
      <c r="BU476" s="811"/>
      <c r="BV476" s="810"/>
      <c r="BW476" s="811"/>
      <c r="BX476" s="810"/>
      <c r="BY476" s="813"/>
      <c r="BZ476" s="811"/>
      <c r="CA476" s="813"/>
      <c r="CB476" s="811"/>
      <c r="CC476" s="810"/>
      <c r="CD476" s="810"/>
      <c r="CE476" s="810"/>
      <c r="CF476" s="810"/>
      <c r="CG476" s="810"/>
      <c r="CH476" s="810"/>
      <c r="CI476" s="810"/>
      <c r="CJ476" s="810"/>
      <c r="CK476" s="814"/>
      <c r="CL476" s="815">
        <f t="array" ref="CL476">getSection(I476,J476,K476)</f>
        <v>9</v>
      </c>
      <c r="CM476" s="508">
        <f t="array" ref="CM476">IF(AQ476="N/A","",IF(CU476="N/A",0,GetRapPrice(I476,H476,J476,K476)))</f>
        <v>3300</v>
      </c>
      <c r="CN476" s="509">
        <f t="shared" si="116"/>
        <v>-0.38</v>
      </c>
      <c r="CO476" s="509">
        <f t="array" ref="CO476">IF(AQ476="N/A","",IF(CU476="N/A",0,IF(ISBLANK(G476),0,GetPolSymmDiscount(I476,H476,J476,K476,L476,M476,N476,O476))))</f>
        <v>0</v>
      </c>
      <c r="CP476" s="509">
        <f t="array" ref="CP476">IF(AQ476="N/A","",Depthdisc(I476,H476,L476,J476,K476,Z476,"Y"))</f>
        <v>0</v>
      </c>
      <c r="CQ476" s="509">
        <f t="array" ref="CQ476">IF(AQ476="N/A","",IF(CU476="N/A",0,GetSizePremiums(I476,H476,J476,K476,L476,M476,N476,O476,getSection(G476,J476,K476))))</f>
        <v>0</v>
      </c>
      <c r="CR476" s="509">
        <f t="array" ref="CR476">IF(AQ476="N/A","",IF(CU476="N/A",0,IF(ISBLANK(G476),0,GetDiameterPremiums(I476,H476,L476,M476,N476,O476,J476,K476,T476))))</f>
        <v>0</v>
      </c>
      <c r="CS476" s="509">
        <f t="array" ref="CS476">IF(AQ476="N/A","",IF(CU476="N/A",0,IF(ISBLANK(G476),0,GetKtoSPremiums(I476,H476,J476,K476,AJ476))))</f>
        <v>0</v>
      </c>
      <c r="CT476" s="509">
        <f t="shared" si="117"/>
        <v>-0.38</v>
      </c>
      <c r="CU476" s="508">
        <f t="array" ref="CU476">IF(AQ476="N/A","",GetFMP(I476, H476, J476, K476, L476, M476, N476, O476, (Q476+R476)/2,Z476,AJ476,"Y"))</f>
        <v>2046</v>
      </c>
      <c r="CV476" s="504">
        <f t="shared" si="118"/>
        <v>2046</v>
      </c>
      <c r="CW476" s="508">
        <f t="shared" si="119"/>
        <v>3300</v>
      </c>
      <c r="CX476" s="717">
        <f t="shared" si="120"/>
        <v>-0.21000000000000002</v>
      </c>
      <c r="CY476" s="717">
        <f>IF(OR(AQ476="N/A",BM476="N/A",BI476="N/A"),"",IF(AND(H476&lt;1,H476&gt;=0.3,I475="ROUND"),IF(CT476&gt;=-0.4,-0.2,-0.15),MAX(CX476,IF(OR(AQ476="N/A",BM476="N/A",BI476="N/A"),"",GetFinalDiscount("Y", I476, H476, J476, K476, L476, M476, N476, O476, AS476, AT476,AU476,AV476, AW476, AX476,AY476, AZ476, BA476, BB476,BC476,BD476, BE476,BG476, BH476, BJ476, BK476, BN476, BO476, BP476)))))</f>
        <v>-0.19</v>
      </c>
      <c r="CZ476" s="717">
        <f t="shared" si="121"/>
        <v>-0.38</v>
      </c>
      <c r="DA476" s="509">
        <f t="shared" si="122"/>
        <v>-0.57000000000000006</v>
      </c>
      <c r="DB476" s="504">
        <f t="shared" si="123"/>
        <v>1418.9999999999998</v>
      </c>
      <c r="DC476" s="504">
        <f t="shared" si="124"/>
        <v>1418.9999999999998</v>
      </c>
      <c r="DD476" s="504" t="str">
        <f t="shared" si="125"/>
        <v/>
      </c>
      <c r="DE476" s="504">
        <f t="array" ref="DE476">IF(OR(AQ476="N/A",BM476="N/A",BI476="N/A"),"",GetCertCharge(H476,"Y",AL476))</f>
        <v>125</v>
      </c>
      <c r="DF476" s="504">
        <f>IF(OR(AQ476="N/A",BM476="N/A",BI476="N/A"),"",DC476*Parameters!$L$3)</f>
        <v>56.759999999999991</v>
      </c>
      <c r="DG476" s="504">
        <f t="shared" si="126"/>
        <v>1237.2399999999998</v>
      </c>
      <c r="DH476" s="504">
        <f t="shared" si="127"/>
        <v>1237.2399999999998</v>
      </c>
    </row>
    <row r="477" spans="2:112" x14ac:dyDescent="0.25">
      <c r="B477" s="798"/>
      <c r="C477" s="799" t="s">
        <v>1528</v>
      </c>
      <c r="D477" s="512"/>
      <c r="E477" s="512"/>
      <c r="F477" s="722" t="s">
        <v>24</v>
      </c>
      <c r="G477" s="800"/>
      <c r="H477" s="801">
        <v>1</v>
      </c>
      <c r="I477" s="509" t="s">
        <v>196</v>
      </c>
      <c r="J477" s="802" t="s">
        <v>215</v>
      </c>
      <c r="K477" s="803" t="s">
        <v>266</v>
      </c>
      <c r="L477" s="804" t="s">
        <v>215</v>
      </c>
      <c r="M477" s="805" t="s">
        <v>202</v>
      </c>
      <c r="N477" s="804" t="s">
        <v>202</v>
      </c>
      <c r="O477" s="804" t="s">
        <v>22</v>
      </c>
      <c r="P477" s="806"/>
      <c r="Q477" s="805"/>
      <c r="R477" s="805"/>
      <c r="S477" s="805"/>
      <c r="T477" s="805"/>
      <c r="U477" s="805">
        <v>1.01</v>
      </c>
      <c r="V477" s="805"/>
      <c r="W477" s="805"/>
      <c r="X477" s="805"/>
      <c r="Y477" s="805"/>
      <c r="Z477" s="805">
        <v>65.3</v>
      </c>
      <c r="AA477" s="512">
        <v>57</v>
      </c>
      <c r="AB477" s="512"/>
      <c r="AC477" s="512"/>
      <c r="AD477" s="807"/>
      <c r="AE477" s="805"/>
      <c r="AF477" s="805"/>
      <c r="AG477" s="805"/>
      <c r="AH477" s="805"/>
      <c r="AI477" s="512"/>
      <c r="AJ477" s="512" t="s">
        <v>2005</v>
      </c>
      <c r="AK477" s="807"/>
      <c r="AL477" s="512"/>
      <c r="AM477" s="807"/>
      <c r="AN477" s="512"/>
      <c r="AO477" s="559">
        <f t="array" ref="AO477">IF(AQ477="N/A","",GetRapPrice(I477,H477,J477,K477))</f>
        <v>6200</v>
      </c>
      <c r="AP477" s="509">
        <f t="shared" si="112"/>
        <v>-0.57999999999999985</v>
      </c>
      <c r="AQ477" s="508">
        <f t="array" ref="AQ477">GetFMP(I477,H477,J477,K477,L477,M477,N477,O477,(Q477+R477)/2,Z477,AJ477,"Y")</f>
        <v>2604.0000000000005</v>
      </c>
      <c r="AR477" s="504">
        <f t="shared" si="113"/>
        <v>2604.0000000000005</v>
      </c>
      <c r="AS477" s="808"/>
      <c r="AT477" s="809"/>
      <c r="AU477" s="810"/>
      <c r="AV477" s="810"/>
      <c r="AW477" s="811" t="s">
        <v>189</v>
      </c>
      <c r="AX477" s="811" t="s">
        <v>1183</v>
      </c>
      <c r="AY477" s="810" t="s">
        <v>1180</v>
      </c>
      <c r="AZ477" s="810" t="s">
        <v>267</v>
      </c>
      <c r="BA477" s="810" t="s">
        <v>1183</v>
      </c>
      <c r="BB477" s="810" t="s">
        <v>1183</v>
      </c>
      <c r="BC477" s="810" t="s">
        <v>1183</v>
      </c>
      <c r="BD477" s="810" t="s">
        <v>1240</v>
      </c>
      <c r="BE477" s="810" t="s">
        <v>1183</v>
      </c>
      <c r="BF477" s="811">
        <f>NaturalRelatedDisc(I477,H477,J477,K477,AX477,"Y",L477,M477,N477,O477)+NaturalRelatedDisc(I477,H477,J477,K477,AY477,"Y",L477,M477,N477,O477)+OpenRelatedDisc(I477,H477,J477,K477,AZ477,"Y",L477,M477,N477,O477)+GrainingRelatedDisc(I477,H477,J477,K477,BA477,"Surface","Y",L477,M477,N477,O477)+GrainingRelatedDisc(I477,H477,J477,K477,BB477,"Internal","Y",L477,M477,N477,O477)+OthersRelatedDisc(I477,H477,J477,K477,BC477,"Y",L477,M477,N477,O477)+OthersRelatedDisc(I477,H477,J477,K477,BD477,"Y",L477,M477,N477,O477)+OthersRelatedDisc(I477,H477,J477,K477,BE477,"Y",L477,M477,N477,O477)+cutrelatedDisc(I477,H477,J477,K477,L477,M477,N477,AW477,"Y",O477)+GetColClarupgDwg(I477,H477,J477,K477,AU477,AV477,"Y",L477)</f>
        <v>-1.2500000000000001E-2</v>
      </c>
      <c r="BG477" s="810" t="s">
        <v>1183</v>
      </c>
      <c r="BH477" s="810" t="s">
        <v>193</v>
      </c>
      <c r="BI477" s="811">
        <f t="shared" si="114"/>
        <v>-0.08</v>
      </c>
      <c r="BJ477" s="810" t="s">
        <v>1183</v>
      </c>
      <c r="BK477" s="810" t="s">
        <v>1183</v>
      </c>
      <c r="BL477" s="810" t="s">
        <v>1327</v>
      </c>
      <c r="BM477" s="811">
        <f t="shared" si="115"/>
        <v>0</v>
      </c>
      <c r="BN477" s="812" t="s">
        <v>749</v>
      </c>
      <c r="BO477" s="812" t="s">
        <v>749</v>
      </c>
      <c r="BP477" s="812" t="s">
        <v>749</v>
      </c>
      <c r="BQ477" s="811">
        <f>cleanrelateddisc(I477, H477, J477, K477, BN477, BO477, "Y", L477, M477, N477)+HARelatedDisc(I477, H477, J477, K477,BP477, "Y", L477)</f>
        <v>0</v>
      </c>
      <c r="BR477" s="810"/>
      <c r="BS477" s="810"/>
      <c r="BT477" s="811"/>
      <c r="BU477" s="811"/>
      <c r="BV477" s="810"/>
      <c r="BW477" s="811"/>
      <c r="BX477" s="810"/>
      <c r="BY477" s="813"/>
      <c r="BZ477" s="811"/>
      <c r="CA477" s="813"/>
      <c r="CB477" s="811"/>
      <c r="CC477" s="810"/>
      <c r="CD477" s="810"/>
      <c r="CE477" s="810"/>
      <c r="CF477" s="810"/>
      <c r="CG477" s="810"/>
      <c r="CH477" s="810"/>
      <c r="CI477" s="810"/>
      <c r="CJ477" s="810"/>
      <c r="CK477" s="814"/>
      <c r="CL477" s="815">
        <f t="array" ref="CL477">getSection(I477,J477,K477)</f>
        <v>8</v>
      </c>
      <c r="CM477" s="508">
        <f t="array" ref="CM477">IF(AQ477="N/A","",IF(CU477="N/A",0,GetRapPrice(I477,H477,J477,K477)))</f>
        <v>6200</v>
      </c>
      <c r="CN477" s="509">
        <f t="shared" si="116"/>
        <v>-0.57999999999999985</v>
      </c>
      <c r="CO477" s="509">
        <f t="array" ref="CO477">IF(AQ477="N/A","",IF(CU477="N/A",0,IF(ISBLANK(G477),0,GetPolSymmDiscount(I477,H477,J477,K477,L477,M477,N477,O477))))</f>
        <v>0</v>
      </c>
      <c r="CP477" s="509">
        <f t="array" ref="CP477">IF(AQ477="N/A","",Depthdisc(I477,H477,L477,J477,K477,Z477,"Y"))</f>
        <v>0</v>
      </c>
      <c r="CQ477" s="509">
        <f t="array" ref="CQ477">IF(AQ477="N/A","",IF(CU477="N/A",0,GetSizePremiums(I477,H477,J477,K477,L477,M477,N477,O477,getSection(G477,J477,K477))))</f>
        <v>0</v>
      </c>
      <c r="CR477" s="509">
        <f t="array" ref="CR477">IF(AQ477="N/A","",IF(CU477="N/A",0,IF(ISBLANK(G477),0,GetDiameterPremiums(I477,H477,L477,M477,N477,O477,J477,K477,T477))))</f>
        <v>0</v>
      </c>
      <c r="CS477" s="509">
        <f t="array" ref="CS477">IF(AQ477="N/A","",IF(CU477="N/A",0,IF(ISBLANK(G477),0,GetKtoSPremiums(I477,H477,J477,K477,AJ477))))</f>
        <v>0</v>
      </c>
      <c r="CT477" s="509">
        <f t="shared" si="117"/>
        <v>-0.57999999999999985</v>
      </c>
      <c r="CU477" s="508">
        <f t="array" ref="CU477">IF(AQ477="N/A","",GetFMP(I477, H477, J477, K477, L477, M477, N477, O477, (Q477+R477)/2,Z477,AJ477,"Y"))</f>
        <v>2604.0000000000005</v>
      </c>
      <c r="CV477" s="504">
        <f t="shared" si="118"/>
        <v>2604.0000000000005</v>
      </c>
      <c r="CW477" s="508">
        <f t="shared" si="119"/>
        <v>6200</v>
      </c>
      <c r="CX477" s="717">
        <f t="shared" si="120"/>
        <v>-9.2499999999999999E-2</v>
      </c>
      <c r="CY477" s="717">
        <f>IF(OR(AQ477="N/A",BM477="N/A",BI477="N/A"),"",IF(AND(H477&lt;1,H477&gt;=0.3,I476="ROUND"),IF(CT477&gt;=-0.4,-0.2,-0.15),MAX(CX477,IF(OR(AQ477="N/A",BM477="N/A",BI477="N/A"),"",GetFinalDiscount("Y", I477, H477, J477, K477, L477, M477, N477, O477, AS477, AT477,AU477,AV477, AW477, AX477,AY477, AZ477, BA477, BB477,BC477,BD477, BE477,BG477, BH477, BJ477, BK477, BN477, BO477, BP477)))))</f>
        <v>-9.2499999999999999E-2</v>
      </c>
      <c r="CZ477" s="717">
        <f t="shared" si="121"/>
        <v>-0.57999999999999985</v>
      </c>
      <c r="DA477" s="509">
        <f t="shared" si="122"/>
        <v>-0.67249999999999988</v>
      </c>
      <c r="DB477" s="504">
        <f t="shared" si="123"/>
        <v>2030.5000000000007</v>
      </c>
      <c r="DC477" s="504">
        <f t="shared" si="124"/>
        <v>2030.5000000000007</v>
      </c>
      <c r="DD477" s="504" t="str">
        <f t="shared" si="125"/>
        <v/>
      </c>
      <c r="DE477" s="504">
        <f t="array" ref="DE477">IF(OR(AQ477="N/A",BM477="N/A",BI477="N/A"),"",GetCertCharge(H477,"Y",AL477))</f>
        <v>125</v>
      </c>
      <c r="DF477" s="504">
        <f>IF(OR(AQ477="N/A",BM477="N/A",BI477="N/A"),"",DC477*Parameters!$L$3)</f>
        <v>81.220000000000027</v>
      </c>
      <c r="DG477" s="504">
        <f t="shared" si="126"/>
        <v>1824.2800000000007</v>
      </c>
      <c r="DH477" s="504">
        <f t="shared" si="127"/>
        <v>1824.2800000000007</v>
      </c>
    </row>
    <row r="478" spans="2:112" x14ac:dyDescent="0.25">
      <c r="B478" s="798"/>
      <c r="C478" s="799" t="s">
        <v>1529</v>
      </c>
      <c r="D478" s="512"/>
      <c r="E478" s="512"/>
      <c r="F478" s="722" t="s">
        <v>24</v>
      </c>
      <c r="G478" s="800"/>
      <c r="H478" s="801">
        <v>1</v>
      </c>
      <c r="I478" s="509" t="s">
        <v>196</v>
      </c>
      <c r="J478" s="802" t="s">
        <v>215</v>
      </c>
      <c r="K478" s="803" t="s">
        <v>251</v>
      </c>
      <c r="L478" s="804" t="s">
        <v>215</v>
      </c>
      <c r="M478" s="805" t="s">
        <v>202</v>
      </c>
      <c r="N478" s="804" t="s">
        <v>202</v>
      </c>
      <c r="O478" s="804" t="s">
        <v>22</v>
      </c>
      <c r="P478" s="806"/>
      <c r="Q478" s="805"/>
      <c r="R478" s="805"/>
      <c r="S478" s="805"/>
      <c r="T478" s="805"/>
      <c r="U478" s="805">
        <v>1.01</v>
      </c>
      <c r="V478" s="805"/>
      <c r="W478" s="805"/>
      <c r="X478" s="805"/>
      <c r="Y478" s="805"/>
      <c r="Z478" s="805">
        <v>66.3</v>
      </c>
      <c r="AA478" s="512">
        <v>58</v>
      </c>
      <c r="AB478" s="512"/>
      <c r="AC478" s="512"/>
      <c r="AD478" s="807"/>
      <c r="AE478" s="805"/>
      <c r="AF478" s="805"/>
      <c r="AG478" s="805"/>
      <c r="AH478" s="805"/>
      <c r="AI478" s="512"/>
      <c r="AJ478" s="512" t="s">
        <v>2006</v>
      </c>
      <c r="AK478" s="807"/>
      <c r="AL478" s="512"/>
      <c r="AM478" s="807"/>
      <c r="AN478" s="512"/>
      <c r="AO478" s="559">
        <f t="array" ref="AO478">IF(AQ478="N/A","",GetRapPrice(I478,H478,J478,K478))</f>
        <v>9500</v>
      </c>
      <c r="AP478" s="509">
        <f t="shared" si="112"/>
        <v>-0.64</v>
      </c>
      <c r="AQ478" s="508">
        <f t="array" ref="AQ478">GetFMP(I478,H478,J478,K478,L478,M478,N478,O478,(Q478+R478)/2,Z478,AJ478,"Y")</f>
        <v>3420</v>
      </c>
      <c r="AR478" s="504">
        <f t="shared" si="113"/>
        <v>3420</v>
      </c>
      <c r="AS478" s="808"/>
      <c r="AT478" s="809"/>
      <c r="AU478" s="810"/>
      <c r="AV478" s="810"/>
      <c r="AW478" s="811" t="s">
        <v>189</v>
      </c>
      <c r="AX478" s="811" t="s">
        <v>1183</v>
      </c>
      <c r="AY478" s="810" t="s">
        <v>1180</v>
      </c>
      <c r="AZ478" s="810" t="s">
        <v>1183</v>
      </c>
      <c r="BA478" s="810" t="s">
        <v>1183</v>
      </c>
      <c r="BB478" s="810" t="s">
        <v>1183</v>
      </c>
      <c r="BC478" s="810" t="s">
        <v>1183</v>
      </c>
      <c r="BD478" s="810" t="s">
        <v>1240</v>
      </c>
      <c r="BE478" s="810" t="s">
        <v>1183</v>
      </c>
      <c r="BF478" s="811">
        <f>NaturalRelatedDisc(I478,H478,J478,K478,AX478,"Y",L478,M478,N478,O478)+NaturalRelatedDisc(I478,H478,J478,K478,AY478,"Y",L478,M478,N478,O478)+OpenRelatedDisc(I478,H478,J478,K478,AZ478,"Y",L478,M478,N478,O478)+GrainingRelatedDisc(I478,H478,J478,K478,BA478,"Surface","Y",L478,M478,N478,O478)+GrainingRelatedDisc(I478,H478,J478,K478,BB478,"Internal","Y",L478,M478,N478,O478)+OthersRelatedDisc(I478,H478,J478,K478,BC478,"Y",L478,M478,N478,O478)+OthersRelatedDisc(I478,H478,J478,K478,BD478,"Y",L478,M478,N478,O478)+OthersRelatedDisc(I478,H478,J478,K478,BE478,"Y",L478,M478,N478,O478)+cutrelatedDisc(I478,H478,J478,K478,L478,M478,N478,AW478,"Y",O478)+GetColClarupgDwg(I478,H478,J478,K478,AU478,AV478,"Y",L478)</f>
        <v>-7.4999999999999997E-3</v>
      </c>
      <c r="BG478" s="810" t="s">
        <v>1183</v>
      </c>
      <c r="BH478" s="810" t="s">
        <v>1160</v>
      </c>
      <c r="BI478" s="811">
        <f t="shared" si="114"/>
        <v>-2.5000000000000001E-2</v>
      </c>
      <c r="BJ478" s="810" t="s">
        <v>1284</v>
      </c>
      <c r="BK478" s="810" t="s">
        <v>1183</v>
      </c>
      <c r="BL478" s="810" t="s">
        <v>1322</v>
      </c>
      <c r="BM478" s="811">
        <f t="shared" si="115"/>
        <v>-0.01</v>
      </c>
      <c r="BN478" s="812" t="s">
        <v>861</v>
      </c>
      <c r="BO478" s="812" t="s">
        <v>749</v>
      </c>
      <c r="BP478" s="812" t="s">
        <v>861</v>
      </c>
      <c r="BQ478" s="811">
        <f>cleanrelateddisc(I478, H478, J478, K478, BN478, BO478, "Y", L478, M478, N478)+HARelatedDisc(I478, H478, J478, K478,BP478, "Y", L478)</f>
        <v>0</v>
      </c>
      <c r="BR478" s="810"/>
      <c r="BS478" s="810"/>
      <c r="BT478" s="811"/>
      <c r="BU478" s="811"/>
      <c r="BV478" s="810"/>
      <c r="BW478" s="811"/>
      <c r="BX478" s="810"/>
      <c r="BY478" s="813"/>
      <c r="BZ478" s="811"/>
      <c r="CA478" s="813"/>
      <c r="CB478" s="811"/>
      <c r="CC478" s="810"/>
      <c r="CD478" s="810"/>
      <c r="CE478" s="810"/>
      <c r="CF478" s="810"/>
      <c r="CG478" s="810"/>
      <c r="CH478" s="810"/>
      <c r="CI478" s="810"/>
      <c r="CJ478" s="810"/>
      <c r="CK478" s="814"/>
      <c r="CL478" s="815">
        <f t="array" ref="CL478">getSection(I478,J478,K478)</f>
        <v>5</v>
      </c>
      <c r="CM478" s="508">
        <f t="array" ref="CM478">IF(AQ478="N/A","",IF(CU478="N/A",0,GetRapPrice(I478,H478,J478,K478)))</f>
        <v>9500</v>
      </c>
      <c r="CN478" s="509">
        <f t="shared" si="116"/>
        <v>-0.64</v>
      </c>
      <c r="CO478" s="509">
        <f t="array" ref="CO478">IF(AQ478="N/A","",IF(CU478="N/A",0,IF(ISBLANK(G478),0,GetPolSymmDiscount(I478,H478,J478,K478,L478,M478,N478,O478))))</f>
        <v>0</v>
      </c>
      <c r="CP478" s="509">
        <f t="array" ref="CP478">IF(AQ478="N/A","",Depthdisc(I478,H478,L478,J478,K478,Z478,"Y"))</f>
        <v>0</v>
      </c>
      <c r="CQ478" s="509">
        <f t="array" ref="CQ478">IF(AQ478="N/A","",IF(CU478="N/A",0,GetSizePremiums(I478,H478,J478,K478,L478,M478,N478,O478,getSection(G478,J478,K478))))</f>
        <v>0</v>
      </c>
      <c r="CR478" s="509">
        <f t="array" ref="CR478">IF(AQ478="N/A","",IF(CU478="N/A",0,IF(ISBLANK(G478),0,GetDiameterPremiums(I478,H478,L478,M478,N478,O478,J478,K478,T478))))</f>
        <v>0</v>
      </c>
      <c r="CS478" s="509">
        <f t="array" ref="CS478">IF(AQ478="N/A","",IF(CU478="N/A",0,IF(ISBLANK(G478),0,GetKtoSPremiums(I478,H478,J478,K478,AJ478))))</f>
        <v>0</v>
      </c>
      <c r="CT478" s="509">
        <f t="shared" si="117"/>
        <v>-0.64</v>
      </c>
      <c r="CU478" s="508">
        <f t="array" ref="CU478">IF(AQ478="N/A","",GetFMP(I478, H478, J478, K478, L478, M478, N478, O478, (Q478+R478)/2,Z478,AJ478,"Y"))</f>
        <v>3420</v>
      </c>
      <c r="CV478" s="504">
        <f t="shared" si="118"/>
        <v>3420</v>
      </c>
      <c r="CW478" s="508">
        <f t="shared" si="119"/>
        <v>9500</v>
      </c>
      <c r="CX478" s="717">
        <f t="shared" si="120"/>
        <v>-4.2500000000000003E-2</v>
      </c>
      <c r="CY478" s="717">
        <f>IF(OR(AQ478="N/A",BM478="N/A",BI478="N/A"),"",IF(AND(H478&lt;1,H478&gt;=0.3,I477="ROUND"),IF(CT478&gt;=-0.4,-0.2,-0.15),MAX(CX478,IF(OR(AQ478="N/A",BM478="N/A",BI478="N/A"),"",GetFinalDiscount("Y", I478, H478, J478, K478, L478, M478, N478, O478, AS478, AT478,AU478,AV478, AW478, AX478,AY478, AZ478, BA478, BB478,BC478,BD478, BE478,BG478, BH478, BJ478, BK478, BN478, BO478, BP478)))))</f>
        <v>-4.2500000000000003E-2</v>
      </c>
      <c r="CZ478" s="717">
        <f t="shared" si="121"/>
        <v>-0.64</v>
      </c>
      <c r="DA478" s="509">
        <f t="shared" si="122"/>
        <v>-0.6825</v>
      </c>
      <c r="DB478" s="504">
        <f t="shared" si="123"/>
        <v>3016.25</v>
      </c>
      <c r="DC478" s="504">
        <f t="shared" si="124"/>
        <v>3016.25</v>
      </c>
      <c r="DD478" s="504" t="str">
        <f t="shared" si="125"/>
        <v/>
      </c>
      <c r="DE478" s="504">
        <f t="array" ref="DE478">IF(OR(AQ478="N/A",BM478="N/A",BI478="N/A"),"",GetCertCharge(H478,"Y",AL478))</f>
        <v>125</v>
      </c>
      <c r="DF478" s="504">
        <f>IF(OR(AQ478="N/A",BM478="N/A",BI478="N/A"),"",DC478*Parameters!$L$3)</f>
        <v>120.65</v>
      </c>
      <c r="DG478" s="504">
        <f t="shared" si="126"/>
        <v>2770.6</v>
      </c>
      <c r="DH478" s="504">
        <f t="shared" si="127"/>
        <v>2770.6</v>
      </c>
    </row>
    <row r="479" spans="2:112" x14ac:dyDescent="0.25">
      <c r="B479" s="798"/>
      <c r="C479" s="799" t="s">
        <v>1526</v>
      </c>
      <c r="D479" s="512"/>
      <c r="E479" s="512"/>
      <c r="F479" s="722" t="s">
        <v>24</v>
      </c>
      <c r="G479" s="800"/>
      <c r="H479" s="801">
        <v>1</v>
      </c>
      <c r="I479" s="509" t="s">
        <v>196</v>
      </c>
      <c r="J479" s="802" t="s">
        <v>749</v>
      </c>
      <c r="K479" s="803" t="s">
        <v>266</v>
      </c>
      <c r="L479" s="804" t="s">
        <v>188</v>
      </c>
      <c r="M479" s="805" t="s">
        <v>202</v>
      </c>
      <c r="N479" s="804" t="s">
        <v>188</v>
      </c>
      <c r="O479" s="804" t="s">
        <v>69</v>
      </c>
      <c r="P479" s="806"/>
      <c r="Q479" s="805"/>
      <c r="R479" s="805"/>
      <c r="S479" s="805"/>
      <c r="T479" s="805"/>
      <c r="U479" s="805">
        <v>1.01</v>
      </c>
      <c r="V479" s="805"/>
      <c r="W479" s="805"/>
      <c r="X479" s="805"/>
      <c r="Y479" s="805"/>
      <c r="Z479" s="805">
        <v>61.9</v>
      </c>
      <c r="AA479" s="512">
        <v>54</v>
      </c>
      <c r="AB479" s="512"/>
      <c r="AC479" s="512"/>
      <c r="AD479" s="807"/>
      <c r="AE479" s="805"/>
      <c r="AF479" s="805"/>
      <c r="AG479" s="805"/>
      <c r="AH479" s="805"/>
      <c r="AI479" s="512"/>
      <c r="AJ479" s="512" t="s">
        <v>2003</v>
      </c>
      <c r="AK479" s="807"/>
      <c r="AL479" s="512"/>
      <c r="AM479" s="807"/>
      <c r="AN479" s="512"/>
      <c r="AO479" s="559">
        <f t="array" ref="AO479">IF(AQ479="N/A","",GetRapPrice(I479,H479,J479,K479))</f>
        <v>2900</v>
      </c>
      <c r="AP479" s="509">
        <f t="shared" si="112"/>
        <v>-0.54</v>
      </c>
      <c r="AQ479" s="508">
        <f t="array" ref="AQ479">GetFMP(I479,H479,J479,K479,L479,M479,N479,O479,(Q479+R479)/2,Z479,AJ479,"Y")</f>
        <v>1334</v>
      </c>
      <c r="AR479" s="504">
        <f t="shared" si="113"/>
        <v>1334</v>
      </c>
      <c r="AS479" s="808"/>
      <c r="AT479" s="809"/>
      <c r="AU479" s="810"/>
      <c r="AV479" s="810"/>
      <c r="AW479" s="811" t="s">
        <v>189</v>
      </c>
      <c r="AX479" s="811" t="s">
        <v>1183</v>
      </c>
      <c r="AY479" s="810" t="s">
        <v>1182</v>
      </c>
      <c r="AZ479" s="810" t="s">
        <v>1196</v>
      </c>
      <c r="BA479" s="810" t="s">
        <v>1183</v>
      </c>
      <c r="BB479" s="810" t="s">
        <v>1183</v>
      </c>
      <c r="BC479" s="810" t="s">
        <v>1183</v>
      </c>
      <c r="BD479" s="810" t="s">
        <v>1234</v>
      </c>
      <c r="BE479" s="810" t="s">
        <v>1183</v>
      </c>
      <c r="BF479" s="811">
        <f>NaturalRelatedDisc(I479,H479,J479,K479,AX479,"Y",L479,M479,N479,O479)+NaturalRelatedDisc(I479,H479,J479,K479,AY479,"Y",L479,M479,N479,O479)+OpenRelatedDisc(I479,H479,J479,K479,AZ479,"Y",L479,M479,N479,O479)+GrainingRelatedDisc(I479,H479,J479,K479,BA479,"Surface","Y",L479,M479,N479,O479)+GrainingRelatedDisc(I479,H479,J479,K479,BB479,"Internal","Y",L479,M479,N479,O479)+OthersRelatedDisc(I479,H479,J479,K479,BC479,"Y",L479,M479,N479,O479)+OthersRelatedDisc(I479,H479,J479,K479,BD479,"Y",L479,M479,N479,O479)+OthersRelatedDisc(I479,H479,J479,K479,BE479,"Y",L479,M479,N479,O479)+cutrelatedDisc(I479,H479,J479,K479,L479,M479,N479,AW479,"Y",O479)+GetColClarupgDwg(I479,H479,J479,K479,AU479,AV479,"Y",L479)</f>
        <v>-0.02</v>
      </c>
      <c r="BG479" s="810" t="s">
        <v>192</v>
      </c>
      <c r="BH479" s="810" t="s">
        <v>206</v>
      </c>
      <c r="BI479" s="811">
        <f t="shared" si="114"/>
        <v>-0.13</v>
      </c>
      <c r="BJ479" s="810" t="s">
        <v>1183</v>
      </c>
      <c r="BK479" s="810" t="s">
        <v>1183</v>
      </c>
      <c r="BL479" s="810" t="s">
        <v>1324</v>
      </c>
      <c r="BM479" s="811">
        <f t="shared" si="115"/>
        <v>0</v>
      </c>
      <c r="BN479" s="812" t="s">
        <v>749</v>
      </c>
      <c r="BO479" s="812" t="s">
        <v>749</v>
      </c>
      <c r="BP479" s="812" t="s">
        <v>749</v>
      </c>
      <c r="BQ479" s="811">
        <f>cleanrelateddisc(I479, H479, J479, K479, BN479, BO479, "Y", L479, M479, N479)+HARelatedDisc(I479, H479, J479, K479,BP479, "Y", L479)</f>
        <v>0</v>
      </c>
      <c r="BR479" s="810"/>
      <c r="BS479" s="810"/>
      <c r="BT479" s="811"/>
      <c r="BU479" s="811"/>
      <c r="BV479" s="810"/>
      <c r="BW479" s="811"/>
      <c r="BX479" s="810"/>
      <c r="BY479" s="813"/>
      <c r="BZ479" s="811"/>
      <c r="CA479" s="813"/>
      <c r="CB479" s="811"/>
      <c r="CC479" s="810"/>
      <c r="CD479" s="810"/>
      <c r="CE479" s="810"/>
      <c r="CF479" s="810"/>
      <c r="CG479" s="810"/>
      <c r="CH479" s="810"/>
      <c r="CI479" s="810"/>
      <c r="CJ479" s="810"/>
      <c r="CK479" s="814"/>
      <c r="CL479" s="815">
        <f t="array" ref="CL479">getSection(I479,J479,K479)</f>
        <v>9</v>
      </c>
      <c r="CM479" s="508">
        <f t="array" ref="CM479">IF(AQ479="N/A","",IF(CU479="N/A",0,GetRapPrice(I479,H479,J479,K479)))</f>
        <v>2900</v>
      </c>
      <c r="CN479" s="509">
        <f t="shared" si="116"/>
        <v>-0.54</v>
      </c>
      <c r="CO479" s="509">
        <f t="array" ref="CO479">IF(AQ479="N/A","",IF(CU479="N/A",0,IF(ISBLANK(G479),0,GetPolSymmDiscount(I479,H479,J479,K479,L479,M479,N479,O479))))</f>
        <v>0</v>
      </c>
      <c r="CP479" s="509">
        <f t="array" ref="CP479">IF(AQ479="N/A","",Depthdisc(I479,H479,L479,J479,K479,Z479,"Y"))</f>
        <v>0</v>
      </c>
      <c r="CQ479" s="509">
        <f t="array" ref="CQ479">IF(AQ479="N/A","",IF(CU479="N/A",0,GetSizePremiums(I479,H479,J479,K479,L479,M479,N479,O479,getSection(G479,J479,K479))))</f>
        <v>0</v>
      </c>
      <c r="CR479" s="509">
        <f t="array" ref="CR479">IF(AQ479="N/A","",IF(CU479="N/A",0,IF(ISBLANK(G479),0,GetDiameterPremiums(I479,H479,L479,M479,N479,O479,J479,K479,T479))))</f>
        <v>0</v>
      </c>
      <c r="CS479" s="509">
        <f t="array" ref="CS479">IF(AQ479="N/A","",IF(CU479="N/A",0,IF(ISBLANK(G479),0,GetKtoSPremiums(I479,H479,J479,K479,AJ479))))</f>
        <v>0</v>
      </c>
      <c r="CT479" s="509">
        <f t="shared" si="117"/>
        <v>-0.54</v>
      </c>
      <c r="CU479" s="508">
        <f t="array" ref="CU479">IF(AQ479="N/A","",GetFMP(I479, H479, J479, K479, L479, M479, N479, O479, (Q479+R479)/2,Z479,AJ479,"Y"))</f>
        <v>1334</v>
      </c>
      <c r="CV479" s="504">
        <f t="shared" si="118"/>
        <v>1334</v>
      </c>
      <c r="CW479" s="508">
        <f t="shared" si="119"/>
        <v>2900</v>
      </c>
      <c r="CX479" s="717">
        <f t="shared" si="120"/>
        <v>-0.15</v>
      </c>
      <c r="CY479" s="717">
        <f>IF(OR(AQ479="N/A",BM479="N/A",BI479="N/A"),"",IF(AND(H479&lt;1,H479&gt;=0.3,I478="ROUND"),IF(CT479&gt;=-0.4,-0.2,-0.15),MAX(CX479,IF(OR(AQ479="N/A",BM479="N/A",BI479="N/A"),"",GetFinalDiscount("Y", I479, H479, J479, K479, L479, M479, N479, O479, AS479, AT479,AU479,AV479, AW479, AX479,AY479, AZ479, BA479, BB479,BC479,BD479, BE479,BG479, BH479, BJ479, BK479, BN479, BO479, BP479)))))</f>
        <v>-0.15</v>
      </c>
      <c r="CZ479" s="717">
        <f t="shared" si="121"/>
        <v>-0.54</v>
      </c>
      <c r="DA479" s="509">
        <f t="shared" si="122"/>
        <v>-0.69000000000000006</v>
      </c>
      <c r="DB479" s="504">
        <f t="shared" si="123"/>
        <v>898.99999999999989</v>
      </c>
      <c r="DC479" s="504">
        <f t="shared" si="124"/>
        <v>898.99999999999989</v>
      </c>
      <c r="DD479" s="504" t="str">
        <f t="shared" si="125"/>
        <v/>
      </c>
      <c r="DE479" s="504">
        <f t="array" ref="DE479">IF(OR(AQ479="N/A",BM479="N/A",BI479="N/A"),"",GetCertCharge(H479,"Y",AL479))</f>
        <v>125</v>
      </c>
      <c r="DF479" s="504">
        <f>IF(OR(AQ479="N/A",BM479="N/A",BI479="N/A"),"",DC479*Parameters!$L$3)</f>
        <v>35.959999999999994</v>
      </c>
      <c r="DG479" s="504">
        <f t="shared" si="126"/>
        <v>738.03999999999985</v>
      </c>
      <c r="DH479" s="504">
        <f t="shared" si="127"/>
        <v>738.03999999999985</v>
      </c>
    </row>
    <row r="480" spans="2:112" x14ac:dyDescent="0.25">
      <c r="B480" s="798"/>
      <c r="C480" s="799" t="s">
        <v>1526</v>
      </c>
      <c r="D480" s="512"/>
      <c r="E480" s="512"/>
      <c r="F480" s="722" t="s">
        <v>24</v>
      </c>
      <c r="G480" s="800"/>
      <c r="H480" s="801">
        <v>1</v>
      </c>
      <c r="I480" s="509" t="s">
        <v>196</v>
      </c>
      <c r="J480" s="802" t="s">
        <v>749</v>
      </c>
      <c r="K480" s="803" t="s">
        <v>266</v>
      </c>
      <c r="L480" s="804" t="s">
        <v>188</v>
      </c>
      <c r="M480" s="805" t="s">
        <v>202</v>
      </c>
      <c r="N480" s="804" t="s">
        <v>188</v>
      </c>
      <c r="O480" s="804" t="s">
        <v>22</v>
      </c>
      <c r="P480" s="806"/>
      <c r="Q480" s="805"/>
      <c r="R480" s="805"/>
      <c r="S480" s="805"/>
      <c r="T480" s="805"/>
      <c r="U480" s="805">
        <v>1.01</v>
      </c>
      <c r="V480" s="805"/>
      <c r="W480" s="805"/>
      <c r="X480" s="805"/>
      <c r="Y480" s="805"/>
      <c r="Z480" s="805">
        <v>61.9</v>
      </c>
      <c r="AA480" s="512">
        <v>54</v>
      </c>
      <c r="AB480" s="512"/>
      <c r="AC480" s="512"/>
      <c r="AD480" s="807"/>
      <c r="AE480" s="805"/>
      <c r="AF480" s="805"/>
      <c r="AG480" s="805"/>
      <c r="AH480" s="805"/>
      <c r="AI480" s="512"/>
      <c r="AJ480" s="512" t="s">
        <v>2003</v>
      </c>
      <c r="AK480" s="807"/>
      <c r="AL480" s="512"/>
      <c r="AM480" s="807"/>
      <c r="AN480" s="512"/>
      <c r="AO480" s="559">
        <f t="array" ref="AO480">IF(AQ480="N/A","",GetRapPrice(I480,H480,J480,K480))</f>
        <v>2900</v>
      </c>
      <c r="AP480" s="509">
        <f t="shared" si="112"/>
        <v>-0.48</v>
      </c>
      <c r="AQ480" s="508">
        <f t="array" ref="AQ480">GetFMP(I480,H480,J480,K480,L480,M480,N480,O480,(Q480+R480)/2,Z480,AJ480,"Y")</f>
        <v>1508</v>
      </c>
      <c r="AR480" s="504">
        <f t="shared" si="113"/>
        <v>1508</v>
      </c>
      <c r="AS480" s="808"/>
      <c r="AT480" s="809"/>
      <c r="AU480" s="810"/>
      <c r="AV480" s="810"/>
      <c r="AW480" s="811" t="s">
        <v>189</v>
      </c>
      <c r="AX480" s="811" t="s">
        <v>1183</v>
      </c>
      <c r="AY480" s="810" t="s">
        <v>1182</v>
      </c>
      <c r="AZ480" s="810" t="s">
        <v>1196</v>
      </c>
      <c r="BA480" s="810" t="s">
        <v>1183</v>
      </c>
      <c r="BB480" s="810" t="s">
        <v>1183</v>
      </c>
      <c r="BC480" s="810" t="s">
        <v>1183</v>
      </c>
      <c r="BD480" s="810" t="s">
        <v>1234</v>
      </c>
      <c r="BE480" s="810" t="s">
        <v>1183</v>
      </c>
      <c r="BF480" s="811">
        <f>NaturalRelatedDisc(I480,H480,J480,K480,AX480,"Y",L480,M480,N480,O480)+NaturalRelatedDisc(I480,H480,J480,K480,AY480,"Y",L480,M480,N480,O480)+OpenRelatedDisc(I480,H480,J480,K480,AZ480,"Y",L480,M480,N480,O480)+GrainingRelatedDisc(I480,H480,J480,K480,BA480,"Surface","Y",L480,M480,N480,O480)+GrainingRelatedDisc(I480,H480,J480,K480,BB480,"Internal","Y",L480,M480,N480,O480)+OthersRelatedDisc(I480,H480,J480,K480,BC480,"Y",L480,M480,N480,O480)+OthersRelatedDisc(I480,H480,J480,K480,BD480,"Y",L480,M480,N480,O480)+OthersRelatedDisc(I480,H480,J480,K480,BE480,"Y",L480,M480,N480,O480)+cutrelatedDisc(I480,H480,J480,K480,L480,M480,N480,AW480,"Y",O480)+GetColClarupgDwg(I480,H480,J480,K480,AU480,AV480,"Y",L480)</f>
        <v>-0.04</v>
      </c>
      <c r="BG480" s="810" t="s">
        <v>192</v>
      </c>
      <c r="BH480" s="810" t="s">
        <v>206</v>
      </c>
      <c r="BI480" s="811">
        <f t="shared" si="114"/>
        <v>-0.17</v>
      </c>
      <c r="BJ480" s="810" t="s">
        <v>1183</v>
      </c>
      <c r="BK480" s="810" t="s">
        <v>1183</v>
      </c>
      <c r="BL480" s="810" t="s">
        <v>1324</v>
      </c>
      <c r="BM480" s="811">
        <f t="shared" si="115"/>
        <v>0</v>
      </c>
      <c r="BN480" s="812" t="s">
        <v>749</v>
      </c>
      <c r="BO480" s="812" t="s">
        <v>749</v>
      </c>
      <c r="BP480" s="812" t="s">
        <v>749</v>
      </c>
      <c r="BQ480" s="811">
        <f>cleanrelateddisc(I480, H480, J480, K480, BN480, BO480, "Y", L480, M480, N480)+HARelatedDisc(I480, H480, J480, K480,BP480, "Y", L480)</f>
        <v>0</v>
      </c>
      <c r="BR480" s="810"/>
      <c r="BS480" s="810"/>
      <c r="BT480" s="811"/>
      <c r="BU480" s="811"/>
      <c r="BV480" s="810"/>
      <c r="BW480" s="811"/>
      <c r="BX480" s="810"/>
      <c r="BY480" s="813"/>
      <c r="BZ480" s="811"/>
      <c r="CA480" s="813"/>
      <c r="CB480" s="811"/>
      <c r="CC480" s="810"/>
      <c r="CD480" s="810"/>
      <c r="CE480" s="810"/>
      <c r="CF480" s="810"/>
      <c r="CG480" s="810"/>
      <c r="CH480" s="810"/>
      <c r="CI480" s="810"/>
      <c r="CJ480" s="810"/>
      <c r="CK480" s="814"/>
      <c r="CL480" s="815">
        <f t="array" ref="CL480">getSection(I480,J480,K480)</f>
        <v>9</v>
      </c>
      <c r="CM480" s="508">
        <f t="array" ref="CM480">IF(AQ480="N/A","",IF(CU480="N/A",0,GetRapPrice(I480,H480,J480,K480)))</f>
        <v>2900</v>
      </c>
      <c r="CN480" s="509">
        <f t="shared" si="116"/>
        <v>-0.48</v>
      </c>
      <c r="CO480" s="509">
        <f t="array" ref="CO480">IF(AQ480="N/A","",IF(CU480="N/A",0,IF(ISBLANK(G480),0,GetPolSymmDiscount(I480,H480,J480,K480,L480,M480,N480,O480))))</f>
        <v>0</v>
      </c>
      <c r="CP480" s="509">
        <f t="array" ref="CP480">IF(AQ480="N/A","",Depthdisc(I480,H480,L480,J480,K480,Z480,"Y"))</f>
        <v>0</v>
      </c>
      <c r="CQ480" s="509">
        <f t="array" ref="CQ480">IF(AQ480="N/A","",IF(CU480="N/A",0,GetSizePremiums(I480,H480,J480,K480,L480,M480,N480,O480,getSection(G480,J480,K480))))</f>
        <v>0</v>
      </c>
      <c r="CR480" s="509">
        <f t="array" ref="CR480">IF(AQ480="N/A","",IF(CU480="N/A",0,IF(ISBLANK(G480),0,GetDiameterPremiums(I480,H480,L480,M480,N480,O480,J480,K480,T480))))</f>
        <v>0</v>
      </c>
      <c r="CS480" s="509">
        <f t="array" ref="CS480">IF(AQ480="N/A","",IF(CU480="N/A",0,IF(ISBLANK(G480),0,GetKtoSPremiums(I480,H480,J480,K480,AJ480))))</f>
        <v>0</v>
      </c>
      <c r="CT480" s="509">
        <f t="shared" si="117"/>
        <v>-0.48</v>
      </c>
      <c r="CU480" s="508">
        <f t="array" ref="CU480">IF(AQ480="N/A","",GetFMP(I480, H480, J480, K480, L480, M480, N480, O480, (Q480+R480)/2,Z480,AJ480,"Y"))</f>
        <v>1508</v>
      </c>
      <c r="CV480" s="504">
        <f t="shared" si="118"/>
        <v>1508</v>
      </c>
      <c r="CW480" s="508">
        <f t="shared" si="119"/>
        <v>2900</v>
      </c>
      <c r="CX480" s="717">
        <f t="shared" si="120"/>
        <v>-0.21000000000000002</v>
      </c>
      <c r="CY480" s="717">
        <f>IF(OR(AQ480="N/A",BM480="N/A",BI480="N/A"),"",IF(AND(H480&lt;1,H480&gt;=0.3,I479="ROUND"),IF(CT480&gt;=-0.4,-0.2,-0.15),MAX(CX480,IF(OR(AQ480="N/A",BM480="N/A",BI480="N/A"),"",GetFinalDiscount("Y", I480, H480, J480, K480, L480, M480, N480, O480, AS480, AT480,AU480,AV480, AW480, AX480,AY480, AZ480, BA480, BB480,BC480,BD480, BE480,BG480, BH480, BJ480, BK480, BN480, BO480, BP480)))))</f>
        <v>-0.19</v>
      </c>
      <c r="CZ480" s="717">
        <f t="shared" si="121"/>
        <v>-0.48</v>
      </c>
      <c r="DA480" s="509">
        <f t="shared" si="122"/>
        <v>-0.66999999999999993</v>
      </c>
      <c r="DB480" s="504">
        <f t="shared" si="123"/>
        <v>957.00000000000023</v>
      </c>
      <c r="DC480" s="504">
        <f t="shared" si="124"/>
        <v>957.00000000000023</v>
      </c>
      <c r="DD480" s="504" t="str">
        <f t="shared" si="125"/>
        <v/>
      </c>
      <c r="DE480" s="504">
        <f t="array" ref="DE480">IF(OR(AQ480="N/A",BM480="N/A",BI480="N/A"),"",GetCertCharge(H480,"Y",AL480))</f>
        <v>125</v>
      </c>
      <c r="DF480" s="504">
        <f>IF(OR(AQ480="N/A",BM480="N/A",BI480="N/A"),"",DC480*Parameters!$L$3)</f>
        <v>38.280000000000008</v>
      </c>
      <c r="DG480" s="504">
        <f t="shared" si="126"/>
        <v>793.72000000000025</v>
      </c>
      <c r="DH480" s="504">
        <f t="shared" si="127"/>
        <v>793.72000000000025</v>
      </c>
    </row>
    <row r="481" spans="2:112" x14ac:dyDescent="0.25">
      <c r="B481" s="798"/>
      <c r="C481" s="799" t="s">
        <v>1528</v>
      </c>
      <c r="D481" s="512"/>
      <c r="E481" s="512"/>
      <c r="F481" s="722" t="s">
        <v>24</v>
      </c>
      <c r="G481" s="800"/>
      <c r="H481" s="801">
        <v>1</v>
      </c>
      <c r="I481" s="509" t="s">
        <v>196</v>
      </c>
      <c r="J481" s="802" t="s">
        <v>749</v>
      </c>
      <c r="K481" s="803" t="s">
        <v>266</v>
      </c>
      <c r="L481" s="804" t="s">
        <v>215</v>
      </c>
      <c r="M481" s="805" t="s">
        <v>202</v>
      </c>
      <c r="N481" s="804" t="s">
        <v>202</v>
      </c>
      <c r="O481" s="804" t="s">
        <v>22</v>
      </c>
      <c r="P481" s="806"/>
      <c r="Q481" s="805"/>
      <c r="R481" s="805"/>
      <c r="S481" s="805"/>
      <c r="T481" s="805"/>
      <c r="U481" s="805">
        <v>1.01</v>
      </c>
      <c r="V481" s="805"/>
      <c r="W481" s="805"/>
      <c r="X481" s="805"/>
      <c r="Y481" s="805"/>
      <c r="Z481" s="805">
        <v>65.3</v>
      </c>
      <c r="AA481" s="512">
        <v>57</v>
      </c>
      <c r="AB481" s="512"/>
      <c r="AC481" s="512"/>
      <c r="AD481" s="807"/>
      <c r="AE481" s="805"/>
      <c r="AF481" s="805"/>
      <c r="AG481" s="805"/>
      <c r="AH481" s="805"/>
      <c r="AI481" s="512"/>
      <c r="AJ481" s="512" t="s">
        <v>2005</v>
      </c>
      <c r="AK481" s="807"/>
      <c r="AL481" s="512"/>
      <c r="AM481" s="807"/>
      <c r="AN481" s="512"/>
      <c r="AO481" s="559">
        <f t="array" ref="AO481">IF(AQ481="N/A","",GetRapPrice(I481,H481,J481,K481))</f>
        <v>2900</v>
      </c>
      <c r="AP481" s="509">
        <f t="shared" si="112"/>
        <v>-0.55000000000000004</v>
      </c>
      <c r="AQ481" s="508">
        <f t="array" ref="AQ481">GetFMP(I481,H481,J481,K481,L481,M481,N481,O481,(Q481+R481)/2,Z481,AJ481,"Y")</f>
        <v>1304.9999999999998</v>
      </c>
      <c r="AR481" s="504">
        <f t="shared" si="113"/>
        <v>1304.9999999999998</v>
      </c>
      <c r="AS481" s="808"/>
      <c r="AT481" s="809"/>
      <c r="AU481" s="810"/>
      <c r="AV481" s="810"/>
      <c r="AW481" s="811" t="s">
        <v>189</v>
      </c>
      <c r="AX481" s="811" t="s">
        <v>1183</v>
      </c>
      <c r="AY481" s="810" t="s">
        <v>1180</v>
      </c>
      <c r="AZ481" s="810" t="s">
        <v>267</v>
      </c>
      <c r="BA481" s="810" t="s">
        <v>1183</v>
      </c>
      <c r="BB481" s="810" t="s">
        <v>1183</v>
      </c>
      <c r="BC481" s="810" t="s">
        <v>1183</v>
      </c>
      <c r="BD481" s="810" t="s">
        <v>1240</v>
      </c>
      <c r="BE481" s="810" t="s">
        <v>1183</v>
      </c>
      <c r="BF481" s="811">
        <f>NaturalRelatedDisc(I481,H481,J481,K481,AX481,"Y",L481,M481,N481,O481)+NaturalRelatedDisc(I481,H481,J481,K481,AY481,"Y",L481,M481,N481,O481)+OpenRelatedDisc(I481,H481,J481,K481,AZ481,"Y",L481,M481,N481,O481)+GrainingRelatedDisc(I481,H481,J481,K481,BA481,"Surface","Y",L481,M481,N481,O481)+GrainingRelatedDisc(I481,H481,J481,K481,BB481,"Internal","Y",L481,M481,N481,O481)+OthersRelatedDisc(I481,H481,J481,K481,BC481,"Y",L481,M481,N481,O481)+OthersRelatedDisc(I481,H481,J481,K481,BD481,"Y",L481,M481,N481,O481)+OthersRelatedDisc(I481,H481,J481,K481,BE481,"Y",L481,M481,N481,O481)+cutrelatedDisc(I481,H481,J481,K481,L481,M481,N481,AW481,"Y",O481)+GetColClarupgDwg(I481,H481,J481,K481,AU481,AV481,"Y",L481)</f>
        <v>-7.4999999999999997E-3</v>
      </c>
      <c r="BG481" s="810" t="s">
        <v>1183</v>
      </c>
      <c r="BH481" s="810" t="s">
        <v>193</v>
      </c>
      <c r="BI481" s="811">
        <f t="shared" si="114"/>
        <v>-0.08</v>
      </c>
      <c r="BJ481" s="810" t="s">
        <v>1183</v>
      </c>
      <c r="BK481" s="810" t="s">
        <v>1183</v>
      </c>
      <c r="BL481" s="810" t="s">
        <v>1327</v>
      </c>
      <c r="BM481" s="811">
        <f t="shared" si="115"/>
        <v>0</v>
      </c>
      <c r="BN481" s="812" t="s">
        <v>749</v>
      </c>
      <c r="BO481" s="812" t="s">
        <v>749</v>
      </c>
      <c r="BP481" s="812" t="s">
        <v>749</v>
      </c>
      <c r="BQ481" s="811">
        <f>cleanrelateddisc(I481, H481, J481, K481, BN481, BO481, "Y", L481, M481, N481)+HARelatedDisc(I481, H481, J481, K481,BP481, "Y", L481)</f>
        <v>0</v>
      </c>
      <c r="BR481" s="810"/>
      <c r="BS481" s="810"/>
      <c r="BT481" s="811"/>
      <c r="BU481" s="811"/>
      <c r="BV481" s="810"/>
      <c r="BW481" s="811"/>
      <c r="BX481" s="810"/>
      <c r="BY481" s="813"/>
      <c r="BZ481" s="811"/>
      <c r="CA481" s="813"/>
      <c r="CB481" s="811"/>
      <c r="CC481" s="810"/>
      <c r="CD481" s="810"/>
      <c r="CE481" s="810"/>
      <c r="CF481" s="810"/>
      <c r="CG481" s="810"/>
      <c r="CH481" s="810"/>
      <c r="CI481" s="810"/>
      <c r="CJ481" s="810"/>
      <c r="CK481" s="814"/>
      <c r="CL481" s="815">
        <f t="array" ref="CL481">getSection(I481,J481,K481)</f>
        <v>9</v>
      </c>
      <c r="CM481" s="508">
        <f t="array" ref="CM481">IF(AQ481="N/A","",IF(CU481="N/A",0,GetRapPrice(I481,H481,J481,K481)))</f>
        <v>2900</v>
      </c>
      <c r="CN481" s="509">
        <f t="shared" si="116"/>
        <v>-0.55000000000000004</v>
      </c>
      <c r="CO481" s="509">
        <f t="array" ref="CO481">IF(AQ481="N/A","",IF(CU481="N/A",0,IF(ISBLANK(G481),0,GetPolSymmDiscount(I481,H481,J481,K481,L481,M481,N481,O481))))</f>
        <v>0</v>
      </c>
      <c r="CP481" s="509">
        <f t="array" ref="CP481">IF(AQ481="N/A","",Depthdisc(I481,H481,L481,J481,K481,Z481,"Y"))</f>
        <v>0</v>
      </c>
      <c r="CQ481" s="509">
        <f t="array" ref="CQ481">IF(AQ481="N/A","",IF(CU481="N/A",0,GetSizePremiums(I481,H481,J481,K481,L481,M481,N481,O481,getSection(G481,J481,K481))))</f>
        <v>0</v>
      </c>
      <c r="CR481" s="509">
        <f t="array" ref="CR481">IF(AQ481="N/A","",IF(CU481="N/A",0,IF(ISBLANK(G481),0,GetDiameterPremiums(I481,H481,L481,M481,N481,O481,J481,K481,T481))))</f>
        <v>0</v>
      </c>
      <c r="CS481" s="509">
        <f t="array" ref="CS481">IF(AQ481="N/A","",IF(CU481="N/A",0,IF(ISBLANK(G481),0,GetKtoSPremiums(I481,H481,J481,K481,AJ481))))</f>
        <v>0</v>
      </c>
      <c r="CT481" s="509">
        <f t="shared" si="117"/>
        <v>-0.55000000000000004</v>
      </c>
      <c r="CU481" s="508">
        <f t="array" ref="CU481">IF(AQ481="N/A","",GetFMP(I481, H481, J481, K481, L481, M481, N481, O481, (Q481+R481)/2,Z481,AJ481,"Y"))</f>
        <v>1304.9999999999998</v>
      </c>
      <c r="CV481" s="504">
        <f t="shared" si="118"/>
        <v>1304.9999999999998</v>
      </c>
      <c r="CW481" s="508">
        <f t="shared" si="119"/>
        <v>2900</v>
      </c>
      <c r="CX481" s="717">
        <f t="shared" si="120"/>
        <v>-8.7499999999999994E-2</v>
      </c>
      <c r="CY481" s="717">
        <f>IF(OR(AQ481="N/A",BM481="N/A",BI481="N/A"),"",IF(AND(H481&lt;1,H481&gt;=0.3,I480="ROUND"),IF(CT481&gt;=-0.4,-0.2,-0.15),MAX(CX481,IF(OR(AQ481="N/A",BM481="N/A",BI481="N/A"),"",GetFinalDiscount("Y", I481, H481, J481, K481, L481, M481, N481, O481, AS481, AT481,AU481,AV481, AW481, AX481,AY481, AZ481, BA481, BB481,BC481,BD481, BE481,BG481, BH481, BJ481, BK481, BN481, BO481, BP481)))))</f>
        <v>-8.7499999999999994E-2</v>
      </c>
      <c r="CZ481" s="717">
        <f t="shared" si="121"/>
        <v>-0.55000000000000004</v>
      </c>
      <c r="DA481" s="509">
        <f t="shared" si="122"/>
        <v>-0.63750000000000007</v>
      </c>
      <c r="DB481" s="504">
        <f t="shared" si="123"/>
        <v>1051.2499999999998</v>
      </c>
      <c r="DC481" s="504">
        <f t="shared" si="124"/>
        <v>1051.2499999999998</v>
      </c>
      <c r="DD481" s="504" t="str">
        <f t="shared" si="125"/>
        <v/>
      </c>
      <c r="DE481" s="504">
        <f t="array" ref="DE481">IF(OR(AQ481="N/A",BM481="N/A",BI481="N/A"),"",GetCertCharge(H481,"Y",AL481))</f>
        <v>125</v>
      </c>
      <c r="DF481" s="504">
        <f>IF(OR(AQ481="N/A",BM481="N/A",BI481="N/A"),"",DC481*Parameters!$L$3)</f>
        <v>42.04999999999999</v>
      </c>
      <c r="DG481" s="504">
        <f t="shared" si="126"/>
        <v>884.19999999999982</v>
      </c>
      <c r="DH481" s="504">
        <f t="shared" si="127"/>
        <v>884.19999999999982</v>
      </c>
    </row>
    <row r="482" spans="2:112" x14ac:dyDescent="0.25">
      <c r="B482" s="798"/>
      <c r="C482" s="799" t="s">
        <v>1529</v>
      </c>
      <c r="D482" s="512"/>
      <c r="E482" s="512"/>
      <c r="F482" s="722" t="s">
        <v>24</v>
      </c>
      <c r="G482" s="800"/>
      <c r="H482" s="801">
        <v>1</v>
      </c>
      <c r="I482" s="509" t="s">
        <v>196</v>
      </c>
      <c r="J482" s="802" t="s">
        <v>749</v>
      </c>
      <c r="K482" s="803" t="s">
        <v>251</v>
      </c>
      <c r="L482" s="804" t="s">
        <v>215</v>
      </c>
      <c r="M482" s="805" t="s">
        <v>202</v>
      </c>
      <c r="N482" s="804" t="s">
        <v>202</v>
      </c>
      <c r="O482" s="804" t="s">
        <v>69</v>
      </c>
      <c r="P482" s="806"/>
      <c r="Q482" s="805"/>
      <c r="R482" s="805"/>
      <c r="S482" s="805"/>
      <c r="T482" s="805"/>
      <c r="U482" s="805">
        <v>1.01</v>
      </c>
      <c r="V482" s="805"/>
      <c r="W482" s="805"/>
      <c r="X482" s="805"/>
      <c r="Y482" s="805"/>
      <c r="Z482" s="805">
        <v>66.3</v>
      </c>
      <c r="AA482" s="512">
        <v>58</v>
      </c>
      <c r="AB482" s="512"/>
      <c r="AC482" s="512"/>
      <c r="AD482" s="807"/>
      <c r="AE482" s="805"/>
      <c r="AF482" s="805"/>
      <c r="AG482" s="805"/>
      <c r="AH482" s="805"/>
      <c r="AI482" s="512"/>
      <c r="AJ482" s="512" t="s">
        <v>2006</v>
      </c>
      <c r="AK482" s="807"/>
      <c r="AL482" s="512"/>
      <c r="AM482" s="807"/>
      <c r="AN482" s="512"/>
      <c r="AO482" s="559">
        <f t="array" ref="AO482">IF(AQ482="N/A","",GetRapPrice(I482,H482,J482,K482))</f>
        <v>3500</v>
      </c>
      <c r="AP482" s="509">
        <f t="shared" si="112"/>
        <v>-0.66999999999999993</v>
      </c>
      <c r="AQ482" s="508">
        <f t="array" ref="AQ482">GetFMP(I482,H482,J482,K482,L482,M482,N482,O482,(Q482+R482)/2,Z482,AJ482,"Y")</f>
        <v>1155.0000000000002</v>
      </c>
      <c r="AR482" s="504">
        <f t="shared" si="113"/>
        <v>1155.0000000000002</v>
      </c>
      <c r="AS482" s="808"/>
      <c r="AT482" s="809"/>
      <c r="AU482" s="810"/>
      <c r="AV482" s="810"/>
      <c r="AW482" s="811" t="s">
        <v>189</v>
      </c>
      <c r="AX482" s="811" t="s">
        <v>1183</v>
      </c>
      <c r="AY482" s="810" t="s">
        <v>1180</v>
      </c>
      <c r="AZ482" s="810" t="s">
        <v>1183</v>
      </c>
      <c r="BA482" s="810" t="s">
        <v>1183</v>
      </c>
      <c r="BB482" s="810" t="s">
        <v>1183</v>
      </c>
      <c r="BC482" s="810" t="s">
        <v>1183</v>
      </c>
      <c r="BD482" s="810" t="s">
        <v>1240</v>
      </c>
      <c r="BE482" s="810" t="s">
        <v>1183</v>
      </c>
      <c r="BF482" s="811">
        <f>NaturalRelatedDisc(I482,H482,J482,K482,AX482,"Y",L482,M482,N482,O482)+NaturalRelatedDisc(I482,H482,J482,K482,AY482,"Y",L482,M482,N482,O482)+OpenRelatedDisc(I482,H482,J482,K482,AZ482,"Y",L482,M482,N482,O482)+GrainingRelatedDisc(I482,H482,J482,K482,BA482,"Surface","Y",L482,M482,N482,O482)+GrainingRelatedDisc(I482,H482,J482,K482,BB482,"Internal","Y",L482,M482,N482,O482)+OthersRelatedDisc(I482,H482,J482,K482,BC482,"Y",L482,M482,N482,O482)+OthersRelatedDisc(I482,H482,J482,K482,BD482,"Y",L482,M482,N482,O482)+OthersRelatedDisc(I482,H482,J482,K482,BE482,"Y",L482,M482,N482,O482)+cutrelatedDisc(I482,H482,J482,K482,L482,M482,N482,AW482,"Y",O482)+GetColClarupgDwg(I482,H482,J482,K482,AU482,AV482,"Y",L482)</f>
        <v>-2.5000000000000001E-3</v>
      </c>
      <c r="BG482" s="810" t="s">
        <v>1183</v>
      </c>
      <c r="BH482" s="810" t="s">
        <v>1160</v>
      </c>
      <c r="BI482" s="811">
        <f t="shared" si="114"/>
        <v>-2.5000000000000001E-2</v>
      </c>
      <c r="BJ482" s="810" t="s">
        <v>1284</v>
      </c>
      <c r="BK482" s="810" t="s">
        <v>1183</v>
      </c>
      <c r="BL482" s="810" t="s">
        <v>1322</v>
      </c>
      <c r="BM482" s="811">
        <f t="shared" si="115"/>
        <v>-5.0000000000000001E-3</v>
      </c>
      <c r="BN482" s="812" t="s">
        <v>861</v>
      </c>
      <c r="BO482" s="812" t="s">
        <v>749</v>
      </c>
      <c r="BP482" s="812" t="s">
        <v>861</v>
      </c>
      <c r="BQ482" s="811">
        <f>cleanrelateddisc(I482, H482, J482, K482, BN482, BO482, "Y", L482, M482, N482)+HARelatedDisc(I482, H482, J482, K482,BP482, "Y", L482)</f>
        <v>0</v>
      </c>
      <c r="BR482" s="810"/>
      <c r="BS482" s="810"/>
      <c r="BT482" s="811"/>
      <c r="BU482" s="811"/>
      <c r="BV482" s="810"/>
      <c r="BW482" s="811"/>
      <c r="BX482" s="810"/>
      <c r="BY482" s="813"/>
      <c r="BZ482" s="811"/>
      <c r="CA482" s="813"/>
      <c r="CB482" s="811"/>
      <c r="CC482" s="810"/>
      <c r="CD482" s="810"/>
      <c r="CE482" s="810"/>
      <c r="CF482" s="810"/>
      <c r="CG482" s="810"/>
      <c r="CH482" s="810"/>
      <c r="CI482" s="810"/>
      <c r="CJ482" s="810"/>
      <c r="CK482" s="814"/>
      <c r="CL482" s="815">
        <f t="array" ref="CL482">getSection(I482,J482,K482)</f>
        <v>6</v>
      </c>
      <c r="CM482" s="508">
        <f t="array" ref="CM482">IF(AQ482="N/A","",IF(CU482="N/A",0,GetRapPrice(I482,H482,J482,K482)))</f>
        <v>3500</v>
      </c>
      <c r="CN482" s="509">
        <f t="shared" si="116"/>
        <v>-0.66999999999999993</v>
      </c>
      <c r="CO482" s="509">
        <f t="array" ref="CO482">IF(AQ482="N/A","",IF(CU482="N/A",0,IF(ISBLANK(G482),0,GetPolSymmDiscount(I482,H482,J482,K482,L482,M482,N482,O482))))</f>
        <v>0</v>
      </c>
      <c r="CP482" s="509">
        <f t="array" ref="CP482">IF(AQ482="N/A","",Depthdisc(I482,H482,L482,J482,K482,Z482,"Y"))</f>
        <v>0</v>
      </c>
      <c r="CQ482" s="509">
        <f t="array" ref="CQ482">IF(AQ482="N/A","",IF(CU482="N/A",0,GetSizePremiums(I482,H482,J482,K482,L482,M482,N482,O482,getSection(G482,J482,K482))))</f>
        <v>0</v>
      </c>
      <c r="CR482" s="509">
        <f t="array" ref="CR482">IF(AQ482="N/A","",IF(CU482="N/A",0,IF(ISBLANK(G482),0,GetDiameterPremiums(I482,H482,L482,M482,N482,O482,J482,K482,T482))))</f>
        <v>0</v>
      </c>
      <c r="CS482" s="509">
        <f t="array" ref="CS482">IF(AQ482="N/A","",IF(CU482="N/A",0,IF(ISBLANK(G482),0,GetKtoSPremiums(I482,H482,J482,K482,AJ482))))</f>
        <v>0</v>
      </c>
      <c r="CT482" s="509">
        <f t="shared" si="117"/>
        <v>-0.66999999999999993</v>
      </c>
      <c r="CU482" s="508">
        <f t="array" ref="CU482">IF(AQ482="N/A","",GetFMP(I482, H482, J482, K482, L482, M482, N482, O482, (Q482+R482)/2,Z482,AJ482,"Y"))</f>
        <v>1155.0000000000002</v>
      </c>
      <c r="CV482" s="504">
        <f t="shared" si="118"/>
        <v>1155.0000000000002</v>
      </c>
      <c r="CW482" s="508">
        <f t="shared" si="119"/>
        <v>3500</v>
      </c>
      <c r="CX482" s="717">
        <f t="shared" si="120"/>
        <v>-3.2500000000000001E-2</v>
      </c>
      <c r="CY482" s="717">
        <f>IF(OR(AQ482="N/A",BM482="N/A",BI482="N/A"),"",IF(AND(H482&lt;1,H482&gt;=0.3,I481="ROUND"),IF(CT482&gt;=-0.4,-0.2,-0.15),MAX(CX482,IF(OR(AQ482="N/A",BM482="N/A",BI482="N/A"),"",GetFinalDiscount("Y", I482, H482, J482, K482, L482, M482, N482, O482, AS482, AT482,AU482,AV482, AW482, AX482,AY482, AZ482, BA482, BB482,BC482,BD482, BE482,BG482, BH482, BJ482, BK482, BN482, BO482, BP482)))))</f>
        <v>-3.2500000000000001E-2</v>
      </c>
      <c r="CZ482" s="717">
        <f t="shared" si="121"/>
        <v>-0.66999999999999993</v>
      </c>
      <c r="DA482" s="509">
        <f t="shared" si="122"/>
        <v>-0.7024999999999999</v>
      </c>
      <c r="DB482" s="504">
        <f t="shared" si="123"/>
        <v>1041.2500000000005</v>
      </c>
      <c r="DC482" s="504">
        <f t="shared" si="124"/>
        <v>1041.2500000000005</v>
      </c>
      <c r="DD482" s="504" t="str">
        <f t="shared" si="125"/>
        <v/>
      </c>
      <c r="DE482" s="504">
        <f t="array" ref="DE482">IF(OR(AQ482="N/A",BM482="N/A",BI482="N/A"),"",GetCertCharge(H482,"Y",AL482))</f>
        <v>125</v>
      </c>
      <c r="DF482" s="504">
        <f>IF(OR(AQ482="N/A",BM482="N/A",BI482="N/A"),"",DC482*Parameters!$L$3)</f>
        <v>41.65000000000002</v>
      </c>
      <c r="DG482" s="504">
        <f t="shared" si="126"/>
        <v>874.60000000000048</v>
      </c>
      <c r="DH482" s="504">
        <f t="shared" si="127"/>
        <v>874.60000000000048</v>
      </c>
    </row>
    <row r="483" spans="2:112" x14ac:dyDescent="0.25">
      <c r="B483" s="798"/>
      <c r="C483" s="799" t="s">
        <v>1526</v>
      </c>
      <c r="D483" s="512"/>
      <c r="E483" s="512"/>
      <c r="F483" s="722" t="s">
        <v>24</v>
      </c>
      <c r="G483" s="800"/>
      <c r="H483" s="801">
        <v>1</v>
      </c>
      <c r="I483" s="509" t="s">
        <v>196</v>
      </c>
      <c r="J483" s="802" t="s">
        <v>279</v>
      </c>
      <c r="K483" s="803" t="s">
        <v>266</v>
      </c>
      <c r="L483" s="804" t="s">
        <v>188</v>
      </c>
      <c r="M483" s="805" t="s">
        <v>202</v>
      </c>
      <c r="N483" s="804" t="s">
        <v>188</v>
      </c>
      <c r="O483" s="804" t="s">
        <v>22</v>
      </c>
      <c r="P483" s="806"/>
      <c r="Q483" s="805"/>
      <c r="R483" s="805"/>
      <c r="S483" s="805"/>
      <c r="T483" s="805"/>
      <c r="U483" s="805">
        <v>1.01</v>
      </c>
      <c r="V483" s="805"/>
      <c r="W483" s="805"/>
      <c r="X483" s="805"/>
      <c r="Y483" s="805"/>
      <c r="Z483" s="805">
        <v>61.9</v>
      </c>
      <c r="AA483" s="512">
        <v>54</v>
      </c>
      <c r="AB483" s="512"/>
      <c r="AC483" s="512"/>
      <c r="AD483" s="807"/>
      <c r="AE483" s="805"/>
      <c r="AF483" s="805"/>
      <c r="AG483" s="805"/>
      <c r="AH483" s="805"/>
      <c r="AI483" s="512"/>
      <c r="AJ483" s="512" t="s">
        <v>2003</v>
      </c>
      <c r="AK483" s="807"/>
      <c r="AL483" s="512"/>
      <c r="AM483" s="807"/>
      <c r="AN483" s="512"/>
      <c r="AO483" s="559">
        <f t="array" ref="AO483">IF(AQ483="N/A","",GetRapPrice(I483,H483,J483,K483))</f>
        <v>3300</v>
      </c>
      <c r="AP483" s="509">
        <f t="shared" si="112"/>
        <v>-0.38</v>
      </c>
      <c r="AQ483" s="508">
        <f t="array" ref="AQ483">GetFMP(I483,H483,J483,K483,L483,M483,N483,O483,(Q483+R483)/2,Z483,AJ483,"Y")</f>
        <v>2046</v>
      </c>
      <c r="AR483" s="504">
        <f t="shared" si="113"/>
        <v>2046</v>
      </c>
      <c r="AS483" s="808"/>
      <c r="AT483" s="809"/>
      <c r="AU483" s="810"/>
      <c r="AV483" s="810"/>
      <c r="AW483" s="811" t="s">
        <v>189</v>
      </c>
      <c r="AX483" s="811" t="s">
        <v>1183</v>
      </c>
      <c r="AY483" s="810" t="s">
        <v>1182</v>
      </c>
      <c r="AZ483" s="810" t="s">
        <v>1196</v>
      </c>
      <c r="BA483" s="810" t="s">
        <v>1183</v>
      </c>
      <c r="BB483" s="810" t="s">
        <v>1183</v>
      </c>
      <c r="BC483" s="810" t="s">
        <v>1183</v>
      </c>
      <c r="BD483" s="810" t="s">
        <v>1234</v>
      </c>
      <c r="BE483" s="810" t="s">
        <v>1183</v>
      </c>
      <c r="BF483" s="811">
        <f>NaturalRelatedDisc(I483,H483,J483,K483,AX483,"Y",L483,M483,N483,O483)+NaturalRelatedDisc(I483,H483,J483,K483,AY483,"Y",L483,M483,N483,O483)+OpenRelatedDisc(I483,H483,J483,K483,AZ483,"Y",L483,M483,N483,O483)+GrainingRelatedDisc(I483,H483,J483,K483,BA483,"Surface","Y",L483,M483,N483,O483)+GrainingRelatedDisc(I483,H483,J483,K483,BB483,"Internal","Y",L483,M483,N483,O483)+OthersRelatedDisc(I483,H483,J483,K483,BC483,"Y",L483,M483,N483,O483)+OthersRelatedDisc(I483,H483,J483,K483,BD483,"Y",L483,M483,N483,O483)+OthersRelatedDisc(I483,H483,J483,K483,BE483,"Y",L483,M483,N483,O483)+cutrelatedDisc(I483,H483,J483,K483,L483,M483,N483,AW483,"Y",O483)+GetColClarupgDwg(I483,H483,J483,K483,AU483,AV483,"Y",L483)</f>
        <v>-0.04</v>
      </c>
      <c r="BG483" s="810" t="s">
        <v>192</v>
      </c>
      <c r="BH483" s="810" t="s">
        <v>206</v>
      </c>
      <c r="BI483" s="811">
        <f t="shared" si="114"/>
        <v>-0.17</v>
      </c>
      <c r="BJ483" s="810" t="s">
        <v>1183</v>
      </c>
      <c r="BK483" s="810" t="s">
        <v>1183</v>
      </c>
      <c r="BL483" s="810" t="s">
        <v>1324</v>
      </c>
      <c r="BM483" s="811">
        <f t="shared" si="115"/>
        <v>0</v>
      </c>
      <c r="BN483" s="812" t="s">
        <v>749</v>
      </c>
      <c r="BO483" s="812" t="s">
        <v>749</v>
      </c>
      <c r="BP483" s="812" t="s">
        <v>749</v>
      </c>
      <c r="BQ483" s="811">
        <f>cleanrelateddisc(I483, H483, J483, K483, BN483, BO483, "Y", L483, M483, N483)+HARelatedDisc(I483, H483, J483, K483,BP483, "Y", L483)</f>
        <v>0</v>
      </c>
      <c r="BR483" s="810"/>
      <c r="BS483" s="810"/>
      <c r="BT483" s="811"/>
      <c r="BU483" s="811"/>
      <c r="BV483" s="810"/>
      <c r="BW483" s="811"/>
      <c r="BX483" s="810"/>
      <c r="BY483" s="813"/>
      <c r="BZ483" s="811"/>
      <c r="CA483" s="813"/>
      <c r="CB483" s="811"/>
      <c r="CC483" s="810"/>
      <c r="CD483" s="810"/>
      <c r="CE483" s="810"/>
      <c r="CF483" s="810"/>
      <c r="CG483" s="810"/>
      <c r="CH483" s="810"/>
      <c r="CI483" s="810"/>
      <c r="CJ483" s="810"/>
      <c r="CK483" s="814"/>
      <c r="CL483" s="815">
        <f t="array" ref="CL483">getSection(I483,J483,K483)</f>
        <v>9</v>
      </c>
      <c r="CM483" s="508">
        <f t="array" ref="CM483">IF(AQ483="N/A","",IF(CU483="N/A",0,GetRapPrice(I483,H483,J483,K483)))</f>
        <v>3300</v>
      </c>
      <c r="CN483" s="509">
        <f t="shared" si="116"/>
        <v>-0.38</v>
      </c>
      <c r="CO483" s="509">
        <f t="array" ref="CO483">IF(AQ483="N/A","",IF(CU483="N/A",0,IF(ISBLANK(G483),0,GetPolSymmDiscount(I483,H483,J483,K483,L483,M483,N483,O483))))</f>
        <v>0</v>
      </c>
      <c r="CP483" s="509">
        <f t="array" ref="CP483">IF(AQ483="N/A","",Depthdisc(I483,H483,L483,J483,K483,Z483,"Y"))</f>
        <v>0</v>
      </c>
      <c r="CQ483" s="509">
        <f t="array" ref="CQ483">IF(AQ483="N/A","",IF(CU483="N/A",0,GetSizePremiums(I483,H483,J483,K483,L483,M483,N483,O483,getSection(G483,J483,K483))))</f>
        <v>0</v>
      </c>
      <c r="CR483" s="509">
        <f t="array" ref="CR483">IF(AQ483="N/A","",IF(CU483="N/A",0,IF(ISBLANK(G483),0,GetDiameterPremiums(I483,H483,L483,M483,N483,O483,J483,K483,T483))))</f>
        <v>0</v>
      </c>
      <c r="CS483" s="509">
        <f t="array" ref="CS483">IF(AQ483="N/A","",IF(CU483="N/A",0,IF(ISBLANK(G483),0,GetKtoSPremiums(I483,H483,J483,K483,AJ483))))</f>
        <v>0</v>
      </c>
      <c r="CT483" s="509">
        <f t="shared" si="117"/>
        <v>-0.38</v>
      </c>
      <c r="CU483" s="508">
        <f t="array" ref="CU483">IF(AQ483="N/A","",GetFMP(I483, H483, J483, K483, L483, M483, N483, O483, (Q483+R483)/2,Z483,AJ483,"Y"))</f>
        <v>2046</v>
      </c>
      <c r="CV483" s="504">
        <f t="shared" si="118"/>
        <v>2046</v>
      </c>
      <c r="CW483" s="508">
        <f t="shared" si="119"/>
        <v>3300</v>
      </c>
      <c r="CX483" s="717">
        <f t="shared" si="120"/>
        <v>-0.21000000000000002</v>
      </c>
      <c r="CY483" s="717">
        <f>IF(OR(AQ483="N/A",BM483="N/A",BI483="N/A"),"",IF(AND(H483&lt;1,H483&gt;=0.3,I482="ROUND"),IF(CT483&gt;=-0.4,-0.2,-0.15),MAX(CX483,IF(OR(AQ483="N/A",BM483="N/A",BI483="N/A"),"",GetFinalDiscount("Y", I483, H483, J483, K483, L483, M483, N483, O483, AS483, AT483,AU483,AV483, AW483, AX483,AY483, AZ483, BA483, BB483,BC483,BD483, BE483,BG483, BH483, BJ483, BK483, BN483, BO483, BP483)))))</f>
        <v>-0.19</v>
      </c>
      <c r="CZ483" s="717">
        <f t="shared" si="121"/>
        <v>-0.38</v>
      </c>
      <c r="DA483" s="509">
        <f t="shared" si="122"/>
        <v>-0.57000000000000006</v>
      </c>
      <c r="DB483" s="504">
        <f t="shared" si="123"/>
        <v>1418.9999999999998</v>
      </c>
      <c r="DC483" s="504">
        <f t="shared" si="124"/>
        <v>1418.9999999999998</v>
      </c>
      <c r="DD483" s="504" t="str">
        <f t="shared" si="125"/>
        <v/>
      </c>
      <c r="DE483" s="504">
        <f t="array" ref="DE483">IF(OR(AQ483="N/A",BM483="N/A",BI483="N/A"),"",GetCertCharge(H483,"Y",AL483))</f>
        <v>125</v>
      </c>
      <c r="DF483" s="504">
        <f>IF(OR(AQ483="N/A",BM483="N/A",BI483="N/A"),"",DC483*Parameters!$L$3)</f>
        <v>56.759999999999991</v>
      </c>
      <c r="DG483" s="504">
        <f t="shared" si="126"/>
        <v>1237.2399999999998</v>
      </c>
      <c r="DH483" s="504">
        <f t="shared" si="127"/>
        <v>1237.2399999999998</v>
      </c>
    </row>
    <row r="484" spans="2:112" x14ac:dyDescent="0.25">
      <c r="B484" s="798"/>
      <c r="C484" s="799" t="s">
        <v>1526</v>
      </c>
      <c r="D484" s="512"/>
      <c r="E484" s="512"/>
      <c r="F484" s="722" t="s">
        <v>24</v>
      </c>
      <c r="G484" s="800"/>
      <c r="H484" s="801">
        <v>1</v>
      </c>
      <c r="I484" s="509" t="s">
        <v>196</v>
      </c>
      <c r="J484" s="802" t="s">
        <v>279</v>
      </c>
      <c r="K484" s="803" t="s">
        <v>266</v>
      </c>
      <c r="L484" s="804" t="s">
        <v>188</v>
      </c>
      <c r="M484" s="805" t="s">
        <v>202</v>
      </c>
      <c r="N484" s="804" t="s">
        <v>188</v>
      </c>
      <c r="O484" s="804" t="s">
        <v>22</v>
      </c>
      <c r="P484" s="806"/>
      <c r="Q484" s="805"/>
      <c r="R484" s="805"/>
      <c r="S484" s="805"/>
      <c r="T484" s="805"/>
      <c r="U484" s="805">
        <v>1.01</v>
      </c>
      <c r="V484" s="805"/>
      <c r="W484" s="805"/>
      <c r="X484" s="805"/>
      <c r="Y484" s="805"/>
      <c r="Z484" s="805">
        <v>61.9</v>
      </c>
      <c r="AA484" s="512">
        <v>54</v>
      </c>
      <c r="AB484" s="512"/>
      <c r="AC484" s="512"/>
      <c r="AD484" s="807"/>
      <c r="AE484" s="805"/>
      <c r="AF484" s="805"/>
      <c r="AG484" s="805"/>
      <c r="AH484" s="805"/>
      <c r="AI484" s="512"/>
      <c r="AJ484" s="512" t="s">
        <v>2003</v>
      </c>
      <c r="AK484" s="807"/>
      <c r="AL484" s="512"/>
      <c r="AM484" s="807"/>
      <c r="AN484" s="512"/>
      <c r="AO484" s="559">
        <f t="array" ref="AO484">IF(AQ484="N/A","",GetRapPrice(I484,H484,J484,K484))</f>
        <v>3300</v>
      </c>
      <c r="AP484" s="509">
        <f t="shared" si="112"/>
        <v>-0.38</v>
      </c>
      <c r="AQ484" s="508">
        <f t="array" ref="AQ484">GetFMP(I484,H484,J484,K484,L484,M484,N484,O484,(Q484+R484)/2,Z484,AJ484,"Y")</f>
        <v>2046</v>
      </c>
      <c r="AR484" s="504">
        <f t="shared" si="113"/>
        <v>2046</v>
      </c>
      <c r="AS484" s="808"/>
      <c r="AT484" s="809"/>
      <c r="AU484" s="810"/>
      <c r="AV484" s="810"/>
      <c r="AW484" s="811" t="s">
        <v>189</v>
      </c>
      <c r="AX484" s="811" t="s">
        <v>1183</v>
      </c>
      <c r="AY484" s="810" t="s">
        <v>1182</v>
      </c>
      <c r="AZ484" s="810" t="s">
        <v>1196</v>
      </c>
      <c r="BA484" s="810" t="s">
        <v>1183</v>
      </c>
      <c r="BB484" s="810" t="s">
        <v>208</v>
      </c>
      <c r="BC484" s="810" t="s">
        <v>1183</v>
      </c>
      <c r="BD484" s="810" t="s">
        <v>1234</v>
      </c>
      <c r="BE484" s="810" t="s">
        <v>1183</v>
      </c>
      <c r="BF484" s="811">
        <f>NaturalRelatedDisc(I484,H484,J484,K484,AX484,"Y",L484,M484,N484,O484)+NaturalRelatedDisc(I484,H484,J484,K484,AY484,"Y",L484,M484,N484,O484)+OpenRelatedDisc(I484,H484,J484,K484,AZ484,"Y",L484,M484,N484,O484)+GrainingRelatedDisc(I484,H484,J484,K484,BA484,"Surface","Y",L484,M484,N484,O484)+GrainingRelatedDisc(I484,H484,J484,K484,BB484,"Internal","Y",L484,M484,N484,O484)+OthersRelatedDisc(I484,H484,J484,K484,BC484,"Y",L484,M484,N484,O484)+OthersRelatedDisc(I484,H484,J484,K484,BD484,"Y",L484,M484,N484,O484)+OthersRelatedDisc(I484,H484,J484,K484,BE484,"Y",L484,M484,N484,O484)+cutrelatedDisc(I484,H484,J484,K484,L484,M484,N484,AW484,"Y",O484)+GetColClarupgDwg(I484,H484,J484,K484,AU484,AV484,"Y",L484)</f>
        <v>-0.04</v>
      </c>
      <c r="BG484" s="810" t="s">
        <v>192</v>
      </c>
      <c r="BH484" s="810" t="s">
        <v>206</v>
      </c>
      <c r="BI484" s="811">
        <f t="shared" si="114"/>
        <v>-0.17</v>
      </c>
      <c r="BJ484" s="810" t="s">
        <v>1183</v>
      </c>
      <c r="BK484" s="810" t="s">
        <v>1183</v>
      </c>
      <c r="BL484" s="810" t="s">
        <v>1324</v>
      </c>
      <c r="BM484" s="811">
        <f t="shared" si="115"/>
        <v>0</v>
      </c>
      <c r="BN484" s="812" t="s">
        <v>749</v>
      </c>
      <c r="BO484" s="812" t="s">
        <v>749</v>
      </c>
      <c r="BP484" s="812" t="s">
        <v>749</v>
      </c>
      <c r="BQ484" s="811">
        <f>cleanrelateddisc(I484, H484, J484, K484, BN484, BO484, "Y", L484, M484, N484)+HARelatedDisc(I484, H484, J484, K484,BP484, "Y", L484)</f>
        <v>0</v>
      </c>
      <c r="BR484" s="810"/>
      <c r="BS484" s="810"/>
      <c r="BT484" s="811"/>
      <c r="BU484" s="811"/>
      <c r="BV484" s="810"/>
      <c r="BW484" s="811"/>
      <c r="BX484" s="810"/>
      <c r="BY484" s="813"/>
      <c r="BZ484" s="811"/>
      <c r="CA484" s="813"/>
      <c r="CB484" s="811"/>
      <c r="CC484" s="810"/>
      <c r="CD484" s="810"/>
      <c r="CE484" s="810"/>
      <c r="CF484" s="810"/>
      <c r="CG484" s="810"/>
      <c r="CH484" s="810"/>
      <c r="CI484" s="810"/>
      <c r="CJ484" s="810"/>
      <c r="CK484" s="814"/>
      <c r="CL484" s="815">
        <f t="array" ref="CL484">getSection(I484,J484,K484)</f>
        <v>9</v>
      </c>
      <c r="CM484" s="508">
        <f t="array" ref="CM484">IF(AQ484="N/A","",IF(CU484="N/A",0,GetRapPrice(I484,H484,J484,K484)))</f>
        <v>3300</v>
      </c>
      <c r="CN484" s="509">
        <f t="shared" si="116"/>
        <v>-0.38</v>
      </c>
      <c r="CO484" s="509">
        <f t="array" ref="CO484">IF(AQ484="N/A","",IF(CU484="N/A",0,IF(ISBLANK(G484),0,GetPolSymmDiscount(I484,H484,J484,K484,L484,M484,N484,O484))))</f>
        <v>0</v>
      </c>
      <c r="CP484" s="509">
        <f t="array" ref="CP484">IF(AQ484="N/A","",Depthdisc(I484,H484,L484,J484,K484,Z484,"Y"))</f>
        <v>0</v>
      </c>
      <c r="CQ484" s="509">
        <f t="array" ref="CQ484">IF(AQ484="N/A","",IF(CU484="N/A",0,GetSizePremiums(I484,H484,J484,K484,L484,M484,N484,O484,getSection(G484,J484,K484))))</f>
        <v>0</v>
      </c>
      <c r="CR484" s="509">
        <f t="array" ref="CR484">IF(AQ484="N/A","",IF(CU484="N/A",0,IF(ISBLANK(G484),0,GetDiameterPremiums(I484,H484,L484,M484,N484,O484,J484,K484,T484))))</f>
        <v>0</v>
      </c>
      <c r="CS484" s="509">
        <f t="array" ref="CS484">IF(AQ484="N/A","",IF(CU484="N/A",0,IF(ISBLANK(G484),0,GetKtoSPremiums(I484,H484,J484,K484,AJ484))))</f>
        <v>0</v>
      </c>
      <c r="CT484" s="509">
        <f t="shared" si="117"/>
        <v>-0.38</v>
      </c>
      <c r="CU484" s="508">
        <f t="array" ref="CU484">IF(AQ484="N/A","",GetFMP(I484, H484, J484, K484, L484, M484, N484, O484, (Q484+R484)/2,Z484,AJ484,"Y"))</f>
        <v>2046</v>
      </c>
      <c r="CV484" s="504">
        <f t="shared" si="118"/>
        <v>2046</v>
      </c>
      <c r="CW484" s="508">
        <f t="shared" si="119"/>
        <v>3300</v>
      </c>
      <c r="CX484" s="717">
        <f t="shared" si="120"/>
        <v>-0.21000000000000002</v>
      </c>
      <c r="CY484" s="717">
        <f>IF(OR(AQ484="N/A",BM484="N/A",BI484="N/A"),"",IF(AND(H484&lt;1,H484&gt;=0.3,I483="ROUND"),IF(CT484&gt;=-0.4,-0.2,-0.15),MAX(CX484,IF(OR(AQ484="N/A",BM484="N/A",BI484="N/A"),"",GetFinalDiscount("Y", I484, H484, J484, K484, L484, M484, N484, O484, AS484, AT484,AU484,AV484, AW484, AX484,AY484, AZ484, BA484, BB484,BC484,BD484, BE484,BG484, BH484, BJ484, BK484, BN484, BO484, BP484)))))</f>
        <v>-0.19</v>
      </c>
      <c r="CZ484" s="717">
        <f t="shared" si="121"/>
        <v>-0.38</v>
      </c>
      <c r="DA484" s="509">
        <f t="shared" si="122"/>
        <v>-0.57000000000000006</v>
      </c>
      <c r="DB484" s="504">
        <f t="shared" si="123"/>
        <v>1418.9999999999998</v>
      </c>
      <c r="DC484" s="504">
        <f t="shared" si="124"/>
        <v>1418.9999999999998</v>
      </c>
      <c r="DD484" s="504" t="str">
        <f t="shared" si="125"/>
        <v/>
      </c>
      <c r="DE484" s="504">
        <f t="array" ref="DE484">IF(OR(AQ484="N/A",BM484="N/A",BI484="N/A"),"",GetCertCharge(H484,"Y",AL484))</f>
        <v>125</v>
      </c>
      <c r="DF484" s="504">
        <f>IF(OR(AQ484="N/A",BM484="N/A",BI484="N/A"),"",DC484*Parameters!$L$3)</f>
        <v>56.759999999999991</v>
      </c>
      <c r="DG484" s="504">
        <f t="shared" si="126"/>
        <v>1237.2399999999998</v>
      </c>
      <c r="DH484" s="504">
        <f t="shared" si="127"/>
        <v>1237.2399999999998</v>
      </c>
    </row>
    <row r="485" spans="2:112" x14ac:dyDescent="0.25">
      <c r="B485" s="798"/>
      <c r="C485" s="799" t="s">
        <v>1528</v>
      </c>
      <c r="D485" s="512"/>
      <c r="E485" s="512"/>
      <c r="F485" s="722" t="s">
        <v>24</v>
      </c>
      <c r="G485" s="800"/>
      <c r="H485" s="801">
        <v>1</v>
      </c>
      <c r="I485" s="509" t="s">
        <v>196</v>
      </c>
      <c r="J485" s="802" t="s">
        <v>215</v>
      </c>
      <c r="K485" s="803" t="s">
        <v>266</v>
      </c>
      <c r="L485" s="804" t="s">
        <v>215</v>
      </c>
      <c r="M485" s="805" t="s">
        <v>202</v>
      </c>
      <c r="N485" s="804" t="s">
        <v>202</v>
      </c>
      <c r="O485" s="804" t="s">
        <v>22</v>
      </c>
      <c r="P485" s="806"/>
      <c r="Q485" s="805"/>
      <c r="R485" s="805"/>
      <c r="S485" s="805"/>
      <c r="T485" s="805"/>
      <c r="U485" s="805">
        <v>1.01</v>
      </c>
      <c r="V485" s="805"/>
      <c r="W485" s="805"/>
      <c r="X485" s="805"/>
      <c r="Y485" s="805"/>
      <c r="Z485" s="805">
        <v>65.3</v>
      </c>
      <c r="AA485" s="512">
        <v>57</v>
      </c>
      <c r="AB485" s="512"/>
      <c r="AC485" s="512"/>
      <c r="AD485" s="807"/>
      <c r="AE485" s="805"/>
      <c r="AF485" s="805"/>
      <c r="AG485" s="805"/>
      <c r="AH485" s="805"/>
      <c r="AI485" s="512"/>
      <c r="AJ485" s="512" t="s">
        <v>2005</v>
      </c>
      <c r="AK485" s="807"/>
      <c r="AL485" s="512"/>
      <c r="AM485" s="807"/>
      <c r="AN485" s="512"/>
      <c r="AO485" s="559">
        <f t="array" ref="AO485">IF(AQ485="N/A","",GetRapPrice(I485,H485,J485,K485))</f>
        <v>6200</v>
      </c>
      <c r="AP485" s="509">
        <f t="shared" si="112"/>
        <v>-0.57999999999999985</v>
      </c>
      <c r="AQ485" s="508">
        <f t="array" ref="AQ485">GetFMP(I485,H485,J485,K485,L485,M485,N485,O485,(Q485+R485)/2,Z485,AJ485,"Y")</f>
        <v>2604.0000000000005</v>
      </c>
      <c r="AR485" s="504">
        <f t="shared" si="113"/>
        <v>2604.0000000000005</v>
      </c>
      <c r="AS485" s="808"/>
      <c r="AT485" s="809"/>
      <c r="AU485" s="810"/>
      <c r="AV485" s="810"/>
      <c r="AW485" s="811" t="s">
        <v>189</v>
      </c>
      <c r="AX485" s="811" t="s">
        <v>1183</v>
      </c>
      <c r="AY485" s="810" t="s">
        <v>1180</v>
      </c>
      <c r="AZ485" s="810" t="s">
        <v>267</v>
      </c>
      <c r="BA485" s="810" t="s">
        <v>1183</v>
      </c>
      <c r="BB485" s="810" t="s">
        <v>208</v>
      </c>
      <c r="BC485" s="810" t="s">
        <v>1183</v>
      </c>
      <c r="BD485" s="810" t="s">
        <v>1240</v>
      </c>
      <c r="BE485" s="810" t="s">
        <v>1183</v>
      </c>
      <c r="BF485" s="811">
        <f>NaturalRelatedDisc(I485,H485,J485,K485,AX485,"Y",L485,M485,N485,O485)+NaturalRelatedDisc(I485,H485,J485,K485,AY485,"Y",L485,M485,N485,O485)+OpenRelatedDisc(I485,H485,J485,K485,AZ485,"Y",L485,M485,N485,O485)+GrainingRelatedDisc(I485,H485,J485,K485,BA485,"Surface","Y",L485,M485,N485,O485)+GrainingRelatedDisc(I485,H485,J485,K485,BB485,"Internal","Y",L485,M485,N485,O485)+OthersRelatedDisc(I485,H485,J485,K485,BC485,"Y",L485,M485,N485,O485)+OthersRelatedDisc(I485,H485,J485,K485,BD485,"Y",L485,M485,N485,O485)+OthersRelatedDisc(I485,H485,J485,K485,BE485,"Y",L485,M485,N485,O485)+cutrelatedDisc(I485,H485,J485,K485,L485,M485,N485,AW485,"Y",O485)+GetColClarupgDwg(I485,H485,J485,K485,AU485,AV485,"Y",L485)</f>
        <v>-1.2500000000000001E-2</v>
      </c>
      <c r="BG485" s="810" t="s">
        <v>1183</v>
      </c>
      <c r="BH485" s="810" t="s">
        <v>193</v>
      </c>
      <c r="BI485" s="811">
        <f t="shared" si="114"/>
        <v>-0.08</v>
      </c>
      <c r="BJ485" s="810" t="s">
        <v>1183</v>
      </c>
      <c r="BK485" s="810" t="s">
        <v>1183</v>
      </c>
      <c r="BL485" s="810" t="s">
        <v>1327</v>
      </c>
      <c r="BM485" s="811">
        <f t="shared" si="115"/>
        <v>0</v>
      </c>
      <c r="BN485" s="812" t="s">
        <v>749</v>
      </c>
      <c r="BO485" s="812" t="s">
        <v>749</v>
      </c>
      <c r="BP485" s="812" t="s">
        <v>749</v>
      </c>
      <c r="BQ485" s="811">
        <f>cleanrelateddisc(I485, H485, J485, K485, BN485, BO485, "Y", L485, M485, N485)+HARelatedDisc(I485, H485, J485, K485,BP485, "Y", L485)</f>
        <v>0</v>
      </c>
      <c r="BR485" s="810"/>
      <c r="BS485" s="810"/>
      <c r="BT485" s="811"/>
      <c r="BU485" s="811"/>
      <c r="BV485" s="810"/>
      <c r="BW485" s="811"/>
      <c r="BX485" s="810"/>
      <c r="BY485" s="813"/>
      <c r="BZ485" s="811"/>
      <c r="CA485" s="813"/>
      <c r="CB485" s="811"/>
      <c r="CC485" s="810"/>
      <c r="CD485" s="810"/>
      <c r="CE485" s="810"/>
      <c r="CF485" s="810"/>
      <c r="CG485" s="810"/>
      <c r="CH485" s="810"/>
      <c r="CI485" s="810"/>
      <c r="CJ485" s="810"/>
      <c r="CK485" s="814"/>
      <c r="CL485" s="815">
        <f t="array" ref="CL485">getSection(I485,J485,K485)</f>
        <v>8</v>
      </c>
      <c r="CM485" s="508">
        <f t="array" ref="CM485">IF(AQ485="N/A","",IF(CU485="N/A",0,GetRapPrice(I485,H485,J485,K485)))</f>
        <v>6200</v>
      </c>
      <c r="CN485" s="509">
        <f t="shared" si="116"/>
        <v>-0.57999999999999985</v>
      </c>
      <c r="CO485" s="509">
        <f t="array" ref="CO485">IF(AQ485="N/A","",IF(CU485="N/A",0,IF(ISBLANK(G485),0,GetPolSymmDiscount(I485,H485,J485,K485,L485,M485,N485,O485))))</f>
        <v>0</v>
      </c>
      <c r="CP485" s="509">
        <f t="array" ref="CP485">IF(AQ485="N/A","",Depthdisc(I485,H485,L485,J485,K485,Z485,"Y"))</f>
        <v>0</v>
      </c>
      <c r="CQ485" s="509">
        <f t="array" ref="CQ485">IF(AQ485="N/A","",IF(CU485="N/A",0,GetSizePremiums(I485,H485,J485,K485,L485,M485,N485,O485,getSection(G485,J485,K485))))</f>
        <v>0</v>
      </c>
      <c r="CR485" s="509">
        <f t="array" ref="CR485">IF(AQ485="N/A","",IF(CU485="N/A",0,IF(ISBLANK(G485),0,GetDiameterPremiums(I485,H485,L485,M485,N485,O485,J485,K485,T485))))</f>
        <v>0</v>
      </c>
      <c r="CS485" s="509">
        <f t="array" ref="CS485">IF(AQ485="N/A","",IF(CU485="N/A",0,IF(ISBLANK(G485),0,GetKtoSPremiums(I485,H485,J485,K485,AJ485))))</f>
        <v>0</v>
      </c>
      <c r="CT485" s="509">
        <f t="shared" si="117"/>
        <v>-0.57999999999999985</v>
      </c>
      <c r="CU485" s="508">
        <f t="array" ref="CU485">IF(AQ485="N/A","",GetFMP(I485, H485, J485, K485, L485, M485, N485, O485, (Q485+R485)/2,Z485,AJ485,"Y"))</f>
        <v>2604.0000000000005</v>
      </c>
      <c r="CV485" s="504">
        <f t="shared" si="118"/>
        <v>2604.0000000000005</v>
      </c>
      <c r="CW485" s="508">
        <f t="shared" si="119"/>
        <v>6200</v>
      </c>
      <c r="CX485" s="717">
        <f t="shared" si="120"/>
        <v>-9.2499999999999999E-2</v>
      </c>
      <c r="CY485" s="717">
        <f>IF(OR(AQ485="N/A",BM485="N/A",BI485="N/A"),"",IF(AND(H485&lt;1,H485&gt;=0.3,I484="ROUND"),IF(CT485&gt;=-0.4,-0.2,-0.15),MAX(CX485,IF(OR(AQ485="N/A",BM485="N/A",BI485="N/A"),"",GetFinalDiscount("Y", I485, H485, J485, K485, L485, M485, N485, O485, AS485, AT485,AU485,AV485, AW485, AX485,AY485, AZ485, BA485, BB485,BC485,BD485, BE485,BG485, BH485, BJ485, BK485, BN485, BO485, BP485)))))</f>
        <v>-9.2499999999999999E-2</v>
      </c>
      <c r="CZ485" s="717">
        <f t="shared" si="121"/>
        <v>-0.57999999999999985</v>
      </c>
      <c r="DA485" s="509">
        <f t="shared" si="122"/>
        <v>-0.67249999999999988</v>
      </c>
      <c r="DB485" s="504">
        <f t="shared" si="123"/>
        <v>2030.5000000000007</v>
      </c>
      <c r="DC485" s="504">
        <f t="shared" si="124"/>
        <v>2030.5000000000007</v>
      </c>
      <c r="DD485" s="504" t="str">
        <f t="shared" si="125"/>
        <v/>
      </c>
      <c r="DE485" s="504">
        <f t="array" ref="DE485">IF(OR(AQ485="N/A",BM485="N/A",BI485="N/A"),"",GetCertCharge(H485,"Y",AL485))</f>
        <v>125</v>
      </c>
      <c r="DF485" s="504">
        <f>IF(OR(AQ485="N/A",BM485="N/A",BI485="N/A"),"",DC485*Parameters!$L$3)</f>
        <v>81.220000000000027</v>
      </c>
      <c r="DG485" s="504">
        <f t="shared" si="126"/>
        <v>1824.2800000000007</v>
      </c>
      <c r="DH485" s="504">
        <f t="shared" si="127"/>
        <v>1824.2800000000007</v>
      </c>
    </row>
    <row r="486" spans="2:112" x14ac:dyDescent="0.25">
      <c r="B486" s="798"/>
      <c r="C486" s="799" t="s">
        <v>1529</v>
      </c>
      <c r="D486" s="512"/>
      <c r="E486" s="512"/>
      <c r="F486" s="722" t="s">
        <v>24</v>
      </c>
      <c r="G486" s="800"/>
      <c r="H486" s="801">
        <v>1</v>
      </c>
      <c r="I486" s="509" t="s">
        <v>196</v>
      </c>
      <c r="J486" s="802" t="s">
        <v>215</v>
      </c>
      <c r="K486" s="803" t="s">
        <v>251</v>
      </c>
      <c r="L486" s="804" t="s">
        <v>215</v>
      </c>
      <c r="M486" s="805" t="s">
        <v>202</v>
      </c>
      <c r="N486" s="804" t="s">
        <v>202</v>
      </c>
      <c r="O486" s="804" t="s">
        <v>22</v>
      </c>
      <c r="P486" s="806"/>
      <c r="Q486" s="805"/>
      <c r="R486" s="805"/>
      <c r="S486" s="805"/>
      <c r="T486" s="805"/>
      <c r="U486" s="805">
        <v>1.01</v>
      </c>
      <c r="V486" s="805"/>
      <c r="W486" s="805"/>
      <c r="X486" s="805"/>
      <c r="Y486" s="805"/>
      <c r="Z486" s="805">
        <v>66.3</v>
      </c>
      <c r="AA486" s="512">
        <v>58</v>
      </c>
      <c r="AB486" s="512"/>
      <c r="AC486" s="512"/>
      <c r="AD486" s="807"/>
      <c r="AE486" s="805"/>
      <c r="AF486" s="805"/>
      <c r="AG486" s="805"/>
      <c r="AH486" s="805"/>
      <c r="AI486" s="512"/>
      <c r="AJ486" s="512" t="s">
        <v>2006</v>
      </c>
      <c r="AK486" s="807"/>
      <c r="AL486" s="512"/>
      <c r="AM486" s="807"/>
      <c r="AN486" s="512"/>
      <c r="AO486" s="559">
        <f t="array" ref="AO486">IF(AQ486="N/A","",GetRapPrice(I486,H486,J486,K486))</f>
        <v>9500</v>
      </c>
      <c r="AP486" s="509">
        <f t="shared" si="112"/>
        <v>-0.64</v>
      </c>
      <c r="AQ486" s="508">
        <f t="array" ref="AQ486">GetFMP(I486,H486,J486,K486,L486,M486,N486,O486,(Q486+R486)/2,Z486,AJ486,"Y")</f>
        <v>3420</v>
      </c>
      <c r="AR486" s="504">
        <f t="shared" si="113"/>
        <v>3420</v>
      </c>
      <c r="AS486" s="808"/>
      <c r="AT486" s="809"/>
      <c r="AU486" s="810"/>
      <c r="AV486" s="810"/>
      <c r="AW486" s="811" t="s">
        <v>189</v>
      </c>
      <c r="AX486" s="811" t="s">
        <v>1183</v>
      </c>
      <c r="AY486" s="810" t="s">
        <v>1180</v>
      </c>
      <c r="AZ486" s="810" t="s">
        <v>1183</v>
      </c>
      <c r="BA486" s="810" t="s">
        <v>1183</v>
      </c>
      <c r="BB486" s="810" t="s">
        <v>1183</v>
      </c>
      <c r="BC486" s="810" t="s">
        <v>1183</v>
      </c>
      <c r="BD486" s="810" t="s">
        <v>1240</v>
      </c>
      <c r="BE486" s="810" t="s">
        <v>1183</v>
      </c>
      <c r="BF486" s="811">
        <f>NaturalRelatedDisc(I486,H486,J486,K486,AX486,"Y",L486,M486,N486,O486)+NaturalRelatedDisc(I486,H486,J486,K486,AY486,"Y",L486,M486,N486,O486)+OpenRelatedDisc(I486,H486,J486,K486,AZ486,"Y",L486,M486,N486,O486)+GrainingRelatedDisc(I486,H486,J486,K486,BA486,"Surface","Y",L486,M486,N486,O486)+GrainingRelatedDisc(I486,H486,J486,K486,BB486,"Internal","Y",L486,M486,N486,O486)+OthersRelatedDisc(I486,H486,J486,K486,BC486,"Y",L486,M486,N486,O486)+OthersRelatedDisc(I486,H486,J486,K486,BD486,"Y",L486,M486,N486,O486)+OthersRelatedDisc(I486,H486,J486,K486,BE486,"Y",L486,M486,N486,O486)+cutrelatedDisc(I486,H486,J486,K486,L486,M486,N486,AW486,"Y",O486)+GetColClarupgDwg(I486,H486,J486,K486,AU486,AV486,"Y",L486)</f>
        <v>-7.4999999999999997E-3</v>
      </c>
      <c r="BG486" s="810" t="s">
        <v>1183</v>
      </c>
      <c r="BH486" s="810" t="s">
        <v>1160</v>
      </c>
      <c r="BI486" s="811">
        <f t="shared" si="114"/>
        <v>-2.5000000000000001E-2</v>
      </c>
      <c r="BJ486" s="810" t="s">
        <v>1284</v>
      </c>
      <c r="BK486" s="810" t="s">
        <v>1183</v>
      </c>
      <c r="BL486" s="810" t="s">
        <v>1322</v>
      </c>
      <c r="BM486" s="811">
        <f t="shared" si="115"/>
        <v>-0.01</v>
      </c>
      <c r="BN486" s="812" t="s">
        <v>861</v>
      </c>
      <c r="BO486" s="812" t="s">
        <v>749</v>
      </c>
      <c r="BP486" s="812" t="s">
        <v>861</v>
      </c>
      <c r="BQ486" s="811">
        <f>cleanrelateddisc(I486, H486, J486, K486, BN486, BO486, "Y", L486, M486, N486)+HARelatedDisc(I486, H486, J486, K486,BP486, "Y", L486)</f>
        <v>0</v>
      </c>
      <c r="BR486" s="810"/>
      <c r="BS486" s="810"/>
      <c r="BT486" s="811"/>
      <c r="BU486" s="811"/>
      <c r="BV486" s="810"/>
      <c r="BW486" s="811"/>
      <c r="BX486" s="810"/>
      <c r="BY486" s="813"/>
      <c r="BZ486" s="811"/>
      <c r="CA486" s="813"/>
      <c r="CB486" s="811"/>
      <c r="CC486" s="810"/>
      <c r="CD486" s="810"/>
      <c r="CE486" s="810"/>
      <c r="CF486" s="810"/>
      <c r="CG486" s="810"/>
      <c r="CH486" s="810"/>
      <c r="CI486" s="810"/>
      <c r="CJ486" s="810"/>
      <c r="CK486" s="814"/>
      <c r="CL486" s="815">
        <f t="array" ref="CL486">getSection(I486,J486,K486)</f>
        <v>5</v>
      </c>
      <c r="CM486" s="508">
        <f t="array" ref="CM486">IF(AQ486="N/A","",IF(CU486="N/A",0,GetRapPrice(I486,H486,J486,K486)))</f>
        <v>9500</v>
      </c>
      <c r="CN486" s="509">
        <f t="shared" si="116"/>
        <v>-0.64</v>
      </c>
      <c r="CO486" s="509">
        <f t="array" ref="CO486">IF(AQ486="N/A","",IF(CU486="N/A",0,IF(ISBLANK(G486),0,GetPolSymmDiscount(I486,H486,J486,K486,L486,M486,N486,O486))))</f>
        <v>0</v>
      </c>
      <c r="CP486" s="509">
        <f t="array" ref="CP486">IF(AQ486="N/A","",Depthdisc(I486,H486,L486,J486,K486,Z486,"Y"))</f>
        <v>0</v>
      </c>
      <c r="CQ486" s="509">
        <f t="array" ref="CQ486">IF(AQ486="N/A","",IF(CU486="N/A",0,GetSizePremiums(I486,H486,J486,K486,L486,M486,N486,O486,getSection(G486,J486,K486))))</f>
        <v>0</v>
      </c>
      <c r="CR486" s="509">
        <f t="array" ref="CR486">IF(AQ486="N/A","",IF(CU486="N/A",0,IF(ISBLANK(G486),0,GetDiameterPremiums(I486,H486,L486,M486,N486,O486,J486,K486,T486))))</f>
        <v>0</v>
      </c>
      <c r="CS486" s="509">
        <f t="array" ref="CS486">IF(AQ486="N/A","",IF(CU486="N/A",0,IF(ISBLANK(G486),0,GetKtoSPremiums(I486,H486,J486,K486,AJ486))))</f>
        <v>0</v>
      </c>
      <c r="CT486" s="509">
        <f t="shared" si="117"/>
        <v>-0.64</v>
      </c>
      <c r="CU486" s="508">
        <f t="array" ref="CU486">IF(AQ486="N/A","",GetFMP(I486, H486, J486, K486, L486, M486, N486, O486, (Q486+R486)/2,Z486,AJ486,"Y"))</f>
        <v>3420</v>
      </c>
      <c r="CV486" s="504">
        <f t="shared" si="118"/>
        <v>3420</v>
      </c>
      <c r="CW486" s="508">
        <f t="shared" si="119"/>
        <v>9500</v>
      </c>
      <c r="CX486" s="717">
        <f t="shared" si="120"/>
        <v>-4.2500000000000003E-2</v>
      </c>
      <c r="CY486" s="717">
        <f>IF(OR(AQ486="N/A",BM486="N/A",BI486="N/A"),"",IF(AND(H486&lt;1,H486&gt;=0.3,I485="ROUND"),IF(CT486&gt;=-0.4,-0.2,-0.15),MAX(CX486,IF(OR(AQ486="N/A",BM486="N/A",BI486="N/A"),"",GetFinalDiscount("Y", I486, H486, J486, K486, L486, M486, N486, O486, AS486, AT486,AU486,AV486, AW486, AX486,AY486, AZ486, BA486, BB486,BC486,BD486, BE486,BG486, BH486, BJ486, BK486, BN486, BO486, BP486)))))</f>
        <v>-4.2500000000000003E-2</v>
      </c>
      <c r="CZ486" s="717">
        <f t="shared" si="121"/>
        <v>-0.64</v>
      </c>
      <c r="DA486" s="509">
        <f t="shared" si="122"/>
        <v>-0.6825</v>
      </c>
      <c r="DB486" s="504">
        <f t="shared" si="123"/>
        <v>3016.25</v>
      </c>
      <c r="DC486" s="504">
        <f t="shared" si="124"/>
        <v>3016.25</v>
      </c>
      <c r="DD486" s="504" t="str">
        <f t="shared" si="125"/>
        <v/>
      </c>
      <c r="DE486" s="504">
        <f t="array" ref="DE486">IF(OR(AQ486="N/A",BM486="N/A",BI486="N/A"),"",GetCertCharge(H486,"Y",AL486))</f>
        <v>125</v>
      </c>
      <c r="DF486" s="504">
        <f>IF(OR(AQ486="N/A",BM486="N/A",BI486="N/A"),"",DC486*Parameters!$L$3)</f>
        <v>120.65</v>
      </c>
      <c r="DG486" s="504">
        <f t="shared" si="126"/>
        <v>2770.6</v>
      </c>
      <c r="DH486" s="504">
        <f t="shared" si="127"/>
        <v>2770.6</v>
      </c>
    </row>
    <row r="487" spans="2:112" x14ac:dyDescent="0.25">
      <c r="B487" s="798"/>
      <c r="C487" s="799" t="s">
        <v>1529</v>
      </c>
      <c r="D487" s="512"/>
      <c r="E487" s="512"/>
      <c r="F487" s="722" t="s">
        <v>24</v>
      </c>
      <c r="G487" s="800"/>
      <c r="H487" s="801">
        <v>1</v>
      </c>
      <c r="I487" s="509" t="s">
        <v>196</v>
      </c>
      <c r="J487" s="802" t="s">
        <v>215</v>
      </c>
      <c r="K487" s="803" t="s">
        <v>251</v>
      </c>
      <c r="L487" s="804" t="s">
        <v>215</v>
      </c>
      <c r="M487" s="805" t="s">
        <v>202</v>
      </c>
      <c r="N487" s="804" t="s">
        <v>202</v>
      </c>
      <c r="O487" s="804" t="s">
        <v>22</v>
      </c>
      <c r="P487" s="806"/>
      <c r="Q487" s="805"/>
      <c r="R487" s="805"/>
      <c r="S487" s="805"/>
      <c r="T487" s="805"/>
      <c r="U487" s="805">
        <v>1.01</v>
      </c>
      <c r="V487" s="805"/>
      <c r="W487" s="805"/>
      <c r="X487" s="805"/>
      <c r="Y487" s="805"/>
      <c r="Z487" s="805">
        <v>66.3</v>
      </c>
      <c r="AA487" s="512">
        <v>58</v>
      </c>
      <c r="AB487" s="512"/>
      <c r="AC487" s="512"/>
      <c r="AD487" s="807"/>
      <c r="AE487" s="805"/>
      <c r="AF487" s="805"/>
      <c r="AG487" s="805"/>
      <c r="AH487" s="805"/>
      <c r="AI487" s="512"/>
      <c r="AJ487" s="512" t="s">
        <v>2006</v>
      </c>
      <c r="AK487" s="807"/>
      <c r="AL487" s="512"/>
      <c r="AM487" s="807"/>
      <c r="AN487" s="512"/>
      <c r="AO487" s="559">
        <f t="array" ref="AO487">IF(AQ487="N/A","",GetRapPrice(I487,H487,J487,K487))</f>
        <v>9500</v>
      </c>
      <c r="AP487" s="509">
        <f t="shared" si="112"/>
        <v>-0.64</v>
      </c>
      <c r="AQ487" s="508">
        <f t="array" ref="AQ487">GetFMP(I487,H487,J487,K487,L487,M487,N487,O487,(Q487+R487)/2,Z487,AJ487,"Y")</f>
        <v>3420</v>
      </c>
      <c r="AR487" s="504">
        <f t="shared" si="113"/>
        <v>3420</v>
      </c>
      <c r="AS487" s="808"/>
      <c r="AT487" s="809"/>
      <c r="AU487" s="810"/>
      <c r="AV487" s="810"/>
      <c r="AW487" s="811" t="s">
        <v>189</v>
      </c>
      <c r="AX487" s="811" t="s">
        <v>1183</v>
      </c>
      <c r="AY487" s="810" t="s">
        <v>1180</v>
      </c>
      <c r="AZ487" s="810" t="s">
        <v>1183</v>
      </c>
      <c r="BA487" s="810" t="s">
        <v>1183</v>
      </c>
      <c r="BB487" s="810" t="s">
        <v>1183</v>
      </c>
      <c r="BC487" s="810" t="s">
        <v>1183</v>
      </c>
      <c r="BD487" s="810" t="s">
        <v>1240</v>
      </c>
      <c r="BE487" s="810" t="s">
        <v>1183</v>
      </c>
      <c r="BF487" s="811">
        <f>NaturalRelatedDisc(I487,H487,J487,K487,AX487,"Y",L487,M487,N487,O487)+NaturalRelatedDisc(I487,H487,J487,K487,AY487,"Y",L487,M487,N487,O487)+OpenRelatedDisc(I487,H487,J487,K487,AZ487,"Y",L487,M487,N487,O487)+GrainingRelatedDisc(I487,H487,J487,K487,BA487,"Surface","Y",L487,M487,N487,O487)+GrainingRelatedDisc(I487,H487,J487,K487,BB487,"Internal","Y",L487,M487,N487,O487)+OthersRelatedDisc(I487,H487,J487,K487,BC487,"Y",L487,M487,N487,O487)+OthersRelatedDisc(I487,H487,J487,K487,BD487,"Y",L487,M487,N487,O487)+OthersRelatedDisc(I487,H487,J487,K487,BE487,"Y",L487,M487,N487,O487)+cutrelatedDisc(I487,H487,J487,K487,L487,M487,N487,AW487,"Y",O487)+GetColClarupgDwg(I487,H487,J487,K487,AU487,AV487,"Y",L487)</f>
        <v>-7.4999999999999997E-3</v>
      </c>
      <c r="BG487" s="810" t="s">
        <v>1183</v>
      </c>
      <c r="BH487" s="810" t="s">
        <v>1160</v>
      </c>
      <c r="BI487" s="811">
        <f t="shared" si="114"/>
        <v>-2.5000000000000001E-2</v>
      </c>
      <c r="BJ487" s="810" t="s">
        <v>1284</v>
      </c>
      <c r="BK487" s="810" t="s">
        <v>1183</v>
      </c>
      <c r="BL487" s="810" t="s">
        <v>1322</v>
      </c>
      <c r="BM487" s="811">
        <f t="shared" si="115"/>
        <v>-0.01</v>
      </c>
      <c r="BN487" s="812" t="s">
        <v>861</v>
      </c>
      <c r="BO487" s="812" t="s">
        <v>749</v>
      </c>
      <c r="BP487" s="812" t="s">
        <v>861</v>
      </c>
      <c r="BQ487" s="811">
        <f>cleanrelateddisc(I487, H487, J487, K487, BN487, BO487, "Y", L487, M487, N487)+HARelatedDisc(I487, H487, J487, K487,BP487, "Y", L487)</f>
        <v>0</v>
      </c>
      <c r="BR487" s="810"/>
      <c r="BS487" s="810"/>
      <c r="BT487" s="811"/>
      <c r="BU487" s="811"/>
      <c r="BV487" s="810"/>
      <c r="BW487" s="811"/>
      <c r="BX487" s="810"/>
      <c r="BY487" s="813"/>
      <c r="BZ487" s="811"/>
      <c r="CA487" s="813"/>
      <c r="CB487" s="811"/>
      <c r="CC487" s="810"/>
      <c r="CD487" s="810"/>
      <c r="CE487" s="810"/>
      <c r="CF487" s="810"/>
      <c r="CG487" s="810"/>
      <c r="CH487" s="810"/>
      <c r="CI487" s="810"/>
      <c r="CJ487" s="810"/>
      <c r="CK487" s="814"/>
      <c r="CL487" s="815">
        <f t="array" ref="CL487">getSection(I487,J487,K487)</f>
        <v>5</v>
      </c>
      <c r="CM487" s="508">
        <f t="array" ref="CM487">IF(AQ487="N/A","",IF(CU487="N/A",0,GetRapPrice(I487,H487,J487,K487)))</f>
        <v>9500</v>
      </c>
      <c r="CN487" s="509">
        <f t="shared" si="116"/>
        <v>-0.64</v>
      </c>
      <c r="CO487" s="509">
        <f t="array" ref="CO487">IF(AQ487="N/A","",IF(CU487="N/A",0,IF(ISBLANK(G487),0,GetPolSymmDiscount(I487,H487,J487,K487,L487,M487,N487,O487))))</f>
        <v>0</v>
      </c>
      <c r="CP487" s="509">
        <f t="array" ref="CP487">IF(AQ487="N/A","",Depthdisc(I487,H487,L487,J487,K487,Z487,"Y"))</f>
        <v>0</v>
      </c>
      <c r="CQ487" s="509">
        <f t="array" ref="CQ487">IF(AQ487="N/A","",IF(CU487="N/A",0,GetSizePremiums(I487,H487,J487,K487,L487,M487,N487,O487,getSection(G487,J487,K487))))</f>
        <v>0</v>
      </c>
      <c r="CR487" s="509">
        <f t="array" ref="CR487">IF(AQ487="N/A","",IF(CU487="N/A",0,IF(ISBLANK(G487),0,GetDiameterPremiums(I487,H487,L487,M487,N487,O487,J487,K487,T487))))</f>
        <v>0</v>
      </c>
      <c r="CS487" s="509">
        <f t="array" ref="CS487">IF(AQ487="N/A","",IF(CU487="N/A",0,IF(ISBLANK(G487),0,GetKtoSPremiums(I487,H487,J487,K487,AJ487))))</f>
        <v>0</v>
      </c>
      <c r="CT487" s="509">
        <f t="shared" si="117"/>
        <v>-0.64</v>
      </c>
      <c r="CU487" s="508">
        <f t="array" ref="CU487">IF(AQ487="N/A","",GetFMP(I487, H487, J487, K487, L487, M487, N487, O487, (Q487+R487)/2,Z487,AJ487,"Y"))</f>
        <v>3420</v>
      </c>
      <c r="CV487" s="504">
        <f t="shared" si="118"/>
        <v>3420</v>
      </c>
      <c r="CW487" s="508">
        <f t="shared" si="119"/>
        <v>9500</v>
      </c>
      <c r="CX487" s="717">
        <f t="shared" si="120"/>
        <v>-4.2500000000000003E-2</v>
      </c>
      <c r="CY487" s="717">
        <f>IF(OR(AQ487="N/A",BM487="N/A",BI487="N/A"),"",IF(AND(H487&lt;1,H487&gt;=0.3,I486="ROUND"),IF(CT487&gt;=-0.4,-0.2,-0.15),MAX(CX487,IF(OR(AQ487="N/A",BM487="N/A",BI487="N/A"),"",GetFinalDiscount("Y", I487, H487, J487, K487, L487, M487, N487, O487, AS487, AT487,AU487,AV487, AW487, AX487,AY487, AZ487, BA487, BB487,BC487,BD487, BE487,BG487, BH487, BJ487, BK487, BN487, BO487, BP487)))))</f>
        <v>-4.2500000000000003E-2</v>
      </c>
      <c r="CZ487" s="717">
        <f t="shared" si="121"/>
        <v>-0.64</v>
      </c>
      <c r="DA487" s="509">
        <f t="shared" si="122"/>
        <v>-0.6825</v>
      </c>
      <c r="DB487" s="504">
        <f t="shared" si="123"/>
        <v>3016.25</v>
      </c>
      <c r="DC487" s="504">
        <f t="shared" si="124"/>
        <v>3016.25</v>
      </c>
      <c r="DD487" s="504" t="str">
        <f t="shared" si="125"/>
        <v/>
      </c>
      <c r="DE487" s="504">
        <f t="array" ref="DE487">IF(OR(AQ487="N/A",BM487="N/A",BI487="N/A"),"",GetCertCharge(H487,"Y",AL487))</f>
        <v>125</v>
      </c>
      <c r="DF487" s="504">
        <f>IF(OR(AQ487="N/A",BM487="N/A",BI487="N/A"),"",DC487*Parameters!$L$3)</f>
        <v>120.65</v>
      </c>
      <c r="DG487" s="504">
        <f t="shared" si="126"/>
        <v>2770.6</v>
      </c>
      <c r="DH487" s="504">
        <f t="shared" si="127"/>
        <v>2770.6</v>
      </c>
    </row>
    <row r="488" spans="2:112" x14ac:dyDescent="0.25">
      <c r="B488" s="798"/>
      <c r="C488" s="799" t="s">
        <v>1526</v>
      </c>
      <c r="D488" s="512"/>
      <c r="E488" s="512"/>
      <c r="F488" s="722" t="s">
        <v>24</v>
      </c>
      <c r="G488" s="800"/>
      <c r="H488" s="801">
        <v>1</v>
      </c>
      <c r="I488" s="509" t="s">
        <v>196</v>
      </c>
      <c r="J488" s="802" t="s">
        <v>749</v>
      </c>
      <c r="K488" s="803" t="s">
        <v>266</v>
      </c>
      <c r="L488" s="804" t="s">
        <v>188</v>
      </c>
      <c r="M488" s="805" t="s">
        <v>202</v>
      </c>
      <c r="N488" s="804" t="s">
        <v>188</v>
      </c>
      <c r="O488" s="804" t="s">
        <v>90</v>
      </c>
      <c r="P488" s="806"/>
      <c r="Q488" s="805"/>
      <c r="R488" s="805"/>
      <c r="S488" s="805"/>
      <c r="T488" s="805"/>
      <c r="U488" s="805">
        <v>1.01</v>
      </c>
      <c r="V488" s="805"/>
      <c r="W488" s="805"/>
      <c r="X488" s="805"/>
      <c r="Y488" s="805"/>
      <c r="Z488" s="805">
        <v>61.9</v>
      </c>
      <c r="AA488" s="512">
        <v>54</v>
      </c>
      <c r="AB488" s="512"/>
      <c r="AC488" s="512"/>
      <c r="AD488" s="807"/>
      <c r="AE488" s="805"/>
      <c r="AF488" s="805"/>
      <c r="AG488" s="805"/>
      <c r="AH488" s="805"/>
      <c r="AI488" s="512"/>
      <c r="AJ488" s="512" t="s">
        <v>2003</v>
      </c>
      <c r="AK488" s="807"/>
      <c r="AL488" s="512"/>
      <c r="AM488" s="807"/>
      <c r="AN488" s="512"/>
      <c r="AO488" s="559">
        <f t="array" ref="AO488">IF(AQ488="N/A","",GetRapPrice(I488,H488,J488,K488))</f>
        <v>2900</v>
      </c>
      <c r="AP488" s="509">
        <f t="shared" si="112"/>
        <v>-0.59499999999999997</v>
      </c>
      <c r="AQ488" s="508">
        <f t="array" ref="AQ488">GetFMP(I488,H488,J488,K488,L488,M488,N488,O488,(Q488+R488)/2,Z488,AJ488,"Y")</f>
        <v>1174.5</v>
      </c>
      <c r="AR488" s="504">
        <f t="shared" si="113"/>
        <v>1174.5</v>
      </c>
      <c r="AS488" s="808"/>
      <c r="AT488" s="809"/>
      <c r="AU488" s="810"/>
      <c r="AV488" s="810"/>
      <c r="AW488" s="811" t="s">
        <v>189</v>
      </c>
      <c r="AX488" s="811" t="s">
        <v>1183</v>
      </c>
      <c r="AY488" s="810" t="s">
        <v>1182</v>
      </c>
      <c r="AZ488" s="810" t="s">
        <v>1196</v>
      </c>
      <c r="BA488" s="810" t="s">
        <v>1183</v>
      </c>
      <c r="BB488" s="810" t="s">
        <v>1183</v>
      </c>
      <c r="BC488" s="810" t="s">
        <v>1183</v>
      </c>
      <c r="BD488" s="810" t="s">
        <v>1234</v>
      </c>
      <c r="BE488" s="810" t="s">
        <v>1183</v>
      </c>
      <c r="BF488" s="811">
        <f>NaturalRelatedDisc(I488,H488,J488,K488,AX488,"Y",L488,M488,N488,O488)+NaturalRelatedDisc(I488,H488,J488,K488,AY488,"Y",L488,M488,N488,O488)+OpenRelatedDisc(I488,H488,J488,K488,AZ488,"Y",L488,M488,N488,O488)+GrainingRelatedDisc(I488,H488,J488,K488,BA488,"Surface","Y",L488,M488,N488,O488)+GrainingRelatedDisc(I488,H488,J488,K488,BB488,"Internal","Y",L488,M488,N488,O488)+OthersRelatedDisc(I488,H488,J488,K488,BC488,"Y",L488,M488,N488,O488)+OthersRelatedDisc(I488,H488,J488,K488,BD488,"Y",L488,M488,N488,O488)+OthersRelatedDisc(I488,H488,J488,K488,BE488,"Y",L488,M488,N488,O488)+cutrelatedDisc(I488,H488,J488,K488,L488,M488,N488,AW488,"Y",O488)+GetColClarupgDwg(I488,H488,J488,K488,AU488,AV488,"Y",L488)</f>
        <v>-0.02</v>
      </c>
      <c r="BG488" s="810" t="s">
        <v>192</v>
      </c>
      <c r="BH488" s="810" t="s">
        <v>206</v>
      </c>
      <c r="BI488" s="811">
        <f t="shared" si="114"/>
        <v>-0.13</v>
      </c>
      <c r="BJ488" s="810" t="s">
        <v>1183</v>
      </c>
      <c r="BK488" s="810" t="s">
        <v>1183</v>
      </c>
      <c r="BL488" s="810" t="s">
        <v>1324</v>
      </c>
      <c r="BM488" s="811">
        <f t="shared" si="115"/>
        <v>0</v>
      </c>
      <c r="BN488" s="812" t="s">
        <v>749</v>
      </c>
      <c r="BO488" s="812" t="s">
        <v>749</v>
      </c>
      <c r="BP488" s="812" t="s">
        <v>749</v>
      </c>
      <c r="BQ488" s="811">
        <f>cleanrelateddisc(I488, H488, J488, K488, BN488, BO488, "Y", L488, M488, N488)+HARelatedDisc(I488, H488, J488, K488,BP488, "Y", L488)</f>
        <v>0</v>
      </c>
      <c r="BR488" s="810"/>
      <c r="BS488" s="810"/>
      <c r="BT488" s="811"/>
      <c r="BU488" s="811"/>
      <c r="BV488" s="810"/>
      <c r="BW488" s="811"/>
      <c r="BX488" s="810"/>
      <c r="BY488" s="813"/>
      <c r="BZ488" s="811"/>
      <c r="CA488" s="813"/>
      <c r="CB488" s="811"/>
      <c r="CC488" s="810"/>
      <c r="CD488" s="810"/>
      <c r="CE488" s="810"/>
      <c r="CF488" s="810"/>
      <c r="CG488" s="810"/>
      <c r="CH488" s="810"/>
      <c r="CI488" s="810"/>
      <c r="CJ488" s="810"/>
      <c r="CK488" s="814"/>
      <c r="CL488" s="815">
        <f t="array" ref="CL488">getSection(I488,J488,K488)</f>
        <v>9</v>
      </c>
      <c r="CM488" s="508">
        <f t="array" ref="CM488">IF(AQ488="N/A","",IF(CU488="N/A",0,GetRapPrice(I488,H488,J488,K488)))</f>
        <v>2900</v>
      </c>
      <c r="CN488" s="509">
        <f t="shared" si="116"/>
        <v>-0.59499999999999997</v>
      </c>
      <c r="CO488" s="509">
        <f t="array" ref="CO488">IF(AQ488="N/A","",IF(CU488="N/A",0,IF(ISBLANK(G488),0,GetPolSymmDiscount(I488,H488,J488,K488,L488,M488,N488,O488))))</f>
        <v>0</v>
      </c>
      <c r="CP488" s="509">
        <f t="array" ref="CP488">IF(AQ488="N/A","",Depthdisc(I488,H488,L488,J488,K488,Z488,"Y"))</f>
        <v>0</v>
      </c>
      <c r="CQ488" s="509">
        <f t="array" ref="CQ488">IF(AQ488="N/A","",IF(CU488="N/A",0,GetSizePremiums(I488,H488,J488,K488,L488,M488,N488,O488,getSection(G488,J488,K488))))</f>
        <v>0</v>
      </c>
      <c r="CR488" s="509">
        <f t="array" ref="CR488">IF(AQ488="N/A","",IF(CU488="N/A",0,IF(ISBLANK(G488),0,GetDiameterPremiums(I488,H488,L488,M488,N488,O488,J488,K488,T488))))</f>
        <v>0</v>
      </c>
      <c r="CS488" s="509">
        <f t="array" ref="CS488">IF(AQ488="N/A","",IF(CU488="N/A",0,IF(ISBLANK(G488),0,GetKtoSPremiums(I488,H488,J488,K488,AJ488))))</f>
        <v>0</v>
      </c>
      <c r="CT488" s="509">
        <f t="shared" si="117"/>
        <v>-0.59499999999999997</v>
      </c>
      <c r="CU488" s="508">
        <f t="array" ref="CU488">IF(AQ488="N/A","",GetFMP(I488, H488, J488, K488, L488, M488, N488, O488, (Q488+R488)/2,Z488,AJ488,"Y"))</f>
        <v>1174.5</v>
      </c>
      <c r="CV488" s="504">
        <f t="shared" si="118"/>
        <v>1174.5</v>
      </c>
      <c r="CW488" s="508">
        <f t="shared" si="119"/>
        <v>2900</v>
      </c>
      <c r="CX488" s="717">
        <f t="shared" si="120"/>
        <v>-0.15</v>
      </c>
      <c r="CY488" s="717">
        <f>IF(OR(AQ488="N/A",BM488="N/A",BI488="N/A"),"",IF(AND(H488&lt;1,H488&gt;=0.3,I487="ROUND"),IF(CT488&gt;=-0.4,-0.2,-0.15),MAX(CX488,IF(OR(AQ488="N/A",BM488="N/A",BI488="N/A"),"",GetFinalDiscount("Y", I488, H488, J488, K488, L488, M488, N488, O488, AS488, AT488,AU488,AV488, AW488, AX488,AY488, AZ488, BA488, BB488,BC488,BD488, BE488,BG488, BH488, BJ488, BK488, BN488, BO488, BP488)))))</f>
        <v>-0.15</v>
      </c>
      <c r="CZ488" s="717">
        <f t="shared" si="121"/>
        <v>-0.59499999999999997</v>
      </c>
      <c r="DA488" s="509">
        <f t="shared" si="122"/>
        <v>-0.745</v>
      </c>
      <c r="DB488" s="504">
        <f t="shared" si="123"/>
        <v>739.5</v>
      </c>
      <c r="DC488" s="504">
        <f t="shared" si="124"/>
        <v>739.5</v>
      </c>
      <c r="DD488" s="504" t="str">
        <f t="shared" si="125"/>
        <v/>
      </c>
      <c r="DE488" s="504">
        <f t="array" ref="DE488">IF(OR(AQ488="N/A",BM488="N/A",BI488="N/A"),"",GetCertCharge(H488,"Y",AL488))</f>
        <v>125</v>
      </c>
      <c r="DF488" s="504">
        <f>IF(OR(AQ488="N/A",BM488="N/A",BI488="N/A"),"",DC488*Parameters!$L$3)</f>
        <v>29.580000000000002</v>
      </c>
      <c r="DG488" s="504">
        <f t="shared" si="126"/>
        <v>584.91999999999996</v>
      </c>
      <c r="DH488" s="504">
        <f t="shared" si="127"/>
        <v>584.91999999999996</v>
      </c>
    </row>
    <row r="489" spans="2:112" x14ac:dyDescent="0.25">
      <c r="B489" s="798"/>
      <c r="C489" s="799" t="s">
        <v>1526</v>
      </c>
      <c r="D489" s="512"/>
      <c r="E489" s="512"/>
      <c r="F489" s="722" t="s">
        <v>24</v>
      </c>
      <c r="G489" s="800"/>
      <c r="H489" s="801">
        <v>1</v>
      </c>
      <c r="I489" s="509" t="s">
        <v>196</v>
      </c>
      <c r="J489" s="802" t="s">
        <v>749</v>
      </c>
      <c r="K489" s="803" t="s">
        <v>266</v>
      </c>
      <c r="L489" s="804" t="s">
        <v>188</v>
      </c>
      <c r="M489" s="805" t="s">
        <v>202</v>
      </c>
      <c r="N489" s="804" t="s">
        <v>188</v>
      </c>
      <c r="O489" s="804" t="s">
        <v>90</v>
      </c>
      <c r="P489" s="806"/>
      <c r="Q489" s="805"/>
      <c r="R489" s="805"/>
      <c r="S489" s="805"/>
      <c r="T489" s="805"/>
      <c r="U489" s="805">
        <v>1.01</v>
      </c>
      <c r="V489" s="805"/>
      <c r="W489" s="805"/>
      <c r="X489" s="805"/>
      <c r="Y489" s="805"/>
      <c r="Z489" s="805">
        <v>61.9</v>
      </c>
      <c r="AA489" s="512">
        <v>54</v>
      </c>
      <c r="AB489" s="512"/>
      <c r="AC489" s="512"/>
      <c r="AD489" s="807"/>
      <c r="AE489" s="805"/>
      <c r="AF489" s="805"/>
      <c r="AG489" s="805"/>
      <c r="AH489" s="805"/>
      <c r="AI489" s="512"/>
      <c r="AJ489" s="512" t="s">
        <v>2003</v>
      </c>
      <c r="AK489" s="807"/>
      <c r="AL489" s="512"/>
      <c r="AM489" s="807"/>
      <c r="AN489" s="512"/>
      <c r="AO489" s="559">
        <f t="array" ref="AO489">IF(AQ489="N/A","",GetRapPrice(I489,H489,J489,K489))</f>
        <v>2900</v>
      </c>
      <c r="AP489" s="509">
        <f t="shared" si="112"/>
        <v>-0.59499999999999997</v>
      </c>
      <c r="AQ489" s="508">
        <f t="array" ref="AQ489">GetFMP(I489,H489,J489,K489,L489,M489,N489,O489,(Q489+R489)/2,Z489,AJ489,"Y")</f>
        <v>1174.5</v>
      </c>
      <c r="AR489" s="504">
        <f t="shared" si="113"/>
        <v>1174.5</v>
      </c>
      <c r="AS489" s="808"/>
      <c r="AT489" s="809"/>
      <c r="AU489" s="810"/>
      <c r="AV489" s="810"/>
      <c r="AW489" s="811" t="s">
        <v>189</v>
      </c>
      <c r="AX489" s="811" t="s">
        <v>1183</v>
      </c>
      <c r="AY489" s="810" t="s">
        <v>1182</v>
      </c>
      <c r="AZ489" s="810" t="s">
        <v>1196</v>
      </c>
      <c r="BA489" s="810" t="s">
        <v>1183</v>
      </c>
      <c r="BB489" s="810" t="s">
        <v>1183</v>
      </c>
      <c r="BC489" s="810" t="s">
        <v>1183</v>
      </c>
      <c r="BD489" s="810" t="s">
        <v>1234</v>
      </c>
      <c r="BE489" s="810" t="s">
        <v>1183</v>
      </c>
      <c r="BF489" s="811">
        <f>NaturalRelatedDisc(I489,H489,J489,K489,AX489,"Y",L489,M489,N489,O489)+NaturalRelatedDisc(I489,H489,J489,K489,AY489,"Y",L489,M489,N489,O489)+OpenRelatedDisc(I489,H489,J489,K489,AZ489,"Y",L489,M489,N489,O489)+GrainingRelatedDisc(I489,H489,J489,K489,BA489,"Surface","Y",L489,M489,N489,O489)+GrainingRelatedDisc(I489,H489,J489,K489,BB489,"Internal","Y",L489,M489,N489,O489)+OthersRelatedDisc(I489,H489,J489,K489,BC489,"Y",L489,M489,N489,O489)+OthersRelatedDisc(I489,H489,J489,K489,BD489,"Y",L489,M489,N489,O489)+OthersRelatedDisc(I489,H489,J489,K489,BE489,"Y",L489,M489,N489,O489)+cutrelatedDisc(I489,H489,J489,K489,L489,M489,N489,AW489,"Y",O489)+GetColClarupgDwg(I489,H489,J489,K489,AU489,AV489,"Y",L489)</f>
        <v>-0.02</v>
      </c>
      <c r="BG489" s="810" t="s">
        <v>192</v>
      </c>
      <c r="BH489" s="810" t="s">
        <v>206</v>
      </c>
      <c r="BI489" s="811">
        <f t="shared" si="114"/>
        <v>-0.13</v>
      </c>
      <c r="BJ489" s="810" t="s">
        <v>1183</v>
      </c>
      <c r="BK489" s="810" t="s">
        <v>1183</v>
      </c>
      <c r="BL489" s="810" t="s">
        <v>1324</v>
      </c>
      <c r="BM489" s="811">
        <f t="shared" si="115"/>
        <v>0</v>
      </c>
      <c r="BN489" s="812" t="s">
        <v>749</v>
      </c>
      <c r="BO489" s="812" t="s">
        <v>749</v>
      </c>
      <c r="BP489" s="812" t="s">
        <v>749</v>
      </c>
      <c r="BQ489" s="811">
        <f>cleanrelateddisc(I489, H489, J489, K489, BN489, BO489, "Y", L489, M489, N489)+HARelatedDisc(I489, H489, J489, K489,BP489, "Y", L489)</f>
        <v>0</v>
      </c>
      <c r="BR489" s="810"/>
      <c r="BS489" s="810"/>
      <c r="BT489" s="811"/>
      <c r="BU489" s="811"/>
      <c r="BV489" s="810"/>
      <c r="BW489" s="811"/>
      <c r="BX489" s="810"/>
      <c r="BY489" s="813"/>
      <c r="BZ489" s="811"/>
      <c r="CA489" s="813"/>
      <c r="CB489" s="811"/>
      <c r="CC489" s="810"/>
      <c r="CD489" s="810"/>
      <c r="CE489" s="810"/>
      <c r="CF489" s="810"/>
      <c r="CG489" s="810"/>
      <c r="CH489" s="810"/>
      <c r="CI489" s="810"/>
      <c r="CJ489" s="810"/>
      <c r="CK489" s="814"/>
      <c r="CL489" s="815">
        <f t="array" ref="CL489">getSection(I489,J489,K489)</f>
        <v>9</v>
      </c>
      <c r="CM489" s="508">
        <f t="array" ref="CM489">IF(AQ489="N/A","",IF(CU489="N/A",0,GetRapPrice(I489,H489,J489,K489)))</f>
        <v>2900</v>
      </c>
      <c r="CN489" s="509">
        <f t="shared" si="116"/>
        <v>-0.59499999999999997</v>
      </c>
      <c r="CO489" s="509">
        <f t="array" ref="CO489">IF(AQ489="N/A","",IF(CU489="N/A",0,IF(ISBLANK(G489),0,GetPolSymmDiscount(I489,H489,J489,K489,L489,M489,N489,O489))))</f>
        <v>0</v>
      </c>
      <c r="CP489" s="509">
        <f t="array" ref="CP489">IF(AQ489="N/A","",Depthdisc(I489,H489,L489,J489,K489,Z489,"Y"))</f>
        <v>0</v>
      </c>
      <c r="CQ489" s="509">
        <f t="array" ref="CQ489">IF(AQ489="N/A","",IF(CU489="N/A",0,GetSizePremiums(I489,H489,J489,K489,L489,M489,N489,O489,getSection(G489,J489,K489))))</f>
        <v>0</v>
      </c>
      <c r="CR489" s="509">
        <f t="array" ref="CR489">IF(AQ489="N/A","",IF(CU489="N/A",0,IF(ISBLANK(G489),0,GetDiameterPremiums(I489,H489,L489,M489,N489,O489,J489,K489,T489))))</f>
        <v>0</v>
      </c>
      <c r="CS489" s="509">
        <f t="array" ref="CS489">IF(AQ489="N/A","",IF(CU489="N/A",0,IF(ISBLANK(G489),0,GetKtoSPremiums(I489,H489,J489,K489,AJ489))))</f>
        <v>0</v>
      </c>
      <c r="CT489" s="509">
        <f t="shared" si="117"/>
        <v>-0.59499999999999997</v>
      </c>
      <c r="CU489" s="508">
        <f t="array" ref="CU489">IF(AQ489="N/A","",GetFMP(I489, H489, J489, K489, L489, M489, N489, O489, (Q489+R489)/2,Z489,AJ489,"Y"))</f>
        <v>1174.5</v>
      </c>
      <c r="CV489" s="504">
        <f t="shared" si="118"/>
        <v>1174.5</v>
      </c>
      <c r="CW489" s="508">
        <f t="shared" si="119"/>
        <v>2900</v>
      </c>
      <c r="CX489" s="717">
        <f t="shared" si="120"/>
        <v>-0.15</v>
      </c>
      <c r="CY489" s="717">
        <f>IF(OR(AQ489="N/A",BM489="N/A",BI489="N/A"),"",IF(AND(H489&lt;1,H489&gt;=0.3,I488="ROUND"),IF(CT489&gt;=-0.4,-0.2,-0.15),MAX(CX489,IF(OR(AQ489="N/A",BM489="N/A",BI489="N/A"),"",GetFinalDiscount("Y", I489, H489, J489, K489, L489, M489, N489, O489, AS489, AT489,AU489,AV489, AW489, AX489,AY489, AZ489, BA489, BB489,BC489,BD489, BE489,BG489, BH489, BJ489, BK489, BN489, BO489, BP489)))))</f>
        <v>-0.15</v>
      </c>
      <c r="CZ489" s="717">
        <f t="shared" si="121"/>
        <v>-0.59499999999999997</v>
      </c>
      <c r="DA489" s="509">
        <f t="shared" si="122"/>
        <v>-0.745</v>
      </c>
      <c r="DB489" s="504">
        <f t="shared" si="123"/>
        <v>739.5</v>
      </c>
      <c r="DC489" s="504">
        <f t="shared" si="124"/>
        <v>739.5</v>
      </c>
      <c r="DD489" s="504" t="str">
        <f t="shared" si="125"/>
        <v/>
      </c>
      <c r="DE489" s="504">
        <f t="array" ref="DE489">IF(OR(AQ489="N/A",BM489="N/A",BI489="N/A"),"",GetCertCharge(H489,"Y",AL489))</f>
        <v>125</v>
      </c>
      <c r="DF489" s="504">
        <f>IF(OR(AQ489="N/A",BM489="N/A",BI489="N/A"),"",DC489*Parameters!$L$3)</f>
        <v>29.580000000000002</v>
      </c>
      <c r="DG489" s="504">
        <f t="shared" si="126"/>
        <v>584.91999999999996</v>
      </c>
      <c r="DH489" s="504">
        <f t="shared" si="127"/>
        <v>584.91999999999996</v>
      </c>
    </row>
    <row r="490" spans="2:112" x14ac:dyDescent="0.25">
      <c r="B490" s="798"/>
      <c r="C490" s="799" t="s">
        <v>1528</v>
      </c>
      <c r="D490" s="512"/>
      <c r="E490" s="512"/>
      <c r="F490" s="722" t="s">
        <v>24</v>
      </c>
      <c r="G490" s="800"/>
      <c r="H490" s="801">
        <v>1</v>
      </c>
      <c r="I490" s="509" t="s">
        <v>196</v>
      </c>
      <c r="J490" s="802" t="s">
        <v>749</v>
      </c>
      <c r="K490" s="803" t="s">
        <v>266</v>
      </c>
      <c r="L490" s="804" t="s">
        <v>215</v>
      </c>
      <c r="M490" s="805" t="s">
        <v>202</v>
      </c>
      <c r="N490" s="804" t="s">
        <v>202</v>
      </c>
      <c r="O490" s="804" t="s">
        <v>90</v>
      </c>
      <c r="P490" s="806"/>
      <c r="Q490" s="805"/>
      <c r="R490" s="805"/>
      <c r="S490" s="805"/>
      <c r="T490" s="805"/>
      <c r="U490" s="805">
        <v>1.01</v>
      </c>
      <c r="V490" s="805"/>
      <c r="W490" s="805"/>
      <c r="X490" s="805"/>
      <c r="Y490" s="805"/>
      <c r="Z490" s="805">
        <v>65.3</v>
      </c>
      <c r="AA490" s="512">
        <v>57</v>
      </c>
      <c r="AB490" s="512"/>
      <c r="AC490" s="512"/>
      <c r="AD490" s="807"/>
      <c r="AE490" s="805"/>
      <c r="AF490" s="805"/>
      <c r="AG490" s="805"/>
      <c r="AH490" s="805"/>
      <c r="AI490" s="512"/>
      <c r="AJ490" s="512" t="s">
        <v>2005</v>
      </c>
      <c r="AK490" s="807"/>
      <c r="AL490" s="512"/>
      <c r="AM490" s="807"/>
      <c r="AN490" s="512"/>
      <c r="AO490" s="559">
        <f t="array" ref="AO490">IF(AQ490="N/A","",GetRapPrice(I490,H490,J490,K490))</f>
        <v>2900</v>
      </c>
      <c r="AP490" s="509">
        <f t="shared" si="112"/>
        <v>-0.71500000000000008</v>
      </c>
      <c r="AQ490" s="508">
        <f t="array" ref="AQ490">GetFMP(I490,H490,J490,K490,L490,M490,N490,O490,(Q490+R490)/2,Z490,AJ490,"Y")</f>
        <v>826.49999999999977</v>
      </c>
      <c r="AR490" s="504">
        <f t="shared" si="113"/>
        <v>826.49999999999977</v>
      </c>
      <c r="AS490" s="808"/>
      <c r="AT490" s="809"/>
      <c r="AU490" s="810"/>
      <c r="AV490" s="810"/>
      <c r="AW490" s="811" t="s">
        <v>189</v>
      </c>
      <c r="AX490" s="811" t="s">
        <v>1183</v>
      </c>
      <c r="AY490" s="810" t="s">
        <v>1180</v>
      </c>
      <c r="AZ490" s="810" t="s">
        <v>267</v>
      </c>
      <c r="BA490" s="810" t="s">
        <v>1183</v>
      </c>
      <c r="BB490" s="810" t="s">
        <v>1183</v>
      </c>
      <c r="BC490" s="810" t="s">
        <v>1183</v>
      </c>
      <c r="BD490" s="810" t="s">
        <v>1240</v>
      </c>
      <c r="BE490" s="810" t="s">
        <v>1183</v>
      </c>
      <c r="BF490" s="811">
        <f>NaturalRelatedDisc(I490,H490,J490,K490,AX490,"Y",L490,M490,N490,O490)+NaturalRelatedDisc(I490,H490,J490,K490,AY490,"Y",L490,M490,N490,O490)+OpenRelatedDisc(I490,H490,J490,K490,AZ490,"Y",L490,M490,N490,O490)+GrainingRelatedDisc(I490,H490,J490,K490,BA490,"Surface","Y",L490,M490,N490,O490)+GrainingRelatedDisc(I490,H490,J490,K490,BB490,"Internal","Y",L490,M490,N490,O490)+OthersRelatedDisc(I490,H490,J490,K490,BC490,"Y",L490,M490,N490,O490)+OthersRelatedDisc(I490,H490,J490,K490,BD490,"Y",L490,M490,N490,O490)+OthersRelatedDisc(I490,H490,J490,K490,BE490,"Y",L490,M490,N490,O490)+cutrelatedDisc(I490,H490,J490,K490,L490,M490,N490,AW490,"Y",O490)+GetColClarupgDwg(I490,H490,J490,K490,AU490,AV490,"Y",L490)</f>
        <v>-7.4999999999999997E-3</v>
      </c>
      <c r="BG490" s="810" t="s">
        <v>1183</v>
      </c>
      <c r="BH490" s="810" t="s">
        <v>193</v>
      </c>
      <c r="BI490" s="811">
        <f t="shared" si="114"/>
        <v>-0.08</v>
      </c>
      <c r="BJ490" s="810" t="s">
        <v>1183</v>
      </c>
      <c r="BK490" s="810" t="s">
        <v>1183</v>
      </c>
      <c r="BL490" s="810" t="s">
        <v>1327</v>
      </c>
      <c r="BM490" s="811">
        <f t="shared" si="115"/>
        <v>0</v>
      </c>
      <c r="BN490" s="812" t="s">
        <v>749</v>
      </c>
      <c r="BO490" s="812" t="s">
        <v>749</v>
      </c>
      <c r="BP490" s="812" t="s">
        <v>749</v>
      </c>
      <c r="BQ490" s="811">
        <f>cleanrelateddisc(I490, H490, J490, K490, BN490, BO490, "Y", L490, M490, N490)+HARelatedDisc(I490, H490, J490, K490,BP490, "Y", L490)</f>
        <v>0</v>
      </c>
      <c r="BR490" s="810"/>
      <c r="BS490" s="810"/>
      <c r="BT490" s="811"/>
      <c r="BU490" s="811"/>
      <c r="BV490" s="810"/>
      <c r="BW490" s="811"/>
      <c r="BX490" s="810"/>
      <c r="BY490" s="813"/>
      <c r="BZ490" s="811"/>
      <c r="CA490" s="813"/>
      <c r="CB490" s="811"/>
      <c r="CC490" s="810"/>
      <c r="CD490" s="810"/>
      <c r="CE490" s="810"/>
      <c r="CF490" s="810"/>
      <c r="CG490" s="810"/>
      <c r="CH490" s="810"/>
      <c r="CI490" s="810"/>
      <c r="CJ490" s="810"/>
      <c r="CK490" s="814"/>
      <c r="CL490" s="815">
        <f t="array" ref="CL490">getSection(I490,J490,K490)</f>
        <v>9</v>
      </c>
      <c r="CM490" s="508">
        <f t="array" ref="CM490">IF(AQ490="N/A","",IF(CU490="N/A",0,GetRapPrice(I490,H490,J490,K490)))</f>
        <v>2900</v>
      </c>
      <c r="CN490" s="509">
        <f t="shared" si="116"/>
        <v>-0.71500000000000008</v>
      </c>
      <c r="CO490" s="509">
        <f t="array" ref="CO490">IF(AQ490="N/A","",IF(CU490="N/A",0,IF(ISBLANK(G490),0,GetPolSymmDiscount(I490,H490,J490,K490,L490,M490,N490,O490))))</f>
        <v>0</v>
      </c>
      <c r="CP490" s="509">
        <f t="array" ref="CP490">IF(AQ490="N/A","",Depthdisc(I490,H490,L490,J490,K490,Z490,"Y"))</f>
        <v>0</v>
      </c>
      <c r="CQ490" s="509">
        <f t="array" ref="CQ490">IF(AQ490="N/A","",IF(CU490="N/A",0,GetSizePremiums(I490,H490,J490,K490,L490,M490,N490,O490,getSection(G490,J490,K490))))</f>
        <v>0</v>
      </c>
      <c r="CR490" s="509">
        <f t="array" ref="CR490">IF(AQ490="N/A","",IF(CU490="N/A",0,IF(ISBLANK(G490),0,GetDiameterPremiums(I490,H490,L490,M490,N490,O490,J490,K490,T490))))</f>
        <v>0</v>
      </c>
      <c r="CS490" s="509">
        <f t="array" ref="CS490">IF(AQ490="N/A","",IF(CU490="N/A",0,IF(ISBLANK(G490),0,GetKtoSPremiums(I490,H490,J490,K490,AJ490))))</f>
        <v>0</v>
      </c>
      <c r="CT490" s="509">
        <f t="shared" si="117"/>
        <v>-0.71500000000000008</v>
      </c>
      <c r="CU490" s="508">
        <f t="array" ref="CU490">IF(AQ490="N/A","",GetFMP(I490, H490, J490, K490, L490, M490, N490, O490, (Q490+R490)/2,Z490,AJ490,"Y"))</f>
        <v>826.49999999999977</v>
      </c>
      <c r="CV490" s="504">
        <f t="shared" si="118"/>
        <v>826.49999999999977</v>
      </c>
      <c r="CW490" s="508">
        <f t="shared" si="119"/>
        <v>2900</v>
      </c>
      <c r="CX490" s="717">
        <f t="shared" si="120"/>
        <v>-8.7499999999999994E-2</v>
      </c>
      <c r="CY490" s="717">
        <f>IF(OR(AQ490="N/A",BM490="N/A",BI490="N/A"),"",IF(AND(H490&lt;1,H490&gt;=0.3,I489="ROUND"),IF(CT490&gt;=-0.4,-0.2,-0.15),MAX(CX490,IF(OR(AQ490="N/A",BM490="N/A",BI490="N/A"),"",GetFinalDiscount("Y", I490, H490, J490, K490, L490, M490, N490, O490, AS490, AT490,AU490,AV490, AW490, AX490,AY490, AZ490, BA490, BB490,BC490,BD490, BE490,BG490, BH490, BJ490, BK490, BN490, BO490, BP490)))))</f>
        <v>-8.7499999999999994E-2</v>
      </c>
      <c r="CZ490" s="717">
        <f t="shared" si="121"/>
        <v>-0.71500000000000008</v>
      </c>
      <c r="DA490" s="509">
        <f t="shared" si="122"/>
        <v>-0.8025000000000001</v>
      </c>
      <c r="DB490" s="504">
        <f t="shared" si="123"/>
        <v>572.74999999999966</v>
      </c>
      <c r="DC490" s="504">
        <f t="shared" si="124"/>
        <v>572.74999999999966</v>
      </c>
      <c r="DD490" s="504" t="str">
        <f t="shared" si="125"/>
        <v/>
      </c>
      <c r="DE490" s="504">
        <f t="array" ref="DE490">IF(OR(AQ490="N/A",BM490="N/A",BI490="N/A"),"",GetCertCharge(H490,"Y",AL490))</f>
        <v>125</v>
      </c>
      <c r="DF490" s="504">
        <f>IF(OR(AQ490="N/A",BM490="N/A",BI490="N/A"),"",DC490*Parameters!$L$3)</f>
        <v>22.909999999999986</v>
      </c>
      <c r="DG490" s="504">
        <f t="shared" si="126"/>
        <v>424.83999999999969</v>
      </c>
      <c r="DH490" s="504">
        <f t="shared" si="127"/>
        <v>424.83999999999969</v>
      </c>
    </row>
    <row r="491" spans="2:112" x14ac:dyDescent="0.25">
      <c r="B491" s="798"/>
      <c r="C491" s="799" t="s">
        <v>1529</v>
      </c>
      <c r="D491" s="512"/>
      <c r="E491" s="512"/>
      <c r="F491" s="722" t="s">
        <v>24</v>
      </c>
      <c r="G491" s="800"/>
      <c r="H491" s="801">
        <v>1</v>
      </c>
      <c r="I491" s="509" t="s">
        <v>196</v>
      </c>
      <c r="J491" s="802" t="s">
        <v>749</v>
      </c>
      <c r="K491" s="803" t="s">
        <v>251</v>
      </c>
      <c r="L491" s="804" t="s">
        <v>215</v>
      </c>
      <c r="M491" s="805" t="s">
        <v>202</v>
      </c>
      <c r="N491" s="804" t="s">
        <v>202</v>
      </c>
      <c r="O491" s="804" t="s">
        <v>90</v>
      </c>
      <c r="P491" s="806"/>
      <c r="Q491" s="805"/>
      <c r="R491" s="805"/>
      <c r="S491" s="805"/>
      <c r="T491" s="805"/>
      <c r="U491" s="805">
        <v>1.01</v>
      </c>
      <c r="V491" s="805"/>
      <c r="W491" s="805"/>
      <c r="X491" s="805"/>
      <c r="Y491" s="805"/>
      <c r="Z491" s="805">
        <v>66.3</v>
      </c>
      <c r="AA491" s="512">
        <v>58</v>
      </c>
      <c r="AB491" s="512"/>
      <c r="AC491" s="512"/>
      <c r="AD491" s="807"/>
      <c r="AE491" s="805"/>
      <c r="AF491" s="805"/>
      <c r="AG491" s="805"/>
      <c r="AH491" s="805"/>
      <c r="AI491" s="512"/>
      <c r="AJ491" s="512" t="s">
        <v>2007</v>
      </c>
      <c r="AK491" s="807"/>
      <c r="AL491" s="512"/>
      <c r="AM491" s="807"/>
      <c r="AN491" s="512"/>
      <c r="AO491" s="559">
        <f t="array" ref="AO491">IF(AQ491="N/A","",GetRapPrice(I491,H491,J491,K491))</f>
        <v>3500</v>
      </c>
      <c r="AP491" s="509">
        <f t="shared" si="112"/>
        <v>-0.72</v>
      </c>
      <c r="AQ491" s="508">
        <f t="array" ref="AQ491">GetFMP(I491,H491,J491,K491,L491,M491,N491,O491,(Q491+R491)/2,Z491,AJ491,"Y")</f>
        <v>980.00000000000011</v>
      </c>
      <c r="AR491" s="504">
        <f t="shared" si="113"/>
        <v>980.00000000000011</v>
      </c>
      <c r="AS491" s="808"/>
      <c r="AT491" s="809"/>
      <c r="AU491" s="810"/>
      <c r="AV491" s="810"/>
      <c r="AW491" s="811" t="s">
        <v>189</v>
      </c>
      <c r="AX491" s="811" t="s">
        <v>1183</v>
      </c>
      <c r="AY491" s="810" t="s">
        <v>1180</v>
      </c>
      <c r="AZ491" s="810" t="s">
        <v>1183</v>
      </c>
      <c r="BA491" s="810" t="s">
        <v>1183</v>
      </c>
      <c r="BB491" s="810" t="s">
        <v>1183</v>
      </c>
      <c r="BC491" s="810" t="s">
        <v>1183</v>
      </c>
      <c r="BD491" s="810" t="s">
        <v>1240</v>
      </c>
      <c r="BE491" s="810" t="s">
        <v>1183</v>
      </c>
      <c r="BF491" s="811">
        <f>NaturalRelatedDisc(I491,H491,J491,K491,AX491,"Y",L491,M491,N491,O491)+NaturalRelatedDisc(I491,H491,J491,K491,AY491,"Y",L491,M491,N491,O491)+OpenRelatedDisc(I491,H491,J491,K491,AZ491,"Y",L491,M491,N491,O491)+GrainingRelatedDisc(I491,H491,J491,K491,BA491,"Surface","Y",L491,M491,N491,O491)+GrainingRelatedDisc(I491,H491,J491,K491,BB491,"Internal","Y",L491,M491,N491,O491)+OthersRelatedDisc(I491,H491,J491,K491,BC491,"Y",L491,M491,N491,O491)+OthersRelatedDisc(I491,H491,J491,K491,BD491,"Y",L491,M491,N491,O491)+OthersRelatedDisc(I491,H491,J491,K491,BE491,"Y",L491,M491,N491,O491)+cutrelatedDisc(I491,H491,J491,K491,L491,M491,N491,AW491,"Y",O491)+GetColClarupgDwg(I491,H491,J491,K491,AU491,AV491,"Y",L491)</f>
        <v>-2.5000000000000001E-3</v>
      </c>
      <c r="BG491" s="810" t="s">
        <v>1183</v>
      </c>
      <c r="BH491" s="810" t="s">
        <v>1160</v>
      </c>
      <c r="BI491" s="811">
        <f t="shared" si="114"/>
        <v>-2.5000000000000001E-2</v>
      </c>
      <c r="BJ491" s="810" t="s">
        <v>1284</v>
      </c>
      <c r="BK491" s="810" t="s">
        <v>1183</v>
      </c>
      <c r="BL491" s="810" t="s">
        <v>1322</v>
      </c>
      <c r="BM491" s="811">
        <f t="shared" si="115"/>
        <v>-5.0000000000000001E-3</v>
      </c>
      <c r="BN491" s="812" t="s">
        <v>861</v>
      </c>
      <c r="BO491" s="812" t="s">
        <v>749</v>
      </c>
      <c r="BP491" s="812" t="s">
        <v>861</v>
      </c>
      <c r="BQ491" s="811">
        <f>cleanrelateddisc(I491, H491, J491, K491, BN491, BO491, "Y", L491, M491, N491)+HARelatedDisc(I491, H491, J491, K491,BP491, "Y", L491)</f>
        <v>0</v>
      </c>
      <c r="BR491" s="810"/>
      <c r="BS491" s="810"/>
      <c r="BT491" s="811"/>
      <c r="BU491" s="811"/>
      <c r="BV491" s="810"/>
      <c r="BW491" s="811"/>
      <c r="BX491" s="810"/>
      <c r="BY491" s="813"/>
      <c r="BZ491" s="811"/>
      <c r="CA491" s="813"/>
      <c r="CB491" s="811"/>
      <c r="CC491" s="810"/>
      <c r="CD491" s="810"/>
      <c r="CE491" s="810"/>
      <c r="CF491" s="810"/>
      <c r="CG491" s="810"/>
      <c r="CH491" s="810"/>
      <c r="CI491" s="810"/>
      <c r="CJ491" s="810"/>
      <c r="CK491" s="814"/>
      <c r="CL491" s="815">
        <f t="array" ref="CL491">getSection(I491,J491,K491)</f>
        <v>6</v>
      </c>
      <c r="CM491" s="508">
        <f t="array" ref="CM491">IF(AQ491="N/A","",IF(CU491="N/A",0,GetRapPrice(I491,H491,J491,K491)))</f>
        <v>3500</v>
      </c>
      <c r="CN491" s="509">
        <f t="shared" si="116"/>
        <v>-0.72</v>
      </c>
      <c r="CO491" s="509">
        <f t="array" ref="CO491">IF(AQ491="N/A","",IF(CU491="N/A",0,IF(ISBLANK(G491),0,GetPolSymmDiscount(I491,H491,J491,K491,L491,M491,N491,O491))))</f>
        <v>0</v>
      </c>
      <c r="CP491" s="509">
        <f t="array" ref="CP491">IF(AQ491="N/A","",Depthdisc(I491,H491,L491,J491,K491,Z491,"Y"))</f>
        <v>0</v>
      </c>
      <c r="CQ491" s="509">
        <f t="array" ref="CQ491">IF(AQ491="N/A","",IF(CU491="N/A",0,GetSizePremiums(I491,H491,J491,K491,L491,M491,N491,O491,getSection(G491,J491,K491))))</f>
        <v>0</v>
      </c>
      <c r="CR491" s="509">
        <f t="array" ref="CR491">IF(AQ491="N/A","",IF(CU491="N/A",0,IF(ISBLANK(G491),0,GetDiameterPremiums(I491,H491,L491,M491,N491,O491,J491,K491,T491))))</f>
        <v>0</v>
      </c>
      <c r="CS491" s="509">
        <f t="array" ref="CS491">IF(AQ491="N/A","",IF(CU491="N/A",0,IF(ISBLANK(G491),0,GetKtoSPremiums(I491,H491,J491,K491,AJ491))))</f>
        <v>0</v>
      </c>
      <c r="CT491" s="509">
        <f t="shared" si="117"/>
        <v>-0.72</v>
      </c>
      <c r="CU491" s="508">
        <f t="array" ref="CU491">IF(AQ491="N/A","",GetFMP(I491, H491, J491, K491, L491, M491, N491, O491, (Q491+R491)/2,Z491,AJ491,"Y"))</f>
        <v>980.00000000000011</v>
      </c>
      <c r="CV491" s="504">
        <f t="shared" si="118"/>
        <v>980.00000000000011</v>
      </c>
      <c r="CW491" s="508">
        <f t="shared" si="119"/>
        <v>3500</v>
      </c>
      <c r="CX491" s="717">
        <f t="shared" si="120"/>
        <v>-3.2500000000000001E-2</v>
      </c>
      <c r="CY491" s="717">
        <f>IF(OR(AQ491="N/A",BM491="N/A",BI491="N/A"),"",IF(AND(H491&lt;1,H491&gt;=0.3,I490="ROUND"),IF(CT491&gt;=-0.4,-0.2,-0.15),MAX(CX491,IF(OR(AQ491="N/A",BM491="N/A",BI491="N/A"),"",GetFinalDiscount("Y", I491, H491, J491, K491, L491, M491, N491, O491, AS491, AT491,AU491,AV491, AW491, AX491,AY491, AZ491, BA491, BB491,BC491,BD491, BE491,BG491, BH491, BJ491, BK491, BN491, BO491, BP491)))))</f>
        <v>-3.2500000000000001E-2</v>
      </c>
      <c r="CZ491" s="717">
        <f t="shared" si="121"/>
        <v>-0.72</v>
      </c>
      <c r="DA491" s="509">
        <f t="shared" si="122"/>
        <v>-0.75249999999999995</v>
      </c>
      <c r="DB491" s="504">
        <f t="shared" si="123"/>
        <v>866.25000000000023</v>
      </c>
      <c r="DC491" s="504">
        <f t="shared" si="124"/>
        <v>866.25000000000023</v>
      </c>
      <c r="DD491" s="504" t="str">
        <f t="shared" si="125"/>
        <v/>
      </c>
      <c r="DE491" s="504">
        <f t="array" ref="DE491">IF(OR(AQ491="N/A",BM491="N/A",BI491="N/A"),"",GetCertCharge(H491,"Y",AL491))</f>
        <v>125</v>
      </c>
      <c r="DF491" s="504">
        <f>IF(OR(AQ491="N/A",BM491="N/A",BI491="N/A"),"",DC491*Parameters!$L$3)</f>
        <v>34.650000000000013</v>
      </c>
      <c r="DG491" s="504">
        <f t="shared" si="126"/>
        <v>706.60000000000025</v>
      </c>
      <c r="DH491" s="504">
        <f t="shared" si="127"/>
        <v>706.60000000000025</v>
      </c>
    </row>
    <row r="492" spans="2:112" x14ac:dyDescent="0.25">
      <c r="B492" s="798"/>
      <c r="C492" s="799" t="s">
        <v>1529</v>
      </c>
      <c r="D492" s="512"/>
      <c r="E492" s="512"/>
      <c r="F492" s="722" t="s">
        <v>24</v>
      </c>
      <c r="G492" s="800"/>
      <c r="H492" s="801">
        <v>1</v>
      </c>
      <c r="I492" s="509" t="s">
        <v>196</v>
      </c>
      <c r="J492" s="802" t="s">
        <v>215</v>
      </c>
      <c r="K492" s="803" t="s">
        <v>1887</v>
      </c>
      <c r="L492" s="804" t="s">
        <v>215</v>
      </c>
      <c r="M492" s="805" t="s">
        <v>202</v>
      </c>
      <c r="N492" s="804" t="s">
        <v>202</v>
      </c>
      <c r="O492" s="804" t="s">
        <v>22</v>
      </c>
      <c r="P492" s="806"/>
      <c r="Q492" s="805"/>
      <c r="R492" s="805"/>
      <c r="S492" s="805"/>
      <c r="T492" s="805"/>
      <c r="U492" s="805">
        <v>1.01</v>
      </c>
      <c r="V492" s="805"/>
      <c r="W492" s="805"/>
      <c r="X492" s="805"/>
      <c r="Y492" s="805"/>
      <c r="Z492" s="805">
        <v>66.3</v>
      </c>
      <c r="AA492" s="512">
        <v>58</v>
      </c>
      <c r="AB492" s="512"/>
      <c r="AC492" s="512"/>
      <c r="AD492" s="807"/>
      <c r="AE492" s="805"/>
      <c r="AF492" s="805"/>
      <c r="AG492" s="805"/>
      <c r="AH492" s="805"/>
      <c r="AI492" s="512"/>
      <c r="AJ492" s="512" t="s">
        <v>2007</v>
      </c>
      <c r="AK492" s="807"/>
      <c r="AL492" s="512"/>
      <c r="AM492" s="807"/>
      <c r="AN492" s="512"/>
      <c r="AO492" s="559">
        <f t="array" ref="AO492">IF(AQ492="N/A","",GetRapPrice(I492,H492,J492,K492))</f>
        <v>0</v>
      </c>
      <c r="AP492" s="509">
        <f t="shared" si="112"/>
        <v>0</v>
      </c>
      <c r="AQ492" s="508">
        <f t="array" ref="AQ492">GetFMP(I492,H492,J492,K492,L492,M492,N492,O492,(Q492+R492)/2,Z492,AJ492,"Y")</f>
        <v>0</v>
      </c>
      <c r="AR492" s="504">
        <f t="shared" si="113"/>
        <v>0</v>
      </c>
      <c r="AS492" s="808"/>
      <c r="AT492" s="809"/>
      <c r="AU492" s="810"/>
      <c r="AV492" s="810"/>
      <c r="AW492" s="811" t="s">
        <v>189</v>
      </c>
      <c r="AX492" s="811" t="s">
        <v>1183</v>
      </c>
      <c r="AY492" s="810" t="s">
        <v>1180</v>
      </c>
      <c r="AZ492" s="810" t="s">
        <v>1183</v>
      </c>
      <c r="BA492" s="810" t="s">
        <v>1183</v>
      </c>
      <c r="BB492" s="810" t="s">
        <v>1183</v>
      </c>
      <c r="BC492" s="810" t="s">
        <v>1183</v>
      </c>
      <c r="BD492" s="810" t="s">
        <v>1240</v>
      </c>
      <c r="BE492" s="810" t="s">
        <v>1183</v>
      </c>
      <c r="BF492" s="811">
        <f>NaturalRelatedDisc(I492,H492,J492,K492,AX492,"Y",L492,M492,N492,O492)+NaturalRelatedDisc(I492,H492,J492,K492,AY492,"Y",L492,M492,N492,O492)+OpenRelatedDisc(I492,H492,J492,K492,AZ492,"Y",L492,M492,N492,O492)+GrainingRelatedDisc(I492,H492,J492,K492,BA492,"Surface","Y",L492,M492,N492,O492)+GrainingRelatedDisc(I492,H492,J492,K492,BB492,"Internal","Y",L492,M492,N492,O492)+OthersRelatedDisc(I492,H492,J492,K492,BC492,"Y",L492,M492,N492,O492)+OthersRelatedDisc(I492,H492,J492,K492,BD492,"Y",L492,M492,N492,O492)+OthersRelatedDisc(I492,H492,J492,K492,BE492,"Y",L492,M492,N492,O492)+cutrelatedDisc(I492,H492,J492,K492,L492,M492,N492,AW492,"Y",O492)+GetColClarupgDwg(I492,H492,J492,K492,AU492,AV492,"Y",L492)</f>
        <v>0</v>
      </c>
      <c r="BG492" s="810" t="s">
        <v>1183</v>
      </c>
      <c r="BH492" s="810" t="s">
        <v>1160</v>
      </c>
      <c r="BI492" s="811">
        <f t="shared" si="114"/>
        <v>0</v>
      </c>
      <c r="BJ492" s="810" t="s">
        <v>1284</v>
      </c>
      <c r="BK492" s="810" t="s">
        <v>1183</v>
      </c>
      <c r="BL492" s="810" t="s">
        <v>1322</v>
      </c>
      <c r="BM492" s="811">
        <f t="shared" si="115"/>
        <v>0</v>
      </c>
      <c r="BN492" s="812" t="s">
        <v>861</v>
      </c>
      <c r="BO492" s="812" t="s">
        <v>749</v>
      </c>
      <c r="BP492" s="812" t="s">
        <v>861</v>
      </c>
      <c r="BQ492" s="811">
        <f>cleanrelateddisc(I492, H492, J492, K492, BN492, BO492, "Y", L492, M492, N492)+HARelatedDisc(I492, H492, J492, K492,BP492, "Y", L492)</f>
        <v>0</v>
      </c>
      <c r="BR492" s="810"/>
      <c r="BS492" s="810"/>
      <c r="BT492" s="811"/>
      <c r="BU492" s="811"/>
      <c r="BV492" s="810"/>
      <c r="BW492" s="811"/>
      <c r="BX492" s="810"/>
      <c r="BY492" s="813"/>
      <c r="BZ492" s="811"/>
      <c r="CA492" s="813"/>
      <c r="CB492" s="811"/>
      <c r="CC492" s="810"/>
      <c r="CD492" s="810"/>
      <c r="CE492" s="810"/>
      <c r="CF492" s="810"/>
      <c r="CG492" s="810"/>
      <c r="CH492" s="810"/>
      <c r="CI492" s="810"/>
      <c r="CJ492" s="810"/>
      <c r="CK492" s="814"/>
      <c r="CL492" s="815">
        <f t="array" ref="CL492">getSection(I492,J492,K492)</f>
        <v>0</v>
      </c>
      <c r="CM492" s="508">
        <f t="array" ref="CM492">IF(AQ492="N/A","",IF(CU492="N/A",0,GetRapPrice(I492,H492,J492,K492)))</f>
        <v>0</v>
      </c>
      <c r="CN492" s="509">
        <f t="shared" si="116"/>
        <v>0</v>
      </c>
      <c r="CO492" s="509">
        <f t="array" ref="CO492">IF(AQ492="N/A","",IF(CU492="N/A",0,IF(ISBLANK(G492),0,GetPolSymmDiscount(I492,H492,J492,K492,L492,M492,N492,O492))))</f>
        <v>0</v>
      </c>
      <c r="CP492" s="509">
        <f t="array" ref="CP492">IF(AQ492="N/A","",Depthdisc(I492,H492,L492,J492,K492,Z492,"Y"))</f>
        <v>0</v>
      </c>
      <c r="CQ492" s="509">
        <f t="array" ref="CQ492">IF(AQ492="N/A","",IF(CU492="N/A",0,GetSizePremiums(I492,H492,J492,K492,L492,M492,N492,O492,getSection(G492,J492,K492))))</f>
        <v>0</v>
      </c>
      <c r="CR492" s="509">
        <f t="array" ref="CR492">IF(AQ492="N/A","",IF(CU492="N/A",0,IF(ISBLANK(G492),0,GetDiameterPremiums(I492,H492,L492,M492,N492,O492,J492,K492,T492))))</f>
        <v>0</v>
      </c>
      <c r="CS492" s="509">
        <f t="array" ref="CS492">IF(AQ492="N/A","",IF(CU492="N/A",0,IF(ISBLANK(G492),0,GetKtoSPremiums(I492,H492,J492,K492,AJ492))))</f>
        <v>0</v>
      </c>
      <c r="CT492" s="509" t="str">
        <f t="shared" si="117"/>
        <v/>
      </c>
      <c r="CU492" s="508">
        <f t="array" ref="CU492">IF(AQ492="N/A","",GetFMP(I492, H492, J492, K492, L492, M492, N492, O492, (Q492+R492)/2,Z492,AJ492,"Y"))</f>
        <v>0</v>
      </c>
      <c r="CV492" s="504">
        <f t="shared" si="118"/>
        <v>0</v>
      </c>
      <c r="CW492" s="508">
        <f t="shared" si="119"/>
        <v>0</v>
      </c>
      <c r="CX492" s="717">
        <f t="shared" si="120"/>
        <v>0</v>
      </c>
      <c r="CY492" s="717">
        <f>IF(OR(AQ492="N/A",BM492="N/A",BI492="N/A"),"",IF(AND(H492&lt;1,H492&gt;=0.3,I491="ROUND"),IF(CT492&gt;=-0.4,-0.2,-0.15),MAX(CX492,IF(OR(AQ492="N/A",BM492="N/A",BI492="N/A"),"",GetFinalDiscount("Y", I492, H492, J492, K492, L492, M492, N492, O492, AS492, AT492,AU492,AV492, AW492, AX492,AY492, AZ492, BA492, BB492,BC492,BD492, BE492,BG492, BH492, BJ492, BK492, BN492, BO492, BP492)))))</f>
        <v>0</v>
      </c>
      <c r="CZ492" s="717" t="str">
        <f t="shared" si="121"/>
        <v/>
      </c>
      <c r="DA492" s="509" t="e">
        <f t="shared" si="122"/>
        <v>#VALUE!</v>
      </c>
      <c r="DB492" s="504" t="e">
        <f t="shared" si="123"/>
        <v>#VALUE!</v>
      </c>
      <c r="DC492" s="504" t="e">
        <f t="shared" si="124"/>
        <v>#VALUE!</v>
      </c>
      <c r="DD492" s="504" t="str">
        <f t="shared" si="125"/>
        <v/>
      </c>
      <c r="DE492" s="504">
        <f t="array" ref="DE492">IF(OR(AQ492="N/A",BM492="N/A",BI492="N/A"),"",GetCertCharge(H492,"Y",AL492))</f>
        <v>125</v>
      </c>
      <c r="DF492" s="504" t="e">
        <f>IF(OR(AQ492="N/A",BM492="N/A",BI492="N/A"),"",DC492*Parameters!$L$3)</f>
        <v>#VALUE!</v>
      </c>
      <c r="DG492" s="504" t="e">
        <f t="shared" si="126"/>
        <v>#VALUE!</v>
      </c>
      <c r="DH492" s="504" t="e">
        <f t="shared" si="127"/>
        <v>#VALUE!</v>
      </c>
    </row>
    <row r="493" spans="2:112" x14ac:dyDescent="0.25">
      <c r="B493" s="798"/>
      <c r="C493" s="799" t="s">
        <v>1526</v>
      </c>
      <c r="D493" s="512"/>
      <c r="E493" s="512"/>
      <c r="F493" s="722" t="s">
        <v>24</v>
      </c>
      <c r="G493" s="800"/>
      <c r="H493" s="801">
        <v>1</v>
      </c>
      <c r="I493" s="509" t="s">
        <v>196</v>
      </c>
      <c r="J493" s="802" t="s">
        <v>749</v>
      </c>
      <c r="K493" s="803" t="s">
        <v>266</v>
      </c>
      <c r="L493" s="804" t="s">
        <v>188</v>
      </c>
      <c r="M493" s="805" t="s">
        <v>202</v>
      </c>
      <c r="N493" s="804" t="s">
        <v>188</v>
      </c>
      <c r="O493" s="804" t="s">
        <v>90</v>
      </c>
      <c r="P493" s="806"/>
      <c r="Q493" s="805"/>
      <c r="R493" s="805"/>
      <c r="S493" s="805"/>
      <c r="T493" s="805"/>
      <c r="U493" s="805">
        <v>1.01</v>
      </c>
      <c r="V493" s="805"/>
      <c r="W493" s="805"/>
      <c r="X493" s="805"/>
      <c r="Y493" s="805"/>
      <c r="Z493" s="805">
        <v>61.9</v>
      </c>
      <c r="AA493" s="512">
        <v>54</v>
      </c>
      <c r="AB493" s="512"/>
      <c r="AC493" s="512"/>
      <c r="AD493" s="807"/>
      <c r="AE493" s="805"/>
      <c r="AF493" s="805"/>
      <c r="AG493" s="805"/>
      <c r="AH493" s="805"/>
      <c r="AI493" s="512"/>
      <c r="AJ493" s="512" t="s">
        <v>2003</v>
      </c>
      <c r="AK493" s="807"/>
      <c r="AL493" s="512"/>
      <c r="AM493" s="807"/>
      <c r="AN493" s="512"/>
      <c r="AO493" s="559">
        <f t="array" ref="AO493">IF(AQ493="N/A","",GetRapPrice(I493,H493,J493,K493))</f>
        <v>2900</v>
      </c>
      <c r="AP493" s="509">
        <f t="shared" si="112"/>
        <v>-0.59499999999999997</v>
      </c>
      <c r="AQ493" s="508">
        <f t="array" ref="AQ493">GetFMP(I493,H493,J493,K493,L493,M493,N493,O493,(Q493+R493)/2,Z493,AJ493,"Y")</f>
        <v>1174.5</v>
      </c>
      <c r="AR493" s="504">
        <f t="shared" si="113"/>
        <v>1174.5</v>
      </c>
      <c r="AS493" s="808"/>
      <c r="AT493" s="809"/>
      <c r="AU493" s="810"/>
      <c r="AV493" s="810"/>
      <c r="AW493" s="811" t="s">
        <v>189</v>
      </c>
      <c r="AX493" s="811" t="s">
        <v>1183</v>
      </c>
      <c r="AY493" s="810" t="s">
        <v>1182</v>
      </c>
      <c r="AZ493" s="810" t="s">
        <v>1196</v>
      </c>
      <c r="BA493" s="810" t="s">
        <v>1183</v>
      </c>
      <c r="BB493" s="810" t="s">
        <v>1183</v>
      </c>
      <c r="BC493" s="810" t="s">
        <v>1183</v>
      </c>
      <c r="BD493" s="810" t="s">
        <v>1234</v>
      </c>
      <c r="BE493" s="810" t="s">
        <v>1183</v>
      </c>
      <c r="BF493" s="811">
        <f>NaturalRelatedDisc(I493,H493,J493,K493,AX493,"Y",L493,M493,N493,O493)+NaturalRelatedDisc(I493,H493,J493,K493,AY493,"Y",L493,M493,N493,O493)+OpenRelatedDisc(I493,H493,J493,K493,AZ493,"Y",L493,M493,N493,O493)+GrainingRelatedDisc(I493,H493,J493,K493,BA493,"Surface","Y",L493,M493,N493,O493)+GrainingRelatedDisc(I493,H493,J493,K493,BB493,"Internal","Y",L493,M493,N493,O493)+OthersRelatedDisc(I493,H493,J493,K493,BC493,"Y",L493,M493,N493,O493)+OthersRelatedDisc(I493,H493,J493,K493,BD493,"Y",L493,M493,N493,O493)+OthersRelatedDisc(I493,H493,J493,K493,BE493,"Y",L493,M493,N493,O493)+cutrelatedDisc(I493,H493,J493,K493,L493,M493,N493,AW493,"Y",O493)+GetColClarupgDwg(I493,H493,J493,K493,AU493,AV493,"Y",L493)</f>
        <v>-0.02</v>
      </c>
      <c r="BG493" s="810" t="s">
        <v>192</v>
      </c>
      <c r="BH493" s="810" t="s">
        <v>206</v>
      </c>
      <c r="BI493" s="811">
        <f t="shared" si="114"/>
        <v>-0.13</v>
      </c>
      <c r="BJ493" s="810" t="s">
        <v>1183</v>
      </c>
      <c r="BK493" s="810" t="s">
        <v>1183</v>
      </c>
      <c r="BL493" s="810" t="s">
        <v>1324</v>
      </c>
      <c r="BM493" s="811">
        <f t="shared" si="115"/>
        <v>0</v>
      </c>
      <c r="BN493" s="812" t="s">
        <v>749</v>
      </c>
      <c r="BO493" s="812" t="s">
        <v>749</v>
      </c>
      <c r="BP493" s="812" t="s">
        <v>749</v>
      </c>
      <c r="BQ493" s="811">
        <f>cleanrelateddisc(I493, H493, J493, K493, BN493, BO493, "Y", L493, M493, N493)+HARelatedDisc(I493, H493, J493, K493,BP493, "Y", L493)</f>
        <v>0</v>
      </c>
      <c r="BR493" s="810"/>
      <c r="BS493" s="810"/>
      <c r="BT493" s="811"/>
      <c r="BU493" s="811"/>
      <c r="BV493" s="810"/>
      <c r="BW493" s="811"/>
      <c r="BX493" s="810"/>
      <c r="BY493" s="813"/>
      <c r="BZ493" s="811"/>
      <c r="CA493" s="813"/>
      <c r="CB493" s="811"/>
      <c r="CC493" s="810"/>
      <c r="CD493" s="810"/>
      <c r="CE493" s="810"/>
      <c r="CF493" s="810"/>
      <c r="CG493" s="810"/>
      <c r="CH493" s="810"/>
      <c r="CI493" s="810"/>
      <c r="CJ493" s="810"/>
      <c r="CK493" s="814"/>
      <c r="CL493" s="815">
        <f t="array" ref="CL493">getSection(I493,J493,K493)</f>
        <v>9</v>
      </c>
      <c r="CM493" s="508">
        <f t="array" ref="CM493">IF(AQ493="N/A","",IF(CU493="N/A",0,GetRapPrice(I493,H493,J493,K493)))</f>
        <v>2900</v>
      </c>
      <c r="CN493" s="509">
        <f t="shared" si="116"/>
        <v>-0.59499999999999997</v>
      </c>
      <c r="CO493" s="509">
        <f t="array" ref="CO493">IF(AQ493="N/A","",IF(CU493="N/A",0,IF(ISBLANK(G493),0,GetPolSymmDiscount(I493,H493,J493,K493,L493,M493,N493,O493))))</f>
        <v>0</v>
      </c>
      <c r="CP493" s="509">
        <f t="array" ref="CP493">IF(AQ493="N/A","",Depthdisc(I493,H493,L493,J493,K493,Z493,"Y"))</f>
        <v>0</v>
      </c>
      <c r="CQ493" s="509">
        <f t="array" ref="CQ493">IF(AQ493="N/A","",IF(CU493="N/A",0,GetSizePremiums(I493,H493,J493,K493,L493,M493,N493,O493,getSection(G493,J493,K493))))</f>
        <v>0</v>
      </c>
      <c r="CR493" s="509">
        <f t="array" ref="CR493">IF(AQ493="N/A","",IF(CU493="N/A",0,IF(ISBLANK(G493),0,GetDiameterPremiums(I493,H493,L493,M493,N493,O493,J493,K493,T493))))</f>
        <v>0</v>
      </c>
      <c r="CS493" s="509">
        <f t="array" ref="CS493">IF(AQ493="N/A","",IF(CU493="N/A",0,IF(ISBLANK(G493),0,GetKtoSPremiums(I493,H493,J493,K493,AJ493))))</f>
        <v>0</v>
      </c>
      <c r="CT493" s="509">
        <f t="shared" si="117"/>
        <v>-0.59499999999999997</v>
      </c>
      <c r="CU493" s="508">
        <f t="array" ref="CU493">IF(AQ493="N/A","",GetFMP(I493, H493, J493, K493, L493, M493, N493, O493, (Q493+R493)/2,Z493,AJ493,"Y"))</f>
        <v>1174.5</v>
      </c>
      <c r="CV493" s="504">
        <f t="shared" si="118"/>
        <v>1174.5</v>
      </c>
      <c r="CW493" s="508">
        <f t="shared" si="119"/>
        <v>2900</v>
      </c>
      <c r="CX493" s="717">
        <f t="shared" si="120"/>
        <v>-0.15</v>
      </c>
      <c r="CY493" s="717">
        <f>IF(OR(AQ493="N/A",BM493="N/A",BI493="N/A"),"",IF(AND(H493&lt;1,H493&gt;=0.3,I492="ROUND"),IF(CT493&gt;=-0.4,-0.2,-0.15),MAX(CX493,IF(OR(AQ493="N/A",BM493="N/A",BI493="N/A"),"",GetFinalDiscount("Y", I493, H493, J493, K493, L493, M493, N493, O493, AS493, AT493,AU493,AV493, AW493, AX493,AY493, AZ493, BA493, BB493,BC493,BD493, BE493,BG493, BH493, BJ493, BK493, BN493, BO493, BP493)))))</f>
        <v>-0.15</v>
      </c>
      <c r="CZ493" s="717">
        <f t="shared" si="121"/>
        <v>-0.59499999999999997</v>
      </c>
      <c r="DA493" s="509">
        <f t="shared" si="122"/>
        <v>-0.745</v>
      </c>
      <c r="DB493" s="504">
        <f t="shared" si="123"/>
        <v>739.5</v>
      </c>
      <c r="DC493" s="504">
        <f t="shared" si="124"/>
        <v>739.5</v>
      </c>
      <c r="DD493" s="504" t="str">
        <f t="shared" si="125"/>
        <v/>
      </c>
      <c r="DE493" s="504">
        <f t="array" ref="DE493">IF(OR(AQ493="N/A",BM493="N/A",BI493="N/A"),"",GetCertCharge(H493,"Y",AL493))</f>
        <v>125</v>
      </c>
      <c r="DF493" s="504">
        <f>IF(OR(AQ493="N/A",BM493="N/A",BI493="N/A"),"",DC493*Parameters!$L$3)</f>
        <v>29.580000000000002</v>
      </c>
      <c r="DG493" s="504">
        <f t="shared" si="126"/>
        <v>584.91999999999996</v>
      </c>
      <c r="DH493" s="504">
        <f t="shared" si="127"/>
        <v>584.91999999999996</v>
      </c>
    </row>
    <row r="494" spans="2:112" x14ac:dyDescent="0.25">
      <c r="B494" s="798"/>
      <c r="C494" s="799" t="s">
        <v>1526</v>
      </c>
      <c r="D494" s="512"/>
      <c r="E494" s="512"/>
      <c r="F494" s="722" t="s">
        <v>24</v>
      </c>
      <c r="G494" s="800"/>
      <c r="H494" s="801">
        <v>1</v>
      </c>
      <c r="I494" s="509" t="s">
        <v>196</v>
      </c>
      <c r="J494" s="802" t="s">
        <v>749</v>
      </c>
      <c r="K494" s="803" t="s">
        <v>266</v>
      </c>
      <c r="L494" s="804" t="s">
        <v>188</v>
      </c>
      <c r="M494" s="805" t="s">
        <v>202</v>
      </c>
      <c r="N494" s="804" t="s">
        <v>188</v>
      </c>
      <c r="O494" s="804" t="s">
        <v>90</v>
      </c>
      <c r="P494" s="806"/>
      <c r="Q494" s="805"/>
      <c r="R494" s="805"/>
      <c r="S494" s="805"/>
      <c r="T494" s="805"/>
      <c r="U494" s="805">
        <v>1.01</v>
      </c>
      <c r="V494" s="805"/>
      <c r="W494" s="805"/>
      <c r="X494" s="805"/>
      <c r="Y494" s="805"/>
      <c r="Z494" s="805">
        <v>61.9</v>
      </c>
      <c r="AA494" s="512">
        <v>54</v>
      </c>
      <c r="AB494" s="512"/>
      <c r="AC494" s="512"/>
      <c r="AD494" s="807"/>
      <c r="AE494" s="805"/>
      <c r="AF494" s="805"/>
      <c r="AG494" s="805"/>
      <c r="AH494" s="805"/>
      <c r="AI494" s="512"/>
      <c r="AJ494" s="512" t="s">
        <v>2003</v>
      </c>
      <c r="AK494" s="807"/>
      <c r="AL494" s="512"/>
      <c r="AM494" s="807"/>
      <c r="AN494" s="512"/>
      <c r="AO494" s="559">
        <f t="array" ref="AO494">IF(AQ494="N/A","",GetRapPrice(I494,H494,J494,K494))</f>
        <v>2900</v>
      </c>
      <c r="AP494" s="509">
        <f t="shared" si="112"/>
        <v>-0.59499999999999997</v>
      </c>
      <c r="AQ494" s="508">
        <f t="array" ref="AQ494">GetFMP(I494,H494,J494,K494,L494,M494,N494,O494,(Q494+R494)/2,Z494,AJ494,"Y")</f>
        <v>1174.5</v>
      </c>
      <c r="AR494" s="504">
        <f t="shared" si="113"/>
        <v>1174.5</v>
      </c>
      <c r="AS494" s="808"/>
      <c r="AT494" s="809"/>
      <c r="AU494" s="810"/>
      <c r="AV494" s="810"/>
      <c r="AW494" s="811" t="s">
        <v>189</v>
      </c>
      <c r="AX494" s="811" t="s">
        <v>1183</v>
      </c>
      <c r="AY494" s="810" t="s">
        <v>1182</v>
      </c>
      <c r="AZ494" s="810" t="s">
        <v>1196</v>
      </c>
      <c r="BA494" s="810" t="s">
        <v>1183</v>
      </c>
      <c r="BB494" s="810" t="s">
        <v>1183</v>
      </c>
      <c r="BC494" s="810" t="s">
        <v>1183</v>
      </c>
      <c r="BD494" s="810" t="s">
        <v>1234</v>
      </c>
      <c r="BE494" s="810" t="s">
        <v>1183</v>
      </c>
      <c r="BF494" s="811">
        <f>NaturalRelatedDisc(I494,H494,J494,K494,AX494,"Y",L494,M494,N494,O494)+NaturalRelatedDisc(I494,H494,J494,K494,AY494,"Y",L494,M494,N494,O494)+OpenRelatedDisc(I494,H494,J494,K494,AZ494,"Y",L494,M494,N494,O494)+GrainingRelatedDisc(I494,H494,J494,K494,BA494,"Surface","Y",L494,M494,N494,O494)+GrainingRelatedDisc(I494,H494,J494,K494,BB494,"Internal","Y",L494,M494,N494,O494)+OthersRelatedDisc(I494,H494,J494,K494,BC494,"Y",L494,M494,N494,O494)+OthersRelatedDisc(I494,H494,J494,K494,BD494,"Y",L494,M494,N494,O494)+OthersRelatedDisc(I494,H494,J494,K494,BE494,"Y",L494,M494,N494,O494)+cutrelatedDisc(I494,H494,J494,K494,L494,M494,N494,AW494,"Y",O494)+GetColClarupgDwg(I494,H494,J494,K494,AU494,AV494,"Y",L494)</f>
        <v>-0.02</v>
      </c>
      <c r="BG494" s="810" t="s">
        <v>192</v>
      </c>
      <c r="BH494" s="810" t="s">
        <v>206</v>
      </c>
      <c r="BI494" s="811">
        <f t="shared" si="114"/>
        <v>-0.13</v>
      </c>
      <c r="BJ494" s="810" t="s">
        <v>1183</v>
      </c>
      <c r="BK494" s="810" t="s">
        <v>1183</v>
      </c>
      <c r="BL494" s="810" t="s">
        <v>1324</v>
      </c>
      <c r="BM494" s="811">
        <f t="shared" si="115"/>
        <v>0</v>
      </c>
      <c r="BN494" s="812" t="s">
        <v>749</v>
      </c>
      <c r="BO494" s="812" t="s">
        <v>749</v>
      </c>
      <c r="BP494" s="812" t="s">
        <v>749</v>
      </c>
      <c r="BQ494" s="811">
        <f>cleanrelateddisc(I494, H494, J494, K494, BN494, BO494, "Y", L494, M494, N494)+HARelatedDisc(I494, H494, J494, K494,BP494, "Y", L494)</f>
        <v>0</v>
      </c>
      <c r="BR494" s="810"/>
      <c r="BS494" s="810"/>
      <c r="BT494" s="811"/>
      <c r="BU494" s="811"/>
      <c r="BV494" s="810"/>
      <c r="BW494" s="811"/>
      <c r="BX494" s="810"/>
      <c r="BY494" s="813"/>
      <c r="BZ494" s="811"/>
      <c r="CA494" s="813"/>
      <c r="CB494" s="811"/>
      <c r="CC494" s="810"/>
      <c r="CD494" s="810"/>
      <c r="CE494" s="810"/>
      <c r="CF494" s="810"/>
      <c r="CG494" s="810"/>
      <c r="CH494" s="810"/>
      <c r="CI494" s="810"/>
      <c r="CJ494" s="810"/>
      <c r="CK494" s="814"/>
      <c r="CL494" s="815">
        <f t="array" ref="CL494">getSection(I494,J494,K494)</f>
        <v>9</v>
      </c>
      <c r="CM494" s="508">
        <f t="array" ref="CM494">IF(AQ494="N/A","",IF(CU494="N/A",0,GetRapPrice(I494,H494,J494,K494)))</f>
        <v>2900</v>
      </c>
      <c r="CN494" s="509">
        <f t="shared" si="116"/>
        <v>-0.59499999999999997</v>
      </c>
      <c r="CO494" s="509">
        <f t="array" ref="CO494">IF(AQ494="N/A","",IF(CU494="N/A",0,IF(ISBLANK(G494),0,GetPolSymmDiscount(I494,H494,J494,K494,L494,M494,N494,O494))))</f>
        <v>0</v>
      </c>
      <c r="CP494" s="509">
        <f t="array" ref="CP494">IF(AQ494="N/A","",Depthdisc(I494,H494,L494,J494,K494,Z494,"Y"))</f>
        <v>0</v>
      </c>
      <c r="CQ494" s="509">
        <f t="array" ref="CQ494">IF(AQ494="N/A","",IF(CU494="N/A",0,GetSizePremiums(I494,H494,J494,K494,L494,M494,N494,O494,getSection(G494,J494,K494))))</f>
        <v>0</v>
      </c>
      <c r="CR494" s="509">
        <f t="array" ref="CR494">IF(AQ494="N/A","",IF(CU494="N/A",0,IF(ISBLANK(G494),0,GetDiameterPremiums(I494,H494,L494,M494,N494,O494,J494,K494,T494))))</f>
        <v>0</v>
      </c>
      <c r="CS494" s="509">
        <f t="array" ref="CS494">IF(AQ494="N/A","",IF(CU494="N/A",0,IF(ISBLANK(G494),0,GetKtoSPremiums(I494,H494,J494,K494,AJ494))))</f>
        <v>0</v>
      </c>
      <c r="CT494" s="509">
        <f t="shared" si="117"/>
        <v>-0.59499999999999997</v>
      </c>
      <c r="CU494" s="508">
        <f t="array" ref="CU494">IF(AQ494="N/A","",GetFMP(I494, H494, J494, K494, L494, M494, N494, O494, (Q494+R494)/2,Z494,AJ494,"Y"))</f>
        <v>1174.5</v>
      </c>
      <c r="CV494" s="504">
        <f t="shared" si="118"/>
        <v>1174.5</v>
      </c>
      <c r="CW494" s="508">
        <f t="shared" si="119"/>
        <v>2900</v>
      </c>
      <c r="CX494" s="717">
        <f t="shared" si="120"/>
        <v>-0.15</v>
      </c>
      <c r="CY494" s="717">
        <f>IF(OR(AQ494="N/A",BM494="N/A",BI494="N/A"),"",IF(AND(H494&lt;1,H494&gt;=0.3,I493="ROUND"),IF(CT494&gt;=-0.4,-0.2,-0.15),MAX(CX494,IF(OR(AQ494="N/A",BM494="N/A",BI494="N/A"),"",GetFinalDiscount("Y", I494, H494, J494, K494, L494, M494, N494, O494, AS494, AT494,AU494,AV494, AW494, AX494,AY494, AZ494, BA494, BB494,BC494,BD494, BE494,BG494, BH494, BJ494, BK494, BN494, BO494, BP494)))))</f>
        <v>-0.15</v>
      </c>
      <c r="CZ494" s="717">
        <f t="shared" si="121"/>
        <v>-0.59499999999999997</v>
      </c>
      <c r="DA494" s="509">
        <f t="shared" si="122"/>
        <v>-0.745</v>
      </c>
      <c r="DB494" s="504">
        <f t="shared" si="123"/>
        <v>739.5</v>
      </c>
      <c r="DC494" s="504">
        <f t="shared" si="124"/>
        <v>739.5</v>
      </c>
      <c r="DD494" s="504" t="str">
        <f t="shared" si="125"/>
        <v/>
      </c>
      <c r="DE494" s="504">
        <f t="array" ref="DE494">IF(OR(AQ494="N/A",BM494="N/A",BI494="N/A"),"",GetCertCharge(H494,"Y",AL494))</f>
        <v>125</v>
      </c>
      <c r="DF494" s="504">
        <f>IF(OR(AQ494="N/A",BM494="N/A",BI494="N/A"),"",DC494*Parameters!$L$3)</f>
        <v>29.580000000000002</v>
      </c>
      <c r="DG494" s="504">
        <f t="shared" si="126"/>
        <v>584.91999999999996</v>
      </c>
      <c r="DH494" s="504">
        <f t="shared" si="127"/>
        <v>584.91999999999996</v>
      </c>
    </row>
    <row r="495" spans="2:112" x14ac:dyDescent="0.25">
      <c r="B495" s="798"/>
      <c r="C495" s="799" t="s">
        <v>1526</v>
      </c>
      <c r="D495" s="512"/>
      <c r="E495" s="512"/>
      <c r="F495" s="722" t="s">
        <v>24</v>
      </c>
      <c r="G495" s="800"/>
      <c r="H495" s="801">
        <v>1</v>
      </c>
      <c r="I495" s="509" t="s">
        <v>196</v>
      </c>
      <c r="J495" s="802" t="s">
        <v>749</v>
      </c>
      <c r="K495" s="803" t="s">
        <v>266</v>
      </c>
      <c r="L495" s="804" t="s">
        <v>188</v>
      </c>
      <c r="M495" s="805" t="s">
        <v>202</v>
      </c>
      <c r="N495" s="804" t="s">
        <v>188</v>
      </c>
      <c r="O495" s="804" t="s">
        <v>90</v>
      </c>
      <c r="P495" s="806"/>
      <c r="Q495" s="805"/>
      <c r="R495" s="805"/>
      <c r="S495" s="805"/>
      <c r="T495" s="805"/>
      <c r="U495" s="805">
        <v>1.01</v>
      </c>
      <c r="V495" s="805"/>
      <c r="W495" s="805"/>
      <c r="X495" s="805"/>
      <c r="Y495" s="805"/>
      <c r="Z495" s="805">
        <v>61.9</v>
      </c>
      <c r="AA495" s="512">
        <v>54</v>
      </c>
      <c r="AB495" s="512"/>
      <c r="AC495" s="512"/>
      <c r="AD495" s="807"/>
      <c r="AE495" s="805"/>
      <c r="AF495" s="805"/>
      <c r="AG495" s="805"/>
      <c r="AH495" s="805"/>
      <c r="AI495" s="512"/>
      <c r="AJ495" s="512" t="s">
        <v>1893</v>
      </c>
      <c r="AK495" s="807"/>
      <c r="AL495" s="512"/>
      <c r="AM495" s="807"/>
      <c r="AN495" s="512"/>
      <c r="AO495" s="559">
        <f t="array" ref="AO495">IF(AQ495="N/A","",GetRapPrice(I495,H495,J495,K495))</f>
        <v>2900</v>
      </c>
      <c r="AP495" s="509">
        <f t="shared" si="112"/>
        <v>-0.59499999999999997</v>
      </c>
      <c r="AQ495" s="508">
        <f t="array" ref="AQ495">GetFMP(I495,H495,J495,K495,L495,M495,N495,O495,(Q495+R495)/2,Z495,AJ495,"Y")</f>
        <v>1174.5</v>
      </c>
      <c r="AR495" s="504">
        <f t="shared" si="113"/>
        <v>1174.5</v>
      </c>
      <c r="AS495" s="808"/>
      <c r="AT495" s="809"/>
      <c r="AU495" s="810"/>
      <c r="AV495" s="810"/>
      <c r="AW495" s="811" t="s">
        <v>189</v>
      </c>
      <c r="AX495" s="811" t="s">
        <v>1183</v>
      </c>
      <c r="AY495" s="810" t="s">
        <v>1182</v>
      </c>
      <c r="AZ495" s="810" t="s">
        <v>1196</v>
      </c>
      <c r="BA495" s="810" t="s">
        <v>1183</v>
      </c>
      <c r="BB495" s="810" t="s">
        <v>1183</v>
      </c>
      <c r="BC495" s="810" t="s">
        <v>1183</v>
      </c>
      <c r="BD495" s="810" t="s">
        <v>1234</v>
      </c>
      <c r="BE495" s="810" t="s">
        <v>1183</v>
      </c>
      <c r="BF495" s="811">
        <f>NaturalRelatedDisc(I495,H495,J495,K495,AX495,"Y",L495,M495,N495,O495)+NaturalRelatedDisc(I495,H495,J495,K495,AY495,"Y",L495,M495,N495,O495)+OpenRelatedDisc(I495,H495,J495,K495,AZ495,"Y",L495,M495,N495,O495)+GrainingRelatedDisc(I495,H495,J495,K495,BA495,"Surface","Y",L495,M495,N495,O495)+GrainingRelatedDisc(I495,H495,J495,K495,BB495,"Internal","Y",L495,M495,N495,O495)+OthersRelatedDisc(I495,H495,J495,K495,BC495,"Y",L495,M495,N495,O495)+OthersRelatedDisc(I495,H495,J495,K495,BD495,"Y",L495,M495,N495,O495)+OthersRelatedDisc(I495,H495,J495,K495,BE495,"Y",L495,M495,N495,O495)+cutrelatedDisc(I495,H495,J495,K495,L495,M495,N495,AW495,"Y",O495)+GetColClarupgDwg(I495,H495,J495,K495,AU495,AV495,"Y",L495)</f>
        <v>-0.02</v>
      </c>
      <c r="BG495" s="810" t="s">
        <v>192</v>
      </c>
      <c r="BH495" s="810" t="s">
        <v>206</v>
      </c>
      <c r="BI495" s="811">
        <f t="shared" si="114"/>
        <v>-0.13</v>
      </c>
      <c r="BJ495" s="810" t="s">
        <v>1183</v>
      </c>
      <c r="BK495" s="810" t="s">
        <v>1183</v>
      </c>
      <c r="BL495" s="810" t="s">
        <v>1324</v>
      </c>
      <c r="BM495" s="811">
        <f t="shared" si="115"/>
        <v>0</v>
      </c>
      <c r="BN495" s="812" t="s">
        <v>749</v>
      </c>
      <c r="BO495" s="812" t="s">
        <v>749</v>
      </c>
      <c r="BP495" s="812" t="s">
        <v>749</v>
      </c>
      <c r="BQ495" s="811">
        <f>cleanrelateddisc(I495, H495, J495, K495, BN495, BO495, "Y", L495, M495, N495)+HARelatedDisc(I495, H495, J495, K495,BP495, "Y", L495)</f>
        <v>0</v>
      </c>
      <c r="BR495" s="810"/>
      <c r="BS495" s="810"/>
      <c r="BT495" s="811"/>
      <c r="BU495" s="811"/>
      <c r="BV495" s="810"/>
      <c r="BW495" s="811"/>
      <c r="BX495" s="810"/>
      <c r="BY495" s="813"/>
      <c r="BZ495" s="811"/>
      <c r="CA495" s="813"/>
      <c r="CB495" s="811"/>
      <c r="CC495" s="810"/>
      <c r="CD495" s="810"/>
      <c r="CE495" s="810"/>
      <c r="CF495" s="810"/>
      <c r="CG495" s="810"/>
      <c r="CH495" s="810"/>
      <c r="CI495" s="810"/>
      <c r="CJ495" s="810"/>
      <c r="CK495" s="814"/>
      <c r="CL495" s="815">
        <f t="array" ref="CL495">getSection(I495,J495,K495)</f>
        <v>9</v>
      </c>
      <c r="CM495" s="508">
        <f t="array" ref="CM495">IF(AQ495="N/A","",IF(CU495="N/A",0,GetRapPrice(I495,H495,J495,K495)))</f>
        <v>2900</v>
      </c>
      <c r="CN495" s="509">
        <f t="shared" si="116"/>
        <v>-0.59499999999999997</v>
      </c>
      <c r="CO495" s="509">
        <f t="array" ref="CO495">IF(AQ495="N/A","",IF(CU495="N/A",0,IF(ISBLANK(G495),0,GetPolSymmDiscount(I495,H495,J495,K495,L495,M495,N495,O495))))</f>
        <v>0</v>
      </c>
      <c r="CP495" s="509">
        <f t="array" ref="CP495">IF(AQ495="N/A","",Depthdisc(I495,H495,L495,J495,K495,Z495,"Y"))</f>
        <v>0</v>
      </c>
      <c r="CQ495" s="509">
        <f t="array" ref="CQ495">IF(AQ495="N/A","",IF(CU495="N/A",0,GetSizePremiums(I495,H495,J495,K495,L495,M495,N495,O495,getSection(G495,J495,K495))))</f>
        <v>0</v>
      </c>
      <c r="CR495" s="509">
        <f t="array" ref="CR495">IF(AQ495="N/A","",IF(CU495="N/A",0,IF(ISBLANK(G495),0,GetDiameterPremiums(I495,H495,L495,M495,N495,O495,J495,K495,T495))))</f>
        <v>0</v>
      </c>
      <c r="CS495" s="509">
        <f t="array" ref="CS495">IF(AQ495="N/A","",IF(CU495="N/A",0,IF(ISBLANK(G495),0,GetKtoSPremiums(I495,H495,J495,K495,AJ495))))</f>
        <v>0</v>
      </c>
      <c r="CT495" s="509">
        <f t="shared" si="117"/>
        <v>-0.59499999999999997</v>
      </c>
      <c r="CU495" s="508">
        <f t="array" ref="CU495">IF(AQ495="N/A","",GetFMP(I495, H495, J495, K495, L495, M495, N495, O495, (Q495+R495)/2,Z495,AJ495,"Y"))</f>
        <v>1174.5</v>
      </c>
      <c r="CV495" s="504">
        <f t="shared" si="118"/>
        <v>1174.5</v>
      </c>
      <c r="CW495" s="508">
        <f t="shared" si="119"/>
        <v>2900</v>
      </c>
      <c r="CX495" s="717">
        <f t="shared" si="120"/>
        <v>-0.15</v>
      </c>
      <c r="CY495" s="717">
        <f>IF(OR(AQ495="N/A",BM495="N/A",BI495="N/A"),"",IF(AND(H495&lt;1,H495&gt;=0.3,I494="ROUND"),IF(CT495&gt;=-0.4,-0.2,-0.15),MAX(CX495,IF(OR(AQ495="N/A",BM495="N/A",BI495="N/A"),"",GetFinalDiscount("Y", I495, H495, J495, K495, L495, M495, N495, O495, AS495, AT495,AU495,AV495, AW495, AX495,AY495, AZ495, BA495, BB495,BC495,BD495, BE495,BG495, BH495, BJ495, BK495, BN495, BO495, BP495)))))</f>
        <v>-0.15</v>
      </c>
      <c r="CZ495" s="717">
        <f t="shared" si="121"/>
        <v>-0.59499999999999997</v>
      </c>
      <c r="DA495" s="509">
        <f t="shared" si="122"/>
        <v>-0.745</v>
      </c>
      <c r="DB495" s="504">
        <f t="shared" si="123"/>
        <v>739.5</v>
      </c>
      <c r="DC495" s="504">
        <f t="shared" si="124"/>
        <v>739.5</v>
      </c>
      <c r="DD495" s="504" t="str">
        <f t="shared" si="125"/>
        <v/>
      </c>
      <c r="DE495" s="504">
        <f t="array" ref="DE495">IF(OR(AQ495="N/A",BM495="N/A",BI495="N/A"),"",GetCertCharge(H495,"Y",AL495))</f>
        <v>125</v>
      </c>
      <c r="DF495" s="504">
        <f>IF(OR(AQ495="N/A",BM495="N/A",BI495="N/A"),"",DC495*Parameters!$L$3)</f>
        <v>29.580000000000002</v>
      </c>
      <c r="DG495" s="504">
        <f t="shared" si="126"/>
        <v>584.91999999999996</v>
      </c>
      <c r="DH495" s="504">
        <f t="shared" si="127"/>
        <v>584.91999999999996</v>
      </c>
    </row>
    <row r="496" spans="2:112" x14ac:dyDescent="0.25">
      <c r="B496" s="798"/>
      <c r="C496" s="799" t="s">
        <v>1526</v>
      </c>
      <c r="D496" s="512"/>
      <c r="E496" s="512"/>
      <c r="F496" s="722" t="s">
        <v>24</v>
      </c>
      <c r="G496" s="800"/>
      <c r="H496" s="801">
        <v>1</v>
      </c>
      <c r="I496" s="509" t="s">
        <v>196</v>
      </c>
      <c r="J496" s="802" t="s">
        <v>749</v>
      </c>
      <c r="K496" s="803" t="s">
        <v>266</v>
      </c>
      <c r="L496" s="804" t="s">
        <v>188</v>
      </c>
      <c r="M496" s="805" t="s">
        <v>202</v>
      </c>
      <c r="N496" s="804" t="s">
        <v>188</v>
      </c>
      <c r="O496" s="804" t="s">
        <v>90</v>
      </c>
      <c r="P496" s="806"/>
      <c r="Q496" s="805"/>
      <c r="R496" s="805"/>
      <c r="S496" s="805"/>
      <c r="T496" s="805"/>
      <c r="U496" s="805">
        <v>1.01</v>
      </c>
      <c r="V496" s="805"/>
      <c r="W496" s="805"/>
      <c r="X496" s="805"/>
      <c r="Y496" s="805"/>
      <c r="Z496" s="805">
        <v>61.9</v>
      </c>
      <c r="AA496" s="512">
        <v>54</v>
      </c>
      <c r="AB496" s="512"/>
      <c r="AC496" s="512"/>
      <c r="AD496" s="807"/>
      <c r="AE496" s="805"/>
      <c r="AF496" s="805"/>
      <c r="AG496" s="805"/>
      <c r="AH496" s="805"/>
      <c r="AI496" s="512"/>
      <c r="AJ496" s="512" t="s">
        <v>2003</v>
      </c>
      <c r="AK496" s="807"/>
      <c r="AL496" s="512"/>
      <c r="AM496" s="807"/>
      <c r="AN496" s="512"/>
      <c r="AO496" s="559">
        <f t="array" ref="AO496">IF(AQ496="N/A","",GetRapPrice(I496,H496,J496,K496))</f>
        <v>2900</v>
      </c>
      <c r="AP496" s="509">
        <f t="shared" si="112"/>
        <v>-0.59499999999999997</v>
      </c>
      <c r="AQ496" s="508">
        <f t="array" ref="AQ496">GetFMP(I496,H496,J496,K496,L496,M496,N496,O496,(Q496+R496)/2,Z496,AJ496,"Y")</f>
        <v>1174.5</v>
      </c>
      <c r="AR496" s="504">
        <f t="shared" si="113"/>
        <v>1174.5</v>
      </c>
      <c r="AS496" s="808"/>
      <c r="AT496" s="809"/>
      <c r="AU496" s="810"/>
      <c r="AV496" s="810"/>
      <c r="AW496" s="811" t="s">
        <v>189</v>
      </c>
      <c r="AX496" s="811" t="s">
        <v>1183</v>
      </c>
      <c r="AY496" s="810" t="s">
        <v>1182</v>
      </c>
      <c r="AZ496" s="810" t="s">
        <v>1196</v>
      </c>
      <c r="BA496" s="810" t="s">
        <v>1183</v>
      </c>
      <c r="BB496" s="810" t="s">
        <v>1183</v>
      </c>
      <c r="BC496" s="810" t="s">
        <v>1183</v>
      </c>
      <c r="BD496" s="810" t="s">
        <v>1234</v>
      </c>
      <c r="BE496" s="810" t="s">
        <v>1183</v>
      </c>
      <c r="BF496" s="811">
        <f>NaturalRelatedDisc(I496,H496,J496,K496,AX496,"Y",L496,M496,N496,O496)+NaturalRelatedDisc(I496,H496,J496,K496,AY496,"Y",L496,M496,N496,O496)+OpenRelatedDisc(I496,H496,J496,K496,AZ496,"Y",L496,M496,N496,O496)+GrainingRelatedDisc(I496,H496,J496,K496,BA496,"Surface","Y",L496,M496,N496,O496)+GrainingRelatedDisc(I496,H496,J496,K496,BB496,"Internal","Y",L496,M496,N496,O496)+OthersRelatedDisc(I496,H496,J496,K496,BC496,"Y",L496,M496,N496,O496)+OthersRelatedDisc(I496,H496,J496,K496,BD496,"Y",L496,M496,N496,O496)+OthersRelatedDisc(I496,H496,J496,K496,BE496,"Y",L496,M496,N496,O496)+cutrelatedDisc(I496,H496,J496,K496,L496,M496,N496,AW496,"Y",O496)+GetColClarupgDwg(I496,H496,J496,K496,AU496,AV496,"Y",L496)</f>
        <v>-0.02</v>
      </c>
      <c r="BG496" s="810" t="s">
        <v>192</v>
      </c>
      <c r="BH496" s="810" t="s">
        <v>206</v>
      </c>
      <c r="BI496" s="811">
        <f t="shared" si="114"/>
        <v>-0.13</v>
      </c>
      <c r="BJ496" s="810" t="s">
        <v>1183</v>
      </c>
      <c r="BK496" s="810" t="s">
        <v>1183</v>
      </c>
      <c r="BL496" s="810" t="s">
        <v>1324</v>
      </c>
      <c r="BM496" s="811">
        <f t="shared" si="115"/>
        <v>0</v>
      </c>
      <c r="BN496" s="812" t="s">
        <v>749</v>
      </c>
      <c r="BO496" s="812" t="s">
        <v>749</v>
      </c>
      <c r="BP496" s="812" t="s">
        <v>749</v>
      </c>
      <c r="BQ496" s="811">
        <f>cleanrelateddisc(I496, H496, J496, K496, BN496, BO496, "Y", L496, M496, N496)+HARelatedDisc(I496, H496, J496, K496,BP496, "Y", L496)</f>
        <v>0</v>
      </c>
      <c r="BR496" s="810"/>
      <c r="BS496" s="810"/>
      <c r="BT496" s="811"/>
      <c r="BU496" s="811"/>
      <c r="BV496" s="810"/>
      <c r="BW496" s="811"/>
      <c r="BX496" s="810"/>
      <c r="BY496" s="813"/>
      <c r="BZ496" s="811"/>
      <c r="CA496" s="813"/>
      <c r="CB496" s="811"/>
      <c r="CC496" s="810"/>
      <c r="CD496" s="810"/>
      <c r="CE496" s="810"/>
      <c r="CF496" s="810"/>
      <c r="CG496" s="810"/>
      <c r="CH496" s="810"/>
      <c r="CI496" s="810"/>
      <c r="CJ496" s="810"/>
      <c r="CK496" s="814"/>
      <c r="CL496" s="815">
        <f t="array" ref="CL496">getSection(I496,J496,K496)</f>
        <v>9</v>
      </c>
      <c r="CM496" s="508">
        <f t="array" ref="CM496">IF(AQ496="N/A","",IF(CU496="N/A",0,GetRapPrice(I496,H496,J496,K496)))</f>
        <v>2900</v>
      </c>
      <c r="CN496" s="509">
        <f t="shared" si="116"/>
        <v>-0.59499999999999997</v>
      </c>
      <c r="CO496" s="509">
        <f t="array" ref="CO496">IF(AQ496="N/A","",IF(CU496="N/A",0,IF(ISBLANK(G496),0,GetPolSymmDiscount(I496,H496,J496,K496,L496,M496,N496,O496))))</f>
        <v>0</v>
      </c>
      <c r="CP496" s="509">
        <f t="array" ref="CP496">IF(AQ496="N/A","",Depthdisc(I496,H496,L496,J496,K496,Z496,"Y"))</f>
        <v>0</v>
      </c>
      <c r="CQ496" s="509">
        <f t="array" ref="CQ496">IF(AQ496="N/A","",IF(CU496="N/A",0,GetSizePremiums(I496,H496,J496,K496,L496,M496,N496,O496,getSection(G496,J496,K496))))</f>
        <v>0</v>
      </c>
      <c r="CR496" s="509">
        <f t="array" ref="CR496">IF(AQ496="N/A","",IF(CU496="N/A",0,IF(ISBLANK(G496),0,GetDiameterPremiums(I496,H496,L496,M496,N496,O496,J496,K496,T496))))</f>
        <v>0</v>
      </c>
      <c r="CS496" s="509">
        <f t="array" ref="CS496">IF(AQ496="N/A","",IF(CU496="N/A",0,IF(ISBLANK(G496),0,GetKtoSPremiums(I496,H496,J496,K496,AJ496))))</f>
        <v>0</v>
      </c>
      <c r="CT496" s="509">
        <f t="shared" si="117"/>
        <v>-0.59499999999999997</v>
      </c>
      <c r="CU496" s="508">
        <f t="array" ref="CU496">IF(AQ496="N/A","",GetFMP(I496, H496, J496, K496, L496, M496, N496, O496, (Q496+R496)/2,Z496,AJ496,"Y"))</f>
        <v>1174.5</v>
      </c>
      <c r="CV496" s="504">
        <f t="shared" si="118"/>
        <v>1174.5</v>
      </c>
      <c r="CW496" s="508">
        <f t="shared" si="119"/>
        <v>2900</v>
      </c>
      <c r="CX496" s="717">
        <f t="shared" si="120"/>
        <v>-0.15</v>
      </c>
      <c r="CY496" s="717">
        <f>IF(OR(AQ496="N/A",BM496="N/A",BI496="N/A"),"",IF(AND(H496&lt;1,H496&gt;=0.3,I495="ROUND"),IF(CT496&gt;=-0.4,-0.2,-0.15),MAX(CX496,IF(OR(AQ496="N/A",BM496="N/A",BI496="N/A"),"",GetFinalDiscount("Y", I496, H496, J496, K496, L496, M496, N496, O496, AS496, AT496,AU496,AV496, AW496, AX496,AY496, AZ496, BA496, BB496,BC496,BD496, BE496,BG496, BH496, BJ496, BK496, BN496, BO496, BP496)))))</f>
        <v>-0.15</v>
      </c>
      <c r="CZ496" s="717">
        <f t="shared" si="121"/>
        <v>-0.59499999999999997</v>
      </c>
      <c r="DA496" s="509">
        <f t="shared" si="122"/>
        <v>-0.745</v>
      </c>
      <c r="DB496" s="504">
        <f t="shared" si="123"/>
        <v>739.5</v>
      </c>
      <c r="DC496" s="504">
        <f t="shared" si="124"/>
        <v>739.5</v>
      </c>
      <c r="DD496" s="504" t="str">
        <f t="shared" si="125"/>
        <v/>
      </c>
      <c r="DE496" s="504">
        <f t="array" ref="DE496">IF(OR(AQ496="N/A",BM496="N/A",BI496="N/A"),"",GetCertCharge(H496,"Y",AL496))</f>
        <v>125</v>
      </c>
      <c r="DF496" s="504">
        <f>IF(OR(AQ496="N/A",BM496="N/A",BI496="N/A"),"",DC496*Parameters!$L$3)</f>
        <v>29.580000000000002</v>
      </c>
      <c r="DG496" s="504">
        <f t="shared" si="126"/>
        <v>584.91999999999996</v>
      </c>
      <c r="DH496" s="504">
        <f t="shared" si="127"/>
        <v>584.91999999999996</v>
      </c>
    </row>
    <row r="497" spans="2:112" x14ac:dyDescent="0.25">
      <c r="B497" s="798"/>
      <c r="C497" s="799" t="s">
        <v>1528</v>
      </c>
      <c r="D497" s="512"/>
      <c r="E497" s="512"/>
      <c r="F497" s="722" t="s">
        <v>24</v>
      </c>
      <c r="G497" s="800"/>
      <c r="H497" s="801">
        <v>1</v>
      </c>
      <c r="I497" s="509" t="s">
        <v>196</v>
      </c>
      <c r="J497" s="802" t="s">
        <v>749</v>
      </c>
      <c r="K497" s="803" t="s">
        <v>266</v>
      </c>
      <c r="L497" s="804" t="s">
        <v>215</v>
      </c>
      <c r="M497" s="805" t="s">
        <v>202</v>
      </c>
      <c r="N497" s="804" t="s">
        <v>202</v>
      </c>
      <c r="O497" s="804" t="s">
        <v>90</v>
      </c>
      <c r="P497" s="806"/>
      <c r="Q497" s="805"/>
      <c r="R497" s="805"/>
      <c r="S497" s="805"/>
      <c r="T497" s="805"/>
      <c r="U497" s="805">
        <v>1.01</v>
      </c>
      <c r="V497" s="805"/>
      <c r="W497" s="805"/>
      <c r="X497" s="805"/>
      <c r="Y497" s="805"/>
      <c r="Z497" s="805">
        <v>65.3</v>
      </c>
      <c r="AA497" s="512">
        <v>57</v>
      </c>
      <c r="AB497" s="512"/>
      <c r="AC497" s="512"/>
      <c r="AD497" s="807"/>
      <c r="AE497" s="805"/>
      <c r="AF497" s="805"/>
      <c r="AG497" s="805"/>
      <c r="AH497" s="805"/>
      <c r="AI497" s="512"/>
      <c r="AJ497" s="512" t="s">
        <v>2005</v>
      </c>
      <c r="AK497" s="807"/>
      <c r="AL497" s="512"/>
      <c r="AM497" s="807"/>
      <c r="AN497" s="512"/>
      <c r="AO497" s="559">
        <f t="array" ref="AO497">IF(AQ497="N/A","",GetRapPrice(I497,H497,J497,K497))</f>
        <v>2900</v>
      </c>
      <c r="AP497" s="509">
        <f t="shared" si="112"/>
        <v>-0.71500000000000008</v>
      </c>
      <c r="AQ497" s="508">
        <f t="array" ref="AQ497">GetFMP(I497,H497,J497,K497,L497,M497,N497,O497,(Q497+R497)/2,Z497,AJ497,"Y")</f>
        <v>826.49999999999977</v>
      </c>
      <c r="AR497" s="504">
        <f t="shared" si="113"/>
        <v>826.49999999999977</v>
      </c>
      <c r="AS497" s="808"/>
      <c r="AT497" s="809"/>
      <c r="AU497" s="810"/>
      <c r="AV497" s="810"/>
      <c r="AW497" s="811" t="s">
        <v>189</v>
      </c>
      <c r="AX497" s="811" t="s">
        <v>1183</v>
      </c>
      <c r="AY497" s="810" t="s">
        <v>1180</v>
      </c>
      <c r="AZ497" s="810" t="s">
        <v>267</v>
      </c>
      <c r="BA497" s="810" t="s">
        <v>1183</v>
      </c>
      <c r="BB497" s="810" t="s">
        <v>1183</v>
      </c>
      <c r="BC497" s="810" t="s">
        <v>1183</v>
      </c>
      <c r="BD497" s="810" t="s">
        <v>1240</v>
      </c>
      <c r="BE497" s="810" t="s">
        <v>1183</v>
      </c>
      <c r="BF497" s="811">
        <f>NaturalRelatedDisc(I497,H497,J497,K497,AX497,"Y",L497,M497,N497,O497)+NaturalRelatedDisc(I497,H497,J497,K497,AY497,"Y",L497,M497,N497,O497)+OpenRelatedDisc(I497,H497,J497,K497,AZ497,"Y",L497,M497,N497,O497)+GrainingRelatedDisc(I497,H497,J497,K497,BA497,"Surface","Y",L497,M497,N497,O497)+GrainingRelatedDisc(I497,H497,J497,K497,BB497,"Internal","Y",L497,M497,N497,O497)+OthersRelatedDisc(I497,H497,J497,K497,BC497,"Y",L497,M497,N497,O497)+OthersRelatedDisc(I497,H497,J497,K497,BD497,"Y",L497,M497,N497,O497)+OthersRelatedDisc(I497,H497,J497,K497,BE497,"Y",L497,M497,N497,O497)+cutrelatedDisc(I497,H497,J497,K497,L497,M497,N497,AW497,"Y",O497)+GetColClarupgDwg(I497,H497,J497,K497,AU497,AV497,"Y",L497)</f>
        <v>-7.4999999999999997E-3</v>
      </c>
      <c r="BG497" s="810" t="s">
        <v>1183</v>
      </c>
      <c r="BH497" s="810" t="s">
        <v>193</v>
      </c>
      <c r="BI497" s="811">
        <f t="shared" si="114"/>
        <v>-0.08</v>
      </c>
      <c r="BJ497" s="810" t="s">
        <v>1183</v>
      </c>
      <c r="BK497" s="810" t="s">
        <v>1183</v>
      </c>
      <c r="BL497" s="810" t="s">
        <v>1327</v>
      </c>
      <c r="BM497" s="811">
        <f t="shared" si="115"/>
        <v>0</v>
      </c>
      <c r="BN497" s="812" t="s">
        <v>749</v>
      </c>
      <c r="BO497" s="812" t="s">
        <v>749</v>
      </c>
      <c r="BP497" s="812" t="s">
        <v>749</v>
      </c>
      <c r="BQ497" s="811">
        <f>cleanrelateddisc(I497, H497, J497, K497, BN497, BO497, "Y", L497, M497, N497)+HARelatedDisc(I497, H497, J497, K497,BP497, "Y", L497)</f>
        <v>0</v>
      </c>
      <c r="BR497" s="810"/>
      <c r="BS497" s="810"/>
      <c r="BT497" s="811"/>
      <c r="BU497" s="811"/>
      <c r="BV497" s="810"/>
      <c r="BW497" s="811"/>
      <c r="BX497" s="810"/>
      <c r="BY497" s="813"/>
      <c r="BZ497" s="811"/>
      <c r="CA497" s="813"/>
      <c r="CB497" s="811"/>
      <c r="CC497" s="810"/>
      <c r="CD497" s="810"/>
      <c r="CE497" s="810"/>
      <c r="CF497" s="810"/>
      <c r="CG497" s="810"/>
      <c r="CH497" s="810"/>
      <c r="CI497" s="810"/>
      <c r="CJ497" s="810"/>
      <c r="CK497" s="814"/>
      <c r="CL497" s="815">
        <f t="array" ref="CL497">getSection(I497,J497,K497)</f>
        <v>9</v>
      </c>
      <c r="CM497" s="508">
        <f t="array" ref="CM497">IF(AQ497="N/A","",IF(CU497="N/A",0,GetRapPrice(I497,H497,J497,K497)))</f>
        <v>2900</v>
      </c>
      <c r="CN497" s="509">
        <f t="shared" si="116"/>
        <v>-0.71500000000000008</v>
      </c>
      <c r="CO497" s="509">
        <f t="array" ref="CO497">IF(AQ497="N/A","",IF(CU497="N/A",0,IF(ISBLANK(G497),0,GetPolSymmDiscount(I497,H497,J497,K497,L497,M497,N497,O497))))</f>
        <v>0</v>
      </c>
      <c r="CP497" s="509">
        <f t="array" ref="CP497">IF(AQ497="N/A","",Depthdisc(I497,H497,L497,J497,K497,Z497,"Y"))</f>
        <v>0</v>
      </c>
      <c r="CQ497" s="509">
        <f t="array" ref="CQ497">IF(AQ497="N/A","",IF(CU497="N/A",0,GetSizePremiums(I497,H497,J497,K497,L497,M497,N497,O497,getSection(G497,J497,K497))))</f>
        <v>0</v>
      </c>
      <c r="CR497" s="509">
        <f t="array" ref="CR497">IF(AQ497="N/A","",IF(CU497="N/A",0,IF(ISBLANK(G497),0,GetDiameterPremiums(I497,H497,L497,M497,N497,O497,J497,K497,T497))))</f>
        <v>0</v>
      </c>
      <c r="CS497" s="509">
        <f t="array" ref="CS497">IF(AQ497="N/A","",IF(CU497="N/A",0,IF(ISBLANK(G497),0,GetKtoSPremiums(I497,H497,J497,K497,AJ497))))</f>
        <v>0</v>
      </c>
      <c r="CT497" s="509">
        <f t="shared" si="117"/>
        <v>-0.71500000000000008</v>
      </c>
      <c r="CU497" s="508">
        <f t="array" ref="CU497">IF(AQ497="N/A","",GetFMP(I497, H497, J497, K497, L497, M497, N497, O497, (Q497+R497)/2,Z497,AJ497,"Y"))</f>
        <v>826.49999999999977</v>
      </c>
      <c r="CV497" s="504">
        <f t="shared" si="118"/>
        <v>826.49999999999977</v>
      </c>
      <c r="CW497" s="508">
        <f t="shared" si="119"/>
        <v>2900</v>
      </c>
      <c r="CX497" s="717">
        <f t="shared" si="120"/>
        <v>-8.7499999999999994E-2</v>
      </c>
      <c r="CY497" s="717">
        <f>IF(OR(AQ497="N/A",BM497="N/A",BI497="N/A"),"",IF(AND(H497&lt;1,H497&gt;=0.3,I496="ROUND"),IF(CT497&gt;=-0.4,-0.2,-0.15),MAX(CX497,IF(OR(AQ497="N/A",BM497="N/A",BI497="N/A"),"",GetFinalDiscount("Y", I497, H497, J497, K497, L497, M497, N497, O497, AS497, AT497,AU497,AV497, AW497, AX497,AY497, AZ497, BA497, BB497,BC497,BD497, BE497,BG497, BH497, BJ497, BK497, BN497, BO497, BP497)))))</f>
        <v>-8.7499999999999994E-2</v>
      </c>
      <c r="CZ497" s="717">
        <f t="shared" si="121"/>
        <v>-0.71500000000000008</v>
      </c>
      <c r="DA497" s="509">
        <f t="shared" si="122"/>
        <v>-0.8025000000000001</v>
      </c>
      <c r="DB497" s="504">
        <f t="shared" si="123"/>
        <v>572.74999999999966</v>
      </c>
      <c r="DC497" s="504">
        <f t="shared" si="124"/>
        <v>572.74999999999966</v>
      </c>
      <c r="DD497" s="504" t="str">
        <f t="shared" si="125"/>
        <v/>
      </c>
      <c r="DE497" s="504">
        <f t="array" ref="DE497">IF(OR(AQ497="N/A",BM497="N/A",BI497="N/A"),"",GetCertCharge(H497,"Y",AL497))</f>
        <v>125</v>
      </c>
      <c r="DF497" s="504">
        <f>IF(OR(AQ497="N/A",BM497="N/A",BI497="N/A"),"",DC497*Parameters!$L$3)</f>
        <v>22.909999999999986</v>
      </c>
      <c r="DG497" s="504">
        <f t="shared" si="126"/>
        <v>424.83999999999969</v>
      </c>
      <c r="DH497" s="504">
        <f t="shared" si="127"/>
        <v>424.83999999999969</v>
      </c>
    </row>
    <row r="498" spans="2:112" x14ac:dyDescent="0.25">
      <c r="B498" s="798"/>
      <c r="C498" s="799" t="s">
        <v>1529</v>
      </c>
      <c r="D498" s="512"/>
      <c r="E498" s="512"/>
      <c r="F498" s="722" t="s">
        <v>24</v>
      </c>
      <c r="G498" s="800"/>
      <c r="H498" s="801">
        <v>1</v>
      </c>
      <c r="I498" s="509" t="s">
        <v>196</v>
      </c>
      <c r="J498" s="802" t="s">
        <v>749</v>
      </c>
      <c r="K498" s="803" t="s">
        <v>251</v>
      </c>
      <c r="L498" s="804" t="s">
        <v>215</v>
      </c>
      <c r="M498" s="805" t="s">
        <v>202</v>
      </c>
      <c r="N498" s="804" t="s">
        <v>202</v>
      </c>
      <c r="O498" s="804" t="s">
        <v>90</v>
      </c>
      <c r="P498" s="806"/>
      <c r="Q498" s="805"/>
      <c r="R498" s="805"/>
      <c r="S498" s="805"/>
      <c r="T498" s="805"/>
      <c r="U498" s="805">
        <v>1.01</v>
      </c>
      <c r="V498" s="805"/>
      <c r="W498" s="805"/>
      <c r="X498" s="805"/>
      <c r="Y498" s="805"/>
      <c r="Z498" s="805">
        <v>66.3</v>
      </c>
      <c r="AA498" s="512">
        <v>58</v>
      </c>
      <c r="AB498" s="512"/>
      <c r="AC498" s="512"/>
      <c r="AD498" s="807"/>
      <c r="AE498" s="805"/>
      <c r="AF498" s="805"/>
      <c r="AG498" s="805"/>
      <c r="AH498" s="805"/>
      <c r="AI498" s="512"/>
      <c r="AJ498" s="512" t="s">
        <v>2006</v>
      </c>
      <c r="AK498" s="807"/>
      <c r="AL498" s="512"/>
      <c r="AM498" s="807"/>
      <c r="AN498" s="512"/>
      <c r="AO498" s="559">
        <f t="array" ref="AO498">IF(AQ498="N/A","",GetRapPrice(I498,H498,J498,K498))</f>
        <v>3500</v>
      </c>
      <c r="AP498" s="509">
        <f t="shared" si="112"/>
        <v>-0.72</v>
      </c>
      <c r="AQ498" s="508">
        <f t="array" ref="AQ498">GetFMP(I498,H498,J498,K498,L498,M498,N498,O498,(Q498+R498)/2,Z498,AJ498,"Y")</f>
        <v>980.00000000000011</v>
      </c>
      <c r="AR498" s="504">
        <f t="shared" si="113"/>
        <v>980.00000000000011</v>
      </c>
      <c r="AS498" s="808"/>
      <c r="AT498" s="809"/>
      <c r="AU498" s="810"/>
      <c r="AV498" s="810"/>
      <c r="AW498" s="811" t="s">
        <v>189</v>
      </c>
      <c r="AX498" s="811" t="s">
        <v>1183</v>
      </c>
      <c r="AY498" s="810" t="s">
        <v>1180</v>
      </c>
      <c r="AZ498" s="810" t="s">
        <v>1183</v>
      </c>
      <c r="BA498" s="810" t="s">
        <v>1183</v>
      </c>
      <c r="BB498" s="810" t="s">
        <v>1183</v>
      </c>
      <c r="BC498" s="810" t="s">
        <v>1183</v>
      </c>
      <c r="BD498" s="810" t="s">
        <v>1240</v>
      </c>
      <c r="BE498" s="810" t="s">
        <v>1183</v>
      </c>
      <c r="BF498" s="811">
        <f>NaturalRelatedDisc(I498,H498,J498,K498,AX498,"Y",L498,M498,N498,O498)+NaturalRelatedDisc(I498,H498,J498,K498,AY498,"Y",L498,M498,N498,O498)+OpenRelatedDisc(I498,H498,J498,K498,AZ498,"Y",L498,M498,N498,O498)+GrainingRelatedDisc(I498,H498,J498,K498,BA498,"Surface","Y",L498,M498,N498,O498)+GrainingRelatedDisc(I498,H498,J498,K498,BB498,"Internal","Y",L498,M498,N498,O498)+OthersRelatedDisc(I498,H498,J498,K498,BC498,"Y",L498,M498,N498,O498)+OthersRelatedDisc(I498,H498,J498,K498,BD498,"Y",L498,M498,N498,O498)+OthersRelatedDisc(I498,H498,J498,K498,BE498,"Y",L498,M498,N498,O498)+cutrelatedDisc(I498,H498,J498,K498,L498,M498,N498,AW498,"Y",O498)+GetColClarupgDwg(I498,H498,J498,K498,AU498,AV498,"Y",L498)</f>
        <v>-2.5000000000000001E-3</v>
      </c>
      <c r="BG498" s="810" t="s">
        <v>1183</v>
      </c>
      <c r="BH498" s="810" t="s">
        <v>1160</v>
      </c>
      <c r="BI498" s="811">
        <f t="shared" si="114"/>
        <v>-2.5000000000000001E-2</v>
      </c>
      <c r="BJ498" s="810" t="s">
        <v>1284</v>
      </c>
      <c r="BK498" s="810" t="s">
        <v>1183</v>
      </c>
      <c r="BL498" s="810" t="s">
        <v>1322</v>
      </c>
      <c r="BM498" s="811">
        <f t="shared" si="115"/>
        <v>-5.0000000000000001E-3</v>
      </c>
      <c r="BN498" s="812" t="s">
        <v>861</v>
      </c>
      <c r="BO498" s="812" t="s">
        <v>749</v>
      </c>
      <c r="BP498" s="812" t="s">
        <v>861</v>
      </c>
      <c r="BQ498" s="811">
        <f>cleanrelateddisc(I498, H498, J498, K498, BN498, BO498, "Y", L498, M498, N498)+HARelatedDisc(I498, H498, J498, K498,BP498, "Y", L498)</f>
        <v>0</v>
      </c>
      <c r="BR498" s="810"/>
      <c r="BS498" s="810"/>
      <c r="BT498" s="811"/>
      <c r="BU498" s="811"/>
      <c r="BV498" s="810"/>
      <c r="BW498" s="811"/>
      <c r="BX498" s="810"/>
      <c r="BY498" s="813"/>
      <c r="BZ498" s="811"/>
      <c r="CA498" s="813"/>
      <c r="CB498" s="811"/>
      <c r="CC498" s="810"/>
      <c r="CD498" s="810"/>
      <c r="CE498" s="810"/>
      <c r="CF498" s="810"/>
      <c r="CG498" s="810"/>
      <c r="CH498" s="810"/>
      <c r="CI498" s="810"/>
      <c r="CJ498" s="810"/>
      <c r="CK498" s="814"/>
      <c r="CL498" s="815">
        <f t="array" ref="CL498">getSection(I498,J498,K498)</f>
        <v>6</v>
      </c>
      <c r="CM498" s="508">
        <f t="array" ref="CM498">IF(AQ498="N/A","",IF(CU498="N/A",0,GetRapPrice(I498,H498,J498,K498)))</f>
        <v>3500</v>
      </c>
      <c r="CN498" s="509">
        <f t="shared" si="116"/>
        <v>-0.72</v>
      </c>
      <c r="CO498" s="509">
        <f t="array" ref="CO498">IF(AQ498="N/A","",IF(CU498="N/A",0,IF(ISBLANK(G498),0,GetPolSymmDiscount(I498,H498,J498,K498,L498,M498,N498,O498))))</f>
        <v>0</v>
      </c>
      <c r="CP498" s="509">
        <f t="array" ref="CP498">IF(AQ498="N/A","",Depthdisc(I498,H498,L498,J498,K498,Z498,"Y"))</f>
        <v>0</v>
      </c>
      <c r="CQ498" s="509">
        <f t="array" ref="CQ498">IF(AQ498="N/A","",IF(CU498="N/A",0,GetSizePremiums(I498,H498,J498,K498,L498,M498,N498,O498,getSection(G498,J498,K498))))</f>
        <v>0</v>
      </c>
      <c r="CR498" s="509">
        <f t="array" ref="CR498">IF(AQ498="N/A","",IF(CU498="N/A",0,IF(ISBLANK(G498),0,GetDiameterPremiums(I498,H498,L498,M498,N498,O498,J498,K498,T498))))</f>
        <v>0</v>
      </c>
      <c r="CS498" s="509">
        <f t="array" ref="CS498">IF(AQ498="N/A","",IF(CU498="N/A",0,IF(ISBLANK(G498),0,GetKtoSPremiums(I498,H498,J498,K498,AJ498))))</f>
        <v>0</v>
      </c>
      <c r="CT498" s="509">
        <f t="shared" si="117"/>
        <v>-0.72</v>
      </c>
      <c r="CU498" s="508">
        <f t="array" ref="CU498">IF(AQ498="N/A","",GetFMP(I498, H498, J498, K498, L498, M498, N498, O498, (Q498+R498)/2,Z498,AJ498,"Y"))</f>
        <v>980.00000000000011</v>
      </c>
      <c r="CV498" s="504">
        <f t="shared" si="118"/>
        <v>980.00000000000011</v>
      </c>
      <c r="CW498" s="508">
        <f t="shared" si="119"/>
        <v>3500</v>
      </c>
      <c r="CX498" s="717">
        <f t="shared" si="120"/>
        <v>-3.2500000000000001E-2</v>
      </c>
      <c r="CY498" s="717">
        <f>IF(OR(AQ498="N/A",BM498="N/A",BI498="N/A"),"",IF(AND(H498&lt;1,H498&gt;=0.3,I497="ROUND"),IF(CT498&gt;=-0.4,-0.2,-0.15),MAX(CX498,IF(OR(AQ498="N/A",BM498="N/A",BI498="N/A"),"",GetFinalDiscount("Y", I498, H498, J498, K498, L498, M498, N498, O498, AS498, AT498,AU498,AV498, AW498, AX498,AY498, AZ498, BA498, BB498,BC498,BD498, BE498,BG498, BH498, BJ498, BK498, BN498, BO498, BP498)))))</f>
        <v>-3.2500000000000001E-2</v>
      </c>
      <c r="CZ498" s="717">
        <f t="shared" si="121"/>
        <v>-0.72</v>
      </c>
      <c r="DA498" s="509">
        <f t="shared" si="122"/>
        <v>-0.75249999999999995</v>
      </c>
      <c r="DB498" s="504">
        <f t="shared" si="123"/>
        <v>866.25000000000023</v>
      </c>
      <c r="DC498" s="504">
        <f t="shared" si="124"/>
        <v>866.25000000000023</v>
      </c>
      <c r="DD498" s="504" t="str">
        <f t="shared" si="125"/>
        <v/>
      </c>
      <c r="DE498" s="504">
        <f t="array" ref="DE498">IF(OR(AQ498="N/A",BM498="N/A",BI498="N/A"),"",GetCertCharge(H498,"Y",AL498))</f>
        <v>125</v>
      </c>
      <c r="DF498" s="504">
        <f>IF(OR(AQ498="N/A",BM498="N/A",BI498="N/A"),"",DC498*Parameters!$L$3)</f>
        <v>34.650000000000013</v>
      </c>
      <c r="DG498" s="504">
        <f t="shared" si="126"/>
        <v>706.60000000000025</v>
      </c>
      <c r="DH498" s="504">
        <f t="shared" si="127"/>
        <v>706.60000000000025</v>
      </c>
    </row>
    <row r="499" spans="2:112" x14ac:dyDescent="0.25">
      <c r="B499" s="798"/>
      <c r="C499" s="799" t="s">
        <v>1529</v>
      </c>
      <c r="D499" s="512"/>
      <c r="E499" s="512"/>
      <c r="F499" s="722" t="s">
        <v>24</v>
      </c>
      <c r="G499" s="800"/>
      <c r="H499" s="801">
        <v>1</v>
      </c>
      <c r="I499" s="509" t="s">
        <v>196</v>
      </c>
      <c r="J499" s="802" t="s">
        <v>215</v>
      </c>
      <c r="K499" s="803" t="s">
        <v>1887</v>
      </c>
      <c r="L499" s="804" t="s">
        <v>215</v>
      </c>
      <c r="M499" s="805" t="s">
        <v>202</v>
      </c>
      <c r="N499" s="804" t="s">
        <v>202</v>
      </c>
      <c r="O499" s="804" t="s">
        <v>22</v>
      </c>
      <c r="P499" s="806"/>
      <c r="Q499" s="805"/>
      <c r="R499" s="805"/>
      <c r="S499" s="805"/>
      <c r="T499" s="805"/>
      <c r="U499" s="805">
        <v>1.01</v>
      </c>
      <c r="V499" s="805"/>
      <c r="W499" s="805"/>
      <c r="X499" s="805"/>
      <c r="Y499" s="805"/>
      <c r="Z499" s="805">
        <v>66.3</v>
      </c>
      <c r="AA499" s="512">
        <v>58</v>
      </c>
      <c r="AB499" s="512"/>
      <c r="AC499" s="512"/>
      <c r="AD499" s="807"/>
      <c r="AE499" s="805"/>
      <c r="AF499" s="805"/>
      <c r="AG499" s="805"/>
      <c r="AH499" s="805"/>
      <c r="AI499" s="512"/>
      <c r="AJ499" s="512" t="s">
        <v>2006</v>
      </c>
      <c r="AK499" s="807"/>
      <c r="AL499" s="512"/>
      <c r="AM499" s="807"/>
      <c r="AN499" s="512"/>
      <c r="AO499" s="559">
        <f t="array" ref="AO499">IF(AQ499="N/A","",GetRapPrice(I499,H499,J499,K499))</f>
        <v>0</v>
      </c>
      <c r="AP499" s="509">
        <f t="shared" si="112"/>
        <v>0</v>
      </c>
      <c r="AQ499" s="508">
        <f t="array" ref="AQ499">GetFMP(I499,H499,J499,K499,L499,M499,N499,O499,(Q499+R499)/2,Z499,AJ499,"Y")</f>
        <v>0</v>
      </c>
      <c r="AR499" s="504">
        <f t="shared" si="113"/>
        <v>0</v>
      </c>
      <c r="AS499" s="808"/>
      <c r="AT499" s="809"/>
      <c r="AU499" s="810"/>
      <c r="AV499" s="810"/>
      <c r="AW499" s="811" t="s">
        <v>189</v>
      </c>
      <c r="AX499" s="811" t="s">
        <v>1183</v>
      </c>
      <c r="AY499" s="810" t="s">
        <v>1180</v>
      </c>
      <c r="AZ499" s="810" t="s">
        <v>1183</v>
      </c>
      <c r="BA499" s="810" t="s">
        <v>1183</v>
      </c>
      <c r="BB499" s="810" t="s">
        <v>1183</v>
      </c>
      <c r="BC499" s="810" t="s">
        <v>1183</v>
      </c>
      <c r="BD499" s="810" t="s">
        <v>1240</v>
      </c>
      <c r="BE499" s="810" t="s">
        <v>1183</v>
      </c>
      <c r="BF499" s="811">
        <f>NaturalRelatedDisc(I499,H499,J499,K499,AX499,"Y",L499,M499,N499,O499)+NaturalRelatedDisc(I499,H499,J499,K499,AY499,"Y",L499,M499,N499,O499)+OpenRelatedDisc(I499,H499,J499,K499,AZ499,"Y",L499,M499,N499,O499)+GrainingRelatedDisc(I499,H499,J499,K499,BA499,"Surface","Y",L499,M499,N499,O499)+GrainingRelatedDisc(I499,H499,J499,K499,BB499,"Internal","Y",L499,M499,N499,O499)+OthersRelatedDisc(I499,H499,J499,K499,BC499,"Y",L499,M499,N499,O499)+OthersRelatedDisc(I499,H499,J499,K499,BD499,"Y",L499,M499,N499,O499)+OthersRelatedDisc(I499,H499,J499,K499,BE499,"Y",L499,M499,N499,O499)+cutrelatedDisc(I499,H499,J499,K499,L499,M499,N499,AW499,"Y",O499)+GetColClarupgDwg(I499,H499,J499,K499,AU499,AV499,"Y",L499)</f>
        <v>0</v>
      </c>
      <c r="BG499" s="810" t="s">
        <v>1183</v>
      </c>
      <c r="BH499" s="810" t="s">
        <v>1160</v>
      </c>
      <c r="BI499" s="811">
        <f t="shared" si="114"/>
        <v>0</v>
      </c>
      <c r="BJ499" s="810" t="s">
        <v>1284</v>
      </c>
      <c r="BK499" s="810" t="s">
        <v>1183</v>
      </c>
      <c r="BL499" s="810" t="s">
        <v>1322</v>
      </c>
      <c r="BM499" s="811">
        <f t="shared" si="115"/>
        <v>0</v>
      </c>
      <c r="BN499" s="812" t="s">
        <v>861</v>
      </c>
      <c r="BO499" s="812" t="s">
        <v>749</v>
      </c>
      <c r="BP499" s="812" t="s">
        <v>861</v>
      </c>
      <c r="BQ499" s="811">
        <f>cleanrelateddisc(I499, H499, J499, K499, BN499, BO499, "Y", L499, M499, N499)+HARelatedDisc(I499, H499, J499, K499,BP499, "Y", L499)</f>
        <v>0</v>
      </c>
      <c r="BR499" s="810"/>
      <c r="BS499" s="810"/>
      <c r="BT499" s="811"/>
      <c r="BU499" s="811"/>
      <c r="BV499" s="810"/>
      <c r="BW499" s="811"/>
      <c r="BX499" s="810"/>
      <c r="BY499" s="813"/>
      <c r="BZ499" s="811"/>
      <c r="CA499" s="813"/>
      <c r="CB499" s="811"/>
      <c r="CC499" s="810"/>
      <c r="CD499" s="810"/>
      <c r="CE499" s="810"/>
      <c r="CF499" s="810"/>
      <c r="CG499" s="810"/>
      <c r="CH499" s="810"/>
      <c r="CI499" s="810"/>
      <c r="CJ499" s="810"/>
      <c r="CK499" s="814"/>
      <c r="CL499" s="815">
        <f t="array" ref="CL499">getSection(I499,J499,K499)</f>
        <v>0</v>
      </c>
      <c r="CM499" s="508">
        <f t="array" ref="CM499">IF(AQ499="N/A","",IF(CU499="N/A",0,GetRapPrice(I499,H499,J499,K499)))</f>
        <v>0</v>
      </c>
      <c r="CN499" s="509">
        <f t="shared" si="116"/>
        <v>0</v>
      </c>
      <c r="CO499" s="509">
        <f t="array" ref="CO499">IF(AQ499="N/A","",IF(CU499="N/A",0,IF(ISBLANK(G499),0,GetPolSymmDiscount(I499,H499,J499,K499,L499,M499,N499,O499))))</f>
        <v>0</v>
      </c>
      <c r="CP499" s="509">
        <f t="array" ref="CP499">IF(AQ499="N/A","",Depthdisc(I499,H499,L499,J499,K499,Z499,"Y"))</f>
        <v>0</v>
      </c>
      <c r="CQ499" s="509">
        <f t="array" ref="CQ499">IF(AQ499="N/A","",IF(CU499="N/A",0,GetSizePremiums(I499,H499,J499,K499,L499,M499,N499,O499,getSection(G499,J499,K499))))</f>
        <v>0</v>
      </c>
      <c r="CR499" s="509">
        <f t="array" ref="CR499">IF(AQ499="N/A","",IF(CU499="N/A",0,IF(ISBLANK(G499),0,GetDiameterPremiums(I499,H499,L499,M499,N499,O499,J499,K499,T499))))</f>
        <v>0</v>
      </c>
      <c r="CS499" s="509">
        <f t="array" ref="CS499">IF(AQ499="N/A","",IF(CU499="N/A",0,IF(ISBLANK(G499),0,GetKtoSPremiums(I499,H499,J499,K499,AJ499))))</f>
        <v>0</v>
      </c>
      <c r="CT499" s="509" t="str">
        <f t="shared" si="117"/>
        <v/>
      </c>
      <c r="CU499" s="508">
        <f t="array" ref="CU499">IF(AQ499="N/A","",GetFMP(I499, H499, J499, K499, L499, M499, N499, O499, (Q499+R499)/2,Z499,AJ499,"Y"))</f>
        <v>0</v>
      </c>
      <c r="CV499" s="504">
        <f t="shared" si="118"/>
        <v>0</v>
      </c>
      <c r="CW499" s="508">
        <f t="shared" si="119"/>
        <v>0</v>
      </c>
      <c r="CX499" s="717">
        <f t="shared" si="120"/>
        <v>0</v>
      </c>
      <c r="CY499" s="717">
        <f>IF(OR(AQ499="N/A",BM499="N/A",BI499="N/A"),"",IF(AND(H499&lt;1,H499&gt;=0.3,I498="ROUND"),IF(CT499&gt;=-0.4,-0.2,-0.15),MAX(CX499,IF(OR(AQ499="N/A",BM499="N/A",BI499="N/A"),"",GetFinalDiscount("Y", I499, H499, J499, K499, L499, M499, N499, O499, AS499, AT499,AU499,AV499, AW499, AX499,AY499, AZ499, BA499, BB499,BC499,BD499, BE499,BG499, BH499, BJ499, BK499, BN499, BO499, BP499)))))</f>
        <v>0</v>
      </c>
      <c r="CZ499" s="717" t="str">
        <f t="shared" si="121"/>
        <v/>
      </c>
      <c r="DA499" s="509" t="e">
        <f t="shared" si="122"/>
        <v>#VALUE!</v>
      </c>
      <c r="DB499" s="504" t="e">
        <f t="shared" si="123"/>
        <v>#VALUE!</v>
      </c>
      <c r="DC499" s="504" t="e">
        <f t="shared" si="124"/>
        <v>#VALUE!</v>
      </c>
      <c r="DD499" s="504" t="str">
        <f t="shared" si="125"/>
        <v/>
      </c>
      <c r="DE499" s="504">
        <f t="array" ref="DE499">IF(OR(AQ499="N/A",BM499="N/A",BI499="N/A"),"",GetCertCharge(H499,"Y",AL499))</f>
        <v>125</v>
      </c>
      <c r="DF499" s="504" t="e">
        <f>IF(OR(AQ499="N/A",BM499="N/A",BI499="N/A"),"",DC499*Parameters!$L$3)</f>
        <v>#VALUE!</v>
      </c>
      <c r="DG499" s="504" t="e">
        <f t="shared" si="126"/>
        <v>#VALUE!</v>
      </c>
      <c r="DH499" s="504" t="e">
        <f t="shared" si="127"/>
        <v>#VALUE!</v>
      </c>
    </row>
    <row r="500" spans="2:112" x14ac:dyDescent="0.25">
      <c r="B500" s="798"/>
      <c r="C500" s="799" t="s">
        <v>1526</v>
      </c>
      <c r="D500" s="512"/>
      <c r="E500" s="512"/>
      <c r="F500" s="722" t="s">
        <v>24</v>
      </c>
      <c r="G500" s="800"/>
      <c r="H500" s="801">
        <v>1</v>
      </c>
      <c r="I500" s="509" t="s">
        <v>196</v>
      </c>
      <c r="J500" s="802" t="s">
        <v>749</v>
      </c>
      <c r="K500" s="803" t="s">
        <v>266</v>
      </c>
      <c r="L500" s="804" t="s">
        <v>188</v>
      </c>
      <c r="M500" s="805" t="s">
        <v>202</v>
      </c>
      <c r="N500" s="804" t="s">
        <v>188</v>
      </c>
      <c r="O500" s="804" t="s">
        <v>90</v>
      </c>
      <c r="P500" s="806"/>
      <c r="Q500" s="805"/>
      <c r="R500" s="805"/>
      <c r="S500" s="805"/>
      <c r="T500" s="805"/>
      <c r="U500" s="805">
        <v>1.01</v>
      </c>
      <c r="V500" s="805"/>
      <c r="W500" s="805"/>
      <c r="X500" s="805"/>
      <c r="Y500" s="805"/>
      <c r="Z500" s="805">
        <v>61.9</v>
      </c>
      <c r="AA500" s="512">
        <v>54</v>
      </c>
      <c r="AB500" s="512"/>
      <c r="AC500" s="512"/>
      <c r="AD500" s="807"/>
      <c r="AE500" s="805"/>
      <c r="AF500" s="805"/>
      <c r="AG500" s="805"/>
      <c r="AH500" s="805"/>
      <c r="AI500" s="512"/>
      <c r="AJ500" s="512" t="s">
        <v>2003</v>
      </c>
      <c r="AK500" s="807"/>
      <c r="AL500" s="512"/>
      <c r="AM500" s="807"/>
      <c r="AN500" s="512"/>
      <c r="AO500" s="559">
        <f t="array" ref="AO500">IF(AQ500="N/A","",GetRapPrice(I500,H500,J500,K500))</f>
        <v>2900</v>
      </c>
      <c r="AP500" s="509">
        <f t="shared" si="112"/>
        <v>-0.59499999999999997</v>
      </c>
      <c r="AQ500" s="508">
        <f t="array" ref="AQ500">GetFMP(I500,H500,J500,K500,L500,M500,N500,O500,(Q500+R500)/2,Z500,AJ500,"Y")</f>
        <v>1174.5</v>
      </c>
      <c r="AR500" s="504">
        <f t="shared" si="113"/>
        <v>1174.5</v>
      </c>
      <c r="AS500" s="808"/>
      <c r="AT500" s="809"/>
      <c r="AU500" s="810"/>
      <c r="AV500" s="810"/>
      <c r="AW500" s="811" t="s">
        <v>189</v>
      </c>
      <c r="AX500" s="811" t="s">
        <v>1183</v>
      </c>
      <c r="AY500" s="810" t="s">
        <v>1182</v>
      </c>
      <c r="AZ500" s="810" t="s">
        <v>1196</v>
      </c>
      <c r="BA500" s="810" t="s">
        <v>1183</v>
      </c>
      <c r="BB500" s="810" t="s">
        <v>1183</v>
      </c>
      <c r="BC500" s="810" t="s">
        <v>1183</v>
      </c>
      <c r="BD500" s="810" t="s">
        <v>1234</v>
      </c>
      <c r="BE500" s="810" t="s">
        <v>1183</v>
      </c>
      <c r="BF500" s="811">
        <f>NaturalRelatedDisc(I500,H500,J500,K500,AX500,"Y",L500,M500,N500,O500)+NaturalRelatedDisc(I500,H500,J500,K500,AY500,"Y",L500,M500,N500,O500)+OpenRelatedDisc(I500,H500,J500,K500,AZ500,"Y",L500,M500,N500,O500)+GrainingRelatedDisc(I500,H500,J500,K500,BA500,"Surface","Y",L500,M500,N500,O500)+GrainingRelatedDisc(I500,H500,J500,K500,BB500,"Internal","Y",L500,M500,N500,O500)+OthersRelatedDisc(I500,H500,J500,K500,BC500,"Y",L500,M500,N500,O500)+OthersRelatedDisc(I500,H500,J500,K500,BD500,"Y",L500,M500,N500,O500)+OthersRelatedDisc(I500,H500,J500,K500,BE500,"Y",L500,M500,N500,O500)+cutrelatedDisc(I500,H500,J500,K500,L500,M500,N500,AW500,"Y",O500)+GetColClarupgDwg(I500,H500,J500,K500,AU500,AV500,"Y",L500)</f>
        <v>-0.02</v>
      </c>
      <c r="BG500" s="810" t="s">
        <v>192</v>
      </c>
      <c r="BH500" s="810" t="s">
        <v>206</v>
      </c>
      <c r="BI500" s="811">
        <f t="shared" si="114"/>
        <v>-0.13</v>
      </c>
      <c r="BJ500" s="810" t="s">
        <v>1183</v>
      </c>
      <c r="BK500" s="810" t="s">
        <v>1183</v>
      </c>
      <c r="BL500" s="810" t="s">
        <v>1324</v>
      </c>
      <c r="BM500" s="811">
        <f t="shared" si="115"/>
        <v>0</v>
      </c>
      <c r="BN500" s="812" t="s">
        <v>749</v>
      </c>
      <c r="BO500" s="812" t="s">
        <v>749</v>
      </c>
      <c r="BP500" s="812" t="s">
        <v>749</v>
      </c>
      <c r="BQ500" s="811">
        <f>cleanrelateddisc(I500, H500, J500, K500, BN500, BO500, "Y", L500, M500, N500)+HARelatedDisc(I500, H500, J500, K500,BP500, "Y", L500)</f>
        <v>0</v>
      </c>
      <c r="BR500" s="810"/>
      <c r="BS500" s="810"/>
      <c r="BT500" s="811"/>
      <c r="BU500" s="811"/>
      <c r="BV500" s="810"/>
      <c r="BW500" s="811"/>
      <c r="BX500" s="810"/>
      <c r="BY500" s="813"/>
      <c r="BZ500" s="811"/>
      <c r="CA500" s="813"/>
      <c r="CB500" s="811"/>
      <c r="CC500" s="810"/>
      <c r="CD500" s="810"/>
      <c r="CE500" s="810"/>
      <c r="CF500" s="810"/>
      <c r="CG500" s="810"/>
      <c r="CH500" s="810"/>
      <c r="CI500" s="810"/>
      <c r="CJ500" s="810"/>
      <c r="CK500" s="814"/>
      <c r="CL500" s="815">
        <f t="array" ref="CL500">getSection(I500,J500,K500)</f>
        <v>9</v>
      </c>
      <c r="CM500" s="508">
        <f t="array" ref="CM500">IF(AQ500="N/A","",IF(CU500="N/A",0,GetRapPrice(I500,H500,J500,K500)))</f>
        <v>2900</v>
      </c>
      <c r="CN500" s="509">
        <f t="shared" si="116"/>
        <v>-0.59499999999999997</v>
      </c>
      <c r="CO500" s="509">
        <f t="array" ref="CO500">IF(AQ500="N/A","",IF(CU500="N/A",0,IF(ISBLANK(G500),0,GetPolSymmDiscount(I500,H500,J500,K500,L500,M500,N500,O500))))</f>
        <v>0</v>
      </c>
      <c r="CP500" s="509">
        <f t="array" ref="CP500">IF(AQ500="N/A","",Depthdisc(I500,H500,L500,J500,K500,Z500,"Y"))</f>
        <v>0</v>
      </c>
      <c r="CQ500" s="509">
        <f t="array" ref="CQ500">IF(AQ500="N/A","",IF(CU500="N/A",0,GetSizePremiums(I500,H500,J500,K500,L500,M500,N500,O500,getSection(G500,J500,K500))))</f>
        <v>0</v>
      </c>
      <c r="CR500" s="509">
        <f t="array" ref="CR500">IF(AQ500="N/A","",IF(CU500="N/A",0,IF(ISBLANK(G500),0,GetDiameterPremiums(I500,H500,L500,M500,N500,O500,J500,K500,T500))))</f>
        <v>0</v>
      </c>
      <c r="CS500" s="509">
        <f t="array" ref="CS500">IF(AQ500="N/A","",IF(CU500="N/A",0,IF(ISBLANK(G500),0,GetKtoSPremiums(I500,H500,J500,K500,AJ500))))</f>
        <v>0</v>
      </c>
      <c r="CT500" s="509">
        <f t="shared" si="117"/>
        <v>-0.59499999999999997</v>
      </c>
      <c r="CU500" s="508">
        <f t="array" ref="CU500">IF(AQ500="N/A","",GetFMP(I500, H500, J500, K500, L500, M500, N500, O500, (Q500+R500)/2,Z500,AJ500,"Y"))</f>
        <v>1174.5</v>
      </c>
      <c r="CV500" s="504">
        <f t="shared" si="118"/>
        <v>1174.5</v>
      </c>
      <c r="CW500" s="508">
        <f t="shared" si="119"/>
        <v>2900</v>
      </c>
      <c r="CX500" s="717">
        <f t="shared" si="120"/>
        <v>-0.15</v>
      </c>
      <c r="CY500" s="717">
        <f>IF(OR(AQ500="N/A",BM500="N/A",BI500="N/A"),"",IF(AND(H500&lt;1,H500&gt;=0.3,I499="ROUND"),IF(CT500&gt;=-0.4,-0.2,-0.15),MAX(CX500,IF(OR(AQ500="N/A",BM500="N/A",BI500="N/A"),"",GetFinalDiscount("Y", I500, H500, J500, K500, L500, M500, N500, O500, AS500, AT500,AU500,AV500, AW500, AX500,AY500, AZ500, BA500, BB500,BC500,BD500, BE500,BG500, BH500, BJ500, BK500, BN500, BO500, BP500)))))</f>
        <v>-0.15</v>
      </c>
      <c r="CZ500" s="717">
        <f t="shared" si="121"/>
        <v>-0.59499999999999997</v>
      </c>
      <c r="DA500" s="509">
        <f t="shared" si="122"/>
        <v>-0.745</v>
      </c>
      <c r="DB500" s="504">
        <f t="shared" si="123"/>
        <v>739.5</v>
      </c>
      <c r="DC500" s="504">
        <f t="shared" si="124"/>
        <v>739.5</v>
      </c>
      <c r="DD500" s="504" t="str">
        <f t="shared" si="125"/>
        <v/>
      </c>
      <c r="DE500" s="504">
        <f t="array" ref="DE500">IF(OR(AQ500="N/A",BM500="N/A",BI500="N/A"),"",GetCertCharge(H500,"Y",AL500))</f>
        <v>125</v>
      </c>
      <c r="DF500" s="504">
        <f>IF(OR(AQ500="N/A",BM500="N/A",BI500="N/A"),"",DC500*Parameters!$L$3)</f>
        <v>29.580000000000002</v>
      </c>
      <c r="DG500" s="504">
        <f t="shared" si="126"/>
        <v>584.91999999999996</v>
      </c>
      <c r="DH500" s="504">
        <f t="shared" si="127"/>
        <v>584.91999999999996</v>
      </c>
    </row>
    <row r="501" spans="2:112" x14ac:dyDescent="0.25">
      <c r="B501" s="798"/>
      <c r="C501" s="799" t="s">
        <v>1526</v>
      </c>
      <c r="D501" s="512"/>
      <c r="E501" s="512"/>
      <c r="F501" s="722" t="s">
        <v>24</v>
      </c>
      <c r="G501" s="800"/>
      <c r="H501" s="801">
        <v>1</v>
      </c>
      <c r="I501" s="509" t="s">
        <v>196</v>
      </c>
      <c r="J501" s="802" t="s">
        <v>749</v>
      </c>
      <c r="K501" s="803" t="s">
        <v>266</v>
      </c>
      <c r="L501" s="804" t="s">
        <v>188</v>
      </c>
      <c r="M501" s="805" t="s">
        <v>202</v>
      </c>
      <c r="N501" s="804" t="s">
        <v>188</v>
      </c>
      <c r="O501" s="804" t="s">
        <v>90</v>
      </c>
      <c r="P501" s="806"/>
      <c r="Q501" s="805"/>
      <c r="R501" s="805"/>
      <c r="S501" s="805"/>
      <c r="T501" s="805"/>
      <c r="U501" s="805">
        <v>1.01</v>
      </c>
      <c r="V501" s="805"/>
      <c r="W501" s="805"/>
      <c r="X501" s="805"/>
      <c r="Y501" s="805"/>
      <c r="Z501" s="805">
        <v>61.9</v>
      </c>
      <c r="AA501" s="512">
        <v>54</v>
      </c>
      <c r="AB501" s="512"/>
      <c r="AC501" s="512"/>
      <c r="AD501" s="807"/>
      <c r="AE501" s="805"/>
      <c r="AF501" s="805"/>
      <c r="AG501" s="805"/>
      <c r="AH501" s="805"/>
      <c r="AI501" s="512"/>
      <c r="AJ501" s="512" t="s">
        <v>2003</v>
      </c>
      <c r="AK501" s="807"/>
      <c r="AL501" s="512"/>
      <c r="AM501" s="807"/>
      <c r="AN501" s="512"/>
      <c r="AO501" s="559">
        <f t="array" ref="AO501">IF(AQ501="N/A","",GetRapPrice(I501,H501,J501,K501))</f>
        <v>2900</v>
      </c>
      <c r="AP501" s="509">
        <f t="shared" si="112"/>
        <v>-0.59499999999999997</v>
      </c>
      <c r="AQ501" s="508">
        <f t="array" ref="AQ501">GetFMP(I501,H501,J501,K501,L501,M501,N501,O501,(Q501+R501)/2,Z501,AJ501,"Y")</f>
        <v>1174.5</v>
      </c>
      <c r="AR501" s="504">
        <f t="shared" si="113"/>
        <v>1174.5</v>
      </c>
      <c r="AS501" s="808"/>
      <c r="AT501" s="809"/>
      <c r="AU501" s="810"/>
      <c r="AV501" s="810"/>
      <c r="AW501" s="811" t="s">
        <v>189</v>
      </c>
      <c r="AX501" s="811" t="s">
        <v>1183</v>
      </c>
      <c r="AY501" s="810" t="s">
        <v>1182</v>
      </c>
      <c r="AZ501" s="810" t="s">
        <v>1196</v>
      </c>
      <c r="BA501" s="810" t="s">
        <v>1183</v>
      </c>
      <c r="BB501" s="810" t="s">
        <v>1183</v>
      </c>
      <c r="BC501" s="810" t="s">
        <v>1183</v>
      </c>
      <c r="BD501" s="810" t="s">
        <v>1234</v>
      </c>
      <c r="BE501" s="810" t="s">
        <v>1183</v>
      </c>
      <c r="BF501" s="811">
        <f>NaturalRelatedDisc(I501,H501,J501,K501,AX501,"Y",L501,M501,N501,O501)+NaturalRelatedDisc(I501,H501,J501,K501,AY501,"Y",L501,M501,N501,O501)+OpenRelatedDisc(I501,H501,J501,K501,AZ501,"Y",L501,M501,N501,O501)+GrainingRelatedDisc(I501,H501,J501,K501,BA501,"Surface","Y",L501,M501,N501,O501)+GrainingRelatedDisc(I501,H501,J501,K501,BB501,"Internal","Y",L501,M501,N501,O501)+OthersRelatedDisc(I501,H501,J501,K501,BC501,"Y",L501,M501,N501,O501)+OthersRelatedDisc(I501,H501,J501,K501,BD501,"Y",L501,M501,N501,O501)+OthersRelatedDisc(I501,H501,J501,K501,BE501,"Y",L501,M501,N501,O501)+cutrelatedDisc(I501,H501,J501,K501,L501,M501,N501,AW501,"Y",O501)+GetColClarupgDwg(I501,H501,J501,K501,AU501,AV501,"Y",L501)</f>
        <v>-0.02</v>
      </c>
      <c r="BG501" s="810" t="s">
        <v>192</v>
      </c>
      <c r="BH501" s="810" t="s">
        <v>206</v>
      </c>
      <c r="BI501" s="811">
        <f t="shared" si="114"/>
        <v>-0.13</v>
      </c>
      <c r="BJ501" s="810" t="s">
        <v>1183</v>
      </c>
      <c r="BK501" s="810" t="s">
        <v>1183</v>
      </c>
      <c r="BL501" s="810" t="s">
        <v>1324</v>
      </c>
      <c r="BM501" s="811">
        <f t="shared" si="115"/>
        <v>0</v>
      </c>
      <c r="BN501" s="812" t="s">
        <v>749</v>
      </c>
      <c r="BO501" s="812" t="s">
        <v>749</v>
      </c>
      <c r="BP501" s="812" t="s">
        <v>749</v>
      </c>
      <c r="BQ501" s="811">
        <f>cleanrelateddisc(I501, H501, J501, K501, BN501, BO501, "Y", L501, M501, N501)+HARelatedDisc(I501, H501, J501, K501,BP501, "Y", L501)</f>
        <v>0</v>
      </c>
      <c r="BR501" s="810"/>
      <c r="BS501" s="810"/>
      <c r="BT501" s="811"/>
      <c r="BU501" s="811"/>
      <c r="BV501" s="810"/>
      <c r="BW501" s="811"/>
      <c r="BX501" s="810"/>
      <c r="BY501" s="813"/>
      <c r="BZ501" s="811"/>
      <c r="CA501" s="813"/>
      <c r="CB501" s="811"/>
      <c r="CC501" s="810"/>
      <c r="CD501" s="810"/>
      <c r="CE501" s="810"/>
      <c r="CF501" s="810"/>
      <c r="CG501" s="810"/>
      <c r="CH501" s="810"/>
      <c r="CI501" s="810"/>
      <c r="CJ501" s="810"/>
      <c r="CK501" s="814"/>
      <c r="CL501" s="815">
        <f t="array" ref="CL501">getSection(I501,J501,K501)</f>
        <v>9</v>
      </c>
      <c r="CM501" s="508">
        <f t="array" ref="CM501">IF(AQ501="N/A","",IF(CU501="N/A",0,GetRapPrice(I501,H501,J501,K501)))</f>
        <v>2900</v>
      </c>
      <c r="CN501" s="509">
        <f t="shared" si="116"/>
        <v>-0.59499999999999997</v>
      </c>
      <c r="CO501" s="509">
        <f t="array" ref="CO501">IF(AQ501="N/A","",IF(CU501="N/A",0,IF(ISBLANK(G501),0,GetPolSymmDiscount(I501,H501,J501,K501,L501,M501,N501,O501))))</f>
        <v>0</v>
      </c>
      <c r="CP501" s="509">
        <f t="array" ref="CP501">IF(AQ501="N/A","",Depthdisc(I501,H501,L501,J501,K501,Z501,"Y"))</f>
        <v>0</v>
      </c>
      <c r="CQ501" s="509">
        <f t="array" ref="CQ501">IF(AQ501="N/A","",IF(CU501="N/A",0,GetSizePremiums(I501,H501,J501,K501,L501,M501,N501,O501,getSection(G501,J501,K501))))</f>
        <v>0</v>
      </c>
      <c r="CR501" s="509">
        <f t="array" ref="CR501">IF(AQ501="N/A","",IF(CU501="N/A",0,IF(ISBLANK(G501),0,GetDiameterPremiums(I501,H501,L501,M501,N501,O501,J501,K501,T501))))</f>
        <v>0</v>
      </c>
      <c r="CS501" s="509">
        <f t="array" ref="CS501">IF(AQ501="N/A","",IF(CU501="N/A",0,IF(ISBLANK(G501),0,GetKtoSPremiums(I501,H501,J501,K501,AJ501))))</f>
        <v>0</v>
      </c>
      <c r="CT501" s="509">
        <f t="shared" si="117"/>
        <v>-0.59499999999999997</v>
      </c>
      <c r="CU501" s="508">
        <f t="array" ref="CU501">IF(AQ501="N/A","",GetFMP(I501, H501, J501, K501, L501, M501, N501, O501, (Q501+R501)/2,Z501,AJ501,"Y"))</f>
        <v>1174.5</v>
      </c>
      <c r="CV501" s="504">
        <f t="shared" si="118"/>
        <v>1174.5</v>
      </c>
      <c r="CW501" s="508">
        <f t="shared" si="119"/>
        <v>2900</v>
      </c>
      <c r="CX501" s="717">
        <f t="shared" si="120"/>
        <v>-0.15</v>
      </c>
      <c r="CY501" s="717">
        <f>IF(OR(AQ501="N/A",BM501="N/A",BI501="N/A"),"",IF(AND(H501&lt;1,H501&gt;=0.3,I500="ROUND"),IF(CT501&gt;=-0.4,-0.2,-0.15),MAX(CX501,IF(OR(AQ501="N/A",BM501="N/A",BI501="N/A"),"",GetFinalDiscount("Y", I501, H501, J501, K501, L501, M501, N501, O501, AS501, AT501,AU501,AV501, AW501, AX501,AY501, AZ501, BA501, BB501,BC501,BD501, BE501,BG501, BH501, BJ501, BK501, BN501, BO501, BP501)))))</f>
        <v>-0.15</v>
      </c>
      <c r="CZ501" s="717">
        <f t="shared" si="121"/>
        <v>-0.59499999999999997</v>
      </c>
      <c r="DA501" s="509">
        <f t="shared" si="122"/>
        <v>-0.745</v>
      </c>
      <c r="DB501" s="504">
        <f t="shared" si="123"/>
        <v>739.5</v>
      </c>
      <c r="DC501" s="504">
        <f t="shared" si="124"/>
        <v>739.5</v>
      </c>
      <c r="DD501" s="504" t="str">
        <f t="shared" si="125"/>
        <v/>
      </c>
      <c r="DE501" s="504">
        <f t="array" ref="DE501">IF(OR(AQ501="N/A",BM501="N/A",BI501="N/A"),"",GetCertCharge(H501,"Y",AL501))</f>
        <v>125</v>
      </c>
      <c r="DF501" s="504">
        <f>IF(OR(AQ501="N/A",BM501="N/A",BI501="N/A"),"",DC501*Parameters!$L$3)</f>
        <v>29.580000000000002</v>
      </c>
      <c r="DG501" s="504">
        <f t="shared" si="126"/>
        <v>584.91999999999996</v>
      </c>
      <c r="DH501" s="504">
        <f t="shared" si="127"/>
        <v>584.91999999999996</v>
      </c>
    </row>
    <row r="502" spans="2:112" x14ac:dyDescent="0.25">
      <c r="B502" s="798"/>
      <c r="C502" s="799" t="s">
        <v>1526</v>
      </c>
      <c r="D502" s="512"/>
      <c r="E502" s="512"/>
      <c r="F502" s="722" t="s">
        <v>24</v>
      </c>
      <c r="G502" s="800"/>
      <c r="H502" s="801">
        <v>1</v>
      </c>
      <c r="I502" s="509" t="s">
        <v>196</v>
      </c>
      <c r="J502" s="802" t="s">
        <v>749</v>
      </c>
      <c r="K502" s="803" t="s">
        <v>266</v>
      </c>
      <c r="L502" s="804" t="s">
        <v>188</v>
      </c>
      <c r="M502" s="805" t="s">
        <v>202</v>
      </c>
      <c r="N502" s="804" t="s">
        <v>188</v>
      </c>
      <c r="O502" s="804" t="s">
        <v>90</v>
      </c>
      <c r="P502" s="806"/>
      <c r="Q502" s="805"/>
      <c r="R502" s="805"/>
      <c r="S502" s="805"/>
      <c r="T502" s="805"/>
      <c r="U502" s="805">
        <v>1.01</v>
      </c>
      <c r="V502" s="805"/>
      <c r="W502" s="805"/>
      <c r="X502" s="805"/>
      <c r="Y502" s="805"/>
      <c r="Z502" s="805">
        <v>61.9</v>
      </c>
      <c r="AA502" s="512">
        <v>54</v>
      </c>
      <c r="AB502" s="512"/>
      <c r="AC502" s="512"/>
      <c r="AD502" s="807"/>
      <c r="AE502" s="805"/>
      <c r="AF502" s="805"/>
      <c r="AG502" s="805"/>
      <c r="AH502" s="805"/>
      <c r="AI502" s="512"/>
      <c r="AJ502" s="512" t="s">
        <v>1893</v>
      </c>
      <c r="AK502" s="807"/>
      <c r="AL502" s="512"/>
      <c r="AM502" s="807"/>
      <c r="AN502" s="512"/>
      <c r="AO502" s="559">
        <f t="array" ref="AO502">IF(AQ502="N/A","",GetRapPrice(I502,H502,J502,K502))</f>
        <v>2900</v>
      </c>
      <c r="AP502" s="509">
        <f t="shared" si="112"/>
        <v>-0.59499999999999997</v>
      </c>
      <c r="AQ502" s="508">
        <f t="array" ref="AQ502">GetFMP(I502,H502,J502,K502,L502,M502,N502,O502,(Q502+R502)/2,Z502,AJ502,"Y")</f>
        <v>1174.5</v>
      </c>
      <c r="AR502" s="504">
        <f t="shared" si="113"/>
        <v>1174.5</v>
      </c>
      <c r="AS502" s="808"/>
      <c r="AT502" s="809"/>
      <c r="AU502" s="810"/>
      <c r="AV502" s="810"/>
      <c r="AW502" s="811" t="s">
        <v>189</v>
      </c>
      <c r="AX502" s="811" t="s">
        <v>1183</v>
      </c>
      <c r="AY502" s="810" t="s">
        <v>1182</v>
      </c>
      <c r="AZ502" s="810" t="s">
        <v>1196</v>
      </c>
      <c r="BA502" s="810" t="s">
        <v>1183</v>
      </c>
      <c r="BB502" s="810" t="s">
        <v>1183</v>
      </c>
      <c r="BC502" s="810" t="s">
        <v>1183</v>
      </c>
      <c r="BD502" s="810" t="s">
        <v>1234</v>
      </c>
      <c r="BE502" s="810" t="s">
        <v>1183</v>
      </c>
      <c r="BF502" s="811">
        <f>NaturalRelatedDisc(I502,H502,J502,K502,AX502,"Y",L502,M502,N502,O502)+NaturalRelatedDisc(I502,H502,J502,K502,AY502,"Y",L502,M502,N502,O502)+OpenRelatedDisc(I502,H502,J502,K502,AZ502,"Y",L502,M502,N502,O502)+GrainingRelatedDisc(I502,H502,J502,K502,BA502,"Surface","Y",L502,M502,N502,O502)+GrainingRelatedDisc(I502,H502,J502,K502,BB502,"Internal","Y",L502,M502,N502,O502)+OthersRelatedDisc(I502,H502,J502,K502,BC502,"Y",L502,M502,N502,O502)+OthersRelatedDisc(I502,H502,J502,K502,BD502,"Y",L502,M502,N502,O502)+OthersRelatedDisc(I502,H502,J502,K502,BE502,"Y",L502,M502,N502,O502)+cutrelatedDisc(I502,H502,J502,K502,L502,M502,N502,AW502,"Y",O502)+GetColClarupgDwg(I502,H502,J502,K502,AU502,AV502,"Y",L502)</f>
        <v>-0.02</v>
      </c>
      <c r="BG502" s="810" t="s">
        <v>192</v>
      </c>
      <c r="BH502" s="810" t="s">
        <v>206</v>
      </c>
      <c r="BI502" s="811">
        <f t="shared" si="114"/>
        <v>-0.13</v>
      </c>
      <c r="BJ502" s="810" t="s">
        <v>1183</v>
      </c>
      <c r="BK502" s="810" t="s">
        <v>1183</v>
      </c>
      <c r="BL502" s="810" t="s">
        <v>1324</v>
      </c>
      <c r="BM502" s="811">
        <f t="shared" si="115"/>
        <v>0</v>
      </c>
      <c r="BN502" s="812" t="s">
        <v>749</v>
      </c>
      <c r="BO502" s="812" t="s">
        <v>749</v>
      </c>
      <c r="BP502" s="812" t="s">
        <v>749</v>
      </c>
      <c r="BQ502" s="811">
        <f>cleanrelateddisc(I502, H502, J502, K502, BN502, BO502, "Y", L502, M502, N502)+HARelatedDisc(I502, H502, J502, K502,BP502, "Y", L502)</f>
        <v>0</v>
      </c>
      <c r="BR502" s="810"/>
      <c r="BS502" s="810"/>
      <c r="BT502" s="811"/>
      <c r="BU502" s="811"/>
      <c r="BV502" s="810"/>
      <c r="BW502" s="811"/>
      <c r="BX502" s="810"/>
      <c r="BY502" s="813"/>
      <c r="BZ502" s="811"/>
      <c r="CA502" s="813"/>
      <c r="CB502" s="811"/>
      <c r="CC502" s="810"/>
      <c r="CD502" s="810"/>
      <c r="CE502" s="810"/>
      <c r="CF502" s="810"/>
      <c r="CG502" s="810"/>
      <c r="CH502" s="810"/>
      <c r="CI502" s="810"/>
      <c r="CJ502" s="810"/>
      <c r="CK502" s="814"/>
      <c r="CL502" s="815">
        <f t="array" ref="CL502">getSection(I502,J502,K502)</f>
        <v>9</v>
      </c>
      <c r="CM502" s="508">
        <f t="array" ref="CM502">IF(AQ502="N/A","",IF(CU502="N/A",0,GetRapPrice(I502,H502,J502,K502)))</f>
        <v>2900</v>
      </c>
      <c r="CN502" s="509">
        <f t="shared" si="116"/>
        <v>-0.59499999999999997</v>
      </c>
      <c r="CO502" s="509">
        <f t="array" ref="CO502">IF(AQ502="N/A","",IF(CU502="N/A",0,IF(ISBLANK(G502),0,GetPolSymmDiscount(I502,H502,J502,K502,L502,M502,N502,O502))))</f>
        <v>0</v>
      </c>
      <c r="CP502" s="509">
        <f t="array" ref="CP502">IF(AQ502="N/A","",Depthdisc(I502,H502,L502,J502,K502,Z502,"Y"))</f>
        <v>0</v>
      </c>
      <c r="CQ502" s="509">
        <f t="array" ref="CQ502">IF(AQ502="N/A","",IF(CU502="N/A",0,GetSizePremiums(I502,H502,J502,K502,L502,M502,N502,O502,getSection(G502,J502,K502))))</f>
        <v>0</v>
      </c>
      <c r="CR502" s="509">
        <f t="array" ref="CR502">IF(AQ502="N/A","",IF(CU502="N/A",0,IF(ISBLANK(G502),0,GetDiameterPremiums(I502,H502,L502,M502,N502,O502,J502,K502,T502))))</f>
        <v>0</v>
      </c>
      <c r="CS502" s="509">
        <f t="array" ref="CS502">IF(AQ502="N/A","",IF(CU502="N/A",0,IF(ISBLANK(G502),0,GetKtoSPremiums(I502,H502,J502,K502,AJ502))))</f>
        <v>0</v>
      </c>
      <c r="CT502" s="509">
        <f t="shared" si="117"/>
        <v>-0.59499999999999997</v>
      </c>
      <c r="CU502" s="508">
        <f t="array" ref="CU502">IF(AQ502="N/A","",GetFMP(I502, H502, J502, K502, L502, M502, N502, O502, (Q502+R502)/2,Z502,AJ502,"Y"))</f>
        <v>1174.5</v>
      </c>
      <c r="CV502" s="504">
        <f t="shared" si="118"/>
        <v>1174.5</v>
      </c>
      <c r="CW502" s="508">
        <f t="shared" si="119"/>
        <v>2900</v>
      </c>
      <c r="CX502" s="717">
        <f t="shared" si="120"/>
        <v>-0.15</v>
      </c>
      <c r="CY502" s="717">
        <f>IF(OR(AQ502="N/A",BM502="N/A",BI502="N/A"),"",IF(AND(H502&lt;1,H502&gt;=0.3,I501="ROUND"),IF(CT502&gt;=-0.4,-0.2,-0.15),MAX(CX502,IF(OR(AQ502="N/A",BM502="N/A",BI502="N/A"),"",GetFinalDiscount("Y", I502, H502, J502, K502, L502, M502, N502, O502, AS502, AT502,AU502,AV502, AW502, AX502,AY502, AZ502, BA502, BB502,BC502,BD502, BE502,BG502, BH502, BJ502, BK502, BN502, BO502, BP502)))))</f>
        <v>-0.15</v>
      </c>
      <c r="CZ502" s="717">
        <f t="shared" si="121"/>
        <v>-0.59499999999999997</v>
      </c>
      <c r="DA502" s="509">
        <f t="shared" si="122"/>
        <v>-0.745</v>
      </c>
      <c r="DB502" s="504">
        <f t="shared" si="123"/>
        <v>739.5</v>
      </c>
      <c r="DC502" s="504">
        <f t="shared" si="124"/>
        <v>739.5</v>
      </c>
      <c r="DD502" s="504" t="str">
        <f t="shared" si="125"/>
        <v/>
      </c>
      <c r="DE502" s="504">
        <f t="array" ref="DE502">IF(OR(AQ502="N/A",BM502="N/A",BI502="N/A"),"",GetCertCharge(H502,"Y",AL502))</f>
        <v>125</v>
      </c>
      <c r="DF502" s="504">
        <f>IF(OR(AQ502="N/A",BM502="N/A",BI502="N/A"),"",DC502*Parameters!$L$3)</f>
        <v>29.580000000000002</v>
      </c>
      <c r="DG502" s="504">
        <f t="shared" si="126"/>
        <v>584.91999999999996</v>
      </c>
      <c r="DH502" s="504">
        <f t="shared" si="127"/>
        <v>584.91999999999996</v>
      </c>
    </row>
    <row r="503" spans="2:112" x14ac:dyDescent="0.25">
      <c r="B503" s="798"/>
      <c r="C503" s="799" t="s">
        <v>1544</v>
      </c>
      <c r="D503" s="512"/>
      <c r="E503" s="512"/>
      <c r="F503" s="722" t="s">
        <v>24</v>
      </c>
      <c r="G503" s="800"/>
      <c r="H503" s="801">
        <v>1</v>
      </c>
      <c r="I503" s="509" t="s">
        <v>196</v>
      </c>
      <c r="J503" s="802" t="s">
        <v>250</v>
      </c>
      <c r="K503" s="803" t="s">
        <v>266</v>
      </c>
      <c r="L503" s="804" t="s">
        <v>188</v>
      </c>
      <c r="M503" s="805" t="s">
        <v>188</v>
      </c>
      <c r="N503" s="804" t="s">
        <v>188</v>
      </c>
      <c r="O503" s="804" t="s">
        <v>22</v>
      </c>
      <c r="P503" s="806"/>
      <c r="Q503" s="805"/>
      <c r="R503" s="805"/>
      <c r="S503" s="805"/>
      <c r="T503" s="805"/>
      <c r="U503" s="805">
        <v>1.01</v>
      </c>
      <c r="V503" s="805"/>
      <c r="W503" s="805"/>
      <c r="X503" s="805"/>
      <c r="Y503" s="805"/>
      <c r="Z503" s="805">
        <v>62.8</v>
      </c>
      <c r="AA503" s="512">
        <v>55.3</v>
      </c>
      <c r="AB503" s="512"/>
      <c r="AC503" s="512"/>
      <c r="AD503" s="807"/>
      <c r="AE503" s="805"/>
      <c r="AF503" s="805"/>
      <c r="AG503" s="805"/>
      <c r="AH503" s="805"/>
      <c r="AI503" s="512"/>
      <c r="AJ503" s="512" t="s">
        <v>1996</v>
      </c>
      <c r="AK503" s="807"/>
      <c r="AL503" s="512"/>
      <c r="AM503" s="807"/>
      <c r="AN503" s="512"/>
      <c r="AO503" s="559">
        <f t="array" ref="AO503">IF(AQ503="N/A","",GetRapPrice(I503,H503,J503,K503))</f>
        <v>5800</v>
      </c>
      <c r="AP503" s="509">
        <f t="shared" si="112"/>
        <v>-0.35</v>
      </c>
      <c r="AQ503" s="508">
        <f t="array" ref="AQ503">GetFMP(I503,H503,J503,K503,L503,M503,N503,O503,(Q503+R503)/2,Z503,AJ503,"Y")</f>
        <v>3770</v>
      </c>
      <c r="AR503" s="504">
        <f t="shared" si="113"/>
        <v>3770</v>
      </c>
      <c r="AS503" s="808"/>
      <c r="AT503" s="809"/>
      <c r="AU503" s="810"/>
      <c r="AV503" s="810"/>
      <c r="AW503" s="811"/>
      <c r="AX503" s="811" t="s">
        <v>1183</v>
      </c>
      <c r="AY503" s="810" t="s">
        <v>1183</v>
      </c>
      <c r="AZ503" s="810" t="s">
        <v>1183</v>
      </c>
      <c r="BA503" s="810" t="s">
        <v>1183</v>
      </c>
      <c r="BB503" s="810" t="s">
        <v>1183</v>
      </c>
      <c r="BC503" s="810" t="s">
        <v>1183</v>
      </c>
      <c r="BD503" s="810" t="s">
        <v>1183</v>
      </c>
      <c r="BE503" s="810" t="s">
        <v>1183</v>
      </c>
      <c r="BF503" s="811">
        <f>NaturalRelatedDisc(I503,H503,J503,K503,AX503,"Y",L503,M503,N503,O503)+NaturalRelatedDisc(I503,H503,J503,K503,AY503,"Y",L503,M503,N503,O503)+OpenRelatedDisc(I503,H503,J503,K503,AZ503,"Y",L503,M503,N503,O503)+GrainingRelatedDisc(I503,H503,J503,K503,BA503,"Surface","Y",L503,M503,N503,O503)+GrainingRelatedDisc(I503,H503,J503,K503,BB503,"Internal","Y",L503,M503,N503,O503)+OthersRelatedDisc(I503,H503,J503,K503,BC503,"Y",L503,M503,N503,O503)+OthersRelatedDisc(I503,H503,J503,K503,BD503,"Y",L503,M503,N503,O503)+OthersRelatedDisc(I503,H503,J503,K503,BE503,"Y",L503,M503,N503,O503)+cutrelatedDisc(I503,H503,J503,K503,L503,M503,N503,AW503,"Y",O503)+GetColClarupgDwg(I503,H503,J503,K503,AU503,AV503,"Y",L503)</f>
        <v>0</v>
      </c>
      <c r="BG503" s="810" t="s">
        <v>1183</v>
      </c>
      <c r="BH503" s="810" t="s">
        <v>1183</v>
      </c>
      <c r="BI503" s="811">
        <f t="shared" si="114"/>
        <v>0</v>
      </c>
      <c r="BJ503" s="810" t="s">
        <v>1183</v>
      </c>
      <c r="BK503" s="810" t="s">
        <v>1183</v>
      </c>
      <c r="BL503" s="810" t="s">
        <v>1183</v>
      </c>
      <c r="BM503" s="811">
        <f t="shared" si="115"/>
        <v>0</v>
      </c>
      <c r="BN503" s="812" t="s">
        <v>861</v>
      </c>
      <c r="BO503" s="812" t="s">
        <v>749</v>
      </c>
      <c r="BP503" s="812" t="s">
        <v>749</v>
      </c>
      <c r="BQ503" s="811">
        <f>cleanrelateddisc(I503, H503, J503, K503, BN503, BO503, "Y", L503, M503, N503)+HARelatedDisc(I503, H503, J503, K503,BP503, "Y", L503)</f>
        <v>1.4999999999999999E-2</v>
      </c>
      <c r="BR503" s="810"/>
      <c r="BS503" s="810"/>
      <c r="BT503" s="811"/>
      <c r="BU503" s="811"/>
      <c r="BV503" s="810"/>
      <c r="BW503" s="811"/>
      <c r="BX503" s="810"/>
      <c r="BY503" s="813"/>
      <c r="BZ503" s="811"/>
      <c r="CA503" s="813"/>
      <c r="CB503" s="811"/>
      <c r="CC503" s="810"/>
      <c r="CD503" s="810"/>
      <c r="CE503" s="810"/>
      <c r="CF503" s="810"/>
      <c r="CG503" s="810"/>
      <c r="CH503" s="810"/>
      <c r="CI503" s="810"/>
      <c r="CJ503" s="810"/>
      <c r="CK503" s="814"/>
      <c r="CL503" s="815">
        <f t="array" ref="CL503">getSection(I503,J503,K503)</f>
        <v>8</v>
      </c>
      <c r="CM503" s="508">
        <f t="array" ref="CM503">IF(AQ503="N/A","",IF(CU503="N/A",0,GetRapPrice(I503,H503,J503,K503)))</f>
        <v>5800</v>
      </c>
      <c r="CN503" s="509">
        <f t="shared" si="116"/>
        <v>-0.35</v>
      </c>
      <c r="CO503" s="509">
        <f t="array" ref="CO503">IF(AQ503="N/A","",IF(CU503="N/A",0,IF(ISBLANK(G503),0,GetPolSymmDiscount(I503,H503,J503,K503,L503,M503,N503,O503))))</f>
        <v>0</v>
      </c>
      <c r="CP503" s="509">
        <f t="array" ref="CP503">IF(AQ503="N/A","",Depthdisc(I503,H503,L503,J503,K503,Z503,"Y"))</f>
        <v>0</v>
      </c>
      <c r="CQ503" s="509">
        <f t="array" ref="CQ503">IF(AQ503="N/A","",IF(CU503="N/A",0,GetSizePremiums(I503,H503,J503,K503,L503,M503,N503,O503,getSection(G503,J503,K503))))</f>
        <v>0</v>
      </c>
      <c r="CR503" s="509">
        <f t="array" ref="CR503">IF(AQ503="N/A","",IF(CU503="N/A",0,IF(ISBLANK(G503),0,GetDiameterPremiums(I503,H503,L503,M503,N503,O503,J503,K503,T503))))</f>
        <v>0</v>
      </c>
      <c r="CS503" s="509">
        <f t="array" ref="CS503">IF(AQ503="N/A","",IF(CU503="N/A",0,IF(ISBLANK(G503),0,GetKtoSPremiums(I503,H503,J503,K503,AJ503))))</f>
        <v>0</v>
      </c>
      <c r="CT503" s="509">
        <f t="shared" si="117"/>
        <v>-0.35</v>
      </c>
      <c r="CU503" s="508">
        <f t="array" ref="CU503">IF(AQ503="N/A","",GetFMP(I503, H503, J503, K503, L503, M503, N503, O503, (Q503+R503)/2,Z503,AJ503,"Y"))</f>
        <v>3770</v>
      </c>
      <c r="CV503" s="504">
        <f t="shared" si="118"/>
        <v>3770</v>
      </c>
      <c r="CW503" s="508">
        <f t="shared" si="119"/>
        <v>5800</v>
      </c>
      <c r="CX503" s="717">
        <f t="shared" si="120"/>
        <v>1.4999999999999999E-2</v>
      </c>
      <c r="CY503" s="717">
        <f>IF(OR(AQ503="N/A",BM503="N/A",BI503="N/A"),"",IF(AND(H503&lt;1,H503&gt;=0.3,I502="ROUND"),IF(CT503&gt;=-0.4,-0.2,-0.15),MAX(CX503,IF(OR(AQ503="N/A",BM503="N/A",BI503="N/A"),"",GetFinalDiscount("Y", I503, H503, J503, K503, L503, M503, N503, O503, AS503, AT503,AU503,AV503, AW503, AX503,AY503, AZ503, BA503, BB503,BC503,BD503, BE503,BG503, BH503, BJ503, BK503, BN503, BO503, BP503)))))</f>
        <v>1.4999999999999999E-2</v>
      </c>
      <c r="CZ503" s="717">
        <f t="shared" si="121"/>
        <v>-0.35</v>
      </c>
      <c r="DA503" s="509">
        <f t="shared" si="122"/>
        <v>-0.33499999999999996</v>
      </c>
      <c r="DB503" s="504">
        <f t="shared" si="123"/>
        <v>3857</v>
      </c>
      <c r="DC503" s="504">
        <f t="shared" si="124"/>
        <v>3857</v>
      </c>
      <c r="DD503" s="504" t="str">
        <f t="shared" si="125"/>
        <v/>
      </c>
      <c r="DE503" s="504">
        <f t="array" ref="DE503">IF(OR(AQ503="N/A",BM503="N/A",BI503="N/A"),"",GetCertCharge(H503,"Y",AL503))</f>
        <v>125</v>
      </c>
      <c r="DF503" s="504">
        <f>IF(OR(AQ503="N/A",BM503="N/A",BI503="N/A"),"",DC503*Parameters!$L$3)</f>
        <v>154.28</v>
      </c>
      <c r="DG503" s="504">
        <f t="shared" si="126"/>
        <v>3577.72</v>
      </c>
      <c r="DH503" s="504">
        <f t="shared" si="127"/>
        <v>3577.72</v>
      </c>
    </row>
    <row r="504" spans="2:112" x14ac:dyDescent="0.25">
      <c r="B504" s="798"/>
      <c r="C504" s="799" t="s">
        <v>1862</v>
      </c>
      <c r="D504" s="512"/>
      <c r="E504" s="512"/>
      <c r="F504" s="722" t="s">
        <v>24</v>
      </c>
      <c r="G504" s="800"/>
      <c r="H504" s="801">
        <v>1</v>
      </c>
      <c r="I504" s="509" t="s">
        <v>196</v>
      </c>
      <c r="J504" s="802" t="s">
        <v>273</v>
      </c>
      <c r="K504" s="803" t="s">
        <v>259</v>
      </c>
      <c r="L504" s="804" t="s">
        <v>202</v>
      </c>
      <c r="M504" s="805" t="s">
        <v>188</v>
      </c>
      <c r="N504" s="804" t="s">
        <v>188</v>
      </c>
      <c r="O504" s="804" t="s">
        <v>58</v>
      </c>
      <c r="P504" s="806"/>
      <c r="Q504" s="805"/>
      <c r="R504" s="805"/>
      <c r="S504" s="805"/>
      <c r="T504" s="805"/>
      <c r="U504" s="805">
        <v>1.0049999999999999</v>
      </c>
      <c r="V504" s="805"/>
      <c r="W504" s="805"/>
      <c r="X504" s="805"/>
      <c r="Y504" s="805"/>
      <c r="Z504" s="805">
        <v>64.2</v>
      </c>
      <c r="AA504" s="512">
        <v>56</v>
      </c>
      <c r="AB504" s="512"/>
      <c r="AC504" s="512"/>
      <c r="AD504" s="807"/>
      <c r="AE504" s="805"/>
      <c r="AF504" s="805"/>
      <c r="AG504" s="805"/>
      <c r="AH504" s="805"/>
      <c r="AI504" s="512"/>
      <c r="AJ504" s="512" t="s">
        <v>2008</v>
      </c>
      <c r="AK504" s="807"/>
      <c r="AL504" s="512"/>
      <c r="AM504" s="807"/>
      <c r="AN504" s="512"/>
      <c r="AO504" s="559">
        <f t="array" ref="AO504">IF(AQ504="N/A","",GetRapPrice(I504,H504,J504,K504))</f>
        <v>4300</v>
      </c>
      <c r="AP504" s="509">
        <f t="shared" si="112"/>
        <v>-0.45999999999999996</v>
      </c>
      <c r="AQ504" s="508">
        <f t="array" ref="AQ504">GetFMP(I504,H504,J504,K504,L504,M504,N504,O504,(Q504+R504)/2,Z504,AJ504,"Y")</f>
        <v>2322</v>
      </c>
      <c r="AR504" s="504">
        <f t="shared" si="113"/>
        <v>2322</v>
      </c>
      <c r="AS504" s="808"/>
      <c r="AT504" s="809"/>
      <c r="AU504" s="810"/>
      <c r="AV504" s="810"/>
      <c r="AW504" s="811" t="s">
        <v>235</v>
      </c>
      <c r="AX504" s="811" t="s">
        <v>253</v>
      </c>
      <c r="AY504" s="810" t="s">
        <v>1180</v>
      </c>
      <c r="AZ504" s="810" t="s">
        <v>1183</v>
      </c>
      <c r="BA504" s="810" t="s">
        <v>1183</v>
      </c>
      <c r="BB504" s="810" t="s">
        <v>1183</v>
      </c>
      <c r="BC504" s="810" t="s">
        <v>1183</v>
      </c>
      <c r="BD504" s="810" t="s">
        <v>1183</v>
      </c>
      <c r="BE504" s="810" t="s">
        <v>1183</v>
      </c>
      <c r="BF504" s="811">
        <f>NaturalRelatedDisc(I504,H504,J504,K504,AX504,"Y",L504,M504,N504,O504)+NaturalRelatedDisc(I504,H504,J504,K504,AY504,"Y",L504,M504,N504,O504)+OpenRelatedDisc(I504,H504,J504,K504,AZ504,"Y",L504,M504,N504,O504)+GrainingRelatedDisc(I504,H504,J504,K504,BA504,"Surface","Y",L504,M504,N504,O504)+GrainingRelatedDisc(I504,H504,J504,K504,BB504,"Internal","Y",L504,M504,N504,O504)+OthersRelatedDisc(I504,H504,J504,K504,BC504,"Y",L504,M504,N504,O504)+OthersRelatedDisc(I504,H504,J504,K504,BD504,"Y",L504,M504,N504,O504)+OthersRelatedDisc(I504,H504,J504,K504,BE504,"Y",L504,M504,N504,O504)+cutrelatedDisc(I504,H504,J504,K504,L504,M504,N504,AW504,"Y",O504)+GetColClarupgDwg(I504,H504,J504,K504,AU504,AV504,"Y",L504)</f>
        <v>0</v>
      </c>
      <c r="BG504" s="810" t="s">
        <v>1183</v>
      </c>
      <c r="BH504" s="810" t="s">
        <v>1183</v>
      </c>
      <c r="BI504" s="811">
        <f t="shared" si="114"/>
        <v>0</v>
      </c>
      <c r="BJ504" s="810" t="s">
        <v>1285</v>
      </c>
      <c r="BK504" s="810" t="s">
        <v>1183</v>
      </c>
      <c r="BL504" s="810" t="s">
        <v>1322</v>
      </c>
      <c r="BM504" s="811">
        <f t="shared" si="115"/>
        <v>-0.04</v>
      </c>
      <c r="BN504" s="812" t="s">
        <v>749</v>
      </c>
      <c r="BO504" s="812" t="s">
        <v>749</v>
      </c>
      <c r="BP504" s="812" t="s">
        <v>749</v>
      </c>
      <c r="BQ504" s="811">
        <f>cleanrelateddisc(I504, H504, J504, K504, BN504, BO504, "Y", L504, M504, N504)+HARelatedDisc(I504, H504, J504, K504,BP504, "Y", L504)</f>
        <v>0</v>
      </c>
      <c r="BR504" s="810"/>
      <c r="BS504" s="810"/>
      <c r="BT504" s="811"/>
      <c r="BU504" s="811"/>
      <c r="BV504" s="810"/>
      <c r="BW504" s="811"/>
      <c r="BX504" s="810"/>
      <c r="BY504" s="813"/>
      <c r="BZ504" s="811"/>
      <c r="CA504" s="813"/>
      <c r="CB504" s="811"/>
      <c r="CC504" s="810"/>
      <c r="CD504" s="810"/>
      <c r="CE504" s="810"/>
      <c r="CF504" s="810"/>
      <c r="CG504" s="810"/>
      <c r="CH504" s="810"/>
      <c r="CI504" s="810"/>
      <c r="CJ504" s="810"/>
      <c r="CK504" s="814"/>
      <c r="CL504" s="815">
        <f t="array" ref="CL504">getSection(I504,J504,K504)</f>
        <v>9</v>
      </c>
      <c r="CM504" s="508">
        <f t="array" ref="CM504">IF(AQ504="N/A","",IF(CU504="N/A",0,GetRapPrice(I504,H504,J504,K504)))</f>
        <v>4300</v>
      </c>
      <c r="CN504" s="509">
        <f t="shared" si="116"/>
        <v>-0.45999999999999996</v>
      </c>
      <c r="CO504" s="509">
        <f t="array" ref="CO504">IF(AQ504="N/A","",IF(CU504="N/A",0,IF(ISBLANK(G504),0,GetPolSymmDiscount(I504,H504,J504,K504,L504,M504,N504,O504))))</f>
        <v>0</v>
      </c>
      <c r="CP504" s="509">
        <f t="array" ref="CP504">IF(AQ504="N/A","",Depthdisc(I504,H504,L504,J504,K504,Z504,"Y"))</f>
        <v>0</v>
      </c>
      <c r="CQ504" s="509">
        <f t="array" ref="CQ504">IF(AQ504="N/A","",IF(CU504="N/A",0,GetSizePremiums(I504,H504,J504,K504,L504,M504,N504,O504,getSection(G504,J504,K504))))</f>
        <v>0</v>
      </c>
      <c r="CR504" s="509">
        <f t="array" ref="CR504">IF(AQ504="N/A","",IF(CU504="N/A",0,IF(ISBLANK(G504),0,GetDiameterPremiums(I504,H504,L504,M504,N504,O504,J504,K504,T504))))</f>
        <v>0</v>
      </c>
      <c r="CS504" s="509">
        <f t="array" ref="CS504">IF(AQ504="N/A","",IF(CU504="N/A",0,IF(ISBLANK(G504),0,GetKtoSPremiums(I504,H504,J504,K504,AJ504))))</f>
        <v>0</v>
      </c>
      <c r="CT504" s="509">
        <f t="shared" si="117"/>
        <v>-0.45999999999999996</v>
      </c>
      <c r="CU504" s="508">
        <f t="array" ref="CU504">IF(AQ504="N/A","",GetFMP(I504, H504, J504, K504, L504, M504, N504, O504, (Q504+R504)/2,Z504,AJ504,"Y"))</f>
        <v>2322</v>
      </c>
      <c r="CV504" s="504">
        <f t="shared" si="118"/>
        <v>2322</v>
      </c>
      <c r="CW504" s="508">
        <f t="shared" si="119"/>
        <v>4300</v>
      </c>
      <c r="CX504" s="717">
        <f t="shared" si="120"/>
        <v>-0.04</v>
      </c>
      <c r="CY504" s="717">
        <f>IF(OR(AQ504="N/A",BM504="N/A",BI504="N/A"),"",IF(AND(H504&lt;1,H504&gt;=0.3,I503="ROUND"),IF(CT504&gt;=-0.4,-0.2,-0.15),MAX(CX504,IF(OR(AQ504="N/A",BM504="N/A",BI504="N/A"),"",GetFinalDiscount("Y", I504, H504, J504, K504, L504, M504, N504, O504, AS504, AT504,AU504,AV504, AW504, AX504,AY504, AZ504, BA504, BB504,BC504,BD504, BE504,BG504, BH504, BJ504, BK504, BN504, BO504, BP504)))))</f>
        <v>-0.04</v>
      </c>
      <c r="CZ504" s="717">
        <f t="shared" si="121"/>
        <v>-0.45999999999999996</v>
      </c>
      <c r="DA504" s="509">
        <f t="shared" si="122"/>
        <v>-0.49999999999999994</v>
      </c>
      <c r="DB504" s="504">
        <f t="shared" si="123"/>
        <v>2150</v>
      </c>
      <c r="DC504" s="504">
        <f t="shared" si="124"/>
        <v>2150</v>
      </c>
      <c r="DD504" s="504" t="str">
        <f t="shared" si="125"/>
        <v/>
      </c>
      <c r="DE504" s="504">
        <f t="array" ref="DE504">IF(OR(AQ504="N/A",BM504="N/A",BI504="N/A"),"",GetCertCharge(H504,"Y",AL504))</f>
        <v>125</v>
      </c>
      <c r="DF504" s="504">
        <f>IF(OR(AQ504="N/A",BM504="N/A",BI504="N/A"),"",DC504*Parameters!$L$3)</f>
        <v>86</v>
      </c>
      <c r="DG504" s="504">
        <f t="shared" si="126"/>
        <v>1939</v>
      </c>
      <c r="DH504" s="504">
        <f t="shared" si="127"/>
        <v>1939</v>
      </c>
    </row>
    <row r="505" spans="2:112" x14ac:dyDescent="0.25">
      <c r="B505" s="798"/>
      <c r="C505" s="799" t="s">
        <v>1863</v>
      </c>
      <c r="D505" s="512"/>
      <c r="E505" s="512"/>
      <c r="F505" s="722" t="s">
        <v>24</v>
      </c>
      <c r="G505" s="800"/>
      <c r="H505" s="801">
        <v>1</v>
      </c>
      <c r="I505" s="509" t="s">
        <v>196</v>
      </c>
      <c r="J505" s="802" t="s">
        <v>215</v>
      </c>
      <c r="K505" s="803" t="s">
        <v>251</v>
      </c>
      <c r="L505" s="804" t="s">
        <v>188</v>
      </c>
      <c r="M505" s="805" t="s">
        <v>188</v>
      </c>
      <c r="N505" s="804" t="s">
        <v>188</v>
      </c>
      <c r="O505" s="804" t="s">
        <v>22</v>
      </c>
      <c r="P505" s="806"/>
      <c r="Q505" s="805"/>
      <c r="R505" s="805"/>
      <c r="S505" s="805"/>
      <c r="T505" s="805"/>
      <c r="U505" s="805">
        <v>1.0029999999999999</v>
      </c>
      <c r="V505" s="805"/>
      <c r="W505" s="805"/>
      <c r="X505" s="805"/>
      <c r="Y505" s="805"/>
      <c r="Z505" s="805">
        <v>61.25</v>
      </c>
      <c r="AA505" s="512">
        <v>57</v>
      </c>
      <c r="AB505" s="512"/>
      <c r="AC505" s="512"/>
      <c r="AD505" s="807"/>
      <c r="AE505" s="805"/>
      <c r="AF505" s="805"/>
      <c r="AG505" s="805"/>
      <c r="AH505" s="805"/>
      <c r="AI505" s="512"/>
      <c r="AJ505" s="512"/>
      <c r="AK505" s="807"/>
      <c r="AL505" s="512"/>
      <c r="AM505" s="807"/>
      <c r="AN505" s="512"/>
      <c r="AO505" s="559">
        <f t="array" ref="AO505">IF(AQ505="N/A","",GetRapPrice(I505,H505,J505,K505))</f>
        <v>9500</v>
      </c>
      <c r="AP505" s="509">
        <f t="shared" si="112"/>
        <v>-0.36</v>
      </c>
      <c r="AQ505" s="508">
        <f t="array" ref="AQ505">GetFMP(I505,H505,J505,K505,L505,M505,N505,O505,(Q505+R505)/2,Z505,AJ505,"Y")</f>
        <v>6080</v>
      </c>
      <c r="AR505" s="504">
        <f t="shared" si="113"/>
        <v>6080</v>
      </c>
      <c r="AS505" s="808"/>
      <c r="AT505" s="809"/>
      <c r="AU505" s="810"/>
      <c r="AV505" s="810"/>
      <c r="AW505" s="811"/>
      <c r="AX505" s="811" t="s">
        <v>1183</v>
      </c>
      <c r="AY505" s="810" t="s">
        <v>1183</v>
      </c>
      <c r="AZ505" s="810" t="s">
        <v>1183</v>
      </c>
      <c r="BA505" s="810" t="s">
        <v>1183</v>
      </c>
      <c r="BB505" s="810" t="s">
        <v>1183</v>
      </c>
      <c r="BC505" s="810" t="s">
        <v>1183</v>
      </c>
      <c r="BD505" s="810" t="s">
        <v>1183</v>
      </c>
      <c r="BE505" s="810" t="s">
        <v>1183</v>
      </c>
      <c r="BF505" s="811">
        <f>NaturalRelatedDisc(I505,H505,J505,K505,AX505,"Y",L505,M505,N505,O505)+NaturalRelatedDisc(I505,H505,J505,K505,AY505,"Y",L505,M505,N505,O505)+OpenRelatedDisc(I505,H505,J505,K505,AZ505,"Y",L505,M505,N505,O505)+GrainingRelatedDisc(I505,H505,J505,K505,BA505,"Surface","Y",L505,M505,N505,O505)+GrainingRelatedDisc(I505,H505,J505,K505,BB505,"Internal","Y",L505,M505,N505,O505)+OthersRelatedDisc(I505,H505,J505,K505,BC505,"Y",L505,M505,N505,O505)+OthersRelatedDisc(I505,H505,J505,K505,BD505,"Y",L505,M505,N505,O505)+OthersRelatedDisc(I505,H505,J505,K505,BE505,"Y",L505,M505,N505,O505)+cutrelatedDisc(I505,H505,J505,K505,L505,M505,N505,AW505,"Y",O505)+GetColClarupgDwg(I505,H505,J505,K505,AU505,AV505,"Y",L505)</f>
        <v>0</v>
      </c>
      <c r="BG505" s="810" t="s">
        <v>1183</v>
      </c>
      <c r="BH505" s="810" t="s">
        <v>1183</v>
      </c>
      <c r="BI505" s="811">
        <f t="shared" si="114"/>
        <v>0</v>
      </c>
      <c r="BJ505" s="810" t="s">
        <v>1183</v>
      </c>
      <c r="BK505" s="810" t="s">
        <v>1183</v>
      </c>
      <c r="BL505" s="810" t="s">
        <v>1183</v>
      </c>
      <c r="BM505" s="811">
        <f t="shared" si="115"/>
        <v>0</v>
      </c>
      <c r="BN505" s="812" t="s">
        <v>861</v>
      </c>
      <c r="BO505" s="812" t="s">
        <v>861</v>
      </c>
      <c r="BP505" s="812" t="s">
        <v>861</v>
      </c>
      <c r="BQ505" s="811">
        <f>cleanrelateddisc(I505, H505, J505, K505, BN505, BO505, "Y", L505, M505, N505)+HARelatedDisc(I505, H505, J505, K505,BP505, "Y", L505)</f>
        <v>1.4999999999999999E-2</v>
      </c>
      <c r="BR505" s="810"/>
      <c r="BS505" s="810"/>
      <c r="BT505" s="811"/>
      <c r="BU505" s="811"/>
      <c r="BV505" s="810"/>
      <c r="BW505" s="811"/>
      <c r="BX505" s="810"/>
      <c r="BY505" s="813"/>
      <c r="BZ505" s="811"/>
      <c r="CA505" s="813"/>
      <c r="CB505" s="811"/>
      <c r="CC505" s="810"/>
      <c r="CD505" s="810"/>
      <c r="CE505" s="810"/>
      <c r="CF505" s="810"/>
      <c r="CG505" s="810"/>
      <c r="CH505" s="810"/>
      <c r="CI505" s="810"/>
      <c r="CJ505" s="810"/>
      <c r="CK505" s="814"/>
      <c r="CL505" s="815">
        <f t="array" ref="CL505">getSection(I505,J505,K505)</f>
        <v>5</v>
      </c>
      <c r="CM505" s="508">
        <f t="array" ref="CM505">IF(AQ505="N/A","",IF(CU505="N/A",0,GetRapPrice(I505,H505,J505,K505)))</f>
        <v>9500</v>
      </c>
      <c r="CN505" s="509">
        <f t="shared" si="116"/>
        <v>-0.35</v>
      </c>
      <c r="CO505" s="509">
        <f t="array" ref="CO505">IF(AQ505="N/A","",IF(CU505="N/A",0,IF(ISBLANK(G505),0,GetPolSymmDiscount(I505,H505,J505,K505,L505,M505,N505,O505))))</f>
        <v>0</v>
      </c>
      <c r="CP505" s="509">
        <f t="array" ref="CP505">IF(AQ505="N/A","",Depthdisc(I505,H505,L505,J505,K505,Z505,"Y"))</f>
        <v>0</v>
      </c>
      <c r="CQ505" s="509">
        <f t="array" ref="CQ505">IF(AQ505="N/A","",IF(CU505="N/A",0,GetSizePremiums(I505,H505,J505,K505,L505,M505,N505,O505,getSection(G505,J505,K505))))</f>
        <v>-0.01</v>
      </c>
      <c r="CR505" s="509">
        <f t="array" ref="CR505">IF(AQ505="N/A","",IF(CU505="N/A",0,IF(ISBLANK(G505),0,GetDiameterPremiums(I505,H505,L505,M505,N505,O505,J505,K505,T505))))</f>
        <v>0</v>
      </c>
      <c r="CS505" s="509">
        <f t="array" ref="CS505">IF(AQ505="N/A","",IF(CU505="N/A",0,IF(ISBLANK(G505),0,GetKtoSPremiums(I505,H505,J505,K505,AJ505))))</f>
        <v>0</v>
      </c>
      <c r="CT505" s="509">
        <f t="shared" si="117"/>
        <v>-0.36</v>
      </c>
      <c r="CU505" s="508">
        <f t="array" ref="CU505">IF(AQ505="N/A","",GetFMP(I505, H505, J505, K505, L505, M505, N505, O505, (Q505+R505)/2,Z505,AJ505,"Y"))</f>
        <v>6080</v>
      </c>
      <c r="CV505" s="504">
        <f t="shared" si="118"/>
        <v>6080</v>
      </c>
      <c r="CW505" s="508">
        <f t="shared" si="119"/>
        <v>9500</v>
      </c>
      <c r="CX505" s="717">
        <f t="shared" si="120"/>
        <v>1.4999999999999999E-2</v>
      </c>
      <c r="CY505" s="717">
        <f>IF(OR(AQ505="N/A",BM505="N/A",BI505="N/A"),"",IF(AND(H505&lt;1,H505&gt;=0.3,I504="ROUND"),IF(CT505&gt;=-0.4,-0.2,-0.15),MAX(CX505,IF(OR(AQ505="N/A",BM505="N/A",BI505="N/A"),"",GetFinalDiscount("Y", I505, H505, J505, K505, L505, M505, N505, O505, AS505, AT505,AU505,AV505, AW505, AX505,AY505, AZ505, BA505, BB505,BC505,BD505, BE505,BG505, BH505, BJ505, BK505, BN505, BO505, BP505)))))</f>
        <v>1.4999999999999999E-2</v>
      </c>
      <c r="CZ505" s="717">
        <f t="shared" si="121"/>
        <v>-0.36</v>
      </c>
      <c r="DA505" s="509">
        <f t="shared" si="122"/>
        <v>-0.34499999999999997</v>
      </c>
      <c r="DB505" s="504">
        <f t="shared" si="123"/>
        <v>6222.5</v>
      </c>
      <c r="DC505" s="504">
        <f t="shared" si="124"/>
        <v>6222.5</v>
      </c>
      <c r="DD505" s="504" t="str">
        <f t="shared" si="125"/>
        <v/>
      </c>
      <c r="DE505" s="504">
        <f t="array" ref="DE505">IF(OR(AQ505="N/A",BM505="N/A",BI505="N/A"),"",GetCertCharge(H505,"Y",AL505))</f>
        <v>125</v>
      </c>
      <c r="DF505" s="504">
        <f>IF(OR(AQ505="N/A",BM505="N/A",BI505="N/A"),"",DC505*Parameters!$L$3)</f>
        <v>248.9</v>
      </c>
      <c r="DG505" s="504">
        <f t="shared" si="126"/>
        <v>5848.6</v>
      </c>
      <c r="DH505" s="504">
        <f t="shared" si="127"/>
        <v>5848.6</v>
      </c>
    </row>
    <row r="506" spans="2:112" x14ac:dyDescent="0.25">
      <c r="B506" s="798"/>
      <c r="C506" s="799" t="s">
        <v>1864</v>
      </c>
      <c r="D506" s="512"/>
      <c r="E506" s="512"/>
      <c r="F506" s="722" t="s">
        <v>24</v>
      </c>
      <c r="G506" s="800"/>
      <c r="H506" s="801">
        <v>1</v>
      </c>
      <c r="I506" s="509" t="s">
        <v>196</v>
      </c>
      <c r="J506" s="802" t="s">
        <v>250</v>
      </c>
      <c r="K506" s="803" t="s">
        <v>266</v>
      </c>
      <c r="L506" s="804" t="s">
        <v>188</v>
      </c>
      <c r="M506" s="805" t="s">
        <v>202</v>
      </c>
      <c r="N506" s="804" t="s">
        <v>202</v>
      </c>
      <c r="O506" s="804" t="s">
        <v>22</v>
      </c>
      <c r="P506" s="806"/>
      <c r="Q506" s="805"/>
      <c r="R506" s="805"/>
      <c r="S506" s="805"/>
      <c r="T506" s="805"/>
      <c r="U506" s="805">
        <v>1.0109999999999999</v>
      </c>
      <c r="V506" s="805"/>
      <c r="W506" s="805"/>
      <c r="X506" s="805"/>
      <c r="Y506" s="805"/>
      <c r="Z506" s="805">
        <v>61.3</v>
      </c>
      <c r="AA506" s="512">
        <v>58</v>
      </c>
      <c r="AB506" s="512"/>
      <c r="AC506" s="512"/>
      <c r="AD506" s="807"/>
      <c r="AE506" s="805"/>
      <c r="AF506" s="805"/>
      <c r="AG506" s="805"/>
      <c r="AH506" s="805"/>
      <c r="AI506" s="512"/>
      <c r="AJ506" s="512" t="s">
        <v>1921</v>
      </c>
      <c r="AK506" s="807"/>
      <c r="AL506" s="512"/>
      <c r="AM506" s="807"/>
      <c r="AN506" s="512"/>
      <c r="AO506" s="559">
        <f t="array" ref="AO506">IF(AQ506="N/A","",GetRapPrice(I506,H506,J506,K506))</f>
        <v>5800</v>
      </c>
      <c r="AP506" s="509">
        <f t="shared" si="112"/>
        <v>-0.4</v>
      </c>
      <c r="AQ506" s="508">
        <f t="array" ref="AQ506">GetFMP(I506,H506,J506,K506,L506,M506,N506,O506,(Q506+R506)/2,Z506,AJ506,"Y")</f>
        <v>3480</v>
      </c>
      <c r="AR506" s="504">
        <f t="shared" si="113"/>
        <v>3480</v>
      </c>
      <c r="AS506" s="808"/>
      <c r="AT506" s="809"/>
      <c r="AU506" s="810"/>
      <c r="AV506" s="810"/>
      <c r="AW506" s="811"/>
      <c r="AX506" s="811" t="s">
        <v>1183</v>
      </c>
      <c r="AY506" s="810" t="s">
        <v>1183</v>
      </c>
      <c r="AZ506" s="810" t="s">
        <v>267</v>
      </c>
      <c r="BA506" s="810" t="s">
        <v>1183</v>
      </c>
      <c r="BB506" s="810" t="s">
        <v>1183</v>
      </c>
      <c r="BC506" s="810" t="s">
        <v>1183</v>
      </c>
      <c r="BD506" s="810" t="s">
        <v>1183</v>
      </c>
      <c r="BE506" s="810" t="s">
        <v>1183</v>
      </c>
      <c r="BF506" s="811">
        <f>NaturalRelatedDisc(I506,H506,J506,K506,AX506,"Y",L506,M506,N506,O506)+NaturalRelatedDisc(I506,H506,J506,K506,AY506,"Y",L506,M506,N506,O506)+OpenRelatedDisc(I506,H506,J506,K506,AZ506,"Y",L506,M506,N506,O506)+GrainingRelatedDisc(I506,H506,J506,K506,BA506,"Surface","Y",L506,M506,N506,O506)+GrainingRelatedDisc(I506,H506,J506,K506,BB506,"Internal","Y",L506,M506,N506,O506)+OthersRelatedDisc(I506,H506,J506,K506,BC506,"Y",L506,M506,N506,O506)+OthersRelatedDisc(I506,H506,J506,K506,BD506,"Y",L506,M506,N506,O506)+OthersRelatedDisc(I506,H506,J506,K506,BE506,"Y",L506,M506,N506,O506)+cutrelatedDisc(I506,H506,J506,K506,L506,M506,N506,AW506,"Y",O506)+GetColClarupgDwg(I506,H506,J506,K506,AU506,AV506,"Y",L506)</f>
        <v>-0.02</v>
      </c>
      <c r="BG506" s="810" t="s">
        <v>1183</v>
      </c>
      <c r="BH506" s="810" t="s">
        <v>1183</v>
      </c>
      <c r="BI506" s="811">
        <f t="shared" si="114"/>
        <v>0</v>
      </c>
      <c r="BJ506" s="810" t="s">
        <v>1183</v>
      </c>
      <c r="BK506" s="810" t="s">
        <v>1183</v>
      </c>
      <c r="BL506" s="810" t="s">
        <v>1327</v>
      </c>
      <c r="BM506" s="811">
        <f t="shared" si="115"/>
        <v>0</v>
      </c>
      <c r="BN506" s="812" t="s">
        <v>749</v>
      </c>
      <c r="BO506" s="812" t="s">
        <v>749</v>
      </c>
      <c r="BP506" s="812" t="s">
        <v>749</v>
      </c>
      <c r="BQ506" s="811">
        <f>cleanrelateddisc(I506, H506, J506, K506, BN506, BO506, "Y", L506, M506, N506)+HARelatedDisc(I506, H506, J506, K506,BP506, "Y", L506)</f>
        <v>0</v>
      </c>
      <c r="BR506" s="810"/>
      <c r="BS506" s="810"/>
      <c r="BT506" s="811"/>
      <c r="BU506" s="811"/>
      <c r="BV506" s="810"/>
      <c r="BW506" s="811"/>
      <c r="BX506" s="810"/>
      <c r="BY506" s="813"/>
      <c r="BZ506" s="811"/>
      <c r="CA506" s="813"/>
      <c r="CB506" s="811"/>
      <c r="CC506" s="810"/>
      <c r="CD506" s="810"/>
      <c r="CE506" s="810"/>
      <c r="CF506" s="810"/>
      <c r="CG506" s="810"/>
      <c r="CH506" s="810"/>
      <c r="CI506" s="810"/>
      <c r="CJ506" s="810"/>
      <c r="CK506" s="814"/>
      <c r="CL506" s="815">
        <f t="array" ref="CL506">getSection(I506,J506,K506)</f>
        <v>8</v>
      </c>
      <c r="CM506" s="508">
        <f t="array" ref="CM506">IF(AQ506="N/A","",IF(CU506="N/A",0,GetRapPrice(I506,H506,J506,K506)))</f>
        <v>5800</v>
      </c>
      <c r="CN506" s="509">
        <f t="shared" si="116"/>
        <v>-0.4</v>
      </c>
      <c r="CO506" s="509">
        <f t="array" ref="CO506">IF(AQ506="N/A","",IF(CU506="N/A",0,IF(ISBLANK(G506),0,GetPolSymmDiscount(I506,H506,J506,K506,L506,M506,N506,O506))))</f>
        <v>0</v>
      </c>
      <c r="CP506" s="509">
        <f t="array" ref="CP506">IF(AQ506="N/A","",Depthdisc(I506,H506,L506,J506,K506,Z506,"Y"))</f>
        <v>0</v>
      </c>
      <c r="CQ506" s="509">
        <f t="array" ref="CQ506">IF(AQ506="N/A","",IF(CU506="N/A",0,GetSizePremiums(I506,H506,J506,K506,L506,M506,N506,O506,getSection(G506,J506,K506))))</f>
        <v>0</v>
      </c>
      <c r="CR506" s="509">
        <f t="array" ref="CR506">IF(AQ506="N/A","",IF(CU506="N/A",0,IF(ISBLANK(G506),0,GetDiameterPremiums(I506,H506,L506,M506,N506,O506,J506,K506,T506))))</f>
        <v>0</v>
      </c>
      <c r="CS506" s="509">
        <f t="array" ref="CS506">IF(AQ506="N/A","",IF(CU506="N/A",0,IF(ISBLANK(G506),0,GetKtoSPremiums(I506,H506,J506,K506,AJ506))))</f>
        <v>0</v>
      </c>
      <c r="CT506" s="509">
        <f t="shared" si="117"/>
        <v>-0.4</v>
      </c>
      <c r="CU506" s="508">
        <f t="array" ref="CU506">IF(AQ506="N/A","",GetFMP(I506, H506, J506, K506, L506, M506, N506, O506, (Q506+R506)/2,Z506,AJ506,"Y"))</f>
        <v>3480</v>
      </c>
      <c r="CV506" s="504">
        <f t="shared" si="118"/>
        <v>3480</v>
      </c>
      <c r="CW506" s="508">
        <f t="shared" si="119"/>
        <v>5800</v>
      </c>
      <c r="CX506" s="717">
        <f t="shared" si="120"/>
        <v>-0.02</v>
      </c>
      <c r="CY506" s="717">
        <f>IF(OR(AQ506="N/A",BM506="N/A",BI506="N/A"),"",IF(AND(H506&lt;1,H506&gt;=0.3,I505="ROUND"),IF(CT506&gt;=-0.4,-0.2,-0.15),MAX(CX506,IF(OR(AQ506="N/A",BM506="N/A",BI506="N/A"),"",GetFinalDiscount("Y", I506, H506, J506, K506, L506, M506, N506, O506, AS506, AT506,AU506,AV506, AW506, AX506,AY506, AZ506, BA506, BB506,BC506,BD506, BE506,BG506, BH506, BJ506, BK506, BN506, BO506, BP506)))))</f>
        <v>-0.02</v>
      </c>
      <c r="CZ506" s="717">
        <f t="shared" si="121"/>
        <v>-0.4</v>
      </c>
      <c r="DA506" s="509">
        <f t="shared" si="122"/>
        <v>-0.42000000000000004</v>
      </c>
      <c r="DB506" s="504">
        <f t="shared" si="123"/>
        <v>3363.9999999999995</v>
      </c>
      <c r="DC506" s="504">
        <f t="shared" si="124"/>
        <v>3363.9999999999995</v>
      </c>
      <c r="DD506" s="504" t="str">
        <f t="shared" si="125"/>
        <v/>
      </c>
      <c r="DE506" s="504">
        <f t="array" ref="DE506">IF(OR(AQ506="N/A",BM506="N/A",BI506="N/A"),"",GetCertCharge(H506,"Y",AL506))</f>
        <v>125</v>
      </c>
      <c r="DF506" s="504">
        <f>IF(OR(AQ506="N/A",BM506="N/A",BI506="N/A"),"",DC506*Parameters!$L$3)</f>
        <v>134.55999999999997</v>
      </c>
      <c r="DG506" s="504">
        <f t="shared" si="126"/>
        <v>3104.4399999999996</v>
      </c>
      <c r="DH506" s="504">
        <f t="shared" si="127"/>
        <v>3104.4399999999996</v>
      </c>
    </row>
    <row r="507" spans="2:112" x14ac:dyDescent="0.25">
      <c r="B507" s="798"/>
      <c r="C507" s="799" t="s">
        <v>1865</v>
      </c>
      <c r="D507" s="512"/>
      <c r="E507" s="512"/>
      <c r="F507" s="722" t="s">
        <v>24</v>
      </c>
      <c r="G507" s="800"/>
      <c r="H507" s="801">
        <v>1</v>
      </c>
      <c r="I507" s="509" t="s">
        <v>196</v>
      </c>
      <c r="J507" s="802" t="s">
        <v>258</v>
      </c>
      <c r="K507" s="803" t="s">
        <v>259</v>
      </c>
      <c r="L507" s="804" t="s">
        <v>188</v>
      </c>
      <c r="M507" s="805" t="s">
        <v>188</v>
      </c>
      <c r="N507" s="804" t="s">
        <v>202</v>
      </c>
      <c r="O507" s="804" t="s">
        <v>22</v>
      </c>
      <c r="P507" s="806"/>
      <c r="Q507" s="805"/>
      <c r="R507" s="805"/>
      <c r="S507" s="805"/>
      <c r="T507" s="805"/>
      <c r="U507" s="805">
        <v>1.0029999999999999</v>
      </c>
      <c r="V507" s="805"/>
      <c r="W507" s="805"/>
      <c r="X507" s="805"/>
      <c r="Y507" s="805"/>
      <c r="Z507" s="805">
        <v>59.8</v>
      </c>
      <c r="AA507" s="512">
        <v>61</v>
      </c>
      <c r="AB507" s="512"/>
      <c r="AC507" s="512"/>
      <c r="AD507" s="807"/>
      <c r="AE507" s="805"/>
      <c r="AF507" s="805"/>
      <c r="AG507" s="805"/>
      <c r="AH507" s="805"/>
      <c r="AI507" s="512"/>
      <c r="AJ507" s="512" t="s">
        <v>2009</v>
      </c>
      <c r="AK507" s="807"/>
      <c r="AL507" s="512"/>
      <c r="AM507" s="807"/>
      <c r="AN507" s="512"/>
      <c r="AO507" s="559">
        <f t="array" ref="AO507">IF(AQ507="N/A","",GetRapPrice(I507,H507,J507,K507))</f>
        <v>6300</v>
      </c>
      <c r="AP507" s="509">
        <f t="shared" si="112"/>
        <v>-0.38</v>
      </c>
      <c r="AQ507" s="508">
        <f t="array" ref="AQ507">GetFMP(I507,H507,J507,K507,L507,M507,N507,O507,(Q507+R507)/2,Z507,AJ507,"Y")</f>
        <v>3906</v>
      </c>
      <c r="AR507" s="504">
        <f t="shared" si="113"/>
        <v>3906</v>
      </c>
      <c r="AS507" s="808"/>
      <c r="AT507" s="809"/>
      <c r="AU507" s="810"/>
      <c r="AV507" s="810"/>
      <c r="AW507" s="811"/>
      <c r="AX507" s="811"/>
      <c r="AY507" s="810"/>
      <c r="AZ507" s="810"/>
      <c r="BA507" s="810" t="s">
        <v>1183</v>
      </c>
      <c r="BB507" s="810" t="s">
        <v>1183</v>
      </c>
      <c r="BC507" s="810"/>
      <c r="BD507" s="810"/>
      <c r="BE507" s="810"/>
      <c r="BF507" s="811">
        <f>NaturalRelatedDisc(I507,H507,J507,K507,AX507,"Y",L507,M507,N507,O507)+NaturalRelatedDisc(I507,H507,J507,K507,AY507,"Y",L507,M507,N507,O507)+OpenRelatedDisc(I507,H507,J507,K507,AZ507,"Y",L507,M507,N507,O507)+GrainingRelatedDisc(I507,H507,J507,K507,BA507,"Surface","Y",L507,M507,N507,O507)+GrainingRelatedDisc(I507,H507,J507,K507,BB507,"Internal","Y",L507,M507,N507,O507)+OthersRelatedDisc(I507,H507,J507,K507,BC507,"Y",L507,M507,N507,O507)+OthersRelatedDisc(I507,H507,J507,K507,BD507,"Y",L507,M507,N507,O507)+OthersRelatedDisc(I507,H507,J507,K507,BE507,"Y",L507,M507,N507,O507)+cutrelatedDisc(I507,H507,J507,K507,L507,M507,N507,AW507,"Y",O507)+GetColClarupgDwg(I507,H507,J507,K507,AU507,AV507,"Y",L507)</f>
        <v>0</v>
      </c>
      <c r="BG507" s="810" t="s">
        <v>1183</v>
      </c>
      <c r="BH507" s="810" t="s">
        <v>1183</v>
      </c>
      <c r="BI507" s="811">
        <f t="shared" si="114"/>
        <v>0</v>
      </c>
      <c r="BJ507" s="810"/>
      <c r="BK507" s="810"/>
      <c r="BL507" s="810"/>
      <c r="BM507" s="811">
        <f t="shared" si="115"/>
        <v>0</v>
      </c>
      <c r="BN507" s="812"/>
      <c r="BO507" s="812"/>
      <c r="BP507" s="812"/>
      <c r="BQ507" s="811">
        <f>cleanrelateddisc(I507, H507, J507, K507, BN507, BO507, "Y", L507, M507, N507)+HARelatedDisc(I507, H507, J507, K507,BP507, "Y", L507)</f>
        <v>0</v>
      </c>
      <c r="BR507" s="810"/>
      <c r="BS507" s="810"/>
      <c r="BT507" s="811"/>
      <c r="BU507" s="811"/>
      <c r="BV507" s="810"/>
      <c r="BW507" s="811"/>
      <c r="BX507" s="810"/>
      <c r="BY507" s="813"/>
      <c r="BZ507" s="811"/>
      <c r="CA507" s="813"/>
      <c r="CB507" s="811"/>
      <c r="CC507" s="810"/>
      <c r="CD507" s="810"/>
      <c r="CE507" s="810"/>
      <c r="CF507" s="810"/>
      <c r="CG507" s="810"/>
      <c r="CH507" s="810"/>
      <c r="CI507" s="810"/>
      <c r="CJ507" s="810"/>
      <c r="CK507" s="814"/>
      <c r="CL507" s="815">
        <f t="array" ref="CL507">getSection(I507,J507,K507)</f>
        <v>8</v>
      </c>
      <c r="CM507" s="508">
        <f t="array" ref="CM507">IF(AQ507="N/A","",IF(CU507="N/A",0,GetRapPrice(I507,H507,J507,K507)))</f>
        <v>6300</v>
      </c>
      <c r="CN507" s="509">
        <f t="shared" si="116"/>
        <v>-0.38</v>
      </c>
      <c r="CO507" s="509">
        <f t="array" ref="CO507">IF(AQ507="N/A","",IF(CU507="N/A",0,IF(ISBLANK(G507),0,GetPolSymmDiscount(I507,H507,J507,K507,L507,M507,N507,O507))))</f>
        <v>0</v>
      </c>
      <c r="CP507" s="509">
        <f t="array" ref="CP507">IF(AQ507="N/A","",Depthdisc(I507,H507,L507,J507,K507,Z507,"Y"))</f>
        <v>0</v>
      </c>
      <c r="CQ507" s="509">
        <f t="array" ref="CQ507">IF(AQ507="N/A","",IF(CU507="N/A",0,GetSizePremiums(I507,H507,J507,K507,L507,M507,N507,O507,getSection(G507,J507,K507))))</f>
        <v>0</v>
      </c>
      <c r="CR507" s="509">
        <f t="array" ref="CR507">IF(AQ507="N/A","",IF(CU507="N/A",0,IF(ISBLANK(G507),0,GetDiameterPremiums(I507,H507,L507,M507,N507,O507,J507,K507,T507))))</f>
        <v>0</v>
      </c>
      <c r="CS507" s="509">
        <f t="array" ref="CS507">IF(AQ507="N/A","",IF(CU507="N/A",0,IF(ISBLANK(G507),0,GetKtoSPremiums(I507,H507,J507,K507,AJ507))))</f>
        <v>0</v>
      </c>
      <c r="CT507" s="509">
        <f t="shared" si="117"/>
        <v>-0.38</v>
      </c>
      <c r="CU507" s="508">
        <f t="array" ref="CU507">IF(AQ507="N/A","",GetFMP(I507, H507, J507, K507, L507, M507, N507, O507, (Q507+R507)/2,Z507,AJ507,"Y"))</f>
        <v>3906</v>
      </c>
      <c r="CV507" s="504">
        <f t="shared" si="118"/>
        <v>3906</v>
      </c>
      <c r="CW507" s="508">
        <f t="shared" si="119"/>
        <v>6300</v>
      </c>
      <c r="CX507" s="717">
        <f t="shared" si="120"/>
        <v>0</v>
      </c>
      <c r="CY507" s="717">
        <f>IF(OR(AQ507="N/A",BM507="N/A",BI507="N/A"),"",IF(AND(H507&lt;1,H507&gt;=0.3,I506="ROUND"),IF(CT507&gt;=-0.4,-0.2,-0.15),MAX(CX507,IF(OR(AQ507="N/A",BM507="N/A",BI507="N/A"),"",GetFinalDiscount("Y", I507, H507, J507, K507, L507, M507, N507, O507, AS507, AT507,AU507,AV507, AW507, AX507,AY507, AZ507, BA507, BB507,BC507,BD507, BE507,BG507, BH507, BJ507, BK507, BN507, BO507, BP507)))))</f>
        <v>0</v>
      </c>
      <c r="CZ507" s="717">
        <f t="shared" si="121"/>
        <v>-0.38</v>
      </c>
      <c r="DA507" s="509">
        <f t="shared" si="122"/>
        <v>-0.38</v>
      </c>
      <c r="DB507" s="504">
        <f t="shared" si="123"/>
        <v>3906</v>
      </c>
      <c r="DC507" s="504">
        <f t="shared" si="124"/>
        <v>3906</v>
      </c>
      <c r="DD507" s="504" t="str">
        <f t="shared" si="125"/>
        <v/>
      </c>
      <c r="DE507" s="504">
        <f t="array" ref="DE507">IF(OR(AQ507="N/A",BM507="N/A",BI507="N/A"),"",GetCertCharge(H507,"Y",AL507))</f>
        <v>125</v>
      </c>
      <c r="DF507" s="504">
        <f>IF(OR(AQ507="N/A",BM507="N/A",BI507="N/A"),"",DC507*Parameters!$L$3)</f>
        <v>156.24</v>
      </c>
      <c r="DG507" s="504">
        <f t="shared" si="126"/>
        <v>3624.76</v>
      </c>
      <c r="DH507" s="504">
        <f t="shared" si="127"/>
        <v>3624.76</v>
      </c>
    </row>
    <row r="508" spans="2:112" x14ac:dyDescent="0.25">
      <c r="B508" s="798"/>
      <c r="C508" s="799" t="s">
        <v>1866</v>
      </c>
      <c r="D508" s="512"/>
      <c r="E508" s="512"/>
      <c r="F508" s="722" t="s">
        <v>24</v>
      </c>
      <c r="G508" s="800"/>
      <c r="H508" s="801">
        <v>1</v>
      </c>
      <c r="I508" s="509" t="s">
        <v>196</v>
      </c>
      <c r="J508" s="802" t="s">
        <v>258</v>
      </c>
      <c r="K508" s="803" t="s">
        <v>266</v>
      </c>
      <c r="L508" s="804" t="s">
        <v>188</v>
      </c>
      <c r="M508" s="805" t="s">
        <v>188</v>
      </c>
      <c r="N508" s="804" t="s">
        <v>188</v>
      </c>
      <c r="O508" s="804" t="s">
        <v>22</v>
      </c>
      <c r="P508" s="806"/>
      <c r="Q508" s="805"/>
      <c r="R508" s="805"/>
      <c r="S508" s="805"/>
      <c r="T508" s="805"/>
      <c r="U508" s="805">
        <v>1.0049999999999999</v>
      </c>
      <c r="V508" s="805"/>
      <c r="W508" s="805"/>
      <c r="X508" s="805"/>
      <c r="Y508" s="805"/>
      <c r="Z508" s="805">
        <v>61.91</v>
      </c>
      <c r="AA508" s="512">
        <v>55.9</v>
      </c>
      <c r="AB508" s="512"/>
      <c r="AC508" s="512"/>
      <c r="AD508" s="807"/>
      <c r="AE508" s="805"/>
      <c r="AF508" s="805"/>
      <c r="AG508" s="805"/>
      <c r="AH508" s="805"/>
      <c r="AI508" s="512"/>
      <c r="AJ508" s="512"/>
      <c r="AK508" s="807"/>
      <c r="AL508" s="512"/>
      <c r="AM508" s="807"/>
      <c r="AN508" s="512"/>
      <c r="AO508" s="559">
        <f t="array" ref="AO508">IF(AQ508="N/A","",GetRapPrice(I508,H508,J508,K508))</f>
        <v>5400</v>
      </c>
      <c r="AP508" s="509">
        <f t="shared" si="112"/>
        <v>-0.36</v>
      </c>
      <c r="AQ508" s="508">
        <f t="array" ref="AQ508">GetFMP(I508,H508,J508,K508,L508,M508,N508,O508,(Q508+R508)/2,Z508,AJ508,"Y")</f>
        <v>3456</v>
      </c>
      <c r="AR508" s="504">
        <f t="shared" si="113"/>
        <v>3456</v>
      </c>
      <c r="AS508" s="808"/>
      <c r="AT508" s="809"/>
      <c r="AU508" s="810"/>
      <c r="AV508" s="810"/>
      <c r="AW508" s="811"/>
      <c r="AX508" s="811" t="s">
        <v>1183</v>
      </c>
      <c r="AY508" s="810" t="s">
        <v>1183</v>
      </c>
      <c r="AZ508" s="810" t="s">
        <v>1183</v>
      </c>
      <c r="BA508" s="810" t="s">
        <v>1183</v>
      </c>
      <c r="BB508" s="810" t="s">
        <v>1183</v>
      </c>
      <c r="BC508" s="810" t="s">
        <v>1183</v>
      </c>
      <c r="BD508" s="810" t="s">
        <v>1183</v>
      </c>
      <c r="BE508" s="810" t="s">
        <v>1183</v>
      </c>
      <c r="BF508" s="811">
        <f>NaturalRelatedDisc(I508,H508,J508,K508,AX508,"Y",L508,M508,N508,O508)+NaturalRelatedDisc(I508,H508,J508,K508,AY508,"Y",L508,M508,N508,O508)+OpenRelatedDisc(I508,H508,J508,K508,AZ508,"Y",L508,M508,N508,O508)+GrainingRelatedDisc(I508,H508,J508,K508,BA508,"Surface","Y",L508,M508,N508,O508)+GrainingRelatedDisc(I508,H508,J508,K508,BB508,"Internal","Y",L508,M508,N508,O508)+OthersRelatedDisc(I508,H508,J508,K508,BC508,"Y",L508,M508,N508,O508)+OthersRelatedDisc(I508,H508,J508,K508,BD508,"Y",L508,M508,N508,O508)+OthersRelatedDisc(I508,H508,J508,K508,BE508,"Y",L508,M508,N508,O508)+cutrelatedDisc(I508,H508,J508,K508,L508,M508,N508,AW508,"Y",O508)+GetColClarupgDwg(I508,H508,J508,K508,AU508,AV508,"Y",L508)</f>
        <v>0</v>
      </c>
      <c r="BG508" s="810" t="s">
        <v>1183</v>
      </c>
      <c r="BH508" s="810" t="s">
        <v>1183</v>
      </c>
      <c r="BI508" s="811">
        <f t="shared" si="114"/>
        <v>0</v>
      </c>
      <c r="BJ508" s="810" t="s">
        <v>1183</v>
      </c>
      <c r="BK508" s="810" t="s">
        <v>1183</v>
      </c>
      <c r="BL508" s="810" t="s">
        <v>1183</v>
      </c>
      <c r="BM508" s="811">
        <f t="shared" si="115"/>
        <v>0</v>
      </c>
      <c r="BN508" s="812" t="s">
        <v>861</v>
      </c>
      <c r="BO508" s="812" t="s">
        <v>861</v>
      </c>
      <c r="BP508" s="812" t="s">
        <v>861</v>
      </c>
      <c r="BQ508" s="811">
        <f>cleanrelateddisc(I508, H508, J508, K508, BN508, BO508, "Y", L508, M508, N508)+HARelatedDisc(I508, H508, J508, K508,BP508, "Y", L508)</f>
        <v>4.5000000000000005E-2</v>
      </c>
      <c r="BR508" s="810"/>
      <c r="BS508" s="810"/>
      <c r="BT508" s="811"/>
      <c r="BU508" s="811"/>
      <c r="BV508" s="810"/>
      <c r="BW508" s="811"/>
      <c r="BX508" s="810"/>
      <c r="BY508" s="813"/>
      <c r="BZ508" s="811"/>
      <c r="CA508" s="813"/>
      <c r="CB508" s="811"/>
      <c r="CC508" s="810"/>
      <c r="CD508" s="810"/>
      <c r="CE508" s="810"/>
      <c r="CF508" s="810"/>
      <c r="CG508" s="810"/>
      <c r="CH508" s="810"/>
      <c r="CI508" s="810"/>
      <c r="CJ508" s="810"/>
      <c r="CK508" s="814"/>
      <c r="CL508" s="815">
        <f t="array" ref="CL508">getSection(I508,J508,K508)</f>
        <v>8</v>
      </c>
      <c r="CM508" s="508">
        <f t="array" ref="CM508">IF(AQ508="N/A","",IF(CU508="N/A",0,GetRapPrice(I508,H508,J508,K508)))</f>
        <v>5400</v>
      </c>
      <c r="CN508" s="509">
        <f t="shared" si="116"/>
        <v>-0.36</v>
      </c>
      <c r="CO508" s="509">
        <f t="array" ref="CO508">IF(AQ508="N/A","",IF(CU508="N/A",0,IF(ISBLANK(G508),0,GetPolSymmDiscount(I508,H508,J508,K508,L508,M508,N508,O508))))</f>
        <v>0</v>
      </c>
      <c r="CP508" s="509">
        <f t="array" ref="CP508">IF(AQ508="N/A","",Depthdisc(I508,H508,L508,J508,K508,Z508,"Y"))</f>
        <v>0</v>
      </c>
      <c r="CQ508" s="509">
        <f t="array" ref="CQ508">IF(AQ508="N/A","",IF(CU508="N/A",0,GetSizePremiums(I508,H508,J508,K508,L508,M508,N508,O508,getSection(G508,J508,K508))))</f>
        <v>0</v>
      </c>
      <c r="CR508" s="509">
        <f t="array" ref="CR508">IF(AQ508="N/A","",IF(CU508="N/A",0,IF(ISBLANK(G508),0,GetDiameterPremiums(I508,H508,L508,M508,N508,O508,J508,K508,T508))))</f>
        <v>0</v>
      </c>
      <c r="CS508" s="509">
        <f t="array" ref="CS508">IF(AQ508="N/A","",IF(CU508="N/A",0,IF(ISBLANK(G508),0,GetKtoSPremiums(I508,H508,J508,K508,AJ508))))</f>
        <v>0</v>
      </c>
      <c r="CT508" s="509">
        <f t="shared" si="117"/>
        <v>-0.36</v>
      </c>
      <c r="CU508" s="508">
        <f t="array" ref="CU508">IF(AQ508="N/A","",GetFMP(I508, H508, J508, K508, L508, M508, N508, O508, (Q508+R508)/2,Z508,AJ508,"Y"))</f>
        <v>3456</v>
      </c>
      <c r="CV508" s="504">
        <f t="shared" si="118"/>
        <v>3456</v>
      </c>
      <c r="CW508" s="508">
        <f t="shared" si="119"/>
        <v>5400</v>
      </c>
      <c r="CX508" s="717">
        <f t="shared" si="120"/>
        <v>4.5000000000000005E-2</v>
      </c>
      <c r="CY508" s="717">
        <f>IF(OR(AQ508="N/A",BM508="N/A",BI508="N/A"),"",IF(AND(H508&lt;1,H508&gt;=0.3,I507="ROUND"),IF(CT508&gt;=-0.4,-0.2,-0.15),MAX(CX508,IF(OR(AQ508="N/A",BM508="N/A",BI508="N/A"),"",GetFinalDiscount("Y", I508, H508, J508, K508, L508, M508, N508, O508, AS508, AT508,AU508,AV508, AW508, AX508,AY508, AZ508, BA508, BB508,BC508,BD508, BE508,BG508, BH508, BJ508, BK508, BN508, BO508, BP508)))))</f>
        <v>4.5000000000000005E-2</v>
      </c>
      <c r="CZ508" s="717">
        <f t="shared" si="121"/>
        <v>-0.36</v>
      </c>
      <c r="DA508" s="509">
        <f t="shared" si="122"/>
        <v>-0.315</v>
      </c>
      <c r="DB508" s="504">
        <f t="shared" si="123"/>
        <v>3699.0000000000005</v>
      </c>
      <c r="DC508" s="504">
        <f t="shared" si="124"/>
        <v>3699.0000000000005</v>
      </c>
      <c r="DD508" s="504" t="str">
        <f t="shared" si="125"/>
        <v/>
      </c>
      <c r="DE508" s="504">
        <f t="array" ref="DE508">IF(OR(AQ508="N/A",BM508="N/A",BI508="N/A"),"",GetCertCharge(H508,"Y",AL508))</f>
        <v>125</v>
      </c>
      <c r="DF508" s="504">
        <f>IF(OR(AQ508="N/A",BM508="N/A",BI508="N/A"),"",DC508*Parameters!$L$3)</f>
        <v>147.96</v>
      </c>
      <c r="DG508" s="504">
        <f t="shared" si="126"/>
        <v>3426.0400000000004</v>
      </c>
      <c r="DH508" s="504">
        <f t="shared" si="127"/>
        <v>3426.0400000000004</v>
      </c>
    </row>
    <row r="509" spans="2:112" x14ac:dyDescent="0.25">
      <c r="B509" s="798"/>
      <c r="C509" s="799" t="s">
        <v>1867</v>
      </c>
      <c r="D509" s="512"/>
      <c r="E509" s="512"/>
      <c r="F509" s="722" t="s">
        <v>24</v>
      </c>
      <c r="G509" s="800"/>
      <c r="H509" s="801">
        <v>1</v>
      </c>
      <c r="I509" s="509" t="s">
        <v>196</v>
      </c>
      <c r="J509" s="802" t="s">
        <v>233</v>
      </c>
      <c r="K509" s="803" t="s">
        <v>243</v>
      </c>
      <c r="L509" s="804" t="s">
        <v>188</v>
      </c>
      <c r="M509" s="805" t="s">
        <v>188</v>
      </c>
      <c r="N509" s="804" t="s">
        <v>188</v>
      </c>
      <c r="O509" s="804" t="s">
        <v>22</v>
      </c>
      <c r="P509" s="806"/>
      <c r="Q509" s="805"/>
      <c r="R509" s="805"/>
      <c r="S509" s="805"/>
      <c r="T509" s="805"/>
      <c r="U509" s="805">
        <v>1.006</v>
      </c>
      <c r="V509" s="805"/>
      <c r="W509" s="805"/>
      <c r="X509" s="805"/>
      <c r="Y509" s="805"/>
      <c r="Z509" s="805">
        <v>62.5</v>
      </c>
      <c r="AA509" s="512">
        <v>58</v>
      </c>
      <c r="AB509" s="512"/>
      <c r="AC509" s="512"/>
      <c r="AD509" s="807"/>
      <c r="AE509" s="805"/>
      <c r="AF509" s="805"/>
      <c r="AG509" s="805"/>
      <c r="AH509" s="805"/>
      <c r="AI509" s="512"/>
      <c r="AJ509" s="512" t="s">
        <v>2010</v>
      </c>
      <c r="AK509" s="807"/>
      <c r="AL509" s="512"/>
      <c r="AM509" s="807"/>
      <c r="AN509" s="512"/>
      <c r="AO509" s="559">
        <f t="array" ref="AO509">IF(AQ509="N/A","",GetRapPrice(I509,H509,J509,K509))</f>
        <v>11300</v>
      </c>
      <c r="AP509" s="509">
        <f t="shared" si="112"/>
        <v>-0.35000000000000009</v>
      </c>
      <c r="AQ509" s="508">
        <f t="array" ref="AQ509">GetFMP(I509,H509,J509,K509,L509,M509,N509,O509,(Q509+R509)/2,Z509,AJ509,"Y")</f>
        <v>7344.9999999999991</v>
      </c>
      <c r="AR509" s="504">
        <f t="shared" si="113"/>
        <v>7344.9999999999991</v>
      </c>
      <c r="AS509" s="808"/>
      <c r="AT509" s="809"/>
      <c r="AU509" s="810"/>
      <c r="AV509" s="810"/>
      <c r="AW509" s="811" t="s">
        <v>189</v>
      </c>
      <c r="AX509" s="811" t="s">
        <v>1183</v>
      </c>
      <c r="AY509" s="810" t="s">
        <v>1182</v>
      </c>
      <c r="AZ509" s="810" t="s">
        <v>1183</v>
      </c>
      <c r="BA509" s="810" t="s">
        <v>195</v>
      </c>
      <c r="BB509" s="810" t="s">
        <v>1183</v>
      </c>
      <c r="BC509" s="810" t="s">
        <v>1183</v>
      </c>
      <c r="BD509" s="810" t="s">
        <v>1183</v>
      </c>
      <c r="BE509" s="810" t="s">
        <v>1183</v>
      </c>
      <c r="BF509" s="811">
        <f>NaturalRelatedDisc(I509,H509,J509,K509,AX509,"Y",L509,M509,N509,O509)+NaturalRelatedDisc(I509,H509,J509,K509,AY509,"Y",L509,M509,N509,O509)+OpenRelatedDisc(I509,H509,J509,K509,AZ509,"Y",L509,M509,N509,O509)+GrainingRelatedDisc(I509,H509,J509,K509,BA509,"Surface","Y",L509,M509,N509,O509)+GrainingRelatedDisc(I509,H509,J509,K509,BB509,"Internal","Y",L509,M509,N509,O509)+OthersRelatedDisc(I509,H509,J509,K509,BC509,"Y",L509,M509,N509,O509)+OthersRelatedDisc(I509,H509,J509,K509,BD509,"Y",L509,M509,N509,O509)+OthersRelatedDisc(I509,H509,J509,K509,BE509,"Y",L509,M509,N509,O509)+cutrelatedDisc(I509,H509,J509,K509,L509,M509,N509,AW509,"Y",O509)+GetColClarupgDwg(I509,H509,J509,K509,AU509,AV509,"Y",L509)</f>
        <v>-0.01</v>
      </c>
      <c r="BG509" s="810" t="s">
        <v>1183</v>
      </c>
      <c r="BH509" s="810" t="s">
        <v>1183</v>
      </c>
      <c r="BI509" s="811">
        <f t="shared" si="114"/>
        <v>0</v>
      </c>
      <c r="BJ509" s="810" t="s">
        <v>1284</v>
      </c>
      <c r="BK509" s="810" t="s">
        <v>1183</v>
      </c>
      <c r="BL509" s="810" t="s">
        <v>1322</v>
      </c>
      <c r="BM509" s="811">
        <f t="shared" si="115"/>
        <v>-0.02</v>
      </c>
      <c r="BN509" s="812" t="s">
        <v>861</v>
      </c>
      <c r="BO509" s="812" t="s">
        <v>861</v>
      </c>
      <c r="BP509" s="812" t="s">
        <v>749</v>
      </c>
      <c r="BQ509" s="811">
        <f>cleanrelateddisc(I509, H509, J509, K509, BN509, BO509, "Y", L509, M509, N509)+HARelatedDisc(I509, H509, J509, K509,BP509, "Y", L509)</f>
        <v>5.0000000000000001E-3</v>
      </c>
      <c r="BR509" s="810"/>
      <c r="BS509" s="810"/>
      <c r="BT509" s="811"/>
      <c r="BU509" s="811"/>
      <c r="BV509" s="810"/>
      <c r="BW509" s="811"/>
      <c r="BX509" s="810"/>
      <c r="BY509" s="813"/>
      <c r="BZ509" s="811"/>
      <c r="CA509" s="813"/>
      <c r="CB509" s="811"/>
      <c r="CC509" s="810"/>
      <c r="CD509" s="810"/>
      <c r="CE509" s="810"/>
      <c r="CF509" s="810"/>
      <c r="CG509" s="810"/>
      <c r="CH509" s="810"/>
      <c r="CI509" s="810"/>
      <c r="CJ509" s="810"/>
      <c r="CK509" s="814"/>
      <c r="CL509" s="815">
        <f t="array" ref="CL509">getSection(I509,J509,K509)</f>
        <v>4</v>
      </c>
      <c r="CM509" s="508">
        <f t="array" ref="CM509">IF(AQ509="N/A","",IF(CU509="N/A",0,GetRapPrice(I509,H509,J509,K509)))</f>
        <v>11300</v>
      </c>
      <c r="CN509" s="509">
        <f t="shared" si="116"/>
        <v>-0.34000000000000008</v>
      </c>
      <c r="CO509" s="509">
        <f t="array" ref="CO509">IF(AQ509="N/A","",IF(CU509="N/A",0,IF(ISBLANK(G509),0,GetPolSymmDiscount(I509,H509,J509,K509,L509,M509,N509,O509))))</f>
        <v>0</v>
      </c>
      <c r="CP509" s="509">
        <f t="array" ref="CP509">IF(AQ509="N/A","",Depthdisc(I509,H509,L509,J509,K509,Z509,"Y"))</f>
        <v>0</v>
      </c>
      <c r="CQ509" s="509">
        <f t="array" ref="CQ509">IF(AQ509="N/A","",IF(CU509="N/A",0,GetSizePremiums(I509,H509,J509,K509,L509,M509,N509,O509,getSection(G509,J509,K509))))</f>
        <v>-0.01</v>
      </c>
      <c r="CR509" s="509">
        <f t="array" ref="CR509">IF(AQ509="N/A","",IF(CU509="N/A",0,IF(ISBLANK(G509),0,GetDiameterPremiums(I509,H509,L509,M509,N509,O509,J509,K509,T509))))</f>
        <v>0</v>
      </c>
      <c r="CS509" s="509">
        <f t="array" ref="CS509">IF(AQ509="N/A","",IF(CU509="N/A",0,IF(ISBLANK(G509),0,GetKtoSPremiums(I509,H509,J509,K509,AJ509))))</f>
        <v>0</v>
      </c>
      <c r="CT509" s="509">
        <f t="shared" si="117"/>
        <v>-0.35000000000000009</v>
      </c>
      <c r="CU509" s="508">
        <f t="array" ref="CU509">IF(AQ509="N/A","",GetFMP(I509, H509, J509, K509, L509, M509, N509, O509, (Q509+R509)/2,Z509,AJ509,"Y"))</f>
        <v>7344.9999999999991</v>
      </c>
      <c r="CV509" s="504">
        <f t="shared" si="118"/>
        <v>7344.9999999999991</v>
      </c>
      <c r="CW509" s="508">
        <f t="shared" si="119"/>
        <v>11300</v>
      </c>
      <c r="CX509" s="717">
        <f t="shared" si="120"/>
        <v>-2.4999999999999998E-2</v>
      </c>
      <c r="CY509" s="717">
        <f>IF(OR(AQ509="N/A",BM509="N/A",BI509="N/A"),"",IF(AND(H509&lt;1,H509&gt;=0.3,I508="ROUND"),IF(CT509&gt;=-0.4,-0.2,-0.15),MAX(CX509,IF(OR(AQ509="N/A",BM509="N/A",BI509="N/A"),"",GetFinalDiscount("Y", I509, H509, J509, K509, L509, M509, N509, O509, AS509, AT509,AU509,AV509, AW509, AX509,AY509, AZ509, BA509, BB509,BC509,BD509, BE509,BG509, BH509, BJ509, BK509, BN509, BO509, BP509)))))</f>
        <v>-2.4999999999999998E-2</v>
      </c>
      <c r="CZ509" s="717">
        <f t="shared" si="121"/>
        <v>-0.35000000000000009</v>
      </c>
      <c r="DA509" s="509">
        <f t="shared" si="122"/>
        <v>-0.37500000000000011</v>
      </c>
      <c r="DB509" s="504">
        <f t="shared" si="123"/>
        <v>7062.4999999999991</v>
      </c>
      <c r="DC509" s="504">
        <f t="shared" si="124"/>
        <v>7062.4999999999991</v>
      </c>
      <c r="DD509" s="504" t="str">
        <f t="shared" si="125"/>
        <v/>
      </c>
      <c r="DE509" s="504">
        <f t="array" ref="DE509">IF(OR(AQ509="N/A",BM509="N/A",BI509="N/A"),"",GetCertCharge(H509,"Y",AL509))</f>
        <v>125</v>
      </c>
      <c r="DF509" s="504">
        <f>IF(OR(AQ509="N/A",BM509="N/A",BI509="N/A"),"",DC509*Parameters!$L$3)</f>
        <v>282.49999999999994</v>
      </c>
      <c r="DG509" s="504">
        <f t="shared" si="126"/>
        <v>6654.9999999999991</v>
      </c>
      <c r="DH509" s="504">
        <f t="shared" si="127"/>
        <v>6654.9999999999991</v>
      </c>
    </row>
    <row r="510" spans="2:112" x14ac:dyDescent="0.25">
      <c r="B510" s="798"/>
      <c r="C510" s="799" t="s">
        <v>1868</v>
      </c>
      <c r="D510" s="512"/>
      <c r="E510" s="512"/>
      <c r="F510" s="722" t="s">
        <v>24</v>
      </c>
      <c r="G510" s="800"/>
      <c r="H510" s="801">
        <v>1</v>
      </c>
      <c r="I510" s="509" t="s">
        <v>196</v>
      </c>
      <c r="J510" s="802" t="s">
        <v>258</v>
      </c>
      <c r="K510" s="803" t="s">
        <v>266</v>
      </c>
      <c r="L510" s="804" t="s">
        <v>188</v>
      </c>
      <c r="M510" s="805" t="s">
        <v>188</v>
      </c>
      <c r="N510" s="804" t="s">
        <v>188</v>
      </c>
      <c r="O510" s="804" t="s">
        <v>22</v>
      </c>
      <c r="P510" s="806"/>
      <c r="Q510" s="805"/>
      <c r="R510" s="805"/>
      <c r="S510" s="805"/>
      <c r="T510" s="805"/>
      <c r="U510" s="805">
        <v>1.008</v>
      </c>
      <c r="V510" s="805"/>
      <c r="W510" s="805"/>
      <c r="X510" s="805"/>
      <c r="Y510" s="805"/>
      <c r="Z510" s="805">
        <v>62.3</v>
      </c>
      <c r="AA510" s="512">
        <v>58</v>
      </c>
      <c r="AB510" s="512"/>
      <c r="AC510" s="512"/>
      <c r="AD510" s="807"/>
      <c r="AE510" s="805"/>
      <c r="AF510" s="805"/>
      <c r="AG510" s="805"/>
      <c r="AH510" s="805"/>
      <c r="AI510" s="512"/>
      <c r="AJ510" s="512" t="s">
        <v>2011</v>
      </c>
      <c r="AK510" s="807"/>
      <c r="AL510" s="512"/>
      <c r="AM510" s="807"/>
      <c r="AN510" s="512"/>
      <c r="AO510" s="559">
        <f t="array" ref="AO510">IF(AQ510="N/A","",GetRapPrice(I510,H510,J510,K510))</f>
        <v>5400</v>
      </c>
      <c r="AP510" s="509">
        <f t="shared" si="112"/>
        <v>-0.36</v>
      </c>
      <c r="AQ510" s="508">
        <f t="array" ref="AQ510">GetFMP(I510,H510,J510,K510,L510,M510,N510,O510,(Q510+R510)/2,Z510,AJ510,"Y")</f>
        <v>3456</v>
      </c>
      <c r="AR510" s="504">
        <f t="shared" si="113"/>
        <v>3456</v>
      </c>
      <c r="AS510" s="808"/>
      <c r="AT510" s="809"/>
      <c r="AU510" s="810"/>
      <c r="AV510" s="810"/>
      <c r="AW510" s="811"/>
      <c r="AX510" s="811"/>
      <c r="AY510" s="810"/>
      <c r="AZ510" s="810"/>
      <c r="BA510" s="810" t="s">
        <v>1183</v>
      </c>
      <c r="BB510" s="810" t="s">
        <v>1183</v>
      </c>
      <c r="BC510" s="810"/>
      <c r="BD510" s="810"/>
      <c r="BE510" s="810"/>
      <c r="BF510" s="811">
        <f>NaturalRelatedDisc(I510,H510,J510,K510,AX510,"Y",L510,M510,N510,O510)+NaturalRelatedDisc(I510,H510,J510,K510,AY510,"Y",L510,M510,N510,O510)+OpenRelatedDisc(I510,H510,J510,K510,AZ510,"Y",L510,M510,N510,O510)+GrainingRelatedDisc(I510,H510,J510,K510,BA510,"Surface","Y",L510,M510,N510,O510)+GrainingRelatedDisc(I510,H510,J510,K510,BB510,"Internal","Y",L510,M510,N510,O510)+OthersRelatedDisc(I510,H510,J510,K510,BC510,"Y",L510,M510,N510,O510)+OthersRelatedDisc(I510,H510,J510,K510,BD510,"Y",L510,M510,N510,O510)+OthersRelatedDisc(I510,H510,J510,K510,BE510,"Y",L510,M510,N510,O510)+cutrelatedDisc(I510,H510,J510,K510,L510,M510,N510,AW510,"Y",O510)+GetColClarupgDwg(I510,H510,J510,K510,AU510,AV510,"Y",L510)</f>
        <v>0</v>
      </c>
      <c r="BG510" s="810" t="s">
        <v>1183</v>
      </c>
      <c r="BH510" s="810" t="s">
        <v>1183</v>
      </c>
      <c r="BI510" s="811">
        <f t="shared" si="114"/>
        <v>0</v>
      </c>
      <c r="BJ510" s="810"/>
      <c r="BK510" s="810"/>
      <c r="BL510" s="810"/>
      <c r="BM510" s="811">
        <f t="shared" si="115"/>
        <v>0</v>
      </c>
      <c r="BN510" s="812"/>
      <c r="BO510" s="812"/>
      <c r="BP510" s="812"/>
      <c r="BQ510" s="811">
        <f>cleanrelateddisc(I510, H510, J510, K510, BN510, BO510, "Y", L510, M510, N510)+HARelatedDisc(I510, H510, J510, K510,BP510, "Y", L510)</f>
        <v>0</v>
      </c>
      <c r="BR510" s="810"/>
      <c r="BS510" s="810"/>
      <c r="BT510" s="811"/>
      <c r="BU510" s="811"/>
      <c r="BV510" s="810"/>
      <c r="BW510" s="811"/>
      <c r="BX510" s="810"/>
      <c r="BY510" s="813"/>
      <c r="BZ510" s="811"/>
      <c r="CA510" s="813"/>
      <c r="CB510" s="811"/>
      <c r="CC510" s="810"/>
      <c r="CD510" s="810"/>
      <c r="CE510" s="810"/>
      <c r="CF510" s="810"/>
      <c r="CG510" s="810"/>
      <c r="CH510" s="810"/>
      <c r="CI510" s="810"/>
      <c r="CJ510" s="810"/>
      <c r="CK510" s="814"/>
      <c r="CL510" s="815">
        <f t="array" ref="CL510">getSection(I510,J510,K510)</f>
        <v>8</v>
      </c>
      <c r="CM510" s="508">
        <f t="array" ref="CM510">IF(AQ510="N/A","",IF(CU510="N/A",0,GetRapPrice(I510,H510,J510,K510)))</f>
        <v>5400</v>
      </c>
      <c r="CN510" s="509">
        <f t="shared" si="116"/>
        <v>-0.36</v>
      </c>
      <c r="CO510" s="509">
        <f t="array" ref="CO510">IF(AQ510="N/A","",IF(CU510="N/A",0,IF(ISBLANK(G510),0,GetPolSymmDiscount(I510,H510,J510,K510,L510,M510,N510,O510))))</f>
        <v>0</v>
      </c>
      <c r="CP510" s="509">
        <f t="array" ref="CP510">IF(AQ510="N/A","",Depthdisc(I510,H510,L510,J510,K510,Z510,"Y"))</f>
        <v>0</v>
      </c>
      <c r="CQ510" s="509">
        <f t="array" ref="CQ510">IF(AQ510="N/A","",IF(CU510="N/A",0,GetSizePremiums(I510,H510,J510,K510,L510,M510,N510,O510,getSection(G510,J510,K510))))</f>
        <v>0</v>
      </c>
      <c r="CR510" s="509">
        <f t="array" ref="CR510">IF(AQ510="N/A","",IF(CU510="N/A",0,IF(ISBLANK(G510),0,GetDiameterPremiums(I510,H510,L510,M510,N510,O510,J510,K510,T510))))</f>
        <v>0</v>
      </c>
      <c r="CS510" s="509">
        <f t="array" ref="CS510">IF(AQ510="N/A","",IF(CU510="N/A",0,IF(ISBLANK(G510),0,GetKtoSPremiums(I510,H510,J510,K510,AJ510))))</f>
        <v>0</v>
      </c>
      <c r="CT510" s="509">
        <f t="shared" si="117"/>
        <v>-0.36</v>
      </c>
      <c r="CU510" s="508">
        <f t="array" ref="CU510">IF(AQ510="N/A","",GetFMP(I510, H510, J510, K510, L510, M510, N510, O510, (Q510+R510)/2,Z510,AJ510,"Y"))</f>
        <v>3456</v>
      </c>
      <c r="CV510" s="504">
        <f t="shared" si="118"/>
        <v>3456</v>
      </c>
      <c r="CW510" s="508">
        <f t="shared" si="119"/>
        <v>5400</v>
      </c>
      <c r="CX510" s="717">
        <f t="shared" si="120"/>
        <v>0</v>
      </c>
      <c r="CY510" s="717">
        <f>IF(OR(AQ510="N/A",BM510="N/A",BI510="N/A"),"",IF(AND(H510&lt;1,H510&gt;=0.3,I509="ROUND"),IF(CT510&gt;=-0.4,-0.2,-0.15),MAX(CX510,IF(OR(AQ510="N/A",BM510="N/A",BI510="N/A"),"",GetFinalDiscount("Y", I510, H510, J510, K510, L510, M510, N510, O510, AS510, AT510,AU510,AV510, AW510, AX510,AY510, AZ510, BA510, BB510,BC510,BD510, BE510,BG510, BH510, BJ510, BK510, BN510, BO510, BP510)))))</f>
        <v>0</v>
      </c>
      <c r="CZ510" s="717">
        <f t="shared" si="121"/>
        <v>-0.36</v>
      </c>
      <c r="DA510" s="509">
        <f t="shared" si="122"/>
        <v>-0.36</v>
      </c>
      <c r="DB510" s="504">
        <f t="shared" si="123"/>
        <v>3456</v>
      </c>
      <c r="DC510" s="504">
        <f t="shared" si="124"/>
        <v>3456</v>
      </c>
      <c r="DD510" s="504" t="str">
        <f t="shared" si="125"/>
        <v/>
      </c>
      <c r="DE510" s="504">
        <f t="array" ref="DE510">IF(OR(AQ510="N/A",BM510="N/A",BI510="N/A"),"",GetCertCharge(H510,"Y",AL510))</f>
        <v>125</v>
      </c>
      <c r="DF510" s="504">
        <f>IF(OR(AQ510="N/A",BM510="N/A",BI510="N/A"),"",DC510*Parameters!$L$3)</f>
        <v>138.24</v>
      </c>
      <c r="DG510" s="504">
        <f t="shared" si="126"/>
        <v>3192.76</v>
      </c>
      <c r="DH510" s="504">
        <f t="shared" si="127"/>
        <v>3192.76</v>
      </c>
    </row>
    <row r="511" spans="2:112" x14ac:dyDescent="0.25">
      <c r="B511" s="798"/>
      <c r="C511" s="799" t="s">
        <v>1869</v>
      </c>
      <c r="D511" s="512"/>
      <c r="E511" s="512"/>
      <c r="F511" s="722" t="s">
        <v>24</v>
      </c>
      <c r="G511" s="800"/>
      <c r="H511" s="801">
        <v>1</v>
      </c>
      <c r="I511" s="509" t="s">
        <v>196</v>
      </c>
      <c r="J511" s="802" t="s">
        <v>250</v>
      </c>
      <c r="K511" s="803" t="s">
        <v>251</v>
      </c>
      <c r="L511" s="804" t="s">
        <v>202</v>
      </c>
      <c r="M511" s="805" t="s">
        <v>202</v>
      </c>
      <c r="N511" s="804" t="s">
        <v>202</v>
      </c>
      <c r="O511" s="804" t="s">
        <v>22</v>
      </c>
      <c r="P511" s="806"/>
      <c r="Q511" s="805"/>
      <c r="R511" s="805"/>
      <c r="S511" s="805"/>
      <c r="T511" s="805"/>
      <c r="U511" s="805">
        <v>1.01</v>
      </c>
      <c r="V511" s="805"/>
      <c r="W511" s="805"/>
      <c r="X511" s="805"/>
      <c r="Y511" s="805"/>
      <c r="Z511" s="805">
        <v>64.7</v>
      </c>
      <c r="AA511" s="512">
        <v>58</v>
      </c>
      <c r="AB511" s="512"/>
      <c r="AC511" s="512"/>
      <c r="AD511" s="807"/>
      <c r="AE511" s="805"/>
      <c r="AF511" s="805"/>
      <c r="AG511" s="805"/>
      <c r="AH511" s="805"/>
      <c r="AI511" s="512"/>
      <c r="AJ511" s="512" t="s">
        <v>2012</v>
      </c>
      <c r="AK511" s="807"/>
      <c r="AL511" s="512"/>
      <c r="AM511" s="807"/>
      <c r="AN511" s="512"/>
      <c r="AO511" s="559">
        <f t="array" ref="AO511">IF(AQ511="N/A","",GetRapPrice(I511,H511,J511,K511))</f>
        <v>8700</v>
      </c>
      <c r="AP511" s="509">
        <f t="shared" si="112"/>
        <v>-0.45999999999999996</v>
      </c>
      <c r="AQ511" s="508">
        <f t="array" ref="AQ511">GetFMP(I511,H511,J511,K511,L511,M511,N511,O511,(Q511+R511)/2,Z511,AJ511,"Y")</f>
        <v>4698</v>
      </c>
      <c r="AR511" s="504">
        <f t="shared" si="113"/>
        <v>4698</v>
      </c>
      <c r="AS511" s="808"/>
      <c r="AT511" s="809"/>
      <c r="AU511" s="810"/>
      <c r="AV511" s="810"/>
      <c r="AW511" s="811"/>
      <c r="AX511" s="811" t="s">
        <v>257</v>
      </c>
      <c r="AY511" s="810" t="s">
        <v>1183</v>
      </c>
      <c r="AZ511" s="810" t="s">
        <v>1183</v>
      </c>
      <c r="BA511" s="810" t="s">
        <v>1183</v>
      </c>
      <c r="BB511" s="810" t="s">
        <v>1183</v>
      </c>
      <c r="BC511" s="810" t="s">
        <v>1183</v>
      </c>
      <c r="BD511" s="810" t="s">
        <v>1183</v>
      </c>
      <c r="BE511" s="810" t="s">
        <v>1183</v>
      </c>
      <c r="BF511" s="811">
        <f>NaturalRelatedDisc(I511,H511,J511,K511,AX511,"Y",L511,M511,N511,O511)+NaturalRelatedDisc(I511,H511,J511,K511,AY511,"Y",L511,M511,N511,O511)+OpenRelatedDisc(I511,H511,J511,K511,AZ511,"Y",L511,M511,N511,O511)+GrainingRelatedDisc(I511,H511,J511,K511,BA511,"Surface","Y",L511,M511,N511,O511)+GrainingRelatedDisc(I511,H511,J511,K511,BB511,"Internal","Y",L511,M511,N511,O511)+OthersRelatedDisc(I511,H511,J511,K511,BC511,"Y",L511,M511,N511,O511)+OthersRelatedDisc(I511,H511,J511,K511,BD511,"Y",L511,M511,N511,O511)+OthersRelatedDisc(I511,H511,J511,K511,BE511,"Y",L511,M511,N511,O511)+cutrelatedDisc(I511,H511,J511,K511,L511,M511,N511,AW511,"Y",O511)+GetColClarupgDwg(I511,H511,J511,K511,AU511,AV511,"Y",L511)</f>
        <v>0</v>
      </c>
      <c r="BG511" s="810" t="s">
        <v>192</v>
      </c>
      <c r="BH511" s="810" t="s">
        <v>1183</v>
      </c>
      <c r="BI511" s="811">
        <f t="shared" si="114"/>
        <v>-0.06</v>
      </c>
      <c r="BJ511" s="810" t="s">
        <v>1183</v>
      </c>
      <c r="BK511" s="810" t="s">
        <v>1183</v>
      </c>
      <c r="BL511" s="810" t="s">
        <v>1322</v>
      </c>
      <c r="BM511" s="811">
        <f t="shared" si="115"/>
        <v>0</v>
      </c>
      <c r="BN511" s="812" t="s">
        <v>749</v>
      </c>
      <c r="BO511" s="812" t="s">
        <v>749</v>
      </c>
      <c r="BP511" s="812" t="s">
        <v>749</v>
      </c>
      <c r="BQ511" s="811">
        <f>cleanrelateddisc(I511, H511, J511, K511, BN511, BO511, "Y", L511, M511, N511)+HARelatedDisc(I511, H511, J511, K511,BP511, "Y", L511)</f>
        <v>0</v>
      </c>
      <c r="BR511" s="810"/>
      <c r="BS511" s="810"/>
      <c r="BT511" s="811"/>
      <c r="BU511" s="811"/>
      <c r="BV511" s="810"/>
      <c r="BW511" s="811"/>
      <c r="BX511" s="810"/>
      <c r="BY511" s="813"/>
      <c r="BZ511" s="811"/>
      <c r="CA511" s="813"/>
      <c r="CB511" s="811"/>
      <c r="CC511" s="810"/>
      <c r="CD511" s="810"/>
      <c r="CE511" s="810"/>
      <c r="CF511" s="810"/>
      <c r="CG511" s="810"/>
      <c r="CH511" s="810"/>
      <c r="CI511" s="810"/>
      <c r="CJ511" s="810"/>
      <c r="CK511" s="814"/>
      <c r="CL511" s="815">
        <f t="array" ref="CL511">getSection(I511,J511,K511)</f>
        <v>5</v>
      </c>
      <c r="CM511" s="508">
        <f t="array" ref="CM511">IF(AQ511="N/A","",IF(CU511="N/A",0,GetRapPrice(I511,H511,J511,K511)))</f>
        <v>8700</v>
      </c>
      <c r="CN511" s="509">
        <f t="shared" si="116"/>
        <v>-0.44999999999999996</v>
      </c>
      <c r="CO511" s="509">
        <f t="array" ref="CO511">IF(AQ511="N/A","",IF(CU511="N/A",0,IF(ISBLANK(G511),0,GetPolSymmDiscount(I511,H511,J511,K511,L511,M511,N511,O511))))</f>
        <v>0</v>
      </c>
      <c r="CP511" s="509">
        <f t="array" ref="CP511">IF(AQ511="N/A","",Depthdisc(I511,H511,L511,J511,K511,Z511,"Y"))</f>
        <v>0</v>
      </c>
      <c r="CQ511" s="509">
        <f t="array" ref="CQ511">IF(AQ511="N/A","",IF(CU511="N/A",0,GetSizePremiums(I511,H511,J511,K511,L511,M511,N511,O511,getSection(G511,J511,K511))))</f>
        <v>-0.01</v>
      </c>
      <c r="CR511" s="509">
        <f t="array" ref="CR511">IF(AQ511="N/A","",IF(CU511="N/A",0,IF(ISBLANK(G511),0,GetDiameterPremiums(I511,H511,L511,M511,N511,O511,J511,K511,T511))))</f>
        <v>0</v>
      </c>
      <c r="CS511" s="509">
        <f t="array" ref="CS511">IF(AQ511="N/A","",IF(CU511="N/A",0,IF(ISBLANK(G511),0,GetKtoSPremiums(I511,H511,J511,K511,AJ511))))</f>
        <v>0</v>
      </c>
      <c r="CT511" s="509">
        <f t="shared" si="117"/>
        <v>-0.45999999999999996</v>
      </c>
      <c r="CU511" s="508">
        <f t="array" ref="CU511">IF(AQ511="N/A","",GetFMP(I511, H511, J511, K511, L511, M511, N511, O511, (Q511+R511)/2,Z511,AJ511,"Y"))</f>
        <v>4698</v>
      </c>
      <c r="CV511" s="504">
        <f t="shared" si="118"/>
        <v>4698</v>
      </c>
      <c r="CW511" s="508">
        <f t="shared" si="119"/>
        <v>8700</v>
      </c>
      <c r="CX511" s="717">
        <f t="shared" si="120"/>
        <v>-0.06</v>
      </c>
      <c r="CY511" s="717">
        <f>IF(OR(AQ511="N/A",BM511="N/A",BI511="N/A"),"",IF(AND(H511&lt;1,H511&gt;=0.3,I510="ROUND"),IF(CT511&gt;=-0.4,-0.2,-0.15),MAX(CX511,IF(OR(AQ511="N/A",BM511="N/A",BI511="N/A"),"",GetFinalDiscount("Y", I511, H511, J511, K511, L511, M511, N511, O511, AS511, AT511,AU511,AV511, AW511, AX511,AY511, AZ511, BA511, BB511,BC511,BD511, BE511,BG511, BH511, BJ511, BK511, BN511, BO511, BP511)))))</f>
        <v>-0.06</v>
      </c>
      <c r="CZ511" s="717">
        <f t="shared" si="121"/>
        <v>-0.45999999999999996</v>
      </c>
      <c r="DA511" s="509">
        <f t="shared" si="122"/>
        <v>-0.52</v>
      </c>
      <c r="DB511" s="504">
        <f t="shared" si="123"/>
        <v>4176</v>
      </c>
      <c r="DC511" s="504">
        <f t="shared" si="124"/>
        <v>4176</v>
      </c>
      <c r="DD511" s="504" t="str">
        <f t="shared" si="125"/>
        <v/>
      </c>
      <c r="DE511" s="504">
        <f t="array" ref="DE511">IF(OR(AQ511="N/A",BM511="N/A",BI511="N/A"),"",GetCertCharge(H511,"Y",AL511))</f>
        <v>125</v>
      </c>
      <c r="DF511" s="504">
        <f>IF(OR(AQ511="N/A",BM511="N/A",BI511="N/A"),"",DC511*Parameters!$L$3)</f>
        <v>167.04</v>
      </c>
      <c r="DG511" s="504">
        <f t="shared" si="126"/>
        <v>3883.96</v>
      </c>
      <c r="DH511" s="504">
        <f t="shared" si="127"/>
        <v>3883.96</v>
      </c>
    </row>
    <row r="512" spans="2:112" x14ac:dyDescent="0.25">
      <c r="B512" s="798"/>
      <c r="C512" s="799" t="s">
        <v>1870</v>
      </c>
      <c r="D512" s="512"/>
      <c r="E512" s="512"/>
      <c r="F512" s="722" t="s">
        <v>24</v>
      </c>
      <c r="G512" s="800"/>
      <c r="H512" s="801">
        <v>1</v>
      </c>
      <c r="I512" s="509" t="s">
        <v>196</v>
      </c>
      <c r="J512" s="802" t="s">
        <v>273</v>
      </c>
      <c r="K512" s="803" t="s">
        <v>266</v>
      </c>
      <c r="L512" s="804" t="s">
        <v>202</v>
      </c>
      <c r="M512" s="805" t="s">
        <v>188</v>
      </c>
      <c r="N512" s="804" t="s">
        <v>202</v>
      </c>
      <c r="O512" s="804" t="s">
        <v>22</v>
      </c>
      <c r="P512" s="806"/>
      <c r="Q512" s="805"/>
      <c r="R512" s="805"/>
      <c r="S512" s="805"/>
      <c r="T512" s="805"/>
      <c r="U512" s="805">
        <v>1.0129999999999999</v>
      </c>
      <c r="V512" s="805"/>
      <c r="W512" s="805"/>
      <c r="X512" s="805"/>
      <c r="Y512" s="805"/>
      <c r="Z512" s="805">
        <v>64.099999999999994</v>
      </c>
      <c r="AA512" s="512">
        <v>55.8</v>
      </c>
      <c r="AB512" s="512"/>
      <c r="AC512" s="512"/>
      <c r="AD512" s="807"/>
      <c r="AE512" s="805"/>
      <c r="AF512" s="805"/>
      <c r="AG512" s="805"/>
      <c r="AH512" s="805"/>
      <c r="AI512" s="512"/>
      <c r="AJ512" s="512" t="s">
        <v>1892</v>
      </c>
      <c r="AK512" s="807"/>
      <c r="AL512" s="512"/>
      <c r="AM512" s="807"/>
      <c r="AN512" s="512"/>
      <c r="AO512" s="559">
        <f t="array" ref="AO512">IF(AQ512="N/A","",GetRapPrice(I512,H512,J512,K512))</f>
        <v>3900</v>
      </c>
      <c r="AP512" s="509">
        <f t="shared" si="112"/>
        <v>-0.4</v>
      </c>
      <c r="AQ512" s="508">
        <f t="array" ref="AQ512">GetFMP(I512,H512,J512,K512,L512,M512,N512,O512,(Q512+R512)/2,Z512,AJ512,"Y")</f>
        <v>2340</v>
      </c>
      <c r="AR512" s="504">
        <f t="shared" si="113"/>
        <v>2340</v>
      </c>
      <c r="AS512" s="808"/>
      <c r="AT512" s="809"/>
      <c r="AU512" s="810"/>
      <c r="AV512" s="810"/>
      <c r="AW512" s="811"/>
      <c r="AX512" s="811" t="s">
        <v>1183</v>
      </c>
      <c r="AY512" s="810" t="s">
        <v>1183</v>
      </c>
      <c r="AZ512" s="810" t="s">
        <v>1183</v>
      </c>
      <c r="BA512" s="810" t="s">
        <v>1183</v>
      </c>
      <c r="BB512" s="810" t="s">
        <v>1183</v>
      </c>
      <c r="BC512" s="810" t="s">
        <v>1183</v>
      </c>
      <c r="BD512" s="810" t="s">
        <v>1183</v>
      </c>
      <c r="BE512" s="810" t="s">
        <v>1183</v>
      </c>
      <c r="BF512" s="811">
        <f>NaturalRelatedDisc(I512,H512,J512,K512,AX512,"Y",L512,M512,N512,O512)+NaturalRelatedDisc(I512,H512,J512,K512,AY512,"Y",L512,M512,N512,O512)+OpenRelatedDisc(I512,H512,J512,K512,AZ512,"Y",L512,M512,N512,O512)+GrainingRelatedDisc(I512,H512,J512,K512,BA512,"Surface","Y",L512,M512,N512,O512)+GrainingRelatedDisc(I512,H512,J512,K512,BB512,"Internal","Y",L512,M512,N512,O512)+OthersRelatedDisc(I512,H512,J512,K512,BC512,"Y",L512,M512,N512,O512)+OthersRelatedDisc(I512,H512,J512,K512,BD512,"Y",L512,M512,N512,O512)+OthersRelatedDisc(I512,H512,J512,K512,BE512,"Y",L512,M512,N512,O512)+cutrelatedDisc(I512,H512,J512,K512,L512,M512,N512,AW512,"Y",O512)+GetColClarupgDwg(I512,H512,J512,K512,AU512,AV512,"Y",L512)</f>
        <v>0</v>
      </c>
      <c r="BG512" s="810" t="s">
        <v>1183</v>
      </c>
      <c r="BH512" s="810" t="s">
        <v>1183</v>
      </c>
      <c r="BI512" s="811">
        <f t="shared" si="114"/>
        <v>0</v>
      </c>
      <c r="BJ512" s="810" t="s">
        <v>1183</v>
      </c>
      <c r="BK512" s="810" t="s">
        <v>1183</v>
      </c>
      <c r="BL512" s="810" t="s">
        <v>1183</v>
      </c>
      <c r="BM512" s="811">
        <f t="shared" si="115"/>
        <v>0</v>
      </c>
      <c r="BN512" s="812" t="s">
        <v>749</v>
      </c>
      <c r="BO512" s="812" t="s">
        <v>749</v>
      </c>
      <c r="BP512" s="812" t="s">
        <v>749</v>
      </c>
      <c r="BQ512" s="811">
        <f>cleanrelateddisc(I512, H512, J512, K512, BN512, BO512, "Y", L512, M512, N512)+HARelatedDisc(I512, H512, J512, K512,BP512, "Y", L512)</f>
        <v>0</v>
      </c>
      <c r="BR512" s="810"/>
      <c r="BS512" s="810"/>
      <c r="BT512" s="811"/>
      <c r="BU512" s="811"/>
      <c r="BV512" s="810"/>
      <c r="BW512" s="811"/>
      <c r="BX512" s="810"/>
      <c r="BY512" s="813"/>
      <c r="BZ512" s="811"/>
      <c r="CA512" s="813"/>
      <c r="CB512" s="811"/>
      <c r="CC512" s="810"/>
      <c r="CD512" s="810"/>
      <c r="CE512" s="810"/>
      <c r="CF512" s="810"/>
      <c r="CG512" s="810"/>
      <c r="CH512" s="810"/>
      <c r="CI512" s="810"/>
      <c r="CJ512" s="810"/>
      <c r="CK512" s="814"/>
      <c r="CL512" s="815">
        <f t="array" ref="CL512">getSection(I512,J512,K512)</f>
        <v>9</v>
      </c>
      <c r="CM512" s="508">
        <f t="array" ref="CM512">IF(AQ512="N/A","",IF(CU512="N/A",0,GetRapPrice(I512,H512,J512,K512)))</f>
        <v>3900</v>
      </c>
      <c r="CN512" s="509">
        <f t="shared" si="116"/>
        <v>-0.4</v>
      </c>
      <c r="CO512" s="509">
        <f t="array" ref="CO512">IF(AQ512="N/A","",IF(CU512="N/A",0,IF(ISBLANK(G512),0,GetPolSymmDiscount(I512,H512,J512,K512,L512,M512,N512,O512))))</f>
        <v>0</v>
      </c>
      <c r="CP512" s="509">
        <f t="array" ref="CP512">IF(AQ512="N/A","",Depthdisc(I512,H512,L512,J512,K512,Z512,"Y"))</f>
        <v>0</v>
      </c>
      <c r="CQ512" s="509">
        <f t="array" ref="CQ512">IF(AQ512="N/A","",IF(CU512="N/A",0,GetSizePremiums(I512,H512,J512,K512,L512,M512,N512,O512,getSection(G512,J512,K512))))</f>
        <v>0</v>
      </c>
      <c r="CR512" s="509">
        <f t="array" ref="CR512">IF(AQ512="N/A","",IF(CU512="N/A",0,IF(ISBLANK(G512),0,GetDiameterPremiums(I512,H512,L512,M512,N512,O512,J512,K512,T512))))</f>
        <v>0</v>
      </c>
      <c r="CS512" s="509">
        <f t="array" ref="CS512">IF(AQ512="N/A","",IF(CU512="N/A",0,IF(ISBLANK(G512),0,GetKtoSPremiums(I512,H512,J512,K512,AJ512))))</f>
        <v>0</v>
      </c>
      <c r="CT512" s="509">
        <f t="shared" si="117"/>
        <v>-0.4</v>
      </c>
      <c r="CU512" s="508">
        <f t="array" ref="CU512">IF(AQ512="N/A","",GetFMP(I512, H512, J512, K512, L512, M512, N512, O512, (Q512+R512)/2,Z512,AJ512,"Y"))</f>
        <v>2340</v>
      </c>
      <c r="CV512" s="504">
        <f t="shared" si="118"/>
        <v>2340</v>
      </c>
      <c r="CW512" s="508">
        <f t="shared" si="119"/>
        <v>3900</v>
      </c>
      <c r="CX512" s="717">
        <f t="shared" si="120"/>
        <v>0</v>
      </c>
      <c r="CY512" s="717">
        <f>IF(OR(AQ512="N/A",BM512="N/A",BI512="N/A"),"",IF(AND(H512&lt;1,H512&gt;=0.3,I511="ROUND"),IF(CT512&gt;=-0.4,-0.2,-0.15),MAX(CX512,IF(OR(AQ512="N/A",BM512="N/A",BI512="N/A"),"",GetFinalDiscount("Y", I512, H512, J512, K512, L512, M512, N512, O512, AS512, AT512,AU512,AV512, AW512, AX512,AY512, AZ512, BA512, BB512,BC512,BD512, BE512,BG512, BH512, BJ512, BK512, BN512, BO512, BP512)))))</f>
        <v>0</v>
      </c>
      <c r="CZ512" s="717">
        <f t="shared" si="121"/>
        <v>-0.4</v>
      </c>
      <c r="DA512" s="509">
        <f t="shared" si="122"/>
        <v>-0.4</v>
      </c>
      <c r="DB512" s="504">
        <f t="shared" si="123"/>
        <v>2340</v>
      </c>
      <c r="DC512" s="504">
        <f t="shared" si="124"/>
        <v>2340</v>
      </c>
      <c r="DD512" s="504" t="str">
        <f t="shared" si="125"/>
        <v/>
      </c>
      <c r="DE512" s="504">
        <f t="array" ref="DE512">IF(OR(AQ512="N/A",BM512="N/A",BI512="N/A"),"",GetCertCharge(H512,"Y",AL512))</f>
        <v>125</v>
      </c>
      <c r="DF512" s="504">
        <f>IF(OR(AQ512="N/A",BM512="N/A",BI512="N/A"),"",DC512*Parameters!$L$3)</f>
        <v>93.600000000000009</v>
      </c>
      <c r="DG512" s="504">
        <f t="shared" si="126"/>
        <v>2121.4</v>
      </c>
      <c r="DH512" s="504">
        <f t="shared" si="127"/>
        <v>2121.4</v>
      </c>
    </row>
    <row r="513" spans="2:112" x14ac:dyDescent="0.25">
      <c r="B513" s="798"/>
      <c r="C513" s="799" t="s">
        <v>1871</v>
      </c>
      <c r="D513" s="512"/>
      <c r="E513" s="512"/>
      <c r="F513" s="722" t="s">
        <v>24</v>
      </c>
      <c r="G513" s="800"/>
      <c r="H513" s="801">
        <v>1</v>
      </c>
      <c r="I513" s="509" t="s">
        <v>196</v>
      </c>
      <c r="J513" s="802" t="s">
        <v>233</v>
      </c>
      <c r="K513" s="803" t="s">
        <v>243</v>
      </c>
      <c r="L513" s="804" t="s">
        <v>202</v>
      </c>
      <c r="M513" s="805" t="s">
        <v>202</v>
      </c>
      <c r="N513" s="804" t="s">
        <v>202</v>
      </c>
      <c r="O513" s="804" t="s">
        <v>22</v>
      </c>
      <c r="P513" s="806"/>
      <c r="Q513" s="805"/>
      <c r="R513" s="805"/>
      <c r="S513" s="805"/>
      <c r="T513" s="805"/>
      <c r="U513" s="805">
        <v>1.0149999999999999</v>
      </c>
      <c r="V513" s="805"/>
      <c r="W513" s="805"/>
      <c r="X513" s="805"/>
      <c r="Y513" s="805"/>
      <c r="Z513" s="805">
        <v>65</v>
      </c>
      <c r="AA513" s="512">
        <v>59</v>
      </c>
      <c r="AB513" s="512"/>
      <c r="AC513" s="512"/>
      <c r="AD513" s="807"/>
      <c r="AE513" s="805"/>
      <c r="AF513" s="805"/>
      <c r="AG513" s="805"/>
      <c r="AH513" s="805"/>
      <c r="AI513" s="512"/>
      <c r="AJ513" s="512" t="s">
        <v>2013</v>
      </c>
      <c r="AK513" s="807"/>
      <c r="AL513" s="512"/>
      <c r="AM513" s="807"/>
      <c r="AN513" s="512"/>
      <c r="AO513" s="559">
        <f t="array" ref="AO513">IF(AQ513="N/A","",GetRapPrice(I513,H513,J513,K513))</f>
        <v>11300</v>
      </c>
      <c r="AP513" s="509">
        <f t="shared" si="112"/>
        <v>-0.49</v>
      </c>
      <c r="AQ513" s="508">
        <f t="array" ref="AQ513">GetFMP(I513,H513,J513,K513,L513,M513,N513,O513,(Q513+R513)/2,Z513,AJ513,"Y")</f>
        <v>5763</v>
      </c>
      <c r="AR513" s="504">
        <f t="shared" si="113"/>
        <v>5763</v>
      </c>
      <c r="AS513" s="808"/>
      <c r="AT513" s="809"/>
      <c r="AU513" s="810"/>
      <c r="AV513" s="810"/>
      <c r="AW513" s="811" t="s">
        <v>189</v>
      </c>
      <c r="AX513" s="811" t="s">
        <v>257</v>
      </c>
      <c r="AY513" s="810" t="s">
        <v>1183</v>
      </c>
      <c r="AZ513" s="810" t="s">
        <v>1183</v>
      </c>
      <c r="BA513" s="810" t="s">
        <v>1183</v>
      </c>
      <c r="BB513" s="810" t="s">
        <v>194</v>
      </c>
      <c r="BC513" s="810" t="s">
        <v>1183</v>
      </c>
      <c r="BD513" s="810" t="s">
        <v>1183</v>
      </c>
      <c r="BE513" s="810" t="s">
        <v>1183</v>
      </c>
      <c r="BF513" s="811">
        <f>NaturalRelatedDisc(I513,H513,J513,K513,AX513,"Y",L513,M513,N513,O513)+NaturalRelatedDisc(I513,H513,J513,K513,AY513,"Y",L513,M513,N513,O513)+OpenRelatedDisc(I513,H513,J513,K513,AZ513,"Y",L513,M513,N513,O513)+GrainingRelatedDisc(I513,H513,J513,K513,BA513,"Surface","Y",L513,M513,N513,O513)+GrainingRelatedDisc(I513,H513,J513,K513,BB513,"Internal","Y",L513,M513,N513,O513)+OthersRelatedDisc(I513,H513,J513,K513,BC513,"Y",L513,M513,N513,O513)+OthersRelatedDisc(I513,H513,J513,K513,BD513,"Y",L513,M513,N513,O513)+OthersRelatedDisc(I513,H513,J513,K513,BE513,"Y",L513,M513,N513,O513)+cutrelatedDisc(I513,H513,J513,K513,L513,M513,N513,AW513,"Y",O513)+GetColClarupgDwg(I513,H513,J513,K513,AU513,AV513,"Y",L513)</f>
        <v>0</v>
      </c>
      <c r="BG513" s="810" t="s">
        <v>1183</v>
      </c>
      <c r="BH513" s="810" t="s">
        <v>1183</v>
      </c>
      <c r="BI513" s="811">
        <f t="shared" si="114"/>
        <v>0</v>
      </c>
      <c r="BJ513" s="810" t="s">
        <v>1183</v>
      </c>
      <c r="BK513" s="810" t="s">
        <v>1183</v>
      </c>
      <c r="BL513" s="810" t="s">
        <v>1322</v>
      </c>
      <c r="BM513" s="811">
        <f t="shared" si="115"/>
        <v>0</v>
      </c>
      <c r="BN513" s="812" t="s">
        <v>861</v>
      </c>
      <c r="BO513" s="812" t="s">
        <v>861</v>
      </c>
      <c r="BP513" s="812" t="s">
        <v>749</v>
      </c>
      <c r="BQ513" s="811">
        <f>cleanrelateddisc(I513, H513, J513, K513, BN513, BO513, "Y", L513, M513, N513)+HARelatedDisc(I513, H513, J513, K513,BP513, "Y", L513)</f>
        <v>5.0000000000000001E-3</v>
      </c>
      <c r="BR513" s="810"/>
      <c r="BS513" s="810"/>
      <c r="BT513" s="811"/>
      <c r="BU513" s="811"/>
      <c r="BV513" s="810"/>
      <c r="BW513" s="811"/>
      <c r="BX513" s="810"/>
      <c r="BY513" s="813"/>
      <c r="BZ513" s="811"/>
      <c r="CA513" s="813"/>
      <c r="CB513" s="811"/>
      <c r="CC513" s="810"/>
      <c r="CD513" s="810"/>
      <c r="CE513" s="810"/>
      <c r="CF513" s="810"/>
      <c r="CG513" s="810"/>
      <c r="CH513" s="810"/>
      <c r="CI513" s="810"/>
      <c r="CJ513" s="810"/>
      <c r="CK513" s="814"/>
      <c r="CL513" s="815">
        <f t="array" ref="CL513">getSection(I513,J513,K513)</f>
        <v>4</v>
      </c>
      <c r="CM513" s="508">
        <f t="array" ref="CM513">IF(AQ513="N/A","",IF(CU513="N/A",0,GetRapPrice(I513,H513,J513,K513)))</f>
        <v>11300</v>
      </c>
      <c r="CN513" s="509">
        <f t="shared" si="116"/>
        <v>-0.48</v>
      </c>
      <c r="CO513" s="509">
        <f t="array" ref="CO513">IF(AQ513="N/A","",IF(CU513="N/A",0,IF(ISBLANK(G513),0,GetPolSymmDiscount(I513,H513,J513,K513,L513,M513,N513,O513))))</f>
        <v>0</v>
      </c>
      <c r="CP513" s="509">
        <f t="array" ref="CP513">IF(AQ513="N/A","",Depthdisc(I513,H513,L513,J513,K513,Z513,"Y"))</f>
        <v>0</v>
      </c>
      <c r="CQ513" s="509">
        <f t="array" ref="CQ513">IF(AQ513="N/A","",IF(CU513="N/A",0,GetSizePremiums(I513,H513,J513,K513,L513,M513,N513,O513,getSection(G513,J513,K513))))</f>
        <v>-0.01</v>
      </c>
      <c r="CR513" s="509">
        <f t="array" ref="CR513">IF(AQ513="N/A","",IF(CU513="N/A",0,IF(ISBLANK(G513),0,GetDiameterPremiums(I513,H513,L513,M513,N513,O513,J513,K513,T513))))</f>
        <v>0</v>
      </c>
      <c r="CS513" s="509">
        <f t="array" ref="CS513">IF(AQ513="N/A","",IF(CU513="N/A",0,IF(ISBLANK(G513),0,GetKtoSPremiums(I513,H513,J513,K513,AJ513))))</f>
        <v>0</v>
      </c>
      <c r="CT513" s="509">
        <f t="shared" si="117"/>
        <v>-0.49</v>
      </c>
      <c r="CU513" s="508">
        <f t="array" ref="CU513">IF(AQ513="N/A","",GetFMP(I513, H513, J513, K513, L513, M513, N513, O513, (Q513+R513)/2,Z513,AJ513,"Y"))</f>
        <v>5763</v>
      </c>
      <c r="CV513" s="504">
        <f t="shared" si="118"/>
        <v>5763</v>
      </c>
      <c r="CW513" s="508">
        <f t="shared" si="119"/>
        <v>11300</v>
      </c>
      <c r="CX513" s="717">
        <f t="shared" si="120"/>
        <v>5.0000000000000001E-3</v>
      </c>
      <c r="CY513" s="717">
        <f>IF(OR(AQ513="N/A",BM513="N/A",BI513="N/A"),"",IF(AND(H513&lt;1,H513&gt;=0.3,I512="ROUND"),IF(CT513&gt;=-0.4,-0.2,-0.15),MAX(CX513,IF(OR(AQ513="N/A",BM513="N/A",BI513="N/A"),"",GetFinalDiscount("Y", I513, H513, J513, K513, L513, M513, N513, O513, AS513, AT513,AU513,AV513, AW513, AX513,AY513, AZ513, BA513, BB513,BC513,BD513, BE513,BG513, BH513, BJ513, BK513, BN513, BO513, BP513)))))</f>
        <v>5.0000000000000001E-3</v>
      </c>
      <c r="CZ513" s="717">
        <f t="shared" si="121"/>
        <v>-0.49</v>
      </c>
      <c r="DA513" s="509">
        <f t="shared" si="122"/>
        <v>-0.48499999999999999</v>
      </c>
      <c r="DB513" s="504">
        <f t="shared" si="123"/>
        <v>5819.5</v>
      </c>
      <c r="DC513" s="504">
        <f t="shared" si="124"/>
        <v>5819.5</v>
      </c>
      <c r="DD513" s="504" t="str">
        <f t="shared" si="125"/>
        <v/>
      </c>
      <c r="DE513" s="504">
        <f t="array" ref="DE513">IF(OR(AQ513="N/A",BM513="N/A",BI513="N/A"),"",GetCertCharge(H513,"Y",AL513))</f>
        <v>125</v>
      </c>
      <c r="DF513" s="504">
        <f>IF(OR(AQ513="N/A",BM513="N/A",BI513="N/A"),"",DC513*Parameters!$L$3)</f>
        <v>232.78</v>
      </c>
      <c r="DG513" s="504">
        <f t="shared" si="126"/>
        <v>5461.72</v>
      </c>
      <c r="DH513" s="504">
        <f t="shared" si="127"/>
        <v>5461.72</v>
      </c>
    </row>
    <row r="514" spans="2:112" x14ac:dyDescent="0.25">
      <c r="B514" s="798"/>
      <c r="C514" s="799" t="s">
        <v>1872</v>
      </c>
      <c r="D514" s="512"/>
      <c r="E514" s="512"/>
      <c r="F514" s="722" t="s">
        <v>24</v>
      </c>
      <c r="G514" s="800"/>
      <c r="H514" s="801">
        <v>1</v>
      </c>
      <c r="I514" s="509" t="s">
        <v>196</v>
      </c>
      <c r="J514" s="802" t="s">
        <v>250</v>
      </c>
      <c r="K514" s="803" t="s">
        <v>259</v>
      </c>
      <c r="L514" s="804" t="s">
        <v>202</v>
      </c>
      <c r="M514" s="805" t="s">
        <v>202</v>
      </c>
      <c r="N514" s="804" t="s">
        <v>202</v>
      </c>
      <c r="O514" s="804" t="s">
        <v>22</v>
      </c>
      <c r="P514" s="806"/>
      <c r="Q514" s="805"/>
      <c r="R514" s="805"/>
      <c r="S514" s="805"/>
      <c r="T514" s="805"/>
      <c r="U514" s="805">
        <v>1.0109999999999999</v>
      </c>
      <c r="V514" s="805"/>
      <c r="W514" s="805"/>
      <c r="X514" s="805"/>
      <c r="Y514" s="805"/>
      <c r="Z514" s="805">
        <v>64.7</v>
      </c>
      <c r="AA514" s="512">
        <v>56</v>
      </c>
      <c r="AB514" s="512"/>
      <c r="AC514" s="512"/>
      <c r="AD514" s="807"/>
      <c r="AE514" s="805"/>
      <c r="AF514" s="805"/>
      <c r="AG514" s="805"/>
      <c r="AH514" s="805"/>
      <c r="AI514" s="512"/>
      <c r="AJ514" s="512" t="s">
        <v>1956</v>
      </c>
      <c r="AK514" s="807"/>
      <c r="AL514" s="512"/>
      <c r="AM514" s="807"/>
      <c r="AN514" s="512"/>
      <c r="AO514" s="559">
        <f t="array" ref="AO514">IF(AQ514="N/A","",GetRapPrice(I514,H514,J514,K514))</f>
        <v>7000</v>
      </c>
      <c r="AP514" s="509">
        <f t="shared" si="112"/>
        <v>-0.45999999999999996</v>
      </c>
      <c r="AQ514" s="508">
        <f t="array" ref="AQ514">GetFMP(I514,H514,J514,K514,L514,M514,N514,O514,(Q514+R514)/2,Z514,AJ514,"Y")</f>
        <v>3780.0000000000005</v>
      </c>
      <c r="AR514" s="504">
        <f t="shared" si="113"/>
        <v>3780.0000000000005</v>
      </c>
      <c r="AS514" s="808"/>
      <c r="AT514" s="809"/>
      <c r="AU514" s="810"/>
      <c r="AV514" s="810"/>
      <c r="AW514" s="811"/>
      <c r="AX514" s="811" t="s">
        <v>1183</v>
      </c>
      <c r="AY514" s="810" t="s">
        <v>1183</v>
      </c>
      <c r="AZ514" s="810" t="s">
        <v>1200</v>
      </c>
      <c r="BA514" s="810" t="s">
        <v>1183</v>
      </c>
      <c r="BB514" s="810" t="s">
        <v>1183</v>
      </c>
      <c r="BC514" s="810" t="s">
        <v>1183</v>
      </c>
      <c r="BD514" s="810" t="s">
        <v>1183</v>
      </c>
      <c r="BE514" s="810" t="s">
        <v>1232</v>
      </c>
      <c r="BF514" s="811">
        <f>NaturalRelatedDisc(I514,H514,J514,K514,AX514,"Y",L514,M514,N514,O514)+NaturalRelatedDisc(I514,H514,J514,K514,AY514,"Y",L514,M514,N514,O514)+OpenRelatedDisc(I514,H514,J514,K514,AZ514,"Y",L514,M514,N514,O514)+GrainingRelatedDisc(I514,H514,J514,K514,BA514,"Surface","Y",L514,M514,N514,O514)+GrainingRelatedDisc(I514,H514,J514,K514,BB514,"Internal","Y",L514,M514,N514,O514)+OthersRelatedDisc(I514,H514,J514,K514,BC514,"Y",L514,M514,N514,O514)+OthersRelatedDisc(I514,H514,J514,K514,BD514,"Y",L514,M514,N514,O514)+OthersRelatedDisc(I514,H514,J514,K514,BE514,"Y",L514,M514,N514,O514)+cutrelatedDisc(I514,H514,J514,K514,L514,M514,N514,AW514,"Y",O514)+GetColClarupgDwg(I514,H514,J514,K514,AU514,AV514,"Y",L514)</f>
        <v>-2.5000000000000001E-2</v>
      </c>
      <c r="BG514" s="810" t="s">
        <v>1183</v>
      </c>
      <c r="BH514" s="810" t="s">
        <v>1183</v>
      </c>
      <c r="BI514" s="811">
        <f t="shared" si="114"/>
        <v>0</v>
      </c>
      <c r="BJ514" s="810" t="s">
        <v>1183</v>
      </c>
      <c r="BK514" s="810" t="s">
        <v>1293</v>
      </c>
      <c r="BL514" s="810" t="s">
        <v>1183</v>
      </c>
      <c r="BM514" s="811">
        <f t="shared" si="115"/>
        <v>-0.01</v>
      </c>
      <c r="BN514" s="812" t="s">
        <v>861</v>
      </c>
      <c r="BO514" s="812" t="s">
        <v>749</v>
      </c>
      <c r="BP514" s="812" t="s">
        <v>749</v>
      </c>
      <c r="BQ514" s="811">
        <f>cleanrelateddisc(I514, H514, J514, K514, BN514, BO514, "Y", L514, M514, N514)+HARelatedDisc(I514, H514, J514, K514,BP514, "Y", L514)</f>
        <v>1.4999999999999999E-2</v>
      </c>
      <c r="BR514" s="810"/>
      <c r="BS514" s="810"/>
      <c r="BT514" s="811"/>
      <c r="BU514" s="811"/>
      <c r="BV514" s="810"/>
      <c r="BW514" s="811"/>
      <c r="BX514" s="810"/>
      <c r="BY514" s="813"/>
      <c r="BZ514" s="811"/>
      <c r="CA514" s="813"/>
      <c r="CB514" s="811"/>
      <c r="CC514" s="810"/>
      <c r="CD514" s="810"/>
      <c r="CE514" s="810"/>
      <c r="CF514" s="810"/>
      <c r="CG514" s="810"/>
      <c r="CH514" s="810"/>
      <c r="CI514" s="810"/>
      <c r="CJ514" s="810"/>
      <c r="CK514" s="814"/>
      <c r="CL514" s="815">
        <f t="array" ref="CL514">getSection(I514,J514,K514)</f>
        <v>8</v>
      </c>
      <c r="CM514" s="508">
        <f t="array" ref="CM514">IF(AQ514="N/A","",IF(CU514="N/A",0,GetRapPrice(I514,H514,J514,K514)))</f>
        <v>7000</v>
      </c>
      <c r="CN514" s="509">
        <f t="shared" si="116"/>
        <v>-0.45999999999999996</v>
      </c>
      <c r="CO514" s="509">
        <f t="array" ref="CO514">IF(AQ514="N/A","",IF(CU514="N/A",0,IF(ISBLANK(G514),0,GetPolSymmDiscount(I514,H514,J514,K514,L514,M514,N514,O514))))</f>
        <v>0</v>
      </c>
      <c r="CP514" s="509">
        <f t="array" ref="CP514">IF(AQ514="N/A","",Depthdisc(I514,H514,L514,J514,K514,Z514,"Y"))</f>
        <v>0</v>
      </c>
      <c r="CQ514" s="509">
        <f t="array" ref="CQ514">IF(AQ514="N/A","",IF(CU514="N/A",0,GetSizePremiums(I514,H514,J514,K514,L514,M514,N514,O514,getSection(G514,J514,K514))))</f>
        <v>0</v>
      </c>
      <c r="CR514" s="509">
        <f t="array" ref="CR514">IF(AQ514="N/A","",IF(CU514="N/A",0,IF(ISBLANK(G514),0,GetDiameterPremiums(I514,H514,L514,M514,N514,O514,J514,K514,T514))))</f>
        <v>0</v>
      </c>
      <c r="CS514" s="509">
        <f t="array" ref="CS514">IF(AQ514="N/A","",IF(CU514="N/A",0,IF(ISBLANK(G514),0,GetKtoSPremiums(I514,H514,J514,K514,AJ514))))</f>
        <v>0</v>
      </c>
      <c r="CT514" s="509">
        <f t="shared" si="117"/>
        <v>-0.45999999999999996</v>
      </c>
      <c r="CU514" s="508">
        <f t="array" ref="CU514">IF(AQ514="N/A","",GetFMP(I514, H514, J514, K514, L514, M514, N514, O514, (Q514+R514)/2,Z514,AJ514,"Y"))</f>
        <v>3780.0000000000005</v>
      </c>
      <c r="CV514" s="504">
        <f t="shared" si="118"/>
        <v>3780.0000000000005</v>
      </c>
      <c r="CW514" s="508">
        <f t="shared" si="119"/>
        <v>7000</v>
      </c>
      <c r="CX514" s="717">
        <f t="shared" si="120"/>
        <v>-2.0000000000000004E-2</v>
      </c>
      <c r="CY514" s="717">
        <f>IF(OR(AQ514="N/A",BM514="N/A",BI514="N/A"),"",IF(AND(H514&lt;1,H514&gt;=0.3,I513="ROUND"),IF(CT514&gt;=-0.4,-0.2,-0.15),MAX(CX514,IF(OR(AQ514="N/A",BM514="N/A",BI514="N/A"),"",GetFinalDiscount("Y", I514, H514, J514, K514, L514, M514, N514, O514, AS514, AT514,AU514,AV514, AW514, AX514,AY514, AZ514, BA514, BB514,BC514,BD514, BE514,BG514, BH514, BJ514, BK514, BN514, BO514, BP514)))))</f>
        <v>-1.0000000000000002E-2</v>
      </c>
      <c r="CZ514" s="717">
        <f t="shared" si="121"/>
        <v>-0.45999999999999996</v>
      </c>
      <c r="DA514" s="509">
        <f t="shared" si="122"/>
        <v>-0.47</v>
      </c>
      <c r="DB514" s="504">
        <f t="shared" si="123"/>
        <v>3710</v>
      </c>
      <c r="DC514" s="504">
        <f t="shared" si="124"/>
        <v>3710</v>
      </c>
      <c r="DD514" s="504" t="str">
        <f t="shared" si="125"/>
        <v/>
      </c>
      <c r="DE514" s="504">
        <f t="array" ref="DE514">IF(OR(AQ514="N/A",BM514="N/A",BI514="N/A"),"",GetCertCharge(H514,"Y",AL514))</f>
        <v>125</v>
      </c>
      <c r="DF514" s="504">
        <f>IF(OR(AQ514="N/A",BM514="N/A",BI514="N/A"),"",DC514*Parameters!$L$3)</f>
        <v>148.4</v>
      </c>
      <c r="DG514" s="504">
        <f t="shared" si="126"/>
        <v>3436.6</v>
      </c>
      <c r="DH514" s="504">
        <f t="shared" si="127"/>
        <v>3436.6</v>
      </c>
    </row>
    <row r="515" spans="2:112" x14ac:dyDescent="0.25">
      <c r="B515" s="798"/>
      <c r="C515" s="799" t="s">
        <v>1543</v>
      </c>
      <c r="D515" s="512"/>
      <c r="E515" s="512"/>
      <c r="F515" s="722" t="s">
        <v>24</v>
      </c>
      <c r="G515" s="800"/>
      <c r="H515" s="801">
        <v>1</v>
      </c>
      <c r="I515" s="509" t="s">
        <v>968</v>
      </c>
      <c r="J515" s="802" t="s">
        <v>215</v>
      </c>
      <c r="K515" s="803" t="s">
        <v>251</v>
      </c>
      <c r="L515" s="804"/>
      <c r="M515" s="805" t="s">
        <v>188</v>
      </c>
      <c r="N515" s="804" t="s">
        <v>202</v>
      </c>
      <c r="O515" s="804" t="s">
        <v>22</v>
      </c>
      <c r="P515" s="806"/>
      <c r="Q515" s="805"/>
      <c r="R515" s="805"/>
      <c r="S515" s="805"/>
      <c r="T515" s="805"/>
      <c r="U515" s="805">
        <v>1.92</v>
      </c>
      <c r="V515" s="805"/>
      <c r="W515" s="805"/>
      <c r="X515" s="805"/>
      <c r="Y515" s="805"/>
      <c r="Z515" s="805">
        <v>61.6</v>
      </c>
      <c r="AA515" s="512">
        <v>58</v>
      </c>
      <c r="AB515" s="512"/>
      <c r="AC515" s="512"/>
      <c r="AD515" s="807"/>
      <c r="AE515" s="805"/>
      <c r="AF515" s="805"/>
      <c r="AG515" s="805"/>
      <c r="AH515" s="805"/>
      <c r="AI515" s="512"/>
      <c r="AJ515" s="512" t="s">
        <v>1990</v>
      </c>
      <c r="AK515" s="807"/>
      <c r="AL515" s="512"/>
      <c r="AM515" s="807"/>
      <c r="AN515" s="512"/>
      <c r="AO515" s="559">
        <f t="array" ref="AO515">IF(AQ515="N/A","",GetRapPrice(I515,H515,J515,K515))</f>
        <v>6600</v>
      </c>
      <c r="AP515" s="509">
        <f t="shared" ref="AP515:AP578" si="128">IF(AQ515="N/A","",IF(AO515=0,0,-1+AQ515/AO515))</f>
        <v>-0.29000000000000004</v>
      </c>
      <c r="AQ515" s="508">
        <f t="array" ref="AQ515">GetFMP(I515,H515,J515,K515,L515,M515,N515,O515,(Q515+R515)/2,Z515,AJ515,"Y")</f>
        <v>4686</v>
      </c>
      <c r="AR515" s="504">
        <f t="shared" ref="AR515:AR578" si="129">IF(AQ515="N/A","",AQ515*H515)</f>
        <v>4686</v>
      </c>
      <c r="AS515" s="808"/>
      <c r="AT515" s="809"/>
      <c r="AU515" s="810"/>
      <c r="AV515" s="810"/>
      <c r="AW515" s="811" t="s">
        <v>229</v>
      </c>
      <c r="AX515" s="811" t="s">
        <v>1183</v>
      </c>
      <c r="AY515" s="810" t="s">
        <v>1183</v>
      </c>
      <c r="AZ515" s="810" t="s">
        <v>1183</v>
      </c>
      <c r="BA515" s="810" t="s">
        <v>1183</v>
      </c>
      <c r="BB515" s="810" t="s">
        <v>1183</v>
      </c>
      <c r="BC515" s="810" t="s">
        <v>1183</v>
      </c>
      <c r="BD515" s="810" t="s">
        <v>1183</v>
      </c>
      <c r="BE515" s="810" t="s">
        <v>1235</v>
      </c>
      <c r="BF515" s="811">
        <f>NaturalRelatedDisc(I515,H515,J515,K515,AX515,"Y",L515,M515,N515,O515)+NaturalRelatedDisc(I515,H515,J515,K515,AY515,"Y",L515,M515,N515,O515)+OpenRelatedDisc(I515,H515,J515,K515,AZ515,"Y",L515,M515,N515,O515)+GrainingRelatedDisc(I515,H515,J515,K515,BA515,"Surface","Y",L515,M515,N515,O515)+GrainingRelatedDisc(I515,H515,J515,K515,BB515,"Internal","Y",L515,M515,N515,O515)+OthersRelatedDisc(I515,H515,J515,K515,BC515,"Y",L515,M515,N515,O515)+OthersRelatedDisc(I515,H515,J515,K515,BD515,"Y",L515,M515,N515,O515)+OthersRelatedDisc(I515,H515,J515,K515,BE515,"Y",L515,M515,N515,O515)+cutrelatedDisc(I515,H515,J515,K515,L515,M515,N515,AW515,"Y",O515)+GetColClarupgDwg(I515,H515,J515,K515,AU515,AV515,"Y",L515)</f>
        <v>-0.01</v>
      </c>
      <c r="BG515" s="810" t="s">
        <v>1183</v>
      </c>
      <c r="BH515" s="810" t="s">
        <v>1183</v>
      </c>
      <c r="BI515" s="811">
        <f t="shared" ref="BI515:BI578" si="130">BGMRelatedDisc(I515,H515,J515,K515,BG515,BH515,"Y",L515,M515,N515,O515)</f>
        <v>0</v>
      </c>
      <c r="BJ515" s="810" t="s">
        <v>1183</v>
      </c>
      <c r="BK515" s="810" t="s">
        <v>1293</v>
      </c>
      <c r="BL515" s="810" t="s">
        <v>1326</v>
      </c>
      <c r="BM515" s="811">
        <f t="shared" ref="BM515:BM578" si="131">MIN(BlackRelatedDisc(I515,H515,J515,K515,BJ515,"Y",L515,M515,N515,O515),BlackRelatedDisc(I515,H515,J515,K515,BK515,"Y",L515,M515,N515,O515))</f>
        <v>-0.03</v>
      </c>
      <c r="BN515" s="812" t="s">
        <v>861</v>
      </c>
      <c r="BO515" s="812" t="s">
        <v>861</v>
      </c>
      <c r="BP515" s="812" t="s">
        <v>749</v>
      </c>
      <c r="BQ515" s="811">
        <f>cleanrelateddisc(I515, H515, J515, K515, BN515, BO515, "Y", L515, M515, N515)+HARelatedDisc(I515, H515, J515, K515,BP515, "Y", L515)</f>
        <v>1.4999999999999999E-2</v>
      </c>
      <c r="BR515" s="810"/>
      <c r="BS515" s="810"/>
      <c r="BT515" s="811"/>
      <c r="BU515" s="811"/>
      <c r="BV515" s="810"/>
      <c r="BW515" s="811"/>
      <c r="BX515" s="810"/>
      <c r="BY515" s="813"/>
      <c r="BZ515" s="811"/>
      <c r="CA515" s="813"/>
      <c r="CB515" s="811"/>
      <c r="CC515" s="810"/>
      <c r="CD515" s="810"/>
      <c r="CE515" s="810"/>
      <c r="CF515" s="810"/>
      <c r="CG515" s="810"/>
      <c r="CH515" s="810"/>
      <c r="CI515" s="810"/>
      <c r="CJ515" s="810"/>
      <c r="CK515" s="814"/>
      <c r="CL515" s="815">
        <f t="array" ref="CL515">getSection(I515,J515,K515)</f>
        <v>5</v>
      </c>
      <c r="CM515" s="508">
        <f t="array" ref="CM515">IF(AQ515="N/A","",IF(CU515="N/A",0,GetRapPrice(I515,H515,J515,K515)))</f>
        <v>6600</v>
      </c>
      <c r="CN515" s="509">
        <f t="shared" ref="CN515:CN578" si="132">IF(AQ515="N/A","",IF(CU515="N/A",0,AP515-SUM(CO515+CQ515+CR515+CS515+CP515)))</f>
        <v>-0.27</v>
      </c>
      <c r="CO515" s="509">
        <f t="array" ref="CO515">IF(AQ515="N/A","",IF(CU515="N/A",0,IF(ISBLANK(G515),0,GetPolSymmDiscount(I515,H515,J515,K515,L515,M515,N515,O515))))</f>
        <v>0</v>
      </c>
      <c r="CP515" s="509">
        <f t="array" ref="CP515">IF(AQ515="N/A","",Depthdisc(I515,H515,L515,J515,K515,Z515,"Y"))</f>
        <v>0</v>
      </c>
      <c r="CQ515" s="509">
        <f t="array" ref="CQ515">IF(AQ515="N/A","",IF(CU515="N/A",0,GetSizePremiums(I515,H515,J515,K515,L515,M515,N515,O515,getSection(G515,J515,K515))))</f>
        <v>-0.02</v>
      </c>
      <c r="CR515" s="509">
        <f t="array" ref="CR515">IF(AQ515="N/A","",IF(CU515="N/A",0,IF(ISBLANK(G515),0,GetDiameterPremiums(I515,H515,L515,M515,N515,O515,J515,K515,T515))))</f>
        <v>0</v>
      </c>
      <c r="CS515" s="509">
        <f t="array" ref="CS515">IF(AQ515="N/A","",IF(CU515="N/A",0,IF(ISBLANK(G515),0,GetKtoSPremiums(I515,H515,J515,K515,AJ515))))</f>
        <v>0</v>
      </c>
      <c r="CT515" s="509">
        <f t="shared" ref="CT515:CT578" si="133">IF(AQ515="N/A","",IF(CU515="N/A",0,IF(OR(CM515=0,CU515=0,CM515=""),"",-1+CU515/CM515)))</f>
        <v>-0.29000000000000004</v>
      </c>
      <c r="CU515" s="508">
        <f t="array" ref="CU515">IF(AQ515="N/A","",GetFMP(I515, H515, J515, K515, L515, M515, N515, O515, (Q515+R515)/2,Z515,AJ515,"Y"))</f>
        <v>4686</v>
      </c>
      <c r="CV515" s="504">
        <f t="shared" ref="CV515:CV578" si="134">IF(AQ515="N/A","",IF(CU515="N/A",0,CU515*H515))</f>
        <v>4686</v>
      </c>
      <c r="CW515" s="508">
        <f t="shared" ref="CW515:CW578" si="135">CM515</f>
        <v>6600</v>
      </c>
      <c r="CX515" s="717">
        <f t="shared" ref="CX515:CX578" si="136">IF(OR(AQ515="N/A",BM515="N/A",BI515="N/A"),"",BF515+BI515+BM515+BQ515)</f>
        <v>-2.5000000000000001E-2</v>
      </c>
      <c r="CY515" s="717">
        <f>IF(OR(AQ515="N/A",BM515="N/A",BI515="N/A"),"",IF(AND(H515&lt;1,H515&gt;=0.3,I514="ROUND"),IF(CT515&gt;=-0.4,-0.2,-0.15),MAX(CX515,IF(OR(AQ515="N/A",BM515="N/A",BI515="N/A"),"",GetFinalDiscount("Y", I515, H515, J515, K515, L515, M515, N515, O515, AS515, AT515,AU515,AV515, AW515, AX515,AY515, AZ515, BA515, BB515,BC515,BD515, BE515,BG515, BH515, BJ515, BK515, BN515, BO515, BP515)))))</f>
        <v>4.9999999999999992E-3</v>
      </c>
      <c r="CZ515" s="717">
        <f t="shared" ref="CZ515:CZ578" si="137">CT515</f>
        <v>-0.29000000000000004</v>
      </c>
      <c r="DA515" s="509">
        <f t="shared" ref="DA515:DA578" si="138">IF(OR(AQ515="N/A",BM515="N/A",BI515="N/A"),"",CZ515+MAX(CX515,CY515))</f>
        <v>-0.28500000000000003</v>
      </c>
      <c r="DB515" s="504">
        <f t="shared" ref="DB515:DB578" si="139">IF(OR(AQ515="N/A",BM515="N/A",BI515="N/A"),"",CW515*(1+DA515))</f>
        <v>4719</v>
      </c>
      <c r="DC515" s="504">
        <f t="shared" ref="DC515:DC578" si="140">IF(OR(AQ515="N/A",BM515="N/A",BI515="N/A"),"",DB515*H515)</f>
        <v>4719</v>
      </c>
      <c r="DD515" s="504" t="str">
        <f t="shared" ref="DD515:DD578" si="141">IF(BM515="N/A","Black not allowed in Fancy nor 3Cts+",IF(BI515="N/A","BGM Not Allowed in Fancy nor 3Cts+",IF(AQ515="N/A","No Price Available in Pricelist","")))</f>
        <v/>
      </c>
      <c r="DE515" s="504">
        <f t="array" ref="DE515">IF(OR(AQ515="N/A",BM515="N/A",BI515="N/A"),"",GetCertCharge(H515,"Y",AL515))</f>
        <v>125</v>
      </c>
      <c r="DF515" s="504">
        <f>IF(OR(AQ515="N/A",BM515="N/A",BI515="N/A"),"",DC515*Parameters!$L$3)</f>
        <v>188.76</v>
      </c>
      <c r="DG515" s="504">
        <f t="shared" ref="DG515:DG578" si="142">IF(OR(AQ515="N/A",BM515="N/A",BI515="N/A"),"",DC515-DE515-DF515)</f>
        <v>4405.24</v>
      </c>
      <c r="DH515" s="504">
        <f t="shared" ref="DH515:DH578" si="143">IF(OR(AQ515="N/A",BM515="N/A",BI515="N/A"),"",DG515/H515)</f>
        <v>4405.24</v>
      </c>
    </row>
    <row r="516" spans="2:112" x14ac:dyDescent="0.25">
      <c r="B516" s="798"/>
      <c r="C516" s="799" t="s">
        <v>1544</v>
      </c>
      <c r="D516" s="512"/>
      <c r="E516" s="512"/>
      <c r="F516" s="722" t="s">
        <v>24</v>
      </c>
      <c r="G516" s="800"/>
      <c r="H516" s="801">
        <v>1</v>
      </c>
      <c r="I516" s="509" t="s">
        <v>196</v>
      </c>
      <c r="J516" s="802" t="s">
        <v>265</v>
      </c>
      <c r="K516" s="803" t="s">
        <v>251</v>
      </c>
      <c r="L516" s="804" t="s">
        <v>188</v>
      </c>
      <c r="M516" s="805" t="s">
        <v>188</v>
      </c>
      <c r="N516" s="804" t="s">
        <v>188</v>
      </c>
      <c r="O516" s="804" t="s">
        <v>22</v>
      </c>
      <c r="P516" s="806"/>
      <c r="Q516" s="805"/>
      <c r="R516" s="805"/>
      <c r="S516" s="805"/>
      <c r="T516" s="805"/>
      <c r="U516" s="805">
        <v>1.0049999999999999</v>
      </c>
      <c r="V516" s="805"/>
      <c r="W516" s="805"/>
      <c r="X516" s="805"/>
      <c r="Y516" s="805"/>
      <c r="Z516" s="805">
        <v>60.2</v>
      </c>
      <c r="AA516" s="512">
        <v>60</v>
      </c>
      <c r="AB516" s="512"/>
      <c r="AC516" s="512"/>
      <c r="AD516" s="807"/>
      <c r="AE516" s="805"/>
      <c r="AF516" s="805"/>
      <c r="AG516" s="805"/>
      <c r="AH516" s="805"/>
      <c r="AI516" s="512"/>
      <c r="AJ516" s="512" t="s">
        <v>1968</v>
      </c>
      <c r="AK516" s="807"/>
      <c r="AL516" s="512"/>
      <c r="AM516" s="807"/>
      <c r="AN516" s="512"/>
      <c r="AO516" s="559">
        <f t="array" ref="AO516">IF(AQ516="N/A","",GetRapPrice(I516,H516,J516,K516))</f>
        <v>5700</v>
      </c>
      <c r="AP516" s="509">
        <f t="shared" si="128"/>
        <v>-0.34000000000000008</v>
      </c>
      <c r="AQ516" s="508">
        <f t="array" ref="AQ516">GetFMP(I516,H516,J516,K516,L516,M516,N516,O516,(Q516+R516)/2,Z516,AJ516,"Y")</f>
        <v>3761.9999999999995</v>
      </c>
      <c r="AR516" s="504">
        <f t="shared" si="129"/>
        <v>3761.9999999999995</v>
      </c>
      <c r="AS516" s="808"/>
      <c r="AT516" s="809"/>
      <c r="AU516" s="810"/>
      <c r="AV516" s="810"/>
      <c r="AW516" s="811" t="s">
        <v>189</v>
      </c>
      <c r="AX516" s="811" t="s">
        <v>1183</v>
      </c>
      <c r="AY516" s="810" t="s">
        <v>1183</v>
      </c>
      <c r="AZ516" s="810" t="s">
        <v>1183</v>
      </c>
      <c r="BA516" s="810" t="s">
        <v>1183</v>
      </c>
      <c r="BB516" s="810" t="s">
        <v>1183</v>
      </c>
      <c r="BC516" s="810" t="s">
        <v>1183</v>
      </c>
      <c r="BD516" s="810" t="s">
        <v>1183</v>
      </c>
      <c r="BE516" s="810" t="s">
        <v>1238</v>
      </c>
      <c r="BF516" s="811">
        <f>NaturalRelatedDisc(I516,H516,J516,K516,AX516,"Y",L516,M516,N516,O516)+NaturalRelatedDisc(I516,H516,J516,K516,AY516,"Y",L516,M516,N516,O516)+OpenRelatedDisc(I516,H516,J516,K516,AZ516,"Y",L516,M516,N516,O516)+GrainingRelatedDisc(I516,H516,J516,K516,BA516,"Surface","Y",L516,M516,N516,O516)+GrainingRelatedDisc(I516,H516,J516,K516,BB516,"Internal","Y",L516,M516,N516,O516)+OthersRelatedDisc(I516,H516,J516,K516,BC516,"Y",L516,M516,N516,O516)+OthersRelatedDisc(I516,H516,J516,K516,BD516,"Y",L516,M516,N516,O516)+OthersRelatedDisc(I516,H516,J516,K516,BE516,"Y",L516,M516,N516,O516)+cutrelatedDisc(I516,H516,J516,K516,L516,M516,N516,AW516,"Y",O516)+GetColClarupgDwg(I516,H516,J516,K516,AU516,AV516,"Y",L516)</f>
        <v>-5.0000000000000001E-3</v>
      </c>
      <c r="BG516" s="810" t="s">
        <v>1183</v>
      </c>
      <c r="BH516" s="810" t="s">
        <v>1183</v>
      </c>
      <c r="BI516" s="811">
        <f t="shared" si="130"/>
        <v>0</v>
      </c>
      <c r="BJ516" s="810" t="s">
        <v>1183</v>
      </c>
      <c r="BK516" s="810" t="s">
        <v>1183</v>
      </c>
      <c r="BL516" s="810" t="s">
        <v>1326</v>
      </c>
      <c r="BM516" s="811">
        <f t="shared" si="131"/>
        <v>0</v>
      </c>
      <c r="BN516" s="812" t="s">
        <v>861</v>
      </c>
      <c r="BO516" s="812" t="s">
        <v>861</v>
      </c>
      <c r="BP516" s="812" t="s">
        <v>749</v>
      </c>
      <c r="BQ516" s="811">
        <f>cleanrelateddisc(I516, H516, J516, K516, BN516, BO516, "Y", L516, M516, N516)+HARelatedDisc(I516, H516, J516, K516,BP516, "Y", L516)</f>
        <v>5.0000000000000001E-3</v>
      </c>
      <c r="BR516" s="810"/>
      <c r="BS516" s="810"/>
      <c r="BT516" s="811"/>
      <c r="BU516" s="811"/>
      <c r="BV516" s="810"/>
      <c r="BW516" s="811"/>
      <c r="BX516" s="810"/>
      <c r="BY516" s="813"/>
      <c r="BZ516" s="811"/>
      <c r="CA516" s="813"/>
      <c r="CB516" s="811"/>
      <c r="CC516" s="810"/>
      <c r="CD516" s="810"/>
      <c r="CE516" s="810"/>
      <c r="CF516" s="810"/>
      <c r="CG516" s="810"/>
      <c r="CH516" s="810"/>
      <c r="CI516" s="810"/>
      <c r="CJ516" s="810"/>
      <c r="CK516" s="814"/>
      <c r="CL516" s="815">
        <f t="array" ref="CL516">getSection(I516,J516,K516)</f>
        <v>6</v>
      </c>
      <c r="CM516" s="508">
        <f t="array" ref="CM516">IF(AQ516="N/A","",IF(CU516="N/A",0,GetRapPrice(I516,H516,J516,K516)))</f>
        <v>5700</v>
      </c>
      <c r="CN516" s="509">
        <f t="shared" si="132"/>
        <v>-0.34000000000000008</v>
      </c>
      <c r="CO516" s="509">
        <f t="array" ref="CO516">IF(AQ516="N/A","",IF(CU516="N/A",0,IF(ISBLANK(G516),0,GetPolSymmDiscount(I516,H516,J516,K516,L516,M516,N516,O516))))</f>
        <v>0</v>
      </c>
      <c r="CP516" s="509">
        <f t="array" ref="CP516">IF(AQ516="N/A","",Depthdisc(I516,H516,L516,J516,K516,Z516,"Y"))</f>
        <v>0</v>
      </c>
      <c r="CQ516" s="509">
        <f t="array" ref="CQ516">IF(AQ516="N/A","",IF(CU516="N/A",0,GetSizePremiums(I516,H516,J516,K516,L516,M516,N516,O516,getSection(G516,J516,K516))))</f>
        <v>0</v>
      </c>
      <c r="CR516" s="509">
        <f t="array" ref="CR516">IF(AQ516="N/A","",IF(CU516="N/A",0,IF(ISBLANK(G516),0,GetDiameterPremiums(I516,H516,L516,M516,N516,O516,J516,K516,T516))))</f>
        <v>0</v>
      </c>
      <c r="CS516" s="509">
        <f t="array" ref="CS516">IF(AQ516="N/A","",IF(CU516="N/A",0,IF(ISBLANK(G516),0,GetKtoSPremiums(I516,H516,J516,K516,AJ516))))</f>
        <v>0</v>
      </c>
      <c r="CT516" s="509">
        <f t="shared" si="133"/>
        <v>-0.34000000000000008</v>
      </c>
      <c r="CU516" s="508">
        <f t="array" ref="CU516">IF(AQ516="N/A","",GetFMP(I516, H516, J516, K516, L516, M516, N516, O516, (Q516+R516)/2,Z516,AJ516,"Y"))</f>
        <v>3761.9999999999995</v>
      </c>
      <c r="CV516" s="504">
        <f t="shared" si="134"/>
        <v>3761.9999999999995</v>
      </c>
      <c r="CW516" s="508">
        <f t="shared" si="135"/>
        <v>5700</v>
      </c>
      <c r="CX516" s="717">
        <f t="shared" si="136"/>
        <v>0</v>
      </c>
      <c r="CY516" s="717">
        <f>IF(OR(AQ516="N/A",BM516="N/A",BI516="N/A"),"",IF(AND(H516&lt;1,H516&gt;=0.3,I515="ROUND"),IF(CT516&gt;=-0.4,-0.2,-0.15),MAX(CX516,IF(OR(AQ516="N/A",BM516="N/A",BI516="N/A"),"",GetFinalDiscount("Y", I516, H516, J516, K516, L516, M516, N516, O516, AS516, AT516,AU516,AV516, AW516, AX516,AY516, AZ516, BA516, BB516,BC516,BD516, BE516,BG516, BH516, BJ516, BK516, BN516, BO516, BP516)))))</f>
        <v>0</v>
      </c>
      <c r="CZ516" s="717">
        <f t="shared" si="137"/>
        <v>-0.34000000000000008</v>
      </c>
      <c r="DA516" s="509">
        <f t="shared" si="138"/>
        <v>-0.34000000000000008</v>
      </c>
      <c r="DB516" s="504">
        <f t="shared" si="139"/>
        <v>3761.9999999999995</v>
      </c>
      <c r="DC516" s="504">
        <f t="shared" si="140"/>
        <v>3761.9999999999995</v>
      </c>
      <c r="DD516" s="504" t="str">
        <f t="shared" si="141"/>
        <v/>
      </c>
      <c r="DE516" s="504">
        <f t="array" ref="DE516">IF(OR(AQ516="N/A",BM516="N/A",BI516="N/A"),"",GetCertCharge(H516,"Y",AL516))</f>
        <v>125</v>
      </c>
      <c r="DF516" s="504">
        <f>IF(OR(AQ516="N/A",BM516="N/A",BI516="N/A"),"",DC516*Parameters!$L$3)</f>
        <v>150.47999999999999</v>
      </c>
      <c r="DG516" s="504">
        <f t="shared" si="142"/>
        <v>3486.5199999999995</v>
      </c>
      <c r="DH516" s="504">
        <f t="shared" si="143"/>
        <v>3486.5199999999995</v>
      </c>
    </row>
    <row r="517" spans="2:112" x14ac:dyDescent="0.25">
      <c r="B517" s="798"/>
      <c r="C517" s="799" t="s">
        <v>1872</v>
      </c>
      <c r="D517" s="512"/>
      <c r="E517" s="512"/>
      <c r="F517" s="722" t="s">
        <v>24</v>
      </c>
      <c r="G517" s="800"/>
      <c r="H517" s="801">
        <v>1</v>
      </c>
      <c r="I517" s="509" t="s">
        <v>196</v>
      </c>
      <c r="J517" s="802" t="s">
        <v>250</v>
      </c>
      <c r="K517" s="803" t="s">
        <v>259</v>
      </c>
      <c r="L517" s="804" t="s">
        <v>202</v>
      </c>
      <c r="M517" s="805" t="s">
        <v>202</v>
      </c>
      <c r="N517" s="804" t="s">
        <v>202</v>
      </c>
      <c r="O517" s="804" t="s">
        <v>22</v>
      </c>
      <c r="P517" s="806"/>
      <c r="Q517" s="805"/>
      <c r="R517" s="805"/>
      <c r="S517" s="805"/>
      <c r="T517" s="805"/>
      <c r="U517" s="805">
        <v>1.0109999999999999</v>
      </c>
      <c r="V517" s="805"/>
      <c r="W517" s="805"/>
      <c r="X517" s="805"/>
      <c r="Y517" s="805"/>
      <c r="Z517" s="805">
        <v>64.7</v>
      </c>
      <c r="AA517" s="512">
        <v>56</v>
      </c>
      <c r="AB517" s="512"/>
      <c r="AC517" s="512"/>
      <c r="AD517" s="807"/>
      <c r="AE517" s="805"/>
      <c r="AF517" s="805"/>
      <c r="AG517" s="805"/>
      <c r="AH517" s="805"/>
      <c r="AI517" s="512"/>
      <c r="AJ517" s="512" t="s">
        <v>1956</v>
      </c>
      <c r="AK517" s="807"/>
      <c r="AL517" s="512"/>
      <c r="AM517" s="807"/>
      <c r="AN517" s="512"/>
      <c r="AO517" s="559">
        <f t="array" ref="AO517">IF(AQ517="N/A","",GetRapPrice(I517,H517,J517,K517))</f>
        <v>7000</v>
      </c>
      <c r="AP517" s="509">
        <f t="shared" si="128"/>
        <v>-0.45999999999999996</v>
      </c>
      <c r="AQ517" s="508">
        <f t="array" ref="AQ517">GetFMP(I517,H517,J517,K517,L517,M517,N517,O517,(Q517+R517)/2,Z517,AJ517,"Y")</f>
        <v>3780.0000000000005</v>
      </c>
      <c r="AR517" s="504">
        <f t="shared" si="129"/>
        <v>3780.0000000000005</v>
      </c>
      <c r="AS517" s="808"/>
      <c r="AT517" s="809"/>
      <c r="AU517" s="810"/>
      <c r="AV517" s="810"/>
      <c r="AW517" s="811"/>
      <c r="AX517" s="811" t="s">
        <v>1183</v>
      </c>
      <c r="AY517" s="810" t="s">
        <v>1183</v>
      </c>
      <c r="AZ517" s="810" t="s">
        <v>1200</v>
      </c>
      <c r="BA517" s="810" t="s">
        <v>1183</v>
      </c>
      <c r="BB517" s="810" t="s">
        <v>1183</v>
      </c>
      <c r="BC517" s="810" t="s">
        <v>1183</v>
      </c>
      <c r="BD517" s="810" t="s">
        <v>1183</v>
      </c>
      <c r="BE517" s="810" t="s">
        <v>1241</v>
      </c>
      <c r="BF517" s="811">
        <f>NaturalRelatedDisc(I517,H517,J517,K517,AX517,"Y",L517,M517,N517,O517)+NaturalRelatedDisc(I517,H517,J517,K517,AY517,"Y",L517,M517,N517,O517)+OpenRelatedDisc(I517,H517,J517,K517,AZ517,"Y",L517,M517,N517,O517)+GrainingRelatedDisc(I517,H517,J517,K517,BA517,"Surface","Y",L517,M517,N517,O517)+GrainingRelatedDisc(I517,H517,J517,K517,BB517,"Internal","Y",L517,M517,N517,O517)+OthersRelatedDisc(I517,H517,J517,K517,BC517,"Y",L517,M517,N517,O517)+OthersRelatedDisc(I517,H517,J517,K517,BD517,"Y",L517,M517,N517,O517)+OthersRelatedDisc(I517,H517,J517,K517,BE517,"Y",L517,M517,N517,O517)+cutrelatedDisc(I517,H517,J517,K517,L517,M517,N517,AW517,"Y",O517)+GetColClarupgDwg(I517,H517,J517,K517,AU517,AV517,"Y",L517)</f>
        <v>-1.4999999999999999E-2</v>
      </c>
      <c r="BG517" s="810" t="s">
        <v>1183</v>
      </c>
      <c r="BH517" s="810" t="s">
        <v>1183</v>
      </c>
      <c r="BI517" s="811">
        <f t="shared" si="130"/>
        <v>0</v>
      </c>
      <c r="BJ517" s="810" t="s">
        <v>1183</v>
      </c>
      <c r="BK517" s="810" t="s">
        <v>1293</v>
      </c>
      <c r="BL517" s="810" t="s">
        <v>1183</v>
      </c>
      <c r="BM517" s="811">
        <f t="shared" si="131"/>
        <v>-0.01</v>
      </c>
      <c r="BN517" s="812" t="s">
        <v>861</v>
      </c>
      <c r="BO517" s="812" t="s">
        <v>749</v>
      </c>
      <c r="BP517" s="812" t="s">
        <v>749</v>
      </c>
      <c r="BQ517" s="811">
        <f>cleanrelateddisc(I517, H517, J517, K517, BN517, BO517, "Y", L517, M517, N517)+HARelatedDisc(I517, H517, J517, K517,BP517, "Y", L517)</f>
        <v>1.4999999999999999E-2</v>
      </c>
      <c r="BR517" s="810"/>
      <c r="BS517" s="810"/>
      <c r="BT517" s="811"/>
      <c r="BU517" s="811"/>
      <c r="BV517" s="810"/>
      <c r="BW517" s="811"/>
      <c r="BX517" s="810"/>
      <c r="BY517" s="813"/>
      <c r="BZ517" s="811"/>
      <c r="CA517" s="813"/>
      <c r="CB517" s="811"/>
      <c r="CC517" s="810"/>
      <c r="CD517" s="810"/>
      <c r="CE517" s="810"/>
      <c r="CF517" s="810"/>
      <c r="CG517" s="810"/>
      <c r="CH517" s="810"/>
      <c r="CI517" s="810"/>
      <c r="CJ517" s="810"/>
      <c r="CK517" s="814"/>
      <c r="CL517" s="815">
        <f t="array" ref="CL517">getSection(I517,J517,K517)</f>
        <v>8</v>
      </c>
      <c r="CM517" s="508">
        <f t="array" ref="CM517">IF(AQ517="N/A","",IF(CU517="N/A",0,GetRapPrice(I517,H517,J517,K517)))</f>
        <v>7000</v>
      </c>
      <c r="CN517" s="509">
        <f t="shared" si="132"/>
        <v>-0.45999999999999996</v>
      </c>
      <c r="CO517" s="509">
        <f t="array" ref="CO517">IF(AQ517="N/A","",IF(CU517="N/A",0,IF(ISBLANK(G517),0,GetPolSymmDiscount(I517,H517,J517,K517,L517,M517,N517,O517))))</f>
        <v>0</v>
      </c>
      <c r="CP517" s="509">
        <f t="array" ref="CP517">IF(AQ517="N/A","",Depthdisc(I517,H517,L517,J517,K517,Z517,"Y"))</f>
        <v>0</v>
      </c>
      <c r="CQ517" s="509">
        <f t="array" ref="CQ517">IF(AQ517="N/A","",IF(CU517="N/A",0,GetSizePremiums(I517,H517,J517,K517,L517,M517,N517,O517,getSection(G517,J517,K517))))</f>
        <v>0</v>
      </c>
      <c r="CR517" s="509">
        <f t="array" ref="CR517">IF(AQ517="N/A","",IF(CU517="N/A",0,IF(ISBLANK(G517),0,GetDiameterPremiums(I517,H517,L517,M517,N517,O517,J517,K517,T517))))</f>
        <v>0</v>
      </c>
      <c r="CS517" s="509">
        <f t="array" ref="CS517">IF(AQ517="N/A","",IF(CU517="N/A",0,IF(ISBLANK(G517),0,GetKtoSPremiums(I517,H517,J517,K517,AJ517))))</f>
        <v>0</v>
      </c>
      <c r="CT517" s="509">
        <f t="shared" si="133"/>
        <v>-0.45999999999999996</v>
      </c>
      <c r="CU517" s="508">
        <f t="array" ref="CU517">IF(AQ517="N/A","",GetFMP(I517, H517, J517, K517, L517, M517, N517, O517, (Q517+R517)/2,Z517,AJ517,"Y"))</f>
        <v>3780.0000000000005</v>
      </c>
      <c r="CV517" s="504">
        <f t="shared" si="134"/>
        <v>3780.0000000000005</v>
      </c>
      <c r="CW517" s="508">
        <f t="shared" si="135"/>
        <v>7000</v>
      </c>
      <c r="CX517" s="717">
        <f t="shared" si="136"/>
        <v>-1.0000000000000002E-2</v>
      </c>
      <c r="CY517" s="717">
        <f>IF(OR(AQ517="N/A",BM517="N/A",BI517="N/A"),"",IF(AND(H517&lt;1,H517&gt;=0.3,I516="ROUND"),IF(CT517&gt;=-0.4,-0.2,-0.15),MAX(CX517,IF(OR(AQ517="N/A",BM517="N/A",BI517="N/A"),"",GetFinalDiscount("Y", I517, H517, J517, K517, L517, M517, N517, O517, AS517, AT517,AU517,AV517, AW517, AX517,AY517, AZ517, BA517, BB517,BC517,BD517, BE517,BG517, BH517, BJ517, BK517, BN517, BO517, BP517)))))</f>
        <v>0</v>
      </c>
      <c r="CZ517" s="717">
        <f t="shared" si="137"/>
        <v>-0.45999999999999996</v>
      </c>
      <c r="DA517" s="509">
        <f t="shared" si="138"/>
        <v>-0.45999999999999996</v>
      </c>
      <c r="DB517" s="504">
        <f t="shared" si="139"/>
        <v>3780.0000000000005</v>
      </c>
      <c r="DC517" s="504">
        <f t="shared" si="140"/>
        <v>3780.0000000000005</v>
      </c>
      <c r="DD517" s="504" t="str">
        <f t="shared" si="141"/>
        <v/>
      </c>
      <c r="DE517" s="504">
        <f t="array" ref="DE517">IF(OR(AQ517="N/A",BM517="N/A",BI517="N/A"),"",GetCertCharge(H517,"Y",AL517))</f>
        <v>125</v>
      </c>
      <c r="DF517" s="504">
        <f>IF(OR(AQ517="N/A",BM517="N/A",BI517="N/A"),"",DC517*Parameters!$L$3)</f>
        <v>151.20000000000002</v>
      </c>
      <c r="DG517" s="504">
        <f t="shared" si="142"/>
        <v>3503.8000000000006</v>
      </c>
      <c r="DH517" s="504">
        <f t="shared" si="143"/>
        <v>3503.8000000000006</v>
      </c>
    </row>
    <row r="518" spans="2:112" x14ac:dyDescent="0.25">
      <c r="B518" s="798"/>
      <c r="C518" s="799" t="s">
        <v>1543</v>
      </c>
      <c r="D518" s="512"/>
      <c r="E518" s="512"/>
      <c r="F518" s="722" t="s">
        <v>24</v>
      </c>
      <c r="G518" s="800"/>
      <c r="H518" s="801">
        <v>1</v>
      </c>
      <c r="I518" s="509" t="s">
        <v>968</v>
      </c>
      <c r="J518" s="802" t="s">
        <v>215</v>
      </c>
      <c r="K518" s="803" t="s">
        <v>251</v>
      </c>
      <c r="L518" s="804"/>
      <c r="M518" s="805" t="s">
        <v>188</v>
      </c>
      <c r="N518" s="804" t="s">
        <v>202</v>
      </c>
      <c r="O518" s="804" t="s">
        <v>22</v>
      </c>
      <c r="P518" s="806"/>
      <c r="Q518" s="805"/>
      <c r="R518" s="805"/>
      <c r="S518" s="805"/>
      <c r="T518" s="805"/>
      <c r="U518" s="805">
        <v>1.92</v>
      </c>
      <c r="V518" s="805"/>
      <c r="W518" s="805"/>
      <c r="X518" s="805"/>
      <c r="Y518" s="805"/>
      <c r="Z518" s="805">
        <v>61.6</v>
      </c>
      <c r="AA518" s="512">
        <v>58</v>
      </c>
      <c r="AB518" s="512"/>
      <c r="AC518" s="512"/>
      <c r="AD518" s="807"/>
      <c r="AE518" s="805"/>
      <c r="AF518" s="805"/>
      <c r="AG518" s="805"/>
      <c r="AH518" s="805"/>
      <c r="AI518" s="512"/>
      <c r="AJ518" s="512" t="s">
        <v>1990</v>
      </c>
      <c r="AK518" s="807"/>
      <c r="AL518" s="512"/>
      <c r="AM518" s="807"/>
      <c r="AN518" s="512"/>
      <c r="AO518" s="559">
        <f t="array" ref="AO518">IF(AQ518="N/A","",GetRapPrice(I518,H518,J518,K518))</f>
        <v>6600</v>
      </c>
      <c r="AP518" s="509">
        <f t="shared" si="128"/>
        <v>-0.29000000000000004</v>
      </c>
      <c r="AQ518" s="508">
        <f t="array" ref="AQ518">GetFMP(I518,H518,J518,K518,L518,M518,N518,O518,(Q518+R518)/2,Z518,AJ518,"Y")</f>
        <v>4686</v>
      </c>
      <c r="AR518" s="504">
        <f t="shared" si="129"/>
        <v>4686</v>
      </c>
      <c r="AS518" s="808"/>
      <c r="AT518" s="809"/>
      <c r="AU518" s="810"/>
      <c r="AV518" s="810"/>
      <c r="AW518" s="811" t="s">
        <v>229</v>
      </c>
      <c r="AX518" s="811" t="s">
        <v>1183</v>
      </c>
      <c r="AY518" s="810" t="s">
        <v>1183</v>
      </c>
      <c r="AZ518" s="810" t="s">
        <v>1183</v>
      </c>
      <c r="BA518" s="810" t="s">
        <v>1183</v>
      </c>
      <c r="BB518" s="810" t="s">
        <v>1183</v>
      </c>
      <c r="BC518" s="810" t="s">
        <v>1183</v>
      </c>
      <c r="BD518" s="810" t="s">
        <v>1183</v>
      </c>
      <c r="BE518" s="810" t="s">
        <v>1232</v>
      </c>
      <c r="BF518" s="811">
        <f>NaturalRelatedDisc(I518,H518,J518,K518,AX518,"Y",L518,M518,N518,O518)+NaturalRelatedDisc(I518,H518,J518,K518,AY518,"Y",L518,M518,N518,O518)+OpenRelatedDisc(I518,H518,J518,K518,AZ518,"Y",L518,M518,N518,O518)+GrainingRelatedDisc(I518,H518,J518,K518,BA518,"Surface","Y",L518,M518,N518,O518)+GrainingRelatedDisc(I518,H518,J518,K518,BB518,"Internal","Y",L518,M518,N518,O518)+OthersRelatedDisc(I518,H518,J518,K518,BC518,"Y",L518,M518,N518,O518)+OthersRelatedDisc(I518,H518,J518,K518,BD518,"Y",L518,M518,N518,O518)+OthersRelatedDisc(I518,H518,J518,K518,BE518,"Y",L518,M518,N518,O518)+cutrelatedDisc(I518,H518,J518,K518,L518,M518,N518,AW518,"Y",O518)+GetColClarupgDwg(I518,H518,J518,K518,AU518,AV518,"Y",L518)</f>
        <v>-0.01</v>
      </c>
      <c r="BG518" s="810" t="s">
        <v>1183</v>
      </c>
      <c r="BH518" s="810" t="s">
        <v>1183</v>
      </c>
      <c r="BI518" s="811">
        <f t="shared" si="130"/>
        <v>0</v>
      </c>
      <c r="BJ518" s="810" t="s">
        <v>1183</v>
      </c>
      <c r="BK518" s="810" t="s">
        <v>1293</v>
      </c>
      <c r="BL518" s="810" t="s">
        <v>1326</v>
      </c>
      <c r="BM518" s="811">
        <f t="shared" si="131"/>
        <v>-0.03</v>
      </c>
      <c r="BN518" s="812" t="s">
        <v>861</v>
      </c>
      <c r="BO518" s="812" t="s">
        <v>861</v>
      </c>
      <c r="BP518" s="812" t="s">
        <v>749</v>
      </c>
      <c r="BQ518" s="811">
        <f>cleanrelateddisc(I518, H518, J518, K518, BN518, BO518, "Y", L518, M518, N518)+HARelatedDisc(I518, H518, J518, K518,BP518, "Y", L518)</f>
        <v>1.4999999999999999E-2</v>
      </c>
      <c r="BR518" s="810"/>
      <c r="BS518" s="810"/>
      <c r="BT518" s="811"/>
      <c r="BU518" s="811"/>
      <c r="BV518" s="810"/>
      <c r="BW518" s="811"/>
      <c r="BX518" s="810"/>
      <c r="BY518" s="813"/>
      <c r="BZ518" s="811"/>
      <c r="CA518" s="813"/>
      <c r="CB518" s="811"/>
      <c r="CC518" s="810"/>
      <c r="CD518" s="810"/>
      <c r="CE518" s="810"/>
      <c r="CF518" s="810"/>
      <c r="CG518" s="810"/>
      <c r="CH518" s="810"/>
      <c r="CI518" s="810"/>
      <c r="CJ518" s="810"/>
      <c r="CK518" s="814"/>
      <c r="CL518" s="815">
        <f t="array" ref="CL518">getSection(I518,J518,K518)</f>
        <v>5</v>
      </c>
      <c r="CM518" s="508">
        <f t="array" ref="CM518">IF(AQ518="N/A","",IF(CU518="N/A",0,GetRapPrice(I518,H518,J518,K518)))</f>
        <v>6600</v>
      </c>
      <c r="CN518" s="509">
        <f t="shared" si="132"/>
        <v>-0.27</v>
      </c>
      <c r="CO518" s="509">
        <f t="array" ref="CO518">IF(AQ518="N/A","",IF(CU518="N/A",0,IF(ISBLANK(G518),0,GetPolSymmDiscount(I518,H518,J518,K518,L518,M518,N518,O518))))</f>
        <v>0</v>
      </c>
      <c r="CP518" s="509">
        <f t="array" ref="CP518">IF(AQ518="N/A","",Depthdisc(I518,H518,L518,J518,K518,Z518,"Y"))</f>
        <v>0</v>
      </c>
      <c r="CQ518" s="509">
        <f t="array" ref="CQ518">IF(AQ518="N/A","",IF(CU518="N/A",0,GetSizePremiums(I518,H518,J518,K518,L518,M518,N518,O518,getSection(G518,J518,K518))))</f>
        <v>-0.02</v>
      </c>
      <c r="CR518" s="509">
        <f t="array" ref="CR518">IF(AQ518="N/A","",IF(CU518="N/A",0,IF(ISBLANK(G518),0,GetDiameterPremiums(I518,H518,L518,M518,N518,O518,J518,K518,T518))))</f>
        <v>0</v>
      </c>
      <c r="CS518" s="509">
        <f t="array" ref="CS518">IF(AQ518="N/A","",IF(CU518="N/A",0,IF(ISBLANK(G518),0,GetKtoSPremiums(I518,H518,J518,K518,AJ518))))</f>
        <v>0</v>
      </c>
      <c r="CT518" s="509">
        <f t="shared" si="133"/>
        <v>-0.29000000000000004</v>
      </c>
      <c r="CU518" s="508">
        <f t="array" ref="CU518">IF(AQ518="N/A","",GetFMP(I518, H518, J518, K518, L518, M518, N518, O518, (Q518+R518)/2,Z518,AJ518,"Y"))</f>
        <v>4686</v>
      </c>
      <c r="CV518" s="504">
        <f t="shared" si="134"/>
        <v>4686</v>
      </c>
      <c r="CW518" s="508">
        <f t="shared" si="135"/>
        <v>6600</v>
      </c>
      <c r="CX518" s="717">
        <f t="shared" si="136"/>
        <v>-2.5000000000000001E-2</v>
      </c>
      <c r="CY518" s="717">
        <f>IF(OR(AQ518="N/A",BM518="N/A",BI518="N/A"),"",IF(AND(H518&lt;1,H518&gt;=0.3,I517="ROUND"),IF(CT518&gt;=-0.4,-0.2,-0.15),MAX(CX518,IF(OR(AQ518="N/A",BM518="N/A",BI518="N/A"),"",GetFinalDiscount("Y", I518, H518, J518, K518, L518, M518, N518, O518, AS518, AT518,AU518,AV518, AW518, AX518,AY518, AZ518, BA518, BB518,BC518,BD518, BE518,BG518, BH518, BJ518, BK518, BN518, BO518, BP518)))))</f>
        <v>4.9999999999999992E-3</v>
      </c>
      <c r="CZ518" s="717">
        <f t="shared" si="137"/>
        <v>-0.29000000000000004</v>
      </c>
      <c r="DA518" s="509">
        <f t="shared" si="138"/>
        <v>-0.28500000000000003</v>
      </c>
      <c r="DB518" s="504">
        <f t="shared" si="139"/>
        <v>4719</v>
      </c>
      <c r="DC518" s="504">
        <f t="shared" si="140"/>
        <v>4719</v>
      </c>
      <c r="DD518" s="504" t="str">
        <f t="shared" si="141"/>
        <v/>
      </c>
      <c r="DE518" s="504">
        <f t="array" ref="DE518">IF(OR(AQ518="N/A",BM518="N/A",BI518="N/A"),"",GetCertCharge(H518,"Y",AL518))</f>
        <v>125</v>
      </c>
      <c r="DF518" s="504">
        <f>IF(OR(AQ518="N/A",BM518="N/A",BI518="N/A"),"",DC518*Parameters!$L$3)</f>
        <v>188.76</v>
      </c>
      <c r="DG518" s="504">
        <f t="shared" si="142"/>
        <v>4405.24</v>
      </c>
      <c r="DH518" s="504">
        <f t="shared" si="143"/>
        <v>4405.24</v>
      </c>
    </row>
    <row r="519" spans="2:112" x14ac:dyDescent="0.25">
      <c r="B519" s="798"/>
      <c r="C519" s="799" t="s">
        <v>1481</v>
      </c>
      <c r="D519" s="512"/>
      <c r="E519" s="512"/>
      <c r="F519" s="722" t="s">
        <v>24</v>
      </c>
      <c r="G519" s="800"/>
      <c r="H519" s="801">
        <v>1.01</v>
      </c>
      <c r="I519" s="509" t="s">
        <v>196</v>
      </c>
      <c r="J519" s="802" t="s">
        <v>215</v>
      </c>
      <c r="K519" s="803" t="s">
        <v>280</v>
      </c>
      <c r="L519" s="804" t="s">
        <v>188</v>
      </c>
      <c r="M519" s="805" t="s">
        <v>202</v>
      </c>
      <c r="N519" s="804" t="s">
        <v>188</v>
      </c>
      <c r="O519" s="804" t="s">
        <v>22</v>
      </c>
      <c r="P519" s="806"/>
      <c r="Q519" s="805"/>
      <c r="R519" s="805"/>
      <c r="S519" s="805"/>
      <c r="T519" s="805"/>
      <c r="U519" s="805">
        <v>1.01</v>
      </c>
      <c r="V519" s="805"/>
      <c r="W519" s="805"/>
      <c r="X519" s="805"/>
      <c r="Y519" s="805"/>
      <c r="Z519" s="805">
        <v>63.3</v>
      </c>
      <c r="AA519" s="512">
        <v>55</v>
      </c>
      <c r="AB519" s="512"/>
      <c r="AC519" s="512"/>
      <c r="AD519" s="807"/>
      <c r="AE519" s="805"/>
      <c r="AF519" s="805"/>
      <c r="AG519" s="805"/>
      <c r="AH519" s="805"/>
      <c r="AI519" s="512"/>
      <c r="AJ519" s="512" t="s">
        <v>2014</v>
      </c>
      <c r="AK519" s="807"/>
      <c r="AL519" s="512"/>
      <c r="AM519" s="807"/>
      <c r="AN519" s="512"/>
      <c r="AO519" s="559">
        <f t="array" ref="AO519">IF(AQ519="N/A","",GetRapPrice(I519,H519,J519,K519))</f>
        <v>4500</v>
      </c>
      <c r="AP519" s="509">
        <f t="shared" si="128"/>
        <v>-0.33000000000000007</v>
      </c>
      <c r="AQ519" s="508">
        <f t="array" ref="AQ519">GetFMP(I519,H519,J519,K519,L519,M519,N519,O519,(Q519+R519)/2,Z519,AJ519,"Y")</f>
        <v>3014.9999999999995</v>
      </c>
      <c r="AR519" s="504">
        <f t="shared" si="129"/>
        <v>3045.1499999999996</v>
      </c>
      <c r="AS519" s="808"/>
      <c r="AT519" s="809"/>
      <c r="AU519" s="810"/>
      <c r="AV519" s="810"/>
      <c r="AW519" s="811" t="s">
        <v>189</v>
      </c>
      <c r="AX519" s="811" t="s">
        <v>253</v>
      </c>
      <c r="AY519" s="810" t="s">
        <v>1180</v>
      </c>
      <c r="AZ519" s="810" t="s">
        <v>267</v>
      </c>
      <c r="BA519" s="810" t="s">
        <v>195</v>
      </c>
      <c r="BB519" s="810" t="s">
        <v>1183</v>
      </c>
      <c r="BC519" s="810" t="s">
        <v>1236</v>
      </c>
      <c r="BD519" s="810" t="s">
        <v>1183</v>
      </c>
      <c r="BE519" s="810" t="s">
        <v>1183</v>
      </c>
      <c r="BF519" s="811">
        <f>NaturalRelatedDisc(I519,H519,J519,K519,AX519,"Y",L519,M519,N519,O519)+NaturalRelatedDisc(I519,H519,J519,K519,AY519,"Y",L519,M519,N519,O519)+OpenRelatedDisc(I519,H519,J519,K519,AZ519,"Y",L519,M519,N519,O519)+GrainingRelatedDisc(I519,H519,J519,K519,BA519,"Surface","Y",L519,M519,N519,O519)+GrainingRelatedDisc(I519,H519,J519,K519,BB519,"Internal","Y",L519,M519,N519,O519)+OthersRelatedDisc(I519,H519,J519,K519,BC519,"Y",L519,M519,N519,O519)+OthersRelatedDisc(I519,H519,J519,K519,BD519,"Y",L519,M519,N519,O519)+OthersRelatedDisc(I519,H519,J519,K519,BE519,"Y",L519,M519,N519,O519)+cutrelatedDisc(I519,H519,J519,K519,L519,M519,N519,AW519,"Y",O519)+GetColClarupgDwg(I519,H519,J519,K519,AU519,AV519,"Y",L519)</f>
        <v>-0.03</v>
      </c>
      <c r="BG519" s="810" t="s">
        <v>1183</v>
      </c>
      <c r="BH519" s="810" t="s">
        <v>1183</v>
      </c>
      <c r="BI519" s="811">
        <f t="shared" si="130"/>
        <v>0</v>
      </c>
      <c r="BJ519" s="810" t="s">
        <v>1284</v>
      </c>
      <c r="BK519" s="810" t="s">
        <v>1183</v>
      </c>
      <c r="BL519" s="810" t="s">
        <v>1324</v>
      </c>
      <c r="BM519" s="811">
        <f t="shared" si="131"/>
        <v>-1.4999999999999999E-2</v>
      </c>
      <c r="BN519" s="812" t="s">
        <v>749</v>
      </c>
      <c r="BO519" s="812" t="s">
        <v>749</v>
      </c>
      <c r="BP519" s="812" t="s">
        <v>749</v>
      </c>
      <c r="BQ519" s="811">
        <f>cleanrelateddisc(I519, H519, J519, K519, BN519, BO519, "Y", L519, M519, N519)+HARelatedDisc(I519, H519, J519, K519,BP519, "Y", L519)</f>
        <v>0</v>
      </c>
      <c r="BR519" s="810"/>
      <c r="BS519" s="810"/>
      <c r="BT519" s="811"/>
      <c r="BU519" s="811"/>
      <c r="BV519" s="810"/>
      <c r="BW519" s="811"/>
      <c r="BX519" s="810"/>
      <c r="BY519" s="813"/>
      <c r="BZ519" s="811"/>
      <c r="CA519" s="813"/>
      <c r="CB519" s="811"/>
      <c r="CC519" s="810"/>
      <c r="CD519" s="810"/>
      <c r="CE519" s="810"/>
      <c r="CF519" s="810"/>
      <c r="CG519" s="810"/>
      <c r="CH519" s="810"/>
      <c r="CI519" s="810"/>
      <c r="CJ519" s="810"/>
      <c r="CK519" s="814"/>
      <c r="CL519" s="815">
        <f t="array" ref="CL519">getSection(I519,J519,K519)</f>
        <v>8</v>
      </c>
      <c r="CM519" s="508">
        <f t="array" ref="CM519">IF(AQ519="N/A","",IF(CU519="N/A",0,GetRapPrice(I519,H519,J519,K519)))</f>
        <v>4500</v>
      </c>
      <c r="CN519" s="509">
        <f t="shared" si="132"/>
        <v>-0.33000000000000007</v>
      </c>
      <c r="CO519" s="509">
        <f t="array" ref="CO519">IF(AQ519="N/A","",IF(CU519="N/A",0,IF(ISBLANK(G519),0,GetPolSymmDiscount(I519,H519,J519,K519,L519,M519,N519,O519))))</f>
        <v>0</v>
      </c>
      <c r="CP519" s="509">
        <f t="array" ref="CP519">IF(AQ519="N/A","",Depthdisc(I519,H519,L519,J519,K519,Z519,"Y"))</f>
        <v>0</v>
      </c>
      <c r="CQ519" s="509">
        <f t="array" ref="CQ519">IF(AQ519="N/A","",IF(CU519="N/A",0,GetSizePremiums(I519,H519,J519,K519,L519,M519,N519,O519,getSection(G519,J519,K519))))</f>
        <v>0</v>
      </c>
      <c r="CR519" s="509">
        <f t="array" ref="CR519">IF(AQ519="N/A","",IF(CU519="N/A",0,IF(ISBLANK(G519),0,GetDiameterPremiums(I519,H519,L519,M519,N519,O519,J519,K519,T519))))</f>
        <v>0</v>
      </c>
      <c r="CS519" s="509">
        <f t="array" ref="CS519">IF(AQ519="N/A","",IF(CU519="N/A",0,IF(ISBLANK(G519),0,GetKtoSPremiums(I519,H519,J519,K519,AJ519))))</f>
        <v>0</v>
      </c>
      <c r="CT519" s="509">
        <f t="shared" si="133"/>
        <v>-0.33000000000000007</v>
      </c>
      <c r="CU519" s="508">
        <f t="array" ref="CU519">IF(AQ519="N/A","",GetFMP(I519, H519, J519, K519, L519, M519, N519, O519, (Q519+R519)/2,Z519,AJ519,"Y"))</f>
        <v>3014.9999999999995</v>
      </c>
      <c r="CV519" s="504">
        <f t="shared" si="134"/>
        <v>3045.1499999999996</v>
      </c>
      <c r="CW519" s="508">
        <f t="shared" si="135"/>
        <v>4500</v>
      </c>
      <c r="CX519" s="717">
        <f t="shared" si="136"/>
        <v>-4.4999999999999998E-2</v>
      </c>
      <c r="CY519" s="717">
        <f>IF(OR(AQ519="N/A",BM519="N/A",BI519="N/A"),"",IF(AND(H519&lt;1,H519&gt;=0.3,I518="ROUND"),IF(CT519&gt;=-0.4,-0.2,-0.15),MAX(CX519,IF(OR(AQ519="N/A",BM519="N/A",BI519="N/A"),"",GetFinalDiscount("Y", I519, H519, J519, K519, L519, M519, N519, O519, AS519, AT519,AU519,AV519, AW519, AX519,AY519, AZ519, BA519, BB519,BC519,BD519, BE519,BG519, BH519, BJ519, BK519, BN519, BO519, BP519)))))</f>
        <v>-4.4999999999999998E-2</v>
      </c>
      <c r="CZ519" s="717">
        <f t="shared" si="137"/>
        <v>-0.33000000000000007</v>
      </c>
      <c r="DA519" s="509">
        <f t="shared" si="138"/>
        <v>-0.37500000000000006</v>
      </c>
      <c r="DB519" s="504">
        <f t="shared" si="139"/>
        <v>2812.5</v>
      </c>
      <c r="DC519" s="504">
        <f t="shared" si="140"/>
        <v>2840.625</v>
      </c>
      <c r="DD519" s="504" t="str">
        <f t="shared" si="141"/>
        <v/>
      </c>
      <c r="DE519" s="504">
        <f t="array" ref="DE519">IF(OR(AQ519="N/A",BM519="N/A",BI519="N/A"),"",GetCertCharge(H519,"Y",AL519))</f>
        <v>125</v>
      </c>
      <c r="DF519" s="504">
        <f>IF(OR(AQ519="N/A",BM519="N/A",BI519="N/A"),"",DC519*Parameters!$L$3)</f>
        <v>113.625</v>
      </c>
      <c r="DG519" s="504">
        <f t="shared" si="142"/>
        <v>2602</v>
      </c>
      <c r="DH519" s="504">
        <f t="shared" si="143"/>
        <v>2576.2376237623762</v>
      </c>
    </row>
    <row r="520" spans="2:112" x14ac:dyDescent="0.25">
      <c r="B520" s="798"/>
      <c r="C520" s="799" t="s">
        <v>1482</v>
      </c>
      <c r="D520" s="512"/>
      <c r="E520" s="512"/>
      <c r="F520" s="722" t="s">
        <v>24</v>
      </c>
      <c r="G520" s="800"/>
      <c r="H520" s="801">
        <v>1.01</v>
      </c>
      <c r="I520" s="509" t="s">
        <v>196</v>
      </c>
      <c r="J520" s="802" t="s">
        <v>213</v>
      </c>
      <c r="K520" s="803" t="s">
        <v>259</v>
      </c>
      <c r="L520" s="804" t="s">
        <v>188</v>
      </c>
      <c r="M520" s="805" t="s">
        <v>188</v>
      </c>
      <c r="N520" s="804" t="s">
        <v>188</v>
      </c>
      <c r="O520" s="804" t="s">
        <v>58</v>
      </c>
      <c r="P520" s="806"/>
      <c r="Q520" s="805"/>
      <c r="R520" s="805"/>
      <c r="S520" s="805"/>
      <c r="T520" s="805"/>
      <c r="U520" s="805">
        <v>1</v>
      </c>
      <c r="V520" s="805"/>
      <c r="W520" s="805"/>
      <c r="X520" s="805"/>
      <c r="Y520" s="805"/>
      <c r="Z520" s="805">
        <v>63.3</v>
      </c>
      <c r="AA520" s="512">
        <v>56</v>
      </c>
      <c r="AB520" s="512"/>
      <c r="AC520" s="512"/>
      <c r="AD520" s="807"/>
      <c r="AE520" s="805"/>
      <c r="AF520" s="805"/>
      <c r="AG520" s="805"/>
      <c r="AH520" s="805"/>
      <c r="AI520" s="512"/>
      <c r="AJ520" s="512" t="s">
        <v>2015</v>
      </c>
      <c r="AK520" s="807"/>
      <c r="AL520" s="512"/>
      <c r="AM520" s="807"/>
      <c r="AN520" s="512"/>
      <c r="AO520" s="559">
        <f t="array" ref="AO520">IF(AQ520="N/A","",GetRapPrice(I520,H520,J520,K520))</f>
        <v>8500</v>
      </c>
      <c r="AP520" s="509">
        <f t="shared" si="128"/>
        <v>-0.5</v>
      </c>
      <c r="AQ520" s="508">
        <f t="array" ref="AQ520">GetFMP(I520,H520,J520,K520,L520,M520,N520,O520,(Q520+R520)/2,Z520,AJ520,"Y")</f>
        <v>4250</v>
      </c>
      <c r="AR520" s="504">
        <f t="shared" si="129"/>
        <v>4292.5</v>
      </c>
      <c r="AS520" s="808"/>
      <c r="AT520" s="809"/>
      <c r="AU520" s="810"/>
      <c r="AV520" s="810"/>
      <c r="AW520" s="811" t="s">
        <v>189</v>
      </c>
      <c r="AX520" s="811" t="s">
        <v>253</v>
      </c>
      <c r="AY520" s="810" t="s">
        <v>1180</v>
      </c>
      <c r="AZ520" s="810" t="s">
        <v>1183</v>
      </c>
      <c r="BA520" s="810" t="s">
        <v>1183</v>
      </c>
      <c r="BB520" s="810" t="s">
        <v>1183</v>
      </c>
      <c r="BC520" s="810" t="s">
        <v>1236</v>
      </c>
      <c r="BD520" s="810" t="s">
        <v>1183</v>
      </c>
      <c r="BE520" s="810" t="s">
        <v>1183</v>
      </c>
      <c r="BF520" s="811">
        <f>NaturalRelatedDisc(I520,H520,J520,K520,AX520,"Y",L520,M520,N520,O520)+NaturalRelatedDisc(I520,H520,J520,K520,AY520,"Y",L520,M520,N520,O520)+OpenRelatedDisc(I520,H520,J520,K520,AZ520,"Y",L520,M520,N520,O520)+GrainingRelatedDisc(I520,H520,J520,K520,BA520,"Surface","Y",L520,M520,N520,O520)+GrainingRelatedDisc(I520,H520,J520,K520,BB520,"Internal","Y",L520,M520,N520,O520)+OthersRelatedDisc(I520,H520,J520,K520,BC520,"Y",L520,M520,N520,O520)+OthersRelatedDisc(I520,H520,J520,K520,BD520,"Y",L520,M520,N520,O520)+OthersRelatedDisc(I520,H520,J520,K520,BE520,"Y",L520,M520,N520,O520)+cutrelatedDisc(I520,H520,J520,K520,L520,M520,N520,AW520,"Y",O520)+GetColClarupgDwg(I520,H520,J520,K520,AU520,AV520,"Y",L520)</f>
        <v>-0.01</v>
      </c>
      <c r="BG520" s="810" t="s">
        <v>1183</v>
      </c>
      <c r="BH520" s="810" t="s">
        <v>1183</v>
      </c>
      <c r="BI520" s="811">
        <f t="shared" si="130"/>
        <v>0</v>
      </c>
      <c r="BJ520" s="810" t="s">
        <v>1183</v>
      </c>
      <c r="BK520" s="810" t="s">
        <v>1292</v>
      </c>
      <c r="BL520" s="810" t="s">
        <v>1326</v>
      </c>
      <c r="BM520" s="811">
        <f t="shared" si="131"/>
        <v>0</v>
      </c>
      <c r="BN520" s="812" t="s">
        <v>861</v>
      </c>
      <c r="BO520" s="812" t="s">
        <v>861</v>
      </c>
      <c r="BP520" s="812" t="s">
        <v>749</v>
      </c>
      <c r="BQ520" s="811">
        <f>cleanrelateddisc(I520, H520, J520, K520, BN520, BO520, "Y", L520, M520, N520)+HARelatedDisc(I520, H520, J520, K520,BP520, "Y", L520)</f>
        <v>3.5000000000000003E-2</v>
      </c>
      <c r="BR520" s="810"/>
      <c r="BS520" s="810"/>
      <c r="BT520" s="811"/>
      <c r="BU520" s="811"/>
      <c r="BV520" s="810"/>
      <c r="BW520" s="811"/>
      <c r="BX520" s="810"/>
      <c r="BY520" s="813"/>
      <c r="BZ520" s="811"/>
      <c r="CA520" s="813"/>
      <c r="CB520" s="811"/>
      <c r="CC520" s="810"/>
      <c r="CD520" s="810"/>
      <c r="CE520" s="810"/>
      <c r="CF520" s="810"/>
      <c r="CG520" s="810"/>
      <c r="CH520" s="810"/>
      <c r="CI520" s="810"/>
      <c r="CJ520" s="810"/>
      <c r="CK520" s="814"/>
      <c r="CL520" s="815">
        <f t="array" ref="CL520">getSection(I520,J520,K520)</f>
        <v>7</v>
      </c>
      <c r="CM520" s="508">
        <f t="array" ref="CM520">IF(AQ520="N/A","",IF(CU520="N/A",0,GetRapPrice(I520,H520,J520,K520)))</f>
        <v>8500</v>
      </c>
      <c r="CN520" s="509">
        <f t="shared" si="132"/>
        <v>-0.5</v>
      </c>
      <c r="CO520" s="509">
        <f t="array" ref="CO520">IF(AQ520="N/A","",IF(CU520="N/A",0,IF(ISBLANK(G520),0,GetPolSymmDiscount(I520,H520,J520,K520,L520,M520,N520,O520))))</f>
        <v>0</v>
      </c>
      <c r="CP520" s="509">
        <f t="array" ref="CP520">IF(AQ520="N/A","",Depthdisc(I520,H520,L520,J520,K520,Z520,"Y"))</f>
        <v>0</v>
      </c>
      <c r="CQ520" s="509">
        <f t="array" ref="CQ520">IF(AQ520="N/A","",IF(CU520="N/A",0,GetSizePremiums(I520,H520,J520,K520,L520,M520,N520,O520,getSection(G520,J520,K520))))</f>
        <v>0</v>
      </c>
      <c r="CR520" s="509">
        <f t="array" ref="CR520">IF(AQ520="N/A","",IF(CU520="N/A",0,IF(ISBLANK(G520),0,GetDiameterPremiums(I520,H520,L520,M520,N520,O520,J520,K520,T520))))</f>
        <v>0</v>
      </c>
      <c r="CS520" s="509">
        <f t="array" ref="CS520">IF(AQ520="N/A","",IF(CU520="N/A",0,IF(ISBLANK(G520),0,GetKtoSPremiums(I520,H520,J520,K520,AJ520))))</f>
        <v>0</v>
      </c>
      <c r="CT520" s="509">
        <f t="shared" si="133"/>
        <v>-0.5</v>
      </c>
      <c r="CU520" s="508">
        <f t="array" ref="CU520">IF(AQ520="N/A","",GetFMP(I520, H520, J520, K520, L520, M520, N520, O520, (Q520+R520)/2,Z520,AJ520,"Y"))</f>
        <v>4250</v>
      </c>
      <c r="CV520" s="504">
        <f t="shared" si="134"/>
        <v>4292.5</v>
      </c>
      <c r="CW520" s="508">
        <f t="shared" si="135"/>
        <v>8500</v>
      </c>
      <c r="CX520" s="717">
        <f t="shared" si="136"/>
        <v>2.5000000000000001E-2</v>
      </c>
      <c r="CY520" s="717">
        <f>IF(OR(AQ520="N/A",BM520="N/A",BI520="N/A"),"",IF(AND(H520&lt;1,H520&gt;=0.3,I519="ROUND"),IF(CT520&gt;=-0.4,-0.2,-0.15),MAX(CX520,IF(OR(AQ520="N/A",BM520="N/A",BI520="N/A"),"",GetFinalDiscount("Y", I520, H520, J520, K520, L520, M520, N520, O520, AS520, AT520,AU520,AV520, AW520, AX520,AY520, AZ520, BA520, BB520,BC520,BD520, BE520,BG520, BH520, BJ520, BK520, BN520, BO520, BP520)))))</f>
        <v>2.5000000000000001E-2</v>
      </c>
      <c r="CZ520" s="717">
        <f t="shared" si="137"/>
        <v>-0.5</v>
      </c>
      <c r="DA520" s="509">
        <f t="shared" si="138"/>
        <v>-0.47499999999999998</v>
      </c>
      <c r="DB520" s="504">
        <f t="shared" si="139"/>
        <v>4462.5</v>
      </c>
      <c r="DC520" s="504">
        <f t="shared" si="140"/>
        <v>4507.125</v>
      </c>
      <c r="DD520" s="504" t="str">
        <f t="shared" si="141"/>
        <v/>
      </c>
      <c r="DE520" s="504">
        <f t="array" ref="DE520">IF(OR(AQ520="N/A",BM520="N/A",BI520="N/A"),"",GetCertCharge(H520,"Y",AL520))</f>
        <v>125</v>
      </c>
      <c r="DF520" s="504">
        <f>IF(OR(AQ520="N/A",BM520="N/A",BI520="N/A"),"",DC520*Parameters!$L$3)</f>
        <v>180.285</v>
      </c>
      <c r="DG520" s="504">
        <f t="shared" si="142"/>
        <v>4201.84</v>
      </c>
      <c r="DH520" s="504">
        <f t="shared" si="143"/>
        <v>4160.2376237623766</v>
      </c>
    </row>
    <row r="521" spans="2:112" x14ac:dyDescent="0.25">
      <c r="B521" s="798"/>
      <c r="C521" s="799" t="s">
        <v>1483</v>
      </c>
      <c r="D521" s="512"/>
      <c r="E521" s="512"/>
      <c r="F521" s="722" t="s">
        <v>24</v>
      </c>
      <c r="G521" s="800"/>
      <c r="H521" s="801">
        <v>1.01</v>
      </c>
      <c r="I521" s="509" t="s">
        <v>196</v>
      </c>
      <c r="J521" s="802" t="s">
        <v>233</v>
      </c>
      <c r="K521" s="803" t="s">
        <v>243</v>
      </c>
      <c r="L521" s="804" t="s">
        <v>188</v>
      </c>
      <c r="M521" s="805" t="s">
        <v>188</v>
      </c>
      <c r="N521" s="804" t="s">
        <v>188</v>
      </c>
      <c r="O521" s="804" t="s">
        <v>22</v>
      </c>
      <c r="P521" s="806"/>
      <c r="Q521" s="805"/>
      <c r="R521" s="805"/>
      <c r="S521" s="805"/>
      <c r="T521" s="805"/>
      <c r="U521" s="805">
        <v>1.01</v>
      </c>
      <c r="V521" s="805"/>
      <c r="W521" s="805"/>
      <c r="X521" s="805"/>
      <c r="Y521" s="805"/>
      <c r="Z521" s="805">
        <v>63.6</v>
      </c>
      <c r="AA521" s="512">
        <v>57</v>
      </c>
      <c r="AB521" s="512"/>
      <c r="AC521" s="512"/>
      <c r="AD521" s="807"/>
      <c r="AE521" s="805"/>
      <c r="AF521" s="805"/>
      <c r="AG521" s="805"/>
      <c r="AH521" s="805"/>
      <c r="AI521" s="512"/>
      <c r="AJ521" s="512" t="s">
        <v>2016</v>
      </c>
      <c r="AK521" s="807"/>
      <c r="AL521" s="512"/>
      <c r="AM521" s="807"/>
      <c r="AN521" s="512"/>
      <c r="AO521" s="559">
        <f t="array" ref="AO521">IF(AQ521="N/A","",GetRapPrice(I521,H521,J521,K521))</f>
        <v>11300</v>
      </c>
      <c r="AP521" s="509">
        <f t="shared" si="128"/>
        <v>-0.33000000000000007</v>
      </c>
      <c r="AQ521" s="508">
        <f t="array" ref="AQ521">GetFMP(I521,H521,J521,K521,L521,M521,N521,O521,(Q521+R521)/2,Z521,AJ521,"Y")</f>
        <v>7570.9999999999991</v>
      </c>
      <c r="AR521" s="504">
        <f t="shared" si="129"/>
        <v>7646.7099999999991</v>
      </c>
      <c r="AS521" s="808"/>
      <c r="AT521" s="809"/>
      <c r="AU521" s="810"/>
      <c r="AV521" s="810"/>
      <c r="AW521" s="811" t="s">
        <v>189</v>
      </c>
      <c r="AX521" s="811" t="s">
        <v>1183</v>
      </c>
      <c r="AY521" s="810" t="s">
        <v>1183</v>
      </c>
      <c r="AZ521" s="810" t="s">
        <v>1183</v>
      </c>
      <c r="BA521" s="810" t="s">
        <v>1183</v>
      </c>
      <c r="BB521" s="810" t="s">
        <v>1183</v>
      </c>
      <c r="BC521" s="810" t="s">
        <v>1236</v>
      </c>
      <c r="BD521" s="810" t="s">
        <v>1183</v>
      </c>
      <c r="BE521" s="810" t="s">
        <v>1183</v>
      </c>
      <c r="BF521" s="811">
        <f>NaturalRelatedDisc(I521,H521,J521,K521,AX521,"Y",L521,M521,N521,O521)+NaturalRelatedDisc(I521,H521,J521,K521,AY521,"Y",L521,M521,N521,O521)+OpenRelatedDisc(I521,H521,J521,K521,AZ521,"Y",L521,M521,N521,O521)+GrainingRelatedDisc(I521,H521,J521,K521,BA521,"Surface","Y",L521,M521,N521,O521)+GrainingRelatedDisc(I521,H521,J521,K521,BB521,"Internal","Y",L521,M521,N521,O521)+OthersRelatedDisc(I521,H521,J521,K521,BC521,"Y",L521,M521,N521,O521)+OthersRelatedDisc(I521,H521,J521,K521,BD521,"Y",L521,M521,N521,O521)+OthersRelatedDisc(I521,H521,J521,K521,BE521,"Y",L521,M521,N521,O521)+cutrelatedDisc(I521,H521,J521,K521,L521,M521,N521,AW521,"Y",O521)+GetColClarupgDwg(I521,H521,J521,K521,AU521,AV521,"Y",L521)</f>
        <v>0</v>
      </c>
      <c r="BG521" s="810" t="s">
        <v>1183</v>
      </c>
      <c r="BH521" s="810" t="s">
        <v>1183</v>
      </c>
      <c r="BI521" s="811">
        <f t="shared" si="130"/>
        <v>0</v>
      </c>
      <c r="BJ521" s="810" t="s">
        <v>1183</v>
      </c>
      <c r="BK521" s="810" t="s">
        <v>1183</v>
      </c>
      <c r="BL521" s="810" t="s">
        <v>1322</v>
      </c>
      <c r="BM521" s="811">
        <f t="shared" si="131"/>
        <v>0</v>
      </c>
      <c r="BN521" s="812" t="s">
        <v>861</v>
      </c>
      <c r="BO521" s="812" t="s">
        <v>861</v>
      </c>
      <c r="BP521" s="812" t="s">
        <v>749</v>
      </c>
      <c r="BQ521" s="811">
        <f>cleanrelateddisc(I521, H521, J521, K521, BN521, BO521, "Y", L521, M521, N521)+HARelatedDisc(I521, H521, J521, K521,BP521, "Y", L521)</f>
        <v>5.0000000000000001E-3</v>
      </c>
      <c r="BR521" s="810"/>
      <c r="BS521" s="810"/>
      <c r="BT521" s="811"/>
      <c r="BU521" s="811"/>
      <c r="BV521" s="810"/>
      <c r="BW521" s="811"/>
      <c r="BX521" s="810"/>
      <c r="BY521" s="813"/>
      <c r="BZ521" s="811"/>
      <c r="CA521" s="813"/>
      <c r="CB521" s="811"/>
      <c r="CC521" s="810"/>
      <c r="CD521" s="810"/>
      <c r="CE521" s="810"/>
      <c r="CF521" s="810"/>
      <c r="CG521" s="810"/>
      <c r="CH521" s="810"/>
      <c r="CI521" s="810"/>
      <c r="CJ521" s="810"/>
      <c r="CK521" s="814"/>
      <c r="CL521" s="815">
        <f t="array" ref="CL521">getSection(I521,J521,K521)</f>
        <v>4</v>
      </c>
      <c r="CM521" s="508">
        <f t="array" ref="CM521">IF(AQ521="N/A","",IF(CU521="N/A",0,GetRapPrice(I521,H521,J521,K521)))</f>
        <v>11300</v>
      </c>
      <c r="CN521" s="509">
        <f t="shared" si="132"/>
        <v>-0.33000000000000007</v>
      </c>
      <c r="CO521" s="509">
        <f t="array" ref="CO521">IF(AQ521="N/A","",IF(CU521="N/A",0,IF(ISBLANK(G521),0,GetPolSymmDiscount(I521,H521,J521,K521,L521,M521,N521,O521))))</f>
        <v>0</v>
      </c>
      <c r="CP521" s="509">
        <f t="array" ref="CP521">IF(AQ521="N/A","",Depthdisc(I521,H521,L521,J521,K521,Z521,"Y"))</f>
        <v>0</v>
      </c>
      <c r="CQ521" s="509">
        <f t="array" ref="CQ521">IF(AQ521="N/A","",IF(CU521="N/A",0,GetSizePremiums(I521,H521,J521,K521,L521,M521,N521,O521,getSection(G521,J521,K521))))</f>
        <v>0</v>
      </c>
      <c r="CR521" s="509">
        <f t="array" ref="CR521">IF(AQ521="N/A","",IF(CU521="N/A",0,IF(ISBLANK(G521),0,GetDiameterPremiums(I521,H521,L521,M521,N521,O521,J521,K521,T521))))</f>
        <v>0</v>
      </c>
      <c r="CS521" s="509">
        <f t="array" ref="CS521">IF(AQ521="N/A","",IF(CU521="N/A",0,IF(ISBLANK(G521),0,GetKtoSPremiums(I521,H521,J521,K521,AJ521))))</f>
        <v>0</v>
      </c>
      <c r="CT521" s="509">
        <f t="shared" si="133"/>
        <v>-0.33000000000000007</v>
      </c>
      <c r="CU521" s="508">
        <f t="array" ref="CU521">IF(AQ521="N/A","",GetFMP(I521, H521, J521, K521, L521, M521, N521, O521, (Q521+R521)/2,Z521,AJ521,"Y"))</f>
        <v>7570.9999999999991</v>
      </c>
      <c r="CV521" s="504">
        <f t="shared" si="134"/>
        <v>7646.7099999999991</v>
      </c>
      <c r="CW521" s="508">
        <f t="shared" si="135"/>
        <v>11300</v>
      </c>
      <c r="CX521" s="717">
        <f t="shared" si="136"/>
        <v>5.0000000000000001E-3</v>
      </c>
      <c r="CY521" s="717">
        <f>IF(OR(AQ521="N/A",BM521="N/A",BI521="N/A"),"",IF(AND(H521&lt;1,H521&gt;=0.3,I520="ROUND"),IF(CT521&gt;=-0.4,-0.2,-0.15),MAX(CX521,IF(OR(AQ521="N/A",BM521="N/A",BI521="N/A"),"",GetFinalDiscount("Y", I521, H521, J521, K521, L521, M521, N521, O521, AS521, AT521,AU521,AV521, AW521, AX521,AY521, AZ521, BA521, BB521,BC521,BD521, BE521,BG521, BH521, BJ521, BK521, BN521, BO521, BP521)))))</f>
        <v>5.0000000000000001E-3</v>
      </c>
      <c r="CZ521" s="717">
        <f t="shared" si="137"/>
        <v>-0.33000000000000007</v>
      </c>
      <c r="DA521" s="509">
        <f t="shared" si="138"/>
        <v>-0.32500000000000007</v>
      </c>
      <c r="DB521" s="504">
        <f t="shared" si="139"/>
        <v>7627.4999999999991</v>
      </c>
      <c r="DC521" s="504">
        <f t="shared" si="140"/>
        <v>7703.7749999999987</v>
      </c>
      <c r="DD521" s="504" t="str">
        <f t="shared" si="141"/>
        <v/>
      </c>
      <c r="DE521" s="504">
        <f t="array" ref="DE521">IF(OR(AQ521="N/A",BM521="N/A",BI521="N/A"),"",GetCertCharge(H521,"Y",AL521))</f>
        <v>125</v>
      </c>
      <c r="DF521" s="504">
        <f>IF(OR(AQ521="N/A",BM521="N/A",BI521="N/A"),"",DC521*Parameters!$L$3)</f>
        <v>308.15099999999995</v>
      </c>
      <c r="DG521" s="504">
        <f t="shared" si="142"/>
        <v>7270.6239999999989</v>
      </c>
      <c r="DH521" s="504">
        <f t="shared" si="143"/>
        <v>7198.6376237623754</v>
      </c>
    </row>
    <row r="522" spans="2:112" x14ac:dyDescent="0.25">
      <c r="B522" s="798"/>
      <c r="C522" s="799" t="s">
        <v>1873</v>
      </c>
      <c r="D522" s="512"/>
      <c r="E522" s="512"/>
      <c r="F522" s="722" t="s">
        <v>24</v>
      </c>
      <c r="G522" s="800"/>
      <c r="H522" s="801">
        <v>1.01</v>
      </c>
      <c r="I522" s="509" t="s">
        <v>196</v>
      </c>
      <c r="J522" s="802" t="s">
        <v>250</v>
      </c>
      <c r="K522" s="803" t="s">
        <v>266</v>
      </c>
      <c r="L522" s="804" t="s">
        <v>188</v>
      </c>
      <c r="M522" s="805" t="s">
        <v>188</v>
      </c>
      <c r="N522" s="804" t="s">
        <v>188</v>
      </c>
      <c r="O522" s="804" t="s">
        <v>58</v>
      </c>
      <c r="P522" s="806"/>
      <c r="Q522" s="805"/>
      <c r="R522" s="805"/>
      <c r="S522" s="805"/>
      <c r="T522" s="805"/>
      <c r="U522" s="805">
        <v>1.0049999999999999</v>
      </c>
      <c r="V522" s="805"/>
      <c r="W522" s="805"/>
      <c r="X522" s="805"/>
      <c r="Y522" s="805"/>
      <c r="Z522" s="805">
        <v>61.8</v>
      </c>
      <c r="AA522" s="512">
        <v>56</v>
      </c>
      <c r="AB522" s="512"/>
      <c r="AC522" s="512"/>
      <c r="AD522" s="807"/>
      <c r="AE522" s="805"/>
      <c r="AF522" s="805"/>
      <c r="AG522" s="805"/>
      <c r="AH522" s="805"/>
      <c r="AI522" s="512"/>
      <c r="AJ522" s="512" t="s">
        <v>1921</v>
      </c>
      <c r="AK522" s="807"/>
      <c r="AL522" s="512"/>
      <c r="AM522" s="807"/>
      <c r="AN522" s="512"/>
      <c r="AO522" s="559">
        <f t="array" ref="AO522">IF(AQ522="N/A","",GetRapPrice(I522,H522,J522,K522))</f>
        <v>5800</v>
      </c>
      <c r="AP522" s="509">
        <f t="shared" si="128"/>
        <v>-0.44999999999999996</v>
      </c>
      <c r="AQ522" s="508">
        <f t="array" ref="AQ522">GetFMP(I522,H522,J522,K522,L522,M522,N522,O522,(Q522+R522)/2,Z522,AJ522,"Y")</f>
        <v>3190.0000000000005</v>
      </c>
      <c r="AR522" s="504">
        <f t="shared" si="129"/>
        <v>3221.9000000000005</v>
      </c>
      <c r="AS522" s="808"/>
      <c r="AT522" s="809"/>
      <c r="AU522" s="810"/>
      <c r="AV522" s="810"/>
      <c r="AW522" s="811" t="s">
        <v>189</v>
      </c>
      <c r="AX522" s="811" t="s">
        <v>1183</v>
      </c>
      <c r="AY522" s="810" t="s">
        <v>1183</v>
      </c>
      <c r="AZ522" s="810" t="s">
        <v>267</v>
      </c>
      <c r="BA522" s="810" t="s">
        <v>195</v>
      </c>
      <c r="BB522" s="810" t="s">
        <v>1183</v>
      </c>
      <c r="BC522" s="810" t="s">
        <v>1183</v>
      </c>
      <c r="BD522" s="810" t="s">
        <v>1183</v>
      </c>
      <c r="BE522" s="810" t="s">
        <v>1241</v>
      </c>
      <c r="BF522" s="811">
        <f>NaturalRelatedDisc(I522,H522,J522,K522,AX522,"Y",L522,M522,N522,O522)+NaturalRelatedDisc(I522,H522,J522,K522,AY522,"Y",L522,M522,N522,O522)+OpenRelatedDisc(I522,H522,J522,K522,AZ522,"Y",L522,M522,N522,O522)+GrainingRelatedDisc(I522,H522,J522,K522,BA522,"Surface","Y",L522,M522,N522,O522)+GrainingRelatedDisc(I522,H522,J522,K522,BB522,"Internal","Y",L522,M522,N522,O522)+OthersRelatedDisc(I522,H522,J522,K522,BC522,"Y",L522,M522,N522,O522)+OthersRelatedDisc(I522,H522,J522,K522,BD522,"Y",L522,M522,N522,O522)+OthersRelatedDisc(I522,H522,J522,K522,BE522,"Y",L522,M522,N522,O522)+cutrelatedDisc(I522,H522,J522,K522,L522,M522,N522,AW522,"Y",O522)+GetColClarupgDwg(I522,H522,J522,K522,AU522,AV522,"Y",L522)</f>
        <v>-2.5000000000000001E-2</v>
      </c>
      <c r="BG522" s="810" t="s">
        <v>1183</v>
      </c>
      <c r="BH522" s="810" t="s">
        <v>1183</v>
      </c>
      <c r="BI522" s="811">
        <f t="shared" si="130"/>
        <v>0</v>
      </c>
      <c r="BJ522" s="810" t="s">
        <v>1284</v>
      </c>
      <c r="BK522" s="810" t="s">
        <v>1293</v>
      </c>
      <c r="BL522" s="810" t="s">
        <v>1327</v>
      </c>
      <c r="BM522" s="811">
        <f t="shared" si="131"/>
        <v>-1.4999999999999999E-2</v>
      </c>
      <c r="BN522" s="812" t="s">
        <v>749</v>
      </c>
      <c r="BO522" s="812" t="s">
        <v>749</v>
      </c>
      <c r="BP522" s="812" t="s">
        <v>749</v>
      </c>
      <c r="BQ522" s="811">
        <f>cleanrelateddisc(I522, H522, J522, K522, BN522, BO522, "Y", L522, M522, N522)+HARelatedDisc(I522, H522, J522, K522,BP522, "Y", L522)</f>
        <v>0</v>
      </c>
      <c r="BR522" s="810"/>
      <c r="BS522" s="810"/>
      <c r="BT522" s="811"/>
      <c r="BU522" s="811"/>
      <c r="BV522" s="810"/>
      <c r="BW522" s="811"/>
      <c r="BX522" s="810"/>
      <c r="BY522" s="813"/>
      <c r="BZ522" s="811"/>
      <c r="CA522" s="813"/>
      <c r="CB522" s="811"/>
      <c r="CC522" s="810"/>
      <c r="CD522" s="810"/>
      <c r="CE522" s="810"/>
      <c r="CF522" s="810"/>
      <c r="CG522" s="810"/>
      <c r="CH522" s="810"/>
      <c r="CI522" s="810"/>
      <c r="CJ522" s="810"/>
      <c r="CK522" s="814"/>
      <c r="CL522" s="815">
        <f t="array" ref="CL522">getSection(I522,J522,K522)</f>
        <v>8</v>
      </c>
      <c r="CM522" s="508">
        <f t="array" ref="CM522">IF(AQ522="N/A","",IF(CU522="N/A",0,GetRapPrice(I522,H522,J522,K522)))</f>
        <v>5800</v>
      </c>
      <c r="CN522" s="509">
        <f t="shared" si="132"/>
        <v>-0.44999999999999996</v>
      </c>
      <c r="CO522" s="509">
        <f t="array" ref="CO522">IF(AQ522="N/A","",IF(CU522="N/A",0,IF(ISBLANK(G522),0,GetPolSymmDiscount(I522,H522,J522,K522,L522,M522,N522,O522))))</f>
        <v>0</v>
      </c>
      <c r="CP522" s="509">
        <f t="array" ref="CP522">IF(AQ522="N/A","",Depthdisc(I522,H522,L522,J522,K522,Z522,"Y"))</f>
        <v>0</v>
      </c>
      <c r="CQ522" s="509">
        <f t="array" ref="CQ522">IF(AQ522="N/A","",IF(CU522="N/A",0,GetSizePremiums(I522,H522,J522,K522,L522,M522,N522,O522,getSection(G522,J522,K522))))</f>
        <v>0</v>
      </c>
      <c r="CR522" s="509">
        <f t="array" ref="CR522">IF(AQ522="N/A","",IF(CU522="N/A",0,IF(ISBLANK(G522),0,GetDiameterPremiums(I522,H522,L522,M522,N522,O522,J522,K522,T522))))</f>
        <v>0</v>
      </c>
      <c r="CS522" s="509">
        <f t="array" ref="CS522">IF(AQ522="N/A","",IF(CU522="N/A",0,IF(ISBLANK(G522),0,GetKtoSPremiums(I522,H522,J522,K522,AJ522))))</f>
        <v>0</v>
      </c>
      <c r="CT522" s="509">
        <f t="shared" si="133"/>
        <v>-0.44999999999999996</v>
      </c>
      <c r="CU522" s="508">
        <f t="array" ref="CU522">IF(AQ522="N/A","",GetFMP(I522, H522, J522, K522, L522, M522, N522, O522, (Q522+R522)/2,Z522,AJ522,"Y"))</f>
        <v>3190.0000000000005</v>
      </c>
      <c r="CV522" s="504">
        <f t="shared" si="134"/>
        <v>3221.9000000000005</v>
      </c>
      <c r="CW522" s="508">
        <f t="shared" si="135"/>
        <v>5800</v>
      </c>
      <c r="CX522" s="717">
        <f t="shared" si="136"/>
        <v>-0.04</v>
      </c>
      <c r="CY522" s="717">
        <f>IF(OR(AQ522="N/A",BM522="N/A",BI522="N/A"),"",IF(AND(H522&lt;1,H522&gt;=0.3,I521="ROUND"),IF(CT522&gt;=-0.4,-0.2,-0.15),MAX(CX522,IF(OR(AQ522="N/A",BM522="N/A",BI522="N/A"),"",GetFinalDiscount("Y", I522, H522, J522, K522, L522, M522, N522, O522, AS522, AT522,AU522,AV522, AW522, AX522,AY522, AZ522, BA522, BB522,BC522,BD522, BE522,BG522, BH522, BJ522, BK522, BN522, BO522, BP522)))))</f>
        <v>-0.04</v>
      </c>
      <c r="CZ522" s="717">
        <f t="shared" si="137"/>
        <v>-0.44999999999999996</v>
      </c>
      <c r="DA522" s="509">
        <f t="shared" si="138"/>
        <v>-0.48999999999999994</v>
      </c>
      <c r="DB522" s="504">
        <f t="shared" si="139"/>
        <v>2958</v>
      </c>
      <c r="DC522" s="504">
        <f t="shared" si="140"/>
        <v>2987.58</v>
      </c>
      <c r="DD522" s="504" t="str">
        <f t="shared" si="141"/>
        <v/>
      </c>
      <c r="DE522" s="504">
        <f t="array" ref="DE522">IF(OR(AQ522="N/A",BM522="N/A",BI522="N/A"),"",GetCertCharge(H522,"Y",AL522))</f>
        <v>125</v>
      </c>
      <c r="DF522" s="504">
        <f>IF(OR(AQ522="N/A",BM522="N/A",BI522="N/A"),"",DC522*Parameters!$L$3)</f>
        <v>119.50319999999999</v>
      </c>
      <c r="DG522" s="504">
        <f t="shared" si="142"/>
        <v>2743.0767999999998</v>
      </c>
      <c r="DH522" s="504">
        <f t="shared" si="143"/>
        <v>2715.917623762376</v>
      </c>
    </row>
    <row r="523" spans="2:112" x14ac:dyDescent="0.25">
      <c r="B523" s="798"/>
      <c r="C523" s="799" t="s">
        <v>1874</v>
      </c>
      <c r="D523" s="512"/>
      <c r="E523" s="512"/>
      <c r="F523" s="722" t="s">
        <v>24</v>
      </c>
      <c r="G523" s="800"/>
      <c r="H523" s="801">
        <v>1.01</v>
      </c>
      <c r="I523" s="509" t="s">
        <v>196</v>
      </c>
      <c r="J523" s="802" t="s">
        <v>250</v>
      </c>
      <c r="K523" s="803" t="s">
        <v>251</v>
      </c>
      <c r="L523" s="804" t="s">
        <v>188</v>
      </c>
      <c r="M523" s="805" t="s">
        <v>188</v>
      </c>
      <c r="N523" s="804" t="s">
        <v>188</v>
      </c>
      <c r="O523" s="804" t="s">
        <v>36</v>
      </c>
      <c r="P523" s="806"/>
      <c r="Q523" s="805"/>
      <c r="R523" s="805"/>
      <c r="S523" s="805"/>
      <c r="T523" s="805"/>
      <c r="U523" s="805">
        <v>1.008</v>
      </c>
      <c r="V523" s="805"/>
      <c r="W523" s="805"/>
      <c r="X523" s="805"/>
      <c r="Y523" s="805"/>
      <c r="Z523" s="805">
        <v>61.9</v>
      </c>
      <c r="AA523" s="512">
        <v>59</v>
      </c>
      <c r="AB523" s="512"/>
      <c r="AC523" s="512"/>
      <c r="AD523" s="807"/>
      <c r="AE523" s="805"/>
      <c r="AF523" s="805"/>
      <c r="AG523" s="805"/>
      <c r="AH523" s="805"/>
      <c r="AI523" s="512"/>
      <c r="AJ523" s="512" t="s">
        <v>2017</v>
      </c>
      <c r="AK523" s="807"/>
      <c r="AL523" s="512"/>
      <c r="AM523" s="807"/>
      <c r="AN523" s="512"/>
      <c r="AO523" s="559">
        <f t="array" ref="AO523">IF(AQ523="N/A","",GetRapPrice(I523,H523,J523,K523))</f>
        <v>8700</v>
      </c>
      <c r="AP523" s="509">
        <f t="shared" si="128"/>
        <v>-0.36</v>
      </c>
      <c r="AQ523" s="508">
        <f t="array" ref="AQ523">GetFMP(I523,H523,J523,K523,L523,M523,N523,O523,(Q523+R523)/2,Z523,AJ523,"Y")</f>
        <v>5568</v>
      </c>
      <c r="AR523" s="504">
        <f t="shared" si="129"/>
        <v>5623.68</v>
      </c>
      <c r="AS523" s="808"/>
      <c r="AT523" s="809"/>
      <c r="AU523" s="810"/>
      <c r="AV523" s="810"/>
      <c r="AW523" s="811" t="s">
        <v>189</v>
      </c>
      <c r="AX523" s="811" t="s">
        <v>253</v>
      </c>
      <c r="AY523" s="810" t="s">
        <v>1183</v>
      </c>
      <c r="AZ523" s="810" t="s">
        <v>1183</v>
      </c>
      <c r="BA523" s="810" t="s">
        <v>1183</v>
      </c>
      <c r="BB523" s="810" t="s">
        <v>1183</v>
      </c>
      <c r="BC523" s="810" t="s">
        <v>1183</v>
      </c>
      <c r="BD523" s="810" t="s">
        <v>1183</v>
      </c>
      <c r="BE523" s="810" t="s">
        <v>1183</v>
      </c>
      <c r="BF523" s="811">
        <f>NaturalRelatedDisc(I523,H523,J523,K523,AX523,"Y",L523,M523,N523,O523)+NaturalRelatedDisc(I523,H523,J523,K523,AY523,"Y",L523,M523,N523,O523)+OpenRelatedDisc(I523,H523,J523,K523,AZ523,"Y",L523,M523,N523,O523)+GrainingRelatedDisc(I523,H523,J523,K523,BA523,"Surface","Y",L523,M523,N523,O523)+GrainingRelatedDisc(I523,H523,J523,K523,BB523,"Internal","Y",L523,M523,N523,O523)+OthersRelatedDisc(I523,H523,J523,K523,BC523,"Y",L523,M523,N523,O523)+OthersRelatedDisc(I523,H523,J523,K523,BD523,"Y",L523,M523,N523,O523)+OthersRelatedDisc(I523,H523,J523,K523,BE523,"Y",L523,M523,N523,O523)+cutrelatedDisc(I523,H523,J523,K523,L523,M523,N523,AW523,"Y",O523)+GetColClarupgDwg(I523,H523,J523,K523,AU523,AV523,"Y",L523)</f>
        <v>0</v>
      </c>
      <c r="BG523" s="810" t="s">
        <v>192</v>
      </c>
      <c r="BH523" s="810" t="s">
        <v>1183</v>
      </c>
      <c r="BI523" s="811">
        <f t="shared" si="130"/>
        <v>-0.06</v>
      </c>
      <c r="BJ523" s="810" t="s">
        <v>1183</v>
      </c>
      <c r="BK523" s="810" t="s">
        <v>1183</v>
      </c>
      <c r="BL523" s="810" t="s">
        <v>1322</v>
      </c>
      <c r="BM523" s="811">
        <f t="shared" si="131"/>
        <v>0</v>
      </c>
      <c r="BN523" s="812" t="s">
        <v>861</v>
      </c>
      <c r="BO523" s="812" t="s">
        <v>749</v>
      </c>
      <c r="BP523" s="812" t="s">
        <v>749</v>
      </c>
      <c r="BQ523" s="811">
        <f>cleanrelateddisc(I523, H523, J523, K523, BN523, BO523, "Y", L523, M523, N523)+HARelatedDisc(I523, H523, J523, K523,BP523, "Y", L523)</f>
        <v>0</v>
      </c>
      <c r="BR523" s="810"/>
      <c r="BS523" s="810"/>
      <c r="BT523" s="811"/>
      <c r="BU523" s="811"/>
      <c r="BV523" s="810"/>
      <c r="BW523" s="811"/>
      <c r="BX523" s="810"/>
      <c r="BY523" s="813"/>
      <c r="BZ523" s="811"/>
      <c r="CA523" s="813"/>
      <c r="CB523" s="811"/>
      <c r="CC523" s="810"/>
      <c r="CD523" s="810"/>
      <c r="CE523" s="810"/>
      <c r="CF523" s="810"/>
      <c r="CG523" s="810"/>
      <c r="CH523" s="810"/>
      <c r="CI523" s="810"/>
      <c r="CJ523" s="810"/>
      <c r="CK523" s="814"/>
      <c r="CL523" s="815">
        <f t="array" ref="CL523">getSection(I523,J523,K523)</f>
        <v>5</v>
      </c>
      <c r="CM523" s="508">
        <f t="array" ref="CM523">IF(AQ523="N/A","",IF(CU523="N/A",0,GetRapPrice(I523,H523,J523,K523)))</f>
        <v>8700</v>
      </c>
      <c r="CN523" s="509">
        <f t="shared" si="132"/>
        <v>-0.36</v>
      </c>
      <c r="CO523" s="509">
        <f t="array" ref="CO523">IF(AQ523="N/A","",IF(CU523="N/A",0,IF(ISBLANK(G523),0,GetPolSymmDiscount(I523,H523,J523,K523,L523,M523,N523,O523))))</f>
        <v>0</v>
      </c>
      <c r="CP523" s="509">
        <f t="array" ref="CP523">IF(AQ523="N/A","",Depthdisc(I523,H523,L523,J523,K523,Z523,"Y"))</f>
        <v>0</v>
      </c>
      <c r="CQ523" s="509">
        <f t="array" ref="CQ523">IF(AQ523="N/A","",IF(CU523="N/A",0,GetSizePremiums(I523,H523,J523,K523,L523,M523,N523,O523,getSection(G523,J523,K523))))</f>
        <v>0</v>
      </c>
      <c r="CR523" s="509">
        <f t="array" ref="CR523">IF(AQ523="N/A","",IF(CU523="N/A",0,IF(ISBLANK(G523),0,GetDiameterPremiums(I523,H523,L523,M523,N523,O523,J523,K523,T523))))</f>
        <v>0</v>
      </c>
      <c r="CS523" s="509">
        <f t="array" ref="CS523">IF(AQ523="N/A","",IF(CU523="N/A",0,IF(ISBLANK(G523),0,GetKtoSPremiums(I523,H523,J523,K523,AJ523))))</f>
        <v>0</v>
      </c>
      <c r="CT523" s="509">
        <f t="shared" si="133"/>
        <v>-0.36</v>
      </c>
      <c r="CU523" s="508">
        <f t="array" ref="CU523">IF(AQ523="N/A","",GetFMP(I523, H523, J523, K523, L523, M523, N523, O523, (Q523+R523)/2,Z523,AJ523,"Y"))</f>
        <v>5568</v>
      </c>
      <c r="CV523" s="504">
        <f t="shared" si="134"/>
        <v>5623.68</v>
      </c>
      <c r="CW523" s="508">
        <f t="shared" si="135"/>
        <v>8700</v>
      </c>
      <c r="CX523" s="717">
        <f t="shared" si="136"/>
        <v>-0.06</v>
      </c>
      <c r="CY523" s="717">
        <f>IF(OR(AQ523="N/A",BM523="N/A",BI523="N/A"),"",IF(AND(H523&lt;1,H523&gt;=0.3,I522="ROUND"),IF(CT523&gt;=-0.4,-0.2,-0.15),MAX(CX523,IF(OR(AQ523="N/A",BM523="N/A",BI523="N/A"),"",GetFinalDiscount("Y", I523, H523, J523, K523, L523, M523, N523, O523, AS523, AT523,AU523,AV523, AW523, AX523,AY523, AZ523, BA523, BB523,BC523,BD523, BE523,BG523, BH523, BJ523, BK523, BN523, BO523, BP523)))))</f>
        <v>-0.06</v>
      </c>
      <c r="CZ523" s="717">
        <f t="shared" si="137"/>
        <v>-0.36</v>
      </c>
      <c r="DA523" s="509">
        <f t="shared" si="138"/>
        <v>-0.42</v>
      </c>
      <c r="DB523" s="504">
        <f t="shared" si="139"/>
        <v>5046.0000000000009</v>
      </c>
      <c r="DC523" s="504">
        <f t="shared" si="140"/>
        <v>5096.4600000000009</v>
      </c>
      <c r="DD523" s="504" t="str">
        <f t="shared" si="141"/>
        <v/>
      </c>
      <c r="DE523" s="504">
        <f t="array" ref="DE523">IF(OR(AQ523="N/A",BM523="N/A",BI523="N/A"),"",GetCertCharge(H523,"Y",AL523))</f>
        <v>125</v>
      </c>
      <c r="DF523" s="504">
        <f>IF(OR(AQ523="N/A",BM523="N/A",BI523="N/A"),"",DC523*Parameters!$L$3)</f>
        <v>203.85840000000005</v>
      </c>
      <c r="DG523" s="504">
        <f t="shared" si="142"/>
        <v>4767.6016000000009</v>
      </c>
      <c r="DH523" s="504">
        <f t="shared" si="143"/>
        <v>4720.3976237623774</v>
      </c>
    </row>
    <row r="524" spans="2:112" x14ac:dyDescent="0.25">
      <c r="B524" s="798"/>
      <c r="C524" s="799" t="s">
        <v>1875</v>
      </c>
      <c r="D524" s="512"/>
      <c r="E524" s="512"/>
      <c r="F524" s="722" t="s">
        <v>24</v>
      </c>
      <c r="G524" s="800"/>
      <c r="H524" s="801">
        <v>1.01</v>
      </c>
      <c r="I524" s="509" t="s">
        <v>196</v>
      </c>
      <c r="J524" s="802" t="s">
        <v>258</v>
      </c>
      <c r="K524" s="803" t="s">
        <v>251</v>
      </c>
      <c r="L524" s="804" t="s">
        <v>202</v>
      </c>
      <c r="M524" s="805" t="s">
        <v>188</v>
      </c>
      <c r="N524" s="804" t="s">
        <v>188</v>
      </c>
      <c r="O524" s="804" t="s">
        <v>22</v>
      </c>
      <c r="P524" s="806"/>
      <c r="Q524" s="805"/>
      <c r="R524" s="805"/>
      <c r="S524" s="805"/>
      <c r="T524" s="805"/>
      <c r="U524" s="805">
        <v>1.006</v>
      </c>
      <c r="V524" s="805"/>
      <c r="W524" s="805"/>
      <c r="X524" s="805"/>
      <c r="Y524" s="805"/>
      <c r="Z524" s="805">
        <v>64.099999999999994</v>
      </c>
      <c r="AA524" s="512">
        <v>57</v>
      </c>
      <c r="AB524" s="512"/>
      <c r="AC524" s="512"/>
      <c r="AD524" s="807"/>
      <c r="AE524" s="805"/>
      <c r="AF524" s="805"/>
      <c r="AG524" s="805"/>
      <c r="AH524" s="805"/>
      <c r="AI524" s="512"/>
      <c r="AJ524" s="512"/>
      <c r="AK524" s="807"/>
      <c r="AL524" s="512"/>
      <c r="AM524" s="807"/>
      <c r="AN524" s="512"/>
      <c r="AO524" s="559">
        <f t="array" ref="AO524">IF(AQ524="N/A","",GetRapPrice(I524,H524,J524,K524))</f>
        <v>7200</v>
      </c>
      <c r="AP524" s="509">
        <f t="shared" si="128"/>
        <v>-0.43000000000000005</v>
      </c>
      <c r="AQ524" s="508">
        <f t="array" ref="AQ524">GetFMP(I524,H524,J524,K524,L524,M524,N524,O524,(Q524+R524)/2,Z524,AJ524,"Y")</f>
        <v>4104</v>
      </c>
      <c r="AR524" s="504">
        <f t="shared" si="129"/>
        <v>4145.04</v>
      </c>
      <c r="AS524" s="808"/>
      <c r="AT524" s="809"/>
      <c r="AU524" s="810"/>
      <c r="AV524" s="810"/>
      <c r="AW524" s="811"/>
      <c r="AX524" s="811" t="s">
        <v>1183</v>
      </c>
      <c r="AY524" s="810" t="s">
        <v>1183</v>
      </c>
      <c r="AZ524" s="810" t="s">
        <v>1183</v>
      </c>
      <c r="BA524" s="810" t="s">
        <v>1183</v>
      </c>
      <c r="BB524" s="810" t="s">
        <v>1183</v>
      </c>
      <c r="BC524" s="810" t="s">
        <v>1183</v>
      </c>
      <c r="BD524" s="810" t="s">
        <v>1183</v>
      </c>
      <c r="BE524" s="810" t="s">
        <v>1183</v>
      </c>
      <c r="BF524" s="811">
        <f>NaturalRelatedDisc(I524,H524,J524,K524,AX524,"Y",L524,M524,N524,O524)+NaturalRelatedDisc(I524,H524,J524,K524,AY524,"Y",L524,M524,N524,O524)+OpenRelatedDisc(I524,H524,J524,K524,AZ524,"Y",L524,M524,N524,O524)+GrainingRelatedDisc(I524,H524,J524,K524,BA524,"Surface","Y",L524,M524,N524,O524)+GrainingRelatedDisc(I524,H524,J524,K524,BB524,"Internal","Y",L524,M524,N524,O524)+OthersRelatedDisc(I524,H524,J524,K524,BC524,"Y",L524,M524,N524,O524)+OthersRelatedDisc(I524,H524,J524,K524,BD524,"Y",L524,M524,N524,O524)+OthersRelatedDisc(I524,H524,J524,K524,BE524,"Y",L524,M524,N524,O524)+cutrelatedDisc(I524,H524,J524,K524,L524,M524,N524,AW524,"Y",O524)+GetColClarupgDwg(I524,H524,J524,K524,AU524,AV524,"Y",L524)</f>
        <v>0</v>
      </c>
      <c r="BG524" s="810" t="s">
        <v>1183</v>
      </c>
      <c r="BH524" s="810" t="s">
        <v>1183</v>
      </c>
      <c r="BI524" s="811">
        <f t="shared" si="130"/>
        <v>0</v>
      </c>
      <c r="BJ524" s="810" t="s">
        <v>1183</v>
      </c>
      <c r="BK524" s="810" t="s">
        <v>1183</v>
      </c>
      <c r="BL524" s="810" t="s">
        <v>1183</v>
      </c>
      <c r="BM524" s="811">
        <f t="shared" si="131"/>
        <v>0</v>
      </c>
      <c r="BN524" s="812" t="s">
        <v>749</v>
      </c>
      <c r="BO524" s="812" t="s">
        <v>749</v>
      </c>
      <c r="BP524" s="812" t="s">
        <v>749</v>
      </c>
      <c r="BQ524" s="811">
        <f>cleanrelateddisc(I524, H524, J524, K524, BN524, BO524, "Y", L524, M524, N524)+HARelatedDisc(I524, H524, J524, K524,BP524, "Y", L524)</f>
        <v>0</v>
      </c>
      <c r="BR524" s="810"/>
      <c r="BS524" s="810"/>
      <c r="BT524" s="811"/>
      <c r="BU524" s="811"/>
      <c r="BV524" s="810"/>
      <c r="BW524" s="811"/>
      <c r="BX524" s="810"/>
      <c r="BY524" s="813"/>
      <c r="BZ524" s="811"/>
      <c r="CA524" s="813"/>
      <c r="CB524" s="811"/>
      <c r="CC524" s="810"/>
      <c r="CD524" s="810"/>
      <c r="CE524" s="810"/>
      <c r="CF524" s="810"/>
      <c r="CG524" s="810"/>
      <c r="CH524" s="810"/>
      <c r="CI524" s="810"/>
      <c r="CJ524" s="810"/>
      <c r="CK524" s="814"/>
      <c r="CL524" s="815">
        <f t="array" ref="CL524">getSection(I524,J524,K524)</f>
        <v>5</v>
      </c>
      <c r="CM524" s="508">
        <f t="array" ref="CM524">IF(AQ524="N/A","",IF(CU524="N/A",0,GetRapPrice(I524,H524,J524,K524)))</f>
        <v>7200</v>
      </c>
      <c r="CN524" s="509">
        <f t="shared" si="132"/>
        <v>-0.43000000000000005</v>
      </c>
      <c r="CO524" s="509">
        <f t="array" ref="CO524">IF(AQ524="N/A","",IF(CU524="N/A",0,IF(ISBLANK(G524),0,GetPolSymmDiscount(I524,H524,J524,K524,L524,M524,N524,O524))))</f>
        <v>0</v>
      </c>
      <c r="CP524" s="509">
        <f t="array" ref="CP524">IF(AQ524="N/A","",Depthdisc(I524,H524,L524,J524,K524,Z524,"Y"))</f>
        <v>0</v>
      </c>
      <c r="CQ524" s="509">
        <f t="array" ref="CQ524">IF(AQ524="N/A","",IF(CU524="N/A",0,GetSizePremiums(I524,H524,J524,K524,L524,M524,N524,O524,getSection(G524,J524,K524))))</f>
        <v>0</v>
      </c>
      <c r="CR524" s="509">
        <f t="array" ref="CR524">IF(AQ524="N/A","",IF(CU524="N/A",0,IF(ISBLANK(G524),0,GetDiameterPremiums(I524,H524,L524,M524,N524,O524,J524,K524,T524))))</f>
        <v>0</v>
      </c>
      <c r="CS524" s="509">
        <f t="array" ref="CS524">IF(AQ524="N/A","",IF(CU524="N/A",0,IF(ISBLANK(G524),0,GetKtoSPremiums(I524,H524,J524,K524,AJ524))))</f>
        <v>0</v>
      </c>
      <c r="CT524" s="509">
        <f t="shared" si="133"/>
        <v>-0.43000000000000005</v>
      </c>
      <c r="CU524" s="508">
        <f t="array" ref="CU524">IF(AQ524="N/A","",GetFMP(I524, H524, J524, K524, L524, M524, N524, O524, (Q524+R524)/2,Z524,AJ524,"Y"))</f>
        <v>4104</v>
      </c>
      <c r="CV524" s="504">
        <f t="shared" si="134"/>
        <v>4145.04</v>
      </c>
      <c r="CW524" s="508">
        <f t="shared" si="135"/>
        <v>7200</v>
      </c>
      <c r="CX524" s="717">
        <f t="shared" si="136"/>
        <v>0</v>
      </c>
      <c r="CY524" s="717">
        <f>IF(OR(AQ524="N/A",BM524="N/A",BI524="N/A"),"",IF(AND(H524&lt;1,H524&gt;=0.3,I523="ROUND"),IF(CT524&gt;=-0.4,-0.2,-0.15),MAX(CX524,IF(OR(AQ524="N/A",BM524="N/A",BI524="N/A"),"",GetFinalDiscount("Y", I524, H524, J524, K524, L524, M524, N524, O524, AS524, AT524,AU524,AV524, AW524, AX524,AY524, AZ524, BA524, BB524,BC524,BD524, BE524,BG524, BH524, BJ524, BK524, BN524, BO524, BP524)))))</f>
        <v>0</v>
      </c>
      <c r="CZ524" s="717">
        <f t="shared" si="137"/>
        <v>-0.43000000000000005</v>
      </c>
      <c r="DA524" s="509">
        <f t="shared" si="138"/>
        <v>-0.43000000000000005</v>
      </c>
      <c r="DB524" s="504">
        <f t="shared" si="139"/>
        <v>4104</v>
      </c>
      <c r="DC524" s="504">
        <f t="shared" si="140"/>
        <v>4145.04</v>
      </c>
      <c r="DD524" s="504" t="str">
        <f t="shared" si="141"/>
        <v/>
      </c>
      <c r="DE524" s="504">
        <f t="array" ref="DE524">IF(OR(AQ524="N/A",BM524="N/A",BI524="N/A"),"",GetCertCharge(H524,"Y",AL524))</f>
        <v>125</v>
      </c>
      <c r="DF524" s="504">
        <f>IF(OR(AQ524="N/A",BM524="N/A",BI524="N/A"),"",DC524*Parameters!$L$3)</f>
        <v>165.80160000000001</v>
      </c>
      <c r="DG524" s="504">
        <f t="shared" si="142"/>
        <v>3854.2384000000002</v>
      </c>
      <c r="DH524" s="504">
        <f t="shared" si="143"/>
        <v>3816.0776237623763</v>
      </c>
    </row>
    <row r="525" spans="2:112" x14ac:dyDescent="0.25">
      <c r="B525" s="798"/>
      <c r="C525" s="799" t="s">
        <v>1873</v>
      </c>
      <c r="D525" s="512"/>
      <c r="E525" s="512"/>
      <c r="F525" s="722" t="s">
        <v>24</v>
      </c>
      <c r="G525" s="800"/>
      <c r="H525" s="801">
        <v>1.01</v>
      </c>
      <c r="I525" s="509" t="s">
        <v>196</v>
      </c>
      <c r="J525" s="802" t="s">
        <v>250</v>
      </c>
      <c r="K525" s="803" t="s">
        <v>266</v>
      </c>
      <c r="L525" s="804" t="s">
        <v>188</v>
      </c>
      <c r="M525" s="805" t="s">
        <v>188</v>
      </c>
      <c r="N525" s="804" t="s">
        <v>188</v>
      </c>
      <c r="O525" s="804" t="s">
        <v>58</v>
      </c>
      <c r="P525" s="806"/>
      <c r="Q525" s="805"/>
      <c r="R525" s="805"/>
      <c r="S525" s="805"/>
      <c r="T525" s="805"/>
      <c r="U525" s="805">
        <v>1.0049999999999999</v>
      </c>
      <c r="V525" s="805"/>
      <c r="W525" s="805"/>
      <c r="X525" s="805"/>
      <c r="Y525" s="805"/>
      <c r="Z525" s="805">
        <v>61.8</v>
      </c>
      <c r="AA525" s="512">
        <v>56</v>
      </c>
      <c r="AB525" s="512"/>
      <c r="AC525" s="512"/>
      <c r="AD525" s="807"/>
      <c r="AE525" s="805"/>
      <c r="AF525" s="805"/>
      <c r="AG525" s="805"/>
      <c r="AH525" s="805"/>
      <c r="AI525" s="512"/>
      <c r="AJ525" s="512" t="s">
        <v>1921</v>
      </c>
      <c r="AK525" s="807"/>
      <c r="AL525" s="512"/>
      <c r="AM525" s="807"/>
      <c r="AN525" s="512"/>
      <c r="AO525" s="559">
        <f t="array" ref="AO525">IF(AQ525="N/A","",GetRapPrice(I525,H525,J525,K525))</f>
        <v>5800</v>
      </c>
      <c r="AP525" s="509">
        <f t="shared" si="128"/>
        <v>-0.44999999999999996</v>
      </c>
      <c r="AQ525" s="508">
        <f t="array" ref="AQ525">GetFMP(I525,H525,J525,K525,L525,M525,N525,O525,(Q525+R525)/2,Z525,AJ525,"Y")</f>
        <v>3190.0000000000005</v>
      </c>
      <c r="AR525" s="504">
        <f t="shared" si="129"/>
        <v>3221.9000000000005</v>
      </c>
      <c r="AS525" s="808"/>
      <c r="AT525" s="809"/>
      <c r="AU525" s="810"/>
      <c r="AV525" s="810"/>
      <c r="AW525" s="811" t="s">
        <v>189</v>
      </c>
      <c r="AX525" s="811" t="s">
        <v>1183</v>
      </c>
      <c r="AY525" s="810" t="s">
        <v>1183</v>
      </c>
      <c r="AZ525" s="810" t="s">
        <v>267</v>
      </c>
      <c r="BA525" s="810" t="s">
        <v>195</v>
      </c>
      <c r="BB525" s="810" t="s">
        <v>1183</v>
      </c>
      <c r="BC525" s="810" t="s">
        <v>1183</v>
      </c>
      <c r="BD525" s="810" t="s">
        <v>1183</v>
      </c>
      <c r="BE525" s="810" t="s">
        <v>1235</v>
      </c>
      <c r="BF525" s="811">
        <f>NaturalRelatedDisc(I525,H525,J525,K525,AX525,"Y",L525,M525,N525,O525)+NaturalRelatedDisc(I525,H525,J525,K525,AY525,"Y",L525,M525,N525,O525)+OpenRelatedDisc(I525,H525,J525,K525,AZ525,"Y",L525,M525,N525,O525)+GrainingRelatedDisc(I525,H525,J525,K525,BA525,"Surface","Y",L525,M525,N525,O525)+GrainingRelatedDisc(I525,H525,J525,K525,BB525,"Internal","Y",L525,M525,N525,O525)+OthersRelatedDisc(I525,H525,J525,K525,BC525,"Y",L525,M525,N525,O525)+OthersRelatedDisc(I525,H525,J525,K525,BD525,"Y",L525,M525,N525,O525)+OthersRelatedDisc(I525,H525,J525,K525,BE525,"Y",L525,M525,N525,O525)+cutrelatedDisc(I525,H525,J525,K525,L525,M525,N525,AW525,"Y",O525)+GetColClarupgDwg(I525,H525,J525,K525,AU525,AV525,"Y",L525)</f>
        <v>-2.5000000000000001E-2</v>
      </c>
      <c r="BG525" s="810" t="s">
        <v>1183</v>
      </c>
      <c r="BH525" s="810" t="s">
        <v>1183</v>
      </c>
      <c r="BI525" s="811">
        <f t="shared" si="130"/>
        <v>0</v>
      </c>
      <c r="BJ525" s="810" t="s">
        <v>1284</v>
      </c>
      <c r="BK525" s="810" t="s">
        <v>1293</v>
      </c>
      <c r="BL525" s="810" t="s">
        <v>1327</v>
      </c>
      <c r="BM525" s="811">
        <f t="shared" si="131"/>
        <v>-1.4999999999999999E-2</v>
      </c>
      <c r="BN525" s="812" t="s">
        <v>749</v>
      </c>
      <c r="BO525" s="812" t="s">
        <v>749</v>
      </c>
      <c r="BP525" s="812" t="s">
        <v>749</v>
      </c>
      <c r="BQ525" s="811">
        <f>cleanrelateddisc(I525, H525, J525, K525, BN525, BO525, "Y", L525, M525, N525)+HARelatedDisc(I525, H525, J525, K525,BP525, "Y", L525)</f>
        <v>0</v>
      </c>
      <c r="BR525" s="810"/>
      <c r="BS525" s="810"/>
      <c r="BT525" s="811"/>
      <c r="BU525" s="811"/>
      <c r="BV525" s="810"/>
      <c r="BW525" s="811"/>
      <c r="BX525" s="810"/>
      <c r="BY525" s="813"/>
      <c r="BZ525" s="811"/>
      <c r="CA525" s="813"/>
      <c r="CB525" s="811"/>
      <c r="CC525" s="810"/>
      <c r="CD525" s="810"/>
      <c r="CE525" s="810"/>
      <c r="CF525" s="810"/>
      <c r="CG525" s="810"/>
      <c r="CH525" s="810"/>
      <c r="CI525" s="810"/>
      <c r="CJ525" s="810"/>
      <c r="CK525" s="814"/>
      <c r="CL525" s="815">
        <f t="array" ref="CL525">getSection(I525,J525,K525)</f>
        <v>8</v>
      </c>
      <c r="CM525" s="508">
        <f t="array" ref="CM525">IF(AQ525="N/A","",IF(CU525="N/A",0,GetRapPrice(I525,H525,J525,K525)))</f>
        <v>5800</v>
      </c>
      <c r="CN525" s="509">
        <f t="shared" si="132"/>
        <v>-0.44999999999999996</v>
      </c>
      <c r="CO525" s="509">
        <f t="array" ref="CO525">IF(AQ525="N/A","",IF(CU525="N/A",0,IF(ISBLANK(G525),0,GetPolSymmDiscount(I525,H525,J525,K525,L525,M525,N525,O525))))</f>
        <v>0</v>
      </c>
      <c r="CP525" s="509">
        <f t="array" ref="CP525">IF(AQ525="N/A","",Depthdisc(I525,H525,L525,J525,K525,Z525,"Y"))</f>
        <v>0</v>
      </c>
      <c r="CQ525" s="509">
        <f t="array" ref="CQ525">IF(AQ525="N/A","",IF(CU525="N/A",0,GetSizePremiums(I525,H525,J525,K525,L525,M525,N525,O525,getSection(G525,J525,K525))))</f>
        <v>0</v>
      </c>
      <c r="CR525" s="509">
        <f t="array" ref="CR525">IF(AQ525="N/A","",IF(CU525="N/A",0,IF(ISBLANK(G525),0,GetDiameterPremiums(I525,H525,L525,M525,N525,O525,J525,K525,T525))))</f>
        <v>0</v>
      </c>
      <c r="CS525" s="509">
        <f t="array" ref="CS525">IF(AQ525="N/A","",IF(CU525="N/A",0,IF(ISBLANK(G525),0,GetKtoSPremiums(I525,H525,J525,K525,AJ525))))</f>
        <v>0</v>
      </c>
      <c r="CT525" s="509">
        <f t="shared" si="133"/>
        <v>-0.44999999999999996</v>
      </c>
      <c r="CU525" s="508">
        <f t="array" ref="CU525">IF(AQ525="N/A","",GetFMP(I525, H525, J525, K525, L525, M525, N525, O525, (Q525+R525)/2,Z525,AJ525,"Y"))</f>
        <v>3190.0000000000005</v>
      </c>
      <c r="CV525" s="504">
        <f t="shared" si="134"/>
        <v>3221.9000000000005</v>
      </c>
      <c r="CW525" s="508">
        <f t="shared" si="135"/>
        <v>5800</v>
      </c>
      <c r="CX525" s="717">
        <f t="shared" si="136"/>
        <v>-0.04</v>
      </c>
      <c r="CY525" s="717">
        <f>IF(OR(AQ525="N/A",BM525="N/A",BI525="N/A"),"",IF(AND(H525&lt;1,H525&gt;=0.3,I524="ROUND"),IF(CT525&gt;=-0.4,-0.2,-0.15),MAX(CX525,IF(OR(AQ525="N/A",BM525="N/A",BI525="N/A"),"",GetFinalDiscount("Y", I525, H525, J525, K525, L525, M525, N525, O525, AS525, AT525,AU525,AV525, AW525, AX525,AY525, AZ525, BA525, BB525,BC525,BD525, BE525,BG525, BH525, BJ525, BK525, BN525, BO525, BP525)))))</f>
        <v>-0.04</v>
      </c>
      <c r="CZ525" s="717">
        <f t="shared" si="137"/>
        <v>-0.44999999999999996</v>
      </c>
      <c r="DA525" s="509">
        <f t="shared" si="138"/>
        <v>-0.48999999999999994</v>
      </c>
      <c r="DB525" s="504">
        <f t="shared" si="139"/>
        <v>2958</v>
      </c>
      <c r="DC525" s="504">
        <f t="shared" si="140"/>
        <v>2987.58</v>
      </c>
      <c r="DD525" s="504" t="str">
        <f t="shared" si="141"/>
        <v/>
      </c>
      <c r="DE525" s="504">
        <f t="array" ref="DE525">IF(OR(AQ525="N/A",BM525="N/A",BI525="N/A"),"",GetCertCharge(H525,"Y",AL525))</f>
        <v>125</v>
      </c>
      <c r="DF525" s="504">
        <f>IF(OR(AQ525="N/A",BM525="N/A",BI525="N/A"),"",DC525*Parameters!$L$3)</f>
        <v>119.50319999999999</v>
      </c>
      <c r="DG525" s="504">
        <f t="shared" si="142"/>
        <v>2743.0767999999998</v>
      </c>
      <c r="DH525" s="504">
        <f t="shared" si="143"/>
        <v>2715.917623762376</v>
      </c>
    </row>
    <row r="526" spans="2:112" x14ac:dyDescent="0.25">
      <c r="B526" s="798"/>
      <c r="C526" s="799" t="s">
        <v>1876</v>
      </c>
      <c r="D526" s="512"/>
      <c r="E526" s="512"/>
      <c r="F526" s="722" t="s">
        <v>24</v>
      </c>
      <c r="G526" s="800"/>
      <c r="H526" s="801">
        <v>1.02</v>
      </c>
      <c r="I526" s="509" t="s">
        <v>196</v>
      </c>
      <c r="J526" s="802" t="s">
        <v>258</v>
      </c>
      <c r="K526" s="803" t="s">
        <v>251</v>
      </c>
      <c r="L526" s="804" t="s">
        <v>188</v>
      </c>
      <c r="M526" s="805" t="s">
        <v>188</v>
      </c>
      <c r="N526" s="804" t="s">
        <v>188</v>
      </c>
      <c r="O526" s="804" t="s">
        <v>22</v>
      </c>
      <c r="P526" s="806"/>
      <c r="Q526" s="805"/>
      <c r="R526" s="805"/>
      <c r="S526" s="805"/>
      <c r="T526" s="805"/>
      <c r="U526" s="805">
        <v>1.006</v>
      </c>
      <c r="V526" s="805"/>
      <c r="W526" s="805"/>
      <c r="X526" s="805"/>
      <c r="Y526" s="805"/>
      <c r="Z526" s="805">
        <v>62</v>
      </c>
      <c r="AA526" s="512">
        <v>58</v>
      </c>
      <c r="AB526" s="512"/>
      <c r="AC526" s="512"/>
      <c r="AD526" s="807"/>
      <c r="AE526" s="805"/>
      <c r="AF526" s="805"/>
      <c r="AG526" s="805"/>
      <c r="AH526" s="805"/>
      <c r="AI526" s="512"/>
      <c r="AJ526" s="512" t="s">
        <v>2018</v>
      </c>
      <c r="AK526" s="807"/>
      <c r="AL526" s="512"/>
      <c r="AM526" s="807"/>
      <c r="AN526" s="512"/>
      <c r="AO526" s="559">
        <f t="array" ref="AO526">IF(AQ526="N/A","",GetRapPrice(I526,H526,J526,K526))</f>
        <v>7200</v>
      </c>
      <c r="AP526" s="509">
        <f t="shared" si="128"/>
        <v>-0.31999999999999995</v>
      </c>
      <c r="AQ526" s="508">
        <f t="array" ref="AQ526">GetFMP(I526,H526,J526,K526,L526,M526,N526,O526,(Q526+R526)/2,Z526,AJ526,"Y")</f>
        <v>4896</v>
      </c>
      <c r="AR526" s="504">
        <f t="shared" si="129"/>
        <v>4993.92</v>
      </c>
      <c r="AS526" s="808"/>
      <c r="AT526" s="809"/>
      <c r="AU526" s="810"/>
      <c r="AV526" s="810"/>
      <c r="AW526" s="811" t="s">
        <v>189</v>
      </c>
      <c r="AX526" s="811" t="s">
        <v>1183</v>
      </c>
      <c r="AY526" s="810" t="s">
        <v>1183</v>
      </c>
      <c r="AZ526" s="810" t="s">
        <v>1183</v>
      </c>
      <c r="BA526" s="810" t="s">
        <v>1183</v>
      </c>
      <c r="BB526" s="810" t="s">
        <v>1183</v>
      </c>
      <c r="BC526" s="810" t="s">
        <v>1183</v>
      </c>
      <c r="BD526" s="810" t="s">
        <v>1183</v>
      </c>
      <c r="BE526" s="810" t="s">
        <v>1183</v>
      </c>
      <c r="BF526" s="811">
        <f>NaturalRelatedDisc(I526,H526,J526,K526,AX526,"Y",L526,M526,N526,O526)+NaturalRelatedDisc(I526,H526,J526,K526,AY526,"Y",L526,M526,N526,O526)+OpenRelatedDisc(I526,H526,J526,K526,AZ526,"Y",L526,M526,N526,O526)+GrainingRelatedDisc(I526,H526,J526,K526,BA526,"Surface","Y",L526,M526,N526,O526)+GrainingRelatedDisc(I526,H526,J526,K526,BB526,"Internal","Y",L526,M526,N526,O526)+OthersRelatedDisc(I526,H526,J526,K526,BC526,"Y",L526,M526,N526,O526)+OthersRelatedDisc(I526,H526,J526,K526,BD526,"Y",L526,M526,N526,O526)+OthersRelatedDisc(I526,H526,J526,K526,BE526,"Y",L526,M526,N526,O526)+cutrelatedDisc(I526,H526,J526,K526,L526,M526,N526,AW526,"Y",O526)+GetColClarupgDwg(I526,H526,J526,K526,AU526,AV526,"Y",L526)</f>
        <v>0</v>
      </c>
      <c r="BG526" s="810" t="s">
        <v>1183</v>
      </c>
      <c r="BH526" s="810" t="s">
        <v>1183</v>
      </c>
      <c r="BI526" s="811">
        <f t="shared" si="130"/>
        <v>0</v>
      </c>
      <c r="BJ526" s="810" t="s">
        <v>1183</v>
      </c>
      <c r="BK526" s="810" t="s">
        <v>1183</v>
      </c>
      <c r="BL526" s="810" t="s">
        <v>1326</v>
      </c>
      <c r="BM526" s="811">
        <f t="shared" si="131"/>
        <v>0</v>
      </c>
      <c r="BN526" s="812" t="s">
        <v>861</v>
      </c>
      <c r="BO526" s="812" t="s">
        <v>861</v>
      </c>
      <c r="BP526" s="812" t="s">
        <v>749</v>
      </c>
      <c r="BQ526" s="811">
        <f>cleanrelateddisc(I526, H526, J526, K526, BN526, BO526, "Y", L526, M526, N526)+HARelatedDisc(I526, H526, J526, K526,BP526, "Y", L526)</f>
        <v>5.0000000000000001E-3</v>
      </c>
      <c r="BR526" s="810"/>
      <c r="BS526" s="810"/>
      <c r="BT526" s="811"/>
      <c r="BU526" s="811"/>
      <c r="BV526" s="810"/>
      <c r="BW526" s="811"/>
      <c r="BX526" s="810"/>
      <c r="BY526" s="813"/>
      <c r="BZ526" s="811"/>
      <c r="CA526" s="813"/>
      <c r="CB526" s="811"/>
      <c r="CC526" s="810"/>
      <c r="CD526" s="810"/>
      <c r="CE526" s="810"/>
      <c r="CF526" s="810"/>
      <c r="CG526" s="810"/>
      <c r="CH526" s="810"/>
      <c r="CI526" s="810"/>
      <c r="CJ526" s="810"/>
      <c r="CK526" s="814"/>
      <c r="CL526" s="815">
        <f t="array" ref="CL526">getSection(I526,J526,K526)</f>
        <v>5</v>
      </c>
      <c r="CM526" s="508">
        <f t="array" ref="CM526">IF(AQ526="N/A","",IF(CU526="N/A",0,GetRapPrice(I526,H526,J526,K526)))</f>
        <v>7200</v>
      </c>
      <c r="CN526" s="509">
        <f t="shared" si="132"/>
        <v>-0.31999999999999995</v>
      </c>
      <c r="CO526" s="509">
        <f t="array" ref="CO526">IF(AQ526="N/A","",IF(CU526="N/A",0,IF(ISBLANK(G526),0,GetPolSymmDiscount(I526,H526,J526,K526,L526,M526,N526,O526))))</f>
        <v>0</v>
      </c>
      <c r="CP526" s="509">
        <f t="array" ref="CP526">IF(AQ526="N/A","",Depthdisc(I526,H526,L526,J526,K526,Z526,"Y"))</f>
        <v>0</v>
      </c>
      <c r="CQ526" s="509">
        <f t="array" ref="CQ526">IF(AQ526="N/A","",IF(CU526="N/A",0,GetSizePremiums(I526,H526,J526,K526,L526,M526,N526,O526,getSection(G526,J526,K526))))</f>
        <v>0</v>
      </c>
      <c r="CR526" s="509">
        <f t="array" ref="CR526">IF(AQ526="N/A","",IF(CU526="N/A",0,IF(ISBLANK(G526),0,GetDiameterPremiums(I526,H526,L526,M526,N526,O526,J526,K526,T526))))</f>
        <v>0</v>
      </c>
      <c r="CS526" s="509">
        <f t="array" ref="CS526">IF(AQ526="N/A","",IF(CU526="N/A",0,IF(ISBLANK(G526),0,GetKtoSPremiums(I526,H526,J526,K526,AJ526))))</f>
        <v>0</v>
      </c>
      <c r="CT526" s="509">
        <f t="shared" si="133"/>
        <v>-0.31999999999999995</v>
      </c>
      <c r="CU526" s="508">
        <f t="array" ref="CU526">IF(AQ526="N/A","",GetFMP(I526, H526, J526, K526, L526, M526, N526, O526, (Q526+R526)/2,Z526,AJ526,"Y"))</f>
        <v>4896</v>
      </c>
      <c r="CV526" s="504">
        <f t="shared" si="134"/>
        <v>4993.92</v>
      </c>
      <c r="CW526" s="508">
        <f t="shared" si="135"/>
        <v>7200</v>
      </c>
      <c r="CX526" s="717">
        <f t="shared" si="136"/>
        <v>5.0000000000000001E-3</v>
      </c>
      <c r="CY526" s="717">
        <f>IF(OR(AQ526="N/A",BM526="N/A",BI526="N/A"),"",IF(AND(H526&lt;1,H526&gt;=0.3,I525="ROUND"),IF(CT526&gt;=-0.4,-0.2,-0.15),MAX(CX526,IF(OR(AQ526="N/A",BM526="N/A",BI526="N/A"),"",GetFinalDiscount("Y", I526, H526, J526, K526, L526, M526, N526, O526, AS526, AT526,AU526,AV526, AW526, AX526,AY526, AZ526, BA526, BB526,BC526,BD526, BE526,BG526, BH526, BJ526, BK526, BN526, BO526, BP526)))))</f>
        <v>5.0000000000000001E-3</v>
      </c>
      <c r="CZ526" s="717">
        <f t="shared" si="137"/>
        <v>-0.31999999999999995</v>
      </c>
      <c r="DA526" s="509">
        <f t="shared" si="138"/>
        <v>-0.31499999999999995</v>
      </c>
      <c r="DB526" s="504">
        <f t="shared" si="139"/>
        <v>4932</v>
      </c>
      <c r="DC526" s="504">
        <f t="shared" si="140"/>
        <v>5030.6400000000003</v>
      </c>
      <c r="DD526" s="504" t="str">
        <f t="shared" si="141"/>
        <v/>
      </c>
      <c r="DE526" s="504">
        <f t="array" ref="DE526">IF(OR(AQ526="N/A",BM526="N/A",BI526="N/A"),"",GetCertCharge(H526,"Y",AL526))</f>
        <v>125</v>
      </c>
      <c r="DF526" s="504">
        <f>IF(OR(AQ526="N/A",BM526="N/A",BI526="N/A"),"",DC526*Parameters!$L$3)</f>
        <v>201.22560000000001</v>
      </c>
      <c r="DG526" s="504">
        <f t="shared" si="142"/>
        <v>4704.4144000000006</v>
      </c>
      <c r="DH526" s="504">
        <f t="shared" si="143"/>
        <v>4612.1709803921576</v>
      </c>
    </row>
    <row r="527" spans="2:112" x14ac:dyDescent="0.25">
      <c r="B527" s="798"/>
      <c r="C527" s="799" t="s">
        <v>1877</v>
      </c>
      <c r="D527" s="512"/>
      <c r="E527" s="512"/>
      <c r="F527" s="722" t="s">
        <v>24</v>
      </c>
      <c r="G527" s="800"/>
      <c r="H527" s="801">
        <v>1.02</v>
      </c>
      <c r="I527" s="509" t="s">
        <v>196</v>
      </c>
      <c r="J527" s="802" t="s">
        <v>215</v>
      </c>
      <c r="K527" s="803" t="s">
        <v>266</v>
      </c>
      <c r="L527" s="804" t="s">
        <v>202</v>
      </c>
      <c r="M527" s="805" t="s">
        <v>188</v>
      </c>
      <c r="N527" s="804" t="s">
        <v>188</v>
      </c>
      <c r="O527" s="804" t="s">
        <v>22</v>
      </c>
      <c r="P527" s="806"/>
      <c r="Q527" s="805"/>
      <c r="R527" s="805"/>
      <c r="S527" s="805"/>
      <c r="T527" s="805"/>
      <c r="U527" s="805">
        <v>1.0049999999999999</v>
      </c>
      <c r="V527" s="805"/>
      <c r="W527" s="805"/>
      <c r="X527" s="805"/>
      <c r="Y527" s="805"/>
      <c r="Z527" s="805">
        <v>63.2</v>
      </c>
      <c r="AA527" s="512">
        <v>54</v>
      </c>
      <c r="AB527" s="512"/>
      <c r="AC527" s="512"/>
      <c r="AD527" s="807"/>
      <c r="AE527" s="805"/>
      <c r="AF527" s="805"/>
      <c r="AG527" s="805"/>
      <c r="AH527" s="805"/>
      <c r="AI527" s="512"/>
      <c r="AJ527" s="512" t="s">
        <v>1921</v>
      </c>
      <c r="AK527" s="807"/>
      <c r="AL527" s="512"/>
      <c r="AM527" s="807"/>
      <c r="AN527" s="512"/>
      <c r="AO527" s="559">
        <f t="array" ref="AO527">IF(AQ527="N/A","",GetRapPrice(I527,H527,J527,K527))</f>
        <v>6200</v>
      </c>
      <c r="AP527" s="509">
        <f t="shared" si="128"/>
        <v>-0.45999999999999996</v>
      </c>
      <c r="AQ527" s="508">
        <f t="array" ref="AQ527">GetFMP(I527,H527,J527,K527,L527,M527,N527,O527,(Q527+R527)/2,Z527,AJ527,"Y")</f>
        <v>3348</v>
      </c>
      <c r="AR527" s="504">
        <f t="shared" si="129"/>
        <v>3414.96</v>
      </c>
      <c r="AS527" s="808"/>
      <c r="AT527" s="809"/>
      <c r="AU527" s="810"/>
      <c r="AV527" s="810"/>
      <c r="AW527" s="811" t="s">
        <v>189</v>
      </c>
      <c r="AX527" s="811" t="s">
        <v>1183</v>
      </c>
      <c r="AY527" s="810" t="s">
        <v>1183</v>
      </c>
      <c r="AZ527" s="810" t="s">
        <v>1183</v>
      </c>
      <c r="BA527" s="810" t="s">
        <v>195</v>
      </c>
      <c r="BB527" s="810" t="s">
        <v>1183</v>
      </c>
      <c r="BC527" s="810" t="s">
        <v>1183</v>
      </c>
      <c r="BD527" s="810" t="s">
        <v>1183</v>
      </c>
      <c r="BE527" s="810" t="s">
        <v>1183</v>
      </c>
      <c r="BF527" s="811">
        <f>NaturalRelatedDisc(I527,H527,J527,K527,AX527,"Y",L527,M527,N527,O527)+NaturalRelatedDisc(I527,H527,J527,K527,AY527,"Y",L527,M527,N527,O527)+OpenRelatedDisc(I527,H527,J527,K527,AZ527,"Y",L527,M527,N527,O527)+GrainingRelatedDisc(I527,H527,J527,K527,BA527,"Surface","Y",L527,M527,N527,O527)+GrainingRelatedDisc(I527,H527,J527,K527,BB527,"Internal","Y",L527,M527,N527,O527)+OthersRelatedDisc(I527,H527,J527,K527,BC527,"Y",L527,M527,N527,O527)+OthersRelatedDisc(I527,H527,J527,K527,BD527,"Y",L527,M527,N527,O527)+OthersRelatedDisc(I527,H527,J527,K527,BE527,"Y",L527,M527,N527,O527)+cutrelatedDisc(I527,H527,J527,K527,L527,M527,N527,AW527,"Y",O527)+GetColClarupgDwg(I527,H527,J527,K527,AU527,AV527,"Y",L527)</f>
        <v>0</v>
      </c>
      <c r="BG527" s="810" t="s">
        <v>1183</v>
      </c>
      <c r="BH527" s="810" t="s">
        <v>1183</v>
      </c>
      <c r="BI527" s="811">
        <f t="shared" si="130"/>
        <v>0</v>
      </c>
      <c r="BJ527" s="810" t="s">
        <v>1283</v>
      </c>
      <c r="BK527" s="810" t="s">
        <v>1183</v>
      </c>
      <c r="BL527" s="810" t="s">
        <v>1323</v>
      </c>
      <c r="BM527" s="811">
        <f t="shared" si="131"/>
        <v>0</v>
      </c>
      <c r="BN527" s="812" t="s">
        <v>749</v>
      </c>
      <c r="BO527" s="812" t="s">
        <v>749</v>
      </c>
      <c r="BP527" s="812" t="s">
        <v>749</v>
      </c>
      <c r="BQ527" s="811">
        <f>cleanrelateddisc(I527, H527, J527, K527, BN527, BO527, "Y", L527, M527, N527)+HARelatedDisc(I527, H527, J527, K527,BP527, "Y", L527)</f>
        <v>0</v>
      </c>
      <c r="BR527" s="810"/>
      <c r="BS527" s="810"/>
      <c r="BT527" s="811"/>
      <c r="BU527" s="811"/>
      <c r="BV527" s="810"/>
      <c r="BW527" s="811"/>
      <c r="BX527" s="810"/>
      <c r="BY527" s="813"/>
      <c r="BZ527" s="811"/>
      <c r="CA527" s="813"/>
      <c r="CB527" s="811"/>
      <c r="CC527" s="810"/>
      <c r="CD527" s="810"/>
      <c r="CE527" s="810"/>
      <c r="CF527" s="810"/>
      <c r="CG527" s="810"/>
      <c r="CH527" s="810"/>
      <c r="CI527" s="810"/>
      <c r="CJ527" s="810"/>
      <c r="CK527" s="814"/>
      <c r="CL527" s="815">
        <f t="array" ref="CL527">getSection(I527,J527,K527)</f>
        <v>8</v>
      </c>
      <c r="CM527" s="508">
        <f t="array" ref="CM527">IF(AQ527="N/A","",IF(CU527="N/A",0,GetRapPrice(I527,H527,J527,K527)))</f>
        <v>6200</v>
      </c>
      <c r="CN527" s="509">
        <f t="shared" si="132"/>
        <v>-0.45999999999999996</v>
      </c>
      <c r="CO527" s="509">
        <f t="array" ref="CO527">IF(AQ527="N/A","",IF(CU527="N/A",0,IF(ISBLANK(G527),0,GetPolSymmDiscount(I527,H527,J527,K527,L527,M527,N527,O527))))</f>
        <v>0</v>
      </c>
      <c r="CP527" s="509">
        <f t="array" ref="CP527">IF(AQ527="N/A","",Depthdisc(I527,H527,L527,J527,K527,Z527,"Y"))</f>
        <v>0</v>
      </c>
      <c r="CQ527" s="509">
        <f t="array" ref="CQ527">IF(AQ527="N/A","",IF(CU527="N/A",0,GetSizePremiums(I527,H527,J527,K527,L527,M527,N527,O527,getSection(G527,J527,K527))))</f>
        <v>0</v>
      </c>
      <c r="CR527" s="509">
        <f t="array" ref="CR527">IF(AQ527="N/A","",IF(CU527="N/A",0,IF(ISBLANK(G527),0,GetDiameterPremiums(I527,H527,L527,M527,N527,O527,J527,K527,T527))))</f>
        <v>0</v>
      </c>
      <c r="CS527" s="509">
        <f t="array" ref="CS527">IF(AQ527="N/A","",IF(CU527="N/A",0,IF(ISBLANK(G527),0,GetKtoSPremiums(I527,H527,J527,K527,AJ527))))</f>
        <v>0</v>
      </c>
      <c r="CT527" s="509">
        <f t="shared" si="133"/>
        <v>-0.45999999999999996</v>
      </c>
      <c r="CU527" s="508">
        <f t="array" ref="CU527">IF(AQ527="N/A","",GetFMP(I527, H527, J527, K527, L527, M527, N527, O527, (Q527+R527)/2,Z527,AJ527,"Y"))</f>
        <v>3348</v>
      </c>
      <c r="CV527" s="504">
        <f t="shared" si="134"/>
        <v>3414.96</v>
      </c>
      <c r="CW527" s="508">
        <f t="shared" si="135"/>
        <v>6200</v>
      </c>
      <c r="CX527" s="717">
        <f t="shared" si="136"/>
        <v>0</v>
      </c>
      <c r="CY527" s="717">
        <f>IF(OR(AQ527="N/A",BM527="N/A",BI527="N/A"),"",IF(AND(H527&lt;1,H527&gt;=0.3,I526="ROUND"),IF(CT527&gt;=-0.4,-0.2,-0.15),MAX(CX527,IF(OR(AQ527="N/A",BM527="N/A",BI527="N/A"),"",GetFinalDiscount("Y", I527, H527, J527, K527, L527, M527, N527, O527, AS527, AT527,AU527,AV527, AW527, AX527,AY527, AZ527, BA527, BB527,BC527,BD527, BE527,BG527, BH527, BJ527, BK527, BN527, BO527, BP527)))))</f>
        <v>0</v>
      </c>
      <c r="CZ527" s="717">
        <f t="shared" si="137"/>
        <v>-0.45999999999999996</v>
      </c>
      <c r="DA527" s="509">
        <f t="shared" si="138"/>
        <v>-0.45999999999999996</v>
      </c>
      <c r="DB527" s="504">
        <f t="shared" si="139"/>
        <v>3348</v>
      </c>
      <c r="DC527" s="504">
        <f t="shared" si="140"/>
        <v>3414.96</v>
      </c>
      <c r="DD527" s="504" t="str">
        <f t="shared" si="141"/>
        <v/>
      </c>
      <c r="DE527" s="504">
        <f t="array" ref="DE527">IF(OR(AQ527="N/A",BM527="N/A",BI527="N/A"),"",GetCertCharge(H527,"Y",AL527))</f>
        <v>125</v>
      </c>
      <c r="DF527" s="504">
        <f>IF(OR(AQ527="N/A",BM527="N/A",BI527="N/A"),"",DC527*Parameters!$L$3)</f>
        <v>136.5984</v>
      </c>
      <c r="DG527" s="504">
        <f t="shared" si="142"/>
        <v>3153.3616000000002</v>
      </c>
      <c r="DH527" s="504">
        <f t="shared" si="143"/>
        <v>3091.5309803921568</v>
      </c>
    </row>
    <row r="528" spans="2:112" x14ac:dyDescent="0.25">
      <c r="B528" s="798"/>
      <c r="C528" s="799" t="s">
        <v>1484</v>
      </c>
      <c r="D528" s="512"/>
      <c r="E528" s="512"/>
      <c r="F528" s="722" t="s">
        <v>24</v>
      </c>
      <c r="G528" s="800"/>
      <c r="H528" s="801">
        <v>1.0900000000000001</v>
      </c>
      <c r="I528" s="509" t="s">
        <v>196</v>
      </c>
      <c r="J528" s="802" t="s">
        <v>213</v>
      </c>
      <c r="K528" s="803" t="s">
        <v>280</v>
      </c>
      <c r="L528" s="804" t="s">
        <v>188</v>
      </c>
      <c r="M528" s="805" t="s">
        <v>202</v>
      </c>
      <c r="N528" s="804" t="s">
        <v>188</v>
      </c>
      <c r="O528" s="804" t="s">
        <v>36</v>
      </c>
      <c r="P528" s="806"/>
      <c r="Q528" s="805"/>
      <c r="R528" s="805"/>
      <c r="S528" s="805"/>
      <c r="T528" s="805"/>
      <c r="U528" s="805">
        <v>1.01</v>
      </c>
      <c r="V528" s="805"/>
      <c r="W528" s="805"/>
      <c r="X528" s="805"/>
      <c r="Y528" s="805"/>
      <c r="Z528" s="805">
        <v>62.4</v>
      </c>
      <c r="AA528" s="512">
        <v>57</v>
      </c>
      <c r="AB528" s="512"/>
      <c r="AC528" s="512"/>
      <c r="AD528" s="807"/>
      <c r="AE528" s="805"/>
      <c r="AF528" s="805"/>
      <c r="AG528" s="805"/>
      <c r="AH528" s="805"/>
      <c r="AI528" s="512"/>
      <c r="AJ528" s="512" t="s">
        <v>2019</v>
      </c>
      <c r="AK528" s="807"/>
      <c r="AL528" s="512"/>
      <c r="AM528" s="807"/>
      <c r="AN528" s="512"/>
      <c r="AO528" s="559">
        <f t="array" ref="AO528">IF(AQ528="N/A","",GetRapPrice(I528,H528,J528,K528))</f>
        <v>5000</v>
      </c>
      <c r="AP528" s="509">
        <f t="shared" si="128"/>
        <v>-0.37</v>
      </c>
      <c r="AQ528" s="508">
        <f t="array" ref="AQ528">GetFMP(I528,H528,J528,K528,L528,M528,N528,O528,(Q528+R528)/2,Z528,AJ528,"Y")</f>
        <v>3150</v>
      </c>
      <c r="AR528" s="504">
        <f t="shared" si="129"/>
        <v>3433.5000000000005</v>
      </c>
      <c r="AS528" s="808"/>
      <c r="AT528" s="809"/>
      <c r="AU528" s="810"/>
      <c r="AV528" s="810"/>
      <c r="AW528" s="811" t="s">
        <v>189</v>
      </c>
      <c r="AX528" s="811" t="s">
        <v>253</v>
      </c>
      <c r="AY528" s="810" t="s">
        <v>1181</v>
      </c>
      <c r="AZ528" s="810" t="s">
        <v>1200</v>
      </c>
      <c r="BA528" s="810" t="s">
        <v>195</v>
      </c>
      <c r="BB528" s="810" t="s">
        <v>1183</v>
      </c>
      <c r="BC528" s="810" t="s">
        <v>1236</v>
      </c>
      <c r="BD528" s="810" t="s">
        <v>1183</v>
      </c>
      <c r="BE528" s="810" t="s">
        <v>1183</v>
      </c>
      <c r="BF528" s="811">
        <f>NaturalRelatedDisc(I528,H528,J528,K528,AX528,"Y",L528,M528,N528,O528)+NaturalRelatedDisc(I528,H528,J528,K528,AY528,"Y",L528,M528,N528,O528)+OpenRelatedDisc(I528,H528,J528,K528,AZ528,"Y",L528,M528,N528,O528)+GrainingRelatedDisc(I528,H528,J528,K528,BA528,"Surface","Y",L528,M528,N528,O528)+GrainingRelatedDisc(I528,H528,J528,K528,BB528,"Internal","Y",L528,M528,N528,O528)+OthersRelatedDisc(I528,H528,J528,K528,BC528,"Y",L528,M528,N528,O528)+OthersRelatedDisc(I528,H528,J528,K528,BD528,"Y",L528,M528,N528,O528)+OthersRelatedDisc(I528,H528,J528,K528,BE528,"Y",L528,M528,N528,O528)+cutrelatedDisc(I528,H528,J528,K528,L528,M528,N528,AW528,"Y",O528)+GetColClarupgDwg(I528,H528,J528,K528,AU528,AV528,"Y",L528)</f>
        <v>-5.0000000000000001E-3</v>
      </c>
      <c r="BG528" s="810" t="s">
        <v>1183</v>
      </c>
      <c r="BH528" s="810" t="s">
        <v>1183</v>
      </c>
      <c r="BI528" s="811">
        <f t="shared" si="130"/>
        <v>0</v>
      </c>
      <c r="BJ528" s="810" t="s">
        <v>1183</v>
      </c>
      <c r="BK528" s="810" t="s">
        <v>1293</v>
      </c>
      <c r="BL528" s="810" t="s">
        <v>1324</v>
      </c>
      <c r="BM528" s="811">
        <f t="shared" si="131"/>
        <v>-1.4999999999999999E-2</v>
      </c>
      <c r="BN528" s="812" t="s">
        <v>749</v>
      </c>
      <c r="BO528" s="812" t="s">
        <v>749</v>
      </c>
      <c r="BP528" s="812" t="s">
        <v>749</v>
      </c>
      <c r="BQ528" s="811">
        <f>cleanrelateddisc(I528, H528, J528, K528, BN528, BO528, "Y", L528, M528, N528)+HARelatedDisc(I528, H528, J528, K528,BP528, "Y", L528)</f>
        <v>0</v>
      </c>
      <c r="BR528" s="810"/>
      <c r="BS528" s="810"/>
      <c r="BT528" s="811"/>
      <c r="BU528" s="811"/>
      <c r="BV528" s="810"/>
      <c r="BW528" s="811"/>
      <c r="BX528" s="810"/>
      <c r="BY528" s="813"/>
      <c r="BZ528" s="811"/>
      <c r="CA528" s="813"/>
      <c r="CB528" s="811"/>
      <c r="CC528" s="810"/>
      <c r="CD528" s="810"/>
      <c r="CE528" s="810"/>
      <c r="CF528" s="810"/>
      <c r="CG528" s="810"/>
      <c r="CH528" s="810"/>
      <c r="CI528" s="810"/>
      <c r="CJ528" s="810"/>
      <c r="CK528" s="814"/>
      <c r="CL528" s="815">
        <f t="array" ref="CL528">getSection(I528,J528,K528)</f>
        <v>7</v>
      </c>
      <c r="CM528" s="508">
        <f t="array" ref="CM528">IF(AQ528="N/A","",IF(CU528="N/A",0,GetRapPrice(I528,H528,J528,K528)))</f>
        <v>5000</v>
      </c>
      <c r="CN528" s="509">
        <f t="shared" si="132"/>
        <v>-0.37</v>
      </c>
      <c r="CO528" s="509">
        <f t="array" ref="CO528">IF(AQ528="N/A","",IF(CU528="N/A",0,IF(ISBLANK(G528),0,GetPolSymmDiscount(I528,H528,J528,K528,L528,M528,N528,O528))))</f>
        <v>0</v>
      </c>
      <c r="CP528" s="509">
        <f t="array" ref="CP528">IF(AQ528="N/A","",Depthdisc(I528,H528,L528,J528,K528,Z528,"Y"))</f>
        <v>0</v>
      </c>
      <c r="CQ528" s="509">
        <f t="array" ref="CQ528">IF(AQ528="N/A","",IF(CU528="N/A",0,GetSizePremiums(I528,H528,J528,K528,L528,M528,N528,O528,getSection(G528,J528,K528))))</f>
        <v>0</v>
      </c>
      <c r="CR528" s="509">
        <f t="array" ref="CR528">IF(AQ528="N/A","",IF(CU528="N/A",0,IF(ISBLANK(G528),0,GetDiameterPremiums(I528,H528,L528,M528,N528,O528,J528,K528,T528))))</f>
        <v>0</v>
      </c>
      <c r="CS528" s="509">
        <f t="array" ref="CS528">IF(AQ528="N/A","",IF(CU528="N/A",0,IF(ISBLANK(G528),0,GetKtoSPremiums(I528,H528,J528,K528,AJ528))))</f>
        <v>0</v>
      </c>
      <c r="CT528" s="509">
        <f t="shared" si="133"/>
        <v>-0.37</v>
      </c>
      <c r="CU528" s="508">
        <f t="array" ref="CU528">IF(AQ528="N/A","",GetFMP(I528, H528, J528, K528, L528, M528, N528, O528, (Q528+R528)/2,Z528,AJ528,"Y"))</f>
        <v>3150</v>
      </c>
      <c r="CV528" s="504">
        <f t="shared" si="134"/>
        <v>3433.5000000000005</v>
      </c>
      <c r="CW528" s="508">
        <f t="shared" si="135"/>
        <v>5000</v>
      </c>
      <c r="CX528" s="717">
        <f t="shared" si="136"/>
        <v>-0.02</v>
      </c>
      <c r="CY528" s="717">
        <f>IF(OR(AQ528="N/A",BM528="N/A",BI528="N/A"),"",IF(AND(H528&lt;1,H528&gt;=0.3,I527="ROUND"),IF(CT528&gt;=-0.4,-0.2,-0.15),MAX(CX528,IF(OR(AQ528="N/A",BM528="N/A",BI528="N/A"),"",GetFinalDiscount("Y", I528, H528, J528, K528, L528, M528, N528, O528, AS528, AT528,AU528,AV528, AW528, AX528,AY528, AZ528, BA528, BB528,BC528,BD528, BE528,BG528, BH528, BJ528, BK528, BN528, BO528, BP528)))))</f>
        <v>-5.0000000000000001E-3</v>
      </c>
      <c r="CZ528" s="717">
        <f t="shared" si="137"/>
        <v>-0.37</v>
      </c>
      <c r="DA528" s="509">
        <f t="shared" si="138"/>
        <v>-0.375</v>
      </c>
      <c r="DB528" s="504">
        <f t="shared" si="139"/>
        <v>3125</v>
      </c>
      <c r="DC528" s="504">
        <f t="shared" si="140"/>
        <v>3406.2500000000005</v>
      </c>
      <c r="DD528" s="504" t="str">
        <f t="shared" si="141"/>
        <v/>
      </c>
      <c r="DE528" s="504">
        <f t="array" ref="DE528">IF(OR(AQ528="N/A",BM528="N/A",BI528="N/A"),"",GetCertCharge(H528,"Y",AL528))</f>
        <v>125</v>
      </c>
      <c r="DF528" s="504">
        <f>IF(OR(AQ528="N/A",BM528="N/A",BI528="N/A"),"",DC528*Parameters!$L$3)</f>
        <v>136.25000000000003</v>
      </c>
      <c r="DG528" s="504">
        <f t="shared" si="142"/>
        <v>3145.0000000000005</v>
      </c>
      <c r="DH528" s="504">
        <f t="shared" si="143"/>
        <v>2885.3211009174315</v>
      </c>
    </row>
    <row r="529" spans="2:112" x14ac:dyDescent="0.25">
      <c r="B529" s="798"/>
      <c r="C529" s="799" t="s">
        <v>1494</v>
      </c>
      <c r="D529" s="512"/>
      <c r="E529" s="512"/>
      <c r="F529" s="722" t="s">
        <v>24</v>
      </c>
      <c r="G529" s="800"/>
      <c r="H529" s="801">
        <v>1.0900000000000001</v>
      </c>
      <c r="I529" s="509" t="s">
        <v>196</v>
      </c>
      <c r="J529" s="802" t="s">
        <v>285</v>
      </c>
      <c r="K529" s="803" t="s">
        <v>280</v>
      </c>
      <c r="L529" s="804" t="s">
        <v>188</v>
      </c>
      <c r="M529" s="805" t="s">
        <v>188</v>
      </c>
      <c r="N529" s="804" t="s">
        <v>188</v>
      </c>
      <c r="O529" s="804" t="s">
        <v>36</v>
      </c>
      <c r="P529" s="806"/>
      <c r="Q529" s="805"/>
      <c r="R529" s="805"/>
      <c r="S529" s="805"/>
      <c r="T529" s="805"/>
      <c r="U529" s="805">
        <v>1.01</v>
      </c>
      <c r="V529" s="805"/>
      <c r="W529" s="805"/>
      <c r="X529" s="805"/>
      <c r="Y529" s="805"/>
      <c r="Z529" s="805">
        <v>62.9</v>
      </c>
      <c r="AA529" s="512">
        <v>57</v>
      </c>
      <c r="AB529" s="512"/>
      <c r="AC529" s="512"/>
      <c r="AD529" s="807"/>
      <c r="AE529" s="805"/>
      <c r="AF529" s="805"/>
      <c r="AG529" s="805"/>
      <c r="AH529" s="805"/>
      <c r="AI529" s="512"/>
      <c r="AJ529" s="512" t="s">
        <v>2020</v>
      </c>
      <c r="AK529" s="807"/>
      <c r="AL529" s="512"/>
      <c r="AM529" s="807"/>
      <c r="AN529" s="512"/>
      <c r="AO529" s="559">
        <f t="array" ref="AO529">IF(AQ529="N/A","",GetRapPrice(I529,H529,J529,K529))</f>
        <v>2600</v>
      </c>
      <c r="AP529" s="509">
        <f t="shared" si="128"/>
        <v>-0.34000000000000008</v>
      </c>
      <c r="AQ529" s="508">
        <f t="array" ref="AQ529">GetFMP(I529,H529,J529,K529,L529,M529,N529,O529,(Q529+R529)/2,Z529,AJ529,"Y")</f>
        <v>1715.9999999999998</v>
      </c>
      <c r="AR529" s="504">
        <f t="shared" si="129"/>
        <v>1870.4399999999998</v>
      </c>
      <c r="AS529" s="808"/>
      <c r="AT529" s="809"/>
      <c r="AU529" s="810"/>
      <c r="AV529" s="810"/>
      <c r="AW529" s="811"/>
      <c r="AX529" s="811" t="s">
        <v>253</v>
      </c>
      <c r="AY529" s="810" t="s">
        <v>1183</v>
      </c>
      <c r="AZ529" s="810" t="s">
        <v>1200</v>
      </c>
      <c r="BA529" s="810" t="s">
        <v>1183</v>
      </c>
      <c r="BB529" s="810" t="s">
        <v>194</v>
      </c>
      <c r="BC529" s="810" t="s">
        <v>1233</v>
      </c>
      <c r="BD529" s="810" t="s">
        <v>1237</v>
      </c>
      <c r="BE529" s="810" t="s">
        <v>1183</v>
      </c>
      <c r="BF529" s="811">
        <f>NaturalRelatedDisc(I529,H529,J529,K529,AX529,"Y",L529,M529,N529,O529)+NaturalRelatedDisc(I529,H529,J529,K529,AY529,"Y",L529,M529,N529,O529)+OpenRelatedDisc(I529,H529,J529,K529,AZ529,"Y",L529,M529,N529,O529)+GrainingRelatedDisc(I529,H529,J529,K529,BA529,"Surface","Y",L529,M529,N529,O529)+GrainingRelatedDisc(I529,H529,J529,K529,BB529,"Internal","Y",L529,M529,N529,O529)+OthersRelatedDisc(I529,H529,J529,K529,BC529,"Y",L529,M529,N529,O529)+OthersRelatedDisc(I529,H529,J529,K529,BD529,"Y",L529,M529,N529,O529)+OthersRelatedDisc(I529,H529,J529,K529,BE529,"Y",L529,M529,N529,O529)+cutrelatedDisc(I529,H529,J529,K529,L529,M529,N529,AW529,"Y",O529)+GetColClarupgDwg(I529,H529,J529,K529,AU529,AV529,"Y",L529)</f>
        <v>-0.01</v>
      </c>
      <c r="BG529" s="810" t="s">
        <v>1183</v>
      </c>
      <c r="BH529" s="810" t="s">
        <v>1183</v>
      </c>
      <c r="BI529" s="811">
        <f t="shared" si="130"/>
        <v>0</v>
      </c>
      <c r="BJ529" s="810" t="s">
        <v>1183</v>
      </c>
      <c r="BK529" s="810" t="s">
        <v>1183</v>
      </c>
      <c r="BL529" s="810" t="s">
        <v>1445</v>
      </c>
      <c r="BM529" s="811">
        <f t="shared" si="131"/>
        <v>0</v>
      </c>
      <c r="BN529" s="812" t="s">
        <v>749</v>
      </c>
      <c r="BO529" s="812" t="s">
        <v>749</v>
      </c>
      <c r="BP529" s="812" t="s">
        <v>749</v>
      </c>
      <c r="BQ529" s="811">
        <f>cleanrelateddisc(I529, H529, J529, K529, BN529, BO529, "Y", L529, M529, N529)+HARelatedDisc(I529, H529, J529, K529,BP529, "Y", L529)</f>
        <v>0</v>
      </c>
      <c r="BR529" s="810"/>
      <c r="BS529" s="810"/>
      <c r="BT529" s="811"/>
      <c r="BU529" s="811"/>
      <c r="BV529" s="810"/>
      <c r="BW529" s="811"/>
      <c r="BX529" s="810"/>
      <c r="BY529" s="813"/>
      <c r="BZ529" s="811"/>
      <c r="CA529" s="813"/>
      <c r="CB529" s="811"/>
      <c r="CC529" s="810"/>
      <c r="CD529" s="810"/>
      <c r="CE529" s="810"/>
      <c r="CF529" s="810"/>
      <c r="CG529" s="810"/>
      <c r="CH529" s="810"/>
      <c r="CI529" s="810"/>
      <c r="CJ529" s="810"/>
      <c r="CK529" s="814"/>
      <c r="CL529" s="815">
        <f t="array" ref="CL529">getSection(I529,J529,K529)</f>
        <v>9</v>
      </c>
      <c r="CM529" s="508">
        <f t="array" ref="CM529">IF(AQ529="N/A","",IF(CU529="N/A",0,GetRapPrice(I529,H529,J529,K529)))</f>
        <v>2600</v>
      </c>
      <c r="CN529" s="509">
        <f t="shared" si="132"/>
        <v>-0.34000000000000008</v>
      </c>
      <c r="CO529" s="509">
        <f t="array" ref="CO529">IF(AQ529="N/A","",IF(CU529="N/A",0,IF(ISBLANK(G529),0,GetPolSymmDiscount(I529,H529,J529,K529,L529,M529,N529,O529))))</f>
        <v>0</v>
      </c>
      <c r="CP529" s="509">
        <f t="array" ref="CP529">IF(AQ529="N/A","",Depthdisc(I529,H529,L529,J529,K529,Z529,"Y"))</f>
        <v>0</v>
      </c>
      <c r="CQ529" s="509">
        <f t="array" ref="CQ529">IF(AQ529="N/A","",IF(CU529="N/A",0,GetSizePremiums(I529,H529,J529,K529,L529,M529,N529,O529,getSection(G529,J529,K529))))</f>
        <v>0</v>
      </c>
      <c r="CR529" s="509">
        <f t="array" ref="CR529">IF(AQ529="N/A","",IF(CU529="N/A",0,IF(ISBLANK(G529),0,GetDiameterPremiums(I529,H529,L529,M529,N529,O529,J529,K529,T529))))</f>
        <v>0</v>
      </c>
      <c r="CS529" s="509">
        <f t="array" ref="CS529">IF(AQ529="N/A","",IF(CU529="N/A",0,IF(ISBLANK(G529),0,GetKtoSPremiums(I529,H529,J529,K529,AJ529))))</f>
        <v>0</v>
      </c>
      <c r="CT529" s="509">
        <f t="shared" si="133"/>
        <v>-0.34000000000000008</v>
      </c>
      <c r="CU529" s="508">
        <f t="array" ref="CU529">IF(AQ529="N/A","",GetFMP(I529, H529, J529, K529, L529, M529, N529, O529, (Q529+R529)/2,Z529,AJ529,"Y"))</f>
        <v>1715.9999999999998</v>
      </c>
      <c r="CV529" s="504">
        <f t="shared" si="134"/>
        <v>1870.4399999999998</v>
      </c>
      <c r="CW529" s="508">
        <f t="shared" si="135"/>
        <v>2600</v>
      </c>
      <c r="CX529" s="717">
        <f t="shared" si="136"/>
        <v>-0.01</v>
      </c>
      <c r="CY529" s="717">
        <f>IF(OR(AQ529="N/A",BM529="N/A",BI529="N/A"),"",IF(AND(H529&lt;1,H529&gt;=0.3,I528="ROUND"),IF(CT529&gt;=-0.4,-0.2,-0.15),MAX(CX529,IF(OR(AQ529="N/A",BM529="N/A",BI529="N/A"),"",GetFinalDiscount("Y", I529, H529, J529, K529, L529, M529, N529, O529, AS529, AT529,AU529,AV529, AW529, AX529,AY529, AZ529, BA529, BB529,BC529,BD529, BE529,BG529, BH529, BJ529, BK529, BN529, BO529, BP529)))))</f>
        <v>-0.01</v>
      </c>
      <c r="CZ529" s="717">
        <f t="shared" si="137"/>
        <v>-0.34000000000000008</v>
      </c>
      <c r="DA529" s="509">
        <f t="shared" si="138"/>
        <v>-0.35000000000000009</v>
      </c>
      <c r="DB529" s="504">
        <f t="shared" si="139"/>
        <v>1689.9999999999998</v>
      </c>
      <c r="DC529" s="504">
        <f t="shared" si="140"/>
        <v>1842.1</v>
      </c>
      <c r="DD529" s="504" t="str">
        <f t="shared" si="141"/>
        <v/>
      </c>
      <c r="DE529" s="504">
        <f t="array" ref="DE529">IF(OR(AQ529="N/A",BM529="N/A",BI529="N/A"),"",GetCertCharge(H529,"Y",AL529))</f>
        <v>125</v>
      </c>
      <c r="DF529" s="504">
        <f>IF(OR(AQ529="N/A",BM529="N/A",BI529="N/A"),"",DC529*Parameters!$L$3)</f>
        <v>73.683999999999997</v>
      </c>
      <c r="DG529" s="504">
        <f t="shared" si="142"/>
        <v>1643.4159999999999</v>
      </c>
      <c r="DH529" s="504">
        <f t="shared" si="143"/>
        <v>1507.7211009174309</v>
      </c>
    </row>
    <row r="530" spans="2:112" x14ac:dyDescent="0.25">
      <c r="B530" s="798"/>
      <c r="C530" s="799" t="s">
        <v>1489</v>
      </c>
      <c r="D530" s="512"/>
      <c r="E530" s="512"/>
      <c r="F530" s="722" t="s">
        <v>24</v>
      </c>
      <c r="G530" s="800"/>
      <c r="H530" s="801">
        <v>1.2</v>
      </c>
      <c r="I530" s="509" t="s">
        <v>196</v>
      </c>
      <c r="J530" s="802" t="s">
        <v>186</v>
      </c>
      <c r="K530" s="803" t="s">
        <v>234</v>
      </c>
      <c r="L530" s="804" t="s">
        <v>188</v>
      </c>
      <c r="M530" s="805" t="s">
        <v>188</v>
      </c>
      <c r="N530" s="804" t="s">
        <v>188</v>
      </c>
      <c r="O530" s="804" t="s">
        <v>36</v>
      </c>
      <c r="P530" s="806"/>
      <c r="Q530" s="805"/>
      <c r="R530" s="805"/>
      <c r="S530" s="805"/>
      <c r="T530" s="805"/>
      <c r="U530" s="805">
        <v>1</v>
      </c>
      <c r="V530" s="805"/>
      <c r="W530" s="805"/>
      <c r="X530" s="805"/>
      <c r="Y530" s="805"/>
      <c r="Z530" s="805">
        <v>60.1</v>
      </c>
      <c r="AA530" s="512">
        <v>59</v>
      </c>
      <c r="AB530" s="512"/>
      <c r="AC530" s="512"/>
      <c r="AD530" s="807"/>
      <c r="AE530" s="805"/>
      <c r="AF530" s="805"/>
      <c r="AG530" s="805"/>
      <c r="AH530" s="805"/>
      <c r="AI530" s="512"/>
      <c r="AJ530" s="512" t="s">
        <v>2021</v>
      </c>
      <c r="AK530" s="807"/>
      <c r="AL530" s="512"/>
      <c r="AM530" s="807"/>
      <c r="AN530" s="512"/>
      <c r="AO530" s="559">
        <f t="array" ref="AO530">IF(AQ530="N/A","",GetRapPrice(I530,H530,J530,K530))</f>
        <v>14700</v>
      </c>
      <c r="AP530" s="509">
        <f t="shared" si="128"/>
        <v>-0.42499999999999982</v>
      </c>
      <c r="AQ530" s="508">
        <f t="array" ref="AQ530">GetFMP(I530,H530,J530,K530,L530,M530,N530,O530,(Q530+R530)/2,Z530,AJ530,"Y")</f>
        <v>8452.5000000000018</v>
      </c>
      <c r="AR530" s="504">
        <f t="shared" si="129"/>
        <v>10143.000000000002</v>
      </c>
      <c r="AS530" s="808"/>
      <c r="AT530" s="809"/>
      <c r="AU530" s="810"/>
      <c r="AV530" s="810"/>
      <c r="AW530" s="811" t="s">
        <v>189</v>
      </c>
      <c r="AX530" s="811" t="s">
        <v>253</v>
      </c>
      <c r="AY530" s="810" t="s">
        <v>1181</v>
      </c>
      <c r="AZ530" s="810" t="s">
        <v>1183</v>
      </c>
      <c r="BA530" s="810" t="s">
        <v>1183</v>
      </c>
      <c r="BB530" s="810" t="s">
        <v>1183</v>
      </c>
      <c r="BC530" s="810" t="s">
        <v>1242</v>
      </c>
      <c r="BD530" s="810" t="s">
        <v>1183</v>
      </c>
      <c r="BE530" s="810" t="s">
        <v>1183</v>
      </c>
      <c r="BF530" s="811">
        <f>NaturalRelatedDisc(I530,H530,J530,K530,AX530,"Y",L530,M530,N530,O530)+NaturalRelatedDisc(I530,H530,J530,K530,AY530,"Y",L530,M530,N530,O530)+OpenRelatedDisc(I530,H530,J530,K530,AZ530,"Y",L530,M530,N530,O530)+GrainingRelatedDisc(I530,H530,J530,K530,BA530,"Surface","Y",L530,M530,N530,O530)+GrainingRelatedDisc(I530,H530,J530,K530,BB530,"Internal","Y",L530,M530,N530,O530)+OthersRelatedDisc(I530,H530,J530,K530,BC530,"Y",L530,M530,N530,O530)+OthersRelatedDisc(I530,H530,J530,K530,BD530,"Y",L530,M530,N530,O530)+OthersRelatedDisc(I530,H530,J530,K530,BE530,"Y",L530,M530,N530,O530)+cutrelatedDisc(I530,H530,J530,K530,L530,M530,N530,AW530,"Y",O530)+GetColClarupgDwg(I530,H530,J530,K530,AU530,AV530,"Y",L530)</f>
        <v>-1.4999999999999999E-2</v>
      </c>
      <c r="BG530" s="810" t="s">
        <v>1183</v>
      </c>
      <c r="BH530" s="810" t="s">
        <v>1183</v>
      </c>
      <c r="BI530" s="811">
        <f t="shared" si="130"/>
        <v>0</v>
      </c>
      <c r="BJ530" s="810" t="s">
        <v>1183</v>
      </c>
      <c r="BK530" s="810" t="s">
        <v>1183</v>
      </c>
      <c r="BL530" s="810" t="s">
        <v>1322</v>
      </c>
      <c r="BM530" s="811">
        <f t="shared" si="131"/>
        <v>0</v>
      </c>
      <c r="BN530" s="812" t="s">
        <v>861</v>
      </c>
      <c r="BO530" s="812" t="s">
        <v>861</v>
      </c>
      <c r="BP530" s="812" t="s">
        <v>749</v>
      </c>
      <c r="BQ530" s="811">
        <f>cleanrelateddisc(I530, H530, J530, K530, BN530, BO530, "Y", L530, M530, N530)+HARelatedDisc(I530, H530, J530, K530,BP530, "Y", L530)</f>
        <v>0</v>
      </c>
      <c r="BR530" s="810"/>
      <c r="BS530" s="810"/>
      <c r="BT530" s="811"/>
      <c r="BU530" s="811"/>
      <c r="BV530" s="810"/>
      <c r="BW530" s="811"/>
      <c r="BX530" s="810"/>
      <c r="BY530" s="813"/>
      <c r="BZ530" s="811"/>
      <c r="CA530" s="813"/>
      <c r="CB530" s="811"/>
      <c r="CC530" s="810"/>
      <c r="CD530" s="810"/>
      <c r="CE530" s="810"/>
      <c r="CF530" s="810"/>
      <c r="CG530" s="810"/>
      <c r="CH530" s="810"/>
      <c r="CI530" s="810"/>
      <c r="CJ530" s="810"/>
      <c r="CK530" s="814"/>
      <c r="CL530" s="815">
        <f t="array" ref="CL530">getSection(I530,J530,K530)</f>
        <v>1</v>
      </c>
      <c r="CM530" s="508">
        <f t="array" ref="CM530">IF(AQ530="N/A","",IF(CU530="N/A",0,GetRapPrice(I530,H530,J530,K530)))</f>
        <v>14700</v>
      </c>
      <c r="CN530" s="509">
        <f t="shared" si="132"/>
        <v>-0.44999999999999984</v>
      </c>
      <c r="CO530" s="509">
        <f t="array" ref="CO530">IF(AQ530="N/A","",IF(CU530="N/A",0,IF(ISBLANK(G530),0,GetPolSymmDiscount(I530,H530,J530,K530,L530,M530,N530,O530))))</f>
        <v>0</v>
      </c>
      <c r="CP530" s="509">
        <f t="array" ref="CP530">IF(AQ530="N/A","",Depthdisc(I530,H530,L530,J530,K530,Z530,"Y"))</f>
        <v>0</v>
      </c>
      <c r="CQ530" s="509">
        <f t="array" ref="CQ530">IF(AQ530="N/A","",IF(CU530="N/A",0,GetSizePremiums(I530,H530,J530,K530,L530,M530,N530,O530,getSection(G530,J530,K530))))</f>
        <v>2.5000000000000001E-2</v>
      </c>
      <c r="CR530" s="509">
        <f t="array" ref="CR530">IF(AQ530="N/A","",IF(CU530="N/A",0,IF(ISBLANK(G530),0,GetDiameterPremiums(I530,H530,L530,M530,N530,O530,J530,K530,T530))))</f>
        <v>0</v>
      </c>
      <c r="CS530" s="509">
        <f t="array" ref="CS530">IF(AQ530="N/A","",IF(CU530="N/A",0,IF(ISBLANK(G530),0,GetKtoSPremiums(I530,H530,J530,K530,AJ530))))</f>
        <v>0</v>
      </c>
      <c r="CT530" s="509">
        <f t="shared" si="133"/>
        <v>-0.42499999999999982</v>
      </c>
      <c r="CU530" s="508">
        <f t="array" ref="CU530">IF(AQ530="N/A","",GetFMP(I530, H530, J530, K530, L530, M530, N530, O530, (Q530+R530)/2,Z530,AJ530,"Y"))</f>
        <v>8452.5000000000018</v>
      </c>
      <c r="CV530" s="504">
        <f t="shared" si="134"/>
        <v>10143.000000000002</v>
      </c>
      <c r="CW530" s="508">
        <f t="shared" si="135"/>
        <v>14700</v>
      </c>
      <c r="CX530" s="717">
        <f t="shared" si="136"/>
        <v>-1.4999999999999999E-2</v>
      </c>
      <c r="CY530" s="717">
        <f>IF(OR(AQ530="N/A",BM530="N/A",BI530="N/A"),"",IF(AND(H530&lt;1,H530&gt;=0.3,I529="ROUND"),IF(CT530&gt;=-0.4,-0.2,-0.15),MAX(CX530,IF(OR(AQ530="N/A",BM530="N/A",BI530="N/A"),"",GetFinalDiscount("Y", I530, H530, J530, K530, L530, M530, N530, O530, AS530, AT530,AU530,AV530, AW530, AX530,AY530, AZ530, BA530, BB530,BC530,BD530, BE530,BG530, BH530, BJ530, BK530, BN530, BO530, BP530)))))</f>
        <v>-1.4999999999999999E-2</v>
      </c>
      <c r="CZ530" s="717">
        <f t="shared" si="137"/>
        <v>-0.42499999999999982</v>
      </c>
      <c r="DA530" s="509">
        <f t="shared" si="138"/>
        <v>-0.43999999999999984</v>
      </c>
      <c r="DB530" s="504">
        <f t="shared" si="139"/>
        <v>8232.0000000000018</v>
      </c>
      <c r="DC530" s="504">
        <f t="shared" si="140"/>
        <v>9878.4000000000015</v>
      </c>
      <c r="DD530" s="504" t="str">
        <f t="shared" si="141"/>
        <v/>
      </c>
      <c r="DE530" s="504">
        <f t="array" ref="DE530">IF(OR(AQ530="N/A",BM530="N/A",BI530="N/A"),"",GetCertCharge(H530,"Y",AL530))</f>
        <v>130</v>
      </c>
      <c r="DF530" s="504">
        <f>IF(OR(AQ530="N/A",BM530="N/A",BI530="N/A"),"",DC530*Parameters!$L$3)</f>
        <v>395.13600000000008</v>
      </c>
      <c r="DG530" s="504">
        <f t="shared" si="142"/>
        <v>9353.264000000001</v>
      </c>
      <c r="DH530" s="504">
        <f t="shared" si="143"/>
        <v>7794.3866666666681</v>
      </c>
    </row>
    <row r="531" spans="2:112" x14ac:dyDescent="0.25">
      <c r="B531" s="798"/>
      <c r="C531" s="799" t="s">
        <v>1878</v>
      </c>
      <c r="D531" s="512"/>
      <c r="E531" s="512"/>
      <c r="F531" s="722" t="s">
        <v>24</v>
      </c>
      <c r="G531" s="800"/>
      <c r="H531" s="801">
        <v>1.2</v>
      </c>
      <c r="I531" s="509" t="s">
        <v>196</v>
      </c>
      <c r="J531" s="802" t="s">
        <v>215</v>
      </c>
      <c r="K531" s="803" t="s">
        <v>234</v>
      </c>
      <c r="L531" s="804" t="s">
        <v>188</v>
      </c>
      <c r="M531" s="805" t="s">
        <v>188</v>
      </c>
      <c r="N531" s="804" t="s">
        <v>188</v>
      </c>
      <c r="O531" s="804" t="s">
        <v>36</v>
      </c>
      <c r="P531" s="806"/>
      <c r="Q531" s="805"/>
      <c r="R531" s="805"/>
      <c r="S531" s="805"/>
      <c r="T531" s="805"/>
      <c r="U531" s="805">
        <v>1.0089999999999999</v>
      </c>
      <c r="V531" s="805"/>
      <c r="W531" s="805"/>
      <c r="X531" s="805"/>
      <c r="Y531" s="805"/>
      <c r="Z531" s="805">
        <v>62.7</v>
      </c>
      <c r="AA531" s="512">
        <v>58</v>
      </c>
      <c r="AB531" s="512"/>
      <c r="AC531" s="512"/>
      <c r="AD531" s="807"/>
      <c r="AE531" s="805"/>
      <c r="AF531" s="805"/>
      <c r="AG531" s="805"/>
      <c r="AH531" s="805"/>
      <c r="AI531" s="512"/>
      <c r="AJ531" s="512" t="s">
        <v>2022</v>
      </c>
      <c r="AK531" s="807"/>
      <c r="AL531" s="512"/>
      <c r="AM531" s="807"/>
      <c r="AN531" s="512"/>
      <c r="AO531" s="559">
        <f t="array" ref="AO531">IF(AQ531="N/A","",GetRapPrice(I531,H531,J531,K531))</f>
        <v>11400</v>
      </c>
      <c r="AP531" s="509">
        <f t="shared" si="128"/>
        <v>-0.35</v>
      </c>
      <c r="AQ531" s="508">
        <f t="array" ref="AQ531">GetFMP(I531,H531,J531,K531,L531,M531,N531,O531,(Q531+R531)/2,Z531,AJ531,"Y")</f>
        <v>7410</v>
      </c>
      <c r="AR531" s="504">
        <f t="shared" si="129"/>
        <v>8892</v>
      </c>
      <c r="AS531" s="808"/>
      <c r="AT531" s="809"/>
      <c r="AU531" s="810"/>
      <c r="AV531" s="810"/>
      <c r="AW531" s="811" t="s">
        <v>189</v>
      </c>
      <c r="AX531" s="811" t="s">
        <v>1183</v>
      </c>
      <c r="AY531" s="810" t="s">
        <v>1183</v>
      </c>
      <c r="AZ531" s="810" t="s">
        <v>1183</v>
      </c>
      <c r="BA531" s="810" t="s">
        <v>1183</v>
      </c>
      <c r="BB531" s="810" t="s">
        <v>1183</v>
      </c>
      <c r="BC531" s="810" t="s">
        <v>1183</v>
      </c>
      <c r="BD531" s="810" t="s">
        <v>1183</v>
      </c>
      <c r="BE531" s="810" t="s">
        <v>1183</v>
      </c>
      <c r="BF531" s="811">
        <f>NaturalRelatedDisc(I531,H531,J531,K531,AX531,"Y",L531,M531,N531,O531)+NaturalRelatedDisc(I531,H531,J531,K531,AY531,"Y",L531,M531,N531,O531)+OpenRelatedDisc(I531,H531,J531,K531,AZ531,"Y",L531,M531,N531,O531)+GrainingRelatedDisc(I531,H531,J531,K531,BA531,"Surface","Y",L531,M531,N531,O531)+GrainingRelatedDisc(I531,H531,J531,K531,BB531,"Internal","Y",L531,M531,N531,O531)+OthersRelatedDisc(I531,H531,J531,K531,BC531,"Y",L531,M531,N531,O531)+OthersRelatedDisc(I531,H531,J531,K531,BD531,"Y",L531,M531,N531,O531)+OthersRelatedDisc(I531,H531,J531,K531,BE531,"Y",L531,M531,N531,O531)+cutrelatedDisc(I531,H531,J531,K531,L531,M531,N531,AW531,"Y",O531)+GetColClarupgDwg(I531,H531,J531,K531,AU531,AV531,"Y",L531)</f>
        <v>0</v>
      </c>
      <c r="BG531" s="810" t="s">
        <v>1183</v>
      </c>
      <c r="BH531" s="810" t="s">
        <v>1183</v>
      </c>
      <c r="BI531" s="811">
        <f t="shared" si="130"/>
        <v>0</v>
      </c>
      <c r="BJ531" s="810" t="s">
        <v>1183</v>
      </c>
      <c r="BK531" s="810" t="s">
        <v>1183</v>
      </c>
      <c r="BL531" s="810" t="s">
        <v>1183</v>
      </c>
      <c r="BM531" s="811">
        <f t="shared" si="131"/>
        <v>0</v>
      </c>
      <c r="BN531" s="812" t="s">
        <v>861</v>
      </c>
      <c r="BO531" s="812" t="s">
        <v>861</v>
      </c>
      <c r="BP531" s="812" t="s">
        <v>749</v>
      </c>
      <c r="BQ531" s="811">
        <f>cleanrelateddisc(I531, H531, J531, K531, BN531, BO531, "Y", L531, M531, N531)+HARelatedDisc(I531, H531, J531, K531,BP531, "Y", L531)</f>
        <v>0</v>
      </c>
      <c r="BR531" s="810"/>
      <c r="BS531" s="810"/>
      <c r="BT531" s="811"/>
      <c r="BU531" s="811"/>
      <c r="BV531" s="810"/>
      <c r="BW531" s="811"/>
      <c r="BX531" s="810"/>
      <c r="BY531" s="813"/>
      <c r="BZ531" s="811"/>
      <c r="CA531" s="813"/>
      <c r="CB531" s="811"/>
      <c r="CC531" s="810"/>
      <c r="CD531" s="810"/>
      <c r="CE531" s="810"/>
      <c r="CF531" s="810"/>
      <c r="CG531" s="810"/>
      <c r="CH531" s="810"/>
      <c r="CI531" s="810"/>
      <c r="CJ531" s="810"/>
      <c r="CK531" s="814"/>
      <c r="CL531" s="815">
        <f t="array" ref="CL531">getSection(I531,J531,K531)</f>
        <v>2</v>
      </c>
      <c r="CM531" s="508">
        <f t="array" ref="CM531">IF(AQ531="N/A","",IF(CU531="N/A",0,GetRapPrice(I531,H531,J531,K531)))</f>
        <v>11400</v>
      </c>
      <c r="CN531" s="509">
        <f t="shared" si="132"/>
        <v>-0.38</v>
      </c>
      <c r="CO531" s="509">
        <f t="array" ref="CO531">IF(AQ531="N/A","",IF(CU531="N/A",0,IF(ISBLANK(G531),0,GetPolSymmDiscount(I531,H531,J531,K531,L531,M531,N531,O531))))</f>
        <v>0</v>
      </c>
      <c r="CP531" s="509">
        <f t="array" ref="CP531">IF(AQ531="N/A","",Depthdisc(I531,H531,L531,J531,K531,Z531,"Y"))</f>
        <v>0</v>
      </c>
      <c r="CQ531" s="509">
        <f t="array" ref="CQ531">IF(AQ531="N/A","",IF(CU531="N/A",0,GetSizePremiums(I531,H531,J531,K531,L531,M531,N531,O531,getSection(G531,J531,K531))))</f>
        <v>0.03</v>
      </c>
      <c r="CR531" s="509">
        <f t="array" ref="CR531">IF(AQ531="N/A","",IF(CU531="N/A",0,IF(ISBLANK(G531),0,GetDiameterPremiums(I531,H531,L531,M531,N531,O531,J531,K531,T531))))</f>
        <v>0</v>
      </c>
      <c r="CS531" s="509">
        <f t="array" ref="CS531">IF(AQ531="N/A","",IF(CU531="N/A",0,IF(ISBLANK(G531),0,GetKtoSPremiums(I531,H531,J531,K531,AJ531))))</f>
        <v>0</v>
      </c>
      <c r="CT531" s="509">
        <f t="shared" si="133"/>
        <v>-0.35</v>
      </c>
      <c r="CU531" s="508">
        <f t="array" ref="CU531">IF(AQ531="N/A","",GetFMP(I531, H531, J531, K531, L531, M531, N531, O531, (Q531+R531)/2,Z531,AJ531,"Y"))</f>
        <v>7410</v>
      </c>
      <c r="CV531" s="504">
        <f t="shared" si="134"/>
        <v>8892</v>
      </c>
      <c r="CW531" s="508">
        <f t="shared" si="135"/>
        <v>11400</v>
      </c>
      <c r="CX531" s="717">
        <f t="shared" si="136"/>
        <v>0</v>
      </c>
      <c r="CY531" s="717">
        <f>IF(OR(AQ531="N/A",BM531="N/A",BI531="N/A"),"",IF(AND(H531&lt;1,H531&gt;=0.3,I530="ROUND"),IF(CT531&gt;=-0.4,-0.2,-0.15),MAX(CX531,IF(OR(AQ531="N/A",BM531="N/A",BI531="N/A"),"",GetFinalDiscount("Y", I531, H531, J531, K531, L531, M531, N531, O531, AS531, AT531,AU531,AV531, AW531, AX531,AY531, AZ531, BA531, BB531,BC531,BD531, BE531,BG531, BH531, BJ531, BK531, BN531, BO531, BP531)))))</f>
        <v>0</v>
      </c>
      <c r="CZ531" s="717">
        <f t="shared" si="137"/>
        <v>-0.35</v>
      </c>
      <c r="DA531" s="509">
        <f t="shared" si="138"/>
        <v>-0.35</v>
      </c>
      <c r="DB531" s="504">
        <f t="shared" si="139"/>
        <v>7410</v>
      </c>
      <c r="DC531" s="504">
        <f t="shared" si="140"/>
        <v>8892</v>
      </c>
      <c r="DD531" s="504" t="str">
        <f t="shared" si="141"/>
        <v/>
      </c>
      <c r="DE531" s="504">
        <f t="array" ref="DE531">IF(OR(AQ531="N/A",BM531="N/A",BI531="N/A"),"",GetCertCharge(H531,"Y",AL531))</f>
        <v>130</v>
      </c>
      <c r="DF531" s="504">
        <f>IF(OR(AQ531="N/A",BM531="N/A",BI531="N/A"),"",DC531*Parameters!$L$3)</f>
        <v>355.68</v>
      </c>
      <c r="DG531" s="504">
        <f t="shared" si="142"/>
        <v>8406.32</v>
      </c>
      <c r="DH531" s="504">
        <f t="shared" si="143"/>
        <v>7005.2666666666664</v>
      </c>
    </row>
    <row r="532" spans="2:112" x14ac:dyDescent="0.25">
      <c r="B532" s="798"/>
      <c r="C532" s="799" t="s">
        <v>1879</v>
      </c>
      <c r="D532" s="512"/>
      <c r="E532" s="512"/>
      <c r="F532" s="722" t="s">
        <v>24</v>
      </c>
      <c r="G532" s="800"/>
      <c r="H532" s="801">
        <v>1.2</v>
      </c>
      <c r="I532" s="509" t="s">
        <v>196</v>
      </c>
      <c r="J532" s="802" t="s">
        <v>265</v>
      </c>
      <c r="K532" s="803" t="s">
        <v>214</v>
      </c>
      <c r="L532" s="804" t="s">
        <v>188</v>
      </c>
      <c r="M532" s="805" t="s">
        <v>188</v>
      </c>
      <c r="N532" s="804" t="s">
        <v>188</v>
      </c>
      <c r="O532" s="804" t="s">
        <v>22</v>
      </c>
      <c r="P532" s="806"/>
      <c r="Q532" s="805"/>
      <c r="R532" s="805"/>
      <c r="S532" s="805"/>
      <c r="T532" s="805"/>
      <c r="U532" s="805">
        <v>1.0089999999999999</v>
      </c>
      <c r="V532" s="805"/>
      <c r="W532" s="805"/>
      <c r="X532" s="805"/>
      <c r="Y532" s="805"/>
      <c r="Z532" s="805">
        <v>62.7</v>
      </c>
      <c r="AA532" s="512">
        <v>56</v>
      </c>
      <c r="AB532" s="512"/>
      <c r="AC532" s="512"/>
      <c r="AD532" s="807"/>
      <c r="AE532" s="805"/>
      <c r="AF532" s="805"/>
      <c r="AG532" s="805"/>
      <c r="AH532" s="805"/>
      <c r="AI532" s="512"/>
      <c r="AJ532" s="512" t="s">
        <v>2023</v>
      </c>
      <c r="AK532" s="807"/>
      <c r="AL532" s="512"/>
      <c r="AM532" s="807"/>
      <c r="AN532" s="512"/>
      <c r="AO532" s="559">
        <f t="array" ref="AO532">IF(AQ532="N/A","",GetRapPrice(I532,H532,J532,K532))</f>
        <v>6900</v>
      </c>
      <c r="AP532" s="509">
        <f t="shared" si="128"/>
        <v>-0.22999999999999998</v>
      </c>
      <c r="AQ532" s="508">
        <f t="array" ref="AQ532">GetFMP(I532,H532,J532,K532,L532,M532,N532,O532,(Q532+R532)/2,Z532,AJ532,"Y")</f>
        <v>5313</v>
      </c>
      <c r="AR532" s="504">
        <f t="shared" si="129"/>
        <v>6375.5999999999995</v>
      </c>
      <c r="AS532" s="808"/>
      <c r="AT532" s="809"/>
      <c r="AU532" s="810"/>
      <c r="AV532" s="810"/>
      <c r="AW532" s="811" t="s">
        <v>203</v>
      </c>
      <c r="AX532" s="811" t="s">
        <v>253</v>
      </c>
      <c r="AY532" s="810" t="s">
        <v>1183</v>
      </c>
      <c r="AZ532" s="810" t="s">
        <v>1183</v>
      </c>
      <c r="BA532" s="810" t="s">
        <v>1183</v>
      </c>
      <c r="BB532" s="810" t="s">
        <v>1183</v>
      </c>
      <c r="BC532" s="810" t="s">
        <v>1183</v>
      </c>
      <c r="BD532" s="810" t="s">
        <v>1183</v>
      </c>
      <c r="BE532" s="810" t="s">
        <v>1183</v>
      </c>
      <c r="BF532" s="811">
        <f>NaturalRelatedDisc(I532,H532,J532,K532,AX532,"Y",L532,M532,N532,O532)+NaturalRelatedDisc(I532,H532,J532,K532,AY532,"Y",L532,M532,N532,O532)+OpenRelatedDisc(I532,H532,J532,K532,AZ532,"Y",L532,M532,N532,O532)+GrainingRelatedDisc(I532,H532,J532,K532,BA532,"Surface","Y",L532,M532,N532,O532)+GrainingRelatedDisc(I532,H532,J532,K532,BB532,"Internal","Y",L532,M532,N532,O532)+OthersRelatedDisc(I532,H532,J532,K532,BC532,"Y",L532,M532,N532,O532)+OthersRelatedDisc(I532,H532,J532,K532,BD532,"Y",L532,M532,N532,O532)+OthersRelatedDisc(I532,H532,J532,K532,BE532,"Y",L532,M532,N532,O532)+cutrelatedDisc(I532,H532,J532,K532,L532,M532,N532,AW532,"Y",O532)+GetColClarupgDwg(I532,H532,J532,K532,AU532,AV532,"Y",L532)</f>
        <v>-0.01</v>
      </c>
      <c r="BG532" s="810" t="s">
        <v>1183</v>
      </c>
      <c r="BH532" s="810" t="s">
        <v>1183</v>
      </c>
      <c r="BI532" s="811">
        <f t="shared" si="130"/>
        <v>0</v>
      </c>
      <c r="BJ532" s="810" t="s">
        <v>1183</v>
      </c>
      <c r="BK532" s="810" t="s">
        <v>1183</v>
      </c>
      <c r="BL532" s="810" t="s">
        <v>1326</v>
      </c>
      <c r="BM532" s="811">
        <f t="shared" si="131"/>
        <v>0</v>
      </c>
      <c r="BN532" s="812" t="s">
        <v>861</v>
      </c>
      <c r="BO532" s="812" t="s">
        <v>861</v>
      </c>
      <c r="BP532" s="812" t="s">
        <v>749</v>
      </c>
      <c r="BQ532" s="811">
        <f>cleanrelateddisc(I532, H532, J532, K532, BN532, BO532, "Y", L532, M532, N532)+HARelatedDisc(I532, H532, J532, K532,BP532, "Y", L532)</f>
        <v>0</v>
      </c>
      <c r="BR532" s="810"/>
      <c r="BS532" s="810"/>
      <c r="BT532" s="811"/>
      <c r="BU532" s="811"/>
      <c r="BV532" s="810"/>
      <c r="BW532" s="811"/>
      <c r="BX532" s="810"/>
      <c r="BY532" s="813"/>
      <c r="BZ532" s="811"/>
      <c r="CA532" s="813"/>
      <c r="CB532" s="811"/>
      <c r="CC532" s="810"/>
      <c r="CD532" s="810"/>
      <c r="CE532" s="810"/>
      <c r="CF532" s="810"/>
      <c r="CG532" s="810"/>
      <c r="CH532" s="810"/>
      <c r="CI532" s="810"/>
      <c r="CJ532" s="810"/>
      <c r="CK532" s="814"/>
      <c r="CL532" s="815">
        <f t="array" ref="CL532">getSection(I532,J532,K532)</f>
        <v>3</v>
      </c>
      <c r="CM532" s="508">
        <f t="array" ref="CM532">IF(AQ532="N/A","",IF(CU532="N/A",0,GetRapPrice(I532,H532,J532,K532)))</f>
        <v>6900</v>
      </c>
      <c r="CN532" s="509">
        <f t="shared" si="132"/>
        <v>-0.26999999999999996</v>
      </c>
      <c r="CO532" s="509">
        <f t="array" ref="CO532">IF(AQ532="N/A","",IF(CU532="N/A",0,IF(ISBLANK(G532),0,GetPolSymmDiscount(I532,H532,J532,K532,L532,M532,N532,O532))))</f>
        <v>0</v>
      </c>
      <c r="CP532" s="509">
        <f t="array" ref="CP532">IF(AQ532="N/A","",Depthdisc(I532,H532,L532,J532,K532,Z532,"Y"))</f>
        <v>0</v>
      </c>
      <c r="CQ532" s="509">
        <f t="array" ref="CQ532">IF(AQ532="N/A","",IF(CU532="N/A",0,GetSizePremiums(I532,H532,J532,K532,L532,M532,N532,O532,getSection(G532,J532,K532))))</f>
        <v>0.04</v>
      </c>
      <c r="CR532" s="509">
        <f t="array" ref="CR532">IF(AQ532="N/A","",IF(CU532="N/A",0,IF(ISBLANK(G532),0,GetDiameterPremiums(I532,H532,L532,M532,N532,O532,J532,K532,T532))))</f>
        <v>0</v>
      </c>
      <c r="CS532" s="509">
        <f t="array" ref="CS532">IF(AQ532="N/A","",IF(CU532="N/A",0,IF(ISBLANK(G532),0,GetKtoSPremiums(I532,H532,J532,K532,AJ532))))</f>
        <v>0</v>
      </c>
      <c r="CT532" s="509">
        <f t="shared" si="133"/>
        <v>-0.22999999999999998</v>
      </c>
      <c r="CU532" s="508">
        <f t="array" ref="CU532">IF(AQ532="N/A","",GetFMP(I532, H532, J532, K532, L532, M532, N532, O532, (Q532+R532)/2,Z532,AJ532,"Y"))</f>
        <v>5313</v>
      </c>
      <c r="CV532" s="504">
        <f t="shared" si="134"/>
        <v>6375.5999999999995</v>
      </c>
      <c r="CW532" s="508">
        <f t="shared" si="135"/>
        <v>6900</v>
      </c>
      <c r="CX532" s="717">
        <f t="shared" si="136"/>
        <v>-0.01</v>
      </c>
      <c r="CY532" s="717">
        <f>IF(OR(AQ532="N/A",BM532="N/A",BI532="N/A"),"",IF(AND(H532&lt;1,H532&gt;=0.3,I531="ROUND"),IF(CT532&gt;=-0.4,-0.2,-0.15),MAX(CX532,IF(OR(AQ532="N/A",BM532="N/A",BI532="N/A"),"",GetFinalDiscount("Y", I532, H532, J532, K532, L532, M532, N532, O532, AS532, AT532,AU532,AV532, AW532, AX532,AY532, AZ532, BA532, BB532,BC532,BD532, BE532,BG532, BH532, BJ532, BK532, BN532, BO532, BP532)))))</f>
        <v>-0.01</v>
      </c>
      <c r="CZ532" s="717">
        <f t="shared" si="137"/>
        <v>-0.22999999999999998</v>
      </c>
      <c r="DA532" s="509">
        <f t="shared" si="138"/>
        <v>-0.24</v>
      </c>
      <c r="DB532" s="504">
        <f t="shared" si="139"/>
        <v>5244</v>
      </c>
      <c r="DC532" s="504">
        <f t="shared" si="140"/>
        <v>6292.8</v>
      </c>
      <c r="DD532" s="504" t="str">
        <f t="shared" si="141"/>
        <v/>
      </c>
      <c r="DE532" s="504">
        <f t="array" ref="DE532">IF(OR(AQ532="N/A",BM532="N/A",BI532="N/A"),"",GetCertCharge(H532,"Y",AL532))</f>
        <v>130</v>
      </c>
      <c r="DF532" s="504">
        <f>IF(OR(AQ532="N/A",BM532="N/A",BI532="N/A"),"",DC532*Parameters!$L$3)</f>
        <v>251.71200000000002</v>
      </c>
      <c r="DG532" s="504">
        <f t="shared" si="142"/>
        <v>5911.0879999999997</v>
      </c>
      <c r="DH532" s="504">
        <f t="shared" si="143"/>
        <v>4925.9066666666668</v>
      </c>
    </row>
    <row r="533" spans="2:112" x14ac:dyDescent="0.25">
      <c r="B533" s="798"/>
      <c r="C533" s="799" t="s">
        <v>1880</v>
      </c>
      <c r="D533" s="512"/>
      <c r="E533" s="512"/>
      <c r="F533" s="722" t="s">
        <v>24</v>
      </c>
      <c r="G533" s="800"/>
      <c r="H533" s="801">
        <v>1.25</v>
      </c>
      <c r="I533" s="509" t="s">
        <v>196</v>
      </c>
      <c r="J533" s="802" t="s">
        <v>265</v>
      </c>
      <c r="K533" s="803" t="s">
        <v>266</v>
      </c>
      <c r="L533" s="804" t="s">
        <v>188</v>
      </c>
      <c r="M533" s="805" t="s">
        <v>188</v>
      </c>
      <c r="N533" s="804" t="s">
        <v>188</v>
      </c>
      <c r="O533" s="804" t="s">
        <v>22</v>
      </c>
      <c r="P533" s="806"/>
      <c r="Q533" s="805"/>
      <c r="R533" s="805"/>
      <c r="S533" s="805"/>
      <c r="T533" s="805"/>
      <c r="U533" s="805">
        <v>1.004</v>
      </c>
      <c r="V533" s="805"/>
      <c r="W533" s="805"/>
      <c r="X533" s="805"/>
      <c r="Y533" s="805"/>
      <c r="Z533" s="805">
        <v>61.9</v>
      </c>
      <c r="AA533" s="512">
        <v>56</v>
      </c>
      <c r="AB533" s="512"/>
      <c r="AC533" s="512"/>
      <c r="AD533" s="807"/>
      <c r="AE533" s="805"/>
      <c r="AF533" s="805"/>
      <c r="AG533" s="805"/>
      <c r="AH533" s="805"/>
      <c r="AI533" s="512"/>
      <c r="AJ533" s="512"/>
      <c r="AK533" s="807"/>
      <c r="AL533" s="512"/>
      <c r="AM533" s="807"/>
      <c r="AN533" s="512"/>
      <c r="AO533" s="559">
        <f t="array" ref="AO533">IF(AQ533="N/A","",GetRapPrice(I533,H533,J533,K533))</f>
        <v>4700</v>
      </c>
      <c r="AP533" s="509">
        <f t="shared" si="128"/>
        <v>-0.29000000000000004</v>
      </c>
      <c r="AQ533" s="508">
        <f t="array" ref="AQ533">GetFMP(I533,H533,J533,K533,L533,M533,N533,O533,(Q533+R533)/2,Z533,AJ533,"Y")</f>
        <v>3337</v>
      </c>
      <c r="AR533" s="504">
        <f t="shared" si="129"/>
        <v>4171.25</v>
      </c>
      <c r="AS533" s="808"/>
      <c r="AT533" s="809"/>
      <c r="AU533" s="810"/>
      <c r="AV533" s="810"/>
      <c r="AW533" s="811"/>
      <c r="AX533" s="811"/>
      <c r="AY533" s="810"/>
      <c r="AZ533" s="810" t="s">
        <v>1183</v>
      </c>
      <c r="BA533" s="810" t="s">
        <v>1183</v>
      </c>
      <c r="BB533" s="810" t="s">
        <v>1183</v>
      </c>
      <c r="BC533" s="810"/>
      <c r="BD533" s="810"/>
      <c r="BE533" s="810"/>
      <c r="BF533" s="811">
        <f>NaturalRelatedDisc(I533,H533,J533,K533,AX533,"Y",L533,M533,N533,O533)+NaturalRelatedDisc(I533,H533,J533,K533,AY533,"Y",L533,M533,N533,O533)+OpenRelatedDisc(I533,H533,J533,K533,AZ533,"Y",L533,M533,N533,O533)+GrainingRelatedDisc(I533,H533,J533,K533,BA533,"Surface","Y",L533,M533,N533,O533)+GrainingRelatedDisc(I533,H533,J533,K533,BB533,"Internal","Y",L533,M533,N533,O533)+OthersRelatedDisc(I533,H533,J533,K533,BC533,"Y",L533,M533,N533,O533)+OthersRelatedDisc(I533,H533,J533,K533,BD533,"Y",L533,M533,N533,O533)+OthersRelatedDisc(I533,H533,J533,K533,BE533,"Y",L533,M533,N533,O533)+cutrelatedDisc(I533,H533,J533,K533,L533,M533,N533,AW533,"Y",O533)+GetColClarupgDwg(I533,H533,J533,K533,AU533,AV533,"Y",L533)</f>
        <v>0</v>
      </c>
      <c r="BG533" s="810" t="s">
        <v>1183</v>
      </c>
      <c r="BH533" s="810" t="s">
        <v>1183</v>
      </c>
      <c r="BI533" s="811">
        <f t="shared" si="130"/>
        <v>0</v>
      </c>
      <c r="BJ533" s="810" t="s">
        <v>1183</v>
      </c>
      <c r="BK533" s="810" t="s">
        <v>1183</v>
      </c>
      <c r="BL533" s="810" t="s">
        <v>1183</v>
      </c>
      <c r="BM533" s="811">
        <f t="shared" si="131"/>
        <v>0</v>
      </c>
      <c r="BN533" s="812"/>
      <c r="BO533" s="812"/>
      <c r="BP533" s="812"/>
      <c r="BQ533" s="811">
        <f>cleanrelateddisc(I533, H533, J533, K533, BN533, BO533, "Y", L533, M533, N533)+HARelatedDisc(I533, H533, J533, K533,BP533, "Y", L533)</f>
        <v>0</v>
      </c>
      <c r="BR533" s="810"/>
      <c r="BS533" s="810"/>
      <c r="BT533" s="811"/>
      <c r="BU533" s="811"/>
      <c r="BV533" s="810"/>
      <c r="BW533" s="811"/>
      <c r="BX533" s="810"/>
      <c r="BY533" s="813"/>
      <c r="BZ533" s="811"/>
      <c r="CA533" s="813"/>
      <c r="CB533" s="811"/>
      <c r="CC533" s="810"/>
      <c r="CD533" s="810"/>
      <c r="CE533" s="810"/>
      <c r="CF533" s="810"/>
      <c r="CG533" s="810"/>
      <c r="CH533" s="810"/>
      <c r="CI533" s="810"/>
      <c r="CJ533" s="810"/>
      <c r="CK533" s="814"/>
      <c r="CL533" s="815">
        <f t="array" ref="CL533">getSection(I533,J533,K533)</f>
        <v>9</v>
      </c>
      <c r="CM533" s="508">
        <f t="array" ref="CM533">IF(AQ533="N/A","",IF(CU533="N/A",0,GetRapPrice(I533,H533,J533,K533)))</f>
        <v>4700</v>
      </c>
      <c r="CN533" s="509">
        <f t="shared" si="132"/>
        <v>-0.34</v>
      </c>
      <c r="CO533" s="509">
        <f t="array" ref="CO533">IF(AQ533="N/A","",IF(CU533="N/A",0,IF(ISBLANK(G533),0,GetPolSymmDiscount(I533,H533,J533,K533,L533,M533,N533,O533))))</f>
        <v>0</v>
      </c>
      <c r="CP533" s="509">
        <f t="array" ref="CP533">IF(AQ533="N/A","",Depthdisc(I533,H533,L533,J533,K533,Z533,"Y"))</f>
        <v>0</v>
      </c>
      <c r="CQ533" s="509">
        <f t="array" ref="CQ533">IF(AQ533="N/A","",IF(CU533="N/A",0,GetSizePremiums(I533,H533,J533,K533,L533,M533,N533,O533,getSection(G533,J533,K533))))</f>
        <v>0.05</v>
      </c>
      <c r="CR533" s="509">
        <f t="array" ref="CR533">IF(AQ533="N/A","",IF(CU533="N/A",0,IF(ISBLANK(G533),0,GetDiameterPremiums(I533,H533,L533,M533,N533,O533,J533,K533,T533))))</f>
        <v>0</v>
      </c>
      <c r="CS533" s="509">
        <f t="array" ref="CS533">IF(AQ533="N/A","",IF(CU533="N/A",0,IF(ISBLANK(G533),0,GetKtoSPremiums(I533,H533,J533,K533,AJ533))))</f>
        <v>0</v>
      </c>
      <c r="CT533" s="509">
        <f t="shared" si="133"/>
        <v>-0.29000000000000004</v>
      </c>
      <c r="CU533" s="508">
        <f t="array" ref="CU533">IF(AQ533="N/A","",GetFMP(I533, H533, J533, K533, L533, M533, N533, O533, (Q533+R533)/2,Z533,AJ533,"Y"))</f>
        <v>3337</v>
      </c>
      <c r="CV533" s="504">
        <f t="shared" si="134"/>
        <v>4171.25</v>
      </c>
      <c r="CW533" s="508">
        <f t="shared" si="135"/>
        <v>4700</v>
      </c>
      <c r="CX533" s="717">
        <f t="shared" si="136"/>
        <v>0</v>
      </c>
      <c r="CY533" s="717">
        <f>IF(OR(AQ533="N/A",BM533="N/A",BI533="N/A"),"",IF(AND(H533&lt;1,H533&gt;=0.3,I532="ROUND"),IF(CT533&gt;=-0.4,-0.2,-0.15),MAX(CX533,IF(OR(AQ533="N/A",BM533="N/A",BI533="N/A"),"",GetFinalDiscount("Y", I533, H533, J533, K533, L533, M533, N533, O533, AS533, AT533,AU533,AV533, AW533, AX533,AY533, AZ533, BA533, BB533,BC533,BD533, BE533,BG533, BH533, BJ533, BK533, BN533, BO533, BP533)))))</f>
        <v>0</v>
      </c>
      <c r="CZ533" s="717">
        <f t="shared" si="137"/>
        <v>-0.29000000000000004</v>
      </c>
      <c r="DA533" s="509">
        <f t="shared" si="138"/>
        <v>-0.29000000000000004</v>
      </c>
      <c r="DB533" s="504">
        <f t="shared" si="139"/>
        <v>3337</v>
      </c>
      <c r="DC533" s="504">
        <f t="shared" si="140"/>
        <v>4171.25</v>
      </c>
      <c r="DD533" s="504" t="str">
        <f t="shared" si="141"/>
        <v/>
      </c>
      <c r="DE533" s="504">
        <f t="array" ref="DE533">IF(OR(AQ533="N/A",BM533="N/A",BI533="N/A"),"",GetCertCharge(H533,"Y",AL533))</f>
        <v>130</v>
      </c>
      <c r="DF533" s="504">
        <f>IF(OR(AQ533="N/A",BM533="N/A",BI533="N/A"),"",DC533*Parameters!$L$3)</f>
        <v>166.85</v>
      </c>
      <c r="DG533" s="504">
        <f t="shared" si="142"/>
        <v>3874.4</v>
      </c>
      <c r="DH533" s="504">
        <f t="shared" si="143"/>
        <v>3099.52</v>
      </c>
    </row>
    <row r="534" spans="2:112" x14ac:dyDescent="0.25">
      <c r="B534" s="798"/>
      <c r="C534" s="799" t="s">
        <v>1856</v>
      </c>
      <c r="D534" s="512"/>
      <c r="E534" s="512"/>
      <c r="F534" s="722" t="s">
        <v>24</v>
      </c>
      <c r="G534" s="800"/>
      <c r="H534" s="801">
        <v>1.3</v>
      </c>
      <c r="I534" s="509" t="s">
        <v>196</v>
      </c>
      <c r="J534" s="802" t="s">
        <v>749</v>
      </c>
      <c r="K534" s="803" t="s">
        <v>1887</v>
      </c>
      <c r="L534" s="804" t="s">
        <v>202</v>
      </c>
      <c r="M534" s="805" t="s">
        <v>202</v>
      </c>
      <c r="N534" s="804" t="s">
        <v>202</v>
      </c>
      <c r="O534" s="804" t="s">
        <v>58</v>
      </c>
      <c r="P534" s="806"/>
      <c r="Q534" s="805"/>
      <c r="R534" s="805"/>
      <c r="S534" s="805"/>
      <c r="T534" s="805"/>
      <c r="U534" s="805">
        <v>1.0149999999999999</v>
      </c>
      <c r="V534" s="805"/>
      <c r="W534" s="805"/>
      <c r="X534" s="805"/>
      <c r="Y534" s="805"/>
      <c r="Z534" s="805">
        <v>64.2</v>
      </c>
      <c r="AA534" s="512">
        <v>56</v>
      </c>
      <c r="AB534" s="512"/>
      <c r="AC534" s="512"/>
      <c r="AD534" s="807"/>
      <c r="AE534" s="805"/>
      <c r="AF534" s="805"/>
      <c r="AG534" s="805"/>
      <c r="AH534" s="805"/>
      <c r="AI534" s="512"/>
      <c r="AJ534" s="512" t="s">
        <v>1955</v>
      </c>
      <c r="AK534" s="807"/>
      <c r="AL534" s="512"/>
      <c r="AM534" s="807"/>
      <c r="AN534" s="512"/>
      <c r="AO534" s="559">
        <f t="array" ref="AO534">IF(AQ534="N/A","",GetRapPrice(I534,H534,J534,K534))</f>
        <v>0</v>
      </c>
      <c r="AP534" s="509">
        <f t="shared" si="128"/>
        <v>0</v>
      </c>
      <c r="AQ534" s="508">
        <f t="array" ref="AQ534">GetFMP(I534,H534,J534,K534,L534,M534,N534,O534,(Q534+R534)/2,Z534,AJ534,"Y")</f>
        <v>0</v>
      </c>
      <c r="AR534" s="504">
        <f t="shared" si="129"/>
        <v>0</v>
      </c>
      <c r="AS534" s="808"/>
      <c r="AT534" s="809"/>
      <c r="AU534" s="810"/>
      <c r="AV534" s="810"/>
      <c r="AW534" s="811"/>
      <c r="AX534" s="811" t="s">
        <v>1183</v>
      </c>
      <c r="AY534" s="810" t="s">
        <v>1180</v>
      </c>
      <c r="AZ534" s="810" t="s">
        <v>1183</v>
      </c>
      <c r="BA534" s="810" t="s">
        <v>1183</v>
      </c>
      <c r="BB534" s="810" t="s">
        <v>1183</v>
      </c>
      <c r="BC534" s="810" t="s">
        <v>1183</v>
      </c>
      <c r="BD534" s="810" t="s">
        <v>1183</v>
      </c>
      <c r="BE534" s="810" t="s">
        <v>1238</v>
      </c>
      <c r="BF534" s="811">
        <f>NaturalRelatedDisc(I534,H534,J534,K534,AX534,"Y",L534,M534,N534,O534)+NaturalRelatedDisc(I534,H534,J534,K534,AY534,"Y",L534,M534,N534,O534)+OpenRelatedDisc(I534,H534,J534,K534,AZ534,"Y",L534,M534,N534,O534)+GrainingRelatedDisc(I534,H534,J534,K534,BA534,"Surface","Y",L534,M534,N534,O534)+GrainingRelatedDisc(I534,H534,J534,K534,BB534,"Internal","Y",L534,M534,N534,O534)+OthersRelatedDisc(I534,H534,J534,K534,BC534,"Y",L534,M534,N534,O534)+OthersRelatedDisc(I534,H534,J534,K534,BD534,"Y",L534,M534,N534,O534)+OthersRelatedDisc(I534,H534,J534,K534,BE534,"Y",L534,M534,N534,O534)+cutrelatedDisc(I534,H534,J534,K534,L534,M534,N534,AW534,"Y",O534)+GetColClarupgDwg(I534,H534,J534,K534,AU534,AV534,"Y",L534)</f>
        <v>0</v>
      </c>
      <c r="BG534" s="810" t="s">
        <v>1183</v>
      </c>
      <c r="BH534" s="810" t="s">
        <v>1183</v>
      </c>
      <c r="BI534" s="811">
        <f t="shared" si="130"/>
        <v>0</v>
      </c>
      <c r="BJ534" s="810" t="s">
        <v>1183</v>
      </c>
      <c r="BK534" s="810" t="s">
        <v>1292</v>
      </c>
      <c r="BL534" s="810" t="s">
        <v>1322</v>
      </c>
      <c r="BM534" s="811">
        <f t="shared" si="131"/>
        <v>0</v>
      </c>
      <c r="BN534" s="812" t="s">
        <v>861</v>
      </c>
      <c r="BO534" s="812" t="s">
        <v>861</v>
      </c>
      <c r="BP534" s="812" t="s">
        <v>749</v>
      </c>
      <c r="BQ534" s="811">
        <f>cleanrelateddisc(I534, H534, J534, K534, BN534, BO534, "Y", L534, M534, N534)+HARelatedDisc(I534, H534, J534, K534,BP534, "Y", L534)</f>
        <v>0</v>
      </c>
      <c r="BR534" s="810"/>
      <c r="BS534" s="810"/>
      <c r="BT534" s="811"/>
      <c r="BU534" s="811"/>
      <c r="BV534" s="810"/>
      <c r="BW534" s="811"/>
      <c r="BX534" s="810"/>
      <c r="BY534" s="813"/>
      <c r="BZ534" s="811"/>
      <c r="CA534" s="813"/>
      <c r="CB534" s="811"/>
      <c r="CC534" s="810"/>
      <c r="CD534" s="810"/>
      <c r="CE534" s="810"/>
      <c r="CF534" s="810"/>
      <c r="CG534" s="810"/>
      <c r="CH534" s="810"/>
      <c r="CI534" s="810"/>
      <c r="CJ534" s="810"/>
      <c r="CK534" s="814"/>
      <c r="CL534" s="815">
        <f t="array" ref="CL534">getSection(I534,J534,K534)</f>
        <v>0</v>
      </c>
      <c r="CM534" s="508">
        <f t="array" ref="CM534">IF(AQ534="N/A","",IF(CU534="N/A",0,GetRapPrice(I534,H534,J534,K534)))</f>
        <v>0</v>
      </c>
      <c r="CN534" s="509">
        <f t="shared" si="132"/>
        <v>0</v>
      </c>
      <c r="CO534" s="509">
        <f t="array" ref="CO534">IF(AQ534="N/A","",IF(CU534="N/A",0,IF(ISBLANK(G534),0,GetPolSymmDiscount(I534,H534,J534,K534,L534,M534,N534,O534))))</f>
        <v>0</v>
      </c>
      <c r="CP534" s="509">
        <f t="array" ref="CP534">IF(AQ534="N/A","",Depthdisc(I534,H534,L534,J534,K534,Z534,"Y"))</f>
        <v>0</v>
      </c>
      <c r="CQ534" s="509">
        <f t="array" ref="CQ534">IF(AQ534="N/A","",IF(CU534="N/A",0,GetSizePremiums(I534,H534,J534,K534,L534,M534,N534,O534,getSection(G534,J534,K534))))</f>
        <v>0</v>
      </c>
      <c r="CR534" s="509">
        <f t="array" ref="CR534">IF(AQ534="N/A","",IF(CU534="N/A",0,IF(ISBLANK(G534),0,GetDiameterPremiums(I534,H534,L534,M534,N534,O534,J534,K534,T534))))</f>
        <v>0</v>
      </c>
      <c r="CS534" s="509">
        <f t="array" ref="CS534">IF(AQ534="N/A","",IF(CU534="N/A",0,IF(ISBLANK(G534),0,GetKtoSPremiums(I534,H534,J534,K534,AJ534))))</f>
        <v>0</v>
      </c>
      <c r="CT534" s="509" t="str">
        <f t="shared" si="133"/>
        <v/>
      </c>
      <c r="CU534" s="508">
        <f t="array" ref="CU534">IF(AQ534="N/A","",GetFMP(I534, H534, J534, K534, L534, M534, N534, O534, (Q534+R534)/2,Z534,AJ534,"Y"))</f>
        <v>0</v>
      </c>
      <c r="CV534" s="504">
        <f t="shared" si="134"/>
        <v>0</v>
      </c>
      <c r="CW534" s="508">
        <f t="shared" si="135"/>
        <v>0</v>
      </c>
      <c r="CX534" s="717">
        <f t="shared" si="136"/>
        <v>0</v>
      </c>
      <c r="CY534" s="717">
        <f>IF(OR(AQ534="N/A",BM534="N/A",BI534="N/A"),"",IF(AND(H534&lt;1,H534&gt;=0.3,I533="ROUND"),IF(CT534&gt;=-0.4,-0.2,-0.15),MAX(CX534,IF(OR(AQ534="N/A",BM534="N/A",BI534="N/A"),"",GetFinalDiscount("Y", I534, H534, J534, K534, L534, M534, N534, O534, AS534, AT534,AU534,AV534, AW534, AX534,AY534, AZ534, BA534, BB534,BC534,BD534, BE534,BG534, BH534, BJ534, BK534, BN534, BO534, BP534)))))</f>
        <v>0</v>
      </c>
      <c r="CZ534" s="717" t="str">
        <f t="shared" si="137"/>
        <v/>
      </c>
      <c r="DA534" s="509" t="e">
        <f t="shared" si="138"/>
        <v>#VALUE!</v>
      </c>
      <c r="DB534" s="504" t="e">
        <f t="shared" si="139"/>
        <v>#VALUE!</v>
      </c>
      <c r="DC534" s="504" t="e">
        <f t="shared" si="140"/>
        <v>#VALUE!</v>
      </c>
      <c r="DD534" s="504" t="str">
        <f t="shared" si="141"/>
        <v/>
      </c>
      <c r="DE534" s="504">
        <f t="array" ref="DE534">IF(OR(AQ534="N/A",BM534="N/A",BI534="N/A"),"",GetCertCharge(H534,"Y",AL534))</f>
        <v>130</v>
      </c>
      <c r="DF534" s="504" t="e">
        <f>IF(OR(AQ534="N/A",BM534="N/A",BI534="N/A"),"",DC534*Parameters!$L$3)</f>
        <v>#VALUE!</v>
      </c>
      <c r="DG534" s="504" t="e">
        <f t="shared" si="142"/>
        <v>#VALUE!</v>
      </c>
      <c r="DH534" s="504" t="e">
        <f t="shared" si="143"/>
        <v>#VALUE!</v>
      </c>
    </row>
    <row r="535" spans="2:112" x14ac:dyDescent="0.25">
      <c r="B535" s="798"/>
      <c r="C535" s="799" t="s">
        <v>1872</v>
      </c>
      <c r="D535" s="512"/>
      <c r="E535" s="512"/>
      <c r="F535" s="722" t="s">
        <v>24</v>
      </c>
      <c r="G535" s="800"/>
      <c r="H535" s="801">
        <v>1.3</v>
      </c>
      <c r="I535" s="509" t="s">
        <v>196</v>
      </c>
      <c r="J535" s="802" t="s">
        <v>749</v>
      </c>
      <c r="K535" s="803" t="s">
        <v>1887</v>
      </c>
      <c r="L535" s="804" t="s">
        <v>202</v>
      </c>
      <c r="M535" s="805" t="s">
        <v>202</v>
      </c>
      <c r="N535" s="804" t="s">
        <v>202</v>
      </c>
      <c r="O535" s="804" t="s">
        <v>22</v>
      </c>
      <c r="P535" s="806"/>
      <c r="Q535" s="805"/>
      <c r="R535" s="805"/>
      <c r="S535" s="805"/>
      <c r="T535" s="805"/>
      <c r="U535" s="805">
        <v>1.0109999999999999</v>
      </c>
      <c r="V535" s="805"/>
      <c r="W535" s="805"/>
      <c r="X535" s="805"/>
      <c r="Y535" s="805"/>
      <c r="Z535" s="805">
        <v>64.7</v>
      </c>
      <c r="AA535" s="512">
        <v>56</v>
      </c>
      <c r="AB535" s="512"/>
      <c r="AC535" s="512"/>
      <c r="AD535" s="807"/>
      <c r="AE535" s="805"/>
      <c r="AF535" s="805"/>
      <c r="AG535" s="805"/>
      <c r="AH535" s="805"/>
      <c r="AI535" s="512"/>
      <c r="AJ535" s="512" t="s">
        <v>1956</v>
      </c>
      <c r="AK535" s="807"/>
      <c r="AL535" s="512"/>
      <c r="AM535" s="807"/>
      <c r="AN535" s="512"/>
      <c r="AO535" s="559">
        <f t="array" ref="AO535">IF(AQ535="N/A","",GetRapPrice(I535,H535,J535,K535))</f>
        <v>0</v>
      </c>
      <c r="AP535" s="509">
        <f t="shared" si="128"/>
        <v>0</v>
      </c>
      <c r="AQ535" s="508">
        <f t="array" ref="AQ535">GetFMP(I535,H535,J535,K535,L535,M535,N535,O535,(Q535+R535)/2,Z535,AJ535,"Y")</f>
        <v>0</v>
      </c>
      <c r="AR535" s="504">
        <f t="shared" si="129"/>
        <v>0</v>
      </c>
      <c r="AS535" s="808"/>
      <c r="AT535" s="809"/>
      <c r="AU535" s="810"/>
      <c r="AV535" s="810"/>
      <c r="AW535" s="811"/>
      <c r="AX535" s="811" t="s">
        <v>1183</v>
      </c>
      <c r="AY535" s="810" t="s">
        <v>1183</v>
      </c>
      <c r="AZ535" s="810" t="s">
        <v>1200</v>
      </c>
      <c r="BA535" s="810" t="s">
        <v>1183</v>
      </c>
      <c r="BB535" s="810" t="s">
        <v>1183</v>
      </c>
      <c r="BC535" s="810" t="s">
        <v>1183</v>
      </c>
      <c r="BD535" s="810" t="s">
        <v>1183</v>
      </c>
      <c r="BE535" s="810" t="s">
        <v>1241</v>
      </c>
      <c r="BF535" s="811">
        <f>NaturalRelatedDisc(I535,H535,J535,K535,AX535,"Y",L535,M535,N535,O535)+NaturalRelatedDisc(I535,H535,J535,K535,AY535,"Y",L535,M535,N535,O535)+OpenRelatedDisc(I535,H535,J535,K535,AZ535,"Y",L535,M535,N535,O535)+GrainingRelatedDisc(I535,H535,J535,K535,BA535,"Surface","Y",L535,M535,N535,O535)+GrainingRelatedDisc(I535,H535,J535,K535,BB535,"Internal","Y",L535,M535,N535,O535)+OthersRelatedDisc(I535,H535,J535,K535,BC535,"Y",L535,M535,N535,O535)+OthersRelatedDisc(I535,H535,J535,K535,BD535,"Y",L535,M535,N535,O535)+OthersRelatedDisc(I535,H535,J535,K535,BE535,"Y",L535,M535,N535,O535)+cutrelatedDisc(I535,H535,J535,K535,L535,M535,N535,AW535,"Y",O535)+GetColClarupgDwg(I535,H535,J535,K535,AU535,AV535,"Y",L535)</f>
        <v>0</v>
      </c>
      <c r="BG535" s="810" t="s">
        <v>1183</v>
      </c>
      <c r="BH535" s="810" t="s">
        <v>1183</v>
      </c>
      <c r="BI535" s="811">
        <f t="shared" si="130"/>
        <v>0</v>
      </c>
      <c r="BJ535" s="810" t="s">
        <v>1183</v>
      </c>
      <c r="BK535" s="810" t="s">
        <v>1293</v>
      </c>
      <c r="BL535" s="810" t="s">
        <v>1183</v>
      </c>
      <c r="BM535" s="811">
        <f t="shared" si="131"/>
        <v>0</v>
      </c>
      <c r="BN535" s="812" t="s">
        <v>861</v>
      </c>
      <c r="BO535" s="812" t="s">
        <v>749</v>
      </c>
      <c r="BP535" s="812" t="s">
        <v>749</v>
      </c>
      <c r="BQ535" s="811">
        <f>cleanrelateddisc(I535, H535, J535, K535, BN535, BO535, "Y", L535, M535, N535)+HARelatedDisc(I535, H535, J535, K535,BP535, "Y", L535)</f>
        <v>0</v>
      </c>
      <c r="BR535" s="810"/>
      <c r="BS535" s="810"/>
      <c r="BT535" s="811"/>
      <c r="BU535" s="811"/>
      <c r="BV535" s="810"/>
      <c r="BW535" s="811"/>
      <c r="BX535" s="810"/>
      <c r="BY535" s="813"/>
      <c r="BZ535" s="811"/>
      <c r="CA535" s="813"/>
      <c r="CB535" s="811"/>
      <c r="CC535" s="810"/>
      <c r="CD535" s="810"/>
      <c r="CE535" s="810"/>
      <c r="CF535" s="810"/>
      <c r="CG535" s="810"/>
      <c r="CH535" s="810"/>
      <c r="CI535" s="810"/>
      <c r="CJ535" s="810"/>
      <c r="CK535" s="814"/>
      <c r="CL535" s="815">
        <f t="array" ref="CL535">getSection(I535,J535,K535)</f>
        <v>0</v>
      </c>
      <c r="CM535" s="508">
        <f t="array" ref="CM535">IF(AQ535="N/A","",IF(CU535="N/A",0,GetRapPrice(I535,H535,J535,K535)))</f>
        <v>0</v>
      </c>
      <c r="CN535" s="509">
        <f t="shared" si="132"/>
        <v>0</v>
      </c>
      <c r="CO535" s="509">
        <f t="array" ref="CO535">IF(AQ535="N/A","",IF(CU535="N/A",0,IF(ISBLANK(G535),0,GetPolSymmDiscount(I535,H535,J535,K535,L535,M535,N535,O535))))</f>
        <v>0</v>
      </c>
      <c r="CP535" s="509">
        <f t="array" ref="CP535">IF(AQ535="N/A","",Depthdisc(I535,H535,L535,J535,K535,Z535,"Y"))</f>
        <v>0</v>
      </c>
      <c r="CQ535" s="509">
        <f t="array" ref="CQ535">IF(AQ535="N/A","",IF(CU535="N/A",0,GetSizePremiums(I535,H535,J535,K535,L535,M535,N535,O535,getSection(G535,J535,K535))))</f>
        <v>0</v>
      </c>
      <c r="CR535" s="509">
        <f t="array" ref="CR535">IF(AQ535="N/A","",IF(CU535="N/A",0,IF(ISBLANK(G535),0,GetDiameterPremiums(I535,H535,L535,M535,N535,O535,J535,K535,T535))))</f>
        <v>0</v>
      </c>
      <c r="CS535" s="509">
        <f t="array" ref="CS535">IF(AQ535="N/A","",IF(CU535="N/A",0,IF(ISBLANK(G535),0,GetKtoSPremiums(I535,H535,J535,K535,AJ535))))</f>
        <v>0</v>
      </c>
      <c r="CT535" s="509" t="str">
        <f t="shared" si="133"/>
        <v/>
      </c>
      <c r="CU535" s="508">
        <f t="array" ref="CU535">IF(AQ535="N/A","",GetFMP(I535, H535, J535, K535, L535, M535, N535, O535, (Q535+R535)/2,Z535,AJ535,"Y"))</f>
        <v>0</v>
      </c>
      <c r="CV535" s="504">
        <f t="shared" si="134"/>
        <v>0</v>
      </c>
      <c r="CW535" s="508">
        <f t="shared" si="135"/>
        <v>0</v>
      </c>
      <c r="CX535" s="717">
        <f t="shared" si="136"/>
        <v>0</v>
      </c>
      <c r="CY535" s="717">
        <f>IF(OR(AQ535="N/A",BM535="N/A",BI535="N/A"),"",IF(AND(H535&lt;1,H535&gt;=0.3,I534="ROUND"),IF(CT535&gt;=-0.4,-0.2,-0.15),MAX(CX535,IF(OR(AQ535="N/A",BM535="N/A",BI535="N/A"),"",GetFinalDiscount("Y", I535, H535, J535, K535, L535, M535, N535, O535, AS535, AT535,AU535,AV535, AW535, AX535,AY535, AZ535, BA535, BB535,BC535,BD535, BE535,BG535, BH535, BJ535, BK535, BN535, BO535, BP535)))))</f>
        <v>0</v>
      </c>
      <c r="CZ535" s="717" t="str">
        <f t="shared" si="137"/>
        <v/>
      </c>
      <c r="DA535" s="509" t="e">
        <f t="shared" si="138"/>
        <v>#VALUE!</v>
      </c>
      <c r="DB535" s="504" t="e">
        <f t="shared" si="139"/>
        <v>#VALUE!</v>
      </c>
      <c r="DC535" s="504" t="e">
        <f t="shared" si="140"/>
        <v>#VALUE!</v>
      </c>
      <c r="DD535" s="504" t="str">
        <f t="shared" si="141"/>
        <v/>
      </c>
      <c r="DE535" s="504">
        <f t="array" ref="DE535">IF(OR(AQ535="N/A",BM535="N/A",BI535="N/A"),"",GetCertCharge(H535,"Y",AL535))</f>
        <v>130</v>
      </c>
      <c r="DF535" s="504" t="e">
        <f>IF(OR(AQ535="N/A",BM535="N/A",BI535="N/A"),"",DC535*Parameters!$L$3)</f>
        <v>#VALUE!</v>
      </c>
      <c r="DG535" s="504" t="e">
        <f t="shared" si="142"/>
        <v>#VALUE!</v>
      </c>
      <c r="DH535" s="504" t="e">
        <f t="shared" si="143"/>
        <v>#VALUE!</v>
      </c>
    </row>
    <row r="536" spans="2:112" x14ac:dyDescent="0.25">
      <c r="B536" s="798"/>
      <c r="C536" s="799" t="s">
        <v>1543</v>
      </c>
      <c r="D536" s="512"/>
      <c r="E536" s="512"/>
      <c r="F536" s="722" t="s">
        <v>24</v>
      </c>
      <c r="G536" s="800"/>
      <c r="H536" s="801">
        <v>1.3</v>
      </c>
      <c r="I536" s="509" t="s">
        <v>968</v>
      </c>
      <c r="J536" s="802" t="s">
        <v>749</v>
      </c>
      <c r="K536" s="803" t="s">
        <v>1887</v>
      </c>
      <c r="L536" s="804"/>
      <c r="M536" s="805" t="s">
        <v>188</v>
      </c>
      <c r="N536" s="804" t="s">
        <v>188</v>
      </c>
      <c r="O536" s="804" t="s">
        <v>22</v>
      </c>
      <c r="P536" s="806"/>
      <c r="Q536" s="805"/>
      <c r="R536" s="805"/>
      <c r="S536" s="805"/>
      <c r="T536" s="805"/>
      <c r="U536" s="805">
        <v>1.92</v>
      </c>
      <c r="V536" s="805"/>
      <c r="W536" s="805"/>
      <c r="X536" s="805"/>
      <c r="Y536" s="805"/>
      <c r="Z536" s="805">
        <v>61.6</v>
      </c>
      <c r="AA536" s="512">
        <v>58</v>
      </c>
      <c r="AB536" s="512"/>
      <c r="AC536" s="512"/>
      <c r="AD536" s="807"/>
      <c r="AE536" s="805"/>
      <c r="AF536" s="805"/>
      <c r="AG536" s="805"/>
      <c r="AH536" s="805"/>
      <c r="AI536" s="512"/>
      <c r="AJ536" s="512" t="s">
        <v>1990</v>
      </c>
      <c r="AK536" s="807"/>
      <c r="AL536" s="512"/>
      <c r="AM536" s="807"/>
      <c r="AN536" s="512"/>
      <c r="AO536" s="559" t="str">
        <f t="array" ref="AO536">IF(AQ536="N/A","",GetRapPrice(I536,H536,J536,K536))</f>
        <v/>
      </c>
      <c r="AP536" s="509" t="str">
        <f t="shared" si="128"/>
        <v/>
      </c>
      <c r="AQ536" s="508" t="str">
        <f t="array" ref="AQ536">GetFMP(I536,H536,J536,K536,L536,M536,N536,O536,(Q536+R536)/2,Z536,AJ536,"Y")</f>
        <v>N/A</v>
      </c>
      <c r="AR536" s="504" t="str">
        <f t="shared" si="129"/>
        <v/>
      </c>
      <c r="AS536" s="808"/>
      <c r="AT536" s="809"/>
      <c r="AU536" s="810"/>
      <c r="AV536" s="810"/>
      <c r="AW536" s="811" t="s">
        <v>229</v>
      </c>
      <c r="AX536" s="811" t="s">
        <v>1183</v>
      </c>
      <c r="AY536" s="810" t="s">
        <v>1183</v>
      </c>
      <c r="AZ536" s="810" t="s">
        <v>1183</v>
      </c>
      <c r="BA536" s="810" t="s">
        <v>1183</v>
      </c>
      <c r="BB536" s="810" t="s">
        <v>1183</v>
      </c>
      <c r="BC536" s="810" t="s">
        <v>1183</v>
      </c>
      <c r="BD536" s="810" t="s">
        <v>1183</v>
      </c>
      <c r="BE536" s="810" t="s">
        <v>1232</v>
      </c>
      <c r="BF536" s="811">
        <f>NaturalRelatedDisc(I536,H536,J536,K536,AX536,"Y",L536,M536,N536,O536)+NaturalRelatedDisc(I536,H536,J536,K536,AY536,"Y",L536,M536,N536,O536)+OpenRelatedDisc(I536,H536,J536,K536,AZ536,"Y",L536,M536,N536,O536)+GrainingRelatedDisc(I536,H536,J536,K536,BA536,"Surface","Y",L536,M536,N536,O536)+GrainingRelatedDisc(I536,H536,J536,K536,BB536,"Internal","Y",L536,M536,N536,O536)+OthersRelatedDisc(I536,H536,J536,K536,BC536,"Y",L536,M536,N536,O536)+OthersRelatedDisc(I536,H536,J536,K536,BD536,"Y",L536,M536,N536,O536)+OthersRelatedDisc(I536,H536,J536,K536,BE536,"Y",L536,M536,N536,O536)+cutrelatedDisc(I536,H536,J536,K536,L536,M536,N536,AW536,"Y",O536)+GetColClarupgDwg(I536,H536,J536,K536,AU536,AV536,"Y",L536)</f>
        <v>0</v>
      </c>
      <c r="BG536" s="810" t="s">
        <v>1183</v>
      </c>
      <c r="BH536" s="810" t="s">
        <v>1183</v>
      </c>
      <c r="BI536" s="811">
        <f t="shared" si="130"/>
        <v>0</v>
      </c>
      <c r="BJ536" s="810" t="s">
        <v>1183</v>
      </c>
      <c r="BK536" s="810" t="s">
        <v>1293</v>
      </c>
      <c r="BL536" s="810" t="s">
        <v>1326</v>
      </c>
      <c r="BM536" s="811">
        <f t="shared" si="131"/>
        <v>0</v>
      </c>
      <c r="BN536" s="812" t="s">
        <v>861</v>
      </c>
      <c r="BO536" s="812" t="s">
        <v>861</v>
      </c>
      <c r="BP536" s="812" t="s">
        <v>749</v>
      </c>
      <c r="BQ536" s="811">
        <f>cleanrelateddisc(I536, H536, J536, K536, BN536, BO536, "Y", L536, M536, N536)+HARelatedDisc(I536, H536, J536, K536,BP536, "Y", L536)</f>
        <v>0</v>
      </c>
      <c r="BR536" s="810"/>
      <c r="BS536" s="810"/>
      <c r="BT536" s="811"/>
      <c r="BU536" s="811"/>
      <c r="BV536" s="810"/>
      <c r="BW536" s="811"/>
      <c r="BX536" s="810"/>
      <c r="BY536" s="813"/>
      <c r="BZ536" s="811"/>
      <c r="CA536" s="813"/>
      <c r="CB536" s="811"/>
      <c r="CC536" s="810"/>
      <c r="CD536" s="810"/>
      <c r="CE536" s="810"/>
      <c r="CF536" s="810"/>
      <c r="CG536" s="810"/>
      <c r="CH536" s="810"/>
      <c r="CI536" s="810"/>
      <c r="CJ536" s="810"/>
      <c r="CK536" s="814"/>
      <c r="CL536" s="815">
        <f t="array" ref="CL536">getSection(I536,J536,K536)</f>
        <v>0</v>
      </c>
      <c r="CM536" s="508" t="str">
        <f t="array" ref="CM536">IF(AQ536="N/A","",IF(CU536="N/A",0,GetRapPrice(I536,H536,J536,K536)))</f>
        <v/>
      </c>
      <c r="CN536" s="509" t="str">
        <f t="shared" si="132"/>
        <v/>
      </c>
      <c r="CO536" s="509" t="str">
        <f t="array" ref="CO536">IF(AQ536="N/A","",IF(CU536="N/A",0,IF(ISBLANK(G536),0,GetPolSymmDiscount(I536,H536,J536,K536,L536,M536,N536,O536))))</f>
        <v/>
      </c>
      <c r="CP536" s="509" t="str">
        <f t="array" ref="CP536">IF(AQ536="N/A","",Depthdisc(I536,H536,L536,J536,K536,Z536,"Y"))</f>
        <v/>
      </c>
      <c r="CQ536" s="509" t="str">
        <f t="array" ref="CQ536">IF(AQ536="N/A","",IF(CU536="N/A",0,GetSizePremiums(I536,H536,J536,K536,L536,M536,N536,O536,getSection(G536,J536,K536))))</f>
        <v/>
      </c>
      <c r="CR536" s="509" t="str">
        <f t="array" ref="CR536">IF(AQ536="N/A","",IF(CU536="N/A",0,IF(ISBLANK(G536),0,GetDiameterPremiums(I536,H536,L536,M536,N536,O536,J536,K536,T536))))</f>
        <v/>
      </c>
      <c r="CS536" s="509" t="str">
        <f t="array" ref="CS536">IF(AQ536="N/A","",IF(CU536="N/A",0,IF(ISBLANK(G536),0,GetKtoSPremiums(I536,H536,J536,K536,AJ536))))</f>
        <v/>
      </c>
      <c r="CT536" s="509" t="str">
        <f t="shared" si="133"/>
        <v/>
      </c>
      <c r="CU536" s="508" t="str">
        <f t="array" ref="CU536">IF(AQ536="N/A","",GetFMP(I536, H536, J536, K536, L536, M536, N536, O536, (Q536+R536)/2,Z536,AJ536,"Y"))</f>
        <v/>
      </c>
      <c r="CV536" s="504" t="str">
        <f t="shared" si="134"/>
        <v/>
      </c>
      <c r="CW536" s="508" t="str">
        <f t="shared" si="135"/>
        <v/>
      </c>
      <c r="CX536" s="717" t="str">
        <f t="shared" si="136"/>
        <v/>
      </c>
      <c r="CY536" s="717" t="str">
        <f>IF(OR(AQ536="N/A",BM536="N/A",BI536="N/A"),"",IF(AND(H536&lt;1,H536&gt;=0.3,I535="ROUND"),IF(CT536&gt;=-0.4,-0.2,-0.15),MAX(CX536,IF(OR(AQ536="N/A",BM536="N/A",BI536="N/A"),"",GetFinalDiscount("Y", I536, H536, J536, K536, L536, M536, N536, O536, AS536, AT536,AU536,AV536, AW536, AX536,AY536, AZ536, BA536, BB536,BC536,BD536, BE536,BG536, BH536, BJ536, BK536, BN536, BO536, BP536)))))</f>
        <v/>
      </c>
      <c r="CZ536" s="717" t="str">
        <f t="shared" si="137"/>
        <v/>
      </c>
      <c r="DA536" s="509" t="str">
        <f t="shared" si="138"/>
        <v/>
      </c>
      <c r="DB536" s="504" t="str">
        <f t="shared" si="139"/>
        <v/>
      </c>
      <c r="DC536" s="504" t="str">
        <f t="shared" si="140"/>
        <v/>
      </c>
      <c r="DD536" s="504" t="str">
        <f t="shared" si="141"/>
        <v>No Price Available in Pricelist</v>
      </c>
      <c r="DE536" s="504" t="str">
        <f t="array" ref="DE536">IF(OR(AQ536="N/A",BM536="N/A",BI536="N/A"),"",GetCertCharge(H536,"Y",AL536))</f>
        <v/>
      </c>
      <c r="DF536" s="504" t="str">
        <f>IF(OR(AQ536="N/A",BM536="N/A",BI536="N/A"),"",DC536*Parameters!$L$3)</f>
        <v/>
      </c>
      <c r="DG536" s="504" t="str">
        <f t="shared" si="142"/>
        <v/>
      </c>
      <c r="DH536" s="504" t="str">
        <f t="shared" si="143"/>
        <v/>
      </c>
    </row>
    <row r="537" spans="2:112" x14ac:dyDescent="0.25">
      <c r="B537" s="798"/>
      <c r="C537" s="799" t="s">
        <v>1873</v>
      </c>
      <c r="D537" s="512"/>
      <c r="E537" s="512"/>
      <c r="F537" s="722" t="s">
        <v>24</v>
      </c>
      <c r="G537" s="800"/>
      <c r="H537" s="801">
        <v>1.3</v>
      </c>
      <c r="I537" s="509" t="s">
        <v>196</v>
      </c>
      <c r="J537" s="802" t="s">
        <v>749</v>
      </c>
      <c r="K537" s="803" t="s">
        <v>1887</v>
      </c>
      <c r="L537" s="804" t="s">
        <v>188</v>
      </c>
      <c r="M537" s="805" t="s">
        <v>188</v>
      </c>
      <c r="N537" s="804" t="s">
        <v>188</v>
      </c>
      <c r="O537" s="804" t="s">
        <v>22</v>
      </c>
      <c r="P537" s="806"/>
      <c r="Q537" s="805"/>
      <c r="R537" s="805"/>
      <c r="S537" s="805"/>
      <c r="T537" s="805"/>
      <c r="U537" s="805">
        <v>1.0049999999999999</v>
      </c>
      <c r="V537" s="805"/>
      <c r="W537" s="805"/>
      <c r="X537" s="805"/>
      <c r="Y537" s="805"/>
      <c r="Z537" s="805">
        <v>61.8</v>
      </c>
      <c r="AA537" s="512">
        <v>56</v>
      </c>
      <c r="AB537" s="512"/>
      <c r="AC537" s="512"/>
      <c r="AD537" s="807"/>
      <c r="AE537" s="805"/>
      <c r="AF537" s="805"/>
      <c r="AG537" s="805"/>
      <c r="AH537" s="805"/>
      <c r="AI537" s="512"/>
      <c r="AJ537" s="512" t="s">
        <v>1921</v>
      </c>
      <c r="AK537" s="807"/>
      <c r="AL537" s="512"/>
      <c r="AM537" s="807"/>
      <c r="AN537" s="512"/>
      <c r="AO537" s="559">
        <f t="array" ref="AO537">IF(AQ537="N/A","",GetRapPrice(I537,H537,J537,K537))</f>
        <v>0</v>
      </c>
      <c r="AP537" s="509">
        <f t="shared" si="128"/>
        <v>0</v>
      </c>
      <c r="AQ537" s="508">
        <f t="array" ref="AQ537">GetFMP(I537,H537,J537,K537,L537,M537,N537,O537,(Q537+R537)/2,Z537,AJ537,"Y")</f>
        <v>0</v>
      </c>
      <c r="AR537" s="504">
        <f t="shared" si="129"/>
        <v>0</v>
      </c>
      <c r="AS537" s="808"/>
      <c r="AT537" s="809"/>
      <c r="AU537" s="810"/>
      <c r="AV537" s="810"/>
      <c r="AW537" s="811" t="s">
        <v>189</v>
      </c>
      <c r="AX537" s="811" t="s">
        <v>1183</v>
      </c>
      <c r="AY537" s="810" t="s">
        <v>1183</v>
      </c>
      <c r="AZ537" s="810" t="s">
        <v>267</v>
      </c>
      <c r="BA537" s="810" t="s">
        <v>195</v>
      </c>
      <c r="BB537" s="810" t="s">
        <v>1183</v>
      </c>
      <c r="BC537" s="810" t="s">
        <v>1183</v>
      </c>
      <c r="BD537" s="810" t="s">
        <v>1183</v>
      </c>
      <c r="BE537" s="810" t="s">
        <v>1235</v>
      </c>
      <c r="BF537" s="811">
        <f>NaturalRelatedDisc(I537,H537,J537,K537,AX537,"Y",L537,M537,N537,O537)+NaturalRelatedDisc(I537,H537,J537,K537,AY537,"Y",L537,M537,N537,O537)+OpenRelatedDisc(I537,H537,J537,K537,AZ537,"Y",L537,M537,N537,O537)+GrainingRelatedDisc(I537,H537,J537,K537,BA537,"Surface","Y",L537,M537,N537,O537)+GrainingRelatedDisc(I537,H537,J537,K537,BB537,"Internal","Y",L537,M537,N537,O537)+OthersRelatedDisc(I537,H537,J537,K537,BC537,"Y",L537,M537,N537,O537)+OthersRelatedDisc(I537,H537,J537,K537,BD537,"Y",L537,M537,N537,O537)+OthersRelatedDisc(I537,H537,J537,K537,BE537,"Y",L537,M537,N537,O537)+cutrelatedDisc(I537,H537,J537,K537,L537,M537,N537,AW537,"Y",O537)+GetColClarupgDwg(I537,H537,J537,K537,AU537,AV537,"Y",L537)</f>
        <v>0</v>
      </c>
      <c r="BG537" s="810" t="s">
        <v>1183</v>
      </c>
      <c r="BH537" s="810" t="s">
        <v>1183</v>
      </c>
      <c r="BI537" s="811">
        <f t="shared" si="130"/>
        <v>0</v>
      </c>
      <c r="BJ537" s="810" t="s">
        <v>1284</v>
      </c>
      <c r="BK537" s="810" t="s">
        <v>1293</v>
      </c>
      <c r="BL537" s="810" t="s">
        <v>1327</v>
      </c>
      <c r="BM537" s="811">
        <f t="shared" si="131"/>
        <v>0</v>
      </c>
      <c r="BN537" s="812" t="s">
        <v>749</v>
      </c>
      <c r="BO537" s="812" t="s">
        <v>749</v>
      </c>
      <c r="BP537" s="812" t="s">
        <v>749</v>
      </c>
      <c r="BQ537" s="811">
        <f>cleanrelateddisc(I537, H537, J537, K537, BN537, BO537, "Y", L537, M537, N537)+HARelatedDisc(I537, H537, J537, K537,BP537, "Y", L537)</f>
        <v>0</v>
      </c>
      <c r="BR537" s="810"/>
      <c r="BS537" s="810"/>
      <c r="BT537" s="811"/>
      <c r="BU537" s="811"/>
      <c r="BV537" s="810"/>
      <c r="BW537" s="811"/>
      <c r="BX537" s="810"/>
      <c r="BY537" s="813"/>
      <c r="BZ537" s="811"/>
      <c r="CA537" s="813"/>
      <c r="CB537" s="811"/>
      <c r="CC537" s="810"/>
      <c r="CD537" s="810"/>
      <c r="CE537" s="810"/>
      <c r="CF537" s="810"/>
      <c r="CG537" s="810"/>
      <c r="CH537" s="810"/>
      <c r="CI537" s="810"/>
      <c r="CJ537" s="810"/>
      <c r="CK537" s="814"/>
      <c r="CL537" s="815">
        <f t="array" ref="CL537">getSection(I537,J537,K537)</f>
        <v>0</v>
      </c>
      <c r="CM537" s="508">
        <f t="array" ref="CM537">IF(AQ537="N/A","",IF(CU537="N/A",0,GetRapPrice(I537,H537,J537,K537)))</f>
        <v>0</v>
      </c>
      <c r="CN537" s="509">
        <f t="shared" si="132"/>
        <v>0</v>
      </c>
      <c r="CO537" s="509">
        <f t="array" ref="CO537">IF(AQ537="N/A","",IF(CU537="N/A",0,IF(ISBLANK(G537),0,GetPolSymmDiscount(I537,H537,J537,K537,L537,M537,N537,O537))))</f>
        <v>0</v>
      </c>
      <c r="CP537" s="509">
        <f t="array" ref="CP537">IF(AQ537="N/A","",Depthdisc(I537,H537,L537,J537,K537,Z537,"Y"))</f>
        <v>0</v>
      </c>
      <c r="CQ537" s="509">
        <f t="array" ref="CQ537">IF(AQ537="N/A","",IF(CU537="N/A",0,GetSizePremiums(I537,H537,J537,K537,L537,M537,N537,O537,getSection(G537,J537,K537))))</f>
        <v>0</v>
      </c>
      <c r="CR537" s="509">
        <f t="array" ref="CR537">IF(AQ537="N/A","",IF(CU537="N/A",0,IF(ISBLANK(G537),0,GetDiameterPremiums(I537,H537,L537,M537,N537,O537,J537,K537,T537))))</f>
        <v>0</v>
      </c>
      <c r="CS537" s="509">
        <f t="array" ref="CS537">IF(AQ537="N/A","",IF(CU537="N/A",0,IF(ISBLANK(G537),0,GetKtoSPremiums(I537,H537,J537,K537,AJ537))))</f>
        <v>0</v>
      </c>
      <c r="CT537" s="509" t="str">
        <f t="shared" si="133"/>
        <v/>
      </c>
      <c r="CU537" s="508">
        <f t="array" ref="CU537">IF(AQ537="N/A","",GetFMP(I537, H537, J537, K537, L537, M537, N537, O537, (Q537+R537)/2,Z537,AJ537,"Y"))</f>
        <v>0</v>
      </c>
      <c r="CV537" s="504">
        <f t="shared" si="134"/>
        <v>0</v>
      </c>
      <c r="CW537" s="508">
        <f t="shared" si="135"/>
        <v>0</v>
      </c>
      <c r="CX537" s="717">
        <f t="shared" si="136"/>
        <v>0</v>
      </c>
      <c r="CY537" s="717">
        <f>IF(OR(AQ537="N/A",BM537="N/A",BI537="N/A"),"",IF(AND(H537&lt;1,H537&gt;=0.3,I536="ROUND"),IF(CT537&gt;=-0.4,-0.2,-0.15),MAX(CX537,IF(OR(AQ537="N/A",BM537="N/A",BI537="N/A"),"",GetFinalDiscount("Y", I537, H537, J537, K537, L537, M537, N537, O537, AS537, AT537,AU537,AV537, AW537, AX537,AY537, AZ537, BA537, BB537,BC537,BD537, BE537,BG537, BH537, BJ537, BK537, BN537, BO537, BP537)))))</f>
        <v>0</v>
      </c>
      <c r="CZ537" s="717" t="str">
        <f t="shared" si="137"/>
        <v/>
      </c>
      <c r="DA537" s="509" t="e">
        <f t="shared" si="138"/>
        <v>#VALUE!</v>
      </c>
      <c r="DB537" s="504" t="e">
        <f t="shared" si="139"/>
        <v>#VALUE!</v>
      </c>
      <c r="DC537" s="504" t="e">
        <f t="shared" si="140"/>
        <v>#VALUE!</v>
      </c>
      <c r="DD537" s="504" t="str">
        <f t="shared" si="141"/>
        <v/>
      </c>
      <c r="DE537" s="504">
        <f t="array" ref="DE537">IF(OR(AQ537="N/A",BM537="N/A",BI537="N/A"),"",GetCertCharge(H537,"Y",AL537))</f>
        <v>130</v>
      </c>
      <c r="DF537" s="504" t="e">
        <f>IF(OR(AQ537="N/A",BM537="N/A",BI537="N/A"),"",DC537*Parameters!$L$3)</f>
        <v>#VALUE!</v>
      </c>
      <c r="DG537" s="504" t="e">
        <f t="shared" si="142"/>
        <v>#VALUE!</v>
      </c>
      <c r="DH537" s="504" t="e">
        <f t="shared" si="143"/>
        <v>#VALUE!</v>
      </c>
    </row>
    <row r="538" spans="2:112" x14ac:dyDescent="0.25">
      <c r="B538" s="798"/>
      <c r="C538" s="799" t="s">
        <v>1856</v>
      </c>
      <c r="D538" s="512"/>
      <c r="E538" s="512"/>
      <c r="F538" s="722" t="s">
        <v>24</v>
      </c>
      <c r="G538" s="800"/>
      <c r="H538" s="801">
        <v>1.3</v>
      </c>
      <c r="I538" s="509" t="s">
        <v>196</v>
      </c>
      <c r="J538" s="802" t="s">
        <v>749</v>
      </c>
      <c r="K538" s="803" t="s">
        <v>1887</v>
      </c>
      <c r="L538" s="804" t="s">
        <v>202</v>
      </c>
      <c r="M538" s="805" t="s">
        <v>202</v>
      </c>
      <c r="N538" s="804" t="s">
        <v>202</v>
      </c>
      <c r="O538" s="804" t="s">
        <v>22</v>
      </c>
      <c r="P538" s="806"/>
      <c r="Q538" s="805"/>
      <c r="R538" s="805"/>
      <c r="S538" s="805"/>
      <c r="T538" s="805"/>
      <c r="U538" s="805">
        <v>1.0149999999999999</v>
      </c>
      <c r="V538" s="805"/>
      <c r="W538" s="805"/>
      <c r="X538" s="805"/>
      <c r="Y538" s="805"/>
      <c r="Z538" s="805">
        <v>64.2</v>
      </c>
      <c r="AA538" s="512">
        <v>56</v>
      </c>
      <c r="AB538" s="512"/>
      <c r="AC538" s="512"/>
      <c r="AD538" s="807"/>
      <c r="AE538" s="805"/>
      <c r="AF538" s="805"/>
      <c r="AG538" s="805"/>
      <c r="AH538" s="805"/>
      <c r="AI538" s="512"/>
      <c r="AJ538" s="512" t="s">
        <v>1955</v>
      </c>
      <c r="AK538" s="807"/>
      <c r="AL538" s="512"/>
      <c r="AM538" s="807"/>
      <c r="AN538" s="512"/>
      <c r="AO538" s="559">
        <f t="array" ref="AO538">IF(AQ538="N/A","",GetRapPrice(I538,H538,J538,K538))</f>
        <v>0</v>
      </c>
      <c r="AP538" s="509">
        <f t="shared" si="128"/>
        <v>0</v>
      </c>
      <c r="AQ538" s="508">
        <f t="array" ref="AQ538">GetFMP(I538,H538,J538,K538,L538,M538,N538,O538,(Q538+R538)/2,Z538,AJ538,"Y")</f>
        <v>0</v>
      </c>
      <c r="AR538" s="504">
        <f t="shared" si="129"/>
        <v>0</v>
      </c>
      <c r="AS538" s="808"/>
      <c r="AT538" s="809"/>
      <c r="AU538" s="810"/>
      <c r="AV538" s="810"/>
      <c r="AW538" s="811"/>
      <c r="AX538" s="811" t="s">
        <v>1183</v>
      </c>
      <c r="AY538" s="810" t="s">
        <v>1180</v>
      </c>
      <c r="AZ538" s="810" t="s">
        <v>1183</v>
      </c>
      <c r="BA538" s="810" t="s">
        <v>1183</v>
      </c>
      <c r="BB538" s="810" t="s">
        <v>1183</v>
      </c>
      <c r="BC538" s="810" t="s">
        <v>1183</v>
      </c>
      <c r="BD538" s="810" t="s">
        <v>1183</v>
      </c>
      <c r="BE538" s="810" t="s">
        <v>1238</v>
      </c>
      <c r="BF538" s="811">
        <f>NaturalRelatedDisc(I538,H538,J538,K538,AX538,"Y",L538,M538,N538,O538)+NaturalRelatedDisc(I538,H538,J538,K538,AY538,"Y",L538,M538,N538,O538)+OpenRelatedDisc(I538,H538,J538,K538,AZ538,"Y",L538,M538,N538,O538)+GrainingRelatedDisc(I538,H538,J538,K538,BA538,"Surface","Y",L538,M538,N538,O538)+GrainingRelatedDisc(I538,H538,J538,K538,BB538,"Internal","Y",L538,M538,N538,O538)+OthersRelatedDisc(I538,H538,J538,K538,BC538,"Y",L538,M538,N538,O538)+OthersRelatedDisc(I538,H538,J538,K538,BD538,"Y",L538,M538,N538,O538)+OthersRelatedDisc(I538,H538,J538,K538,BE538,"Y",L538,M538,N538,O538)+cutrelatedDisc(I538,H538,J538,K538,L538,M538,N538,AW538,"Y",O538)+GetColClarupgDwg(I538,H538,J538,K538,AU538,AV538,"Y",L538)</f>
        <v>0</v>
      </c>
      <c r="BG538" s="810" t="s">
        <v>1183</v>
      </c>
      <c r="BH538" s="810" t="s">
        <v>1183</v>
      </c>
      <c r="BI538" s="811">
        <f t="shared" si="130"/>
        <v>0</v>
      </c>
      <c r="BJ538" s="810" t="s">
        <v>1183</v>
      </c>
      <c r="BK538" s="810" t="s">
        <v>1292</v>
      </c>
      <c r="BL538" s="810" t="s">
        <v>1322</v>
      </c>
      <c r="BM538" s="811">
        <f t="shared" si="131"/>
        <v>0</v>
      </c>
      <c r="BN538" s="812" t="s">
        <v>861</v>
      </c>
      <c r="BO538" s="812" t="s">
        <v>861</v>
      </c>
      <c r="BP538" s="812" t="s">
        <v>749</v>
      </c>
      <c r="BQ538" s="811">
        <f>cleanrelateddisc(I538, H538, J538, K538, BN538, BO538, "Y", L538, M538, N538)+HARelatedDisc(I538, H538, J538, K538,BP538, "Y", L538)</f>
        <v>0</v>
      </c>
      <c r="BR538" s="810"/>
      <c r="BS538" s="810"/>
      <c r="BT538" s="811"/>
      <c r="BU538" s="811"/>
      <c r="BV538" s="810"/>
      <c r="BW538" s="811"/>
      <c r="BX538" s="810"/>
      <c r="BY538" s="813"/>
      <c r="BZ538" s="811"/>
      <c r="CA538" s="813"/>
      <c r="CB538" s="811"/>
      <c r="CC538" s="810"/>
      <c r="CD538" s="810"/>
      <c r="CE538" s="810"/>
      <c r="CF538" s="810"/>
      <c r="CG538" s="810"/>
      <c r="CH538" s="810"/>
      <c r="CI538" s="810"/>
      <c r="CJ538" s="810"/>
      <c r="CK538" s="814"/>
      <c r="CL538" s="815">
        <f t="array" ref="CL538">getSection(I538,J538,K538)</f>
        <v>0</v>
      </c>
      <c r="CM538" s="508">
        <f t="array" ref="CM538">IF(AQ538="N/A","",IF(CU538="N/A",0,GetRapPrice(I538,H538,J538,K538)))</f>
        <v>0</v>
      </c>
      <c r="CN538" s="509">
        <f t="shared" si="132"/>
        <v>0</v>
      </c>
      <c r="CO538" s="509">
        <f t="array" ref="CO538">IF(AQ538="N/A","",IF(CU538="N/A",0,IF(ISBLANK(G538),0,GetPolSymmDiscount(I538,H538,J538,K538,L538,M538,N538,O538))))</f>
        <v>0</v>
      </c>
      <c r="CP538" s="509">
        <f t="array" ref="CP538">IF(AQ538="N/A","",Depthdisc(I538,H538,L538,J538,K538,Z538,"Y"))</f>
        <v>0</v>
      </c>
      <c r="CQ538" s="509">
        <f t="array" ref="CQ538">IF(AQ538="N/A","",IF(CU538="N/A",0,GetSizePremiums(I538,H538,J538,K538,L538,M538,N538,O538,getSection(G538,J538,K538))))</f>
        <v>0</v>
      </c>
      <c r="CR538" s="509">
        <f t="array" ref="CR538">IF(AQ538="N/A","",IF(CU538="N/A",0,IF(ISBLANK(G538),0,GetDiameterPremiums(I538,H538,L538,M538,N538,O538,J538,K538,T538))))</f>
        <v>0</v>
      </c>
      <c r="CS538" s="509">
        <f t="array" ref="CS538">IF(AQ538="N/A","",IF(CU538="N/A",0,IF(ISBLANK(G538),0,GetKtoSPremiums(I538,H538,J538,K538,AJ538))))</f>
        <v>0</v>
      </c>
      <c r="CT538" s="509" t="str">
        <f t="shared" si="133"/>
        <v/>
      </c>
      <c r="CU538" s="508">
        <f t="array" ref="CU538">IF(AQ538="N/A","",GetFMP(I538, H538, J538, K538, L538, M538, N538, O538, (Q538+R538)/2,Z538,AJ538,"Y"))</f>
        <v>0</v>
      </c>
      <c r="CV538" s="504">
        <f t="shared" si="134"/>
        <v>0</v>
      </c>
      <c r="CW538" s="508">
        <f t="shared" si="135"/>
        <v>0</v>
      </c>
      <c r="CX538" s="717">
        <f t="shared" si="136"/>
        <v>0</v>
      </c>
      <c r="CY538" s="717">
        <f>IF(OR(AQ538="N/A",BM538="N/A",BI538="N/A"),"",IF(AND(H538&lt;1,H538&gt;=0.3,I537="ROUND"),IF(CT538&gt;=-0.4,-0.2,-0.15),MAX(CX538,IF(OR(AQ538="N/A",BM538="N/A",BI538="N/A"),"",GetFinalDiscount("Y", I538, H538, J538, K538, L538, M538, N538, O538, AS538, AT538,AU538,AV538, AW538, AX538,AY538, AZ538, BA538, BB538,BC538,BD538, BE538,BG538, BH538, BJ538, BK538, BN538, BO538, BP538)))))</f>
        <v>0</v>
      </c>
      <c r="CZ538" s="717" t="str">
        <f t="shared" si="137"/>
        <v/>
      </c>
      <c r="DA538" s="509" t="e">
        <f t="shared" si="138"/>
        <v>#VALUE!</v>
      </c>
      <c r="DB538" s="504" t="e">
        <f t="shared" si="139"/>
        <v>#VALUE!</v>
      </c>
      <c r="DC538" s="504" t="e">
        <f t="shared" si="140"/>
        <v>#VALUE!</v>
      </c>
      <c r="DD538" s="504" t="str">
        <f t="shared" si="141"/>
        <v/>
      </c>
      <c r="DE538" s="504">
        <f t="array" ref="DE538">IF(OR(AQ538="N/A",BM538="N/A",BI538="N/A"),"",GetCertCharge(H538,"Y",AL538))</f>
        <v>130</v>
      </c>
      <c r="DF538" s="504" t="e">
        <f>IF(OR(AQ538="N/A",BM538="N/A",BI538="N/A"),"",DC538*Parameters!$L$3)</f>
        <v>#VALUE!</v>
      </c>
      <c r="DG538" s="504" t="e">
        <f t="shared" si="142"/>
        <v>#VALUE!</v>
      </c>
      <c r="DH538" s="504" t="e">
        <f t="shared" si="143"/>
        <v>#VALUE!</v>
      </c>
    </row>
    <row r="539" spans="2:112" x14ac:dyDescent="0.25">
      <c r="B539" s="798"/>
      <c r="C539" s="799" t="s">
        <v>1872</v>
      </c>
      <c r="D539" s="512"/>
      <c r="E539" s="512"/>
      <c r="F539" s="722" t="s">
        <v>24</v>
      </c>
      <c r="G539" s="800"/>
      <c r="H539" s="801">
        <v>1.3</v>
      </c>
      <c r="I539" s="509" t="s">
        <v>196</v>
      </c>
      <c r="J539" s="802" t="s">
        <v>749</v>
      </c>
      <c r="K539" s="803" t="s">
        <v>1887</v>
      </c>
      <c r="L539" s="804" t="s">
        <v>188</v>
      </c>
      <c r="M539" s="805" t="s">
        <v>188</v>
      </c>
      <c r="N539" s="804" t="s">
        <v>188</v>
      </c>
      <c r="O539" s="804" t="s">
        <v>22</v>
      </c>
      <c r="P539" s="806"/>
      <c r="Q539" s="805"/>
      <c r="R539" s="805"/>
      <c r="S539" s="805"/>
      <c r="T539" s="805"/>
      <c r="U539" s="805">
        <v>1.0109999999999999</v>
      </c>
      <c r="V539" s="805"/>
      <c r="W539" s="805"/>
      <c r="X539" s="805"/>
      <c r="Y539" s="805"/>
      <c r="Z539" s="805">
        <v>64.7</v>
      </c>
      <c r="AA539" s="512">
        <v>56</v>
      </c>
      <c r="AB539" s="512"/>
      <c r="AC539" s="512"/>
      <c r="AD539" s="807"/>
      <c r="AE539" s="805"/>
      <c r="AF539" s="805"/>
      <c r="AG539" s="805"/>
      <c r="AH539" s="805"/>
      <c r="AI539" s="512"/>
      <c r="AJ539" s="512" t="s">
        <v>1956</v>
      </c>
      <c r="AK539" s="807"/>
      <c r="AL539" s="512"/>
      <c r="AM539" s="807"/>
      <c r="AN539" s="512"/>
      <c r="AO539" s="559">
        <f t="array" ref="AO539">IF(AQ539="N/A","",GetRapPrice(I539,H539,J539,K539))</f>
        <v>0</v>
      </c>
      <c r="AP539" s="509">
        <f t="shared" si="128"/>
        <v>0</v>
      </c>
      <c r="AQ539" s="508">
        <f t="array" ref="AQ539">GetFMP(I539,H539,J539,K539,L539,M539,N539,O539,(Q539+R539)/2,Z539,AJ539,"Y")</f>
        <v>0</v>
      </c>
      <c r="AR539" s="504">
        <f t="shared" si="129"/>
        <v>0</v>
      </c>
      <c r="AS539" s="808"/>
      <c r="AT539" s="809"/>
      <c r="AU539" s="810"/>
      <c r="AV539" s="810"/>
      <c r="AW539" s="811"/>
      <c r="AX539" s="811" t="s">
        <v>1183</v>
      </c>
      <c r="AY539" s="810" t="s">
        <v>1183</v>
      </c>
      <c r="AZ539" s="810" t="s">
        <v>1200</v>
      </c>
      <c r="BA539" s="810" t="s">
        <v>1183</v>
      </c>
      <c r="BB539" s="810" t="s">
        <v>1183</v>
      </c>
      <c r="BC539" s="810" t="s">
        <v>1183</v>
      </c>
      <c r="BD539" s="810" t="s">
        <v>1183</v>
      </c>
      <c r="BE539" s="810" t="s">
        <v>1241</v>
      </c>
      <c r="BF539" s="811">
        <f>NaturalRelatedDisc(I539,H539,J539,K539,AX539,"Y",L539,M539,N539,O539)+NaturalRelatedDisc(I539,H539,J539,K539,AY539,"Y",L539,M539,N539,O539)+OpenRelatedDisc(I539,H539,J539,K539,AZ539,"Y",L539,M539,N539,O539)+GrainingRelatedDisc(I539,H539,J539,K539,BA539,"Surface","Y",L539,M539,N539,O539)+GrainingRelatedDisc(I539,H539,J539,K539,BB539,"Internal","Y",L539,M539,N539,O539)+OthersRelatedDisc(I539,H539,J539,K539,BC539,"Y",L539,M539,N539,O539)+OthersRelatedDisc(I539,H539,J539,K539,BD539,"Y",L539,M539,N539,O539)+OthersRelatedDisc(I539,H539,J539,K539,BE539,"Y",L539,M539,N539,O539)+cutrelatedDisc(I539,H539,J539,K539,L539,M539,N539,AW539,"Y",O539)+GetColClarupgDwg(I539,H539,J539,K539,AU539,AV539,"Y",L539)</f>
        <v>0</v>
      </c>
      <c r="BG539" s="810" t="s">
        <v>1183</v>
      </c>
      <c r="BH539" s="810" t="s">
        <v>1183</v>
      </c>
      <c r="BI539" s="811">
        <f t="shared" si="130"/>
        <v>0</v>
      </c>
      <c r="BJ539" s="810" t="s">
        <v>1183</v>
      </c>
      <c r="BK539" s="810" t="s">
        <v>1293</v>
      </c>
      <c r="BL539" s="810" t="s">
        <v>1183</v>
      </c>
      <c r="BM539" s="811">
        <f t="shared" si="131"/>
        <v>0</v>
      </c>
      <c r="BN539" s="812" t="s">
        <v>861</v>
      </c>
      <c r="BO539" s="812" t="s">
        <v>749</v>
      </c>
      <c r="BP539" s="812" t="s">
        <v>749</v>
      </c>
      <c r="BQ539" s="811">
        <f>cleanrelateddisc(I539, H539, J539, K539, BN539, BO539, "Y", L539, M539, N539)+HARelatedDisc(I539, H539, J539, K539,BP539, "Y", L539)</f>
        <v>0</v>
      </c>
      <c r="BR539" s="810"/>
      <c r="BS539" s="810"/>
      <c r="BT539" s="811"/>
      <c r="BU539" s="811"/>
      <c r="BV539" s="810"/>
      <c r="BW539" s="811"/>
      <c r="BX539" s="810"/>
      <c r="BY539" s="813"/>
      <c r="BZ539" s="811"/>
      <c r="CA539" s="813"/>
      <c r="CB539" s="811"/>
      <c r="CC539" s="810"/>
      <c r="CD539" s="810"/>
      <c r="CE539" s="810"/>
      <c r="CF539" s="810"/>
      <c r="CG539" s="810"/>
      <c r="CH539" s="810"/>
      <c r="CI539" s="810"/>
      <c r="CJ539" s="810"/>
      <c r="CK539" s="814"/>
      <c r="CL539" s="815">
        <f t="array" ref="CL539">getSection(I539,J539,K539)</f>
        <v>0</v>
      </c>
      <c r="CM539" s="508">
        <f t="array" ref="CM539">IF(AQ539="N/A","",IF(CU539="N/A",0,GetRapPrice(I539,H539,J539,K539)))</f>
        <v>0</v>
      </c>
      <c r="CN539" s="509">
        <f t="shared" si="132"/>
        <v>0</v>
      </c>
      <c r="CO539" s="509">
        <f t="array" ref="CO539">IF(AQ539="N/A","",IF(CU539="N/A",0,IF(ISBLANK(G539),0,GetPolSymmDiscount(I539,H539,J539,K539,L539,M539,N539,O539))))</f>
        <v>0</v>
      </c>
      <c r="CP539" s="509">
        <f t="array" ref="CP539">IF(AQ539="N/A","",Depthdisc(I539,H539,L539,J539,K539,Z539,"Y"))</f>
        <v>0</v>
      </c>
      <c r="CQ539" s="509">
        <f t="array" ref="CQ539">IF(AQ539="N/A","",IF(CU539="N/A",0,GetSizePremiums(I539,H539,J539,K539,L539,M539,N539,O539,getSection(G539,J539,K539))))</f>
        <v>0</v>
      </c>
      <c r="CR539" s="509">
        <f t="array" ref="CR539">IF(AQ539="N/A","",IF(CU539="N/A",0,IF(ISBLANK(G539),0,GetDiameterPremiums(I539,H539,L539,M539,N539,O539,J539,K539,T539))))</f>
        <v>0</v>
      </c>
      <c r="CS539" s="509">
        <f t="array" ref="CS539">IF(AQ539="N/A","",IF(CU539="N/A",0,IF(ISBLANK(G539),0,GetKtoSPremiums(I539,H539,J539,K539,AJ539))))</f>
        <v>0</v>
      </c>
      <c r="CT539" s="509" t="str">
        <f t="shared" si="133"/>
        <v/>
      </c>
      <c r="CU539" s="508">
        <f t="array" ref="CU539">IF(AQ539="N/A","",GetFMP(I539, H539, J539, K539, L539, M539, N539, O539, (Q539+R539)/2,Z539,AJ539,"Y"))</f>
        <v>0</v>
      </c>
      <c r="CV539" s="504">
        <f t="shared" si="134"/>
        <v>0</v>
      </c>
      <c r="CW539" s="508">
        <f t="shared" si="135"/>
        <v>0</v>
      </c>
      <c r="CX539" s="717">
        <f t="shared" si="136"/>
        <v>0</v>
      </c>
      <c r="CY539" s="717">
        <f>IF(OR(AQ539="N/A",BM539="N/A",BI539="N/A"),"",IF(AND(H539&lt;1,H539&gt;=0.3,I538="ROUND"),IF(CT539&gt;=-0.4,-0.2,-0.15),MAX(CX539,IF(OR(AQ539="N/A",BM539="N/A",BI539="N/A"),"",GetFinalDiscount("Y", I539, H539, J539, K539, L539, M539, N539, O539, AS539, AT539,AU539,AV539, AW539, AX539,AY539, AZ539, BA539, BB539,BC539,BD539, BE539,BG539, BH539, BJ539, BK539, BN539, BO539, BP539)))))</f>
        <v>0</v>
      </c>
      <c r="CZ539" s="717" t="str">
        <f t="shared" si="137"/>
        <v/>
      </c>
      <c r="DA539" s="509" t="e">
        <f t="shared" si="138"/>
        <v>#VALUE!</v>
      </c>
      <c r="DB539" s="504" t="e">
        <f t="shared" si="139"/>
        <v>#VALUE!</v>
      </c>
      <c r="DC539" s="504" t="e">
        <f t="shared" si="140"/>
        <v>#VALUE!</v>
      </c>
      <c r="DD539" s="504" t="str">
        <f t="shared" si="141"/>
        <v/>
      </c>
      <c r="DE539" s="504">
        <f t="array" ref="DE539">IF(OR(AQ539="N/A",BM539="N/A",BI539="N/A"),"",GetCertCharge(H539,"Y",AL539))</f>
        <v>130</v>
      </c>
      <c r="DF539" s="504" t="e">
        <f>IF(OR(AQ539="N/A",BM539="N/A",BI539="N/A"),"",DC539*Parameters!$L$3)</f>
        <v>#VALUE!</v>
      </c>
      <c r="DG539" s="504" t="e">
        <f t="shared" si="142"/>
        <v>#VALUE!</v>
      </c>
      <c r="DH539" s="504" t="e">
        <f t="shared" si="143"/>
        <v>#VALUE!</v>
      </c>
    </row>
    <row r="540" spans="2:112" x14ac:dyDescent="0.25">
      <c r="B540" s="798"/>
      <c r="C540" s="799" t="s">
        <v>1528</v>
      </c>
      <c r="D540" s="512"/>
      <c r="E540" s="512"/>
      <c r="F540" s="722" t="s">
        <v>24</v>
      </c>
      <c r="G540" s="800"/>
      <c r="H540" s="801">
        <v>1.34</v>
      </c>
      <c r="I540" s="509" t="s">
        <v>196</v>
      </c>
      <c r="J540" s="802" t="s">
        <v>215</v>
      </c>
      <c r="K540" s="803" t="s">
        <v>266</v>
      </c>
      <c r="L540" s="804" t="s">
        <v>215</v>
      </c>
      <c r="M540" s="805" t="s">
        <v>202</v>
      </c>
      <c r="N540" s="804" t="s">
        <v>202</v>
      </c>
      <c r="O540" s="804" t="s">
        <v>22</v>
      </c>
      <c r="P540" s="806"/>
      <c r="Q540" s="805"/>
      <c r="R540" s="805"/>
      <c r="S540" s="805"/>
      <c r="T540" s="805"/>
      <c r="U540" s="805">
        <v>1.01</v>
      </c>
      <c r="V540" s="805"/>
      <c r="W540" s="805"/>
      <c r="X540" s="805"/>
      <c r="Y540" s="805"/>
      <c r="Z540" s="805">
        <v>65.3</v>
      </c>
      <c r="AA540" s="512">
        <v>57</v>
      </c>
      <c r="AB540" s="512"/>
      <c r="AC540" s="512"/>
      <c r="AD540" s="807"/>
      <c r="AE540" s="805"/>
      <c r="AF540" s="805"/>
      <c r="AG540" s="805"/>
      <c r="AH540" s="805"/>
      <c r="AI540" s="512"/>
      <c r="AJ540" s="512" t="s">
        <v>2005</v>
      </c>
      <c r="AK540" s="807"/>
      <c r="AL540" s="512"/>
      <c r="AM540" s="807"/>
      <c r="AN540" s="512"/>
      <c r="AO540" s="559">
        <f t="array" ref="AO540">IF(AQ540="N/A","",GetRapPrice(I540,H540,J540,K540))</f>
        <v>6200</v>
      </c>
      <c r="AP540" s="509">
        <f t="shared" si="128"/>
        <v>-0.57999999999999985</v>
      </c>
      <c r="AQ540" s="508">
        <f t="array" ref="AQ540">GetFMP(I540,H540,J540,K540,L540,M540,N540,O540,(Q540+R540)/2,Z540,AJ540,"Y")</f>
        <v>2604.0000000000005</v>
      </c>
      <c r="AR540" s="504">
        <f t="shared" si="129"/>
        <v>3489.360000000001</v>
      </c>
      <c r="AS540" s="808"/>
      <c r="AT540" s="809"/>
      <c r="AU540" s="810"/>
      <c r="AV540" s="810"/>
      <c r="AW540" s="811" t="s">
        <v>189</v>
      </c>
      <c r="AX540" s="811" t="s">
        <v>1183</v>
      </c>
      <c r="AY540" s="810" t="s">
        <v>1180</v>
      </c>
      <c r="AZ540" s="810" t="s">
        <v>267</v>
      </c>
      <c r="BA540" s="810" t="s">
        <v>1183</v>
      </c>
      <c r="BB540" s="810" t="s">
        <v>1183</v>
      </c>
      <c r="BC540" s="810" t="s">
        <v>1183</v>
      </c>
      <c r="BD540" s="810" t="s">
        <v>1240</v>
      </c>
      <c r="BE540" s="810" t="s">
        <v>1183</v>
      </c>
      <c r="BF540" s="811">
        <f>NaturalRelatedDisc(I540,H540,J540,K540,AX540,"Y",L540,M540,N540,O540)+NaturalRelatedDisc(I540,H540,J540,K540,AY540,"Y",L540,M540,N540,O540)+OpenRelatedDisc(I540,H540,J540,K540,AZ540,"Y",L540,M540,N540,O540)+GrainingRelatedDisc(I540,H540,J540,K540,BA540,"Surface","Y",L540,M540,N540,O540)+GrainingRelatedDisc(I540,H540,J540,K540,BB540,"Internal","Y",L540,M540,N540,O540)+OthersRelatedDisc(I540,H540,J540,K540,BC540,"Y",L540,M540,N540,O540)+OthersRelatedDisc(I540,H540,J540,K540,BD540,"Y",L540,M540,N540,O540)+OthersRelatedDisc(I540,H540,J540,K540,BE540,"Y",L540,M540,N540,O540)+cutrelatedDisc(I540,H540,J540,K540,L540,M540,N540,AW540,"Y",O540)+GetColClarupgDwg(I540,H540,J540,K540,AU540,AV540,"Y",L540)</f>
        <v>-1.2500000000000001E-2</v>
      </c>
      <c r="BG540" s="810" t="s">
        <v>1183</v>
      </c>
      <c r="BH540" s="810" t="s">
        <v>193</v>
      </c>
      <c r="BI540" s="811">
        <f t="shared" si="130"/>
        <v>-0.08</v>
      </c>
      <c r="BJ540" s="810" t="s">
        <v>1183</v>
      </c>
      <c r="BK540" s="810" t="s">
        <v>1183</v>
      </c>
      <c r="BL540" s="810" t="s">
        <v>1327</v>
      </c>
      <c r="BM540" s="811">
        <f t="shared" si="131"/>
        <v>0</v>
      </c>
      <c r="BN540" s="812" t="s">
        <v>749</v>
      </c>
      <c r="BO540" s="812" t="s">
        <v>749</v>
      </c>
      <c r="BP540" s="812" t="s">
        <v>749</v>
      </c>
      <c r="BQ540" s="811">
        <f>cleanrelateddisc(I540, H540, J540, K540, BN540, BO540, "Y", L540, M540, N540)+HARelatedDisc(I540, H540, J540, K540,BP540, "Y", L540)</f>
        <v>0</v>
      </c>
      <c r="BR540" s="810"/>
      <c r="BS540" s="810"/>
      <c r="BT540" s="811"/>
      <c r="BU540" s="811"/>
      <c r="BV540" s="810"/>
      <c r="BW540" s="811"/>
      <c r="BX540" s="810"/>
      <c r="BY540" s="813"/>
      <c r="BZ540" s="811"/>
      <c r="CA540" s="813"/>
      <c r="CB540" s="811"/>
      <c r="CC540" s="810"/>
      <c r="CD540" s="810"/>
      <c r="CE540" s="810"/>
      <c r="CF540" s="810"/>
      <c r="CG540" s="810"/>
      <c r="CH540" s="810"/>
      <c r="CI540" s="810"/>
      <c r="CJ540" s="810"/>
      <c r="CK540" s="814"/>
      <c r="CL540" s="815">
        <f t="array" ref="CL540">getSection(I540,J540,K540)</f>
        <v>8</v>
      </c>
      <c r="CM540" s="508">
        <f t="array" ref="CM540">IF(AQ540="N/A","",IF(CU540="N/A",0,GetRapPrice(I540,H540,J540,K540)))</f>
        <v>6200</v>
      </c>
      <c r="CN540" s="509">
        <f t="shared" si="132"/>
        <v>-0.57999999999999985</v>
      </c>
      <c r="CO540" s="509">
        <f t="array" ref="CO540">IF(AQ540="N/A","",IF(CU540="N/A",0,IF(ISBLANK(G540),0,GetPolSymmDiscount(I540,H540,J540,K540,L540,M540,N540,O540))))</f>
        <v>0</v>
      </c>
      <c r="CP540" s="509">
        <f t="array" ref="CP540">IF(AQ540="N/A","",Depthdisc(I540,H540,L540,J540,K540,Z540,"Y"))</f>
        <v>0</v>
      </c>
      <c r="CQ540" s="509">
        <f t="array" ref="CQ540">IF(AQ540="N/A","",IF(CU540="N/A",0,GetSizePremiums(I540,H540,J540,K540,L540,M540,N540,O540,getSection(G540,J540,K540))))</f>
        <v>0</v>
      </c>
      <c r="CR540" s="509">
        <f t="array" ref="CR540">IF(AQ540="N/A","",IF(CU540="N/A",0,IF(ISBLANK(G540),0,GetDiameterPremiums(I540,H540,L540,M540,N540,O540,J540,K540,T540))))</f>
        <v>0</v>
      </c>
      <c r="CS540" s="509">
        <f t="array" ref="CS540">IF(AQ540="N/A","",IF(CU540="N/A",0,IF(ISBLANK(G540),0,GetKtoSPremiums(I540,H540,J540,K540,AJ540))))</f>
        <v>0</v>
      </c>
      <c r="CT540" s="509">
        <f t="shared" si="133"/>
        <v>-0.57999999999999985</v>
      </c>
      <c r="CU540" s="508">
        <f t="array" ref="CU540">IF(AQ540="N/A","",GetFMP(I540, H540, J540, K540, L540, M540, N540, O540, (Q540+R540)/2,Z540,AJ540,"Y"))</f>
        <v>2604.0000000000005</v>
      </c>
      <c r="CV540" s="504">
        <f t="shared" si="134"/>
        <v>3489.360000000001</v>
      </c>
      <c r="CW540" s="508">
        <f t="shared" si="135"/>
        <v>6200</v>
      </c>
      <c r="CX540" s="717">
        <f t="shared" si="136"/>
        <v>-9.2499999999999999E-2</v>
      </c>
      <c r="CY540" s="717">
        <f>IF(OR(AQ540="N/A",BM540="N/A",BI540="N/A"),"",IF(AND(H540&lt;1,H540&gt;=0.3,I539="ROUND"),IF(CT540&gt;=-0.4,-0.2,-0.15),MAX(CX540,IF(OR(AQ540="N/A",BM540="N/A",BI540="N/A"),"",GetFinalDiscount("Y", I540, H540, J540, K540, L540, M540, N540, O540, AS540, AT540,AU540,AV540, AW540, AX540,AY540, AZ540, BA540, BB540,BC540,BD540, BE540,BG540, BH540, BJ540, BK540, BN540, BO540, BP540)))))</f>
        <v>-9.2499999999999999E-2</v>
      </c>
      <c r="CZ540" s="717">
        <f t="shared" si="137"/>
        <v>-0.57999999999999985</v>
      </c>
      <c r="DA540" s="509">
        <f t="shared" si="138"/>
        <v>-0.67249999999999988</v>
      </c>
      <c r="DB540" s="504">
        <f t="shared" si="139"/>
        <v>2030.5000000000007</v>
      </c>
      <c r="DC540" s="504">
        <f t="shared" si="140"/>
        <v>2720.8700000000013</v>
      </c>
      <c r="DD540" s="504" t="str">
        <f t="shared" si="141"/>
        <v/>
      </c>
      <c r="DE540" s="504">
        <f t="array" ref="DE540">IF(OR(AQ540="N/A",BM540="N/A",BI540="N/A"),"",GetCertCharge(H540,"Y",AL540))</f>
        <v>130</v>
      </c>
      <c r="DF540" s="504">
        <f>IF(OR(AQ540="N/A",BM540="N/A",BI540="N/A"),"",DC540*Parameters!$L$3)</f>
        <v>108.83480000000006</v>
      </c>
      <c r="DG540" s="504">
        <f t="shared" si="142"/>
        <v>2482.0352000000012</v>
      </c>
      <c r="DH540" s="504">
        <f t="shared" si="143"/>
        <v>1852.2650746268664</v>
      </c>
    </row>
    <row r="541" spans="2:112" x14ac:dyDescent="0.25">
      <c r="B541" s="798"/>
      <c r="C541" s="799" t="s">
        <v>1881</v>
      </c>
      <c r="D541" s="512"/>
      <c r="E541" s="512"/>
      <c r="F541" s="722" t="s">
        <v>24</v>
      </c>
      <c r="G541" s="800"/>
      <c r="H541" s="801">
        <v>1.34</v>
      </c>
      <c r="I541" s="509" t="s">
        <v>196</v>
      </c>
      <c r="J541" s="802" t="s">
        <v>265</v>
      </c>
      <c r="K541" s="803" t="s">
        <v>214</v>
      </c>
      <c r="L541" s="804" t="s">
        <v>188</v>
      </c>
      <c r="M541" s="805" t="s">
        <v>188</v>
      </c>
      <c r="N541" s="804" t="s">
        <v>188</v>
      </c>
      <c r="O541" s="804" t="s">
        <v>22</v>
      </c>
      <c r="P541" s="806"/>
      <c r="Q541" s="805"/>
      <c r="R541" s="805"/>
      <c r="S541" s="805"/>
      <c r="T541" s="805"/>
      <c r="U541" s="805">
        <v>1.0089999999999999</v>
      </c>
      <c r="V541" s="805"/>
      <c r="W541" s="805"/>
      <c r="X541" s="805"/>
      <c r="Y541" s="805"/>
      <c r="Z541" s="805">
        <v>63.5</v>
      </c>
      <c r="AA541" s="512">
        <v>57</v>
      </c>
      <c r="AB541" s="512"/>
      <c r="AC541" s="512"/>
      <c r="AD541" s="807"/>
      <c r="AE541" s="805"/>
      <c r="AF541" s="805"/>
      <c r="AG541" s="805"/>
      <c r="AH541" s="805"/>
      <c r="AI541" s="512"/>
      <c r="AJ541" s="512" t="s">
        <v>1891</v>
      </c>
      <c r="AK541" s="807"/>
      <c r="AL541" s="512"/>
      <c r="AM541" s="807"/>
      <c r="AN541" s="512"/>
      <c r="AO541" s="559">
        <f t="array" ref="AO541">IF(AQ541="N/A","",GetRapPrice(I541,H541,J541,K541))</f>
        <v>6900</v>
      </c>
      <c r="AP541" s="509">
        <f t="shared" si="128"/>
        <v>-0.19999999999999996</v>
      </c>
      <c r="AQ541" s="508">
        <f t="array" ref="AQ541">GetFMP(I541,H541,J541,K541,L541,M541,N541,O541,(Q541+R541)/2,Z541,AJ541,"Y")</f>
        <v>5520</v>
      </c>
      <c r="AR541" s="504">
        <f t="shared" si="129"/>
        <v>7396.8</v>
      </c>
      <c r="AS541" s="808"/>
      <c r="AT541" s="809"/>
      <c r="AU541" s="810"/>
      <c r="AV541" s="810"/>
      <c r="AW541" s="811" t="s">
        <v>189</v>
      </c>
      <c r="AX541" s="811" t="s">
        <v>1183</v>
      </c>
      <c r="AY541" s="810" t="s">
        <v>1183</v>
      </c>
      <c r="AZ541" s="810" t="s">
        <v>1183</v>
      </c>
      <c r="BA541" s="810" t="s">
        <v>1183</v>
      </c>
      <c r="BB541" s="810" t="s">
        <v>1183</v>
      </c>
      <c r="BC541" s="810" t="s">
        <v>1183</v>
      </c>
      <c r="BD541" s="810" t="s">
        <v>1183</v>
      </c>
      <c r="BE541" s="810" t="s">
        <v>1183</v>
      </c>
      <c r="BF541" s="811">
        <f>NaturalRelatedDisc(I541,H541,J541,K541,AX541,"Y",L541,M541,N541,O541)+NaturalRelatedDisc(I541,H541,J541,K541,AY541,"Y",L541,M541,N541,O541)+OpenRelatedDisc(I541,H541,J541,K541,AZ541,"Y",L541,M541,N541,O541)+GrainingRelatedDisc(I541,H541,J541,K541,BA541,"Surface","Y",L541,M541,N541,O541)+GrainingRelatedDisc(I541,H541,J541,K541,BB541,"Internal","Y",L541,M541,N541,O541)+OthersRelatedDisc(I541,H541,J541,K541,BC541,"Y",L541,M541,N541,O541)+OthersRelatedDisc(I541,H541,J541,K541,BD541,"Y",L541,M541,N541,O541)+OthersRelatedDisc(I541,H541,J541,K541,BE541,"Y",L541,M541,N541,O541)+cutrelatedDisc(I541,H541,J541,K541,L541,M541,N541,AW541,"Y",O541)+GetColClarupgDwg(I541,H541,J541,K541,AU541,AV541,"Y",L541)</f>
        <v>0</v>
      </c>
      <c r="BG541" s="810" t="s">
        <v>1183</v>
      </c>
      <c r="BH541" s="810" t="s">
        <v>1183</v>
      </c>
      <c r="BI541" s="811">
        <f t="shared" si="130"/>
        <v>0</v>
      </c>
      <c r="BJ541" s="810" t="s">
        <v>1183</v>
      </c>
      <c r="BK541" s="810" t="s">
        <v>1183</v>
      </c>
      <c r="BL541" s="810" t="s">
        <v>1326</v>
      </c>
      <c r="BM541" s="811">
        <f t="shared" si="131"/>
        <v>0</v>
      </c>
      <c r="BN541" s="812" t="s">
        <v>861</v>
      </c>
      <c r="BO541" s="812" t="s">
        <v>861</v>
      </c>
      <c r="BP541" s="812" t="s">
        <v>749</v>
      </c>
      <c r="BQ541" s="811">
        <f>cleanrelateddisc(I541, H541, J541, K541, BN541, BO541, "Y", L541, M541, N541)+HARelatedDisc(I541, H541, J541, K541,BP541, "Y", L541)</f>
        <v>0</v>
      </c>
      <c r="BR541" s="810"/>
      <c r="BS541" s="810"/>
      <c r="BT541" s="811"/>
      <c r="BU541" s="811"/>
      <c r="BV541" s="810"/>
      <c r="BW541" s="811"/>
      <c r="BX541" s="810"/>
      <c r="BY541" s="813"/>
      <c r="BZ541" s="811"/>
      <c r="CA541" s="813"/>
      <c r="CB541" s="811"/>
      <c r="CC541" s="810"/>
      <c r="CD541" s="810"/>
      <c r="CE541" s="810"/>
      <c r="CF541" s="810"/>
      <c r="CG541" s="810"/>
      <c r="CH541" s="810"/>
      <c r="CI541" s="810"/>
      <c r="CJ541" s="810"/>
      <c r="CK541" s="814"/>
      <c r="CL541" s="815">
        <f t="array" ref="CL541">getSection(I541,J541,K541)</f>
        <v>3</v>
      </c>
      <c r="CM541" s="508">
        <f t="array" ref="CM541">IF(AQ541="N/A","",IF(CU541="N/A",0,GetRapPrice(I541,H541,J541,K541)))</f>
        <v>6900</v>
      </c>
      <c r="CN541" s="509">
        <f t="shared" si="132"/>
        <v>-0.26999999999999996</v>
      </c>
      <c r="CO541" s="509">
        <f t="array" ref="CO541">IF(AQ541="N/A","",IF(CU541="N/A",0,IF(ISBLANK(G541),0,GetPolSymmDiscount(I541,H541,J541,K541,L541,M541,N541,O541))))</f>
        <v>0</v>
      </c>
      <c r="CP541" s="509">
        <f t="array" ref="CP541">IF(AQ541="N/A","",Depthdisc(I541,H541,L541,J541,K541,Z541,"Y"))</f>
        <v>0</v>
      </c>
      <c r="CQ541" s="509">
        <f t="array" ref="CQ541">IF(AQ541="N/A","",IF(CU541="N/A",0,GetSizePremiums(I541,H541,J541,K541,L541,M541,N541,O541,getSection(G541,J541,K541))))</f>
        <v>7.0000000000000007E-2</v>
      </c>
      <c r="CR541" s="509">
        <f t="array" ref="CR541">IF(AQ541="N/A","",IF(CU541="N/A",0,IF(ISBLANK(G541),0,GetDiameterPremiums(I541,H541,L541,M541,N541,O541,J541,K541,T541))))</f>
        <v>0</v>
      </c>
      <c r="CS541" s="509">
        <f t="array" ref="CS541">IF(AQ541="N/A","",IF(CU541="N/A",0,IF(ISBLANK(G541),0,GetKtoSPremiums(I541,H541,J541,K541,AJ541))))</f>
        <v>0</v>
      </c>
      <c r="CT541" s="509">
        <f t="shared" si="133"/>
        <v>-0.19999999999999996</v>
      </c>
      <c r="CU541" s="508">
        <f t="array" ref="CU541">IF(AQ541="N/A","",GetFMP(I541, H541, J541, K541, L541, M541, N541, O541, (Q541+R541)/2,Z541,AJ541,"Y"))</f>
        <v>5520</v>
      </c>
      <c r="CV541" s="504">
        <f t="shared" si="134"/>
        <v>7396.8</v>
      </c>
      <c r="CW541" s="508">
        <f t="shared" si="135"/>
        <v>6900</v>
      </c>
      <c r="CX541" s="717">
        <f t="shared" si="136"/>
        <v>0</v>
      </c>
      <c r="CY541" s="717">
        <f>IF(OR(AQ541="N/A",BM541="N/A",BI541="N/A"),"",IF(AND(H541&lt;1,H541&gt;=0.3,I540="ROUND"),IF(CT541&gt;=-0.4,-0.2,-0.15),MAX(CX541,IF(OR(AQ541="N/A",BM541="N/A",BI541="N/A"),"",GetFinalDiscount("Y", I541, H541, J541, K541, L541, M541, N541, O541, AS541, AT541,AU541,AV541, AW541, AX541,AY541, AZ541, BA541, BB541,BC541,BD541, BE541,BG541, BH541, BJ541, BK541, BN541, BO541, BP541)))))</f>
        <v>0</v>
      </c>
      <c r="CZ541" s="717">
        <f t="shared" si="137"/>
        <v>-0.19999999999999996</v>
      </c>
      <c r="DA541" s="509">
        <f t="shared" si="138"/>
        <v>-0.19999999999999996</v>
      </c>
      <c r="DB541" s="504">
        <f t="shared" si="139"/>
        <v>5520</v>
      </c>
      <c r="DC541" s="504">
        <f t="shared" si="140"/>
        <v>7396.8</v>
      </c>
      <c r="DD541" s="504" t="str">
        <f t="shared" si="141"/>
        <v/>
      </c>
      <c r="DE541" s="504">
        <f t="array" ref="DE541">IF(OR(AQ541="N/A",BM541="N/A",BI541="N/A"),"",GetCertCharge(H541,"Y",AL541))</f>
        <v>130</v>
      </c>
      <c r="DF541" s="504">
        <f>IF(OR(AQ541="N/A",BM541="N/A",BI541="N/A"),"",DC541*Parameters!$L$3)</f>
        <v>295.87200000000001</v>
      </c>
      <c r="DG541" s="504">
        <f t="shared" si="142"/>
        <v>6970.9279999999999</v>
      </c>
      <c r="DH541" s="504">
        <f t="shared" si="143"/>
        <v>5202.1850746268656</v>
      </c>
    </row>
    <row r="542" spans="2:112" x14ac:dyDescent="0.25">
      <c r="B542" s="798"/>
      <c r="C542" s="799" t="s">
        <v>1524</v>
      </c>
      <c r="D542" s="512"/>
      <c r="E542" s="512"/>
      <c r="F542" s="722" t="s">
        <v>24</v>
      </c>
      <c r="G542" s="800"/>
      <c r="H542" s="801">
        <v>1.35</v>
      </c>
      <c r="I542" s="509" t="s">
        <v>196</v>
      </c>
      <c r="J542" s="802" t="s">
        <v>265</v>
      </c>
      <c r="K542" s="803" t="s">
        <v>251</v>
      </c>
      <c r="L542" s="804" t="s">
        <v>215</v>
      </c>
      <c r="M542" s="805" t="s">
        <v>202</v>
      </c>
      <c r="N542" s="804" t="s">
        <v>202</v>
      </c>
      <c r="O542" s="804" t="s">
        <v>22</v>
      </c>
      <c r="P542" s="806"/>
      <c r="Q542" s="805"/>
      <c r="R542" s="805"/>
      <c r="S542" s="805"/>
      <c r="T542" s="805"/>
      <c r="U542" s="805">
        <v>1.02</v>
      </c>
      <c r="V542" s="805"/>
      <c r="W542" s="805"/>
      <c r="X542" s="805"/>
      <c r="Y542" s="805"/>
      <c r="Z542" s="805">
        <v>65.900000000000006</v>
      </c>
      <c r="AA542" s="512">
        <v>54</v>
      </c>
      <c r="AB542" s="512"/>
      <c r="AC542" s="512"/>
      <c r="AD542" s="807"/>
      <c r="AE542" s="805"/>
      <c r="AF542" s="805"/>
      <c r="AG542" s="805"/>
      <c r="AH542" s="805"/>
      <c r="AI542" s="512"/>
      <c r="AJ542" s="512" t="s">
        <v>2001</v>
      </c>
      <c r="AK542" s="807"/>
      <c r="AL542" s="512"/>
      <c r="AM542" s="807"/>
      <c r="AN542" s="512"/>
      <c r="AO542" s="559">
        <f t="array" ref="AO542">IF(AQ542="N/A","",GetRapPrice(I542,H542,J542,K542))</f>
        <v>5700</v>
      </c>
      <c r="AP542" s="509">
        <f t="shared" si="128"/>
        <v>-0.52</v>
      </c>
      <c r="AQ542" s="508">
        <f t="array" ref="AQ542">GetFMP(I542,H542,J542,K542,L542,M542,N542,O542,(Q542+R542)/2,Z542,AJ542,"Y")</f>
        <v>2736</v>
      </c>
      <c r="AR542" s="504">
        <f t="shared" si="129"/>
        <v>3693.6000000000004</v>
      </c>
      <c r="AS542" s="808"/>
      <c r="AT542" s="809"/>
      <c r="AU542" s="810"/>
      <c r="AV542" s="810"/>
      <c r="AW542" s="811" t="s">
        <v>240</v>
      </c>
      <c r="AX542" s="811" t="s">
        <v>1183</v>
      </c>
      <c r="AY542" s="810" t="s">
        <v>1183</v>
      </c>
      <c r="AZ542" s="810" t="s">
        <v>1183</v>
      </c>
      <c r="BA542" s="810" t="s">
        <v>1183</v>
      </c>
      <c r="BB542" s="810" t="s">
        <v>1183</v>
      </c>
      <c r="BC542" s="810" t="s">
        <v>1183</v>
      </c>
      <c r="BD542" s="810" t="s">
        <v>1240</v>
      </c>
      <c r="BE542" s="810" t="s">
        <v>1183</v>
      </c>
      <c r="BF542" s="811">
        <f>NaturalRelatedDisc(I542,H542,J542,K542,AX542,"Y",L542,M542,N542,O542)+NaturalRelatedDisc(I542,H542,J542,K542,AY542,"Y",L542,M542,N542,O542)+OpenRelatedDisc(I542,H542,J542,K542,AZ542,"Y",L542,M542,N542,O542)+GrainingRelatedDisc(I542,H542,J542,K542,BA542,"Surface","Y",L542,M542,N542,O542)+GrainingRelatedDisc(I542,H542,J542,K542,BB542,"Internal","Y",L542,M542,N542,O542)+OthersRelatedDisc(I542,H542,J542,K542,BC542,"Y",L542,M542,N542,O542)+OthersRelatedDisc(I542,H542,J542,K542,BD542,"Y",L542,M542,N542,O542)+OthersRelatedDisc(I542,H542,J542,K542,BE542,"Y",L542,M542,N542,O542)+cutrelatedDisc(I542,H542,J542,K542,L542,M542,N542,AW542,"Y",O542)+GetColClarupgDwg(I542,H542,J542,K542,AU542,AV542,"Y",L542)</f>
        <v>-2.5000000000000001E-3</v>
      </c>
      <c r="BG542" s="810" t="s">
        <v>1183</v>
      </c>
      <c r="BH542" s="810" t="s">
        <v>1183</v>
      </c>
      <c r="BI542" s="811">
        <f t="shared" si="130"/>
        <v>0</v>
      </c>
      <c r="BJ542" s="810" t="s">
        <v>1183</v>
      </c>
      <c r="BK542" s="810" t="s">
        <v>1293</v>
      </c>
      <c r="BL542" s="810" t="s">
        <v>1326</v>
      </c>
      <c r="BM542" s="811">
        <f t="shared" si="131"/>
        <v>-5.0000000000000001E-3</v>
      </c>
      <c r="BN542" s="812" t="s">
        <v>861</v>
      </c>
      <c r="BO542" s="812" t="s">
        <v>861</v>
      </c>
      <c r="BP542" s="812" t="s">
        <v>749</v>
      </c>
      <c r="BQ542" s="811">
        <f>cleanrelateddisc(I542, H542, J542, K542, BN542, BO542, "Y", L542, M542, N542)+HARelatedDisc(I542, H542, J542, K542,BP542, "Y", L542)</f>
        <v>5.0000000000000001E-3</v>
      </c>
      <c r="BR542" s="810"/>
      <c r="BS542" s="810"/>
      <c r="BT542" s="811"/>
      <c r="BU542" s="811"/>
      <c r="BV542" s="810"/>
      <c r="BW542" s="811"/>
      <c r="BX542" s="810"/>
      <c r="BY542" s="813"/>
      <c r="BZ542" s="811"/>
      <c r="CA542" s="813"/>
      <c r="CB542" s="811"/>
      <c r="CC542" s="810"/>
      <c r="CD542" s="810"/>
      <c r="CE542" s="810"/>
      <c r="CF542" s="810"/>
      <c r="CG542" s="810"/>
      <c r="CH542" s="810"/>
      <c r="CI542" s="810"/>
      <c r="CJ542" s="810"/>
      <c r="CK542" s="814"/>
      <c r="CL542" s="815">
        <f t="array" ref="CL542">getSection(I542,J542,K542)</f>
        <v>6</v>
      </c>
      <c r="CM542" s="508">
        <f t="array" ref="CM542">IF(AQ542="N/A","",IF(CU542="N/A",0,GetRapPrice(I542,H542,J542,K542)))</f>
        <v>5700</v>
      </c>
      <c r="CN542" s="509">
        <f t="shared" si="132"/>
        <v>-0.52</v>
      </c>
      <c r="CO542" s="509">
        <f t="array" ref="CO542">IF(AQ542="N/A","",IF(CU542="N/A",0,IF(ISBLANK(G542),0,GetPolSymmDiscount(I542,H542,J542,K542,L542,M542,N542,O542))))</f>
        <v>0</v>
      </c>
      <c r="CP542" s="509">
        <f t="array" ref="CP542">IF(AQ542="N/A","",Depthdisc(I542,H542,L542,J542,K542,Z542,"Y"))</f>
        <v>0</v>
      </c>
      <c r="CQ542" s="509">
        <f t="array" ref="CQ542">IF(AQ542="N/A","",IF(CU542="N/A",0,GetSizePremiums(I542,H542,J542,K542,L542,M542,N542,O542,getSection(G542,J542,K542))))</f>
        <v>0</v>
      </c>
      <c r="CR542" s="509">
        <f t="array" ref="CR542">IF(AQ542="N/A","",IF(CU542="N/A",0,IF(ISBLANK(G542),0,GetDiameterPremiums(I542,H542,L542,M542,N542,O542,J542,K542,T542))))</f>
        <v>0</v>
      </c>
      <c r="CS542" s="509">
        <f t="array" ref="CS542">IF(AQ542="N/A","",IF(CU542="N/A",0,IF(ISBLANK(G542),0,GetKtoSPremiums(I542,H542,J542,K542,AJ542))))</f>
        <v>0</v>
      </c>
      <c r="CT542" s="509">
        <f t="shared" si="133"/>
        <v>-0.52</v>
      </c>
      <c r="CU542" s="508">
        <f t="array" ref="CU542">IF(AQ542="N/A","",GetFMP(I542, H542, J542, K542, L542, M542, N542, O542, (Q542+R542)/2,Z542,AJ542,"Y"))</f>
        <v>2736</v>
      </c>
      <c r="CV542" s="504">
        <f t="shared" si="134"/>
        <v>3693.6000000000004</v>
      </c>
      <c r="CW542" s="508">
        <f t="shared" si="135"/>
        <v>5700</v>
      </c>
      <c r="CX542" s="717">
        <f t="shared" si="136"/>
        <v>-2.4999999999999996E-3</v>
      </c>
      <c r="CY542" s="717">
        <f>IF(OR(AQ542="N/A",BM542="N/A",BI542="N/A"),"",IF(AND(H542&lt;1,H542&gt;=0.3,I541="ROUND"),IF(CT542&gt;=-0.4,-0.2,-0.15),MAX(CX542,IF(OR(AQ542="N/A",BM542="N/A",BI542="N/A"),"",GetFinalDiscount("Y", I542, H542, J542, K542, L542, M542, N542, O542, AS542, AT542,AU542,AV542, AW542, AX542,AY542, AZ542, BA542, BB542,BC542,BD542, BE542,BG542, BH542, BJ542, BK542, BN542, BO542, BP542)))))</f>
        <v>0</v>
      </c>
      <c r="CZ542" s="717">
        <f t="shared" si="137"/>
        <v>-0.52</v>
      </c>
      <c r="DA542" s="509">
        <f t="shared" si="138"/>
        <v>-0.52</v>
      </c>
      <c r="DB542" s="504">
        <f t="shared" si="139"/>
        <v>2736</v>
      </c>
      <c r="DC542" s="504">
        <f t="shared" si="140"/>
        <v>3693.6000000000004</v>
      </c>
      <c r="DD542" s="504" t="str">
        <f t="shared" si="141"/>
        <v/>
      </c>
      <c r="DE542" s="504">
        <f t="array" ref="DE542">IF(OR(AQ542="N/A",BM542="N/A",BI542="N/A"),"",GetCertCharge(H542,"Y",AL542))</f>
        <v>130</v>
      </c>
      <c r="DF542" s="504">
        <f>IF(OR(AQ542="N/A",BM542="N/A",BI542="N/A"),"",DC542*Parameters!$L$3)</f>
        <v>147.74400000000003</v>
      </c>
      <c r="DG542" s="504">
        <f t="shared" si="142"/>
        <v>3415.8560000000002</v>
      </c>
      <c r="DH542" s="504">
        <f t="shared" si="143"/>
        <v>2530.2637037037039</v>
      </c>
    </row>
    <row r="543" spans="2:112" x14ac:dyDescent="0.25">
      <c r="B543" s="798"/>
      <c r="C543" s="799" t="s">
        <v>1521</v>
      </c>
      <c r="D543" s="512"/>
      <c r="E543" s="512"/>
      <c r="F543" s="722" t="s">
        <v>24</v>
      </c>
      <c r="G543" s="800"/>
      <c r="H543" s="801">
        <v>1.35</v>
      </c>
      <c r="I543" s="509" t="s">
        <v>196</v>
      </c>
      <c r="J543" s="802" t="s">
        <v>215</v>
      </c>
      <c r="K543" s="803" t="s">
        <v>259</v>
      </c>
      <c r="L543" s="804" t="s">
        <v>215</v>
      </c>
      <c r="M543" s="805" t="s">
        <v>202</v>
      </c>
      <c r="N543" s="804" t="s">
        <v>202</v>
      </c>
      <c r="O543" s="804" t="s">
        <v>22</v>
      </c>
      <c r="P543" s="806"/>
      <c r="Q543" s="805"/>
      <c r="R543" s="805"/>
      <c r="S543" s="805"/>
      <c r="T543" s="805"/>
      <c r="U543" s="805">
        <v>1.01</v>
      </c>
      <c r="V543" s="805"/>
      <c r="W543" s="805"/>
      <c r="X543" s="805"/>
      <c r="Y543" s="805"/>
      <c r="Z543" s="805">
        <v>66.099999999999994</v>
      </c>
      <c r="AA543" s="512">
        <v>57</v>
      </c>
      <c r="AB543" s="512"/>
      <c r="AC543" s="512"/>
      <c r="AD543" s="807"/>
      <c r="AE543" s="805"/>
      <c r="AF543" s="805"/>
      <c r="AG543" s="805"/>
      <c r="AH543" s="805"/>
      <c r="AI543" s="512"/>
      <c r="AJ543" s="512" t="s">
        <v>1906</v>
      </c>
      <c r="AK543" s="807"/>
      <c r="AL543" s="512"/>
      <c r="AM543" s="807"/>
      <c r="AN543" s="512"/>
      <c r="AO543" s="559">
        <f t="array" ref="AO543">IF(AQ543="N/A","",GetRapPrice(I543,H543,J543,K543))</f>
        <v>7500</v>
      </c>
      <c r="AP543" s="509">
        <f t="shared" si="128"/>
        <v>-0.62</v>
      </c>
      <c r="AQ543" s="508">
        <f t="array" ref="AQ543">GetFMP(I543,H543,J543,K543,L543,M543,N543,O543,(Q543+R543)/2,Z543,AJ543,"Y")</f>
        <v>2850</v>
      </c>
      <c r="AR543" s="504">
        <f t="shared" si="129"/>
        <v>3847.5000000000005</v>
      </c>
      <c r="AS543" s="808"/>
      <c r="AT543" s="809"/>
      <c r="AU543" s="810"/>
      <c r="AV543" s="810"/>
      <c r="AW543" s="811" t="s">
        <v>189</v>
      </c>
      <c r="AX543" s="811" t="s">
        <v>1439</v>
      </c>
      <c r="AY543" s="810" t="s">
        <v>1183</v>
      </c>
      <c r="AZ543" s="810" t="s">
        <v>1183</v>
      </c>
      <c r="BA543" s="810" t="s">
        <v>1183</v>
      </c>
      <c r="BB543" s="810" t="s">
        <v>1183</v>
      </c>
      <c r="BC543" s="810" t="s">
        <v>1183</v>
      </c>
      <c r="BD543" s="810" t="s">
        <v>1240</v>
      </c>
      <c r="BE543" s="810" t="s">
        <v>1183</v>
      </c>
      <c r="BF543" s="811">
        <f>NaturalRelatedDisc(I543,H543,J543,K543,AX543,"Y",L543,M543,N543,O543)+NaturalRelatedDisc(I543,H543,J543,K543,AY543,"Y",L543,M543,N543,O543)+OpenRelatedDisc(I543,H543,J543,K543,AZ543,"Y",L543,M543,N543,O543)+GrainingRelatedDisc(I543,H543,J543,K543,BA543,"Surface","Y",L543,M543,N543,O543)+GrainingRelatedDisc(I543,H543,J543,K543,BB543,"Internal","Y",L543,M543,N543,O543)+OthersRelatedDisc(I543,H543,J543,K543,BC543,"Y",L543,M543,N543,O543)+OthersRelatedDisc(I543,H543,J543,K543,BD543,"Y",L543,M543,N543,O543)+OthersRelatedDisc(I543,H543,J543,K543,BE543,"Y",L543,M543,N543,O543)+cutrelatedDisc(I543,H543,J543,K543,L543,M543,N543,AW543,"Y",O543)+GetColClarupgDwg(I543,H543,J543,K543,AU543,AV543,"Y",L543)</f>
        <v>-2.5000000000000001E-3</v>
      </c>
      <c r="BG543" s="810" t="s">
        <v>1183</v>
      </c>
      <c r="BH543" s="810" t="s">
        <v>1183</v>
      </c>
      <c r="BI543" s="811">
        <f t="shared" si="130"/>
        <v>0</v>
      </c>
      <c r="BJ543" s="810" t="s">
        <v>1284</v>
      </c>
      <c r="BK543" s="810" t="s">
        <v>1293</v>
      </c>
      <c r="BL543" s="810" t="s">
        <v>1183</v>
      </c>
      <c r="BM543" s="811">
        <f t="shared" si="131"/>
        <v>-0.01</v>
      </c>
      <c r="BN543" s="812" t="s">
        <v>749</v>
      </c>
      <c r="BO543" s="812" t="s">
        <v>749</v>
      </c>
      <c r="BP543" s="812" t="s">
        <v>749</v>
      </c>
      <c r="BQ543" s="811">
        <f>cleanrelateddisc(I543, H543, J543, K543, BN543, BO543, "Y", L543, M543, N543)+HARelatedDisc(I543, H543, J543, K543,BP543, "Y", L543)</f>
        <v>0</v>
      </c>
      <c r="BR543" s="810"/>
      <c r="BS543" s="810"/>
      <c r="BT543" s="811"/>
      <c r="BU543" s="811"/>
      <c r="BV543" s="810"/>
      <c r="BW543" s="811"/>
      <c r="BX543" s="810"/>
      <c r="BY543" s="813"/>
      <c r="BZ543" s="811"/>
      <c r="CA543" s="813"/>
      <c r="CB543" s="811"/>
      <c r="CC543" s="810"/>
      <c r="CD543" s="810"/>
      <c r="CE543" s="810"/>
      <c r="CF543" s="810"/>
      <c r="CG543" s="810"/>
      <c r="CH543" s="810"/>
      <c r="CI543" s="810"/>
      <c r="CJ543" s="810"/>
      <c r="CK543" s="814"/>
      <c r="CL543" s="815">
        <f t="array" ref="CL543">getSection(I543,J543,K543)</f>
        <v>8</v>
      </c>
      <c r="CM543" s="508">
        <f t="array" ref="CM543">IF(AQ543="N/A","",IF(CU543="N/A",0,GetRapPrice(I543,H543,J543,K543)))</f>
        <v>7500</v>
      </c>
      <c r="CN543" s="509">
        <f t="shared" si="132"/>
        <v>-0.62</v>
      </c>
      <c r="CO543" s="509">
        <f t="array" ref="CO543">IF(AQ543="N/A","",IF(CU543="N/A",0,IF(ISBLANK(G543),0,GetPolSymmDiscount(I543,H543,J543,K543,L543,M543,N543,O543))))</f>
        <v>0</v>
      </c>
      <c r="CP543" s="509">
        <f t="array" ref="CP543">IF(AQ543="N/A","",Depthdisc(I543,H543,L543,J543,K543,Z543,"Y"))</f>
        <v>0</v>
      </c>
      <c r="CQ543" s="509">
        <f t="array" ref="CQ543">IF(AQ543="N/A","",IF(CU543="N/A",0,GetSizePremiums(I543,H543,J543,K543,L543,M543,N543,O543,getSection(G543,J543,K543))))</f>
        <v>0</v>
      </c>
      <c r="CR543" s="509">
        <f t="array" ref="CR543">IF(AQ543="N/A","",IF(CU543="N/A",0,IF(ISBLANK(G543),0,GetDiameterPremiums(I543,H543,L543,M543,N543,O543,J543,K543,T543))))</f>
        <v>0</v>
      </c>
      <c r="CS543" s="509">
        <f t="array" ref="CS543">IF(AQ543="N/A","",IF(CU543="N/A",0,IF(ISBLANK(G543),0,GetKtoSPremiums(I543,H543,J543,K543,AJ543))))</f>
        <v>0</v>
      </c>
      <c r="CT543" s="509">
        <f t="shared" si="133"/>
        <v>-0.62</v>
      </c>
      <c r="CU543" s="508">
        <f t="array" ref="CU543">IF(AQ543="N/A","",GetFMP(I543, H543, J543, K543, L543, M543, N543, O543, (Q543+R543)/2,Z543,AJ543,"Y"))</f>
        <v>2850</v>
      </c>
      <c r="CV543" s="504">
        <f t="shared" si="134"/>
        <v>3847.5000000000005</v>
      </c>
      <c r="CW543" s="508">
        <f t="shared" si="135"/>
        <v>7500</v>
      </c>
      <c r="CX543" s="717">
        <f t="shared" si="136"/>
        <v>-1.2500000000000001E-2</v>
      </c>
      <c r="CY543" s="717">
        <f>IF(OR(AQ543="N/A",BM543="N/A",BI543="N/A"),"",IF(AND(H543&lt;1,H543&gt;=0.3,I542="ROUND"),IF(CT543&gt;=-0.4,-0.2,-0.15),MAX(CX543,IF(OR(AQ543="N/A",BM543="N/A",BI543="N/A"),"",GetFinalDiscount("Y", I543, H543, J543, K543, L543, M543, N543, O543, AS543, AT543,AU543,AV543, AW543, AX543,AY543, AZ543, BA543, BB543,BC543,BD543, BE543,BG543, BH543, BJ543, BK543, BN543, BO543, BP543)))))</f>
        <v>-1.2500000000000001E-2</v>
      </c>
      <c r="CZ543" s="717">
        <f t="shared" si="137"/>
        <v>-0.62</v>
      </c>
      <c r="DA543" s="509">
        <f t="shared" si="138"/>
        <v>-0.63249999999999995</v>
      </c>
      <c r="DB543" s="504">
        <f t="shared" si="139"/>
        <v>2756.2500000000005</v>
      </c>
      <c r="DC543" s="504">
        <f t="shared" si="140"/>
        <v>3720.9375000000009</v>
      </c>
      <c r="DD543" s="504" t="str">
        <f t="shared" si="141"/>
        <v/>
      </c>
      <c r="DE543" s="504">
        <f t="array" ref="DE543">IF(OR(AQ543="N/A",BM543="N/A",BI543="N/A"),"",GetCertCharge(H543,"Y",AL543))</f>
        <v>130</v>
      </c>
      <c r="DF543" s="504">
        <f>IF(OR(AQ543="N/A",BM543="N/A",BI543="N/A"),"",DC543*Parameters!$L$3)</f>
        <v>148.83750000000003</v>
      </c>
      <c r="DG543" s="504">
        <f t="shared" si="142"/>
        <v>3442.1000000000008</v>
      </c>
      <c r="DH543" s="504">
        <f t="shared" si="143"/>
        <v>2549.7037037037039</v>
      </c>
    </row>
    <row r="544" spans="2:112" x14ac:dyDescent="0.25">
      <c r="B544" s="798"/>
      <c r="C544" s="799" t="s">
        <v>1524</v>
      </c>
      <c r="D544" s="512"/>
      <c r="E544" s="512"/>
      <c r="F544" s="722" t="s">
        <v>24</v>
      </c>
      <c r="G544" s="800"/>
      <c r="H544" s="801">
        <v>1.35</v>
      </c>
      <c r="I544" s="509" t="s">
        <v>196</v>
      </c>
      <c r="J544" s="802" t="s">
        <v>265</v>
      </c>
      <c r="K544" s="803" t="s">
        <v>251</v>
      </c>
      <c r="L544" s="804" t="s">
        <v>215</v>
      </c>
      <c r="M544" s="805" t="s">
        <v>202</v>
      </c>
      <c r="N544" s="804" t="s">
        <v>202</v>
      </c>
      <c r="O544" s="804" t="s">
        <v>58</v>
      </c>
      <c r="P544" s="806"/>
      <c r="Q544" s="805"/>
      <c r="R544" s="805"/>
      <c r="S544" s="805"/>
      <c r="T544" s="805"/>
      <c r="U544" s="805">
        <v>1.02</v>
      </c>
      <c r="V544" s="805"/>
      <c r="W544" s="805"/>
      <c r="X544" s="805"/>
      <c r="Y544" s="805"/>
      <c r="Z544" s="805">
        <v>65.900000000000006</v>
      </c>
      <c r="AA544" s="512">
        <v>54</v>
      </c>
      <c r="AB544" s="512"/>
      <c r="AC544" s="512"/>
      <c r="AD544" s="807"/>
      <c r="AE544" s="805"/>
      <c r="AF544" s="805"/>
      <c r="AG544" s="805"/>
      <c r="AH544" s="805"/>
      <c r="AI544" s="512"/>
      <c r="AJ544" s="512" t="s">
        <v>2001</v>
      </c>
      <c r="AK544" s="807"/>
      <c r="AL544" s="512"/>
      <c r="AM544" s="807"/>
      <c r="AN544" s="512"/>
      <c r="AO544" s="559">
        <f t="array" ref="AO544">IF(AQ544="N/A","",GetRapPrice(I544,H544,J544,K544))</f>
        <v>5700</v>
      </c>
      <c r="AP544" s="509">
        <f t="shared" si="128"/>
        <v>-0.61</v>
      </c>
      <c r="AQ544" s="508">
        <f t="array" ref="AQ544">GetFMP(I544,H544,J544,K544,L544,M544,N544,O544,(Q544+R544)/2,Z544,AJ544,"Y")</f>
        <v>2223</v>
      </c>
      <c r="AR544" s="504">
        <f t="shared" si="129"/>
        <v>3001.05</v>
      </c>
      <c r="AS544" s="808"/>
      <c r="AT544" s="809"/>
      <c r="AU544" s="810"/>
      <c r="AV544" s="810"/>
      <c r="AW544" s="811" t="s">
        <v>240</v>
      </c>
      <c r="AX544" s="811" t="s">
        <v>1183</v>
      </c>
      <c r="AY544" s="810" t="s">
        <v>1183</v>
      </c>
      <c r="AZ544" s="810" t="s">
        <v>1183</v>
      </c>
      <c r="BA544" s="810" t="s">
        <v>209</v>
      </c>
      <c r="BB544" s="810" t="s">
        <v>1183</v>
      </c>
      <c r="BC544" s="810" t="s">
        <v>1183</v>
      </c>
      <c r="BD544" s="810" t="s">
        <v>1240</v>
      </c>
      <c r="BE544" s="810" t="s">
        <v>1183</v>
      </c>
      <c r="BF544" s="811">
        <f>NaturalRelatedDisc(I544,H544,J544,K544,AX544,"Y",L544,M544,N544,O544)+NaturalRelatedDisc(I544,H544,J544,K544,AY544,"Y",L544,M544,N544,O544)+OpenRelatedDisc(I544,H544,J544,K544,AZ544,"Y",L544,M544,N544,O544)+GrainingRelatedDisc(I544,H544,J544,K544,BA544,"Surface","Y",L544,M544,N544,O544)+GrainingRelatedDisc(I544,H544,J544,K544,BB544,"Internal","Y",L544,M544,N544,O544)+OthersRelatedDisc(I544,H544,J544,K544,BC544,"Y",L544,M544,N544,O544)+OthersRelatedDisc(I544,H544,J544,K544,BD544,"Y",L544,M544,N544,O544)+OthersRelatedDisc(I544,H544,J544,K544,BE544,"Y",L544,M544,N544,O544)+cutrelatedDisc(I544,H544,J544,K544,L544,M544,N544,AW544,"Y",O544)+GetColClarupgDwg(I544,H544,J544,K544,AU544,AV544,"Y",L544)</f>
        <v>-2.5000000000000001E-3</v>
      </c>
      <c r="BG544" s="810" t="s">
        <v>1183</v>
      </c>
      <c r="BH544" s="810" t="s">
        <v>1183</v>
      </c>
      <c r="BI544" s="811">
        <f t="shared" si="130"/>
        <v>0</v>
      </c>
      <c r="BJ544" s="810" t="s">
        <v>1183</v>
      </c>
      <c r="BK544" s="810" t="s">
        <v>1293</v>
      </c>
      <c r="BL544" s="810" t="s">
        <v>1326</v>
      </c>
      <c r="BM544" s="811">
        <f t="shared" si="131"/>
        <v>-5.0000000000000001E-3</v>
      </c>
      <c r="BN544" s="812" t="s">
        <v>861</v>
      </c>
      <c r="BO544" s="812" t="s">
        <v>861</v>
      </c>
      <c r="BP544" s="812" t="s">
        <v>749</v>
      </c>
      <c r="BQ544" s="811">
        <f>cleanrelateddisc(I544, H544, J544, K544, BN544, BO544, "Y", L544, M544, N544)+HARelatedDisc(I544, H544, J544, K544,BP544, "Y", L544)</f>
        <v>5.0000000000000001E-3</v>
      </c>
      <c r="BR544" s="810"/>
      <c r="BS544" s="810"/>
      <c r="BT544" s="811"/>
      <c r="BU544" s="811"/>
      <c r="BV544" s="810"/>
      <c r="BW544" s="811"/>
      <c r="BX544" s="810"/>
      <c r="BY544" s="813"/>
      <c r="BZ544" s="811"/>
      <c r="CA544" s="813"/>
      <c r="CB544" s="811"/>
      <c r="CC544" s="810"/>
      <c r="CD544" s="810"/>
      <c r="CE544" s="810"/>
      <c r="CF544" s="810"/>
      <c r="CG544" s="810"/>
      <c r="CH544" s="810"/>
      <c r="CI544" s="810"/>
      <c r="CJ544" s="810"/>
      <c r="CK544" s="814"/>
      <c r="CL544" s="815">
        <f t="array" ref="CL544">getSection(I544,J544,K544)</f>
        <v>6</v>
      </c>
      <c r="CM544" s="508">
        <f t="array" ref="CM544">IF(AQ544="N/A","",IF(CU544="N/A",0,GetRapPrice(I544,H544,J544,K544)))</f>
        <v>5700</v>
      </c>
      <c r="CN544" s="509">
        <f t="shared" si="132"/>
        <v>-0.61</v>
      </c>
      <c r="CO544" s="509">
        <f t="array" ref="CO544">IF(AQ544="N/A","",IF(CU544="N/A",0,IF(ISBLANK(G544),0,GetPolSymmDiscount(I544,H544,J544,K544,L544,M544,N544,O544))))</f>
        <v>0</v>
      </c>
      <c r="CP544" s="509">
        <f t="array" ref="CP544">IF(AQ544="N/A","",Depthdisc(I544,H544,L544,J544,K544,Z544,"Y"))</f>
        <v>0</v>
      </c>
      <c r="CQ544" s="509">
        <f t="array" ref="CQ544">IF(AQ544="N/A","",IF(CU544="N/A",0,GetSizePremiums(I544,H544,J544,K544,L544,M544,N544,O544,getSection(G544,J544,K544))))</f>
        <v>0</v>
      </c>
      <c r="CR544" s="509">
        <f t="array" ref="CR544">IF(AQ544="N/A","",IF(CU544="N/A",0,IF(ISBLANK(G544),0,GetDiameterPremiums(I544,H544,L544,M544,N544,O544,J544,K544,T544))))</f>
        <v>0</v>
      </c>
      <c r="CS544" s="509">
        <f t="array" ref="CS544">IF(AQ544="N/A","",IF(CU544="N/A",0,IF(ISBLANK(G544),0,GetKtoSPremiums(I544,H544,J544,K544,AJ544))))</f>
        <v>0</v>
      </c>
      <c r="CT544" s="509">
        <f t="shared" si="133"/>
        <v>-0.61</v>
      </c>
      <c r="CU544" s="508">
        <f t="array" ref="CU544">IF(AQ544="N/A","",GetFMP(I544, H544, J544, K544, L544, M544, N544, O544, (Q544+R544)/2,Z544,AJ544,"Y"))</f>
        <v>2223</v>
      </c>
      <c r="CV544" s="504">
        <f t="shared" si="134"/>
        <v>3001.05</v>
      </c>
      <c r="CW544" s="508">
        <f t="shared" si="135"/>
        <v>5700</v>
      </c>
      <c r="CX544" s="717">
        <f t="shared" si="136"/>
        <v>-2.4999999999999996E-3</v>
      </c>
      <c r="CY544" s="717">
        <f>IF(OR(AQ544="N/A",BM544="N/A",BI544="N/A"),"",IF(AND(H544&lt;1,H544&gt;=0.3,I543="ROUND"),IF(CT544&gt;=-0.4,-0.2,-0.15),MAX(CX544,IF(OR(AQ544="N/A",BM544="N/A",BI544="N/A"),"",GetFinalDiscount("Y", I544, H544, J544, K544, L544, M544, N544, O544, AS544, AT544,AU544,AV544, AW544, AX544,AY544, AZ544, BA544, BB544,BC544,BD544, BE544,BG544, BH544, BJ544, BK544, BN544, BO544, BP544)))))</f>
        <v>0</v>
      </c>
      <c r="CZ544" s="717">
        <f t="shared" si="137"/>
        <v>-0.61</v>
      </c>
      <c r="DA544" s="509">
        <f t="shared" si="138"/>
        <v>-0.61</v>
      </c>
      <c r="DB544" s="504">
        <f t="shared" si="139"/>
        <v>2223</v>
      </c>
      <c r="DC544" s="504">
        <f t="shared" si="140"/>
        <v>3001.05</v>
      </c>
      <c r="DD544" s="504" t="str">
        <f t="shared" si="141"/>
        <v/>
      </c>
      <c r="DE544" s="504">
        <f t="array" ref="DE544">IF(OR(AQ544="N/A",BM544="N/A",BI544="N/A"),"",GetCertCharge(H544,"Y",AL544))</f>
        <v>130</v>
      </c>
      <c r="DF544" s="504">
        <f>IF(OR(AQ544="N/A",BM544="N/A",BI544="N/A"),"",DC544*Parameters!$L$3)</f>
        <v>120.04200000000002</v>
      </c>
      <c r="DG544" s="504">
        <f t="shared" si="142"/>
        <v>2751.0080000000003</v>
      </c>
      <c r="DH544" s="504">
        <f t="shared" si="143"/>
        <v>2037.7837037037038</v>
      </c>
    </row>
    <row r="545" spans="2:112" x14ac:dyDescent="0.25">
      <c r="B545" s="798"/>
      <c r="C545" s="799" t="s">
        <v>1521</v>
      </c>
      <c r="D545" s="512"/>
      <c r="E545" s="512"/>
      <c r="F545" s="722" t="s">
        <v>24</v>
      </c>
      <c r="G545" s="800"/>
      <c r="H545" s="801">
        <v>1.35</v>
      </c>
      <c r="I545" s="509" t="s">
        <v>196</v>
      </c>
      <c r="J545" s="802" t="s">
        <v>215</v>
      </c>
      <c r="K545" s="803" t="s">
        <v>259</v>
      </c>
      <c r="L545" s="804" t="s">
        <v>215</v>
      </c>
      <c r="M545" s="805" t="s">
        <v>202</v>
      </c>
      <c r="N545" s="804" t="s">
        <v>202</v>
      </c>
      <c r="O545" s="804" t="s">
        <v>22</v>
      </c>
      <c r="P545" s="806"/>
      <c r="Q545" s="805"/>
      <c r="R545" s="805"/>
      <c r="S545" s="805"/>
      <c r="T545" s="805"/>
      <c r="U545" s="805">
        <v>1.01</v>
      </c>
      <c r="V545" s="805"/>
      <c r="W545" s="805"/>
      <c r="X545" s="805"/>
      <c r="Y545" s="805"/>
      <c r="Z545" s="805">
        <v>66.099999999999994</v>
      </c>
      <c r="AA545" s="512">
        <v>57</v>
      </c>
      <c r="AB545" s="512"/>
      <c r="AC545" s="512"/>
      <c r="AD545" s="807"/>
      <c r="AE545" s="805"/>
      <c r="AF545" s="805"/>
      <c r="AG545" s="805"/>
      <c r="AH545" s="805"/>
      <c r="AI545" s="512"/>
      <c r="AJ545" s="512" t="s">
        <v>1906</v>
      </c>
      <c r="AK545" s="807"/>
      <c r="AL545" s="512"/>
      <c r="AM545" s="807"/>
      <c r="AN545" s="512"/>
      <c r="AO545" s="559">
        <f t="array" ref="AO545">IF(AQ545="N/A","",GetRapPrice(I545,H545,J545,K545))</f>
        <v>7500</v>
      </c>
      <c r="AP545" s="509">
        <f t="shared" si="128"/>
        <v>-0.62</v>
      </c>
      <c r="AQ545" s="508">
        <f t="array" ref="AQ545">GetFMP(I545,H545,J545,K545,L545,M545,N545,O545,(Q545+R545)/2,Z545,AJ545,"Y")</f>
        <v>2850</v>
      </c>
      <c r="AR545" s="504">
        <f t="shared" si="129"/>
        <v>3847.5000000000005</v>
      </c>
      <c r="AS545" s="808"/>
      <c r="AT545" s="809"/>
      <c r="AU545" s="810"/>
      <c r="AV545" s="810"/>
      <c r="AW545" s="811" t="s">
        <v>189</v>
      </c>
      <c r="AX545" s="811" t="s">
        <v>1439</v>
      </c>
      <c r="AY545" s="810" t="s">
        <v>1183</v>
      </c>
      <c r="AZ545" s="810" t="s">
        <v>1183</v>
      </c>
      <c r="BA545" s="810" t="s">
        <v>1183</v>
      </c>
      <c r="BB545" s="810" t="s">
        <v>1183</v>
      </c>
      <c r="BC545" s="810" t="s">
        <v>1183</v>
      </c>
      <c r="BD545" s="810" t="s">
        <v>1240</v>
      </c>
      <c r="BE545" s="810" t="s">
        <v>1183</v>
      </c>
      <c r="BF545" s="811">
        <f>NaturalRelatedDisc(I545,H545,J545,K545,AX545,"Y",L545,M545,N545,O545)+NaturalRelatedDisc(I545,H545,J545,K545,AY545,"Y",L545,M545,N545,O545)+OpenRelatedDisc(I545,H545,J545,K545,AZ545,"Y",L545,M545,N545,O545)+GrainingRelatedDisc(I545,H545,J545,K545,BA545,"Surface","Y",L545,M545,N545,O545)+GrainingRelatedDisc(I545,H545,J545,K545,BB545,"Internal","Y",L545,M545,N545,O545)+OthersRelatedDisc(I545,H545,J545,K545,BC545,"Y",L545,M545,N545,O545)+OthersRelatedDisc(I545,H545,J545,K545,BD545,"Y",L545,M545,N545,O545)+OthersRelatedDisc(I545,H545,J545,K545,BE545,"Y",L545,M545,N545,O545)+cutrelatedDisc(I545,H545,J545,K545,L545,M545,N545,AW545,"Y",O545)+GetColClarupgDwg(I545,H545,J545,K545,AU545,AV545,"Y",L545)</f>
        <v>-2.5000000000000001E-3</v>
      </c>
      <c r="BG545" s="810" t="s">
        <v>1183</v>
      </c>
      <c r="BH545" s="810" t="s">
        <v>1183</v>
      </c>
      <c r="BI545" s="811">
        <f t="shared" si="130"/>
        <v>0</v>
      </c>
      <c r="BJ545" s="810" t="s">
        <v>1284</v>
      </c>
      <c r="BK545" s="810" t="s">
        <v>1293</v>
      </c>
      <c r="BL545" s="810" t="s">
        <v>1183</v>
      </c>
      <c r="BM545" s="811">
        <f t="shared" si="131"/>
        <v>-0.01</v>
      </c>
      <c r="BN545" s="812" t="s">
        <v>749</v>
      </c>
      <c r="BO545" s="812" t="s">
        <v>749</v>
      </c>
      <c r="BP545" s="812" t="s">
        <v>749</v>
      </c>
      <c r="BQ545" s="811">
        <f>cleanrelateddisc(I545, H545, J545, K545, BN545, BO545, "Y", L545, M545, N545)+HARelatedDisc(I545, H545, J545, K545,BP545, "Y", L545)</f>
        <v>0</v>
      </c>
      <c r="BR545" s="810"/>
      <c r="BS545" s="810"/>
      <c r="BT545" s="811"/>
      <c r="BU545" s="811"/>
      <c r="BV545" s="810"/>
      <c r="BW545" s="811"/>
      <c r="BX545" s="810"/>
      <c r="BY545" s="813"/>
      <c r="BZ545" s="811"/>
      <c r="CA545" s="813"/>
      <c r="CB545" s="811"/>
      <c r="CC545" s="810"/>
      <c r="CD545" s="810"/>
      <c r="CE545" s="810"/>
      <c r="CF545" s="810"/>
      <c r="CG545" s="810"/>
      <c r="CH545" s="810"/>
      <c r="CI545" s="810"/>
      <c r="CJ545" s="810"/>
      <c r="CK545" s="814"/>
      <c r="CL545" s="815">
        <f t="array" ref="CL545">getSection(I545,J545,K545)</f>
        <v>8</v>
      </c>
      <c r="CM545" s="508">
        <f t="array" ref="CM545">IF(AQ545="N/A","",IF(CU545="N/A",0,GetRapPrice(I545,H545,J545,K545)))</f>
        <v>7500</v>
      </c>
      <c r="CN545" s="509">
        <f t="shared" si="132"/>
        <v>-0.62</v>
      </c>
      <c r="CO545" s="509">
        <f t="array" ref="CO545">IF(AQ545="N/A","",IF(CU545="N/A",0,IF(ISBLANK(G545),0,GetPolSymmDiscount(I545,H545,J545,K545,L545,M545,N545,O545))))</f>
        <v>0</v>
      </c>
      <c r="CP545" s="509">
        <f t="array" ref="CP545">IF(AQ545="N/A","",Depthdisc(I545,H545,L545,J545,K545,Z545,"Y"))</f>
        <v>0</v>
      </c>
      <c r="CQ545" s="509">
        <f t="array" ref="CQ545">IF(AQ545="N/A","",IF(CU545="N/A",0,GetSizePremiums(I545,H545,J545,K545,L545,M545,N545,O545,getSection(G545,J545,K545))))</f>
        <v>0</v>
      </c>
      <c r="CR545" s="509">
        <f t="array" ref="CR545">IF(AQ545="N/A","",IF(CU545="N/A",0,IF(ISBLANK(G545),0,GetDiameterPremiums(I545,H545,L545,M545,N545,O545,J545,K545,T545))))</f>
        <v>0</v>
      </c>
      <c r="CS545" s="509">
        <f t="array" ref="CS545">IF(AQ545="N/A","",IF(CU545="N/A",0,IF(ISBLANK(G545),0,GetKtoSPremiums(I545,H545,J545,K545,AJ545))))</f>
        <v>0</v>
      </c>
      <c r="CT545" s="509">
        <f t="shared" si="133"/>
        <v>-0.62</v>
      </c>
      <c r="CU545" s="508">
        <f t="array" ref="CU545">IF(AQ545="N/A","",GetFMP(I545, H545, J545, K545, L545, M545, N545, O545, (Q545+R545)/2,Z545,AJ545,"Y"))</f>
        <v>2850</v>
      </c>
      <c r="CV545" s="504">
        <f t="shared" si="134"/>
        <v>3847.5000000000005</v>
      </c>
      <c r="CW545" s="508">
        <f t="shared" si="135"/>
        <v>7500</v>
      </c>
      <c r="CX545" s="717">
        <f t="shared" si="136"/>
        <v>-1.2500000000000001E-2</v>
      </c>
      <c r="CY545" s="717">
        <f>IF(OR(AQ545="N/A",BM545="N/A",BI545="N/A"),"",IF(AND(H545&lt;1,H545&gt;=0.3,I544="ROUND"),IF(CT545&gt;=-0.4,-0.2,-0.15),MAX(CX545,IF(OR(AQ545="N/A",BM545="N/A",BI545="N/A"),"",GetFinalDiscount("Y", I545, H545, J545, K545, L545, M545, N545, O545, AS545, AT545,AU545,AV545, AW545, AX545,AY545, AZ545, BA545, BB545,BC545,BD545, BE545,BG545, BH545, BJ545, BK545, BN545, BO545, BP545)))))</f>
        <v>-1.2500000000000001E-2</v>
      </c>
      <c r="CZ545" s="717">
        <f t="shared" si="137"/>
        <v>-0.62</v>
      </c>
      <c r="DA545" s="509">
        <f t="shared" si="138"/>
        <v>-0.63249999999999995</v>
      </c>
      <c r="DB545" s="504">
        <f t="shared" si="139"/>
        <v>2756.2500000000005</v>
      </c>
      <c r="DC545" s="504">
        <f t="shared" si="140"/>
        <v>3720.9375000000009</v>
      </c>
      <c r="DD545" s="504" t="str">
        <f t="shared" si="141"/>
        <v/>
      </c>
      <c r="DE545" s="504">
        <f t="array" ref="DE545">IF(OR(AQ545="N/A",BM545="N/A",BI545="N/A"),"",GetCertCharge(H545,"Y",AL545))</f>
        <v>130</v>
      </c>
      <c r="DF545" s="504">
        <f>IF(OR(AQ545="N/A",BM545="N/A",BI545="N/A"),"",DC545*Parameters!$L$3)</f>
        <v>148.83750000000003</v>
      </c>
      <c r="DG545" s="504">
        <f t="shared" si="142"/>
        <v>3442.1000000000008</v>
      </c>
      <c r="DH545" s="504">
        <f t="shared" si="143"/>
        <v>2549.7037037037039</v>
      </c>
    </row>
    <row r="546" spans="2:112" x14ac:dyDescent="0.25">
      <c r="B546" s="798"/>
      <c r="C546" s="799" t="s">
        <v>1524</v>
      </c>
      <c r="D546" s="512"/>
      <c r="E546" s="512"/>
      <c r="F546" s="722" t="s">
        <v>24</v>
      </c>
      <c r="G546" s="800"/>
      <c r="H546" s="801">
        <v>1.35</v>
      </c>
      <c r="I546" s="509" t="s">
        <v>196</v>
      </c>
      <c r="J546" s="802" t="s">
        <v>265</v>
      </c>
      <c r="K546" s="803" t="s">
        <v>251</v>
      </c>
      <c r="L546" s="804" t="s">
        <v>215</v>
      </c>
      <c r="M546" s="805" t="s">
        <v>202</v>
      </c>
      <c r="N546" s="804" t="s">
        <v>202</v>
      </c>
      <c r="O546" s="804" t="s">
        <v>22</v>
      </c>
      <c r="P546" s="806"/>
      <c r="Q546" s="805"/>
      <c r="R546" s="805"/>
      <c r="S546" s="805"/>
      <c r="T546" s="805"/>
      <c r="U546" s="805">
        <v>1.02</v>
      </c>
      <c r="V546" s="805"/>
      <c r="W546" s="805"/>
      <c r="X546" s="805"/>
      <c r="Y546" s="805"/>
      <c r="Z546" s="805">
        <v>65.900000000000006</v>
      </c>
      <c r="AA546" s="512">
        <v>54</v>
      </c>
      <c r="AB546" s="512"/>
      <c r="AC546" s="512"/>
      <c r="AD546" s="807"/>
      <c r="AE546" s="805"/>
      <c r="AF546" s="805"/>
      <c r="AG546" s="805"/>
      <c r="AH546" s="805"/>
      <c r="AI546" s="512"/>
      <c r="AJ546" s="512" t="s">
        <v>2001</v>
      </c>
      <c r="AK546" s="807"/>
      <c r="AL546" s="512"/>
      <c r="AM546" s="807"/>
      <c r="AN546" s="512"/>
      <c r="AO546" s="559">
        <f t="array" ref="AO546">IF(AQ546="N/A","",GetRapPrice(I546,H546,J546,K546))</f>
        <v>5700</v>
      </c>
      <c r="AP546" s="509">
        <f t="shared" si="128"/>
        <v>-0.52</v>
      </c>
      <c r="AQ546" s="508">
        <f t="array" ref="AQ546">GetFMP(I546,H546,J546,K546,L546,M546,N546,O546,(Q546+R546)/2,Z546,AJ546,"Y")</f>
        <v>2736</v>
      </c>
      <c r="AR546" s="504">
        <f t="shared" si="129"/>
        <v>3693.6000000000004</v>
      </c>
      <c r="AS546" s="808"/>
      <c r="AT546" s="809"/>
      <c r="AU546" s="810"/>
      <c r="AV546" s="810"/>
      <c r="AW546" s="811" t="s">
        <v>240</v>
      </c>
      <c r="AX546" s="811" t="s">
        <v>1183</v>
      </c>
      <c r="AY546" s="810" t="s">
        <v>1183</v>
      </c>
      <c r="AZ546" s="810" t="s">
        <v>1183</v>
      </c>
      <c r="BA546" s="810" t="s">
        <v>1183</v>
      </c>
      <c r="BB546" s="810" t="s">
        <v>1183</v>
      </c>
      <c r="BC546" s="810" t="s">
        <v>1183</v>
      </c>
      <c r="BD546" s="810" t="s">
        <v>1240</v>
      </c>
      <c r="BE546" s="810" t="s">
        <v>1183</v>
      </c>
      <c r="BF546" s="811">
        <f>NaturalRelatedDisc(I546,H546,J546,K546,AX546,"Y",L546,M546,N546,O546)+NaturalRelatedDisc(I546,H546,J546,K546,AY546,"Y",L546,M546,N546,O546)+OpenRelatedDisc(I546,H546,J546,K546,AZ546,"Y",L546,M546,N546,O546)+GrainingRelatedDisc(I546,H546,J546,K546,BA546,"Surface","Y",L546,M546,N546,O546)+GrainingRelatedDisc(I546,H546,J546,K546,BB546,"Internal","Y",L546,M546,N546,O546)+OthersRelatedDisc(I546,H546,J546,K546,BC546,"Y",L546,M546,N546,O546)+OthersRelatedDisc(I546,H546,J546,K546,BD546,"Y",L546,M546,N546,O546)+OthersRelatedDisc(I546,H546,J546,K546,BE546,"Y",L546,M546,N546,O546)+cutrelatedDisc(I546,H546,J546,K546,L546,M546,N546,AW546,"Y",O546)+GetColClarupgDwg(I546,H546,J546,K546,AU546,AV546,"Y",L546)</f>
        <v>-2.5000000000000001E-3</v>
      </c>
      <c r="BG546" s="810" t="s">
        <v>1183</v>
      </c>
      <c r="BH546" s="810" t="s">
        <v>1183</v>
      </c>
      <c r="BI546" s="811">
        <f t="shared" si="130"/>
        <v>0</v>
      </c>
      <c r="BJ546" s="810" t="s">
        <v>1183</v>
      </c>
      <c r="BK546" s="810" t="s">
        <v>1293</v>
      </c>
      <c r="BL546" s="810" t="s">
        <v>1326</v>
      </c>
      <c r="BM546" s="811">
        <f t="shared" si="131"/>
        <v>-5.0000000000000001E-3</v>
      </c>
      <c r="BN546" s="812" t="s">
        <v>861</v>
      </c>
      <c r="BO546" s="812" t="s">
        <v>861</v>
      </c>
      <c r="BP546" s="812" t="s">
        <v>749</v>
      </c>
      <c r="BQ546" s="811">
        <f>cleanrelateddisc(I546, H546, J546, K546, BN546, BO546, "Y", L546, M546, N546)+HARelatedDisc(I546, H546, J546, K546,BP546, "Y", L546)</f>
        <v>5.0000000000000001E-3</v>
      </c>
      <c r="BR546" s="810"/>
      <c r="BS546" s="810"/>
      <c r="BT546" s="811"/>
      <c r="BU546" s="811"/>
      <c r="BV546" s="810"/>
      <c r="BW546" s="811"/>
      <c r="BX546" s="810"/>
      <c r="BY546" s="813"/>
      <c r="BZ546" s="811"/>
      <c r="CA546" s="813"/>
      <c r="CB546" s="811"/>
      <c r="CC546" s="810"/>
      <c r="CD546" s="810"/>
      <c r="CE546" s="810"/>
      <c r="CF546" s="810"/>
      <c r="CG546" s="810"/>
      <c r="CH546" s="810"/>
      <c r="CI546" s="810"/>
      <c r="CJ546" s="810"/>
      <c r="CK546" s="814"/>
      <c r="CL546" s="815">
        <f t="array" ref="CL546">getSection(I546,J546,K546)</f>
        <v>6</v>
      </c>
      <c r="CM546" s="508">
        <f t="array" ref="CM546">IF(AQ546="N/A","",IF(CU546="N/A",0,GetRapPrice(I546,H546,J546,K546)))</f>
        <v>5700</v>
      </c>
      <c r="CN546" s="509">
        <f t="shared" si="132"/>
        <v>-0.52</v>
      </c>
      <c r="CO546" s="509">
        <f t="array" ref="CO546">IF(AQ546="N/A","",IF(CU546="N/A",0,IF(ISBLANK(G546),0,GetPolSymmDiscount(I546,H546,J546,K546,L546,M546,N546,O546))))</f>
        <v>0</v>
      </c>
      <c r="CP546" s="509">
        <f t="array" ref="CP546">IF(AQ546="N/A","",Depthdisc(I546,H546,L546,J546,K546,Z546,"Y"))</f>
        <v>0</v>
      </c>
      <c r="CQ546" s="509">
        <f t="array" ref="CQ546">IF(AQ546="N/A","",IF(CU546="N/A",0,GetSizePremiums(I546,H546,J546,K546,L546,M546,N546,O546,getSection(G546,J546,K546))))</f>
        <v>0</v>
      </c>
      <c r="CR546" s="509">
        <f t="array" ref="CR546">IF(AQ546="N/A","",IF(CU546="N/A",0,IF(ISBLANK(G546),0,GetDiameterPremiums(I546,H546,L546,M546,N546,O546,J546,K546,T546))))</f>
        <v>0</v>
      </c>
      <c r="CS546" s="509">
        <f t="array" ref="CS546">IF(AQ546="N/A","",IF(CU546="N/A",0,IF(ISBLANK(G546),0,GetKtoSPremiums(I546,H546,J546,K546,AJ546))))</f>
        <v>0</v>
      </c>
      <c r="CT546" s="509">
        <f t="shared" si="133"/>
        <v>-0.52</v>
      </c>
      <c r="CU546" s="508">
        <f t="array" ref="CU546">IF(AQ546="N/A","",GetFMP(I546, H546, J546, K546, L546, M546, N546, O546, (Q546+R546)/2,Z546,AJ546,"Y"))</f>
        <v>2736</v>
      </c>
      <c r="CV546" s="504">
        <f t="shared" si="134"/>
        <v>3693.6000000000004</v>
      </c>
      <c r="CW546" s="508">
        <f t="shared" si="135"/>
        <v>5700</v>
      </c>
      <c r="CX546" s="717">
        <f t="shared" si="136"/>
        <v>-2.4999999999999996E-3</v>
      </c>
      <c r="CY546" s="717">
        <f>IF(OR(AQ546="N/A",BM546="N/A",BI546="N/A"),"",IF(AND(H546&lt;1,H546&gt;=0.3,I545="ROUND"),IF(CT546&gt;=-0.4,-0.2,-0.15),MAX(CX546,IF(OR(AQ546="N/A",BM546="N/A",BI546="N/A"),"",GetFinalDiscount("Y", I546, H546, J546, K546, L546, M546, N546, O546, AS546, AT546,AU546,AV546, AW546, AX546,AY546, AZ546, BA546, BB546,BC546,BD546, BE546,BG546, BH546, BJ546, BK546, BN546, BO546, BP546)))))</f>
        <v>0</v>
      </c>
      <c r="CZ546" s="717">
        <f t="shared" si="137"/>
        <v>-0.52</v>
      </c>
      <c r="DA546" s="509">
        <f t="shared" si="138"/>
        <v>-0.52</v>
      </c>
      <c r="DB546" s="504">
        <f t="shared" si="139"/>
        <v>2736</v>
      </c>
      <c r="DC546" s="504">
        <f t="shared" si="140"/>
        <v>3693.6000000000004</v>
      </c>
      <c r="DD546" s="504" t="str">
        <f t="shared" si="141"/>
        <v/>
      </c>
      <c r="DE546" s="504">
        <f t="array" ref="DE546">IF(OR(AQ546="N/A",BM546="N/A",BI546="N/A"),"",GetCertCharge(H546,"Y",AL546))</f>
        <v>130</v>
      </c>
      <c r="DF546" s="504">
        <f>IF(OR(AQ546="N/A",BM546="N/A",BI546="N/A"),"",DC546*Parameters!$L$3)</f>
        <v>147.74400000000003</v>
      </c>
      <c r="DG546" s="504">
        <f t="shared" si="142"/>
        <v>3415.8560000000002</v>
      </c>
      <c r="DH546" s="504">
        <f t="shared" si="143"/>
        <v>2530.2637037037039</v>
      </c>
    </row>
    <row r="547" spans="2:112" x14ac:dyDescent="0.25">
      <c r="B547" s="798"/>
      <c r="C547" s="799" t="s">
        <v>1521</v>
      </c>
      <c r="D547" s="512"/>
      <c r="E547" s="512"/>
      <c r="F547" s="722" t="s">
        <v>24</v>
      </c>
      <c r="G547" s="800"/>
      <c r="H547" s="801">
        <v>1.35</v>
      </c>
      <c r="I547" s="509" t="s">
        <v>196</v>
      </c>
      <c r="J547" s="802" t="s">
        <v>215</v>
      </c>
      <c r="K547" s="803" t="s">
        <v>259</v>
      </c>
      <c r="L547" s="804" t="s">
        <v>215</v>
      </c>
      <c r="M547" s="805" t="s">
        <v>202</v>
      </c>
      <c r="N547" s="804" t="s">
        <v>202</v>
      </c>
      <c r="O547" s="804" t="s">
        <v>22</v>
      </c>
      <c r="P547" s="806"/>
      <c r="Q547" s="805"/>
      <c r="R547" s="805"/>
      <c r="S547" s="805"/>
      <c r="T547" s="805"/>
      <c r="U547" s="805">
        <v>1.01</v>
      </c>
      <c r="V547" s="805"/>
      <c r="W547" s="805"/>
      <c r="X547" s="805"/>
      <c r="Y547" s="805"/>
      <c r="Z547" s="805">
        <v>66.099999999999994</v>
      </c>
      <c r="AA547" s="512">
        <v>57</v>
      </c>
      <c r="AB547" s="512"/>
      <c r="AC547" s="512"/>
      <c r="AD547" s="807"/>
      <c r="AE547" s="805"/>
      <c r="AF547" s="805"/>
      <c r="AG547" s="805"/>
      <c r="AH547" s="805"/>
      <c r="AI547" s="512"/>
      <c r="AJ547" s="512" t="s">
        <v>1906</v>
      </c>
      <c r="AK547" s="807"/>
      <c r="AL547" s="512"/>
      <c r="AM547" s="807"/>
      <c r="AN547" s="512"/>
      <c r="AO547" s="559">
        <f t="array" ref="AO547">IF(AQ547="N/A","",GetRapPrice(I547,H547,J547,K547))</f>
        <v>7500</v>
      </c>
      <c r="AP547" s="509">
        <f t="shared" si="128"/>
        <v>-0.62</v>
      </c>
      <c r="AQ547" s="508">
        <f t="array" ref="AQ547">GetFMP(I547,H547,J547,K547,L547,M547,N547,O547,(Q547+R547)/2,Z547,AJ547,"Y")</f>
        <v>2850</v>
      </c>
      <c r="AR547" s="504">
        <f t="shared" si="129"/>
        <v>3847.5000000000005</v>
      </c>
      <c r="AS547" s="808"/>
      <c r="AT547" s="809"/>
      <c r="AU547" s="810"/>
      <c r="AV547" s="810"/>
      <c r="AW547" s="811" t="s">
        <v>189</v>
      </c>
      <c r="AX547" s="811" t="s">
        <v>1439</v>
      </c>
      <c r="AY547" s="810" t="s">
        <v>1183</v>
      </c>
      <c r="AZ547" s="810" t="s">
        <v>1183</v>
      </c>
      <c r="BA547" s="810" t="s">
        <v>1183</v>
      </c>
      <c r="BB547" s="810" t="s">
        <v>1183</v>
      </c>
      <c r="BC547" s="810" t="s">
        <v>1183</v>
      </c>
      <c r="BD547" s="810" t="s">
        <v>1240</v>
      </c>
      <c r="BE547" s="810" t="s">
        <v>1183</v>
      </c>
      <c r="BF547" s="811">
        <f>NaturalRelatedDisc(I547,H547,J547,K547,AX547,"Y",L547,M547,N547,O547)+NaturalRelatedDisc(I547,H547,J547,K547,AY547,"Y",L547,M547,N547,O547)+OpenRelatedDisc(I547,H547,J547,K547,AZ547,"Y",L547,M547,N547,O547)+GrainingRelatedDisc(I547,H547,J547,K547,BA547,"Surface","Y",L547,M547,N547,O547)+GrainingRelatedDisc(I547,H547,J547,K547,BB547,"Internal","Y",L547,M547,N547,O547)+OthersRelatedDisc(I547,H547,J547,K547,BC547,"Y",L547,M547,N547,O547)+OthersRelatedDisc(I547,H547,J547,K547,BD547,"Y",L547,M547,N547,O547)+OthersRelatedDisc(I547,H547,J547,K547,BE547,"Y",L547,M547,N547,O547)+cutrelatedDisc(I547,H547,J547,K547,L547,M547,N547,AW547,"Y",O547)+GetColClarupgDwg(I547,H547,J547,K547,AU547,AV547,"Y",L547)</f>
        <v>-2.5000000000000001E-3</v>
      </c>
      <c r="BG547" s="810" t="s">
        <v>1183</v>
      </c>
      <c r="BH547" s="810" t="s">
        <v>1183</v>
      </c>
      <c r="BI547" s="811">
        <f t="shared" si="130"/>
        <v>0</v>
      </c>
      <c r="BJ547" s="810" t="s">
        <v>1284</v>
      </c>
      <c r="BK547" s="810" t="s">
        <v>1293</v>
      </c>
      <c r="BL547" s="810" t="s">
        <v>1183</v>
      </c>
      <c r="BM547" s="811">
        <f t="shared" si="131"/>
        <v>-0.01</v>
      </c>
      <c r="BN547" s="812" t="s">
        <v>749</v>
      </c>
      <c r="BO547" s="812" t="s">
        <v>749</v>
      </c>
      <c r="BP547" s="812" t="s">
        <v>749</v>
      </c>
      <c r="BQ547" s="811">
        <f>cleanrelateddisc(I547, H547, J547, K547, BN547, BO547, "Y", L547, M547, N547)+HARelatedDisc(I547, H547, J547, K547,BP547, "Y", L547)</f>
        <v>0</v>
      </c>
      <c r="BR547" s="810"/>
      <c r="BS547" s="810"/>
      <c r="BT547" s="811"/>
      <c r="BU547" s="811"/>
      <c r="BV547" s="810"/>
      <c r="BW547" s="811"/>
      <c r="BX547" s="810"/>
      <c r="BY547" s="813"/>
      <c r="BZ547" s="811"/>
      <c r="CA547" s="813"/>
      <c r="CB547" s="811"/>
      <c r="CC547" s="810"/>
      <c r="CD547" s="810"/>
      <c r="CE547" s="810"/>
      <c r="CF547" s="810"/>
      <c r="CG547" s="810"/>
      <c r="CH547" s="810"/>
      <c r="CI547" s="810"/>
      <c r="CJ547" s="810"/>
      <c r="CK547" s="814"/>
      <c r="CL547" s="815">
        <f t="array" ref="CL547">getSection(I547,J547,K547)</f>
        <v>8</v>
      </c>
      <c r="CM547" s="508">
        <f t="array" ref="CM547">IF(AQ547="N/A","",IF(CU547="N/A",0,GetRapPrice(I547,H547,J547,K547)))</f>
        <v>7500</v>
      </c>
      <c r="CN547" s="509">
        <f t="shared" si="132"/>
        <v>-0.62</v>
      </c>
      <c r="CO547" s="509">
        <f t="array" ref="CO547">IF(AQ547="N/A","",IF(CU547="N/A",0,IF(ISBLANK(G547),0,GetPolSymmDiscount(I547,H547,J547,K547,L547,M547,N547,O547))))</f>
        <v>0</v>
      </c>
      <c r="CP547" s="509">
        <f t="array" ref="CP547">IF(AQ547="N/A","",Depthdisc(I547,H547,L547,J547,K547,Z547,"Y"))</f>
        <v>0</v>
      </c>
      <c r="CQ547" s="509">
        <f t="array" ref="CQ547">IF(AQ547="N/A","",IF(CU547="N/A",0,GetSizePremiums(I547,H547,J547,K547,L547,M547,N547,O547,getSection(G547,J547,K547))))</f>
        <v>0</v>
      </c>
      <c r="CR547" s="509">
        <f t="array" ref="CR547">IF(AQ547="N/A","",IF(CU547="N/A",0,IF(ISBLANK(G547),0,GetDiameterPremiums(I547,H547,L547,M547,N547,O547,J547,K547,T547))))</f>
        <v>0</v>
      </c>
      <c r="CS547" s="509">
        <f t="array" ref="CS547">IF(AQ547="N/A","",IF(CU547="N/A",0,IF(ISBLANK(G547),0,GetKtoSPremiums(I547,H547,J547,K547,AJ547))))</f>
        <v>0</v>
      </c>
      <c r="CT547" s="509">
        <f t="shared" si="133"/>
        <v>-0.62</v>
      </c>
      <c r="CU547" s="508">
        <f t="array" ref="CU547">IF(AQ547="N/A","",GetFMP(I547, H547, J547, K547, L547, M547, N547, O547, (Q547+R547)/2,Z547,AJ547,"Y"))</f>
        <v>2850</v>
      </c>
      <c r="CV547" s="504">
        <f t="shared" si="134"/>
        <v>3847.5000000000005</v>
      </c>
      <c r="CW547" s="508">
        <f t="shared" si="135"/>
        <v>7500</v>
      </c>
      <c r="CX547" s="717">
        <f t="shared" si="136"/>
        <v>-1.2500000000000001E-2</v>
      </c>
      <c r="CY547" s="717">
        <f>IF(OR(AQ547="N/A",BM547="N/A",BI547="N/A"),"",IF(AND(H547&lt;1,H547&gt;=0.3,I546="ROUND"),IF(CT547&gt;=-0.4,-0.2,-0.15),MAX(CX547,IF(OR(AQ547="N/A",BM547="N/A",BI547="N/A"),"",GetFinalDiscount("Y", I547, H547, J547, K547, L547, M547, N547, O547, AS547, AT547,AU547,AV547, AW547, AX547,AY547, AZ547, BA547, BB547,BC547,BD547, BE547,BG547, BH547, BJ547, BK547, BN547, BO547, BP547)))))</f>
        <v>-1.2500000000000001E-2</v>
      </c>
      <c r="CZ547" s="717">
        <f t="shared" si="137"/>
        <v>-0.62</v>
      </c>
      <c r="DA547" s="509">
        <f t="shared" si="138"/>
        <v>-0.63249999999999995</v>
      </c>
      <c r="DB547" s="504">
        <f t="shared" si="139"/>
        <v>2756.2500000000005</v>
      </c>
      <c r="DC547" s="504">
        <f t="shared" si="140"/>
        <v>3720.9375000000009</v>
      </c>
      <c r="DD547" s="504" t="str">
        <f t="shared" si="141"/>
        <v/>
      </c>
      <c r="DE547" s="504">
        <f t="array" ref="DE547">IF(OR(AQ547="N/A",BM547="N/A",BI547="N/A"),"",GetCertCharge(H547,"Y",AL547))</f>
        <v>130</v>
      </c>
      <c r="DF547" s="504">
        <f>IF(OR(AQ547="N/A",BM547="N/A",BI547="N/A"),"",DC547*Parameters!$L$3)</f>
        <v>148.83750000000003</v>
      </c>
      <c r="DG547" s="504">
        <f t="shared" si="142"/>
        <v>3442.1000000000008</v>
      </c>
      <c r="DH547" s="504">
        <f t="shared" si="143"/>
        <v>2549.7037037037039</v>
      </c>
    </row>
    <row r="548" spans="2:112" x14ac:dyDescent="0.25">
      <c r="B548" s="798"/>
      <c r="C548" s="799" t="s">
        <v>1524</v>
      </c>
      <c r="D548" s="512"/>
      <c r="E548" s="512"/>
      <c r="F548" s="722" t="s">
        <v>24</v>
      </c>
      <c r="G548" s="800"/>
      <c r="H548" s="801">
        <v>1.35</v>
      </c>
      <c r="I548" s="509" t="s">
        <v>196</v>
      </c>
      <c r="J548" s="802" t="s">
        <v>265</v>
      </c>
      <c r="K548" s="803" t="s">
        <v>251</v>
      </c>
      <c r="L548" s="804" t="s">
        <v>215</v>
      </c>
      <c r="M548" s="805" t="s">
        <v>202</v>
      </c>
      <c r="N548" s="804" t="s">
        <v>202</v>
      </c>
      <c r="O548" s="804" t="s">
        <v>58</v>
      </c>
      <c r="P548" s="806"/>
      <c r="Q548" s="805"/>
      <c r="R548" s="805"/>
      <c r="S548" s="805"/>
      <c r="T548" s="805"/>
      <c r="U548" s="805">
        <v>1.02</v>
      </c>
      <c r="V548" s="805"/>
      <c r="W548" s="805"/>
      <c r="X548" s="805"/>
      <c r="Y548" s="805"/>
      <c r="Z548" s="805">
        <v>65.900000000000006</v>
      </c>
      <c r="AA548" s="512">
        <v>54</v>
      </c>
      <c r="AB548" s="512"/>
      <c r="AC548" s="512"/>
      <c r="AD548" s="807"/>
      <c r="AE548" s="805"/>
      <c r="AF548" s="805"/>
      <c r="AG548" s="805"/>
      <c r="AH548" s="805"/>
      <c r="AI548" s="512"/>
      <c r="AJ548" s="512" t="s">
        <v>2001</v>
      </c>
      <c r="AK548" s="807"/>
      <c r="AL548" s="512"/>
      <c r="AM548" s="807"/>
      <c r="AN548" s="512"/>
      <c r="AO548" s="559">
        <f t="array" ref="AO548">IF(AQ548="N/A","",GetRapPrice(I548,H548,J548,K548))</f>
        <v>5700</v>
      </c>
      <c r="AP548" s="509">
        <f t="shared" si="128"/>
        <v>-0.61</v>
      </c>
      <c r="AQ548" s="508">
        <f t="array" ref="AQ548">GetFMP(I548,H548,J548,K548,L548,M548,N548,O548,(Q548+R548)/2,Z548,AJ548,"Y")</f>
        <v>2223</v>
      </c>
      <c r="AR548" s="504">
        <f t="shared" si="129"/>
        <v>3001.05</v>
      </c>
      <c r="AS548" s="808"/>
      <c r="AT548" s="809"/>
      <c r="AU548" s="810"/>
      <c r="AV548" s="810"/>
      <c r="AW548" s="811" t="s">
        <v>240</v>
      </c>
      <c r="AX548" s="811" t="s">
        <v>1183</v>
      </c>
      <c r="AY548" s="810" t="s">
        <v>1183</v>
      </c>
      <c r="AZ548" s="810" t="s">
        <v>1183</v>
      </c>
      <c r="BA548" s="810" t="s">
        <v>1183</v>
      </c>
      <c r="BB548" s="810" t="s">
        <v>1183</v>
      </c>
      <c r="BC548" s="810" t="s">
        <v>1183</v>
      </c>
      <c r="BD548" s="810" t="s">
        <v>1240</v>
      </c>
      <c r="BE548" s="810" t="s">
        <v>1183</v>
      </c>
      <c r="BF548" s="811">
        <f>NaturalRelatedDisc(I548,H548,J548,K548,AX548,"Y",L548,M548,N548,O548)+NaturalRelatedDisc(I548,H548,J548,K548,AY548,"Y",L548,M548,N548,O548)+OpenRelatedDisc(I548,H548,J548,K548,AZ548,"Y",L548,M548,N548,O548)+GrainingRelatedDisc(I548,H548,J548,K548,BA548,"Surface","Y",L548,M548,N548,O548)+GrainingRelatedDisc(I548,H548,J548,K548,BB548,"Internal","Y",L548,M548,N548,O548)+OthersRelatedDisc(I548,H548,J548,K548,BC548,"Y",L548,M548,N548,O548)+OthersRelatedDisc(I548,H548,J548,K548,BD548,"Y",L548,M548,N548,O548)+OthersRelatedDisc(I548,H548,J548,K548,BE548,"Y",L548,M548,N548,O548)+cutrelatedDisc(I548,H548,J548,K548,L548,M548,N548,AW548,"Y",O548)+GetColClarupgDwg(I548,H548,J548,K548,AU548,AV548,"Y",L548)</f>
        <v>-2.5000000000000001E-3</v>
      </c>
      <c r="BG548" s="810" t="s">
        <v>1183</v>
      </c>
      <c r="BH548" s="810" t="s">
        <v>1183</v>
      </c>
      <c r="BI548" s="811">
        <f t="shared" si="130"/>
        <v>0</v>
      </c>
      <c r="BJ548" s="810" t="s">
        <v>1183</v>
      </c>
      <c r="BK548" s="810" t="s">
        <v>1293</v>
      </c>
      <c r="BL548" s="810" t="s">
        <v>1326</v>
      </c>
      <c r="BM548" s="811">
        <f t="shared" si="131"/>
        <v>-5.0000000000000001E-3</v>
      </c>
      <c r="BN548" s="812" t="s">
        <v>861</v>
      </c>
      <c r="BO548" s="812" t="s">
        <v>861</v>
      </c>
      <c r="BP548" s="812" t="s">
        <v>749</v>
      </c>
      <c r="BQ548" s="811">
        <f>cleanrelateddisc(I548, H548, J548, K548, BN548, BO548, "Y", L548, M548, N548)+HARelatedDisc(I548, H548, J548, K548,BP548, "Y", L548)</f>
        <v>5.0000000000000001E-3</v>
      </c>
      <c r="BR548" s="810"/>
      <c r="BS548" s="810"/>
      <c r="BT548" s="811"/>
      <c r="BU548" s="811"/>
      <c r="BV548" s="810"/>
      <c r="BW548" s="811"/>
      <c r="BX548" s="810"/>
      <c r="BY548" s="813"/>
      <c r="BZ548" s="811"/>
      <c r="CA548" s="813"/>
      <c r="CB548" s="811"/>
      <c r="CC548" s="810"/>
      <c r="CD548" s="810"/>
      <c r="CE548" s="810"/>
      <c r="CF548" s="810"/>
      <c r="CG548" s="810"/>
      <c r="CH548" s="810"/>
      <c r="CI548" s="810"/>
      <c r="CJ548" s="810"/>
      <c r="CK548" s="814"/>
      <c r="CL548" s="815">
        <f t="array" ref="CL548">getSection(I548,J548,K548)</f>
        <v>6</v>
      </c>
      <c r="CM548" s="508">
        <f t="array" ref="CM548">IF(AQ548="N/A","",IF(CU548="N/A",0,GetRapPrice(I548,H548,J548,K548)))</f>
        <v>5700</v>
      </c>
      <c r="CN548" s="509">
        <f t="shared" si="132"/>
        <v>-0.61</v>
      </c>
      <c r="CO548" s="509">
        <f t="array" ref="CO548">IF(AQ548="N/A","",IF(CU548="N/A",0,IF(ISBLANK(G548),0,GetPolSymmDiscount(I548,H548,J548,K548,L548,M548,N548,O548))))</f>
        <v>0</v>
      </c>
      <c r="CP548" s="509">
        <f t="array" ref="CP548">IF(AQ548="N/A","",Depthdisc(I548,H548,L548,J548,K548,Z548,"Y"))</f>
        <v>0</v>
      </c>
      <c r="CQ548" s="509">
        <f t="array" ref="CQ548">IF(AQ548="N/A","",IF(CU548="N/A",0,GetSizePremiums(I548,H548,J548,K548,L548,M548,N548,O548,getSection(G548,J548,K548))))</f>
        <v>0</v>
      </c>
      <c r="CR548" s="509">
        <f t="array" ref="CR548">IF(AQ548="N/A","",IF(CU548="N/A",0,IF(ISBLANK(G548),0,GetDiameterPremiums(I548,H548,L548,M548,N548,O548,J548,K548,T548))))</f>
        <v>0</v>
      </c>
      <c r="CS548" s="509">
        <f t="array" ref="CS548">IF(AQ548="N/A","",IF(CU548="N/A",0,IF(ISBLANK(G548),0,GetKtoSPremiums(I548,H548,J548,K548,AJ548))))</f>
        <v>0</v>
      </c>
      <c r="CT548" s="509">
        <f t="shared" si="133"/>
        <v>-0.61</v>
      </c>
      <c r="CU548" s="508">
        <f t="array" ref="CU548">IF(AQ548="N/A","",GetFMP(I548, H548, J548, K548, L548, M548, N548, O548, (Q548+R548)/2,Z548,AJ548,"Y"))</f>
        <v>2223</v>
      </c>
      <c r="CV548" s="504">
        <f t="shared" si="134"/>
        <v>3001.05</v>
      </c>
      <c r="CW548" s="508">
        <f t="shared" si="135"/>
        <v>5700</v>
      </c>
      <c r="CX548" s="717">
        <f t="shared" si="136"/>
        <v>-2.4999999999999996E-3</v>
      </c>
      <c r="CY548" s="717">
        <f>IF(OR(AQ548="N/A",BM548="N/A",BI548="N/A"),"",IF(AND(H548&lt;1,H548&gt;=0.3,I547="ROUND"),IF(CT548&gt;=-0.4,-0.2,-0.15),MAX(CX548,IF(OR(AQ548="N/A",BM548="N/A",BI548="N/A"),"",GetFinalDiscount("Y", I548, H548, J548, K548, L548, M548, N548, O548, AS548, AT548,AU548,AV548, AW548, AX548,AY548, AZ548, BA548, BB548,BC548,BD548, BE548,BG548, BH548, BJ548, BK548, BN548, BO548, BP548)))))</f>
        <v>0</v>
      </c>
      <c r="CZ548" s="717">
        <f t="shared" si="137"/>
        <v>-0.61</v>
      </c>
      <c r="DA548" s="509">
        <f t="shared" si="138"/>
        <v>-0.61</v>
      </c>
      <c r="DB548" s="504">
        <f t="shared" si="139"/>
        <v>2223</v>
      </c>
      <c r="DC548" s="504">
        <f t="shared" si="140"/>
        <v>3001.05</v>
      </c>
      <c r="DD548" s="504" t="str">
        <f t="shared" si="141"/>
        <v/>
      </c>
      <c r="DE548" s="504">
        <f t="array" ref="DE548">IF(OR(AQ548="N/A",BM548="N/A",BI548="N/A"),"",GetCertCharge(H548,"Y",AL548))</f>
        <v>130</v>
      </c>
      <c r="DF548" s="504">
        <f>IF(OR(AQ548="N/A",BM548="N/A",BI548="N/A"),"",DC548*Parameters!$L$3)</f>
        <v>120.04200000000002</v>
      </c>
      <c r="DG548" s="504">
        <f t="shared" si="142"/>
        <v>2751.0080000000003</v>
      </c>
      <c r="DH548" s="504">
        <f t="shared" si="143"/>
        <v>2037.7837037037038</v>
      </c>
    </row>
    <row r="549" spans="2:112" x14ac:dyDescent="0.25">
      <c r="B549" s="798"/>
      <c r="C549" s="799" t="s">
        <v>1521</v>
      </c>
      <c r="D549" s="512"/>
      <c r="E549" s="512"/>
      <c r="F549" s="722" t="s">
        <v>24</v>
      </c>
      <c r="G549" s="800"/>
      <c r="H549" s="801">
        <v>1.35</v>
      </c>
      <c r="I549" s="509" t="s">
        <v>196</v>
      </c>
      <c r="J549" s="802" t="s">
        <v>749</v>
      </c>
      <c r="K549" s="803" t="s">
        <v>259</v>
      </c>
      <c r="L549" s="804" t="s">
        <v>215</v>
      </c>
      <c r="M549" s="805" t="s">
        <v>202</v>
      </c>
      <c r="N549" s="804" t="s">
        <v>202</v>
      </c>
      <c r="O549" s="804" t="s">
        <v>22</v>
      </c>
      <c r="P549" s="806"/>
      <c r="Q549" s="805"/>
      <c r="R549" s="805"/>
      <c r="S549" s="805"/>
      <c r="T549" s="805"/>
      <c r="U549" s="805">
        <v>1.01</v>
      </c>
      <c r="V549" s="805"/>
      <c r="W549" s="805"/>
      <c r="X549" s="805"/>
      <c r="Y549" s="805"/>
      <c r="Z549" s="805">
        <v>66.099999999999994</v>
      </c>
      <c r="AA549" s="512">
        <v>57</v>
      </c>
      <c r="AB549" s="512"/>
      <c r="AC549" s="512"/>
      <c r="AD549" s="807"/>
      <c r="AE549" s="805"/>
      <c r="AF549" s="805"/>
      <c r="AG549" s="805"/>
      <c r="AH549" s="805"/>
      <c r="AI549" s="512"/>
      <c r="AJ549" s="512" t="s">
        <v>1906</v>
      </c>
      <c r="AK549" s="807"/>
      <c r="AL549" s="512"/>
      <c r="AM549" s="807"/>
      <c r="AN549" s="512"/>
      <c r="AO549" s="559">
        <f t="array" ref="AO549">IF(AQ549="N/A","",GetRapPrice(I549,H549,J549,K549))</f>
        <v>3300</v>
      </c>
      <c r="AP549" s="509">
        <f t="shared" si="128"/>
        <v>-0.52</v>
      </c>
      <c r="AQ549" s="508">
        <f t="array" ref="AQ549">GetFMP(I549,H549,J549,K549,L549,M549,N549,O549,(Q549+R549)/2,Z549,AJ549,"Y")</f>
        <v>1584</v>
      </c>
      <c r="AR549" s="504">
        <f t="shared" si="129"/>
        <v>2138.4</v>
      </c>
      <c r="AS549" s="808"/>
      <c r="AT549" s="809"/>
      <c r="AU549" s="810"/>
      <c r="AV549" s="810"/>
      <c r="AW549" s="811" t="s">
        <v>189</v>
      </c>
      <c r="AX549" s="811" t="s">
        <v>1439</v>
      </c>
      <c r="AY549" s="810" t="s">
        <v>1183</v>
      </c>
      <c r="AZ549" s="810" t="s">
        <v>1183</v>
      </c>
      <c r="BA549" s="810" t="s">
        <v>1183</v>
      </c>
      <c r="BB549" s="810" t="s">
        <v>1183</v>
      </c>
      <c r="BC549" s="810" t="s">
        <v>1183</v>
      </c>
      <c r="BD549" s="810" t="s">
        <v>1240</v>
      </c>
      <c r="BE549" s="810" t="s">
        <v>1183</v>
      </c>
      <c r="BF549" s="811">
        <f>NaturalRelatedDisc(I549,H549,J549,K549,AX549,"Y",L549,M549,N549,O549)+NaturalRelatedDisc(I549,H549,J549,K549,AY549,"Y",L549,M549,N549,O549)+OpenRelatedDisc(I549,H549,J549,K549,AZ549,"Y",L549,M549,N549,O549)+GrainingRelatedDisc(I549,H549,J549,K549,BA549,"Surface","Y",L549,M549,N549,O549)+GrainingRelatedDisc(I549,H549,J549,K549,BB549,"Internal","Y",L549,M549,N549,O549)+OthersRelatedDisc(I549,H549,J549,K549,BC549,"Y",L549,M549,N549,O549)+OthersRelatedDisc(I549,H549,J549,K549,BD549,"Y",L549,M549,N549,O549)+OthersRelatedDisc(I549,H549,J549,K549,BE549,"Y",L549,M549,N549,O549)+cutrelatedDisc(I549,H549,J549,K549,L549,M549,N549,AW549,"Y",O549)+GetColClarupgDwg(I549,H549,J549,K549,AU549,AV549,"Y",L549)</f>
        <v>-2.5000000000000001E-3</v>
      </c>
      <c r="BG549" s="810" t="s">
        <v>1183</v>
      </c>
      <c r="BH549" s="810" t="s">
        <v>1183</v>
      </c>
      <c r="BI549" s="811">
        <f t="shared" si="130"/>
        <v>0</v>
      </c>
      <c r="BJ549" s="810" t="s">
        <v>1284</v>
      </c>
      <c r="BK549" s="810" t="s">
        <v>1293</v>
      </c>
      <c r="BL549" s="810" t="s">
        <v>1183</v>
      </c>
      <c r="BM549" s="811">
        <f t="shared" si="131"/>
        <v>-5.0000000000000001E-3</v>
      </c>
      <c r="BN549" s="812" t="s">
        <v>749</v>
      </c>
      <c r="BO549" s="812" t="s">
        <v>749</v>
      </c>
      <c r="BP549" s="812" t="s">
        <v>749</v>
      </c>
      <c r="BQ549" s="811">
        <f>cleanrelateddisc(I549, H549, J549, K549, BN549, BO549, "Y", L549, M549, N549)+HARelatedDisc(I549, H549, J549, K549,BP549, "Y", L549)</f>
        <v>0</v>
      </c>
      <c r="BR549" s="810"/>
      <c r="BS549" s="810"/>
      <c r="BT549" s="811"/>
      <c r="BU549" s="811"/>
      <c r="BV549" s="810"/>
      <c r="BW549" s="811"/>
      <c r="BX549" s="810"/>
      <c r="BY549" s="813"/>
      <c r="BZ549" s="811"/>
      <c r="CA549" s="813"/>
      <c r="CB549" s="811"/>
      <c r="CC549" s="810"/>
      <c r="CD549" s="810"/>
      <c r="CE549" s="810"/>
      <c r="CF549" s="810"/>
      <c r="CG549" s="810"/>
      <c r="CH549" s="810"/>
      <c r="CI549" s="810"/>
      <c r="CJ549" s="810"/>
      <c r="CK549" s="814"/>
      <c r="CL549" s="815">
        <f t="array" ref="CL549">getSection(I549,J549,K549)</f>
        <v>9</v>
      </c>
      <c r="CM549" s="508">
        <f t="array" ref="CM549">IF(AQ549="N/A","",IF(CU549="N/A",0,GetRapPrice(I549,H549,J549,K549)))</f>
        <v>3300</v>
      </c>
      <c r="CN549" s="509">
        <f t="shared" si="132"/>
        <v>-0.52</v>
      </c>
      <c r="CO549" s="509">
        <f t="array" ref="CO549">IF(AQ549="N/A","",IF(CU549="N/A",0,IF(ISBLANK(G549),0,GetPolSymmDiscount(I549,H549,J549,K549,L549,M549,N549,O549))))</f>
        <v>0</v>
      </c>
      <c r="CP549" s="509">
        <f t="array" ref="CP549">IF(AQ549="N/A","",Depthdisc(I549,H549,L549,J549,K549,Z549,"Y"))</f>
        <v>0</v>
      </c>
      <c r="CQ549" s="509">
        <f t="array" ref="CQ549">IF(AQ549="N/A","",IF(CU549="N/A",0,GetSizePremiums(I549,H549,J549,K549,L549,M549,N549,O549,getSection(G549,J549,K549))))</f>
        <v>0</v>
      </c>
      <c r="CR549" s="509">
        <f t="array" ref="CR549">IF(AQ549="N/A","",IF(CU549="N/A",0,IF(ISBLANK(G549),0,GetDiameterPremiums(I549,H549,L549,M549,N549,O549,J549,K549,T549))))</f>
        <v>0</v>
      </c>
      <c r="CS549" s="509">
        <f t="array" ref="CS549">IF(AQ549="N/A","",IF(CU549="N/A",0,IF(ISBLANK(G549),0,GetKtoSPremiums(I549,H549,J549,K549,AJ549))))</f>
        <v>0</v>
      </c>
      <c r="CT549" s="509">
        <f t="shared" si="133"/>
        <v>-0.52</v>
      </c>
      <c r="CU549" s="508">
        <f t="array" ref="CU549">IF(AQ549="N/A","",GetFMP(I549, H549, J549, K549, L549, M549, N549, O549, (Q549+R549)/2,Z549,AJ549,"Y"))</f>
        <v>1584</v>
      </c>
      <c r="CV549" s="504">
        <f t="shared" si="134"/>
        <v>2138.4</v>
      </c>
      <c r="CW549" s="508">
        <f t="shared" si="135"/>
        <v>3300</v>
      </c>
      <c r="CX549" s="717">
        <f t="shared" si="136"/>
        <v>-7.4999999999999997E-3</v>
      </c>
      <c r="CY549" s="717">
        <f>IF(OR(AQ549="N/A",BM549="N/A",BI549="N/A"),"",IF(AND(H549&lt;1,H549&gt;=0.3,I548="ROUND"),IF(CT549&gt;=-0.4,-0.2,-0.15),MAX(CX549,IF(OR(AQ549="N/A",BM549="N/A",BI549="N/A"),"",GetFinalDiscount("Y", I549, H549, J549, K549, L549, M549, N549, O549, AS549, AT549,AU549,AV549, AW549, AX549,AY549, AZ549, BA549, BB549,BC549,BD549, BE549,BG549, BH549, BJ549, BK549, BN549, BO549, BP549)))))</f>
        <v>-7.4999999999999997E-3</v>
      </c>
      <c r="CZ549" s="717">
        <f t="shared" si="137"/>
        <v>-0.52</v>
      </c>
      <c r="DA549" s="509">
        <f t="shared" si="138"/>
        <v>-0.52749999999999997</v>
      </c>
      <c r="DB549" s="504">
        <f t="shared" si="139"/>
        <v>1559.25</v>
      </c>
      <c r="DC549" s="504">
        <f t="shared" si="140"/>
        <v>2104.9875000000002</v>
      </c>
      <c r="DD549" s="504" t="str">
        <f t="shared" si="141"/>
        <v/>
      </c>
      <c r="DE549" s="504">
        <f t="array" ref="DE549">IF(OR(AQ549="N/A",BM549="N/A",BI549="N/A"),"",GetCertCharge(H549,"Y",AL549))</f>
        <v>130</v>
      </c>
      <c r="DF549" s="504">
        <f>IF(OR(AQ549="N/A",BM549="N/A",BI549="N/A"),"",DC549*Parameters!$L$3)</f>
        <v>84.199500000000015</v>
      </c>
      <c r="DG549" s="504">
        <f t="shared" si="142"/>
        <v>1890.7880000000002</v>
      </c>
      <c r="DH549" s="504">
        <f t="shared" si="143"/>
        <v>1400.5837037037038</v>
      </c>
    </row>
    <row r="550" spans="2:112" x14ac:dyDescent="0.25">
      <c r="B550" s="798"/>
      <c r="C550" s="799" t="s">
        <v>1490</v>
      </c>
      <c r="D550" s="512"/>
      <c r="E550" s="512"/>
      <c r="F550" s="722" t="s">
        <v>24</v>
      </c>
      <c r="G550" s="800"/>
      <c r="H550" s="801">
        <v>1.5</v>
      </c>
      <c r="I550" s="509" t="s">
        <v>196</v>
      </c>
      <c r="J550" s="802" t="s">
        <v>250</v>
      </c>
      <c r="K550" s="803" t="s">
        <v>214</v>
      </c>
      <c r="L550" s="804" t="s">
        <v>188</v>
      </c>
      <c r="M550" s="805" t="s">
        <v>188</v>
      </c>
      <c r="N550" s="804" t="s">
        <v>188</v>
      </c>
      <c r="O550" s="804" t="s">
        <v>22</v>
      </c>
      <c r="P550" s="806"/>
      <c r="Q550" s="805"/>
      <c r="R550" s="805"/>
      <c r="S550" s="805"/>
      <c r="T550" s="805"/>
      <c r="U550" s="805">
        <v>1.01</v>
      </c>
      <c r="V550" s="805"/>
      <c r="W550" s="805"/>
      <c r="X550" s="805"/>
      <c r="Y550" s="805"/>
      <c r="Z550" s="805">
        <v>62.3</v>
      </c>
      <c r="AA550" s="512">
        <v>57</v>
      </c>
      <c r="AB550" s="512"/>
      <c r="AC550" s="512"/>
      <c r="AD550" s="807"/>
      <c r="AE550" s="805"/>
      <c r="AF550" s="805"/>
      <c r="AG550" s="805"/>
      <c r="AH550" s="805"/>
      <c r="AI550" s="512"/>
      <c r="AJ550" s="512" t="s">
        <v>1891</v>
      </c>
      <c r="AK550" s="807"/>
      <c r="AL550" s="512"/>
      <c r="AM550" s="807"/>
      <c r="AN550" s="512"/>
      <c r="AO550" s="559">
        <f t="array" ref="AO550">IF(AQ550="N/A","",GetRapPrice(I550,H550,J550,K550))</f>
        <v>14000</v>
      </c>
      <c r="AP550" s="509">
        <f t="shared" si="128"/>
        <v>-0.30000000000000004</v>
      </c>
      <c r="AQ550" s="508">
        <f t="array" ref="AQ550">GetFMP(I550,H550,J550,K550,L550,M550,N550,O550,(Q550+R550)/2,Z550,AJ550,"Y")</f>
        <v>9800</v>
      </c>
      <c r="AR550" s="504">
        <f t="shared" si="129"/>
        <v>14700</v>
      </c>
      <c r="AS550" s="808"/>
      <c r="AT550" s="809"/>
      <c r="AU550" s="810"/>
      <c r="AV550" s="810"/>
      <c r="AW550" s="811" t="s">
        <v>189</v>
      </c>
      <c r="AX550" s="811" t="s">
        <v>257</v>
      </c>
      <c r="AY550" s="810" t="s">
        <v>1180</v>
      </c>
      <c r="AZ550" s="810" t="s">
        <v>1200</v>
      </c>
      <c r="BA550" s="810" t="s">
        <v>1183</v>
      </c>
      <c r="BB550" s="810" t="s">
        <v>1183</v>
      </c>
      <c r="BC550" s="810" t="s">
        <v>1242</v>
      </c>
      <c r="BD550" s="810" t="s">
        <v>1183</v>
      </c>
      <c r="BE550" s="810" t="s">
        <v>1183</v>
      </c>
      <c r="BF550" s="811">
        <f>NaturalRelatedDisc(I550,H550,J550,K550,AX550,"Y",L550,M550,N550,O550)+NaturalRelatedDisc(I550,H550,J550,K550,AY550,"Y",L550,M550,N550,O550)+OpenRelatedDisc(I550,H550,J550,K550,AZ550,"Y",L550,M550,N550,O550)+GrainingRelatedDisc(I550,H550,J550,K550,BA550,"Surface","Y",L550,M550,N550,O550)+GrainingRelatedDisc(I550,H550,J550,K550,BB550,"Internal","Y",L550,M550,N550,O550)+OthersRelatedDisc(I550,H550,J550,K550,BC550,"Y",L550,M550,N550,O550)+OthersRelatedDisc(I550,H550,J550,K550,BD550,"Y",L550,M550,N550,O550)+OthersRelatedDisc(I550,H550,J550,K550,BE550,"Y",L550,M550,N550,O550)+cutrelatedDisc(I550,H550,J550,K550,L550,M550,N550,AW550,"Y",O550)+GetColClarupgDwg(I550,H550,J550,K550,AU550,AV550,"Y",L550)</f>
        <v>-0.04</v>
      </c>
      <c r="BG550" s="810" t="s">
        <v>1183</v>
      </c>
      <c r="BH550" s="810" t="s">
        <v>193</v>
      </c>
      <c r="BI550" s="811">
        <f t="shared" si="130"/>
        <v>-0.1</v>
      </c>
      <c r="BJ550" s="810" t="s">
        <v>1183</v>
      </c>
      <c r="BK550" s="810" t="s">
        <v>1293</v>
      </c>
      <c r="BL550" s="810" t="s">
        <v>1323</v>
      </c>
      <c r="BM550" s="811">
        <f t="shared" si="131"/>
        <v>-1.4999999999999999E-2</v>
      </c>
      <c r="BN550" s="812" t="s">
        <v>861</v>
      </c>
      <c r="BO550" s="812" t="s">
        <v>749</v>
      </c>
      <c r="BP550" s="812" t="s">
        <v>749</v>
      </c>
      <c r="BQ550" s="811">
        <f>cleanrelateddisc(I550, H550, J550, K550, BN550, BO550, "Y", L550, M550, N550)+HARelatedDisc(I550, H550, J550, K550,BP550, "Y", L550)</f>
        <v>0</v>
      </c>
      <c r="BR550" s="810"/>
      <c r="BS550" s="810"/>
      <c r="BT550" s="811"/>
      <c r="BU550" s="811"/>
      <c r="BV550" s="810"/>
      <c r="BW550" s="811"/>
      <c r="BX550" s="810"/>
      <c r="BY550" s="813"/>
      <c r="BZ550" s="811"/>
      <c r="CA550" s="813"/>
      <c r="CB550" s="811"/>
      <c r="CC550" s="810"/>
      <c r="CD550" s="810"/>
      <c r="CE550" s="810"/>
      <c r="CF550" s="810"/>
      <c r="CG550" s="810"/>
      <c r="CH550" s="810"/>
      <c r="CI550" s="810"/>
      <c r="CJ550" s="810"/>
      <c r="CK550" s="814"/>
      <c r="CL550" s="815">
        <f t="array" ref="CL550">getSection(I550,J550,K550)</f>
        <v>2</v>
      </c>
      <c r="CM550" s="508">
        <f t="array" ref="CM550">IF(AQ550="N/A","",IF(CU550="N/A",0,GetRapPrice(I550,H550,J550,K550)))</f>
        <v>14000</v>
      </c>
      <c r="CN550" s="509">
        <f t="shared" si="132"/>
        <v>-0.30000000000000004</v>
      </c>
      <c r="CO550" s="509">
        <f t="array" ref="CO550">IF(AQ550="N/A","",IF(CU550="N/A",0,IF(ISBLANK(G550),0,GetPolSymmDiscount(I550,H550,J550,K550,L550,M550,N550,O550))))</f>
        <v>0</v>
      </c>
      <c r="CP550" s="509">
        <f t="array" ref="CP550">IF(AQ550="N/A","",Depthdisc(I550,H550,L550,J550,K550,Z550,"Y"))</f>
        <v>0</v>
      </c>
      <c r="CQ550" s="509">
        <f t="array" ref="CQ550">IF(AQ550="N/A","",IF(CU550="N/A",0,GetSizePremiums(I550,H550,J550,K550,L550,M550,N550,O550,getSection(G550,J550,K550))))</f>
        <v>0</v>
      </c>
      <c r="CR550" s="509">
        <f t="array" ref="CR550">IF(AQ550="N/A","",IF(CU550="N/A",0,IF(ISBLANK(G550),0,GetDiameterPremiums(I550,H550,L550,M550,N550,O550,J550,K550,T550))))</f>
        <v>0</v>
      </c>
      <c r="CS550" s="509">
        <f t="array" ref="CS550">IF(AQ550="N/A","",IF(CU550="N/A",0,IF(ISBLANK(G550),0,GetKtoSPremiums(I550,H550,J550,K550,AJ550))))</f>
        <v>0</v>
      </c>
      <c r="CT550" s="509">
        <f t="shared" si="133"/>
        <v>-0.30000000000000004</v>
      </c>
      <c r="CU550" s="508">
        <f t="array" ref="CU550">IF(AQ550="N/A","",GetFMP(I550, H550, J550, K550, L550, M550, N550, O550, (Q550+R550)/2,Z550,AJ550,"Y"))</f>
        <v>9800</v>
      </c>
      <c r="CV550" s="504">
        <f t="shared" si="134"/>
        <v>14700</v>
      </c>
      <c r="CW550" s="508">
        <f t="shared" si="135"/>
        <v>14000</v>
      </c>
      <c r="CX550" s="717">
        <f t="shared" si="136"/>
        <v>-0.15500000000000003</v>
      </c>
      <c r="CY550" s="717">
        <f>IF(OR(AQ550="N/A",BM550="N/A",BI550="N/A"),"",IF(AND(H550&lt;1,H550&gt;=0.3,I549="ROUND"),IF(CT550&gt;=-0.4,-0.2,-0.15),MAX(CX550,IF(OR(AQ550="N/A",BM550="N/A",BI550="N/A"),"",GetFinalDiscount("Y", I550, H550, J550, K550, L550, M550, N550, O550, AS550, AT550,AU550,AV550, AW550, AX550,AY550, AZ550, BA550, BB550,BC550,BD550, BE550,BG550, BH550, BJ550, BK550, BN550, BO550, BP550)))))</f>
        <v>-0.13</v>
      </c>
      <c r="CZ550" s="717">
        <f t="shared" si="137"/>
        <v>-0.30000000000000004</v>
      </c>
      <c r="DA550" s="509">
        <f t="shared" si="138"/>
        <v>-0.43000000000000005</v>
      </c>
      <c r="DB550" s="504">
        <f t="shared" si="139"/>
        <v>7979.9999999999991</v>
      </c>
      <c r="DC550" s="504">
        <f t="shared" si="140"/>
        <v>11969.999999999998</v>
      </c>
      <c r="DD550" s="504" t="str">
        <f t="shared" si="141"/>
        <v/>
      </c>
      <c r="DE550" s="504">
        <f t="array" ref="DE550">IF(OR(AQ550="N/A",BM550="N/A",BI550="N/A"),"",GetCertCharge(H550,"Y",AL550))</f>
        <v>146</v>
      </c>
      <c r="DF550" s="504">
        <f>IF(OR(AQ550="N/A",BM550="N/A",BI550="N/A"),"",DC550*Parameters!$L$3)</f>
        <v>478.79999999999995</v>
      </c>
      <c r="DG550" s="504">
        <f t="shared" si="142"/>
        <v>11345.199999999999</v>
      </c>
      <c r="DH550" s="504">
        <f t="shared" si="143"/>
        <v>7563.4666666666662</v>
      </c>
    </row>
    <row r="551" spans="2:112" x14ac:dyDescent="0.25">
      <c r="B551" s="798"/>
      <c r="C551" s="799" t="s">
        <v>1882</v>
      </c>
      <c r="D551" s="512"/>
      <c r="E551" s="512"/>
      <c r="F551" s="722" t="s">
        <v>24</v>
      </c>
      <c r="G551" s="800"/>
      <c r="H551" s="801">
        <v>1.5</v>
      </c>
      <c r="I551" s="509" t="s">
        <v>196</v>
      </c>
      <c r="J551" s="802" t="s">
        <v>285</v>
      </c>
      <c r="K551" s="803" t="s">
        <v>251</v>
      </c>
      <c r="L551" s="804" t="s">
        <v>188</v>
      </c>
      <c r="M551" s="805" t="s">
        <v>188</v>
      </c>
      <c r="N551" s="804" t="s">
        <v>188</v>
      </c>
      <c r="O551" s="804" t="s">
        <v>36</v>
      </c>
      <c r="P551" s="806"/>
      <c r="Q551" s="805"/>
      <c r="R551" s="805"/>
      <c r="S551" s="805"/>
      <c r="T551" s="805"/>
      <c r="U551" s="805">
        <v>1.008</v>
      </c>
      <c r="V551" s="805"/>
      <c r="W551" s="805"/>
      <c r="X551" s="805"/>
      <c r="Y551" s="805"/>
      <c r="Z551" s="805">
        <v>62.7</v>
      </c>
      <c r="AA551" s="512">
        <v>58</v>
      </c>
      <c r="AB551" s="512"/>
      <c r="AC551" s="512"/>
      <c r="AD551" s="807"/>
      <c r="AE551" s="805"/>
      <c r="AF551" s="805"/>
      <c r="AG551" s="805"/>
      <c r="AH551" s="805"/>
      <c r="AI551" s="512"/>
      <c r="AJ551" s="512" t="s">
        <v>2024</v>
      </c>
      <c r="AK551" s="807"/>
      <c r="AL551" s="512"/>
      <c r="AM551" s="807"/>
      <c r="AN551" s="512"/>
      <c r="AO551" s="559">
        <f t="array" ref="AO551">IF(AQ551="N/A","",GetRapPrice(I551,H551,J551,K551))</f>
        <v>4700</v>
      </c>
      <c r="AP551" s="509">
        <f t="shared" si="128"/>
        <v>-0.33000000000000007</v>
      </c>
      <c r="AQ551" s="508">
        <f t="array" ref="AQ551">GetFMP(I551,H551,J551,K551,L551,M551,N551,O551,(Q551+R551)/2,Z551,AJ551,"Y")</f>
        <v>3148.9999999999995</v>
      </c>
      <c r="AR551" s="504">
        <f t="shared" si="129"/>
        <v>4723.4999999999991</v>
      </c>
      <c r="AS551" s="808"/>
      <c r="AT551" s="809"/>
      <c r="AU551" s="810"/>
      <c r="AV551" s="810"/>
      <c r="AW551" s="811" t="s">
        <v>189</v>
      </c>
      <c r="AX551" s="811" t="s">
        <v>253</v>
      </c>
      <c r="AY551" s="810" t="s">
        <v>1180</v>
      </c>
      <c r="AZ551" s="810" t="s">
        <v>267</v>
      </c>
      <c r="BA551" s="810" t="s">
        <v>1183</v>
      </c>
      <c r="BB551" s="810" t="s">
        <v>1183</v>
      </c>
      <c r="BC551" s="810" t="s">
        <v>1183</v>
      </c>
      <c r="BD551" s="810" t="s">
        <v>1183</v>
      </c>
      <c r="BE551" s="810" t="s">
        <v>1183</v>
      </c>
      <c r="BF551" s="811">
        <f>NaturalRelatedDisc(I551,H551,J551,K551,AX551,"Y",L551,M551,N551,O551)+NaturalRelatedDisc(I551,H551,J551,K551,AY551,"Y",L551,M551,N551,O551)+OpenRelatedDisc(I551,H551,J551,K551,AZ551,"Y",L551,M551,N551,O551)+GrainingRelatedDisc(I551,H551,J551,K551,BA551,"Surface","Y",L551,M551,N551,O551)+GrainingRelatedDisc(I551,H551,J551,K551,BB551,"Internal","Y",L551,M551,N551,O551)+OthersRelatedDisc(I551,H551,J551,K551,BC551,"Y",L551,M551,N551,O551)+OthersRelatedDisc(I551,H551,J551,K551,BD551,"Y",L551,M551,N551,O551)+OthersRelatedDisc(I551,H551,J551,K551,BE551,"Y",L551,M551,N551,O551)+cutrelatedDisc(I551,H551,J551,K551,L551,M551,N551,AW551,"Y",O551)+GetColClarupgDwg(I551,H551,J551,K551,AU551,AV551,"Y",L551)</f>
        <v>-0.03</v>
      </c>
      <c r="BG551" s="810" t="s">
        <v>1183</v>
      </c>
      <c r="BH551" s="810" t="s">
        <v>1183</v>
      </c>
      <c r="BI551" s="811">
        <f t="shared" si="130"/>
        <v>0</v>
      </c>
      <c r="BJ551" s="810" t="s">
        <v>1284</v>
      </c>
      <c r="BK551" s="810" t="s">
        <v>1183</v>
      </c>
      <c r="BL551" s="810" t="s">
        <v>1183</v>
      </c>
      <c r="BM551" s="811">
        <f t="shared" si="131"/>
        <v>-1.4999999999999999E-2</v>
      </c>
      <c r="BN551" s="812" t="s">
        <v>861</v>
      </c>
      <c r="BO551" s="812" t="s">
        <v>861</v>
      </c>
      <c r="BP551" s="812" t="s">
        <v>749</v>
      </c>
      <c r="BQ551" s="811">
        <f>cleanrelateddisc(I551, H551, J551, K551, BN551, BO551, "Y", L551, M551, N551)+HARelatedDisc(I551, H551, J551, K551,BP551, "Y", L551)</f>
        <v>5.0000000000000001E-3</v>
      </c>
      <c r="BR551" s="810"/>
      <c r="BS551" s="810"/>
      <c r="BT551" s="811"/>
      <c r="BU551" s="811"/>
      <c r="BV551" s="810"/>
      <c r="BW551" s="811"/>
      <c r="BX551" s="810"/>
      <c r="BY551" s="813"/>
      <c r="BZ551" s="811"/>
      <c r="CA551" s="813"/>
      <c r="CB551" s="811"/>
      <c r="CC551" s="810"/>
      <c r="CD551" s="810"/>
      <c r="CE551" s="810"/>
      <c r="CF551" s="810"/>
      <c r="CG551" s="810"/>
      <c r="CH551" s="810"/>
      <c r="CI551" s="810"/>
      <c r="CJ551" s="810"/>
      <c r="CK551" s="814"/>
      <c r="CL551" s="815">
        <f t="array" ref="CL551">getSection(I551,J551,K551)</f>
        <v>6</v>
      </c>
      <c r="CM551" s="508">
        <f t="array" ref="CM551">IF(AQ551="N/A","",IF(CU551="N/A",0,GetRapPrice(I551,H551,J551,K551)))</f>
        <v>4700</v>
      </c>
      <c r="CN551" s="509">
        <f t="shared" si="132"/>
        <v>-0.33000000000000007</v>
      </c>
      <c r="CO551" s="509">
        <f t="array" ref="CO551">IF(AQ551="N/A","",IF(CU551="N/A",0,IF(ISBLANK(G551),0,GetPolSymmDiscount(I551,H551,J551,K551,L551,M551,N551,O551))))</f>
        <v>0</v>
      </c>
      <c r="CP551" s="509">
        <f t="array" ref="CP551">IF(AQ551="N/A","",Depthdisc(I551,H551,L551,J551,K551,Z551,"Y"))</f>
        <v>0</v>
      </c>
      <c r="CQ551" s="509">
        <f t="array" ref="CQ551">IF(AQ551="N/A","",IF(CU551="N/A",0,GetSizePremiums(I551,H551,J551,K551,L551,M551,N551,O551,getSection(G551,J551,K551))))</f>
        <v>0</v>
      </c>
      <c r="CR551" s="509">
        <f t="array" ref="CR551">IF(AQ551="N/A","",IF(CU551="N/A",0,IF(ISBLANK(G551),0,GetDiameterPremiums(I551,H551,L551,M551,N551,O551,J551,K551,T551))))</f>
        <v>0</v>
      </c>
      <c r="CS551" s="509">
        <f t="array" ref="CS551">IF(AQ551="N/A","",IF(CU551="N/A",0,IF(ISBLANK(G551),0,GetKtoSPremiums(I551,H551,J551,K551,AJ551))))</f>
        <v>0</v>
      </c>
      <c r="CT551" s="509">
        <f t="shared" si="133"/>
        <v>-0.33000000000000007</v>
      </c>
      <c r="CU551" s="508">
        <f t="array" ref="CU551">IF(AQ551="N/A","",GetFMP(I551, H551, J551, K551, L551, M551, N551, O551, (Q551+R551)/2,Z551,AJ551,"Y"))</f>
        <v>3148.9999999999995</v>
      </c>
      <c r="CV551" s="504">
        <f t="shared" si="134"/>
        <v>4723.4999999999991</v>
      </c>
      <c r="CW551" s="508">
        <f t="shared" si="135"/>
        <v>4700</v>
      </c>
      <c r="CX551" s="717">
        <f t="shared" si="136"/>
        <v>-0.04</v>
      </c>
      <c r="CY551" s="717">
        <f>IF(OR(AQ551="N/A",BM551="N/A",BI551="N/A"),"",IF(AND(H551&lt;1,H551&gt;=0.3,I550="ROUND"),IF(CT551&gt;=-0.4,-0.2,-0.15),MAX(CX551,IF(OR(AQ551="N/A",BM551="N/A",BI551="N/A"),"",GetFinalDiscount("Y", I551, H551, J551, K551, L551, M551, N551, O551, AS551, AT551,AU551,AV551, AW551, AX551,AY551, AZ551, BA551, BB551,BC551,BD551, BE551,BG551, BH551, BJ551, BK551, BN551, BO551, BP551)))))</f>
        <v>-0.04</v>
      </c>
      <c r="CZ551" s="717">
        <f t="shared" si="137"/>
        <v>-0.33000000000000007</v>
      </c>
      <c r="DA551" s="509">
        <f t="shared" si="138"/>
        <v>-0.37000000000000005</v>
      </c>
      <c r="DB551" s="504">
        <f t="shared" si="139"/>
        <v>2960.9999999999995</v>
      </c>
      <c r="DC551" s="504">
        <f t="shared" si="140"/>
        <v>4441.4999999999991</v>
      </c>
      <c r="DD551" s="504" t="str">
        <f t="shared" si="141"/>
        <v/>
      </c>
      <c r="DE551" s="504">
        <f t="array" ref="DE551">IF(OR(AQ551="N/A",BM551="N/A",BI551="N/A"),"",GetCertCharge(H551,"Y",AL551))</f>
        <v>146</v>
      </c>
      <c r="DF551" s="504">
        <f>IF(OR(AQ551="N/A",BM551="N/A",BI551="N/A"),"",DC551*Parameters!$L$3)</f>
        <v>177.65999999999997</v>
      </c>
      <c r="DG551" s="504">
        <f t="shared" si="142"/>
        <v>4117.8399999999992</v>
      </c>
      <c r="DH551" s="504">
        <f t="shared" si="143"/>
        <v>2745.226666666666</v>
      </c>
    </row>
    <row r="552" spans="2:112" x14ac:dyDescent="0.25">
      <c r="B552" s="798"/>
      <c r="C552" s="799" t="s">
        <v>1883</v>
      </c>
      <c r="D552" s="512"/>
      <c r="E552" s="512"/>
      <c r="F552" s="722" t="s">
        <v>24</v>
      </c>
      <c r="G552" s="800"/>
      <c r="H552" s="801">
        <v>1.5</v>
      </c>
      <c r="I552" s="509" t="s">
        <v>196</v>
      </c>
      <c r="J552" s="802" t="s">
        <v>285</v>
      </c>
      <c r="K552" s="803" t="s">
        <v>280</v>
      </c>
      <c r="L552" s="804" t="s">
        <v>202</v>
      </c>
      <c r="M552" s="805" t="s">
        <v>188</v>
      </c>
      <c r="N552" s="804" t="s">
        <v>202</v>
      </c>
      <c r="O552" s="804" t="s">
        <v>36</v>
      </c>
      <c r="P552" s="806"/>
      <c r="Q552" s="805"/>
      <c r="R552" s="805"/>
      <c r="S552" s="805"/>
      <c r="T552" s="805"/>
      <c r="U552" s="805">
        <v>1.016</v>
      </c>
      <c r="V552" s="805"/>
      <c r="W552" s="805"/>
      <c r="X552" s="805"/>
      <c r="Y552" s="805"/>
      <c r="Z552" s="805">
        <v>64.900000000000006</v>
      </c>
      <c r="AA552" s="512">
        <v>55</v>
      </c>
      <c r="AB552" s="512"/>
      <c r="AC552" s="512"/>
      <c r="AD552" s="807"/>
      <c r="AE552" s="805"/>
      <c r="AF552" s="805"/>
      <c r="AG552" s="805"/>
      <c r="AH552" s="805"/>
      <c r="AI552" s="512"/>
      <c r="AJ552" s="512" t="s">
        <v>2025</v>
      </c>
      <c r="AK552" s="807"/>
      <c r="AL552" s="512"/>
      <c r="AM552" s="807"/>
      <c r="AN552" s="512"/>
      <c r="AO552" s="559">
        <f t="array" ref="AO552">IF(AQ552="N/A","",GetRapPrice(I552,H552,J552,K552))</f>
        <v>3500</v>
      </c>
      <c r="AP552" s="509">
        <f t="shared" si="128"/>
        <v>-0.31999999999999995</v>
      </c>
      <c r="AQ552" s="508">
        <f t="array" ref="AQ552">GetFMP(I552,H552,J552,K552,L552,M552,N552,O552,(Q552+R552)/2,Z552,AJ552,"Y")</f>
        <v>2380</v>
      </c>
      <c r="AR552" s="504">
        <f t="shared" si="129"/>
        <v>3570</v>
      </c>
      <c r="AS552" s="808"/>
      <c r="AT552" s="809"/>
      <c r="AU552" s="810"/>
      <c r="AV552" s="810"/>
      <c r="AW552" s="811" t="s">
        <v>189</v>
      </c>
      <c r="AX552" s="811" t="s">
        <v>253</v>
      </c>
      <c r="AY552" s="810" t="s">
        <v>1181</v>
      </c>
      <c r="AZ552" s="810" t="s">
        <v>1183</v>
      </c>
      <c r="BA552" s="810" t="s">
        <v>1183</v>
      </c>
      <c r="BB552" s="810" t="s">
        <v>1183</v>
      </c>
      <c r="BC552" s="810" t="s">
        <v>1183</v>
      </c>
      <c r="BD552" s="810" t="s">
        <v>1183</v>
      </c>
      <c r="BE552" s="810" t="s">
        <v>1183</v>
      </c>
      <c r="BF552" s="811">
        <f>NaturalRelatedDisc(I552,H552,J552,K552,AX552,"Y",L552,M552,N552,O552)+NaturalRelatedDisc(I552,H552,J552,K552,AY552,"Y",L552,M552,N552,O552)+OpenRelatedDisc(I552,H552,J552,K552,AZ552,"Y",L552,M552,N552,O552)+GrainingRelatedDisc(I552,H552,J552,K552,BA552,"Surface","Y",L552,M552,N552,O552)+GrainingRelatedDisc(I552,H552,J552,K552,BB552,"Internal","Y",L552,M552,N552,O552)+OthersRelatedDisc(I552,H552,J552,K552,BC552,"Y",L552,M552,N552,O552)+OthersRelatedDisc(I552,H552,J552,K552,BD552,"Y",L552,M552,N552,O552)+OthersRelatedDisc(I552,H552,J552,K552,BE552,"Y",L552,M552,N552,O552)+cutrelatedDisc(I552,H552,J552,K552,L552,M552,N552,AW552,"Y",O552)+GetColClarupgDwg(I552,H552,J552,K552,AU552,AV552,"Y",L552)</f>
        <v>0</v>
      </c>
      <c r="BG552" s="810" t="s">
        <v>192</v>
      </c>
      <c r="BH552" s="810" t="s">
        <v>1183</v>
      </c>
      <c r="BI552" s="811">
        <f t="shared" si="130"/>
        <v>-0.03</v>
      </c>
      <c r="BJ552" s="810" t="s">
        <v>1183</v>
      </c>
      <c r="BK552" s="810" t="s">
        <v>1183</v>
      </c>
      <c r="BL552" s="810" t="s">
        <v>1326</v>
      </c>
      <c r="BM552" s="811">
        <f t="shared" si="131"/>
        <v>0</v>
      </c>
      <c r="BN552" s="812" t="s">
        <v>749</v>
      </c>
      <c r="BO552" s="812" t="s">
        <v>861</v>
      </c>
      <c r="BP552" s="812" t="s">
        <v>749</v>
      </c>
      <c r="BQ552" s="811">
        <f>cleanrelateddisc(I552, H552, J552, K552, BN552, BO552, "Y", L552, M552, N552)+HARelatedDisc(I552, H552, J552, K552,BP552, "Y", L552)</f>
        <v>0.01</v>
      </c>
      <c r="BR552" s="810"/>
      <c r="BS552" s="810"/>
      <c r="BT552" s="811"/>
      <c r="BU552" s="811"/>
      <c r="BV552" s="810"/>
      <c r="BW552" s="811"/>
      <c r="BX552" s="810"/>
      <c r="BY552" s="813"/>
      <c r="BZ552" s="811"/>
      <c r="CA552" s="813"/>
      <c r="CB552" s="811"/>
      <c r="CC552" s="810"/>
      <c r="CD552" s="810"/>
      <c r="CE552" s="810"/>
      <c r="CF552" s="810"/>
      <c r="CG552" s="810"/>
      <c r="CH552" s="810"/>
      <c r="CI552" s="810"/>
      <c r="CJ552" s="810"/>
      <c r="CK552" s="814"/>
      <c r="CL552" s="815">
        <f t="array" ref="CL552">getSection(I552,J552,K552)</f>
        <v>9</v>
      </c>
      <c r="CM552" s="508">
        <f t="array" ref="CM552">IF(AQ552="N/A","",IF(CU552="N/A",0,GetRapPrice(I552,H552,J552,K552)))</f>
        <v>3500</v>
      </c>
      <c r="CN552" s="509">
        <f t="shared" si="132"/>
        <v>-0.31999999999999995</v>
      </c>
      <c r="CO552" s="509">
        <f t="array" ref="CO552">IF(AQ552="N/A","",IF(CU552="N/A",0,IF(ISBLANK(G552),0,GetPolSymmDiscount(I552,H552,J552,K552,L552,M552,N552,O552))))</f>
        <v>0</v>
      </c>
      <c r="CP552" s="509">
        <f t="array" ref="CP552">IF(AQ552="N/A","",Depthdisc(I552,H552,L552,J552,K552,Z552,"Y"))</f>
        <v>0</v>
      </c>
      <c r="CQ552" s="509">
        <f t="array" ref="CQ552">IF(AQ552="N/A","",IF(CU552="N/A",0,GetSizePremiums(I552,H552,J552,K552,L552,M552,N552,O552,getSection(G552,J552,K552))))</f>
        <v>0</v>
      </c>
      <c r="CR552" s="509">
        <f t="array" ref="CR552">IF(AQ552="N/A","",IF(CU552="N/A",0,IF(ISBLANK(G552),0,GetDiameterPremiums(I552,H552,L552,M552,N552,O552,J552,K552,T552))))</f>
        <v>0</v>
      </c>
      <c r="CS552" s="509">
        <f t="array" ref="CS552">IF(AQ552="N/A","",IF(CU552="N/A",0,IF(ISBLANK(G552),0,GetKtoSPremiums(I552,H552,J552,K552,AJ552))))</f>
        <v>0</v>
      </c>
      <c r="CT552" s="509">
        <f t="shared" si="133"/>
        <v>-0.31999999999999995</v>
      </c>
      <c r="CU552" s="508">
        <f t="array" ref="CU552">IF(AQ552="N/A","",GetFMP(I552, H552, J552, K552, L552, M552, N552, O552, (Q552+R552)/2,Z552,AJ552,"Y"))</f>
        <v>2380</v>
      </c>
      <c r="CV552" s="504">
        <f t="shared" si="134"/>
        <v>3570</v>
      </c>
      <c r="CW552" s="508">
        <f t="shared" si="135"/>
        <v>3500</v>
      </c>
      <c r="CX552" s="717">
        <f t="shared" si="136"/>
        <v>-1.9999999999999997E-2</v>
      </c>
      <c r="CY552" s="717">
        <f>IF(OR(AQ552="N/A",BM552="N/A",BI552="N/A"),"",IF(AND(H552&lt;1,H552&gt;=0.3,I551="ROUND"),IF(CT552&gt;=-0.4,-0.2,-0.15),MAX(CX552,IF(OR(AQ552="N/A",BM552="N/A",BI552="N/A"),"",GetFinalDiscount("Y", I552, H552, J552, K552, L552, M552, N552, O552, AS552, AT552,AU552,AV552, AW552, AX552,AY552, AZ552, BA552, BB552,BC552,BD552, BE552,BG552, BH552, BJ552, BK552, BN552, BO552, BP552)))))</f>
        <v>-1.9999999999999997E-2</v>
      </c>
      <c r="CZ552" s="717">
        <f t="shared" si="137"/>
        <v>-0.31999999999999995</v>
      </c>
      <c r="DA552" s="509">
        <f t="shared" si="138"/>
        <v>-0.33999999999999997</v>
      </c>
      <c r="DB552" s="504">
        <f t="shared" si="139"/>
        <v>2310</v>
      </c>
      <c r="DC552" s="504">
        <f t="shared" si="140"/>
        <v>3465</v>
      </c>
      <c r="DD552" s="504" t="str">
        <f t="shared" si="141"/>
        <v/>
      </c>
      <c r="DE552" s="504">
        <f t="array" ref="DE552">IF(OR(AQ552="N/A",BM552="N/A",BI552="N/A"),"",GetCertCharge(H552,"Y",AL552))</f>
        <v>146</v>
      </c>
      <c r="DF552" s="504">
        <f>IF(OR(AQ552="N/A",BM552="N/A",BI552="N/A"),"",DC552*Parameters!$L$3)</f>
        <v>138.6</v>
      </c>
      <c r="DG552" s="504">
        <f t="shared" si="142"/>
        <v>3180.4</v>
      </c>
      <c r="DH552" s="504">
        <f t="shared" si="143"/>
        <v>2120.2666666666669</v>
      </c>
    </row>
    <row r="553" spans="2:112" x14ac:dyDescent="0.25">
      <c r="B553" s="798"/>
      <c r="C553" s="799" t="s">
        <v>1884</v>
      </c>
      <c r="D553" s="512"/>
      <c r="E553" s="512"/>
      <c r="F553" s="722" t="s">
        <v>24</v>
      </c>
      <c r="G553" s="800"/>
      <c r="H553" s="801">
        <v>1.5</v>
      </c>
      <c r="I553" s="509" t="s">
        <v>196</v>
      </c>
      <c r="J553" s="802" t="s">
        <v>233</v>
      </c>
      <c r="K553" s="803" t="s">
        <v>259</v>
      </c>
      <c r="L553" s="804" t="s">
        <v>188</v>
      </c>
      <c r="M553" s="805" t="s">
        <v>188</v>
      </c>
      <c r="N553" s="804" t="s">
        <v>188</v>
      </c>
      <c r="O553" s="804" t="s">
        <v>22</v>
      </c>
      <c r="P553" s="806"/>
      <c r="Q553" s="805"/>
      <c r="R553" s="805"/>
      <c r="S553" s="805"/>
      <c r="T553" s="805"/>
      <c r="U553" s="805">
        <v>1.0069999999999999</v>
      </c>
      <c r="V553" s="805"/>
      <c r="W553" s="805"/>
      <c r="X553" s="805"/>
      <c r="Y553" s="805"/>
      <c r="Z553" s="805">
        <v>63</v>
      </c>
      <c r="AA553" s="512">
        <v>57.2</v>
      </c>
      <c r="AB553" s="512"/>
      <c r="AC553" s="512"/>
      <c r="AD553" s="807"/>
      <c r="AE553" s="805"/>
      <c r="AF553" s="805"/>
      <c r="AG553" s="805"/>
      <c r="AH553" s="805"/>
      <c r="AI553" s="512"/>
      <c r="AJ553" s="512" t="s">
        <v>1925</v>
      </c>
      <c r="AK553" s="807"/>
      <c r="AL553" s="512"/>
      <c r="AM553" s="807"/>
      <c r="AN553" s="512"/>
      <c r="AO553" s="559">
        <f t="array" ref="AO553">IF(AQ553="N/A","",GetRapPrice(I553,H553,J553,K553))</f>
        <v>11600</v>
      </c>
      <c r="AP553" s="509">
        <f t="shared" si="128"/>
        <v>-0.27</v>
      </c>
      <c r="AQ553" s="508">
        <f t="array" ref="AQ553">GetFMP(I553,H553,J553,K553,L553,M553,N553,O553,(Q553+R553)/2,Z553,AJ553,"Y")</f>
        <v>8468</v>
      </c>
      <c r="AR553" s="504">
        <f t="shared" si="129"/>
        <v>12702</v>
      </c>
      <c r="AS553" s="808"/>
      <c r="AT553" s="809"/>
      <c r="AU553" s="810"/>
      <c r="AV553" s="810"/>
      <c r="AW553" s="811"/>
      <c r="AX553" s="811" t="s">
        <v>1183</v>
      </c>
      <c r="AY553" s="810" t="s">
        <v>1183</v>
      </c>
      <c r="AZ553" s="810" t="s">
        <v>1183</v>
      </c>
      <c r="BA553" s="810" t="s">
        <v>1183</v>
      </c>
      <c r="BB553" s="810" t="s">
        <v>1183</v>
      </c>
      <c r="BC553" s="810" t="s">
        <v>1183</v>
      </c>
      <c r="BD553" s="810" t="s">
        <v>1183</v>
      </c>
      <c r="BE553" s="810" t="s">
        <v>1183</v>
      </c>
      <c r="BF553" s="811">
        <f>NaturalRelatedDisc(I553,H553,J553,K553,AX553,"Y",L553,M553,N553,O553)+NaturalRelatedDisc(I553,H553,J553,K553,AY553,"Y",L553,M553,N553,O553)+OpenRelatedDisc(I553,H553,J553,K553,AZ553,"Y",L553,M553,N553,O553)+GrainingRelatedDisc(I553,H553,J553,K553,BA553,"Surface","Y",L553,M553,N553,O553)+GrainingRelatedDisc(I553,H553,J553,K553,BB553,"Internal","Y",L553,M553,N553,O553)+OthersRelatedDisc(I553,H553,J553,K553,BC553,"Y",L553,M553,N553,O553)+OthersRelatedDisc(I553,H553,J553,K553,BD553,"Y",L553,M553,N553,O553)+OthersRelatedDisc(I553,H553,J553,K553,BE553,"Y",L553,M553,N553,O553)+cutrelatedDisc(I553,H553,J553,K553,L553,M553,N553,AW553,"Y",O553)+GetColClarupgDwg(I553,H553,J553,K553,AU553,AV553,"Y",L553)</f>
        <v>0</v>
      </c>
      <c r="BG553" s="810" t="s">
        <v>1183</v>
      </c>
      <c r="BH553" s="810" t="s">
        <v>1183</v>
      </c>
      <c r="BI553" s="811">
        <f t="shared" si="130"/>
        <v>0</v>
      </c>
      <c r="BJ553" s="810" t="s">
        <v>1183</v>
      </c>
      <c r="BK553" s="810" t="s">
        <v>1183</v>
      </c>
      <c r="BL553" s="810" t="s">
        <v>1183</v>
      </c>
      <c r="BM553" s="811">
        <f t="shared" si="131"/>
        <v>0</v>
      </c>
      <c r="BN553" s="812" t="s">
        <v>861</v>
      </c>
      <c r="BO553" s="812" t="s">
        <v>749</v>
      </c>
      <c r="BP553" s="812" t="s">
        <v>749</v>
      </c>
      <c r="BQ553" s="811">
        <f>cleanrelateddisc(I553, H553, J553, K553, BN553, BO553, "Y", L553, M553, N553)+HARelatedDisc(I553, H553, J553, K553,BP553, "Y", L553)</f>
        <v>1.4999999999999999E-2</v>
      </c>
      <c r="BR553" s="810"/>
      <c r="BS553" s="810"/>
      <c r="BT553" s="811"/>
      <c r="BU553" s="811"/>
      <c r="BV553" s="810"/>
      <c r="BW553" s="811"/>
      <c r="BX553" s="810"/>
      <c r="BY553" s="813"/>
      <c r="BZ553" s="811"/>
      <c r="CA553" s="813"/>
      <c r="CB553" s="811"/>
      <c r="CC553" s="810"/>
      <c r="CD553" s="810"/>
      <c r="CE553" s="810"/>
      <c r="CF553" s="810"/>
      <c r="CG553" s="810"/>
      <c r="CH553" s="810"/>
      <c r="CI553" s="810"/>
      <c r="CJ553" s="810"/>
      <c r="CK553" s="814"/>
      <c r="CL553" s="815">
        <f t="array" ref="CL553">getSection(I553,J553,K553)</f>
        <v>7</v>
      </c>
      <c r="CM553" s="508">
        <f t="array" ref="CM553">IF(AQ553="N/A","",IF(CU553="N/A",0,GetRapPrice(I553,H553,J553,K553)))</f>
        <v>11600</v>
      </c>
      <c r="CN553" s="509">
        <f t="shared" si="132"/>
        <v>-0.27</v>
      </c>
      <c r="CO553" s="509">
        <f t="array" ref="CO553">IF(AQ553="N/A","",IF(CU553="N/A",0,IF(ISBLANK(G553),0,GetPolSymmDiscount(I553,H553,J553,K553,L553,M553,N553,O553))))</f>
        <v>0</v>
      </c>
      <c r="CP553" s="509">
        <f t="array" ref="CP553">IF(AQ553="N/A","",Depthdisc(I553,H553,L553,J553,K553,Z553,"Y"))</f>
        <v>0</v>
      </c>
      <c r="CQ553" s="509">
        <f t="array" ref="CQ553">IF(AQ553="N/A","",IF(CU553="N/A",0,GetSizePremiums(I553,H553,J553,K553,L553,M553,N553,O553,getSection(G553,J553,K553))))</f>
        <v>0</v>
      </c>
      <c r="CR553" s="509">
        <f t="array" ref="CR553">IF(AQ553="N/A","",IF(CU553="N/A",0,IF(ISBLANK(G553),0,GetDiameterPremiums(I553,H553,L553,M553,N553,O553,J553,K553,T553))))</f>
        <v>0</v>
      </c>
      <c r="CS553" s="509">
        <f t="array" ref="CS553">IF(AQ553="N/A","",IF(CU553="N/A",0,IF(ISBLANK(G553),0,GetKtoSPremiums(I553,H553,J553,K553,AJ553))))</f>
        <v>0</v>
      </c>
      <c r="CT553" s="509">
        <f t="shared" si="133"/>
        <v>-0.27</v>
      </c>
      <c r="CU553" s="508">
        <f t="array" ref="CU553">IF(AQ553="N/A","",GetFMP(I553, H553, J553, K553, L553, M553, N553, O553, (Q553+R553)/2,Z553,AJ553,"Y"))</f>
        <v>8468</v>
      </c>
      <c r="CV553" s="504">
        <f t="shared" si="134"/>
        <v>12702</v>
      </c>
      <c r="CW553" s="508">
        <f t="shared" si="135"/>
        <v>11600</v>
      </c>
      <c r="CX553" s="717">
        <f t="shared" si="136"/>
        <v>1.4999999999999999E-2</v>
      </c>
      <c r="CY553" s="717">
        <f>IF(OR(AQ553="N/A",BM553="N/A",BI553="N/A"),"",IF(AND(H553&lt;1,H553&gt;=0.3,I552="ROUND"),IF(CT553&gt;=-0.4,-0.2,-0.15),MAX(CX553,IF(OR(AQ553="N/A",BM553="N/A",BI553="N/A"),"",GetFinalDiscount("Y", I553, H553, J553, K553, L553, M553, N553, O553, AS553, AT553,AU553,AV553, AW553, AX553,AY553, AZ553, BA553, BB553,BC553,BD553, BE553,BG553, BH553, BJ553, BK553, BN553, BO553, BP553)))))</f>
        <v>1.4999999999999999E-2</v>
      </c>
      <c r="CZ553" s="717">
        <f t="shared" si="137"/>
        <v>-0.27</v>
      </c>
      <c r="DA553" s="509">
        <f t="shared" si="138"/>
        <v>-0.255</v>
      </c>
      <c r="DB553" s="504">
        <f t="shared" si="139"/>
        <v>8642</v>
      </c>
      <c r="DC553" s="504">
        <f t="shared" si="140"/>
        <v>12963</v>
      </c>
      <c r="DD553" s="504" t="str">
        <f t="shared" si="141"/>
        <v/>
      </c>
      <c r="DE553" s="504">
        <f t="array" ref="DE553">IF(OR(AQ553="N/A",BM553="N/A",BI553="N/A"),"",GetCertCharge(H553,"Y",AL553))</f>
        <v>146</v>
      </c>
      <c r="DF553" s="504">
        <f>IF(OR(AQ553="N/A",BM553="N/A",BI553="N/A"),"",DC553*Parameters!$L$3)</f>
        <v>518.52</v>
      </c>
      <c r="DG553" s="504">
        <f t="shared" si="142"/>
        <v>12298.48</v>
      </c>
      <c r="DH553" s="504">
        <f t="shared" si="143"/>
        <v>8198.9866666666658</v>
      </c>
    </row>
    <row r="554" spans="2:112" x14ac:dyDescent="0.25">
      <c r="B554" s="798"/>
      <c r="C554" s="799" t="s">
        <v>1885</v>
      </c>
      <c r="D554" s="512"/>
      <c r="E554" s="512"/>
      <c r="F554" s="722" t="s">
        <v>24</v>
      </c>
      <c r="G554" s="800"/>
      <c r="H554" s="801">
        <v>1.51</v>
      </c>
      <c r="I554" s="509" t="s">
        <v>196</v>
      </c>
      <c r="J554" s="802" t="s">
        <v>258</v>
      </c>
      <c r="K554" s="803" t="s">
        <v>266</v>
      </c>
      <c r="L554" s="804" t="s">
        <v>188</v>
      </c>
      <c r="M554" s="805" t="s">
        <v>188</v>
      </c>
      <c r="N554" s="804" t="s">
        <v>188</v>
      </c>
      <c r="O554" s="804" t="s">
        <v>22</v>
      </c>
      <c r="P554" s="806"/>
      <c r="Q554" s="805"/>
      <c r="R554" s="805"/>
      <c r="S554" s="805"/>
      <c r="T554" s="805"/>
      <c r="U554" s="805">
        <v>1.008</v>
      </c>
      <c r="V554" s="805"/>
      <c r="W554" s="805"/>
      <c r="X554" s="805"/>
      <c r="Y554" s="805"/>
      <c r="Z554" s="805">
        <v>62.9</v>
      </c>
      <c r="AA554" s="512">
        <v>56</v>
      </c>
      <c r="AB554" s="512"/>
      <c r="AC554" s="512"/>
      <c r="AD554" s="807"/>
      <c r="AE554" s="805"/>
      <c r="AF554" s="805"/>
      <c r="AG554" s="805"/>
      <c r="AH554" s="805"/>
      <c r="AI554" s="512"/>
      <c r="AJ554" s="512" t="s">
        <v>2026</v>
      </c>
      <c r="AK554" s="807"/>
      <c r="AL554" s="512"/>
      <c r="AM554" s="807"/>
      <c r="AN554" s="512"/>
      <c r="AO554" s="559">
        <f t="array" ref="AO554">IF(AQ554="N/A","",GetRapPrice(I554,H554,J554,K554))</f>
        <v>7900</v>
      </c>
      <c r="AP554" s="509">
        <f t="shared" si="128"/>
        <v>-0.29000000000000004</v>
      </c>
      <c r="AQ554" s="508">
        <f t="array" ref="AQ554">GetFMP(I554,H554,J554,K554,L554,M554,N554,O554,(Q554+R554)/2,Z554,AJ554,"Y")</f>
        <v>5609</v>
      </c>
      <c r="AR554" s="504">
        <f t="shared" si="129"/>
        <v>8469.59</v>
      </c>
      <c r="AS554" s="808"/>
      <c r="AT554" s="809"/>
      <c r="AU554" s="810"/>
      <c r="AV554" s="810"/>
      <c r="AW554" s="811" t="s">
        <v>189</v>
      </c>
      <c r="AX554" s="811" t="s">
        <v>1183</v>
      </c>
      <c r="AY554" s="810" t="s">
        <v>1182</v>
      </c>
      <c r="AZ554" s="810" t="s">
        <v>267</v>
      </c>
      <c r="BA554" s="810" t="s">
        <v>195</v>
      </c>
      <c r="BB554" s="810" t="s">
        <v>1183</v>
      </c>
      <c r="BC554" s="810" t="s">
        <v>1183</v>
      </c>
      <c r="BD554" s="810" t="s">
        <v>1183</v>
      </c>
      <c r="BE554" s="810" t="s">
        <v>1183</v>
      </c>
      <c r="BF554" s="811">
        <f>NaturalRelatedDisc(I554,H554,J554,K554,AX554,"Y",L554,M554,N554,O554)+NaturalRelatedDisc(I554,H554,J554,K554,AY554,"Y",L554,M554,N554,O554)+OpenRelatedDisc(I554,H554,J554,K554,AZ554,"Y",L554,M554,N554,O554)+GrainingRelatedDisc(I554,H554,J554,K554,BA554,"Surface","Y",L554,M554,N554,O554)+GrainingRelatedDisc(I554,H554,J554,K554,BB554,"Internal","Y",L554,M554,N554,O554)+OthersRelatedDisc(I554,H554,J554,K554,BC554,"Y",L554,M554,N554,O554)+OthersRelatedDisc(I554,H554,J554,K554,BD554,"Y",L554,M554,N554,O554)+OthersRelatedDisc(I554,H554,J554,K554,BE554,"Y",L554,M554,N554,O554)+cutrelatedDisc(I554,H554,J554,K554,L554,M554,N554,AW554,"Y",O554)+GetColClarupgDwg(I554,H554,J554,K554,AU554,AV554,"Y",L554)</f>
        <v>-0.02</v>
      </c>
      <c r="BG554" s="810" t="s">
        <v>1183</v>
      </c>
      <c r="BH554" s="810" t="s">
        <v>1183</v>
      </c>
      <c r="BI554" s="811">
        <f t="shared" si="130"/>
        <v>0</v>
      </c>
      <c r="BJ554" s="810" t="s">
        <v>1284</v>
      </c>
      <c r="BK554" s="810" t="s">
        <v>1183</v>
      </c>
      <c r="BL554" s="810" t="s">
        <v>1323</v>
      </c>
      <c r="BM554" s="811">
        <f t="shared" si="131"/>
        <v>-1.4999999999999999E-2</v>
      </c>
      <c r="BN554" s="812" t="s">
        <v>749</v>
      </c>
      <c r="BO554" s="812" t="s">
        <v>861</v>
      </c>
      <c r="BP554" s="812" t="s">
        <v>861</v>
      </c>
      <c r="BQ554" s="811">
        <f>cleanrelateddisc(I554, H554, J554, K554, BN554, BO554, "Y", L554, M554, N554)+HARelatedDisc(I554, H554, J554, K554,BP554, "Y", L554)</f>
        <v>0.03</v>
      </c>
      <c r="BR554" s="810"/>
      <c r="BS554" s="810"/>
      <c r="BT554" s="811"/>
      <c r="BU554" s="811"/>
      <c r="BV554" s="810"/>
      <c r="BW554" s="811"/>
      <c r="BX554" s="810"/>
      <c r="BY554" s="813"/>
      <c r="BZ554" s="811"/>
      <c r="CA554" s="813"/>
      <c r="CB554" s="811"/>
      <c r="CC554" s="810"/>
      <c r="CD554" s="810"/>
      <c r="CE554" s="810"/>
      <c r="CF554" s="810"/>
      <c r="CG554" s="810"/>
      <c r="CH554" s="810"/>
      <c r="CI554" s="810"/>
      <c r="CJ554" s="810"/>
      <c r="CK554" s="814"/>
      <c r="CL554" s="815">
        <f t="array" ref="CL554">getSection(I554,J554,K554)</f>
        <v>8</v>
      </c>
      <c r="CM554" s="508">
        <f t="array" ref="CM554">IF(AQ554="N/A","",IF(CU554="N/A",0,GetRapPrice(I554,H554,J554,K554)))</f>
        <v>7900</v>
      </c>
      <c r="CN554" s="509">
        <f t="shared" si="132"/>
        <v>-0.29000000000000004</v>
      </c>
      <c r="CO554" s="509">
        <f t="array" ref="CO554">IF(AQ554="N/A","",IF(CU554="N/A",0,IF(ISBLANK(G554),0,GetPolSymmDiscount(I554,H554,J554,K554,L554,M554,N554,O554))))</f>
        <v>0</v>
      </c>
      <c r="CP554" s="509">
        <f t="array" ref="CP554">IF(AQ554="N/A","",Depthdisc(I554,H554,L554,J554,K554,Z554,"Y"))</f>
        <v>0</v>
      </c>
      <c r="CQ554" s="509">
        <f t="array" ref="CQ554">IF(AQ554="N/A","",IF(CU554="N/A",0,GetSizePremiums(I554,H554,J554,K554,L554,M554,N554,O554,getSection(G554,J554,K554))))</f>
        <v>0</v>
      </c>
      <c r="CR554" s="509">
        <f t="array" ref="CR554">IF(AQ554="N/A","",IF(CU554="N/A",0,IF(ISBLANK(G554),0,GetDiameterPremiums(I554,H554,L554,M554,N554,O554,J554,K554,T554))))</f>
        <v>0</v>
      </c>
      <c r="CS554" s="509">
        <f t="array" ref="CS554">IF(AQ554="N/A","",IF(CU554="N/A",0,IF(ISBLANK(G554),0,GetKtoSPremiums(I554,H554,J554,K554,AJ554))))</f>
        <v>0</v>
      </c>
      <c r="CT554" s="509">
        <f t="shared" si="133"/>
        <v>-0.29000000000000004</v>
      </c>
      <c r="CU554" s="508">
        <f t="array" ref="CU554">IF(AQ554="N/A","",GetFMP(I554, H554, J554, K554, L554, M554, N554, O554, (Q554+R554)/2,Z554,AJ554,"Y"))</f>
        <v>5609</v>
      </c>
      <c r="CV554" s="504">
        <f t="shared" si="134"/>
        <v>8469.59</v>
      </c>
      <c r="CW554" s="508">
        <f t="shared" si="135"/>
        <v>7900</v>
      </c>
      <c r="CX554" s="717">
        <f t="shared" si="136"/>
        <v>-5.0000000000000044E-3</v>
      </c>
      <c r="CY554" s="717">
        <f>IF(OR(AQ554="N/A",BM554="N/A",BI554="N/A"),"",IF(AND(H554&lt;1,H554&gt;=0.3,I553="ROUND"),IF(CT554&gt;=-0.4,-0.2,-0.15),MAX(CX554,IF(OR(AQ554="N/A",BM554="N/A",BI554="N/A"),"",GetFinalDiscount("Y", I554, H554, J554, K554, L554, M554, N554, O554, AS554, AT554,AU554,AV554, AW554, AX554,AY554, AZ554, BA554, BB554,BC554,BD554, BE554,BG554, BH554, BJ554, BK554, BN554, BO554, BP554)))))</f>
        <v>-5.0000000000000044E-3</v>
      </c>
      <c r="CZ554" s="717">
        <f t="shared" si="137"/>
        <v>-0.29000000000000004</v>
      </c>
      <c r="DA554" s="509">
        <f t="shared" si="138"/>
        <v>-0.29500000000000004</v>
      </c>
      <c r="DB554" s="504">
        <f t="shared" si="139"/>
        <v>5569.5</v>
      </c>
      <c r="DC554" s="504">
        <f t="shared" si="140"/>
        <v>8409.9449999999997</v>
      </c>
      <c r="DD554" s="504" t="str">
        <f t="shared" si="141"/>
        <v/>
      </c>
      <c r="DE554" s="504">
        <f t="array" ref="DE554">IF(OR(AQ554="N/A",BM554="N/A",BI554="N/A"),"",GetCertCharge(H554,"Y",AL554))</f>
        <v>146</v>
      </c>
      <c r="DF554" s="504">
        <f>IF(OR(AQ554="N/A",BM554="N/A",BI554="N/A"),"",DC554*Parameters!$L$3)</f>
        <v>336.39780000000002</v>
      </c>
      <c r="DG554" s="504">
        <f t="shared" si="142"/>
        <v>7927.5472</v>
      </c>
      <c r="DH554" s="504">
        <f t="shared" si="143"/>
        <v>5250.0312582781453</v>
      </c>
    </row>
    <row r="555" spans="2:112" x14ac:dyDescent="0.25">
      <c r="B555" s="798"/>
      <c r="C555" s="799" t="s">
        <v>1498</v>
      </c>
      <c r="D555" s="512"/>
      <c r="E555" s="512"/>
      <c r="F555" s="722" t="s">
        <v>24</v>
      </c>
      <c r="G555" s="800"/>
      <c r="H555" s="801">
        <v>1.54</v>
      </c>
      <c r="I555" s="509" t="s">
        <v>920</v>
      </c>
      <c r="J555" s="802" t="s">
        <v>258</v>
      </c>
      <c r="K555" s="803" t="s">
        <v>243</v>
      </c>
      <c r="L555" s="804"/>
      <c r="M555" s="805" t="s">
        <v>188</v>
      </c>
      <c r="N555" s="804" t="s">
        <v>202</v>
      </c>
      <c r="O555" s="804" t="s">
        <v>22</v>
      </c>
      <c r="P555" s="806"/>
      <c r="Q555" s="805"/>
      <c r="R555" s="805"/>
      <c r="S555" s="805"/>
      <c r="T555" s="805"/>
      <c r="U555" s="805">
        <v>1.03</v>
      </c>
      <c r="V555" s="805"/>
      <c r="W555" s="805"/>
      <c r="X555" s="805"/>
      <c r="Y555" s="805"/>
      <c r="Z555" s="805">
        <v>73.900000000000006</v>
      </c>
      <c r="AA555" s="512">
        <v>70.900000000000006</v>
      </c>
      <c r="AB555" s="512"/>
      <c r="AC555" s="512"/>
      <c r="AD555" s="807"/>
      <c r="AE555" s="805"/>
      <c r="AF555" s="805"/>
      <c r="AG555" s="805"/>
      <c r="AH555" s="805"/>
      <c r="AI555" s="512"/>
      <c r="AJ555" s="512" t="s">
        <v>1183</v>
      </c>
      <c r="AK555" s="807"/>
      <c r="AL555" s="512"/>
      <c r="AM555" s="807"/>
      <c r="AN555" s="512"/>
      <c r="AO555" s="559">
        <f t="array" ref="AO555">IF(AQ555="N/A","",GetRapPrice(I555,H555,J555,K555))</f>
        <v>7900</v>
      </c>
      <c r="AP555" s="509">
        <f t="shared" si="128"/>
        <v>-0.43999999999999995</v>
      </c>
      <c r="AQ555" s="508">
        <f t="array" ref="AQ555">GetFMP(I555,H555,J555,K555,L555,M555,N555,O555,(Q555+R555)/2,Z555,AJ555,"Y")</f>
        <v>4424</v>
      </c>
      <c r="AR555" s="504">
        <f t="shared" si="129"/>
        <v>6812.96</v>
      </c>
      <c r="AS555" s="808"/>
      <c r="AT555" s="809"/>
      <c r="AU555" s="810"/>
      <c r="AV555" s="810"/>
      <c r="AW555" s="811"/>
      <c r="AX555" s="811" t="s">
        <v>1183</v>
      </c>
      <c r="AY555" s="810" t="s">
        <v>1183</v>
      </c>
      <c r="AZ555" s="810" t="s">
        <v>1183</v>
      </c>
      <c r="BA555" s="810" t="s">
        <v>1183</v>
      </c>
      <c r="BB555" s="810" t="s">
        <v>1183</v>
      </c>
      <c r="BC555" s="810" t="s">
        <v>1183</v>
      </c>
      <c r="BD555" s="810" t="s">
        <v>1183</v>
      </c>
      <c r="BE555" s="810" t="s">
        <v>1183</v>
      </c>
      <c r="BF555" s="811">
        <f>NaturalRelatedDisc(I555,H555,J555,K555,AX555,"Y",L555,M555,N555,O555)+NaturalRelatedDisc(I555,H555,J555,K555,AY555,"Y",L555,M555,N555,O555)+OpenRelatedDisc(I555,H555,J555,K555,AZ555,"Y",L555,M555,N555,O555)+GrainingRelatedDisc(I555,H555,J555,K555,BA555,"Surface","Y",L555,M555,N555,O555)+GrainingRelatedDisc(I555,H555,J555,K555,BB555,"Internal","Y",L555,M555,N555,O555)+OthersRelatedDisc(I555,H555,J555,K555,BC555,"Y",L555,M555,N555,O555)+OthersRelatedDisc(I555,H555,J555,K555,BD555,"Y",L555,M555,N555,O555)+OthersRelatedDisc(I555,H555,J555,K555,BE555,"Y",L555,M555,N555,O555)+cutrelatedDisc(I555,H555,J555,K555,L555,M555,N555,AW555,"Y",O555)+GetColClarupgDwg(I555,H555,J555,K555,AU555,AV555,"Y",L555)</f>
        <v>0</v>
      </c>
      <c r="BG555" s="810" t="s">
        <v>1183</v>
      </c>
      <c r="BH555" s="810" t="s">
        <v>1183</v>
      </c>
      <c r="BI555" s="811">
        <f t="shared" si="130"/>
        <v>0</v>
      </c>
      <c r="BJ555" s="810" t="s">
        <v>1183</v>
      </c>
      <c r="BK555" s="810" t="s">
        <v>1183</v>
      </c>
      <c r="BL555" s="810" t="s">
        <v>1183</v>
      </c>
      <c r="BM555" s="811">
        <f t="shared" si="131"/>
        <v>0</v>
      </c>
      <c r="BN555" s="812" t="s">
        <v>861</v>
      </c>
      <c r="BO555" s="812" t="s">
        <v>861</v>
      </c>
      <c r="BP555" s="812" t="s">
        <v>749</v>
      </c>
      <c r="BQ555" s="811">
        <f>cleanrelateddisc(I555, H555, J555, K555, BN555, BO555, "Y", L555, M555, N555)+HARelatedDisc(I555, H555, J555, K555,BP555, "Y", L555)</f>
        <v>1.4999999999999999E-2</v>
      </c>
      <c r="BR555" s="810"/>
      <c r="BS555" s="810"/>
      <c r="BT555" s="811"/>
      <c r="BU555" s="811"/>
      <c r="BV555" s="810"/>
      <c r="BW555" s="811"/>
      <c r="BX555" s="810"/>
      <c r="BY555" s="813"/>
      <c r="BZ555" s="811"/>
      <c r="CA555" s="813"/>
      <c r="CB555" s="811"/>
      <c r="CC555" s="810"/>
      <c r="CD555" s="810"/>
      <c r="CE555" s="810"/>
      <c r="CF555" s="810"/>
      <c r="CG555" s="810"/>
      <c r="CH555" s="810"/>
      <c r="CI555" s="810"/>
      <c r="CJ555" s="810"/>
      <c r="CK555" s="814"/>
      <c r="CL555" s="815">
        <f t="array" ref="CL555">getSection(I555,J555,K555)</f>
        <v>5</v>
      </c>
      <c r="CM555" s="508">
        <f t="array" ref="CM555">IF(AQ555="N/A","",IF(CU555="N/A",0,GetRapPrice(I555,H555,J555,K555)))</f>
        <v>7900</v>
      </c>
      <c r="CN555" s="509">
        <f t="shared" si="132"/>
        <v>-0.43999999999999995</v>
      </c>
      <c r="CO555" s="509">
        <f t="array" ref="CO555">IF(AQ555="N/A","",IF(CU555="N/A",0,IF(ISBLANK(G555),0,GetPolSymmDiscount(I555,H555,J555,K555,L555,M555,N555,O555))))</f>
        <v>0</v>
      </c>
      <c r="CP555" s="509">
        <f t="array" ref="CP555">IF(AQ555="N/A","",Depthdisc(I555,H555,L555,J555,K555,Z555,"Y"))</f>
        <v>0</v>
      </c>
      <c r="CQ555" s="509">
        <f t="array" ref="CQ555">IF(AQ555="N/A","",IF(CU555="N/A",0,GetSizePremiums(I555,H555,J555,K555,L555,M555,N555,O555,getSection(G555,J555,K555))))</f>
        <v>0</v>
      </c>
      <c r="CR555" s="509">
        <f t="array" ref="CR555">IF(AQ555="N/A","",IF(CU555="N/A",0,IF(ISBLANK(G555),0,GetDiameterPremiums(I555,H555,L555,M555,N555,O555,J555,K555,T555))))</f>
        <v>0</v>
      </c>
      <c r="CS555" s="509">
        <f t="array" ref="CS555">IF(AQ555="N/A","",IF(CU555="N/A",0,IF(ISBLANK(G555),0,GetKtoSPremiums(I555,H555,J555,K555,AJ555))))</f>
        <v>0</v>
      </c>
      <c r="CT555" s="509">
        <f t="shared" si="133"/>
        <v>-0.43999999999999995</v>
      </c>
      <c r="CU555" s="508">
        <f t="array" ref="CU555">IF(AQ555="N/A","",GetFMP(I555, H555, J555, K555, L555, M555, N555, O555, (Q555+R555)/2,Z555,AJ555,"Y"))</f>
        <v>4424</v>
      </c>
      <c r="CV555" s="504">
        <f t="shared" si="134"/>
        <v>6812.96</v>
      </c>
      <c r="CW555" s="508">
        <f t="shared" si="135"/>
        <v>7900</v>
      </c>
      <c r="CX555" s="717">
        <f t="shared" si="136"/>
        <v>1.4999999999999999E-2</v>
      </c>
      <c r="CY555" s="717">
        <f>IF(OR(AQ555="N/A",BM555="N/A",BI555="N/A"),"",IF(AND(H555&lt;1,H555&gt;=0.3,I554="ROUND"),IF(CT555&gt;=-0.4,-0.2,-0.15),MAX(CX555,IF(OR(AQ555="N/A",BM555="N/A",BI555="N/A"),"",GetFinalDiscount("Y", I555, H555, J555, K555, L555, M555, N555, O555, AS555, AT555,AU555,AV555, AW555, AX555,AY555, AZ555, BA555, BB555,BC555,BD555, BE555,BG555, BH555, BJ555, BK555, BN555, BO555, BP555)))))</f>
        <v>1.4999999999999999E-2</v>
      </c>
      <c r="CZ555" s="717">
        <f t="shared" si="137"/>
        <v>-0.43999999999999995</v>
      </c>
      <c r="DA555" s="509">
        <f t="shared" si="138"/>
        <v>-0.42499999999999993</v>
      </c>
      <c r="DB555" s="504">
        <f t="shared" si="139"/>
        <v>4542.5000000000009</v>
      </c>
      <c r="DC555" s="504">
        <f t="shared" si="140"/>
        <v>6995.4500000000016</v>
      </c>
      <c r="DD555" s="504" t="str">
        <f t="shared" si="141"/>
        <v/>
      </c>
      <c r="DE555" s="504">
        <f t="array" ref="DE555">IF(OR(AQ555="N/A",BM555="N/A",BI555="N/A"),"",GetCertCharge(H555,"Y",AL555))</f>
        <v>146</v>
      </c>
      <c r="DF555" s="504">
        <f>IF(OR(AQ555="N/A",BM555="N/A",BI555="N/A"),"",DC555*Parameters!$L$3)</f>
        <v>279.8180000000001</v>
      </c>
      <c r="DG555" s="504">
        <f t="shared" si="142"/>
        <v>6569.6320000000014</v>
      </c>
      <c r="DH555" s="504">
        <f t="shared" si="143"/>
        <v>4265.9948051948058</v>
      </c>
    </row>
    <row r="556" spans="2:112" x14ac:dyDescent="0.25">
      <c r="B556" s="798"/>
      <c r="C556" s="799" t="s">
        <v>1543</v>
      </c>
      <c r="D556" s="512"/>
      <c r="E556" s="512"/>
      <c r="F556" s="722" t="s">
        <v>24</v>
      </c>
      <c r="G556" s="800"/>
      <c r="H556" s="801">
        <v>1.54</v>
      </c>
      <c r="I556" s="509" t="s">
        <v>920</v>
      </c>
      <c r="J556" s="802" t="s">
        <v>258</v>
      </c>
      <c r="K556" s="803" t="s">
        <v>243</v>
      </c>
      <c r="L556" s="804"/>
      <c r="M556" s="805" t="s">
        <v>188</v>
      </c>
      <c r="N556" s="804" t="s">
        <v>202</v>
      </c>
      <c r="O556" s="804" t="s">
        <v>22</v>
      </c>
      <c r="P556" s="806"/>
      <c r="Q556" s="805"/>
      <c r="R556" s="805"/>
      <c r="S556" s="805"/>
      <c r="T556" s="805"/>
      <c r="U556" s="805">
        <v>1.03</v>
      </c>
      <c r="V556" s="805"/>
      <c r="W556" s="805"/>
      <c r="X556" s="805"/>
      <c r="Y556" s="805"/>
      <c r="Z556" s="805">
        <v>73.900000000000006</v>
      </c>
      <c r="AA556" s="512">
        <v>70.900000000000006</v>
      </c>
      <c r="AB556" s="512"/>
      <c r="AC556" s="512"/>
      <c r="AD556" s="807"/>
      <c r="AE556" s="805"/>
      <c r="AF556" s="805"/>
      <c r="AG556" s="805"/>
      <c r="AH556" s="805"/>
      <c r="AI556" s="512"/>
      <c r="AJ556" s="512" t="s">
        <v>1183</v>
      </c>
      <c r="AK556" s="807"/>
      <c r="AL556" s="512"/>
      <c r="AM556" s="807"/>
      <c r="AN556" s="512"/>
      <c r="AO556" s="559">
        <f t="array" ref="AO556">IF(AQ556="N/A","",GetRapPrice(I556,H556,J556,K556))</f>
        <v>7900</v>
      </c>
      <c r="AP556" s="509">
        <f t="shared" si="128"/>
        <v>-0.43999999999999995</v>
      </c>
      <c r="AQ556" s="508">
        <f t="array" ref="AQ556">GetFMP(I556,H556,J556,K556,L556,M556,N556,O556,(Q556+R556)/2,Z556,AJ556,"Y")</f>
        <v>4424</v>
      </c>
      <c r="AR556" s="504">
        <f t="shared" si="129"/>
        <v>6812.96</v>
      </c>
      <c r="AS556" s="808"/>
      <c r="AT556" s="809"/>
      <c r="AU556" s="810"/>
      <c r="AV556" s="810"/>
      <c r="AW556" s="811"/>
      <c r="AX556" s="811" t="s">
        <v>1183</v>
      </c>
      <c r="AY556" s="810" t="s">
        <v>1183</v>
      </c>
      <c r="AZ556" s="810" t="s">
        <v>1183</v>
      </c>
      <c r="BA556" s="810" t="s">
        <v>1183</v>
      </c>
      <c r="BB556" s="810" t="s">
        <v>1183</v>
      </c>
      <c r="BC556" s="810" t="s">
        <v>1183</v>
      </c>
      <c r="BD556" s="810" t="s">
        <v>1183</v>
      </c>
      <c r="BE556" s="810" t="s">
        <v>1183</v>
      </c>
      <c r="BF556" s="811">
        <f>NaturalRelatedDisc(I556,H556,J556,K556,AX556,"Y",L556,M556,N556,O556)+NaturalRelatedDisc(I556,H556,J556,K556,AY556,"Y",L556,M556,N556,O556)+OpenRelatedDisc(I556,H556,J556,K556,AZ556,"Y",L556,M556,N556,O556)+GrainingRelatedDisc(I556,H556,J556,K556,BA556,"Surface","Y",L556,M556,N556,O556)+GrainingRelatedDisc(I556,H556,J556,K556,BB556,"Internal","Y",L556,M556,N556,O556)+OthersRelatedDisc(I556,H556,J556,K556,BC556,"Y",L556,M556,N556,O556)+OthersRelatedDisc(I556,H556,J556,K556,BD556,"Y",L556,M556,N556,O556)+OthersRelatedDisc(I556,H556,J556,K556,BE556,"Y",L556,M556,N556,O556)+cutrelatedDisc(I556,H556,J556,K556,L556,M556,N556,AW556,"Y",O556)+GetColClarupgDwg(I556,H556,J556,K556,AU556,AV556,"Y",L556)</f>
        <v>0</v>
      </c>
      <c r="BG556" s="810" t="s">
        <v>1183</v>
      </c>
      <c r="BH556" s="810" t="s">
        <v>1183</v>
      </c>
      <c r="BI556" s="811">
        <f t="shared" si="130"/>
        <v>0</v>
      </c>
      <c r="BJ556" s="810" t="s">
        <v>1183</v>
      </c>
      <c r="BK556" s="810" t="s">
        <v>1183</v>
      </c>
      <c r="BL556" s="810" t="s">
        <v>1183</v>
      </c>
      <c r="BM556" s="811">
        <f t="shared" si="131"/>
        <v>0</v>
      </c>
      <c r="BN556" s="812" t="s">
        <v>861</v>
      </c>
      <c r="BO556" s="812" t="s">
        <v>861</v>
      </c>
      <c r="BP556" s="812" t="s">
        <v>749</v>
      </c>
      <c r="BQ556" s="811">
        <f>cleanrelateddisc(I556, H556, J556, K556, BN556, BO556, "Y", L556, M556, N556)+HARelatedDisc(I556, H556, J556, K556,BP556, "Y", L556)</f>
        <v>1.4999999999999999E-2</v>
      </c>
      <c r="BR556" s="810"/>
      <c r="BS556" s="810"/>
      <c r="BT556" s="811"/>
      <c r="BU556" s="811"/>
      <c r="BV556" s="810"/>
      <c r="BW556" s="811"/>
      <c r="BX556" s="810"/>
      <c r="BY556" s="813"/>
      <c r="BZ556" s="811"/>
      <c r="CA556" s="813"/>
      <c r="CB556" s="811"/>
      <c r="CC556" s="810"/>
      <c r="CD556" s="810"/>
      <c r="CE556" s="810"/>
      <c r="CF556" s="810"/>
      <c r="CG556" s="810"/>
      <c r="CH556" s="810"/>
      <c r="CI556" s="810"/>
      <c r="CJ556" s="810"/>
      <c r="CK556" s="814"/>
      <c r="CL556" s="815">
        <f t="array" ref="CL556">getSection(I556,J556,K556)</f>
        <v>5</v>
      </c>
      <c r="CM556" s="508">
        <f t="array" ref="CM556">IF(AQ556="N/A","",IF(CU556="N/A",0,GetRapPrice(I556,H556,J556,K556)))</f>
        <v>7900</v>
      </c>
      <c r="CN556" s="509">
        <f t="shared" si="132"/>
        <v>-0.43999999999999995</v>
      </c>
      <c r="CO556" s="509">
        <f t="array" ref="CO556">IF(AQ556="N/A","",IF(CU556="N/A",0,IF(ISBLANK(G556),0,GetPolSymmDiscount(I556,H556,J556,K556,L556,M556,N556,O556))))</f>
        <v>0</v>
      </c>
      <c r="CP556" s="509">
        <f t="array" ref="CP556">IF(AQ556="N/A","",Depthdisc(I556,H556,L556,J556,K556,Z556,"Y"))</f>
        <v>0</v>
      </c>
      <c r="CQ556" s="509">
        <f t="array" ref="CQ556">IF(AQ556="N/A","",IF(CU556="N/A",0,GetSizePremiums(I556,H556,J556,K556,L556,M556,N556,O556,getSection(G556,J556,K556))))</f>
        <v>0</v>
      </c>
      <c r="CR556" s="509">
        <f t="array" ref="CR556">IF(AQ556="N/A","",IF(CU556="N/A",0,IF(ISBLANK(G556),0,GetDiameterPremiums(I556,H556,L556,M556,N556,O556,J556,K556,T556))))</f>
        <v>0</v>
      </c>
      <c r="CS556" s="509">
        <f t="array" ref="CS556">IF(AQ556="N/A","",IF(CU556="N/A",0,IF(ISBLANK(G556),0,GetKtoSPremiums(I556,H556,J556,K556,AJ556))))</f>
        <v>0</v>
      </c>
      <c r="CT556" s="509">
        <f t="shared" si="133"/>
        <v>-0.43999999999999995</v>
      </c>
      <c r="CU556" s="508">
        <f t="array" ref="CU556">IF(AQ556="N/A","",GetFMP(I556, H556, J556, K556, L556, M556, N556, O556, (Q556+R556)/2,Z556,AJ556,"Y"))</f>
        <v>4424</v>
      </c>
      <c r="CV556" s="504">
        <f t="shared" si="134"/>
        <v>6812.96</v>
      </c>
      <c r="CW556" s="508">
        <f t="shared" si="135"/>
        <v>7900</v>
      </c>
      <c r="CX556" s="717">
        <f t="shared" si="136"/>
        <v>1.4999999999999999E-2</v>
      </c>
      <c r="CY556" s="717">
        <f>IF(OR(AQ556="N/A",BM556="N/A",BI556="N/A"),"",IF(AND(H556&lt;1,H556&gt;=0.3,I555="ROUND"),IF(CT556&gt;=-0.4,-0.2,-0.15),MAX(CX556,IF(OR(AQ556="N/A",BM556="N/A",BI556="N/A"),"",GetFinalDiscount("Y", I556, H556, J556, K556, L556, M556, N556, O556, AS556, AT556,AU556,AV556, AW556, AX556,AY556, AZ556, BA556, BB556,BC556,BD556, BE556,BG556, BH556, BJ556, BK556, BN556, BO556, BP556)))))</f>
        <v>1.4999999999999999E-2</v>
      </c>
      <c r="CZ556" s="717">
        <f t="shared" si="137"/>
        <v>-0.43999999999999995</v>
      </c>
      <c r="DA556" s="509">
        <f t="shared" si="138"/>
        <v>-0.42499999999999993</v>
      </c>
      <c r="DB556" s="504">
        <f t="shared" si="139"/>
        <v>4542.5000000000009</v>
      </c>
      <c r="DC556" s="504">
        <f t="shared" si="140"/>
        <v>6995.4500000000016</v>
      </c>
      <c r="DD556" s="504" t="str">
        <f t="shared" si="141"/>
        <v/>
      </c>
      <c r="DE556" s="504">
        <f t="array" ref="DE556">IF(OR(AQ556="N/A",BM556="N/A",BI556="N/A"),"",GetCertCharge(H556,"Y",AL556))</f>
        <v>146</v>
      </c>
      <c r="DF556" s="504">
        <f>IF(OR(AQ556="N/A",BM556="N/A",BI556="N/A"),"",DC556*Parameters!$L$3)</f>
        <v>279.8180000000001</v>
      </c>
      <c r="DG556" s="504">
        <f t="shared" si="142"/>
        <v>6569.6320000000014</v>
      </c>
      <c r="DH556" s="504">
        <f t="shared" si="143"/>
        <v>4265.9948051948058</v>
      </c>
    </row>
    <row r="557" spans="2:112" x14ac:dyDescent="0.25">
      <c r="B557" s="798"/>
      <c r="C557" s="799" t="s">
        <v>1499</v>
      </c>
      <c r="D557" s="512"/>
      <c r="E557" s="512"/>
      <c r="F557" s="722" t="s">
        <v>24</v>
      </c>
      <c r="G557" s="800"/>
      <c r="H557" s="801">
        <v>1.91</v>
      </c>
      <c r="I557" s="509" t="s">
        <v>236</v>
      </c>
      <c r="J557" s="802" t="s">
        <v>265</v>
      </c>
      <c r="K557" s="803" t="s">
        <v>266</v>
      </c>
      <c r="L557" s="804"/>
      <c r="M557" s="805" t="s">
        <v>202</v>
      </c>
      <c r="N557" s="804" t="s">
        <v>202</v>
      </c>
      <c r="O557" s="804" t="s">
        <v>58</v>
      </c>
      <c r="P557" s="806"/>
      <c r="Q557" s="805"/>
      <c r="R557" s="805"/>
      <c r="S557" s="805"/>
      <c r="T557" s="805"/>
      <c r="U557" s="805">
        <v>1.49</v>
      </c>
      <c r="V557" s="805"/>
      <c r="W557" s="805"/>
      <c r="X557" s="805"/>
      <c r="Y557" s="805"/>
      <c r="Z557" s="805">
        <v>61.5</v>
      </c>
      <c r="AA557" s="512">
        <v>60</v>
      </c>
      <c r="AB557" s="512"/>
      <c r="AC557" s="512"/>
      <c r="AD557" s="807"/>
      <c r="AE557" s="805"/>
      <c r="AF557" s="805"/>
      <c r="AG557" s="805"/>
      <c r="AH557" s="805"/>
      <c r="AI557" s="512"/>
      <c r="AJ557" s="512" t="s">
        <v>2027</v>
      </c>
      <c r="AK557" s="807"/>
      <c r="AL557" s="512"/>
      <c r="AM557" s="807"/>
      <c r="AN557" s="512"/>
      <c r="AO557" s="559">
        <f t="array" ref="AO557">IF(AQ557="N/A","",GetRapPrice(I557,H557,J557,K557))</f>
        <v>5500</v>
      </c>
      <c r="AP557" s="509">
        <f t="shared" si="128"/>
        <v>-0.18000000000000005</v>
      </c>
      <c r="AQ557" s="508">
        <f t="array" ref="AQ557">GetFMP(I557,H557,J557,K557,L557,M557,N557,O557,(Q557+R557)/2,Z557,AJ557,"Y")</f>
        <v>4510</v>
      </c>
      <c r="AR557" s="504">
        <f t="shared" si="129"/>
        <v>8614.1</v>
      </c>
      <c r="AS557" s="808"/>
      <c r="AT557" s="809"/>
      <c r="AU557" s="810"/>
      <c r="AV557" s="810"/>
      <c r="AW557" s="811" t="s">
        <v>189</v>
      </c>
      <c r="AX557" s="811" t="s">
        <v>1183</v>
      </c>
      <c r="AY557" s="810" t="s">
        <v>1183</v>
      </c>
      <c r="AZ557" s="810" t="s">
        <v>1183</v>
      </c>
      <c r="BA557" s="810" t="s">
        <v>1183</v>
      </c>
      <c r="BB557" s="810" t="s">
        <v>1183</v>
      </c>
      <c r="BC557" s="810" t="s">
        <v>1183</v>
      </c>
      <c r="BD557" s="810" t="s">
        <v>1183</v>
      </c>
      <c r="BE557" s="810" t="s">
        <v>1183</v>
      </c>
      <c r="BF557" s="811">
        <f>NaturalRelatedDisc(I557,H557,J557,K557,AX557,"Y",L557,M557,N557,O557)+NaturalRelatedDisc(I557,H557,J557,K557,AY557,"Y",L557,M557,N557,O557)+OpenRelatedDisc(I557,H557,J557,K557,AZ557,"Y",L557,M557,N557,O557)+GrainingRelatedDisc(I557,H557,J557,K557,BA557,"Surface","Y",L557,M557,N557,O557)+GrainingRelatedDisc(I557,H557,J557,K557,BB557,"Internal","Y",L557,M557,N557,O557)+OthersRelatedDisc(I557,H557,J557,K557,BC557,"Y",L557,M557,N557,O557)+OthersRelatedDisc(I557,H557,J557,K557,BD557,"Y",L557,M557,N557,O557)+OthersRelatedDisc(I557,H557,J557,K557,BE557,"Y",L557,M557,N557,O557)+cutrelatedDisc(I557,H557,J557,K557,L557,M557,N557,AW557,"Y",O557)+GetColClarupgDwg(I557,H557,J557,K557,AU557,AV557,"Y",L557)</f>
        <v>0</v>
      </c>
      <c r="BG557" s="810" t="s">
        <v>1183</v>
      </c>
      <c r="BH557" s="810" t="s">
        <v>1183</v>
      </c>
      <c r="BI557" s="811">
        <f t="shared" si="130"/>
        <v>0</v>
      </c>
      <c r="BJ557" s="810" t="s">
        <v>1285</v>
      </c>
      <c r="BK557" s="810" t="s">
        <v>1286</v>
      </c>
      <c r="BL557" s="810" t="s">
        <v>1326</v>
      </c>
      <c r="BM557" s="811" t="e">
        <f t="shared" si="131"/>
        <v>#VALUE!</v>
      </c>
      <c r="BN557" s="812" t="s">
        <v>749</v>
      </c>
      <c r="BO557" s="812" t="s">
        <v>749</v>
      </c>
      <c r="BP557" s="812" t="s">
        <v>749</v>
      </c>
      <c r="BQ557" s="811">
        <f>cleanrelateddisc(I557, H557, J557, K557, BN557, BO557, "Y", L557, M557, N557)+HARelatedDisc(I557, H557, J557, K557,BP557, "Y", L557)</f>
        <v>0</v>
      </c>
      <c r="BR557" s="810"/>
      <c r="BS557" s="810"/>
      <c r="BT557" s="811"/>
      <c r="BU557" s="811"/>
      <c r="BV557" s="810"/>
      <c r="BW557" s="811"/>
      <c r="BX557" s="810"/>
      <c r="BY557" s="813"/>
      <c r="BZ557" s="811"/>
      <c r="CA557" s="813"/>
      <c r="CB557" s="811"/>
      <c r="CC557" s="810"/>
      <c r="CD557" s="810"/>
      <c r="CE557" s="810"/>
      <c r="CF557" s="810"/>
      <c r="CG557" s="810"/>
      <c r="CH557" s="810"/>
      <c r="CI557" s="810"/>
      <c r="CJ557" s="810"/>
      <c r="CK557" s="814"/>
      <c r="CL557" s="815">
        <f t="array" ref="CL557">getSection(I557,J557,K557)</f>
        <v>9</v>
      </c>
      <c r="CM557" s="508">
        <f t="array" ref="CM557">IF(AQ557="N/A","",IF(CU557="N/A",0,GetRapPrice(I557,H557,J557,K557)))</f>
        <v>5500</v>
      </c>
      <c r="CN557" s="509">
        <f t="shared" si="132"/>
        <v>-0.18000000000000005</v>
      </c>
      <c r="CO557" s="509">
        <f t="array" ref="CO557">IF(AQ557="N/A","",IF(CU557="N/A",0,IF(ISBLANK(G557),0,GetPolSymmDiscount(I557,H557,J557,K557,L557,M557,N557,O557))))</f>
        <v>0</v>
      </c>
      <c r="CP557" s="509">
        <f t="array" ref="CP557">IF(AQ557="N/A","",Depthdisc(I557,H557,L557,J557,K557,Z557,"Y"))</f>
        <v>0</v>
      </c>
      <c r="CQ557" s="509">
        <f t="array" ref="CQ557">IF(AQ557="N/A","",IF(CU557="N/A",0,GetSizePremiums(I557,H557,J557,K557,L557,M557,N557,O557,getSection(G557,J557,K557))))</f>
        <v>0</v>
      </c>
      <c r="CR557" s="509">
        <f t="array" ref="CR557">IF(AQ557="N/A","",IF(CU557="N/A",0,IF(ISBLANK(G557),0,GetDiameterPremiums(I557,H557,L557,M557,N557,O557,J557,K557,T557))))</f>
        <v>0</v>
      </c>
      <c r="CS557" s="509">
        <f t="array" ref="CS557">IF(AQ557="N/A","",IF(CU557="N/A",0,IF(ISBLANK(G557),0,GetKtoSPremiums(I557,H557,J557,K557,AJ557))))</f>
        <v>0</v>
      </c>
      <c r="CT557" s="509">
        <f t="shared" si="133"/>
        <v>-0.18000000000000005</v>
      </c>
      <c r="CU557" s="508">
        <f t="array" ref="CU557">IF(AQ557="N/A","",GetFMP(I557, H557, J557, K557, L557, M557, N557, O557, (Q557+R557)/2,Z557,AJ557,"Y"))</f>
        <v>4510</v>
      </c>
      <c r="CV557" s="504">
        <f t="shared" si="134"/>
        <v>8614.1</v>
      </c>
      <c r="CW557" s="508">
        <f t="shared" si="135"/>
        <v>5500</v>
      </c>
      <c r="CX557" s="717" t="e">
        <f t="shared" si="136"/>
        <v>#VALUE!</v>
      </c>
      <c r="CY557" s="717" t="e">
        <f>IF(OR(AQ557="N/A",BM557="N/A",BI557="N/A"),"",IF(AND(H557&lt;1,H557&gt;=0.3,I556="ROUND"),IF(CT557&gt;=-0.4,-0.2,-0.15),MAX(CX557,IF(OR(AQ557="N/A",BM557="N/A",BI557="N/A"),"",GetFinalDiscount("Y", I557, H557, J557, K557, L557, M557, N557, O557, AS557, AT557,AU557,AV557, AW557, AX557,AY557, AZ557, BA557, BB557,BC557,BD557, BE557,BG557, BH557, BJ557, BK557, BN557, BO557, BP557)))))</f>
        <v>#VALUE!</v>
      </c>
      <c r="CZ557" s="717">
        <f t="shared" si="137"/>
        <v>-0.18000000000000005</v>
      </c>
      <c r="DA557" s="509" t="e">
        <f t="shared" si="138"/>
        <v>#VALUE!</v>
      </c>
      <c r="DB557" s="504" t="e">
        <f t="shared" si="139"/>
        <v>#VALUE!</v>
      </c>
      <c r="DC557" s="504" t="e">
        <f t="shared" si="140"/>
        <v>#VALUE!</v>
      </c>
      <c r="DD557" s="504" t="e">
        <f t="shared" si="141"/>
        <v>#VALUE!</v>
      </c>
      <c r="DE557" s="504" t="e">
        <f t="array" ref="DE557">IF(OR(AQ557="N/A",BM557="N/A",BI557="N/A"),"",GetCertCharge(H557,"Y",AL557))</f>
        <v>#VALUE!</v>
      </c>
      <c r="DF557" s="504" t="e">
        <f>IF(OR(AQ557="N/A",BM557="N/A",BI557="N/A"),"",DC557*Parameters!$L$3)</f>
        <v>#VALUE!</v>
      </c>
      <c r="DG557" s="504" t="e">
        <f t="shared" si="142"/>
        <v>#VALUE!</v>
      </c>
      <c r="DH557" s="504" t="e">
        <f t="shared" si="143"/>
        <v>#VALUE!</v>
      </c>
    </row>
    <row r="558" spans="2:112" x14ac:dyDescent="0.25">
      <c r="B558" s="798"/>
      <c r="C558" s="799" t="s">
        <v>1544</v>
      </c>
      <c r="D558" s="512"/>
      <c r="E558" s="512"/>
      <c r="F558" s="722" t="s">
        <v>24</v>
      </c>
      <c r="G558" s="800"/>
      <c r="H558" s="801">
        <v>1.91</v>
      </c>
      <c r="I558" s="802" t="s">
        <v>236</v>
      </c>
      <c r="J558" s="802" t="s">
        <v>265</v>
      </c>
      <c r="K558" s="803" t="s">
        <v>266</v>
      </c>
      <c r="L558" s="804"/>
      <c r="M558" s="805" t="s">
        <v>202</v>
      </c>
      <c r="N558" s="804" t="s">
        <v>202</v>
      </c>
      <c r="O558" s="804" t="s">
        <v>58</v>
      </c>
      <c r="P558" s="806"/>
      <c r="Q558" s="805"/>
      <c r="R558" s="805"/>
      <c r="S558" s="805"/>
      <c r="T558" s="805"/>
      <c r="U558" s="805">
        <v>1.49</v>
      </c>
      <c r="V558" s="805"/>
      <c r="W558" s="805"/>
      <c r="X558" s="805"/>
      <c r="Y558" s="805"/>
      <c r="Z558" s="805">
        <v>61.5</v>
      </c>
      <c r="AA558" s="512">
        <v>60</v>
      </c>
      <c r="AB558" s="512"/>
      <c r="AC558" s="512"/>
      <c r="AD558" s="807"/>
      <c r="AE558" s="805"/>
      <c r="AF558" s="805"/>
      <c r="AG558" s="805"/>
      <c r="AH558" s="805"/>
      <c r="AI558" s="512"/>
      <c r="AJ558" s="512" t="s">
        <v>2027</v>
      </c>
      <c r="AK558" s="807"/>
      <c r="AL558" s="512"/>
      <c r="AM558" s="807"/>
      <c r="AN558" s="512"/>
      <c r="AO558" s="559">
        <f t="array" ref="AO558">IF(AQ558="N/A","",GetRapPrice(I558,H558,J558,K558))</f>
        <v>5500</v>
      </c>
      <c r="AP558" s="509">
        <f t="shared" si="128"/>
        <v>-0.18000000000000005</v>
      </c>
      <c r="AQ558" s="508">
        <f t="array" ref="AQ558">GetFMP(I558,H558,J558,K558,L558,M558,N558,O558,(Q558+R558)/2,Z558,AJ558,"Y")</f>
        <v>4510</v>
      </c>
      <c r="AR558" s="504">
        <f t="shared" si="129"/>
        <v>8614.1</v>
      </c>
      <c r="AS558" s="808"/>
      <c r="AT558" s="809"/>
      <c r="AU558" s="810"/>
      <c r="AV558" s="810"/>
      <c r="AW558" s="811" t="s">
        <v>189</v>
      </c>
      <c r="AX558" s="811" t="s">
        <v>1183</v>
      </c>
      <c r="AY558" s="810" t="s">
        <v>1183</v>
      </c>
      <c r="AZ558" s="810" t="s">
        <v>1183</v>
      </c>
      <c r="BA558" s="810" t="s">
        <v>1183</v>
      </c>
      <c r="BB558" s="810" t="s">
        <v>1183</v>
      </c>
      <c r="BC558" s="810" t="s">
        <v>1183</v>
      </c>
      <c r="BD558" s="810" t="s">
        <v>1183</v>
      </c>
      <c r="BE558" s="810" t="s">
        <v>1183</v>
      </c>
      <c r="BF558" s="811">
        <f>NaturalRelatedDisc(I558,H558,J558,K558,AX558,"Y",L558,M558,N558,O558)+NaturalRelatedDisc(I558,H558,J558,K558,AY558,"Y",L558,M558,N558,O558)+OpenRelatedDisc(I558,H558,J558,K558,AZ558,"Y",L558,M558,N558,O558)+GrainingRelatedDisc(I558,H558,J558,K558,BA558,"Surface","Y",L558,M558,N558,O558)+GrainingRelatedDisc(I558,H558,J558,K558,BB558,"Internal","Y",L558,M558,N558,O558)+OthersRelatedDisc(I558,H558,J558,K558,BC558,"Y",L558,M558,N558,O558)+OthersRelatedDisc(I558,H558,J558,K558,BD558,"Y",L558,M558,N558,O558)+OthersRelatedDisc(I558,H558,J558,K558,BE558,"Y",L558,M558,N558,O558)+cutrelatedDisc(I558,H558,J558,K558,L558,M558,N558,AW558,"Y",O558)+GetColClarupgDwg(I558,H558,J558,K558,AU558,AV558,"Y",L558)</f>
        <v>0</v>
      </c>
      <c r="BG558" s="810" t="s">
        <v>1183</v>
      </c>
      <c r="BH558" s="810" t="s">
        <v>1183</v>
      </c>
      <c r="BI558" s="811">
        <f t="shared" si="130"/>
        <v>0</v>
      </c>
      <c r="BJ558" s="810" t="s">
        <v>1285</v>
      </c>
      <c r="BK558" s="810" t="s">
        <v>1183</v>
      </c>
      <c r="BL558" s="810" t="s">
        <v>1326</v>
      </c>
      <c r="BM558" s="811" t="e">
        <f t="shared" si="131"/>
        <v>#VALUE!</v>
      </c>
      <c r="BN558" s="812" t="s">
        <v>749</v>
      </c>
      <c r="BO558" s="812" t="s">
        <v>749</v>
      </c>
      <c r="BP558" s="812" t="s">
        <v>749</v>
      </c>
      <c r="BQ558" s="811">
        <f>cleanrelateddisc(I558, H558, J558, K558, BN558, BO558, "Y", L558, M558, N558)+HARelatedDisc(I558, H558, J558, K558,BP558, "Y", L558)</f>
        <v>0</v>
      </c>
      <c r="BR558" s="810"/>
      <c r="BS558" s="810"/>
      <c r="BT558" s="811"/>
      <c r="BU558" s="811"/>
      <c r="BV558" s="810"/>
      <c r="BW558" s="811"/>
      <c r="BX558" s="810"/>
      <c r="BY558" s="813"/>
      <c r="BZ558" s="811"/>
      <c r="CA558" s="813"/>
      <c r="CB558" s="811"/>
      <c r="CC558" s="810"/>
      <c r="CD558" s="810"/>
      <c r="CE558" s="810"/>
      <c r="CF558" s="810"/>
      <c r="CG558" s="810"/>
      <c r="CH558" s="810"/>
      <c r="CI558" s="810"/>
      <c r="CJ558" s="810"/>
      <c r="CK558" s="814"/>
      <c r="CL558" s="815">
        <f t="array" ref="CL558">getSection(I558,J558,K558)</f>
        <v>9</v>
      </c>
      <c r="CM558" s="508">
        <f t="array" ref="CM558">IF(AQ558="N/A","",IF(CU558="N/A",0,GetRapPrice(I558,H558,J558,K558)))</f>
        <v>5500</v>
      </c>
      <c r="CN558" s="509">
        <f t="shared" si="132"/>
        <v>-0.18000000000000005</v>
      </c>
      <c r="CO558" s="509">
        <f t="array" ref="CO558">IF(AQ558="N/A","",IF(CU558="N/A",0,IF(ISBLANK(G558),0,GetPolSymmDiscount(I558,H558,J558,K558,L558,M558,N558,O558))))</f>
        <v>0</v>
      </c>
      <c r="CP558" s="509">
        <f t="array" ref="CP558">IF(AQ558="N/A","",Depthdisc(I558,H558,L558,J558,K558,Z558,"Y"))</f>
        <v>0</v>
      </c>
      <c r="CQ558" s="509">
        <f t="array" ref="CQ558">IF(AQ558="N/A","",IF(CU558="N/A",0,GetSizePremiums(I558,H558,J558,K558,L558,M558,N558,O558,getSection(G558,J558,K558))))</f>
        <v>0</v>
      </c>
      <c r="CR558" s="509">
        <f t="array" ref="CR558">IF(AQ558="N/A","",IF(CU558="N/A",0,IF(ISBLANK(G558),0,GetDiameterPremiums(I558,H558,L558,M558,N558,O558,J558,K558,T558))))</f>
        <v>0</v>
      </c>
      <c r="CS558" s="509">
        <f t="array" ref="CS558">IF(AQ558="N/A","",IF(CU558="N/A",0,IF(ISBLANK(G558),0,GetKtoSPremiums(I558,H558,J558,K558,AJ558))))</f>
        <v>0</v>
      </c>
      <c r="CT558" s="509">
        <f t="shared" si="133"/>
        <v>-0.18000000000000005</v>
      </c>
      <c r="CU558" s="508">
        <f t="array" ref="CU558">IF(AQ558="N/A","",GetFMP(I558, H558, J558, K558, L558, M558, N558, O558, (Q558+R558)/2,Z558,AJ558,"Y"))</f>
        <v>4510</v>
      </c>
      <c r="CV558" s="504">
        <f t="shared" si="134"/>
        <v>8614.1</v>
      </c>
      <c r="CW558" s="508">
        <f t="shared" si="135"/>
        <v>5500</v>
      </c>
      <c r="CX558" s="717" t="e">
        <f t="shared" si="136"/>
        <v>#VALUE!</v>
      </c>
      <c r="CY558" s="717" t="e">
        <f>IF(OR(AQ558="N/A",BM558="N/A",BI558="N/A"),"",IF(AND(H558&lt;1,H558&gt;=0.3,I557="ROUND"),IF(CT558&gt;=-0.4,-0.2,-0.15),MAX(CX558,IF(OR(AQ558="N/A",BM558="N/A",BI558="N/A"),"",GetFinalDiscount("Y", I558, H558, J558, K558, L558, M558, N558, O558, AS558, AT558,AU558,AV558, AW558, AX558,AY558, AZ558, BA558, BB558,BC558,BD558, BE558,BG558, BH558, BJ558, BK558, BN558, BO558, BP558)))))</f>
        <v>#VALUE!</v>
      </c>
      <c r="CZ558" s="717">
        <f t="shared" si="137"/>
        <v>-0.18000000000000005</v>
      </c>
      <c r="DA558" s="509" t="e">
        <f t="shared" si="138"/>
        <v>#VALUE!</v>
      </c>
      <c r="DB558" s="504" t="e">
        <f t="shared" si="139"/>
        <v>#VALUE!</v>
      </c>
      <c r="DC558" s="504" t="e">
        <f t="shared" si="140"/>
        <v>#VALUE!</v>
      </c>
      <c r="DD558" s="504" t="e">
        <f t="shared" si="141"/>
        <v>#VALUE!</v>
      </c>
      <c r="DE558" s="504" t="e">
        <f t="array" ref="DE558">IF(OR(AQ558="N/A",BM558="N/A",BI558="N/A"),"",GetCertCharge(H558,"Y",AL558))</f>
        <v>#VALUE!</v>
      </c>
      <c r="DF558" s="504" t="e">
        <f>IF(OR(AQ558="N/A",BM558="N/A",BI558="N/A"),"",DC558*Parameters!$L$3)</f>
        <v>#VALUE!</v>
      </c>
      <c r="DG558" s="504" t="e">
        <f t="shared" si="142"/>
        <v>#VALUE!</v>
      </c>
      <c r="DH558" s="504" t="e">
        <f t="shared" si="143"/>
        <v>#VALUE!</v>
      </c>
    </row>
    <row r="559" spans="2:112" x14ac:dyDescent="0.25">
      <c r="B559" s="798"/>
      <c r="C559" s="799" t="s">
        <v>1521</v>
      </c>
      <c r="D559" s="512"/>
      <c r="E559" s="512"/>
      <c r="F559" s="722" t="s">
        <v>24</v>
      </c>
      <c r="G559" s="800"/>
      <c r="H559" s="801">
        <v>1.99</v>
      </c>
      <c r="I559" s="509" t="s">
        <v>196</v>
      </c>
      <c r="J559" s="802" t="s">
        <v>215</v>
      </c>
      <c r="K559" s="803" t="s">
        <v>259</v>
      </c>
      <c r="L559" s="804" t="s">
        <v>215</v>
      </c>
      <c r="M559" s="805" t="s">
        <v>202</v>
      </c>
      <c r="N559" s="804" t="s">
        <v>202</v>
      </c>
      <c r="O559" s="804" t="s">
        <v>22</v>
      </c>
      <c r="P559" s="806"/>
      <c r="Q559" s="805"/>
      <c r="R559" s="805"/>
      <c r="S559" s="805"/>
      <c r="T559" s="805"/>
      <c r="U559" s="805">
        <v>1.01</v>
      </c>
      <c r="V559" s="805"/>
      <c r="W559" s="805"/>
      <c r="X559" s="805"/>
      <c r="Y559" s="805"/>
      <c r="Z559" s="805">
        <v>66.099999999999994</v>
      </c>
      <c r="AA559" s="512">
        <v>57</v>
      </c>
      <c r="AB559" s="512"/>
      <c r="AC559" s="512"/>
      <c r="AD559" s="807"/>
      <c r="AE559" s="805"/>
      <c r="AF559" s="805"/>
      <c r="AG559" s="805"/>
      <c r="AH559" s="805"/>
      <c r="AI559" s="512"/>
      <c r="AJ559" s="512" t="s">
        <v>1906</v>
      </c>
      <c r="AK559" s="807"/>
      <c r="AL559" s="512"/>
      <c r="AM559" s="807"/>
      <c r="AN559" s="512"/>
      <c r="AO559" s="559">
        <f t="array" ref="AO559">IF(AQ559="N/A","",GetRapPrice(I559,H559,J559,K559))</f>
        <v>10900</v>
      </c>
      <c r="AP559" s="509">
        <f t="shared" si="128"/>
        <v>-0.5</v>
      </c>
      <c r="AQ559" s="508">
        <f t="array" ref="AQ559">GetFMP(I559,H559,J559,K559,L559,M559,N559,O559,(Q559+R559)/2,Z559,AJ559,"Y")</f>
        <v>5450</v>
      </c>
      <c r="AR559" s="504">
        <f t="shared" si="129"/>
        <v>10845.5</v>
      </c>
      <c r="AS559" s="808"/>
      <c r="AT559" s="809"/>
      <c r="AU559" s="810"/>
      <c r="AV559" s="810"/>
      <c r="AW559" s="811" t="s">
        <v>189</v>
      </c>
      <c r="AX559" s="811" t="s">
        <v>1439</v>
      </c>
      <c r="AY559" s="810" t="s">
        <v>1183</v>
      </c>
      <c r="AZ559" s="810" t="s">
        <v>1183</v>
      </c>
      <c r="BA559" s="810" t="s">
        <v>1183</v>
      </c>
      <c r="BB559" s="810" t="s">
        <v>1183</v>
      </c>
      <c r="BC559" s="810" t="s">
        <v>1183</v>
      </c>
      <c r="BD559" s="810" t="s">
        <v>1240</v>
      </c>
      <c r="BE559" s="810" t="s">
        <v>1183</v>
      </c>
      <c r="BF559" s="811">
        <f>NaturalRelatedDisc(I559,H559,J559,K559,AX559,"Y",L559,M559,N559,O559)+NaturalRelatedDisc(I559,H559,J559,K559,AY559,"Y",L559,M559,N559,O559)+OpenRelatedDisc(I559,H559,J559,K559,AZ559,"Y",L559,M559,N559,O559)+GrainingRelatedDisc(I559,H559,J559,K559,BA559,"Surface","Y",L559,M559,N559,O559)+GrainingRelatedDisc(I559,H559,J559,K559,BB559,"Internal","Y",L559,M559,N559,O559)+OthersRelatedDisc(I559,H559,J559,K559,BC559,"Y",L559,M559,N559,O559)+OthersRelatedDisc(I559,H559,J559,K559,BD559,"Y",L559,M559,N559,O559)+OthersRelatedDisc(I559,H559,J559,K559,BE559,"Y",L559,M559,N559,O559)+cutrelatedDisc(I559,H559,J559,K559,L559,M559,N559,AW559,"Y",O559)+GetColClarupgDwg(I559,H559,J559,K559,AU559,AV559,"Y",L559)</f>
        <v>-2.5000000000000001E-3</v>
      </c>
      <c r="BG559" s="810" t="s">
        <v>1183</v>
      </c>
      <c r="BH559" s="810" t="s">
        <v>1183</v>
      </c>
      <c r="BI559" s="811">
        <f t="shared" si="130"/>
        <v>0</v>
      </c>
      <c r="BJ559" s="810" t="s">
        <v>1284</v>
      </c>
      <c r="BK559" s="810" t="s">
        <v>1293</v>
      </c>
      <c r="BL559" s="810" t="s">
        <v>1183</v>
      </c>
      <c r="BM559" s="811">
        <f t="shared" si="131"/>
        <v>-0.01</v>
      </c>
      <c r="BN559" s="812" t="s">
        <v>749</v>
      </c>
      <c r="BO559" s="812" t="s">
        <v>749</v>
      </c>
      <c r="BP559" s="812" t="s">
        <v>749</v>
      </c>
      <c r="BQ559" s="811">
        <f>cleanrelateddisc(I559, H559, J559, K559, BN559, BO559, "Y", L559, M559, N559)+HARelatedDisc(I559, H559, J559, K559,BP559, "Y", L559)</f>
        <v>0</v>
      </c>
      <c r="BR559" s="810"/>
      <c r="BS559" s="810"/>
      <c r="BT559" s="811"/>
      <c r="BU559" s="811"/>
      <c r="BV559" s="810"/>
      <c r="BW559" s="811"/>
      <c r="BX559" s="810"/>
      <c r="BY559" s="813"/>
      <c r="BZ559" s="811"/>
      <c r="CA559" s="813"/>
      <c r="CB559" s="811"/>
      <c r="CC559" s="810"/>
      <c r="CD559" s="810"/>
      <c r="CE559" s="810"/>
      <c r="CF559" s="810"/>
      <c r="CG559" s="810"/>
      <c r="CH559" s="810"/>
      <c r="CI559" s="810"/>
      <c r="CJ559" s="810"/>
      <c r="CK559" s="814"/>
      <c r="CL559" s="815">
        <f t="array" ref="CL559">getSection(I559,J559,K559)</f>
        <v>8</v>
      </c>
      <c r="CM559" s="508">
        <f t="array" ref="CM559">IF(AQ559="N/A","",IF(CU559="N/A",0,GetRapPrice(I559,H559,J559,K559)))</f>
        <v>10900</v>
      </c>
      <c r="CN559" s="509">
        <f t="shared" si="132"/>
        <v>-0.5</v>
      </c>
      <c r="CO559" s="509">
        <f t="array" ref="CO559">IF(AQ559="N/A","",IF(CU559="N/A",0,IF(ISBLANK(G559),0,GetPolSymmDiscount(I559,H559,J559,K559,L559,M559,N559,O559))))</f>
        <v>0</v>
      </c>
      <c r="CP559" s="509">
        <f t="array" ref="CP559">IF(AQ559="N/A","",Depthdisc(I559,H559,L559,J559,K559,Z559,"Y"))</f>
        <v>0</v>
      </c>
      <c r="CQ559" s="509">
        <f t="array" ref="CQ559">IF(AQ559="N/A","",IF(CU559="N/A",0,GetSizePremiums(I559,H559,J559,K559,L559,M559,N559,O559,getSection(G559,J559,K559))))</f>
        <v>0</v>
      </c>
      <c r="CR559" s="509">
        <f t="array" ref="CR559">IF(AQ559="N/A","",IF(CU559="N/A",0,IF(ISBLANK(G559),0,GetDiameterPremiums(I559,H559,L559,M559,N559,O559,J559,K559,T559))))</f>
        <v>0</v>
      </c>
      <c r="CS559" s="509">
        <f t="array" ref="CS559">IF(AQ559="N/A","",IF(CU559="N/A",0,IF(ISBLANK(G559),0,GetKtoSPremiums(I559,H559,J559,K559,AJ559))))</f>
        <v>0</v>
      </c>
      <c r="CT559" s="509">
        <f t="shared" si="133"/>
        <v>-0.5</v>
      </c>
      <c r="CU559" s="508">
        <f t="array" ref="CU559">IF(AQ559="N/A","",GetFMP(I559, H559, J559, K559, L559, M559, N559, O559, (Q559+R559)/2,Z559,AJ559,"Y"))</f>
        <v>5450</v>
      </c>
      <c r="CV559" s="504">
        <f t="shared" si="134"/>
        <v>10845.5</v>
      </c>
      <c r="CW559" s="508">
        <f t="shared" si="135"/>
        <v>10900</v>
      </c>
      <c r="CX559" s="717">
        <f t="shared" si="136"/>
        <v>-1.2500000000000001E-2</v>
      </c>
      <c r="CY559" s="717">
        <f>IF(OR(AQ559="N/A",BM559="N/A",BI559="N/A"),"",IF(AND(H559&lt;1,H559&gt;=0.3,I558="ROUND"),IF(CT559&gt;=-0.4,-0.2,-0.15),MAX(CX559,IF(OR(AQ559="N/A",BM559="N/A",BI559="N/A"),"",GetFinalDiscount("Y", I559, H559, J559, K559, L559, M559, N559, O559, AS559, AT559,AU559,AV559, AW559, AX559,AY559, AZ559, BA559, BB559,BC559,BD559, BE559,BG559, BH559, BJ559, BK559, BN559, BO559, BP559)))))</f>
        <v>-1.2500000000000001E-2</v>
      </c>
      <c r="CZ559" s="717">
        <f t="shared" si="137"/>
        <v>-0.5</v>
      </c>
      <c r="DA559" s="509">
        <f t="shared" si="138"/>
        <v>-0.51249999999999996</v>
      </c>
      <c r="DB559" s="504">
        <f t="shared" si="139"/>
        <v>5313.7500000000009</v>
      </c>
      <c r="DC559" s="504">
        <f t="shared" si="140"/>
        <v>10574.362500000001</v>
      </c>
      <c r="DD559" s="504" t="str">
        <f t="shared" si="141"/>
        <v/>
      </c>
      <c r="DE559" s="504">
        <f t="array" ref="DE559">IF(OR(AQ559="N/A",BM559="N/A",BI559="N/A"),"",GetCertCharge(H559,"Y",AL559))</f>
        <v>146</v>
      </c>
      <c r="DF559" s="504">
        <f>IF(OR(AQ559="N/A",BM559="N/A",BI559="N/A"),"",DC559*Parameters!$L$3)</f>
        <v>422.97450000000003</v>
      </c>
      <c r="DG559" s="504">
        <f t="shared" si="142"/>
        <v>10005.388000000001</v>
      </c>
      <c r="DH559" s="504">
        <f t="shared" si="143"/>
        <v>5027.8331658291463</v>
      </c>
    </row>
    <row r="560" spans="2:112" x14ac:dyDescent="0.25">
      <c r="B560" s="798"/>
      <c r="C560" s="799" t="s">
        <v>1521</v>
      </c>
      <c r="D560" s="512"/>
      <c r="E560" s="512"/>
      <c r="F560" s="722" t="s">
        <v>24</v>
      </c>
      <c r="G560" s="800"/>
      <c r="H560" s="801">
        <v>1.99</v>
      </c>
      <c r="I560" s="509" t="s">
        <v>196</v>
      </c>
      <c r="J560" s="802" t="s">
        <v>215</v>
      </c>
      <c r="K560" s="803" t="s">
        <v>259</v>
      </c>
      <c r="L560" s="804" t="s">
        <v>215</v>
      </c>
      <c r="M560" s="805" t="s">
        <v>202</v>
      </c>
      <c r="N560" s="804" t="s">
        <v>202</v>
      </c>
      <c r="O560" s="804" t="s">
        <v>22</v>
      </c>
      <c r="P560" s="806"/>
      <c r="Q560" s="805"/>
      <c r="R560" s="805"/>
      <c r="S560" s="805"/>
      <c r="T560" s="805"/>
      <c r="U560" s="805">
        <v>1.01</v>
      </c>
      <c r="V560" s="805"/>
      <c r="W560" s="805"/>
      <c r="X560" s="805"/>
      <c r="Y560" s="805"/>
      <c r="Z560" s="805">
        <v>66.099999999999994</v>
      </c>
      <c r="AA560" s="512">
        <v>57</v>
      </c>
      <c r="AB560" s="512"/>
      <c r="AC560" s="512"/>
      <c r="AD560" s="807"/>
      <c r="AE560" s="805"/>
      <c r="AF560" s="805"/>
      <c r="AG560" s="805"/>
      <c r="AH560" s="805"/>
      <c r="AI560" s="512"/>
      <c r="AJ560" s="512" t="s">
        <v>1906</v>
      </c>
      <c r="AK560" s="807"/>
      <c r="AL560" s="512"/>
      <c r="AM560" s="807"/>
      <c r="AN560" s="512"/>
      <c r="AO560" s="559">
        <f t="array" ref="AO560">IF(AQ560="N/A","",GetRapPrice(I560,H560,J560,K560))</f>
        <v>10900</v>
      </c>
      <c r="AP560" s="509">
        <f t="shared" si="128"/>
        <v>-0.5</v>
      </c>
      <c r="AQ560" s="508">
        <f t="array" ref="AQ560">GetFMP(I560,H560,J560,K560,L560,M560,N560,O560,(Q560+R560)/2,Z560,AJ560,"Y")</f>
        <v>5450</v>
      </c>
      <c r="AR560" s="504">
        <f t="shared" si="129"/>
        <v>10845.5</v>
      </c>
      <c r="AS560" s="808"/>
      <c r="AT560" s="809"/>
      <c r="AU560" s="810"/>
      <c r="AV560" s="810"/>
      <c r="AW560" s="811" t="s">
        <v>189</v>
      </c>
      <c r="AX560" s="811" t="s">
        <v>1439</v>
      </c>
      <c r="AY560" s="810" t="s">
        <v>1183</v>
      </c>
      <c r="AZ560" s="810" t="s">
        <v>1183</v>
      </c>
      <c r="BA560" s="810" t="s">
        <v>1183</v>
      </c>
      <c r="BB560" s="810" t="s">
        <v>1183</v>
      </c>
      <c r="BC560" s="810" t="s">
        <v>1183</v>
      </c>
      <c r="BD560" s="810" t="s">
        <v>1240</v>
      </c>
      <c r="BE560" s="810" t="s">
        <v>1183</v>
      </c>
      <c r="BF560" s="811">
        <f>NaturalRelatedDisc(I560,H560,J560,K560,AX560,"Y",L560,M560,N560,O560)+NaturalRelatedDisc(I560,H560,J560,K560,AY560,"Y",L560,M560,N560,O560)+OpenRelatedDisc(I560,H560,J560,K560,AZ560,"Y",L560,M560,N560,O560)+GrainingRelatedDisc(I560,H560,J560,K560,BA560,"Surface","Y",L560,M560,N560,O560)+GrainingRelatedDisc(I560,H560,J560,K560,BB560,"Internal","Y",L560,M560,N560,O560)+OthersRelatedDisc(I560,H560,J560,K560,BC560,"Y",L560,M560,N560,O560)+OthersRelatedDisc(I560,H560,J560,K560,BD560,"Y",L560,M560,N560,O560)+OthersRelatedDisc(I560,H560,J560,K560,BE560,"Y",L560,M560,N560,O560)+cutrelatedDisc(I560,H560,J560,K560,L560,M560,N560,AW560,"Y",O560)+GetColClarupgDwg(I560,H560,J560,K560,AU560,AV560,"Y",L560)</f>
        <v>-2.5000000000000001E-3</v>
      </c>
      <c r="BG560" s="810" t="s">
        <v>1183</v>
      </c>
      <c r="BH560" s="810" t="s">
        <v>1183</v>
      </c>
      <c r="BI560" s="811">
        <f t="shared" si="130"/>
        <v>0</v>
      </c>
      <c r="BJ560" s="810" t="s">
        <v>1284</v>
      </c>
      <c r="BK560" s="810" t="s">
        <v>1293</v>
      </c>
      <c r="BL560" s="810" t="s">
        <v>1183</v>
      </c>
      <c r="BM560" s="811">
        <f t="shared" si="131"/>
        <v>-0.01</v>
      </c>
      <c r="BN560" s="812" t="s">
        <v>749</v>
      </c>
      <c r="BO560" s="812" t="s">
        <v>749</v>
      </c>
      <c r="BP560" s="812" t="s">
        <v>749</v>
      </c>
      <c r="BQ560" s="811">
        <f>cleanrelateddisc(I560, H560, J560, K560, BN560, BO560, "Y", L560, M560, N560)+HARelatedDisc(I560, H560, J560, K560,BP560, "Y", L560)</f>
        <v>0</v>
      </c>
      <c r="BR560" s="810"/>
      <c r="BS560" s="810"/>
      <c r="BT560" s="811"/>
      <c r="BU560" s="811"/>
      <c r="BV560" s="810"/>
      <c r="BW560" s="811"/>
      <c r="BX560" s="810"/>
      <c r="BY560" s="813"/>
      <c r="BZ560" s="811"/>
      <c r="CA560" s="813"/>
      <c r="CB560" s="811"/>
      <c r="CC560" s="810"/>
      <c r="CD560" s="810"/>
      <c r="CE560" s="810"/>
      <c r="CF560" s="810"/>
      <c r="CG560" s="810"/>
      <c r="CH560" s="810"/>
      <c r="CI560" s="810"/>
      <c r="CJ560" s="810"/>
      <c r="CK560" s="814"/>
      <c r="CL560" s="815">
        <f t="array" ref="CL560">getSection(I560,J560,K560)</f>
        <v>8</v>
      </c>
      <c r="CM560" s="508">
        <f t="array" ref="CM560">IF(AQ560="N/A","",IF(CU560="N/A",0,GetRapPrice(I560,H560,J560,K560)))</f>
        <v>10900</v>
      </c>
      <c r="CN560" s="509">
        <f t="shared" si="132"/>
        <v>-0.5</v>
      </c>
      <c r="CO560" s="509">
        <f t="array" ref="CO560">IF(AQ560="N/A","",IF(CU560="N/A",0,IF(ISBLANK(G560),0,GetPolSymmDiscount(I560,H560,J560,K560,L560,M560,N560,O560))))</f>
        <v>0</v>
      </c>
      <c r="CP560" s="509">
        <f t="array" ref="CP560">IF(AQ560="N/A","",Depthdisc(I560,H560,L560,J560,K560,Z560,"Y"))</f>
        <v>0</v>
      </c>
      <c r="CQ560" s="509">
        <f t="array" ref="CQ560">IF(AQ560="N/A","",IF(CU560="N/A",0,GetSizePremiums(I560,H560,J560,K560,L560,M560,N560,O560,getSection(G560,J560,K560))))</f>
        <v>0</v>
      </c>
      <c r="CR560" s="509">
        <f t="array" ref="CR560">IF(AQ560="N/A","",IF(CU560="N/A",0,IF(ISBLANK(G560),0,GetDiameterPremiums(I560,H560,L560,M560,N560,O560,J560,K560,T560))))</f>
        <v>0</v>
      </c>
      <c r="CS560" s="509">
        <f t="array" ref="CS560">IF(AQ560="N/A","",IF(CU560="N/A",0,IF(ISBLANK(G560),0,GetKtoSPremiums(I560,H560,J560,K560,AJ560))))</f>
        <v>0</v>
      </c>
      <c r="CT560" s="509">
        <f t="shared" si="133"/>
        <v>-0.5</v>
      </c>
      <c r="CU560" s="508">
        <f t="array" ref="CU560">IF(AQ560="N/A","",GetFMP(I560, H560, J560, K560, L560, M560, N560, O560, (Q560+R560)/2,Z560,AJ560,"Y"))</f>
        <v>5450</v>
      </c>
      <c r="CV560" s="504">
        <f t="shared" si="134"/>
        <v>10845.5</v>
      </c>
      <c r="CW560" s="508">
        <f t="shared" si="135"/>
        <v>10900</v>
      </c>
      <c r="CX560" s="717">
        <f t="shared" si="136"/>
        <v>-1.2500000000000001E-2</v>
      </c>
      <c r="CY560" s="717">
        <f>IF(OR(AQ560="N/A",BM560="N/A",BI560="N/A"),"",IF(AND(H560&lt;1,H560&gt;=0.3,I559="ROUND"),IF(CT560&gt;=-0.4,-0.2,-0.15),MAX(CX560,IF(OR(AQ560="N/A",BM560="N/A",BI560="N/A"),"",GetFinalDiscount("Y", I560, H560, J560, K560, L560, M560, N560, O560, AS560, AT560,AU560,AV560, AW560, AX560,AY560, AZ560, BA560, BB560,BC560,BD560, BE560,BG560, BH560, BJ560, BK560, BN560, BO560, BP560)))))</f>
        <v>-1.2500000000000001E-2</v>
      </c>
      <c r="CZ560" s="717">
        <f t="shared" si="137"/>
        <v>-0.5</v>
      </c>
      <c r="DA560" s="509">
        <f t="shared" si="138"/>
        <v>-0.51249999999999996</v>
      </c>
      <c r="DB560" s="504">
        <f t="shared" si="139"/>
        <v>5313.7500000000009</v>
      </c>
      <c r="DC560" s="504">
        <f t="shared" si="140"/>
        <v>10574.362500000001</v>
      </c>
      <c r="DD560" s="504" t="str">
        <f t="shared" si="141"/>
        <v/>
      </c>
      <c r="DE560" s="504">
        <f t="array" ref="DE560">IF(OR(AQ560="N/A",BM560="N/A",BI560="N/A"),"",GetCertCharge(H560,"Y",AL560))</f>
        <v>146</v>
      </c>
      <c r="DF560" s="504">
        <f>IF(OR(AQ560="N/A",BM560="N/A",BI560="N/A"),"",DC560*Parameters!$L$3)</f>
        <v>422.97450000000003</v>
      </c>
      <c r="DG560" s="504">
        <f t="shared" si="142"/>
        <v>10005.388000000001</v>
      </c>
      <c r="DH560" s="504">
        <f t="shared" si="143"/>
        <v>5027.8331658291463</v>
      </c>
    </row>
    <row r="561" spans="2:112" x14ac:dyDescent="0.25">
      <c r="B561" s="798"/>
      <c r="C561" s="799" t="s">
        <v>1524</v>
      </c>
      <c r="D561" s="512"/>
      <c r="E561" s="512"/>
      <c r="F561" s="722" t="s">
        <v>24</v>
      </c>
      <c r="G561" s="800"/>
      <c r="H561" s="801">
        <v>1.99</v>
      </c>
      <c r="I561" s="509" t="s">
        <v>196</v>
      </c>
      <c r="J561" s="802" t="s">
        <v>265</v>
      </c>
      <c r="K561" s="803" t="s">
        <v>251</v>
      </c>
      <c r="L561" s="804" t="s">
        <v>215</v>
      </c>
      <c r="M561" s="805" t="s">
        <v>202</v>
      </c>
      <c r="N561" s="804" t="s">
        <v>202</v>
      </c>
      <c r="O561" s="804" t="s">
        <v>22</v>
      </c>
      <c r="P561" s="806"/>
      <c r="Q561" s="805"/>
      <c r="R561" s="805"/>
      <c r="S561" s="805"/>
      <c r="T561" s="805"/>
      <c r="U561" s="805">
        <v>1.02</v>
      </c>
      <c r="V561" s="805"/>
      <c r="W561" s="805"/>
      <c r="X561" s="805"/>
      <c r="Y561" s="805"/>
      <c r="Z561" s="805">
        <v>65.900000000000006</v>
      </c>
      <c r="AA561" s="512">
        <v>54</v>
      </c>
      <c r="AB561" s="512"/>
      <c r="AC561" s="512"/>
      <c r="AD561" s="807"/>
      <c r="AE561" s="805"/>
      <c r="AF561" s="805"/>
      <c r="AG561" s="805"/>
      <c r="AH561" s="805"/>
      <c r="AI561" s="512"/>
      <c r="AJ561" s="512" t="s">
        <v>2001</v>
      </c>
      <c r="AK561" s="807"/>
      <c r="AL561" s="512"/>
      <c r="AM561" s="807"/>
      <c r="AN561" s="512"/>
      <c r="AO561" s="559">
        <f t="array" ref="AO561">IF(AQ561="N/A","",GetRapPrice(I561,H561,J561,K561))</f>
        <v>8100</v>
      </c>
      <c r="AP561" s="509">
        <f t="shared" si="128"/>
        <v>-0.47</v>
      </c>
      <c r="AQ561" s="508">
        <f t="array" ref="AQ561">GetFMP(I561,H561,J561,K561,L561,M561,N561,O561,(Q561+R561)/2,Z561,AJ561,"Y")</f>
        <v>4293</v>
      </c>
      <c r="AR561" s="504">
        <f t="shared" si="129"/>
        <v>8543.07</v>
      </c>
      <c r="AS561" s="808"/>
      <c r="AT561" s="809"/>
      <c r="AU561" s="810"/>
      <c r="AV561" s="810"/>
      <c r="AW561" s="811" t="s">
        <v>240</v>
      </c>
      <c r="AX561" s="811" t="s">
        <v>1183</v>
      </c>
      <c r="AY561" s="810" t="s">
        <v>1183</v>
      </c>
      <c r="AZ561" s="810" t="s">
        <v>1183</v>
      </c>
      <c r="BA561" s="810" t="s">
        <v>1183</v>
      </c>
      <c r="BB561" s="810" t="s">
        <v>1183</v>
      </c>
      <c r="BC561" s="810" t="s">
        <v>1183</v>
      </c>
      <c r="BD561" s="810" t="s">
        <v>1240</v>
      </c>
      <c r="BE561" s="810" t="s">
        <v>1183</v>
      </c>
      <c r="BF561" s="811">
        <f>NaturalRelatedDisc(I561,H561,J561,K561,AX561,"Y",L561,M561,N561,O561)+NaturalRelatedDisc(I561,H561,J561,K561,AY561,"Y",L561,M561,N561,O561)+OpenRelatedDisc(I561,H561,J561,K561,AZ561,"Y",L561,M561,N561,O561)+GrainingRelatedDisc(I561,H561,J561,K561,BA561,"Surface","Y",L561,M561,N561,O561)+GrainingRelatedDisc(I561,H561,J561,K561,BB561,"Internal","Y",L561,M561,N561,O561)+OthersRelatedDisc(I561,H561,J561,K561,BC561,"Y",L561,M561,N561,O561)+OthersRelatedDisc(I561,H561,J561,K561,BD561,"Y",L561,M561,N561,O561)+OthersRelatedDisc(I561,H561,J561,K561,BE561,"Y",L561,M561,N561,O561)+cutrelatedDisc(I561,H561,J561,K561,L561,M561,N561,AW561,"Y",O561)+GetColClarupgDwg(I561,H561,J561,K561,AU561,AV561,"Y",L561)</f>
        <v>-2.5000000000000001E-3</v>
      </c>
      <c r="BG561" s="810" t="s">
        <v>1183</v>
      </c>
      <c r="BH561" s="810" t="s">
        <v>1183</v>
      </c>
      <c r="BI561" s="811">
        <f t="shared" si="130"/>
        <v>0</v>
      </c>
      <c r="BJ561" s="810" t="s">
        <v>1183</v>
      </c>
      <c r="BK561" s="810" t="s">
        <v>1293</v>
      </c>
      <c r="BL561" s="810" t="s">
        <v>1326</v>
      </c>
      <c r="BM561" s="811">
        <f t="shared" si="131"/>
        <v>-5.0000000000000001E-3</v>
      </c>
      <c r="BN561" s="812" t="s">
        <v>861</v>
      </c>
      <c r="BO561" s="812" t="s">
        <v>861</v>
      </c>
      <c r="BP561" s="812" t="s">
        <v>749</v>
      </c>
      <c r="BQ561" s="811">
        <f>cleanrelateddisc(I561, H561, J561, K561, BN561, BO561, "Y", L561, M561, N561)+HARelatedDisc(I561, H561, J561, K561,BP561, "Y", L561)</f>
        <v>5.0000000000000001E-3</v>
      </c>
      <c r="BR561" s="810"/>
      <c r="BS561" s="810"/>
      <c r="BT561" s="811"/>
      <c r="BU561" s="811"/>
      <c r="BV561" s="810"/>
      <c r="BW561" s="811"/>
      <c r="BX561" s="810"/>
      <c r="BY561" s="813"/>
      <c r="BZ561" s="811"/>
      <c r="CA561" s="813"/>
      <c r="CB561" s="811"/>
      <c r="CC561" s="810"/>
      <c r="CD561" s="810"/>
      <c r="CE561" s="810"/>
      <c r="CF561" s="810"/>
      <c r="CG561" s="810"/>
      <c r="CH561" s="810"/>
      <c r="CI561" s="810"/>
      <c r="CJ561" s="810"/>
      <c r="CK561" s="814"/>
      <c r="CL561" s="815">
        <f t="array" ref="CL561">getSection(I561,J561,K561)</f>
        <v>6</v>
      </c>
      <c r="CM561" s="508">
        <f t="array" ref="CM561">IF(AQ561="N/A","",IF(CU561="N/A",0,GetRapPrice(I561,H561,J561,K561)))</f>
        <v>8100</v>
      </c>
      <c r="CN561" s="509">
        <f t="shared" si="132"/>
        <v>-0.47</v>
      </c>
      <c r="CO561" s="509">
        <f t="array" ref="CO561">IF(AQ561="N/A","",IF(CU561="N/A",0,IF(ISBLANK(G561),0,GetPolSymmDiscount(I561,H561,J561,K561,L561,M561,N561,O561))))</f>
        <v>0</v>
      </c>
      <c r="CP561" s="509">
        <f t="array" ref="CP561">IF(AQ561="N/A","",Depthdisc(I561,H561,L561,J561,K561,Z561,"Y"))</f>
        <v>0</v>
      </c>
      <c r="CQ561" s="509">
        <f t="array" ref="CQ561">IF(AQ561="N/A","",IF(CU561="N/A",0,GetSizePremiums(I561,H561,J561,K561,L561,M561,N561,O561,getSection(G561,J561,K561))))</f>
        <v>0</v>
      </c>
      <c r="CR561" s="509">
        <f t="array" ref="CR561">IF(AQ561="N/A","",IF(CU561="N/A",0,IF(ISBLANK(G561),0,GetDiameterPremiums(I561,H561,L561,M561,N561,O561,J561,K561,T561))))</f>
        <v>0</v>
      </c>
      <c r="CS561" s="509">
        <f t="array" ref="CS561">IF(AQ561="N/A","",IF(CU561="N/A",0,IF(ISBLANK(G561),0,GetKtoSPremiums(I561,H561,J561,K561,AJ561))))</f>
        <v>0</v>
      </c>
      <c r="CT561" s="509">
        <f t="shared" si="133"/>
        <v>-0.47</v>
      </c>
      <c r="CU561" s="508">
        <f t="array" ref="CU561">IF(AQ561="N/A","",GetFMP(I561, H561, J561, K561, L561, M561, N561, O561, (Q561+R561)/2,Z561,AJ561,"Y"))</f>
        <v>4293</v>
      </c>
      <c r="CV561" s="504">
        <f t="shared" si="134"/>
        <v>8543.07</v>
      </c>
      <c r="CW561" s="508">
        <f t="shared" si="135"/>
        <v>8100</v>
      </c>
      <c r="CX561" s="717">
        <f t="shared" si="136"/>
        <v>-2.4999999999999996E-3</v>
      </c>
      <c r="CY561" s="717">
        <f>IF(OR(AQ561="N/A",BM561="N/A",BI561="N/A"),"",IF(AND(H561&lt;1,H561&gt;=0.3,I560="ROUND"),IF(CT561&gt;=-0.4,-0.2,-0.15),MAX(CX561,IF(OR(AQ561="N/A",BM561="N/A",BI561="N/A"),"",GetFinalDiscount("Y", I561, H561, J561, K561, L561, M561, N561, O561, AS561, AT561,AU561,AV561, AW561, AX561,AY561, AZ561, BA561, BB561,BC561,BD561, BE561,BG561, BH561, BJ561, BK561, BN561, BO561, BP561)))))</f>
        <v>0</v>
      </c>
      <c r="CZ561" s="717">
        <f t="shared" si="137"/>
        <v>-0.47</v>
      </c>
      <c r="DA561" s="509">
        <f t="shared" si="138"/>
        <v>-0.47</v>
      </c>
      <c r="DB561" s="504">
        <f t="shared" si="139"/>
        <v>4293</v>
      </c>
      <c r="DC561" s="504">
        <f t="shared" si="140"/>
        <v>8543.07</v>
      </c>
      <c r="DD561" s="504" t="str">
        <f t="shared" si="141"/>
        <v/>
      </c>
      <c r="DE561" s="504">
        <f t="array" ref="DE561">IF(OR(AQ561="N/A",BM561="N/A",BI561="N/A"),"",GetCertCharge(H561,"Y",AL561))</f>
        <v>146</v>
      </c>
      <c r="DF561" s="504">
        <f>IF(OR(AQ561="N/A",BM561="N/A",BI561="N/A"),"",DC561*Parameters!$L$3)</f>
        <v>341.72280000000001</v>
      </c>
      <c r="DG561" s="504">
        <f t="shared" si="142"/>
        <v>8055.3472000000002</v>
      </c>
      <c r="DH561" s="504">
        <f t="shared" si="143"/>
        <v>4047.9131658291458</v>
      </c>
    </row>
    <row r="562" spans="2:112" x14ac:dyDescent="0.25">
      <c r="B562" s="798"/>
      <c r="C562" s="799" t="s">
        <v>1521</v>
      </c>
      <c r="D562" s="512"/>
      <c r="E562" s="512"/>
      <c r="F562" s="722" t="s">
        <v>24</v>
      </c>
      <c r="G562" s="800"/>
      <c r="H562" s="801">
        <v>1.99</v>
      </c>
      <c r="I562" s="509" t="s">
        <v>196</v>
      </c>
      <c r="J562" s="802" t="s">
        <v>215</v>
      </c>
      <c r="K562" s="803" t="s">
        <v>1887</v>
      </c>
      <c r="L562" s="804" t="s">
        <v>215</v>
      </c>
      <c r="M562" s="805" t="s">
        <v>202</v>
      </c>
      <c r="N562" s="804" t="s">
        <v>202</v>
      </c>
      <c r="O562" s="804" t="s">
        <v>22</v>
      </c>
      <c r="P562" s="806"/>
      <c r="Q562" s="805"/>
      <c r="R562" s="805"/>
      <c r="S562" s="805"/>
      <c r="T562" s="805"/>
      <c r="U562" s="805">
        <v>1.01</v>
      </c>
      <c r="V562" s="805"/>
      <c r="W562" s="805"/>
      <c r="X562" s="805"/>
      <c r="Y562" s="805"/>
      <c r="Z562" s="805">
        <v>66.099999999999994</v>
      </c>
      <c r="AA562" s="512">
        <v>57</v>
      </c>
      <c r="AB562" s="512"/>
      <c r="AC562" s="512"/>
      <c r="AD562" s="807"/>
      <c r="AE562" s="805"/>
      <c r="AF562" s="805"/>
      <c r="AG562" s="805"/>
      <c r="AH562" s="805"/>
      <c r="AI562" s="512"/>
      <c r="AJ562" s="512" t="s">
        <v>1906</v>
      </c>
      <c r="AK562" s="807"/>
      <c r="AL562" s="512"/>
      <c r="AM562" s="807"/>
      <c r="AN562" s="512"/>
      <c r="AO562" s="559">
        <f t="array" ref="AO562">IF(AQ562="N/A","",GetRapPrice(I562,H562,J562,K562))</f>
        <v>0</v>
      </c>
      <c r="AP562" s="509">
        <f t="shared" si="128"/>
        <v>0</v>
      </c>
      <c r="AQ562" s="508">
        <f t="array" ref="AQ562">GetFMP(I562,H562,J562,K562,L562,M562,N562,O562,(Q562+R562)/2,Z562,AJ562,"Y")</f>
        <v>0</v>
      </c>
      <c r="AR562" s="504">
        <f t="shared" si="129"/>
        <v>0</v>
      </c>
      <c r="AS562" s="808"/>
      <c r="AT562" s="809"/>
      <c r="AU562" s="810"/>
      <c r="AV562" s="810"/>
      <c r="AW562" s="811" t="s">
        <v>189</v>
      </c>
      <c r="AX562" s="811" t="s">
        <v>1439</v>
      </c>
      <c r="AY562" s="810" t="s">
        <v>1183</v>
      </c>
      <c r="AZ562" s="810" t="s">
        <v>1183</v>
      </c>
      <c r="BA562" s="810" t="s">
        <v>1183</v>
      </c>
      <c r="BB562" s="810" t="s">
        <v>1183</v>
      </c>
      <c r="BC562" s="810" t="s">
        <v>1183</v>
      </c>
      <c r="BD562" s="810" t="s">
        <v>1240</v>
      </c>
      <c r="BE562" s="810" t="s">
        <v>1183</v>
      </c>
      <c r="BF562" s="811">
        <f>NaturalRelatedDisc(I562,H562,J562,K562,AX562,"Y",L562,M562,N562,O562)+NaturalRelatedDisc(I562,H562,J562,K562,AY562,"Y",L562,M562,N562,O562)+OpenRelatedDisc(I562,H562,J562,K562,AZ562,"Y",L562,M562,N562,O562)+GrainingRelatedDisc(I562,H562,J562,K562,BA562,"Surface","Y",L562,M562,N562,O562)+GrainingRelatedDisc(I562,H562,J562,K562,BB562,"Internal","Y",L562,M562,N562,O562)+OthersRelatedDisc(I562,H562,J562,K562,BC562,"Y",L562,M562,N562,O562)+OthersRelatedDisc(I562,H562,J562,K562,BD562,"Y",L562,M562,N562,O562)+OthersRelatedDisc(I562,H562,J562,K562,BE562,"Y",L562,M562,N562,O562)+cutrelatedDisc(I562,H562,J562,K562,L562,M562,N562,AW562,"Y",O562)+GetColClarupgDwg(I562,H562,J562,K562,AU562,AV562,"Y",L562)</f>
        <v>0</v>
      </c>
      <c r="BG562" s="810" t="s">
        <v>1183</v>
      </c>
      <c r="BH562" s="810" t="s">
        <v>1183</v>
      </c>
      <c r="BI562" s="811">
        <f t="shared" si="130"/>
        <v>0</v>
      </c>
      <c r="BJ562" s="810" t="s">
        <v>1284</v>
      </c>
      <c r="BK562" s="810" t="s">
        <v>1293</v>
      </c>
      <c r="BL562" s="810" t="s">
        <v>1183</v>
      </c>
      <c r="BM562" s="811">
        <f t="shared" si="131"/>
        <v>0</v>
      </c>
      <c r="BN562" s="812" t="s">
        <v>749</v>
      </c>
      <c r="BO562" s="812" t="s">
        <v>749</v>
      </c>
      <c r="BP562" s="812" t="s">
        <v>749</v>
      </c>
      <c r="BQ562" s="811">
        <f>cleanrelateddisc(I562, H562, J562, K562, BN562, BO562, "Y", L562, M562, N562)+HARelatedDisc(I562, H562, J562, K562,BP562, "Y", L562)</f>
        <v>0</v>
      </c>
      <c r="BR562" s="810"/>
      <c r="BS562" s="810"/>
      <c r="BT562" s="811"/>
      <c r="BU562" s="811"/>
      <c r="BV562" s="810"/>
      <c r="BW562" s="811"/>
      <c r="BX562" s="810"/>
      <c r="BY562" s="813"/>
      <c r="BZ562" s="811"/>
      <c r="CA562" s="813"/>
      <c r="CB562" s="811"/>
      <c r="CC562" s="810"/>
      <c r="CD562" s="810"/>
      <c r="CE562" s="810"/>
      <c r="CF562" s="810"/>
      <c r="CG562" s="810"/>
      <c r="CH562" s="810"/>
      <c r="CI562" s="810"/>
      <c r="CJ562" s="810"/>
      <c r="CK562" s="814"/>
      <c r="CL562" s="815">
        <f t="array" ref="CL562">getSection(I562,J562,K562)</f>
        <v>0</v>
      </c>
      <c r="CM562" s="508">
        <f t="array" ref="CM562">IF(AQ562="N/A","",IF(CU562="N/A",0,GetRapPrice(I562,H562,J562,K562)))</f>
        <v>0</v>
      </c>
      <c r="CN562" s="509">
        <f t="shared" si="132"/>
        <v>0</v>
      </c>
      <c r="CO562" s="509">
        <f t="array" ref="CO562">IF(AQ562="N/A","",IF(CU562="N/A",0,IF(ISBLANK(G562),0,GetPolSymmDiscount(I562,H562,J562,K562,L562,M562,N562,O562))))</f>
        <v>0</v>
      </c>
      <c r="CP562" s="509">
        <f t="array" ref="CP562">IF(AQ562="N/A","",Depthdisc(I562,H562,L562,J562,K562,Z562,"Y"))</f>
        <v>0</v>
      </c>
      <c r="CQ562" s="509">
        <f t="array" ref="CQ562">IF(AQ562="N/A","",IF(CU562="N/A",0,GetSizePremiums(I562,H562,J562,K562,L562,M562,N562,O562,getSection(G562,J562,K562))))</f>
        <v>0</v>
      </c>
      <c r="CR562" s="509">
        <f t="array" ref="CR562">IF(AQ562="N/A","",IF(CU562="N/A",0,IF(ISBLANK(G562),0,GetDiameterPremiums(I562,H562,L562,M562,N562,O562,J562,K562,T562))))</f>
        <v>0</v>
      </c>
      <c r="CS562" s="509">
        <f t="array" ref="CS562">IF(AQ562="N/A","",IF(CU562="N/A",0,IF(ISBLANK(G562),0,GetKtoSPremiums(I562,H562,J562,K562,AJ562))))</f>
        <v>0</v>
      </c>
      <c r="CT562" s="509" t="str">
        <f t="shared" si="133"/>
        <v/>
      </c>
      <c r="CU562" s="508">
        <f t="array" ref="CU562">IF(AQ562="N/A","",GetFMP(I562, H562, J562, K562, L562, M562, N562, O562, (Q562+R562)/2,Z562,AJ562,"Y"))</f>
        <v>0</v>
      </c>
      <c r="CV562" s="504">
        <f t="shared" si="134"/>
        <v>0</v>
      </c>
      <c r="CW562" s="508">
        <f t="shared" si="135"/>
        <v>0</v>
      </c>
      <c r="CX562" s="717">
        <f t="shared" si="136"/>
        <v>0</v>
      </c>
      <c r="CY562" s="717">
        <f>IF(OR(AQ562="N/A",BM562="N/A",BI562="N/A"),"",IF(AND(H562&lt;1,H562&gt;=0.3,I561="ROUND"),IF(CT562&gt;=-0.4,-0.2,-0.15),MAX(CX562,IF(OR(AQ562="N/A",BM562="N/A",BI562="N/A"),"",GetFinalDiscount("Y", I562, H562, J562, K562, L562, M562, N562, O562, AS562, AT562,AU562,AV562, AW562, AX562,AY562, AZ562, BA562, BB562,BC562,BD562, BE562,BG562, BH562, BJ562, BK562, BN562, BO562, BP562)))))</f>
        <v>0</v>
      </c>
      <c r="CZ562" s="717" t="str">
        <f t="shared" si="137"/>
        <v/>
      </c>
      <c r="DA562" s="509" t="e">
        <f t="shared" si="138"/>
        <v>#VALUE!</v>
      </c>
      <c r="DB562" s="504" t="e">
        <f t="shared" si="139"/>
        <v>#VALUE!</v>
      </c>
      <c r="DC562" s="504" t="e">
        <f t="shared" si="140"/>
        <v>#VALUE!</v>
      </c>
      <c r="DD562" s="504" t="str">
        <f t="shared" si="141"/>
        <v/>
      </c>
      <c r="DE562" s="504">
        <f t="array" ref="DE562">IF(OR(AQ562="N/A",BM562="N/A",BI562="N/A"),"",GetCertCharge(H562,"Y",AL562))</f>
        <v>146</v>
      </c>
      <c r="DF562" s="504" t="e">
        <f>IF(OR(AQ562="N/A",BM562="N/A",BI562="N/A"),"",DC562*Parameters!$L$3)</f>
        <v>#VALUE!</v>
      </c>
      <c r="DG562" s="504" t="e">
        <f t="shared" si="142"/>
        <v>#VALUE!</v>
      </c>
      <c r="DH562" s="504" t="e">
        <f t="shared" si="143"/>
        <v>#VALUE!</v>
      </c>
    </row>
    <row r="563" spans="2:112" x14ac:dyDescent="0.25">
      <c r="B563" s="798"/>
      <c r="C563" s="799" t="s">
        <v>1524</v>
      </c>
      <c r="D563" s="512"/>
      <c r="E563" s="512"/>
      <c r="F563" s="722" t="s">
        <v>24</v>
      </c>
      <c r="G563" s="800"/>
      <c r="H563" s="801">
        <v>1.99</v>
      </c>
      <c r="I563" s="509" t="s">
        <v>196</v>
      </c>
      <c r="J563" s="802" t="s">
        <v>265</v>
      </c>
      <c r="K563" s="803" t="s">
        <v>1887</v>
      </c>
      <c r="L563" s="804" t="s">
        <v>215</v>
      </c>
      <c r="M563" s="805" t="s">
        <v>202</v>
      </c>
      <c r="N563" s="804" t="s">
        <v>202</v>
      </c>
      <c r="O563" s="804" t="s">
        <v>22</v>
      </c>
      <c r="P563" s="806"/>
      <c r="Q563" s="805"/>
      <c r="R563" s="805"/>
      <c r="S563" s="805"/>
      <c r="T563" s="805"/>
      <c r="U563" s="805">
        <v>1.02</v>
      </c>
      <c r="V563" s="805"/>
      <c r="W563" s="805"/>
      <c r="X563" s="805"/>
      <c r="Y563" s="805"/>
      <c r="Z563" s="805">
        <v>65.900000000000006</v>
      </c>
      <c r="AA563" s="512">
        <v>54</v>
      </c>
      <c r="AB563" s="512"/>
      <c r="AC563" s="512"/>
      <c r="AD563" s="807"/>
      <c r="AE563" s="805"/>
      <c r="AF563" s="805"/>
      <c r="AG563" s="805"/>
      <c r="AH563" s="805"/>
      <c r="AI563" s="512"/>
      <c r="AJ563" s="512" t="s">
        <v>2001</v>
      </c>
      <c r="AK563" s="807"/>
      <c r="AL563" s="512"/>
      <c r="AM563" s="807"/>
      <c r="AN563" s="512"/>
      <c r="AO563" s="559">
        <f t="array" ref="AO563">IF(AQ563="N/A","",GetRapPrice(I563,H563,J563,K563))</f>
        <v>0</v>
      </c>
      <c r="AP563" s="509">
        <f t="shared" si="128"/>
        <v>0</v>
      </c>
      <c r="AQ563" s="508">
        <f t="array" ref="AQ563">GetFMP(I563,H563,J563,K563,L563,M563,N563,O563,(Q563+R563)/2,Z563,AJ563,"Y")</f>
        <v>0</v>
      </c>
      <c r="AR563" s="504">
        <f t="shared" si="129"/>
        <v>0</v>
      </c>
      <c r="AS563" s="808"/>
      <c r="AT563" s="809"/>
      <c r="AU563" s="810"/>
      <c r="AV563" s="810"/>
      <c r="AW563" s="811" t="s">
        <v>240</v>
      </c>
      <c r="AX563" s="811" t="s">
        <v>1183</v>
      </c>
      <c r="AY563" s="810" t="s">
        <v>1183</v>
      </c>
      <c r="AZ563" s="810" t="s">
        <v>1183</v>
      </c>
      <c r="BA563" s="810" t="s">
        <v>1183</v>
      </c>
      <c r="BB563" s="810" t="s">
        <v>1183</v>
      </c>
      <c r="BC563" s="810" t="s">
        <v>1183</v>
      </c>
      <c r="BD563" s="810" t="s">
        <v>1240</v>
      </c>
      <c r="BE563" s="810" t="s">
        <v>1183</v>
      </c>
      <c r="BF563" s="811">
        <f>NaturalRelatedDisc(I563,H563,J563,K563,AX563,"Y",L563,M563,N563,O563)+NaturalRelatedDisc(I563,H563,J563,K563,AY563,"Y",L563,M563,N563,O563)+OpenRelatedDisc(I563,H563,J563,K563,AZ563,"Y",L563,M563,N563,O563)+GrainingRelatedDisc(I563,H563,J563,K563,BA563,"Surface","Y",L563,M563,N563,O563)+GrainingRelatedDisc(I563,H563,J563,K563,BB563,"Internal","Y",L563,M563,N563,O563)+OthersRelatedDisc(I563,H563,J563,K563,BC563,"Y",L563,M563,N563,O563)+OthersRelatedDisc(I563,H563,J563,K563,BD563,"Y",L563,M563,N563,O563)+OthersRelatedDisc(I563,H563,J563,K563,BE563,"Y",L563,M563,N563,O563)+cutrelatedDisc(I563,H563,J563,K563,L563,M563,N563,AW563,"Y",O563)+GetColClarupgDwg(I563,H563,J563,K563,AU563,AV563,"Y",L563)</f>
        <v>0</v>
      </c>
      <c r="BG563" s="810" t="s">
        <v>1183</v>
      </c>
      <c r="BH563" s="810" t="s">
        <v>1183</v>
      </c>
      <c r="BI563" s="811">
        <f t="shared" si="130"/>
        <v>0</v>
      </c>
      <c r="BJ563" s="810" t="s">
        <v>1183</v>
      </c>
      <c r="BK563" s="810" t="s">
        <v>1293</v>
      </c>
      <c r="BL563" s="810" t="s">
        <v>1326</v>
      </c>
      <c r="BM563" s="811">
        <f t="shared" si="131"/>
        <v>0</v>
      </c>
      <c r="BN563" s="812" t="s">
        <v>861</v>
      </c>
      <c r="BO563" s="812" t="s">
        <v>861</v>
      </c>
      <c r="BP563" s="812" t="s">
        <v>749</v>
      </c>
      <c r="BQ563" s="811">
        <f>cleanrelateddisc(I563, H563, J563, K563, BN563, BO563, "Y", L563, M563, N563)+HARelatedDisc(I563, H563, J563, K563,BP563, "Y", L563)</f>
        <v>0</v>
      </c>
      <c r="BR563" s="810"/>
      <c r="BS563" s="810"/>
      <c r="BT563" s="811"/>
      <c r="BU563" s="811"/>
      <c r="BV563" s="810"/>
      <c r="BW563" s="811"/>
      <c r="BX563" s="810"/>
      <c r="BY563" s="813"/>
      <c r="BZ563" s="811"/>
      <c r="CA563" s="813"/>
      <c r="CB563" s="811"/>
      <c r="CC563" s="810"/>
      <c r="CD563" s="810"/>
      <c r="CE563" s="810"/>
      <c r="CF563" s="810"/>
      <c r="CG563" s="810"/>
      <c r="CH563" s="810"/>
      <c r="CI563" s="810"/>
      <c r="CJ563" s="810"/>
      <c r="CK563" s="814"/>
      <c r="CL563" s="815">
        <f t="array" ref="CL563">getSection(I563,J563,K563)</f>
        <v>0</v>
      </c>
      <c r="CM563" s="508">
        <f t="array" ref="CM563">IF(AQ563="N/A","",IF(CU563="N/A",0,GetRapPrice(I563,H563,J563,K563)))</f>
        <v>0</v>
      </c>
      <c r="CN563" s="509">
        <f t="shared" si="132"/>
        <v>0</v>
      </c>
      <c r="CO563" s="509">
        <f t="array" ref="CO563">IF(AQ563="N/A","",IF(CU563="N/A",0,IF(ISBLANK(G563),0,GetPolSymmDiscount(I563,H563,J563,K563,L563,M563,N563,O563))))</f>
        <v>0</v>
      </c>
      <c r="CP563" s="509">
        <f t="array" ref="CP563">IF(AQ563="N/A","",Depthdisc(I563,H563,L563,J563,K563,Z563,"Y"))</f>
        <v>0</v>
      </c>
      <c r="CQ563" s="509">
        <f t="array" ref="CQ563">IF(AQ563="N/A","",IF(CU563="N/A",0,GetSizePremiums(I563,H563,J563,K563,L563,M563,N563,O563,getSection(G563,J563,K563))))</f>
        <v>0</v>
      </c>
      <c r="CR563" s="509">
        <f t="array" ref="CR563">IF(AQ563="N/A","",IF(CU563="N/A",0,IF(ISBLANK(G563),0,GetDiameterPremiums(I563,H563,L563,M563,N563,O563,J563,K563,T563))))</f>
        <v>0</v>
      </c>
      <c r="CS563" s="509">
        <f t="array" ref="CS563">IF(AQ563="N/A","",IF(CU563="N/A",0,IF(ISBLANK(G563),0,GetKtoSPremiums(I563,H563,J563,K563,AJ563))))</f>
        <v>0</v>
      </c>
      <c r="CT563" s="509" t="str">
        <f t="shared" si="133"/>
        <v/>
      </c>
      <c r="CU563" s="508">
        <f t="array" ref="CU563">IF(AQ563="N/A","",GetFMP(I563, H563, J563, K563, L563, M563, N563, O563, (Q563+R563)/2,Z563,AJ563,"Y"))</f>
        <v>0</v>
      </c>
      <c r="CV563" s="504">
        <f t="shared" si="134"/>
        <v>0</v>
      </c>
      <c r="CW563" s="508">
        <f t="shared" si="135"/>
        <v>0</v>
      </c>
      <c r="CX563" s="717">
        <f t="shared" si="136"/>
        <v>0</v>
      </c>
      <c r="CY563" s="717">
        <f>IF(OR(AQ563="N/A",BM563="N/A",BI563="N/A"),"",IF(AND(H563&lt;1,H563&gt;=0.3,I562="ROUND"),IF(CT563&gt;=-0.4,-0.2,-0.15),MAX(CX563,IF(OR(AQ563="N/A",BM563="N/A",BI563="N/A"),"",GetFinalDiscount("Y", I563, H563, J563, K563, L563, M563, N563, O563, AS563, AT563,AU563,AV563, AW563, AX563,AY563, AZ563, BA563, BB563,BC563,BD563, BE563,BG563, BH563, BJ563, BK563, BN563, BO563, BP563)))))</f>
        <v>0</v>
      </c>
      <c r="CZ563" s="717" t="str">
        <f t="shared" si="137"/>
        <v/>
      </c>
      <c r="DA563" s="509" t="e">
        <f t="shared" si="138"/>
        <v>#VALUE!</v>
      </c>
      <c r="DB563" s="504" t="e">
        <f t="shared" si="139"/>
        <v>#VALUE!</v>
      </c>
      <c r="DC563" s="504" t="e">
        <f t="shared" si="140"/>
        <v>#VALUE!</v>
      </c>
      <c r="DD563" s="504" t="str">
        <f t="shared" si="141"/>
        <v/>
      </c>
      <c r="DE563" s="504">
        <f t="array" ref="DE563">IF(OR(AQ563="N/A",BM563="N/A",BI563="N/A"),"",GetCertCharge(H563,"Y",AL563))</f>
        <v>146</v>
      </c>
      <c r="DF563" s="504" t="e">
        <f>IF(OR(AQ563="N/A",BM563="N/A",BI563="N/A"),"",DC563*Parameters!$L$3)</f>
        <v>#VALUE!</v>
      </c>
      <c r="DG563" s="504" t="e">
        <f t="shared" si="142"/>
        <v>#VALUE!</v>
      </c>
      <c r="DH563" s="504" t="e">
        <f t="shared" si="143"/>
        <v>#VALUE!</v>
      </c>
    </row>
    <row r="564" spans="2:112" x14ac:dyDescent="0.25">
      <c r="B564" s="798"/>
      <c r="C564" s="799" t="s">
        <v>1524</v>
      </c>
      <c r="D564" s="512"/>
      <c r="E564" s="512"/>
      <c r="F564" s="722" t="s">
        <v>24</v>
      </c>
      <c r="G564" s="800"/>
      <c r="H564" s="801">
        <v>1.99</v>
      </c>
      <c r="I564" s="509" t="s">
        <v>196</v>
      </c>
      <c r="J564" s="802" t="s">
        <v>265</v>
      </c>
      <c r="K564" s="803" t="s">
        <v>251</v>
      </c>
      <c r="L564" s="804" t="s">
        <v>215</v>
      </c>
      <c r="M564" s="805" t="s">
        <v>202</v>
      </c>
      <c r="N564" s="804" t="s">
        <v>202</v>
      </c>
      <c r="O564" s="804" t="s">
        <v>22</v>
      </c>
      <c r="P564" s="806"/>
      <c r="Q564" s="805"/>
      <c r="R564" s="805"/>
      <c r="S564" s="805"/>
      <c r="T564" s="805"/>
      <c r="U564" s="805">
        <v>1.02</v>
      </c>
      <c r="V564" s="805"/>
      <c r="W564" s="805"/>
      <c r="X564" s="805"/>
      <c r="Y564" s="805"/>
      <c r="Z564" s="805">
        <v>65.900000000000006</v>
      </c>
      <c r="AA564" s="512">
        <v>54</v>
      </c>
      <c r="AB564" s="512"/>
      <c r="AC564" s="512"/>
      <c r="AD564" s="807"/>
      <c r="AE564" s="805"/>
      <c r="AF564" s="805"/>
      <c r="AG564" s="805"/>
      <c r="AH564" s="805"/>
      <c r="AI564" s="512"/>
      <c r="AJ564" s="512" t="s">
        <v>2001</v>
      </c>
      <c r="AK564" s="807"/>
      <c r="AL564" s="512"/>
      <c r="AM564" s="807"/>
      <c r="AN564" s="512"/>
      <c r="AO564" s="559">
        <f t="array" ref="AO564">IF(AQ564="N/A","",GetRapPrice(I564,H564,J564,K564))</f>
        <v>8100</v>
      </c>
      <c r="AP564" s="509">
        <f t="shared" si="128"/>
        <v>-0.47</v>
      </c>
      <c r="AQ564" s="508">
        <f t="array" ref="AQ564">GetFMP(I564,H564,J564,K564,L564,M564,N564,O564,(Q564+R564)/2,Z564,AJ564,"Y")</f>
        <v>4293</v>
      </c>
      <c r="AR564" s="504">
        <f t="shared" si="129"/>
        <v>8543.07</v>
      </c>
      <c r="AS564" s="808"/>
      <c r="AT564" s="809"/>
      <c r="AU564" s="810"/>
      <c r="AV564" s="810"/>
      <c r="AW564" s="811" t="s">
        <v>240</v>
      </c>
      <c r="AX564" s="811" t="s">
        <v>1183</v>
      </c>
      <c r="AY564" s="810" t="s">
        <v>1183</v>
      </c>
      <c r="AZ564" s="810" t="s">
        <v>1183</v>
      </c>
      <c r="BA564" s="810" t="s">
        <v>1183</v>
      </c>
      <c r="BB564" s="810" t="s">
        <v>1183</v>
      </c>
      <c r="BC564" s="810" t="s">
        <v>1183</v>
      </c>
      <c r="BD564" s="810" t="s">
        <v>1240</v>
      </c>
      <c r="BE564" s="810" t="s">
        <v>1183</v>
      </c>
      <c r="BF564" s="811">
        <f>NaturalRelatedDisc(I564,H564,J564,K564,AX564,"Y",L564,M564,N564,O564)+NaturalRelatedDisc(I564,H564,J564,K564,AY564,"Y",L564,M564,N564,O564)+OpenRelatedDisc(I564,H564,J564,K564,AZ564,"Y",L564,M564,N564,O564)+GrainingRelatedDisc(I564,H564,J564,K564,BA564,"Surface","Y",L564,M564,N564,O564)+GrainingRelatedDisc(I564,H564,J564,K564,BB564,"Internal","Y",L564,M564,N564,O564)+OthersRelatedDisc(I564,H564,J564,K564,BC564,"Y",L564,M564,N564,O564)+OthersRelatedDisc(I564,H564,J564,K564,BD564,"Y",L564,M564,N564,O564)+OthersRelatedDisc(I564,H564,J564,K564,BE564,"Y",L564,M564,N564,O564)+cutrelatedDisc(I564,H564,J564,K564,L564,M564,N564,AW564,"Y",O564)+GetColClarupgDwg(I564,H564,J564,K564,AU564,AV564,"Y",L564)</f>
        <v>-2.5000000000000001E-3</v>
      </c>
      <c r="BG564" s="810" t="s">
        <v>1183</v>
      </c>
      <c r="BH564" s="810" t="s">
        <v>1183</v>
      </c>
      <c r="BI564" s="811">
        <f t="shared" si="130"/>
        <v>0</v>
      </c>
      <c r="BJ564" s="810" t="s">
        <v>1183</v>
      </c>
      <c r="BK564" s="810" t="s">
        <v>1293</v>
      </c>
      <c r="BL564" s="810" t="s">
        <v>1326</v>
      </c>
      <c r="BM564" s="811">
        <f t="shared" si="131"/>
        <v>-5.0000000000000001E-3</v>
      </c>
      <c r="BN564" s="812" t="s">
        <v>861</v>
      </c>
      <c r="BO564" s="812" t="s">
        <v>861</v>
      </c>
      <c r="BP564" s="812" t="s">
        <v>749</v>
      </c>
      <c r="BQ564" s="811">
        <f>cleanrelateddisc(I564, H564, J564, K564, BN564, BO564, "Y", L564, M564, N564)+HARelatedDisc(I564, H564, J564, K564,BP564, "Y", L564)</f>
        <v>5.0000000000000001E-3</v>
      </c>
      <c r="BR564" s="810"/>
      <c r="BS564" s="810"/>
      <c r="BT564" s="811"/>
      <c r="BU564" s="811"/>
      <c r="BV564" s="810"/>
      <c r="BW564" s="811"/>
      <c r="BX564" s="810"/>
      <c r="BY564" s="813"/>
      <c r="BZ564" s="811"/>
      <c r="CA564" s="813"/>
      <c r="CB564" s="811"/>
      <c r="CC564" s="810"/>
      <c r="CD564" s="810"/>
      <c r="CE564" s="810"/>
      <c r="CF564" s="810"/>
      <c r="CG564" s="810"/>
      <c r="CH564" s="810"/>
      <c r="CI564" s="810"/>
      <c r="CJ564" s="810"/>
      <c r="CK564" s="814"/>
      <c r="CL564" s="815">
        <f t="array" ref="CL564">getSection(I564,J564,K564)</f>
        <v>6</v>
      </c>
      <c r="CM564" s="508">
        <f t="array" ref="CM564">IF(AQ564="N/A","",IF(CU564="N/A",0,GetRapPrice(I564,H564,J564,K564)))</f>
        <v>8100</v>
      </c>
      <c r="CN564" s="509">
        <f t="shared" si="132"/>
        <v>-0.47</v>
      </c>
      <c r="CO564" s="509">
        <f t="array" ref="CO564">IF(AQ564="N/A","",IF(CU564="N/A",0,IF(ISBLANK(G564),0,GetPolSymmDiscount(I564,H564,J564,K564,L564,M564,N564,O564))))</f>
        <v>0</v>
      </c>
      <c r="CP564" s="509">
        <f t="array" ref="CP564">IF(AQ564="N/A","",Depthdisc(I564,H564,L564,J564,K564,Z564,"Y"))</f>
        <v>0</v>
      </c>
      <c r="CQ564" s="509">
        <f t="array" ref="CQ564">IF(AQ564="N/A","",IF(CU564="N/A",0,GetSizePremiums(I564,H564,J564,K564,L564,M564,N564,O564,getSection(G564,J564,K564))))</f>
        <v>0</v>
      </c>
      <c r="CR564" s="509">
        <f t="array" ref="CR564">IF(AQ564="N/A","",IF(CU564="N/A",0,IF(ISBLANK(G564),0,GetDiameterPremiums(I564,H564,L564,M564,N564,O564,J564,K564,T564))))</f>
        <v>0</v>
      </c>
      <c r="CS564" s="509">
        <f t="array" ref="CS564">IF(AQ564="N/A","",IF(CU564="N/A",0,IF(ISBLANK(G564),0,GetKtoSPremiums(I564,H564,J564,K564,AJ564))))</f>
        <v>0</v>
      </c>
      <c r="CT564" s="509">
        <f t="shared" si="133"/>
        <v>-0.47</v>
      </c>
      <c r="CU564" s="508">
        <f t="array" ref="CU564">IF(AQ564="N/A","",GetFMP(I564, H564, J564, K564, L564, M564, N564, O564, (Q564+R564)/2,Z564,AJ564,"Y"))</f>
        <v>4293</v>
      </c>
      <c r="CV564" s="504">
        <f t="shared" si="134"/>
        <v>8543.07</v>
      </c>
      <c r="CW564" s="508">
        <f t="shared" si="135"/>
        <v>8100</v>
      </c>
      <c r="CX564" s="717">
        <f t="shared" si="136"/>
        <v>-2.4999999999999996E-3</v>
      </c>
      <c r="CY564" s="717">
        <f>IF(OR(AQ564="N/A",BM564="N/A",BI564="N/A"),"",IF(AND(H564&lt;1,H564&gt;=0.3,I563="ROUND"),IF(CT564&gt;=-0.4,-0.2,-0.15),MAX(CX564,IF(OR(AQ564="N/A",BM564="N/A",BI564="N/A"),"",GetFinalDiscount("Y", I564, H564, J564, K564, L564, M564, N564, O564, AS564, AT564,AU564,AV564, AW564, AX564,AY564, AZ564, BA564, BB564,BC564,BD564, BE564,BG564, BH564, BJ564, BK564, BN564, BO564, BP564)))))</f>
        <v>0</v>
      </c>
      <c r="CZ564" s="717">
        <f t="shared" si="137"/>
        <v>-0.47</v>
      </c>
      <c r="DA564" s="509">
        <f t="shared" si="138"/>
        <v>-0.47</v>
      </c>
      <c r="DB564" s="504">
        <f t="shared" si="139"/>
        <v>4293</v>
      </c>
      <c r="DC564" s="504">
        <f t="shared" si="140"/>
        <v>8543.07</v>
      </c>
      <c r="DD564" s="504" t="str">
        <f t="shared" si="141"/>
        <v/>
      </c>
      <c r="DE564" s="504">
        <f t="array" ref="DE564">IF(OR(AQ564="N/A",BM564="N/A",BI564="N/A"),"",GetCertCharge(H564,"Y",AL564))</f>
        <v>146</v>
      </c>
      <c r="DF564" s="504">
        <f>IF(OR(AQ564="N/A",BM564="N/A",BI564="N/A"),"",DC564*Parameters!$L$3)</f>
        <v>341.72280000000001</v>
      </c>
      <c r="DG564" s="504">
        <f t="shared" si="142"/>
        <v>8055.3472000000002</v>
      </c>
      <c r="DH564" s="504">
        <f t="shared" si="143"/>
        <v>4047.9131658291458</v>
      </c>
    </row>
    <row r="565" spans="2:112" x14ac:dyDescent="0.25">
      <c r="B565" s="798"/>
      <c r="C565" s="799" t="s">
        <v>1521</v>
      </c>
      <c r="D565" s="512"/>
      <c r="E565" s="512"/>
      <c r="F565" s="722" t="s">
        <v>24</v>
      </c>
      <c r="G565" s="800"/>
      <c r="H565" s="801">
        <v>1.99</v>
      </c>
      <c r="I565" s="509" t="s">
        <v>196</v>
      </c>
      <c r="J565" s="802" t="s">
        <v>215</v>
      </c>
      <c r="K565" s="803" t="s">
        <v>1887</v>
      </c>
      <c r="L565" s="804" t="s">
        <v>215</v>
      </c>
      <c r="M565" s="805" t="s">
        <v>202</v>
      </c>
      <c r="N565" s="804" t="s">
        <v>202</v>
      </c>
      <c r="O565" s="804" t="s">
        <v>22</v>
      </c>
      <c r="P565" s="806"/>
      <c r="Q565" s="805"/>
      <c r="R565" s="805"/>
      <c r="S565" s="805"/>
      <c r="T565" s="805"/>
      <c r="U565" s="805">
        <v>1.01</v>
      </c>
      <c r="V565" s="805"/>
      <c r="W565" s="805"/>
      <c r="X565" s="805"/>
      <c r="Y565" s="805"/>
      <c r="Z565" s="805">
        <v>66.099999999999994</v>
      </c>
      <c r="AA565" s="512">
        <v>57</v>
      </c>
      <c r="AB565" s="512"/>
      <c r="AC565" s="512"/>
      <c r="AD565" s="807"/>
      <c r="AE565" s="805"/>
      <c r="AF565" s="805"/>
      <c r="AG565" s="805"/>
      <c r="AH565" s="805"/>
      <c r="AI565" s="512"/>
      <c r="AJ565" s="512" t="s">
        <v>1903</v>
      </c>
      <c r="AK565" s="807"/>
      <c r="AL565" s="512"/>
      <c r="AM565" s="807"/>
      <c r="AN565" s="512"/>
      <c r="AO565" s="559">
        <f t="array" ref="AO565">IF(AQ565="N/A","",GetRapPrice(I565,H565,J565,K565))</f>
        <v>0</v>
      </c>
      <c r="AP565" s="509">
        <f t="shared" si="128"/>
        <v>0</v>
      </c>
      <c r="AQ565" s="508">
        <f t="array" ref="AQ565">GetFMP(I565,H565,J565,K565,L565,M565,N565,O565,(Q565+R565)/2,Z565,AJ565,"Y")</f>
        <v>0</v>
      </c>
      <c r="AR565" s="504">
        <f t="shared" si="129"/>
        <v>0</v>
      </c>
      <c r="AS565" s="808"/>
      <c r="AT565" s="809"/>
      <c r="AU565" s="810"/>
      <c r="AV565" s="810"/>
      <c r="AW565" s="811" t="s">
        <v>189</v>
      </c>
      <c r="AX565" s="811" t="s">
        <v>1439</v>
      </c>
      <c r="AY565" s="810" t="s">
        <v>1183</v>
      </c>
      <c r="AZ565" s="810" t="s">
        <v>1183</v>
      </c>
      <c r="BA565" s="810" t="s">
        <v>1183</v>
      </c>
      <c r="BB565" s="810" t="s">
        <v>1183</v>
      </c>
      <c r="BC565" s="810" t="s">
        <v>1183</v>
      </c>
      <c r="BD565" s="810" t="s">
        <v>1240</v>
      </c>
      <c r="BE565" s="810" t="s">
        <v>1183</v>
      </c>
      <c r="BF565" s="811">
        <f>NaturalRelatedDisc(I565,H565,J565,K565,AX565,"Y",L565,M565,N565,O565)+NaturalRelatedDisc(I565,H565,J565,K565,AY565,"Y",L565,M565,N565,O565)+OpenRelatedDisc(I565,H565,J565,K565,AZ565,"Y",L565,M565,N565,O565)+GrainingRelatedDisc(I565,H565,J565,K565,BA565,"Surface","Y",L565,M565,N565,O565)+GrainingRelatedDisc(I565,H565,J565,K565,BB565,"Internal","Y",L565,M565,N565,O565)+OthersRelatedDisc(I565,H565,J565,K565,BC565,"Y",L565,M565,N565,O565)+OthersRelatedDisc(I565,H565,J565,K565,BD565,"Y",L565,M565,N565,O565)+OthersRelatedDisc(I565,H565,J565,K565,BE565,"Y",L565,M565,N565,O565)+cutrelatedDisc(I565,H565,J565,K565,L565,M565,N565,AW565,"Y",O565)+GetColClarupgDwg(I565,H565,J565,K565,AU565,AV565,"Y",L565)</f>
        <v>0</v>
      </c>
      <c r="BG565" s="810" t="s">
        <v>1183</v>
      </c>
      <c r="BH565" s="810" t="s">
        <v>1183</v>
      </c>
      <c r="BI565" s="811">
        <f t="shared" si="130"/>
        <v>0</v>
      </c>
      <c r="BJ565" s="810" t="s">
        <v>1284</v>
      </c>
      <c r="BK565" s="810" t="s">
        <v>1293</v>
      </c>
      <c r="BL565" s="810" t="s">
        <v>1183</v>
      </c>
      <c r="BM565" s="811">
        <f t="shared" si="131"/>
        <v>0</v>
      </c>
      <c r="BN565" s="812" t="s">
        <v>749</v>
      </c>
      <c r="BO565" s="812" t="s">
        <v>749</v>
      </c>
      <c r="BP565" s="812" t="s">
        <v>749</v>
      </c>
      <c r="BQ565" s="811">
        <f>cleanrelateddisc(I565, H565, J565, K565, BN565, BO565, "Y", L565, M565, N565)+HARelatedDisc(I565, H565, J565, K565,BP565, "Y", L565)</f>
        <v>0</v>
      </c>
      <c r="BR565" s="810"/>
      <c r="BS565" s="810"/>
      <c r="BT565" s="811"/>
      <c r="BU565" s="811"/>
      <c r="BV565" s="810"/>
      <c r="BW565" s="811"/>
      <c r="BX565" s="810"/>
      <c r="BY565" s="813"/>
      <c r="BZ565" s="811"/>
      <c r="CA565" s="813"/>
      <c r="CB565" s="811"/>
      <c r="CC565" s="810"/>
      <c r="CD565" s="810"/>
      <c r="CE565" s="810"/>
      <c r="CF565" s="810"/>
      <c r="CG565" s="810"/>
      <c r="CH565" s="810"/>
      <c r="CI565" s="810"/>
      <c r="CJ565" s="810"/>
      <c r="CK565" s="814"/>
      <c r="CL565" s="815">
        <f t="array" ref="CL565">getSection(I565,J565,K565)</f>
        <v>0</v>
      </c>
      <c r="CM565" s="508">
        <f t="array" ref="CM565">IF(AQ565="N/A","",IF(CU565="N/A",0,GetRapPrice(I565,H565,J565,K565)))</f>
        <v>0</v>
      </c>
      <c r="CN565" s="509">
        <f t="shared" si="132"/>
        <v>0</v>
      </c>
      <c r="CO565" s="509">
        <f t="array" ref="CO565">IF(AQ565="N/A","",IF(CU565="N/A",0,IF(ISBLANK(G565),0,GetPolSymmDiscount(I565,H565,J565,K565,L565,M565,N565,O565))))</f>
        <v>0</v>
      </c>
      <c r="CP565" s="509">
        <f t="array" ref="CP565">IF(AQ565="N/A","",Depthdisc(I565,H565,L565,J565,K565,Z565,"Y"))</f>
        <v>0</v>
      </c>
      <c r="CQ565" s="509">
        <f t="array" ref="CQ565">IF(AQ565="N/A","",IF(CU565="N/A",0,GetSizePremiums(I565,H565,J565,K565,L565,M565,N565,O565,getSection(G565,J565,K565))))</f>
        <v>0</v>
      </c>
      <c r="CR565" s="509">
        <f t="array" ref="CR565">IF(AQ565="N/A","",IF(CU565="N/A",0,IF(ISBLANK(G565),0,GetDiameterPremiums(I565,H565,L565,M565,N565,O565,J565,K565,T565))))</f>
        <v>0</v>
      </c>
      <c r="CS565" s="509">
        <f t="array" ref="CS565">IF(AQ565="N/A","",IF(CU565="N/A",0,IF(ISBLANK(G565),0,GetKtoSPremiums(I565,H565,J565,K565,AJ565))))</f>
        <v>0</v>
      </c>
      <c r="CT565" s="509" t="str">
        <f t="shared" si="133"/>
        <v/>
      </c>
      <c r="CU565" s="508">
        <f t="array" ref="CU565">IF(AQ565="N/A","",GetFMP(I565, H565, J565, K565, L565, M565, N565, O565, (Q565+R565)/2,Z565,AJ565,"Y"))</f>
        <v>0</v>
      </c>
      <c r="CV565" s="504">
        <f t="shared" si="134"/>
        <v>0</v>
      </c>
      <c r="CW565" s="508">
        <f t="shared" si="135"/>
        <v>0</v>
      </c>
      <c r="CX565" s="717">
        <f t="shared" si="136"/>
        <v>0</v>
      </c>
      <c r="CY565" s="717">
        <f>IF(OR(AQ565="N/A",BM565="N/A",BI565="N/A"),"",IF(AND(H565&lt;1,H565&gt;=0.3,I564="ROUND"),IF(CT565&gt;=-0.4,-0.2,-0.15),MAX(CX565,IF(OR(AQ565="N/A",BM565="N/A",BI565="N/A"),"",GetFinalDiscount("Y", I565, H565, J565, K565, L565, M565, N565, O565, AS565, AT565,AU565,AV565, AW565, AX565,AY565, AZ565, BA565, BB565,BC565,BD565, BE565,BG565, BH565, BJ565, BK565, BN565, BO565, BP565)))))</f>
        <v>0</v>
      </c>
      <c r="CZ565" s="717" t="str">
        <f t="shared" si="137"/>
        <v/>
      </c>
      <c r="DA565" s="509" t="e">
        <f t="shared" si="138"/>
        <v>#VALUE!</v>
      </c>
      <c r="DB565" s="504" t="e">
        <f t="shared" si="139"/>
        <v>#VALUE!</v>
      </c>
      <c r="DC565" s="504" t="e">
        <f t="shared" si="140"/>
        <v>#VALUE!</v>
      </c>
      <c r="DD565" s="504" t="str">
        <f t="shared" si="141"/>
        <v/>
      </c>
      <c r="DE565" s="504">
        <f t="array" ref="DE565">IF(OR(AQ565="N/A",BM565="N/A",BI565="N/A"),"",GetCertCharge(H565,"Y",AL565))</f>
        <v>146</v>
      </c>
      <c r="DF565" s="504" t="e">
        <f>IF(OR(AQ565="N/A",BM565="N/A",BI565="N/A"),"",DC565*Parameters!$L$3)</f>
        <v>#VALUE!</v>
      </c>
      <c r="DG565" s="504" t="e">
        <f t="shared" si="142"/>
        <v>#VALUE!</v>
      </c>
      <c r="DH565" s="504" t="e">
        <f t="shared" si="143"/>
        <v>#VALUE!</v>
      </c>
    </row>
    <row r="566" spans="2:112" x14ac:dyDescent="0.25">
      <c r="B566" s="798"/>
      <c r="C566" s="799" t="s">
        <v>1886</v>
      </c>
      <c r="D566" s="512"/>
      <c r="E566" s="512"/>
      <c r="F566" s="722" t="s">
        <v>24</v>
      </c>
      <c r="G566" s="800"/>
      <c r="H566" s="801">
        <v>2</v>
      </c>
      <c r="I566" s="509" t="s">
        <v>196</v>
      </c>
      <c r="J566" s="802" t="s">
        <v>250</v>
      </c>
      <c r="K566" s="803" t="s">
        <v>243</v>
      </c>
      <c r="L566" s="804" t="s">
        <v>188</v>
      </c>
      <c r="M566" s="805" t="s">
        <v>188</v>
      </c>
      <c r="N566" s="804" t="s">
        <v>188</v>
      </c>
      <c r="O566" s="804" t="s">
        <v>22</v>
      </c>
      <c r="P566" s="806"/>
      <c r="Q566" s="805"/>
      <c r="R566" s="805"/>
      <c r="S566" s="805"/>
      <c r="T566" s="805"/>
      <c r="U566" s="805">
        <v>1.0089999999999999</v>
      </c>
      <c r="V566" s="805"/>
      <c r="W566" s="805"/>
      <c r="X566" s="805"/>
      <c r="Y566" s="805"/>
      <c r="Z566" s="805">
        <v>63.3</v>
      </c>
      <c r="AA566" s="512">
        <v>57</v>
      </c>
      <c r="AB566" s="512"/>
      <c r="AC566" s="512"/>
      <c r="AD566" s="807"/>
      <c r="AE566" s="805"/>
      <c r="AF566" s="805"/>
      <c r="AG566" s="805"/>
      <c r="AH566" s="805"/>
      <c r="AI566" s="512"/>
      <c r="AJ566" s="512" t="s">
        <v>2028</v>
      </c>
      <c r="AK566" s="807"/>
      <c r="AL566" s="512"/>
      <c r="AM566" s="807"/>
      <c r="AN566" s="512"/>
      <c r="AO566" s="559">
        <f t="array" ref="AO566">IF(AQ566="N/A","",GetRapPrice(I566,H566,J566,K566))</f>
        <v>17000</v>
      </c>
      <c r="AP566" s="509">
        <f t="shared" si="128"/>
        <v>-0.33500000000000008</v>
      </c>
      <c r="AQ566" s="508">
        <f t="array" ref="AQ566">GetFMP(I566,H566,J566,K566,L566,M566,N566,O566,(Q566+R566)/2,Z566,AJ566,"Y")</f>
        <v>11304.999999999998</v>
      </c>
      <c r="AR566" s="504">
        <f t="shared" si="129"/>
        <v>22609.999999999996</v>
      </c>
      <c r="AS566" s="808"/>
      <c r="AT566" s="809"/>
      <c r="AU566" s="810"/>
      <c r="AV566" s="810"/>
      <c r="AW566" s="811"/>
      <c r="AX566" s="811" t="s">
        <v>1183</v>
      </c>
      <c r="AY566" s="810" t="s">
        <v>1183</v>
      </c>
      <c r="AZ566" s="810" t="s">
        <v>1183</v>
      </c>
      <c r="BA566" s="810" t="s">
        <v>1183</v>
      </c>
      <c r="BB566" s="810" t="s">
        <v>1183</v>
      </c>
      <c r="BC566" s="810" t="s">
        <v>1183</v>
      </c>
      <c r="BD566" s="810" t="s">
        <v>1183</v>
      </c>
      <c r="BE566" s="810" t="s">
        <v>1183</v>
      </c>
      <c r="BF566" s="811">
        <f>NaturalRelatedDisc(I566,H566,J566,K566,AX566,"Y",L566,M566,N566,O566)+NaturalRelatedDisc(I566,H566,J566,K566,AY566,"Y",L566,M566,N566,O566)+OpenRelatedDisc(I566,H566,J566,K566,AZ566,"Y",L566,M566,N566,O566)+GrainingRelatedDisc(I566,H566,J566,K566,BA566,"Surface","Y",L566,M566,N566,O566)+GrainingRelatedDisc(I566,H566,J566,K566,BB566,"Internal","Y",L566,M566,N566,O566)+OthersRelatedDisc(I566,H566,J566,K566,BC566,"Y",L566,M566,N566,O566)+OthersRelatedDisc(I566,H566,J566,K566,BD566,"Y",L566,M566,N566,O566)+OthersRelatedDisc(I566,H566,J566,K566,BE566,"Y",L566,M566,N566,O566)+cutrelatedDisc(I566,H566,J566,K566,L566,M566,N566,AW566,"Y",O566)+GetColClarupgDwg(I566,H566,J566,K566,AU566,AV566,"Y",L566)</f>
        <v>0</v>
      </c>
      <c r="BG566" s="810" t="s">
        <v>1183</v>
      </c>
      <c r="BH566" s="810" t="s">
        <v>1183</v>
      </c>
      <c r="BI566" s="811">
        <f t="shared" si="130"/>
        <v>0</v>
      </c>
      <c r="BJ566" s="810" t="s">
        <v>1183</v>
      </c>
      <c r="BK566" s="810" t="s">
        <v>1183</v>
      </c>
      <c r="BL566" s="810" t="s">
        <v>1183</v>
      </c>
      <c r="BM566" s="811">
        <f t="shared" si="131"/>
        <v>0</v>
      </c>
      <c r="BN566" s="812" t="s">
        <v>861</v>
      </c>
      <c r="BO566" s="812" t="s">
        <v>749</v>
      </c>
      <c r="BP566" s="812" t="s">
        <v>749</v>
      </c>
      <c r="BQ566" s="811">
        <f>cleanrelateddisc(I566, H566, J566, K566, BN566, BO566, "Y", L566, M566, N566)+HARelatedDisc(I566, H566, J566, K566,BP566, "Y", L566)</f>
        <v>0</v>
      </c>
      <c r="BR566" s="810"/>
      <c r="BS566" s="810"/>
      <c r="BT566" s="811"/>
      <c r="BU566" s="811"/>
      <c r="BV566" s="810"/>
      <c r="BW566" s="811"/>
      <c r="BX566" s="810"/>
      <c r="BY566" s="813"/>
      <c r="BZ566" s="811"/>
      <c r="CA566" s="813"/>
      <c r="CB566" s="811"/>
      <c r="CC566" s="810"/>
      <c r="CD566" s="810"/>
      <c r="CE566" s="810"/>
      <c r="CF566" s="810"/>
      <c r="CG566" s="810"/>
      <c r="CH566" s="810"/>
      <c r="CI566" s="810"/>
      <c r="CJ566" s="810"/>
      <c r="CK566" s="814"/>
      <c r="CL566" s="815">
        <f t="array" ref="CL566">getSection(I566,J566,K566)</f>
        <v>5</v>
      </c>
      <c r="CM566" s="508">
        <f t="array" ref="CM566">IF(AQ566="N/A","",IF(CU566="N/A",0,GetRapPrice(I566,H566,J566,K566)))</f>
        <v>17000</v>
      </c>
      <c r="CN566" s="509">
        <f t="shared" si="132"/>
        <v>-0.32000000000000006</v>
      </c>
      <c r="CO566" s="509">
        <f t="array" ref="CO566">IF(AQ566="N/A","",IF(CU566="N/A",0,IF(ISBLANK(G566),0,GetPolSymmDiscount(I566,H566,J566,K566,L566,M566,N566,O566))))</f>
        <v>0</v>
      </c>
      <c r="CP566" s="509">
        <f t="array" ref="CP566">IF(AQ566="N/A","",Depthdisc(I566,H566,L566,J566,K566,Z566,"Y"))</f>
        <v>0</v>
      </c>
      <c r="CQ566" s="509">
        <f t="array" ref="CQ566">IF(AQ566="N/A","",IF(CU566="N/A",0,GetSizePremiums(I566,H566,J566,K566,L566,M566,N566,O566,getSection(G566,J566,K566))))</f>
        <v>-1.4999999999999999E-2</v>
      </c>
      <c r="CR566" s="509">
        <f t="array" ref="CR566">IF(AQ566="N/A","",IF(CU566="N/A",0,IF(ISBLANK(G566),0,GetDiameterPremiums(I566,H566,L566,M566,N566,O566,J566,K566,T566))))</f>
        <v>0</v>
      </c>
      <c r="CS566" s="509">
        <f t="array" ref="CS566">IF(AQ566="N/A","",IF(CU566="N/A",0,IF(ISBLANK(G566),0,GetKtoSPremiums(I566,H566,J566,K566,AJ566))))</f>
        <v>0</v>
      </c>
      <c r="CT566" s="509">
        <f t="shared" si="133"/>
        <v>-0.33500000000000008</v>
      </c>
      <c r="CU566" s="508">
        <f t="array" ref="CU566">IF(AQ566="N/A","",GetFMP(I566, H566, J566, K566, L566, M566, N566, O566, (Q566+R566)/2,Z566,AJ566,"Y"))</f>
        <v>11304.999999999998</v>
      </c>
      <c r="CV566" s="504">
        <f t="shared" si="134"/>
        <v>22609.999999999996</v>
      </c>
      <c r="CW566" s="508">
        <f t="shared" si="135"/>
        <v>17000</v>
      </c>
      <c r="CX566" s="717">
        <f t="shared" si="136"/>
        <v>0</v>
      </c>
      <c r="CY566" s="717">
        <f>IF(OR(AQ566="N/A",BM566="N/A",BI566="N/A"),"",IF(AND(H566&lt;1,H566&gt;=0.3,I565="ROUND"),IF(CT566&gt;=-0.4,-0.2,-0.15),MAX(CX566,IF(OR(AQ566="N/A",BM566="N/A",BI566="N/A"),"",GetFinalDiscount("Y", I566, H566, J566, K566, L566, M566, N566, O566, AS566, AT566,AU566,AV566, AW566, AX566,AY566, AZ566, BA566, BB566,BC566,BD566, BE566,BG566, BH566, BJ566, BK566, BN566, BO566, BP566)))))</f>
        <v>0</v>
      </c>
      <c r="CZ566" s="717">
        <f t="shared" si="137"/>
        <v>-0.33500000000000008</v>
      </c>
      <c r="DA566" s="509">
        <f t="shared" si="138"/>
        <v>-0.33500000000000008</v>
      </c>
      <c r="DB566" s="504">
        <f t="shared" si="139"/>
        <v>11304.999999999998</v>
      </c>
      <c r="DC566" s="504">
        <f t="shared" si="140"/>
        <v>22609.999999999996</v>
      </c>
      <c r="DD566" s="504" t="str">
        <f t="shared" si="141"/>
        <v/>
      </c>
      <c r="DE566" s="504">
        <f t="array" ref="DE566">IF(OR(AQ566="N/A",BM566="N/A",BI566="N/A"),"",GetCertCharge(H566,"Y",AL566))</f>
        <v>204</v>
      </c>
      <c r="DF566" s="504">
        <f>IF(OR(AQ566="N/A",BM566="N/A",BI566="N/A"),"",DC566*Parameters!$L$3)</f>
        <v>904.39999999999986</v>
      </c>
      <c r="DG566" s="504">
        <f t="shared" si="142"/>
        <v>21501.599999999995</v>
      </c>
      <c r="DH566" s="504">
        <f t="shared" si="143"/>
        <v>10750.799999999997</v>
      </c>
    </row>
    <row r="567" spans="2:112" x14ac:dyDescent="0.25">
      <c r="B567" s="798"/>
      <c r="C567" s="799" t="s">
        <v>1500</v>
      </c>
      <c r="D567" s="512"/>
      <c r="E567" s="512"/>
      <c r="F567" s="722" t="s">
        <v>24</v>
      </c>
      <c r="G567" s="800"/>
      <c r="H567" s="801">
        <v>2.1</v>
      </c>
      <c r="I567" s="509" t="s">
        <v>196</v>
      </c>
      <c r="J567" s="802" t="s">
        <v>258</v>
      </c>
      <c r="K567" s="803" t="s">
        <v>266</v>
      </c>
      <c r="L567" s="804" t="s">
        <v>188</v>
      </c>
      <c r="M567" s="805" t="s">
        <v>188</v>
      </c>
      <c r="N567" s="804" t="s">
        <v>188</v>
      </c>
      <c r="O567" s="804" t="s">
        <v>22</v>
      </c>
      <c r="P567" s="806"/>
      <c r="Q567" s="805"/>
      <c r="R567" s="805"/>
      <c r="S567" s="805"/>
      <c r="T567" s="805"/>
      <c r="U567" s="805">
        <v>1.01</v>
      </c>
      <c r="V567" s="805"/>
      <c r="W567" s="805"/>
      <c r="X567" s="805"/>
      <c r="Y567" s="805"/>
      <c r="Z567" s="805">
        <v>62.1</v>
      </c>
      <c r="AA567" s="512">
        <v>54</v>
      </c>
      <c r="AB567" s="512"/>
      <c r="AC567" s="512"/>
      <c r="AD567" s="807"/>
      <c r="AE567" s="805"/>
      <c r="AF567" s="805"/>
      <c r="AG567" s="805"/>
      <c r="AH567" s="805"/>
      <c r="AI567" s="512"/>
      <c r="AJ567" s="512" t="s">
        <v>1924</v>
      </c>
      <c r="AK567" s="807"/>
      <c r="AL567" s="512"/>
      <c r="AM567" s="807"/>
      <c r="AN567" s="512"/>
      <c r="AO567" s="559">
        <f t="array" ref="AO567">IF(AQ567="N/A","",GetRapPrice(I567,H567,J567,K567))</f>
        <v>10900</v>
      </c>
      <c r="AP567" s="509">
        <f t="shared" si="128"/>
        <v>-0.33000000000000007</v>
      </c>
      <c r="AQ567" s="508">
        <f t="array" ref="AQ567">GetFMP(I567,H567,J567,K567,L567,M567,N567,O567,(Q567+R567)/2,Z567,AJ567,"Y")</f>
        <v>7302.9999999999991</v>
      </c>
      <c r="AR567" s="504">
        <f t="shared" si="129"/>
        <v>15336.3</v>
      </c>
      <c r="AS567" s="808"/>
      <c r="AT567" s="809"/>
      <c r="AU567" s="810"/>
      <c r="AV567" s="810"/>
      <c r="AW567" s="811"/>
      <c r="AX567" s="811" t="s">
        <v>1183</v>
      </c>
      <c r="AY567" s="810" t="s">
        <v>1183</v>
      </c>
      <c r="AZ567" s="810" t="s">
        <v>1183</v>
      </c>
      <c r="BA567" s="810" t="s">
        <v>1183</v>
      </c>
      <c r="BB567" s="810" t="s">
        <v>1183</v>
      </c>
      <c r="BC567" s="810" t="s">
        <v>1183</v>
      </c>
      <c r="BD567" s="810" t="s">
        <v>1183</v>
      </c>
      <c r="BE567" s="810" t="s">
        <v>1183</v>
      </c>
      <c r="BF567" s="811">
        <f>NaturalRelatedDisc(I567,H567,J567,K567,AX567,"Y",L567,M567,N567,O567)+NaturalRelatedDisc(I567,H567,J567,K567,AY567,"Y",L567,M567,N567,O567)+OpenRelatedDisc(I567,H567,J567,K567,AZ567,"Y",L567,M567,N567,O567)+GrainingRelatedDisc(I567,H567,J567,K567,BA567,"Surface","Y",L567,M567,N567,O567)+GrainingRelatedDisc(I567,H567,J567,K567,BB567,"Internal","Y",L567,M567,N567,O567)+OthersRelatedDisc(I567,H567,J567,K567,BC567,"Y",L567,M567,N567,O567)+OthersRelatedDisc(I567,H567,J567,K567,BD567,"Y",L567,M567,N567,O567)+OthersRelatedDisc(I567,H567,J567,K567,BE567,"Y",L567,M567,N567,O567)+cutrelatedDisc(I567,H567,J567,K567,L567,M567,N567,AW567,"Y",O567)+GetColClarupgDwg(I567,H567,J567,K567,AU567,AV567,"Y",L567)</f>
        <v>0</v>
      </c>
      <c r="BG567" s="810" t="s">
        <v>1183</v>
      </c>
      <c r="BH567" s="810" t="s">
        <v>1183</v>
      </c>
      <c r="BI567" s="811">
        <f t="shared" si="130"/>
        <v>0</v>
      </c>
      <c r="BJ567" s="810" t="s">
        <v>1285</v>
      </c>
      <c r="BK567" s="810" t="s">
        <v>1183</v>
      </c>
      <c r="BL567" s="810" t="s">
        <v>1183</v>
      </c>
      <c r="BM567" s="811">
        <f t="shared" si="131"/>
        <v>-0.05</v>
      </c>
      <c r="BN567" s="812" t="s">
        <v>749</v>
      </c>
      <c r="BO567" s="812" t="s">
        <v>749</v>
      </c>
      <c r="BP567" s="812" t="s">
        <v>749</v>
      </c>
      <c r="BQ567" s="811">
        <f>cleanrelateddisc(I567, H567, J567, K567, BN567, BO567, "Y", L567, M567, N567)+HARelatedDisc(I567, H567, J567, K567,BP567, "Y", L567)</f>
        <v>0</v>
      </c>
      <c r="BR567" s="810"/>
      <c r="BS567" s="810"/>
      <c r="BT567" s="811"/>
      <c r="BU567" s="811"/>
      <c r="BV567" s="810"/>
      <c r="BW567" s="811"/>
      <c r="BX567" s="810"/>
      <c r="BY567" s="813"/>
      <c r="BZ567" s="811"/>
      <c r="CA567" s="813"/>
      <c r="CB567" s="811"/>
      <c r="CC567" s="810"/>
      <c r="CD567" s="810"/>
      <c r="CE567" s="810"/>
      <c r="CF567" s="810"/>
      <c r="CG567" s="810"/>
      <c r="CH567" s="810"/>
      <c r="CI567" s="810"/>
      <c r="CJ567" s="810"/>
      <c r="CK567" s="814"/>
      <c r="CL567" s="815">
        <f t="array" ref="CL567">getSection(I567,J567,K567)</f>
        <v>8</v>
      </c>
      <c r="CM567" s="508">
        <f t="array" ref="CM567">IF(AQ567="N/A","",IF(CU567="N/A",0,GetRapPrice(I567,H567,J567,K567)))</f>
        <v>10900</v>
      </c>
      <c r="CN567" s="509">
        <f t="shared" si="132"/>
        <v>-0.33000000000000007</v>
      </c>
      <c r="CO567" s="509">
        <f t="array" ref="CO567">IF(AQ567="N/A","",IF(CU567="N/A",0,IF(ISBLANK(G567),0,GetPolSymmDiscount(I567,H567,J567,K567,L567,M567,N567,O567))))</f>
        <v>0</v>
      </c>
      <c r="CP567" s="509">
        <f t="array" ref="CP567">IF(AQ567="N/A","",Depthdisc(I567,H567,L567,J567,K567,Z567,"Y"))</f>
        <v>0</v>
      </c>
      <c r="CQ567" s="509">
        <f t="array" ref="CQ567">IF(AQ567="N/A","",IF(CU567="N/A",0,GetSizePremiums(I567,H567,J567,K567,L567,M567,N567,O567,getSection(G567,J567,K567))))</f>
        <v>0</v>
      </c>
      <c r="CR567" s="509">
        <f t="array" ref="CR567">IF(AQ567="N/A","",IF(CU567="N/A",0,IF(ISBLANK(G567),0,GetDiameterPremiums(I567,H567,L567,M567,N567,O567,J567,K567,T567))))</f>
        <v>0</v>
      </c>
      <c r="CS567" s="509">
        <f t="array" ref="CS567">IF(AQ567="N/A","",IF(CU567="N/A",0,IF(ISBLANK(G567),0,GetKtoSPremiums(I567,H567,J567,K567,AJ567))))</f>
        <v>0</v>
      </c>
      <c r="CT567" s="509">
        <f t="shared" si="133"/>
        <v>-0.33000000000000007</v>
      </c>
      <c r="CU567" s="508">
        <f t="array" ref="CU567">IF(AQ567="N/A","",GetFMP(I567, H567, J567, K567, L567, M567, N567, O567, (Q567+R567)/2,Z567,AJ567,"Y"))</f>
        <v>7302.9999999999991</v>
      </c>
      <c r="CV567" s="504">
        <f t="shared" si="134"/>
        <v>15336.3</v>
      </c>
      <c r="CW567" s="508">
        <f t="shared" si="135"/>
        <v>10900</v>
      </c>
      <c r="CX567" s="717">
        <f t="shared" si="136"/>
        <v>-0.05</v>
      </c>
      <c r="CY567" s="717">
        <f>IF(OR(AQ567="N/A",BM567="N/A",BI567="N/A"),"",IF(AND(H567&lt;1,H567&gt;=0.3,I566="ROUND"),IF(CT567&gt;=-0.4,-0.2,-0.15),MAX(CX567,IF(OR(AQ567="N/A",BM567="N/A",BI567="N/A"),"",GetFinalDiscount("Y", I567, H567, J567, K567, L567, M567, N567, O567, AS567, AT567,AU567,AV567, AW567, AX567,AY567, AZ567, BA567, BB567,BC567,BD567, BE567,BG567, BH567, BJ567, BK567, BN567, BO567, BP567)))))</f>
        <v>-0.05</v>
      </c>
      <c r="CZ567" s="717">
        <f t="shared" si="137"/>
        <v>-0.33000000000000007</v>
      </c>
      <c r="DA567" s="509">
        <f t="shared" si="138"/>
        <v>-0.38000000000000006</v>
      </c>
      <c r="DB567" s="504">
        <f t="shared" si="139"/>
        <v>6757.9999999999991</v>
      </c>
      <c r="DC567" s="504">
        <f t="shared" si="140"/>
        <v>14191.8</v>
      </c>
      <c r="DD567" s="504" t="str">
        <f t="shared" si="141"/>
        <v/>
      </c>
      <c r="DE567" s="504">
        <f t="array" ref="DE567">IF(OR(AQ567="N/A",BM567="N/A",BI567="N/A"),"",GetCertCharge(H567,"Y",AL567))</f>
        <v>204</v>
      </c>
      <c r="DF567" s="504">
        <f>IF(OR(AQ567="N/A",BM567="N/A",BI567="N/A"),"",DC567*Parameters!$L$3)</f>
        <v>567.67200000000003</v>
      </c>
      <c r="DG567" s="504">
        <f t="shared" si="142"/>
        <v>13420.127999999999</v>
      </c>
      <c r="DH567" s="504">
        <f t="shared" si="143"/>
        <v>6390.5371428571416</v>
      </c>
    </row>
    <row r="568" spans="2:112" x14ac:dyDescent="0.25">
      <c r="B568" s="798"/>
      <c r="C568" s="799" t="s">
        <v>1544</v>
      </c>
      <c r="D568" s="512"/>
      <c r="E568" s="512"/>
      <c r="F568" s="722" t="s">
        <v>24</v>
      </c>
      <c r="G568" s="800"/>
      <c r="H568" s="801">
        <v>2.1</v>
      </c>
      <c r="I568" s="509" t="s">
        <v>196</v>
      </c>
      <c r="J568" s="802" t="s">
        <v>258</v>
      </c>
      <c r="K568" s="803" t="s">
        <v>266</v>
      </c>
      <c r="L568" s="804" t="s">
        <v>188</v>
      </c>
      <c r="M568" s="805" t="s">
        <v>188</v>
      </c>
      <c r="N568" s="804" t="s">
        <v>188</v>
      </c>
      <c r="O568" s="804" t="s">
        <v>22</v>
      </c>
      <c r="P568" s="806"/>
      <c r="Q568" s="805"/>
      <c r="R568" s="805"/>
      <c r="S568" s="805"/>
      <c r="T568" s="805"/>
      <c r="U568" s="805">
        <v>1.01</v>
      </c>
      <c r="V568" s="805"/>
      <c r="W568" s="805"/>
      <c r="X568" s="805"/>
      <c r="Y568" s="805"/>
      <c r="Z568" s="805">
        <v>62.1</v>
      </c>
      <c r="AA568" s="512">
        <v>54</v>
      </c>
      <c r="AB568" s="512"/>
      <c r="AC568" s="512"/>
      <c r="AD568" s="807"/>
      <c r="AE568" s="805"/>
      <c r="AF568" s="805"/>
      <c r="AG568" s="805"/>
      <c r="AH568" s="805"/>
      <c r="AI568" s="512"/>
      <c r="AJ568" s="512" t="s">
        <v>1924</v>
      </c>
      <c r="AK568" s="807"/>
      <c r="AL568" s="512"/>
      <c r="AM568" s="807"/>
      <c r="AN568" s="512"/>
      <c r="AO568" s="559">
        <f t="array" ref="AO568">IF(AQ568="N/A","",GetRapPrice(I568,H568,J568,K568))</f>
        <v>10900</v>
      </c>
      <c r="AP568" s="509">
        <f t="shared" si="128"/>
        <v>-0.33000000000000007</v>
      </c>
      <c r="AQ568" s="508">
        <f t="array" ref="AQ568">GetFMP(I568,H568,J568,K568,L568,M568,N568,O568,(Q568+R568)/2,Z568,AJ568,"Y")</f>
        <v>7302.9999999999991</v>
      </c>
      <c r="AR568" s="504">
        <f t="shared" si="129"/>
        <v>15336.3</v>
      </c>
      <c r="AS568" s="808"/>
      <c r="AT568" s="809"/>
      <c r="AU568" s="810"/>
      <c r="AV568" s="810"/>
      <c r="AW568" s="811"/>
      <c r="AX568" s="811" t="s">
        <v>1183</v>
      </c>
      <c r="AY568" s="810" t="s">
        <v>1183</v>
      </c>
      <c r="AZ568" s="810" t="s">
        <v>1183</v>
      </c>
      <c r="BA568" s="810" t="s">
        <v>1183</v>
      </c>
      <c r="BB568" s="810" t="s">
        <v>1183</v>
      </c>
      <c r="BC568" s="810" t="s">
        <v>1183</v>
      </c>
      <c r="BD568" s="810" t="s">
        <v>1183</v>
      </c>
      <c r="BE568" s="810" t="s">
        <v>1183</v>
      </c>
      <c r="BF568" s="811">
        <f>NaturalRelatedDisc(I568,H568,J568,K568,AX568,"Y",L568,M568,N568,O568)+NaturalRelatedDisc(I568,H568,J568,K568,AY568,"Y",L568,M568,N568,O568)+OpenRelatedDisc(I568,H568,J568,K568,AZ568,"Y",L568,M568,N568,O568)+GrainingRelatedDisc(I568,H568,J568,K568,BA568,"Surface","Y",L568,M568,N568,O568)+GrainingRelatedDisc(I568,H568,J568,K568,BB568,"Internal","Y",L568,M568,N568,O568)+OthersRelatedDisc(I568,H568,J568,K568,BC568,"Y",L568,M568,N568,O568)+OthersRelatedDisc(I568,H568,J568,K568,BD568,"Y",L568,M568,N568,O568)+OthersRelatedDisc(I568,H568,J568,K568,BE568,"Y",L568,M568,N568,O568)+cutrelatedDisc(I568,H568,J568,K568,L568,M568,N568,AW568,"Y",O568)+GetColClarupgDwg(I568,H568,J568,K568,AU568,AV568,"Y",L568)</f>
        <v>0</v>
      </c>
      <c r="BG568" s="810" t="s">
        <v>1183</v>
      </c>
      <c r="BH568" s="810" t="s">
        <v>1183</v>
      </c>
      <c r="BI568" s="811">
        <f t="shared" si="130"/>
        <v>0</v>
      </c>
      <c r="BJ568" s="810" t="s">
        <v>1285</v>
      </c>
      <c r="BK568" s="810" t="s">
        <v>1183</v>
      </c>
      <c r="BL568" s="810" t="s">
        <v>1183</v>
      </c>
      <c r="BM568" s="811">
        <f t="shared" si="131"/>
        <v>-0.05</v>
      </c>
      <c r="BN568" s="812" t="s">
        <v>749</v>
      </c>
      <c r="BO568" s="812" t="s">
        <v>749</v>
      </c>
      <c r="BP568" s="812" t="s">
        <v>749</v>
      </c>
      <c r="BQ568" s="811">
        <f>cleanrelateddisc(I568, H568, J568, K568, BN568, BO568, "Y", L568, M568, N568)+HARelatedDisc(I568, H568, J568, K568,BP568, "Y", L568)</f>
        <v>0</v>
      </c>
      <c r="BR568" s="810"/>
      <c r="BS568" s="810"/>
      <c r="BT568" s="811"/>
      <c r="BU568" s="811"/>
      <c r="BV568" s="810"/>
      <c r="BW568" s="811"/>
      <c r="BX568" s="810"/>
      <c r="BY568" s="813"/>
      <c r="BZ568" s="811"/>
      <c r="CA568" s="813"/>
      <c r="CB568" s="811"/>
      <c r="CC568" s="810"/>
      <c r="CD568" s="810"/>
      <c r="CE568" s="810"/>
      <c r="CF568" s="810"/>
      <c r="CG568" s="810"/>
      <c r="CH568" s="810"/>
      <c r="CI568" s="810"/>
      <c r="CJ568" s="810"/>
      <c r="CK568" s="814"/>
      <c r="CL568" s="815">
        <f t="array" ref="CL568">getSection(I568,J568,K568)</f>
        <v>8</v>
      </c>
      <c r="CM568" s="508">
        <f t="array" ref="CM568">IF(AQ568="N/A","",IF(CU568="N/A",0,GetRapPrice(I568,H568,J568,K568)))</f>
        <v>10900</v>
      </c>
      <c r="CN568" s="509">
        <f t="shared" si="132"/>
        <v>-0.33000000000000007</v>
      </c>
      <c r="CO568" s="509">
        <f t="array" ref="CO568">IF(AQ568="N/A","",IF(CU568="N/A",0,IF(ISBLANK(G568),0,GetPolSymmDiscount(I568,H568,J568,K568,L568,M568,N568,O568))))</f>
        <v>0</v>
      </c>
      <c r="CP568" s="509">
        <f t="array" ref="CP568">IF(AQ568="N/A","",Depthdisc(I568,H568,L568,J568,K568,Z568,"Y"))</f>
        <v>0</v>
      </c>
      <c r="CQ568" s="509">
        <f t="array" ref="CQ568">IF(AQ568="N/A","",IF(CU568="N/A",0,GetSizePremiums(I568,H568,J568,K568,L568,M568,N568,O568,getSection(G568,J568,K568))))</f>
        <v>0</v>
      </c>
      <c r="CR568" s="509">
        <f t="array" ref="CR568">IF(AQ568="N/A","",IF(CU568="N/A",0,IF(ISBLANK(G568),0,GetDiameterPremiums(I568,H568,L568,M568,N568,O568,J568,K568,T568))))</f>
        <v>0</v>
      </c>
      <c r="CS568" s="509">
        <f t="array" ref="CS568">IF(AQ568="N/A","",IF(CU568="N/A",0,IF(ISBLANK(G568),0,GetKtoSPremiums(I568,H568,J568,K568,AJ568))))</f>
        <v>0</v>
      </c>
      <c r="CT568" s="509">
        <f t="shared" si="133"/>
        <v>-0.33000000000000007</v>
      </c>
      <c r="CU568" s="508">
        <f t="array" ref="CU568">IF(AQ568="N/A","",GetFMP(I568, H568, J568, K568, L568, M568, N568, O568, (Q568+R568)/2,Z568,AJ568,"Y"))</f>
        <v>7302.9999999999991</v>
      </c>
      <c r="CV568" s="504">
        <f t="shared" si="134"/>
        <v>15336.3</v>
      </c>
      <c r="CW568" s="508">
        <f t="shared" si="135"/>
        <v>10900</v>
      </c>
      <c r="CX568" s="717">
        <f t="shared" si="136"/>
        <v>-0.05</v>
      </c>
      <c r="CY568" s="717">
        <f>IF(OR(AQ568="N/A",BM568="N/A",BI568="N/A"),"",IF(AND(H568&lt;1,H568&gt;=0.3,I567="ROUND"),IF(CT568&gt;=-0.4,-0.2,-0.15),MAX(CX568,IF(OR(AQ568="N/A",BM568="N/A",BI568="N/A"),"",GetFinalDiscount("Y", I568, H568, J568, K568, L568, M568, N568, O568, AS568, AT568,AU568,AV568, AW568, AX568,AY568, AZ568, BA568, BB568,BC568,BD568, BE568,BG568, BH568, BJ568, BK568, BN568, BO568, BP568)))))</f>
        <v>-0.05</v>
      </c>
      <c r="CZ568" s="717">
        <f t="shared" si="137"/>
        <v>-0.33000000000000007</v>
      </c>
      <c r="DA568" s="509">
        <f t="shared" si="138"/>
        <v>-0.38000000000000006</v>
      </c>
      <c r="DB568" s="504">
        <f t="shared" si="139"/>
        <v>6757.9999999999991</v>
      </c>
      <c r="DC568" s="504">
        <f t="shared" si="140"/>
        <v>14191.8</v>
      </c>
      <c r="DD568" s="504" t="str">
        <f t="shared" si="141"/>
        <v/>
      </c>
      <c r="DE568" s="504">
        <f t="array" ref="DE568">IF(OR(AQ568="N/A",BM568="N/A",BI568="N/A"),"",GetCertCharge(H568,"Y",AL568))</f>
        <v>204</v>
      </c>
      <c r="DF568" s="504">
        <f>IF(OR(AQ568="N/A",BM568="N/A",BI568="N/A"),"",DC568*Parameters!$L$3)</f>
        <v>567.67200000000003</v>
      </c>
      <c r="DG568" s="504">
        <f t="shared" si="142"/>
        <v>13420.127999999999</v>
      </c>
      <c r="DH568" s="504">
        <f t="shared" si="143"/>
        <v>6390.5371428571416</v>
      </c>
    </row>
    <row r="569" spans="2:112" x14ac:dyDescent="0.25">
      <c r="B569" s="798"/>
      <c r="C569" s="799" t="s">
        <v>1501</v>
      </c>
      <c r="D569" s="512"/>
      <c r="E569" s="512"/>
      <c r="F569" s="722" t="s">
        <v>24</v>
      </c>
      <c r="G569" s="800"/>
      <c r="H569" s="801">
        <v>2.12</v>
      </c>
      <c r="I569" s="802" t="s">
        <v>236</v>
      </c>
      <c r="J569" s="802" t="s">
        <v>273</v>
      </c>
      <c r="K569" s="803" t="s">
        <v>251</v>
      </c>
      <c r="L569" s="804"/>
      <c r="M569" s="805" t="s">
        <v>188</v>
      </c>
      <c r="N569" s="804" t="s">
        <v>202</v>
      </c>
      <c r="O569" s="804" t="s">
        <v>58</v>
      </c>
      <c r="P569" s="806"/>
      <c r="Q569" s="805"/>
      <c r="R569" s="805"/>
      <c r="S569" s="805"/>
      <c r="T569" s="805"/>
      <c r="U569" s="805">
        <v>1.46</v>
      </c>
      <c r="V569" s="805"/>
      <c r="W569" s="805"/>
      <c r="X569" s="805"/>
      <c r="Y569" s="805"/>
      <c r="Z569" s="805">
        <v>68.900000000000006</v>
      </c>
      <c r="AA569" s="512">
        <v>64</v>
      </c>
      <c r="AB569" s="512"/>
      <c r="AC569" s="512"/>
      <c r="AD569" s="807"/>
      <c r="AE569" s="805"/>
      <c r="AF569" s="805"/>
      <c r="AG569" s="805"/>
      <c r="AH569" s="805"/>
      <c r="AI569" s="512"/>
      <c r="AJ569" s="512" t="s">
        <v>1968</v>
      </c>
      <c r="AK569" s="807"/>
      <c r="AL569" s="512"/>
      <c r="AM569" s="807"/>
      <c r="AN569" s="512"/>
      <c r="AO569" s="559">
        <f t="array" ref="AO569">IF(AQ569="N/A","",GetRapPrice(I569,H569,J569,K569))</f>
        <v>6600</v>
      </c>
      <c r="AP569" s="509">
        <f t="shared" si="128"/>
        <v>-0.35</v>
      </c>
      <c r="AQ569" s="508">
        <f t="array" ref="AQ569">GetFMP(I569,H569,J569,K569,L569,M569,N569,O569,(Q569+R569)/2,Z569,AJ569,"Y")</f>
        <v>4290</v>
      </c>
      <c r="AR569" s="504">
        <f t="shared" si="129"/>
        <v>9094.8000000000011</v>
      </c>
      <c r="AS569" s="808"/>
      <c r="AT569" s="809"/>
      <c r="AU569" s="810"/>
      <c r="AV569" s="810"/>
      <c r="AW569" s="811" t="s">
        <v>189</v>
      </c>
      <c r="AX569" s="811" t="s">
        <v>1183</v>
      </c>
      <c r="AY569" s="810" t="s">
        <v>1183</v>
      </c>
      <c r="AZ569" s="810" t="s">
        <v>1183</v>
      </c>
      <c r="BA569" s="810" t="s">
        <v>1183</v>
      </c>
      <c r="BB569" s="810" t="s">
        <v>1183</v>
      </c>
      <c r="BC569" s="810" t="s">
        <v>1183</v>
      </c>
      <c r="BD569" s="810" t="s">
        <v>1183</v>
      </c>
      <c r="BE569" s="810" t="s">
        <v>1183</v>
      </c>
      <c r="BF569" s="811">
        <f>NaturalRelatedDisc(I569,H569,J569,K569,AX569,"Y",L569,M569,N569,O569)+NaturalRelatedDisc(I569,H569,J569,K569,AY569,"Y",L569,M569,N569,O569)+OpenRelatedDisc(I569,H569,J569,K569,AZ569,"Y",L569,M569,N569,O569)+GrainingRelatedDisc(I569,H569,J569,K569,BA569,"Surface","Y",L569,M569,N569,O569)+GrainingRelatedDisc(I569,H569,J569,K569,BB569,"Internal","Y",L569,M569,N569,O569)+OthersRelatedDisc(I569,H569,J569,K569,BC569,"Y",L569,M569,N569,O569)+OthersRelatedDisc(I569,H569,J569,K569,BD569,"Y",L569,M569,N569,O569)+OthersRelatedDisc(I569,H569,J569,K569,BE569,"Y",L569,M569,N569,O569)+cutrelatedDisc(I569,H569,J569,K569,L569,M569,N569,AW569,"Y",O569)+GetColClarupgDwg(I569,H569,J569,K569,AU569,AV569,"Y",L569)</f>
        <v>0</v>
      </c>
      <c r="BG569" s="810" t="s">
        <v>1183</v>
      </c>
      <c r="BH569" s="810" t="s">
        <v>1183</v>
      </c>
      <c r="BI569" s="811">
        <f t="shared" si="130"/>
        <v>0</v>
      </c>
      <c r="BJ569" s="810" t="s">
        <v>1284</v>
      </c>
      <c r="BK569" s="810" t="s">
        <v>1183</v>
      </c>
      <c r="BL569" s="810" t="s">
        <v>1183</v>
      </c>
      <c r="BM569" s="811">
        <f t="shared" si="131"/>
        <v>-0.03</v>
      </c>
      <c r="BN569" s="812" t="s">
        <v>861</v>
      </c>
      <c r="BO569" s="812" t="s">
        <v>861</v>
      </c>
      <c r="BP569" s="812" t="s">
        <v>749</v>
      </c>
      <c r="BQ569" s="811">
        <f>cleanrelateddisc(I569, H569, J569, K569, BN569, BO569, "Y", L569, M569, N569)+HARelatedDisc(I569, H569, J569, K569,BP569, "Y", L569)</f>
        <v>5.0000000000000001E-3</v>
      </c>
      <c r="BR569" s="810"/>
      <c r="BS569" s="810"/>
      <c r="BT569" s="811"/>
      <c r="BU569" s="811"/>
      <c r="BV569" s="810"/>
      <c r="BW569" s="811"/>
      <c r="BX569" s="810"/>
      <c r="BY569" s="813"/>
      <c r="BZ569" s="811"/>
      <c r="CA569" s="813"/>
      <c r="CB569" s="811"/>
      <c r="CC569" s="810"/>
      <c r="CD569" s="810"/>
      <c r="CE569" s="810"/>
      <c r="CF569" s="810"/>
      <c r="CG569" s="810"/>
      <c r="CH569" s="810"/>
      <c r="CI569" s="810"/>
      <c r="CJ569" s="810"/>
      <c r="CK569" s="814"/>
      <c r="CL569" s="815">
        <f t="array" ref="CL569">getSection(I569,J569,K569)</f>
        <v>6</v>
      </c>
      <c r="CM569" s="508">
        <f t="array" ref="CM569">IF(AQ569="N/A","",IF(CU569="N/A",0,GetRapPrice(I569,H569,J569,K569)))</f>
        <v>6600</v>
      </c>
      <c r="CN569" s="509">
        <f t="shared" si="132"/>
        <v>-0.35</v>
      </c>
      <c r="CO569" s="509">
        <f t="array" ref="CO569">IF(AQ569="N/A","",IF(CU569="N/A",0,IF(ISBLANK(G569),0,GetPolSymmDiscount(I569,H569,J569,K569,L569,M569,N569,O569))))</f>
        <v>0</v>
      </c>
      <c r="CP569" s="509">
        <f t="array" ref="CP569">IF(AQ569="N/A","",Depthdisc(I569,H569,L569,J569,K569,Z569,"Y"))</f>
        <v>0</v>
      </c>
      <c r="CQ569" s="509">
        <f t="array" ref="CQ569">IF(AQ569="N/A","",IF(CU569="N/A",0,GetSizePremiums(I569,H569,J569,K569,L569,M569,N569,O569,getSection(G569,J569,K569))))</f>
        <v>0</v>
      </c>
      <c r="CR569" s="509">
        <f t="array" ref="CR569">IF(AQ569="N/A","",IF(CU569="N/A",0,IF(ISBLANK(G569),0,GetDiameterPremiums(I569,H569,L569,M569,N569,O569,J569,K569,T569))))</f>
        <v>0</v>
      </c>
      <c r="CS569" s="509">
        <f t="array" ref="CS569">IF(AQ569="N/A","",IF(CU569="N/A",0,IF(ISBLANK(G569),0,GetKtoSPremiums(I569,H569,J569,K569,AJ569))))</f>
        <v>0</v>
      </c>
      <c r="CT569" s="509">
        <f t="shared" si="133"/>
        <v>-0.35</v>
      </c>
      <c r="CU569" s="508">
        <f t="array" ref="CU569">IF(AQ569="N/A","",GetFMP(I569, H569, J569, K569, L569, M569, N569, O569, (Q569+R569)/2,Z569,AJ569,"Y"))</f>
        <v>4290</v>
      </c>
      <c r="CV569" s="504">
        <f t="shared" si="134"/>
        <v>9094.8000000000011</v>
      </c>
      <c r="CW569" s="508">
        <f t="shared" si="135"/>
        <v>6600</v>
      </c>
      <c r="CX569" s="717">
        <f t="shared" si="136"/>
        <v>-2.4999999999999998E-2</v>
      </c>
      <c r="CY569" s="717">
        <f>IF(OR(AQ569="N/A",BM569="N/A",BI569="N/A"),"",IF(AND(H569&lt;1,H569&gt;=0.3,I568="ROUND"),IF(CT569&gt;=-0.4,-0.2,-0.15),MAX(CX569,IF(OR(AQ569="N/A",BM569="N/A",BI569="N/A"),"",GetFinalDiscount("Y", I569, H569, J569, K569, L569, M569, N569, O569, AS569, AT569,AU569,AV569, AW569, AX569,AY569, AZ569, BA569, BB569,BC569,BD569, BE569,BG569, BH569, BJ569, BK569, BN569, BO569, BP569)))))</f>
        <v>-2.4999999999999998E-2</v>
      </c>
      <c r="CZ569" s="717">
        <f t="shared" si="137"/>
        <v>-0.35</v>
      </c>
      <c r="DA569" s="509">
        <f t="shared" si="138"/>
        <v>-0.375</v>
      </c>
      <c r="DB569" s="504">
        <f t="shared" si="139"/>
        <v>4125</v>
      </c>
      <c r="DC569" s="504">
        <f t="shared" si="140"/>
        <v>8745</v>
      </c>
      <c r="DD569" s="504" t="str">
        <f t="shared" si="141"/>
        <v/>
      </c>
      <c r="DE569" s="504">
        <f t="array" ref="DE569">IF(OR(AQ569="N/A",BM569="N/A",BI569="N/A"),"",GetCertCharge(H569,"Y",AL569))</f>
        <v>204</v>
      </c>
      <c r="DF569" s="504">
        <f>IF(OR(AQ569="N/A",BM569="N/A",BI569="N/A"),"",DC569*Parameters!$L$3)</f>
        <v>349.8</v>
      </c>
      <c r="DG569" s="504">
        <f t="shared" si="142"/>
        <v>8191.2</v>
      </c>
      <c r="DH569" s="504">
        <f t="shared" si="143"/>
        <v>3863.7735849056603</v>
      </c>
    </row>
    <row r="570" spans="2:112" x14ac:dyDescent="0.25">
      <c r="B570" s="798"/>
      <c r="C570" s="799" t="s">
        <v>1873</v>
      </c>
      <c r="D570" s="512"/>
      <c r="E570" s="512"/>
      <c r="F570" s="722" t="s">
        <v>24</v>
      </c>
      <c r="G570" s="800"/>
      <c r="H570" s="801">
        <v>2.12</v>
      </c>
      <c r="I570" s="802" t="s">
        <v>236</v>
      </c>
      <c r="J570" s="802" t="s">
        <v>273</v>
      </c>
      <c r="K570" s="803" t="s">
        <v>251</v>
      </c>
      <c r="L570" s="804"/>
      <c r="M570" s="805" t="s">
        <v>188</v>
      </c>
      <c r="N570" s="804" t="s">
        <v>202</v>
      </c>
      <c r="O570" s="804" t="s">
        <v>58</v>
      </c>
      <c r="P570" s="806"/>
      <c r="Q570" s="805"/>
      <c r="R570" s="805"/>
      <c r="S570" s="805"/>
      <c r="T570" s="805"/>
      <c r="U570" s="805">
        <v>1.46</v>
      </c>
      <c r="V570" s="805"/>
      <c r="W570" s="805"/>
      <c r="X570" s="805"/>
      <c r="Y570" s="805"/>
      <c r="Z570" s="805">
        <v>68.900000000000006</v>
      </c>
      <c r="AA570" s="512">
        <v>64</v>
      </c>
      <c r="AB570" s="512"/>
      <c r="AC570" s="512"/>
      <c r="AD570" s="807"/>
      <c r="AE570" s="805"/>
      <c r="AF570" s="805"/>
      <c r="AG570" s="805"/>
      <c r="AH570" s="805"/>
      <c r="AI570" s="512"/>
      <c r="AJ570" s="512" t="s">
        <v>1968</v>
      </c>
      <c r="AK570" s="807"/>
      <c r="AL570" s="512"/>
      <c r="AM570" s="807"/>
      <c r="AN570" s="512"/>
      <c r="AO570" s="559">
        <f t="array" ref="AO570">IF(AQ570="N/A","",GetRapPrice(I570,H570,J570,K570))</f>
        <v>6600</v>
      </c>
      <c r="AP570" s="509">
        <f t="shared" si="128"/>
        <v>-0.35</v>
      </c>
      <c r="AQ570" s="508">
        <f t="array" ref="AQ570">GetFMP(I570,H570,J570,K570,L570,M570,N570,O570,(Q570+R570)/2,Z570,AJ570,"Y")</f>
        <v>4290</v>
      </c>
      <c r="AR570" s="504">
        <f t="shared" si="129"/>
        <v>9094.8000000000011</v>
      </c>
      <c r="AS570" s="808"/>
      <c r="AT570" s="809"/>
      <c r="AU570" s="810"/>
      <c r="AV570" s="810"/>
      <c r="AW570" s="811" t="s">
        <v>189</v>
      </c>
      <c r="AX570" s="811" t="s">
        <v>1183</v>
      </c>
      <c r="AY570" s="810" t="s">
        <v>1183</v>
      </c>
      <c r="AZ570" s="810" t="s">
        <v>1183</v>
      </c>
      <c r="BA570" s="810" t="s">
        <v>1183</v>
      </c>
      <c r="BB570" s="810" t="s">
        <v>1183</v>
      </c>
      <c r="BC570" s="810" t="s">
        <v>1183</v>
      </c>
      <c r="BD570" s="810" t="s">
        <v>1183</v>
      </c>
      <c r="BE570" s="810" t="s">
        <v>1183</v>
      </c>
      <c r="BF570" s="811">
        <f>NaturalRelatedDisc(I570,H570,J570,K570,AX570,"Y",L570,M570,N570,O570)+NaturalRelatedDisc(I570,H570,J570,K570,AY570,"Y",L570,M570,N570,O570)+OpenRelatedDisc(I570,H570,J570,K570,AZ570,"Y",L570,M570,N570,O570)+GrainingRelatedDisc(I570,H570,J570,K570,BA570,"Surface","Y",L570,M570,N570,O570)+GrainingRelatedDisc(I570,H570,J570,K570,BB570,"Internal","Y",L570,M570,N570,O570)+OthersRelatedDisc(I570,H570,J570,K570,BC570,"Y",L570,M570,N570,O570)+OthersRelatedDisc(I570,H570,J570,K570,BD570,"Y",L570,M570,N570,O570)+OthersRelatedDisc(I570,H570,J570,K570,BE570,"Y",L570,M570,N570,O570)+cutrelatedDisc(I570,H570,J570,K570,L570,M570,N570,AW570,"Y",O570)+GetColClarupgDwg(I570,H570,J570,K570,AU570,AV570,"Y",L570)</f>
        <v>0</v>
      </c>
      <c r="BG570" s="810" t="s">
        <v>1183</v>
      </c>
      <c r="BH570" s="810" t="s">
        <v>1183</v>
      </c>
      <c r="BI570" s="811">
        <f t="shared" si="130"/>
        <v>0</v>
      </c>
      <c r="BJ570" s="810" t="s">
        <v>1284</v>
      </c>
      <c r="BK570" s="810" t="s">
        <v>1183</v>
      </c>
      <c r="BL570" s="810" t="s">
        <v>1183</v>
      </c>
      <c r="BM570" s="811">
        <f t="shared" si="131"/>
        <v>-0.03</v>
      </c>
      <c r="BN570" s="812" t="s">
        <v>861</v>
      </c>
      <c r="BO570" s="812" t="s">
        <v>861</v>
      </c>
      <c r="BP570" s="812" t="s">
        <v>749</v>
      </c>
      <c r="BQ570" s="811">
        <f>cleanrelateddisc(I570, H570, J570, K570, BN570, BO570, "Y", L570, M570, N570)+HARelatedDisc(I570, H570, J570, K570,BP570, "Y", L570)</f>
        <v>5.0000000000000001E-3</v>
      </c>
      <c r="BR570" s="810"/>
      <c r="BS570" s="810"/>
      <c r="BT570" s="811"/>
      <c r="BU570" s="811"/>
      <c r="BV570" s="810"/>
      <c r="BW570" s="811"/>
      <c r="BX570" s="810"/>
      <c r="BY570" s="813"/>
      <c r="BZ570" s="811"/>
      <c r="CA570" s="813"/>
      <c r="CB570" s="811"/>
      <c r="CC570" s="810"/>
      <c r="CD570" s="810"/>
      <c r="CE570" s="810"/>
      <c r="CF570" s="810"/>
      <c r="CG570" s="810"/>
      <c r="CH570" s="810"/>
      <c r="CI570" s="810"/>
      <c r="CJ570" s="810"/>
      <c r="CK570" s="814"/>
      <c r="CL570" s="815">
        <f t="array" ref="CL570">getSection(I570,J570,K570)</f>
        <v>6</v>
      </c>
      <c r="CM570" s="508">
        <f t="array" ref="CM570">IF(AQ570="N/A","",IF(CU570="N/A",0,GetRapPrice(I570,H570,J570,K570)))</f>
        <v>6600</v>
      </c>
      <c r="CN570" s="509">
        <f t="shared" si="132"/>
        <v>-0.35</v>
      </c>
      <c r="CO570" s="509">
        <f t="array" ref="CO570">IF(AQ570="N/A","",IF(CU570="N/A",0,IF(ISBLANK(G570),0,GetPolSymmDiscount(I570,H570,J570,K570,L570,M570,N570,O570))))</f>
        <v>0</v>
      </c>
      <c r="CP570" s="509">
        <f t="array" ref="CP570">IF(AQ570="N/A","",Depthdisc(I570,H570,L570,J570,K570,Z570,"Y"))</f>
        <v>0</v>
      </c>
      <c r="CQ570" s="509">
        <f t="array" ref="CQ570">IF(AQ570="N/A","",IF(CU570="N/A",0,GetSizePremiums(I570,H570,J570,K570,L570,M570,N570,O570,getSection(G570,J570,K570))))</f>
        <v>0</v>
      </c>
      <c r="CR570" s="509">
        <f t="array" ref="CR570">IF(AQ570="N/A","",IF(CU570="N/A",0,IF(ISBLANK(G570),0,GetDiameterPremiums(I570,H570,L570,M570,N570,O570,J570,K570,T570))))</f>
        <v>0</v>
      </c>
      <c r="CS570" s="509">
        <f t="array" ref="CS570">IF(AQ570="N/A","",IF(CU570="N/A",0,IF(ISBLANK(G570),0,GetKtoSPremiums(I570,H570,J570,K570,AJ570))))</f>
        <v>0</v>
      </c>
      <c r="CT570" s="509">
        <f t="shared" si="133"/>
        <v>-0.35</v>
      </c>
      <c r="CU570" s="508">
        <f t="array" ref="CU570">IF(AQ570="N/A","",GetFMP(I570, H570, J570, K570, L570, M570, N570, O570, (Q570+R570)/2,Z570,AJ570,"Y"))</f>
        <v>4290</v>
      </c>
      <c r="CV570" s="504">
        <f t="shared" si="134"/>
        <v>9094.8000000000011</v>
      </c>
      <c r="CW570" s="508">
        <f t="shared" si="135"/>
        <v>6600</v>
      </c>
      <c r="CX570" s="717">
        <f t="shared" si="136"/>
        <v>-2.4999999999999998E-2</v>
      </c>
      <c r="CY570" s="717">
        <f>IF(OR(AQ570="N/A",BM570="N/A",BI570="N/A"),"",IF(AND(H570&lt;1,H570&gt;=0.3,I569="ROUND"),IF(CT570&gt;=-0.4,-0.2,-0.15),MAX(CX570,IF(OR(AQ570="N/A",BM570="N/A",BI570="N/A"),"",GetFinalDiscount("Y", I570, H570, J570, K570, L570, M570, N570, O570, AS570, AT570,AU570,AV570, AW570, AX570,AY570, AZ570, BA570, BB570,BC570,BD570, BE570,BG570, BH570, BJ570, BK570, BN570, BO570, BP570)))))</f>
        <v>-2.4999999999999998E-2</v>
      </c>
      <c r="CZ570" s="717">
        <f t="shared" si="137"/>
        <v>-0.35</v>
      </c>
      <c r="DA570" s="509">
        <f t="shared" si="138"/>
        <v>-0.375</v>
      </c>
      <c r="DB570" s="504">
        <f t="shared" si="139"/>
        <v>4125</v>
      </c>
      <c r="DC570" s="504">
        <f t="shared" si="140"/>
        <v>8745</v>
      </c>
      <c r="DD570" s="504" t="str">
        <f t="shared" si="141"/>
        <v/>
      </c>
      <c r="DE570" s="504">
        <f t="array" ref="DE570">IF(OR(AQ570="N/A",BM570="N/A",BI570="N/A"),"",GetCertCharge(H570,"Y",AL570))</f>
        <v>204</v>
      </c>
      <c r="DF570" s="504">
        <f>IF(OR(AQ570="N/A",BM570="N/A",BI570="N/A"),"",DC570*Parameters!$L$3)</f>
        <v>349.8</v>
      </c>
      <c r="DG570" s="504">
        <f t="shared" si="142"/>
        <v>8191.2</v>
      </c>
      <c r="DH570" s="504">
        <f t="shared" si="143"/>
        <v>3863.7735849056603</v>
      </c>
    </row>
    <row r="571" spans="2:112" x14ac:dyDescent="0.25">
      <c r="B571" s="798"/>
      <c r="C571" s="799" t="s">
        <v>1502</v>
      </c>
      <c r="D571" s="512"/>
      <c r="E571" s="512"/>
      <c r="F571" s="722" t="s">
        <v>24</v>
      </c>
      <c r="G571" s="800"/>
      <c r="H571" s="801">
        <v>2.15</v>
      </c>
      <c r="I571" s="509" t="s">
        <v>196</v>
      </c>
      <c r="J571" s="802" t="s">
        <v>215</v>
      </c>
      <c r="K571" s="803" t="s">
        <v>259</v>
      </c>
      <c r="L571" s="804" t="s">
        <v>188</v>
      </c>
      <c r="M571" s="805" t="s">
        <v>188</v>
      </c>
      <c r="N571" s="804" t="s">
        <v>188</v>
      </c>
      <c r="O571" s="804" t="s">
        <v>22</v>
      </c>
      <c r="P571" s="806"/>
      <c r="Q571" s="805"/>
      <c r="R571" s="805"/>
      <c r="S571" s="805"/>
      <c r="T571" s="805"/>
      <c r="U571" s="805">
        <v>1</v>
      </c>
      <c r="V571" s="805"/>
      <c r="W571" s="805"/>
      <c r="X571" s="805"/>
      <c r="Y571" s="805"/>
      <c r="Z571" s="805">
        <v>59</v>
      </c>
      <c r="AA571" s="512">
        <v>60</v>
      </c>
      <c r="AB571" s="512"/>
      <c r="AC571" s="512"/>
      <c r="AD571" s="807"/>
      <c r="AE571" s="805"/>
      <c r="AF571" s="805"/>
      <c r="AG571" s="805"/>
      <c r="AH571" s="805"/>
      <c r="AI571" s="512"/>
      <c r="AJ571" s="512" t="s">
        <v>1980</v>
      </c>
      <c r="AK571" s="807"/>
      <c r="AL571" s="512"/>
      <c r="AM571" s="807"/>
      <c r="AN571" s="512"/>
      <c r="AO571" s="559">
        <f t="array" ref="AO571">IF(AQ571="N/A","",GetRapPrice(I571,H571,J571,K571))</f>
        <v>15000</v>
      </c>
      <c r="AP571" s="509">
        <f t="shared" si="128"/>
        <v>-0.32000000000000017</v>
      </c>
      <c r="AQ571" s="508">
        <f t="array" ref="AQ571">GetFMP(I571,H571,J571,K571,L571,M571,N571,O571,(Q571+R571)/2,Z571,AJ571,"Y")</f>
        <v>10199.999999999998</v>
      </c>
      <c r="AR571" s="504">
        <f t="shared" si="129"/>
        <v>21929.999999999996</v>
      </c>
      <c r="AS571" s="808"/>
      <c r="AT571" s="809"/>
      <c r="AU571" s="810"/>
      <c r="AV571" s="810"/>
      <c r="AW571" s="811" t="s">
        <v>189</v>
      </c>
      <c r="AX571" s="811" t="s">
        <v>1183</v>
      </c>
      <c r="AY571" s="810" t="s">
        <v>1183</v>
      </c>
      <c r="AZ571" s="810" t="s">
        <v>1183</v>
      </c>
      <c r="BA571" s="810" t="s">
        <v>195</v>
      </c>
      <c r="BB571" s="810" t="s">
        <v>1183</v>
      </c>
      <c r="BC571" s="810" t="s">
        <v>1183</v>
      </c>
      <c r="BD571" s="810" t="s">
        <v>1183</v>
      </c>
      <c r="BE571" s="810" t="s">
        <v>1183</v>
      </c>
      <c r="BF571" s="811">
        <f>NaturalRelatedDisc(I571,H571,J571,K571,AX571,"Y",L571,M571,N571,O571)+NaturalRelatedDisc(I571,H571,J571,K571,AY571,"Y",L571,M571,N571,O571)+OpenRelatedDisc(I571,H571,J571,K571,AZ571,"Y",L571,M571,N571,O571)+GrainingRelatedDisc(I571,H571,J571,K571,BA571,"Surface","Y",L571,M571,N571,O571)+GrainingRelatedDisc(I571,H571,J571,K571,BB571,"Internal","Y",L571,M571,N571,O571)+OthersRelatedDisc(I571,H571,J571,K571,BC571,"Y",L571,M571,N571,O571)+OthersRelatedDisc(I571,H571,J571,K571,BD571,"Y",L571,M571,N571,O571)+OthersRelatedDisc(I571,H571,J571,K571,BE571,"Y",L571,M571,N571,O571)+cutrelatedDisc(I571,H571,J571,K571,L571,M571,N571,AW571,"Y",O571)+GetColClarupgDwg(I571,H571,J571,K571,AU571,AV571,"Y",L571)</f>
        <v>0</v>
      </c>
      <c r="BG571" s="810" t="s">
        <v>1183</v>
      </c>
      <c r="BH571" s="810" t="s">
        <v>1183</v>
      </c>
      <c r="BI571" s="811">
        <f t="shared" si="130"/>
        <v>0</v>
      </c>
      <c r="BJ571" s="810" t="s">
        <v>1284</v>
      </c>
      <c r="BK571" s="810" t="s">
        <v>1183</v>
      </c>
      <c r="BL571" s="810" t="s">
        <v>1322</v>
      </c>
      <c r="BM571" s="811">
        <f t="shared" si="131"/>
        <v>-1.4999999999999999E-2</v>
      </c>
      <c r="BN571" s="812" t="s">
        <v>749</v>
      </c>
      <c r="BO571" s="812" t="s">
        <v>749</v>
      </c>
      <c r="BP571" s="812" t="s">
        <v>861</v>
      </c>
      <c r="BQ571" s="811">
        <f>cleanrelateddisc(I571, H571, J571, K571, BN571, BO571, "Y", L571, M571, N571)+HARelatedDisc(I571, H571, J571, K571,BP571, "Y", L571)</f>
        <v>0.01</v>
      </c>
      <c r="BR571" s="810"/>
      <c r="BS571" s="810"/>
      <c r="BT571" s="811"/>
      <c r="BU571" s="811"/>
      <c r="BV571" s="810"/>
      <c r="BW571" s="811"/>
      <c r="BX571" s="810"/>
      <c r="BY571" s="813"/>
      <c r="BZ571" s="811"/>
      <c r="CA571" s="813"/>
      <c r="CB571" s="811"/>
      <c r="CC571" s="810"/>
      <c r="CD571" s="810"/>
      <c r="CE571" s="810"/>
      <c r="CF571" s="810"/>
      <c r="CG571" s="810"/>
      <c r="CH571" s="810"/>
      <c r="CI571" s="810"/>
      <c r="CJ571" s="810"/>
      <c r="CK571" s="814"/>
      <c r="CL571" s="815">
        <f t="array" ref="CL571">getSection(I571,J571,K571)</f>
        <v>8</v>
      </c>
      <c r="CM571" s="508">
        <f t="array" ref="CM571">IF(AQ571="N/A","",IF(CU571="N/A",0,GetRapPrice(I571,H571,J571,K571)))</f>
        <v>15000</v>
      </c>
      <c r="CN571" s="509">
        <f t="shared" si="132"/>
        <v>-0.32000000000000017</v>
      </c>
      <c r="CO571" s="509">
        <f t="array" ref="CO571">IF(AQ571="N/A","",IF(CU571="N/A",0,IF(ISBLANK(G571),0,GetPolSymmDiscount(I571,H571,J571,K571,L571,M571,N571,O571))))</f>
        <v>0</v>
      </c>
      <c r="CP571" s="509">
        <f t="array" ref="CP571">IF(AQ571="N/A","",Depthdisc(I571,H571,L571,J571,K571,Z571,"Y"))</f>
        <v>0</v>
      </c>
      <c r="CQ571" s="509">
        <f t="array" ref="CQ571">IF(AQ571="N/A","",IF(CU571="N/A",0,GetSizePremiums(I571,H571,J571,K571,L571,M571,N571,O571,getSection(G571,J571,K571))))</f>
        <v>0</v>
      </c>
      <c r="CR571" s="509">
        <f t="array" ref="CR571">IF(AQ571="N/A","",IF(CU571="N/A",0,IF(ISBLANK(G571),0,GetDiameterPremiums(I571,H571,L571,M571,N571,O571,J571,K571,T571))))</f>
        <v>0</v>
      </c>
      <c r="CS571" s="509">
        <f t="array" ref="CS571">IF(AQ571="N/A","",IF(CU571="N/A",0,IF(ISBLANK(G571),0,GetKtoSPremiums(I571,H571,J571,K571,AJ571))))</f>
        <v>0</v>
      </c>
      <c r="CT571" s="509">
        <f t="shared" si="133"/>
        <v>-0.32000000000000017</v>
      </c>
      <c r="CU571" s="508">
        <f t="array" ref="CU571">IF(AQ571="N/A","",GetFMP(I571, H571, J571, K571, L571, M571, N571, O571, (Q571+R571)/2,Z571,AJ571,"Y"))</f>
        <v>10199.999999999998</v>
      </c>
      <c r="CV571" s="504">
        <f t="shared" si="134"/>
        <v>21929.999999999996</v>
      </c>
      <c r="CW571" s="508">
        <f t="shared" si="135"/>
        <v>15000</v>
      </c>
      <c r="CX571" s="717">
        <f t="shared" si="136"/>
        <v>-4.9999999999999992E-3</v>
      </c>
      <c r="CY571" s="717">
        <f>IF(OR(AQ571="N/A",BM571="N/A",BI571="N/A"),"",IF(AND(H571&lt;1,H571&gt;=0.3,I570="ROUND"),IF(CT571&gt;=-0.4,-0.2,-0.15),MAX(CX571,IF(OR(AQ571="N/A",BM571="N/A",BI571="N/A"),"",GetFinalDiscount("Y", I571, H571, J571, K571, L571, M571, N571, O571, AS571, AT571,AU571,AV571, AW571, AX571,AY571, AZ571, BA571, BB571,BC571,BD571, BE571,BG571, BH571, BJ571, BK571, BN571, BO571, BP571)))))</f>
        <v>-4.9999999999999992E-3</v>
      </c>
      <c r="CZ571" s="717">
        <f t="shared" si="137"/>
        <v>-0.32000000000000017</v>
      </c>
      <c r="DA571" s="509">
        <f t="shared" si="138"/>
        <v>-0.32500000000000018</v>
      </c>
      <c r="DB571" s="504">
        <f t="shared" si="139"/>
        <v>10124.999999999998</v>
      </c>
      <c r="DC571" s="504">
        <f t="shared" si="140"/>
        <v>21768.749999999996</v>
      </c>
      <c r="DD571" s="504" t="str">
        <f t="shared" si="141"/>
        <v/>
      </c>
      <c r="DE571" s="504">
        <f t="array" ref="DE571">IF(OR(AQ571="N/A",BM571="N/A",BI571="N/A"),"",GetCertCharge(H571,"Y",AL571))</f>
        <v>204</v>
      </c>
      <c r="DF571" s="504">
        <f>IF(OR(AQ571="N/A",BM571="N/A",BI571="N/A"),"",DC571*Parameters!$L$3)</f>
        <v>870.74999999999989</v>
      </c>
      <c r="DG571" s="504">
        <f t="shared" si="142"/>
        <v>20693.999999999996</v>
      </c>
      <c r="DH571" s="504">
        <f t="shared" si="143"/>
        <v>9625.1162790697654</v>
      </c>
    </row>
    <row r="572" spans="2:112" x14ac:dyDescent="0.25">
      <c r="B572" s="798"/>
      <c r="C572" s="799" t="s">
        <v>1874</v>
      </c>
      <c r="D572" s="512"/>
      <c r="E572" s="512"/>
      <c r="F572" s="722" t="s">
        <v>24</v>
      </c>
      <c r="G572" s="800"/>
      <c r="H572" s="801">
        <v>2.15</v>
      </c>
      <c r="I572" s="509" t="s">
        <v>196</v>
      </c>
      <c r="J572" s="802" t="s">
        <v>215</v>
      </c>
      <c r="K572" s="803" t="s">
        <v>259</v>
      </c>
      <c r="L572" s="804" t="s">
        <v>188</v>
      </c>
      <c r="M572" s="805" t="s">
        <v>188</v>
      </c>
      <c r="N572" s="804" t="s">
        <v>188</v>
      </c>
      <c r="O572" s="804" t="s">
        <v>22</v>
      </c>
      <c r="P572" s="806"/>
      <c r="Q572" s="805"/>
      <c r="R572" s="805"/>
      <c r="S572" s="805"/>
      <c r="T572" s="805"/>
      <c r="U572" s="805">
        <v>1</v>
      </c>
      <c r="V572" s="805"/>
      <c r="W572" s="805"/>
      <c r="X572" s="805"/>
      <c r="Y572" s="805"/>
      <c r="Z572" s="805">
        <v>59</v>
      </c>
      <c r="AA572" s="512">
        <v>60</v>
      </c>
      <c r="AB572" s="512"/>
      <c r="AC572" s="512"/>
      <c r="AD572" s="807"/>
      <c r="AE572" s="805"/>
      <c r="AF572" s="805"/>
      <c r="AG572" s="805"/>
      <c r="AH572" s="805"/>
      <c r="AI572" s="512"/>
      <c r="AJ572" s="512" t="s">
        <v>1980</v>
      </c>
      <c r="AK572" s="807"/>
      <c r="AL572" s="512"/>
      <c r="AM572" s="807"/>
      <c r="AN572" s="512"/>
      <c r="AO572" s="559">
        <f t="array" ref="AO572">IF(AQ572="N/A","",GetRapPrice(I572,H572,J572,K572))</f>
        <v>15000</v>
      </c>
      <c r="AP572" s="509">
        <f t="shared" si="128"/>
        <v>-0.32000000000000017</v>
      </c>
      <c r="AQ572" s="508">
        <f t="array" ref="AQ572">GetFMP(I572,H572,J572,K572,L572,M572,N572,O572,(Q572+R572)/2,Z572,AJ572,"Y")</f>
        <v>10199.999999999998</v>
      </c>
      <c r="AR572" s="504">
        <f t="shared" si="129"/>
        <v>21929.999999999996</v>
      </c>
      <c r="AS572" s="808"/>
      <c r="AT572" s="809"/>
      <c r="AU572" s="810"/>
      <c r="AV572" s="810"/>
      <c r="AW572" s="811" t="s">
        <v>189</v>
      </c>
      <c r="AX572" s="811" t="s">
        <v>1183</v>
      </c>
      <c r="AY572" s="810" t="s">
        <v>1183</v>
      </c>
      <c r="AZ572" s="810" t="s">
        <v>1183</v>
      </c>
      <c r="BA572" s="810" t="s">
        <v>195</v>
      </c>
      <c r="BB572" s="810" t="s">
        <v>1183</v>
      </c>
      <c r="BC572" s="810" t="s">
        <v>1183</v>
      </c>
      <c r="BD572" s="810" t="s">
        <v>1183</v>
      </c>
      <c r="BE572" s="810" t="s">
        <v>1183</v>
      </c>
      <c r="BF572" s="811">
        <f>NaturalRelatedDisc(I572,H572,J572,K572,AX572,"Y",L572,M572,N572,O572)+NaturalRelatedDisc(I572,H572,J572,K572,AY572,"Y",L572,M572,N572,O572)+OpenRelatedDisc(I572,H572,J572,K572,AZ572,"Y",L572,M572,N572,O572)+GrainingRelatedDisc(I572,H572,J572,K572,BA572,"Surface","Y",L572,M572,N572,O572)+GrainingRelatedDisc(I572,H572,J572,K572,BB572,"Internal","Y",L572,M572,N572,O572)+OthersRelatedDisc(I572,H572,J572,K572,BC572,"Y",L572,M572,N572,O572)+OthersRelatedDisc(I572,H572,J572,K572,BD572,"Y",L572,M572,N572,O572)+OthersRelatedDisc(I572,H572,J572,K572,BE572,"Y",L572,M572,N572,O572)+cutrelatedDisc(I572,H572,J572,K572,L572,M572,N572,AW572,"Y",O572)+GetColClarupgDwg(I572,H572,J572,K572,AU572,AV572,"Y",L572)</f>
        <v>0</v>
      </c>
      <c r="BG572" s="810" t="s">
        <v>1183</v>
      </c>
      <c r="BH572" s="810" t="s">
        <v>1183</v>
      </c>
      <c r="BI572" s="811">
        <f t="shared" si="130"/>
        <v>0</v>
      </c>
      <c r="BJ572" s="810" t="s">
        <v>1284</v>
      </c>
      <c r="BK572" s="810" t="s">
        <v>1183</v>
      </c>
      <c r="BL572" s="810" t="s">
        <v>1322</v>
      </c>
      <c r="BM572" s="811">
        <f t="shared" si="131"/>
        <v>-1.4999999999999999E-2</v>
      </c>
      <c r="BN572" s="812" t="s">
        <v>749</v>
      </c>
      <c r="BO572" s="812" t="s">
        <v>749</v>
      </c>
      <c r="BP572" s="812" t="s">
        <v>861</v>
      </c>
      <c r="BQ572" s="811">
        <f>cleanrelateddisc(I572, H572, J572, K572, BN572, BO572, "Y", L572, M572, N572)+HARelatedDisc(I572, H572, J572, K572,BP572, "Y", L572)</f>
        <v>0.01</v>
      </c>
      <c r="BR572" s="810"/>
      <c r="BS572" s="810"/>
      <c r="BT572" s="811"/>
      <c r="BU572" s="811"/>
      <c r="BV572" s="810"/>
      <c r="BW572" s="811"/>
      <c r="BX572" s="810"/>
      <c r="BY572" s="813"/>
      <c r="BZ572" s="811"/>
      <c r="CA572" s="813"/>
      <c r="CB572" s="811"/>
      <c r="CC572" s="810"/>
      <c r="CD572" s="810"/>
      <c r="CE572" s="810"/>
      <c r="CF572" s="810"/>
      <c r="CG572" s="810"/>
      <c r="CH572" s="810"/>
      <c r="CI572" s="810"/>
      <c r="CJ572" s="810"/>
      <c r="CK572" s="814"/>
      <c r="CL572" s="815">
        <f t="array" ref="CL572">getSection(I572,J572,K572)</f>
        <v>8</v>
      </c>
      <c r="CM572" s="508">
        <f t="array" ref="CM572">IF(AQ572="N/A","",IF(CU572="N/A",0,GetRapPrice(I572,H572,J572,K572)))</f>
        <v>15000</v>
      </c>
      <c r="CN572" s="509">
        <f t="shared" si="132"/>
        <v>-0.32000000000000017</v>
      </c>
      <c r="CO572" s="509">
        <f t="array" ref="CO572">IF(AQ572="N/A","",IF(CU572="N/A",0,IF(ISBLANK(G572),0,GetPolSymmDiscount(I572,H572,J572,K572,L572,M572,N572,O572))))</f>
        <v>0</v>
      </c>
      <c r="CP572" s="509">
        <f t="array" ref="CP572">IF(AQ572="N/A","",Depthdisc(I572,H572,L572,J572,K572,Z572,"Y"))</f>
        <v>0</v>
      </c>
      <c r="CQ572" s="509">
        <f t="array" ref="CQ572">IF(AQ572="N/A","",IF(CU572="N/A",0,GetSizePremiums(I572,H572,J572,K572,L572,M572,N572,O572,getSection(G572,J572,K572))))</f>
        <v>0</v>
      </c>
      <c r="CR572" s="509">
        <f t="array" ref="CR572">IF(AQ572="N/A","",IF(CU572="N/A",0,IF(ISBLANK(G572),0,GetDiameterPremiums(I572,H572,L572,M572,N572,O572,J572,K572,T572))))</f>
        <v>0</v>
      </c>
      <c r="CS572" s="509">
        <f t="array" ref="CS572">IF(AQ572="N/A","",IF(CU572="N/A",0,IF(ISBLANK(G572),0,GetKtoSPremiums(I572,H572,J572,K572,AJ572))))</f>
        <v>0</v>
      </c>
      <c r="CT572" s="509">
        <f t="shared" si="133"/>
        <v>-0.32000000000000017</v>
      </c>
      <c r="CU572" s="508">
        <f t="array" ref="CU572">IF(AQ572="N/A","",GetFMP(I572, H572, J572, K572, L572, M572, N572, O572, (Q572+R572)/2,Z572,AJ572,"Y"))</f>
        <v>10199.999999999998</v>
      </c>
      <c r="CV572" s="504">
        <f t="shared" si="134"/>
        <v>21929.999999999996</v>
      </c>
      <c r="CW572" s="508">
        <f t="shared" si="135"/>
        <v>15000</v>
      </c>
      <c r="CX572" s="717">
        <f t="shared" si="136"/>
        <v>-4.9999999999999992E-3</v>
      </c>
      <c r="CY572" s="717">
        <f>IF(OR(AQ572="N/A",BM572="N/A",BI572="N/A"),"",IF(AND(H572&lt;1,H572&gt;=0.3,I571="ROUND"),IF(CT572&gt;=-0.4,-0.2,-0.15),MAX(CX572,IF(OR(AQ572="N/A",BM572="N/A",BI572="N/A"),"",GetFinalDiscount("Y", I572, H572, J572, K572, L572, M572, N572, O572, AS572, AT572,AU572,AV572, AW572, AX572,AY572, AZ572, BA572, BB572,BC572,BD572, BE572,BG572, BH572, BJ572, BK572, BN572, BO572, BP572)))))</f>
        <v>-4.9999999999999992E-3</v>
      </c>
      <c r="CZ572" s="717">
        <f t="shared" si="137"/>
        <v>-0.32000000000000017</v>
      </c>
      <c r="DA572" s="509">
        <f t="shared" si="138"/>
        <v>-0.32500000000000018</v>
      </c>
      <c r="DB572" s="504">
        <f t="shared" si="139"/>
        <v>10124.999999999998</v>
      </c>
      <c r="DC572" s="504">
        <f t="shared" si="140"/>
        <v>21768.749999999996</v>
      </c>
      <c r="DD572" s="504" t="str">
        <f t="shared" si="141"/>
        <v/>
      </c>
      <c r="DE572" s="504">
        <f t="array" ref="DE572">IF(OR(AQ572="N/A",BM572="N/A",BI572="N/A"),"",GetCertCharge(H572,"Y",AL572))</f>
        <v>204</v>
      </c>
      <c r="DF572" s="504">
        <f>IF(OR(AQ572="N/A",BM572="N/A",BI572="N/A"),"",DC572*Parameters!$L$3)</f>
        <v>870.74999999999989</v>
      </c>
      <c r="DG572" s="504">
        <f t="shared" si="142"/>
        <v>20693.999999999996</v>
      </c>
      <c r="DH572" s="504">
        <f t="shared" si="143"/>
        <v>9625.1162790697654</v>
      </c>
    </row>
    <row r="573" spans="2:112" x14ac:dyDescent="0.25">
      <c r="B573" s="798"/>
      <c r="C573" s="799" t="s">
        <v>1543</v>
      </c>
      <c r="D573" s="512"/>
      <c r="E573" s="512"/>
      <c r="F573" s="722" t="s">
        <v>24</v>
      </c>
      <c r="G573" s="800"/>
      <c r="H573" s="801">
        <v>2.7</v>
      </c>
      <c r="I573" s="509" t="s">
        <v>968</v>
      </c>
      <c r="J573" s="802" t="s">
        <v>749</v>
      </c>
      <c r="K573" s="803" t="s">
        <v>1887</v>
      </c>
      <c r="L573" s="804"/>
      <c r="M573" s="805" t="s">
        <v>188</v>
      </c>
      <c r="N573" s="804" t="s">
        <v>188</v>
      </c>
      <c r="O573" s="804" t="s">
        <v>22</v>
      </c>
      <c r="P573" s="806"/>
      <c r="Q573" s="805"/>
      <c r="R573" s="805"/>
      <c r="S573" s="805"/>
      <c r="T573" s="805"/>
      <c r="U573" s="805">
        <v>1.92</v>
      </c>
      <c r="V573" s="805"/>
      <c r="W573" s="805"/>
      <c r="X573" s="805"/>
      <c r="Y573" s="805"/>
      <c r="Z573" s="805">
        <v>61.6</v>
      </c>
      <c r="AA573" s="512">
        <v>58</v>
      </c>
      <c r="AB573" s="512"/>
      <c r="AC573" s="512"/>
      <c r="AD573" s="807"/>
      <c r="AE573" s="805"/>
      <c r="AF573" s="805"/>
      <c r="AG573" s="805"/>
      <c r="AH573" s="805"/>
      <c r="AI573" s="512"/>
      <c r="AJ573" s="512" t="s">
        <v>1990</v>
      </c>
      <c r="AK573" s="807"/>
      <c r="AL573" s="512"/>
      <c r="AM573" s="807"/>
      <c r="AN573" s="512"/>
      <c r="AO573" s="559" t="str">
        <f t="array" ref="AO573">IF(AQ573="N/A","",GetRapPrice(I573,H573,J573,K573))</f>
        <v/>
      </c>
      <c r="AP573" s="509" t="str">
        <f t="shared" si="128"/>
        <v/>
      </c>
      <c r="AQ573" s="508" t="str">
        <f t="array" ref="AQ573">GetFMP(I573,H573,J573,K573,L573,M573,N573,O573,(Q573+R573)/2,Z573,AJ573,"Y")</f>
        <v>N/A</v>
      </c>
      <c r="AR573" s="504" t="str">
        <f t="shared" si="129"/>
        <v/>
      </c>
      <c r="AS573" s="808"/>
      <c r="AT573" s="809"/>
      <c r="AU573" s="810"/>
      <c r="AV573" s="810"/>
      <c r="AW573" s="811" t="s">
        <v>229</v>
      </c>
      <c r="AX573" s="811" t="s">
        <v>1183</v>
      </c>
      <c r="AY573" s="810" t="s">
        <v>1183</v>
      </c>
      <c r="AZ573" s="810" t="s">
        <v>1183</v>
      </c>
      <c r="BA573" s="810" t="s">
        <v>1183</v>
      </c>
      <c r="BB573" s="810" t="s">
        <v>1183</v>
      </c>
      <c r="BC573" s="810" t="s">
        <v>1183</v>
      </c>
      <c r="BD573" s="810" t="s">
        <v>1183</v>
      </c>
      <c r="BE573" s="810" t="s">
        <v>1232</v>
      </c>
      <c r="BF573" s="811">
        <f>NaturalRelatedDisc(I573,H573,J573,K573,AX573,"Y",L573,M573,N573,O573)+NaturalRelatedDisc(I573,H573,J573,K573,AY573,"Y",L573,M573,N573,O573)+OpenRelatedDisc(I573,H573,J573,K573,AZ573,"Y",L573,M573,N573,O573)+GrainingRelatedDisc(I573,H573,J573,K573,BA573,"Surface","Y",L573,M573,N573,O573)+GrainingRelatedDisc(I573,H573,J573,K573,BB573,"Internal","Y",L573,M573,N573,O573)+OthersRelatedDisc(I573,H573,J573,K573,BC573,"Y",L573,M573,N573,O573)+OthersRelatedDisc(I573,H573,J573,K573,BD573,"Y",L573,M573,N573,O573)+OthersRelatedDisc(I573,H573,J573,K573,BE573,"Y",L573,M573,N573,O573)+cutrelatedDisc(I573,H573,J573,K573,L573,M573,N573,AW573,"Y",O573)+GetColClarupgDwg(I573,H573,J573,K573,AU573,AV573,"Y",L573)</f>
        <v>0</v>
      </c>
      <c r="BG573" s="810" t="s">
        <v>1183</v>
      </c>
      <c r="BH573" s="810" t="s">
        <v>1183</v>
      </c>
      <c r="BI573" s="811">
        <f t="shared" si="130"/>
        <v>0</v>
      </c>
      <c r="BJ573" s="810" t="s">
        <v>1183</v>
      </c>
      <c r="BK573" s="810" t="s">
        <v>1293</v>
      </c>
      <c r="BL573" s="810" t="s">
        <v>1326</v>
      </c>
      <c r="BM573" s="811">
        <f t="shared" si="131"/>
        <v>0</v>
      </c>
      <c r="BN573" s="812" t="s">
        <v>861</v>
      </c>
      <c r="BO573" s="812" t="s">
        <v>861</v>
      </c>
      <c r="BP573" s="812" t="s">
        <v>749</v>
      </c>
      <c r="BQ573" s="811">
        <f>cleanrelateddisc(I573, H573, J573, K573, BN573, BO573, "Y", L573, M573, N573)+HARelatedDisc(I573, H573, J573, K573,BP573, "Y", L573)</f>
        <v>0</v>
      </c>
      <c r="BR573" s="810"/>
      <c r="BS573" s="810"/>
      <c r="BT573" s="811"/>
      <c r="BU573" s="811"/>
      <c r="BV573" s="810"/>
      <c r="BW573" s="811"/>
      <c r="BX573" s="810"/>
      <c r="BY573" s="813"/>
      <c r="BZ573" s="811"/>
      <c r="CA573" s="813"/>
      <c r="CB573" s="811"/>
      <c r="CC573" s="810"/>
      <c r="CD573" s="810"/>
      <c r="CE573" s="810"/>
      <c r="CF573" s="810"/>
      <c r="CG573" s="810"/>
      <c r="CH573" s="810"/>
      <c r="CI573" s="810"/>
      <c r="CJ573" s="810"/>
      <c r="CK573" s="814"/>
      <c r="CL573" s="815">
        <f t="array" ref="CL573">getSection(I573,J573,K573)</f>
        <v>0</v>
      </c>
      <c r="CM573" s="508" t="str">
        <f t="array" ref="CM573">IF(AQ573="N/A","",IF(CU573="N/A",0,GetRapPrice(I573,H573,J573,K573)))</f>
        <v/>
      </c>
      <c r="CN573" s="509" t="str">
        <f t="shared" si="132"/>
        <v/>
      </c>
      <c r="CO573" s="509" t="str">
        <f t="array" ref="CO573">IF(AQ573="N/A","",IF(CU573="N/A",0,IF(ISBLANK(G573),0,GetPolSymmDiscount(I573,H573,J573,K573,L573,M573,N573,O573))))</f>
        <v/>
      </c>
      <c r="CP573" s="509" t="str">
        <f t="array" ref="CP573">IF(AQ573="N/A","",Depthdisc(I573,H573,L573,J573,K573,Z573,"Y"))</f>
        <v/>
      </c>
      <c r="CQ573" s="509" t="str">
        <f t="array" ref="CQ573">IF(AQ573="N/A","",IF(CU573="N/A",0,GetSizePremiums(I573,H573,J573,K573,L573,M573,N573,O573,getSection(G573,J573,K573))))</f>
        <v/>
      </c>
      <c r="CR573" s="509" t="str">
        <f t="array" ref="CR573">IF(AQ573="N/A","",IF(CU573="N/A",0,IF(ISBLANK(G573),0,GetDiameterPremiums(I573,H573,L573,M573,N573,O573,J573,K573,T573))))</f>
        <v/>
      </c>
      <c r="CS573" s="509" t="str">
        <f t="array" ref="CS573">IF(AQ573="N/A","",IF(CU573="N/A",0,IF(ISBLANK(G573),0,GetKtoSPremiums(I573,H573,J573,K573,AJ573))))</f>
        <v/>
      </c>
      <c r="CT573" s="509" t="str">
        <f t="shared" si="133"/>
        <v/>
      </c>
      <c r="CU573" s="508" t="str">
        <f t="array" ref="CU573">IF(AQ573="N/A","",GetFMP(I573, H573, J573, K573, L573, M573, N573, O573, (Q573+R573)/2,Z573,AJ573,"Y"))</f>
        <v/>
      </c>
      <c r="CV573" s="504" t="str">
        <f t="shared" si="134"/>
        <v/>
      </c>
      <c r="CW573" s="508" t="str">
        <f t="shared" si="135"/>
        <v/>
      </c>
      <c r="CX573" s="717" t="str">
        <f t="shared" si="136"/>
        <v/>
      </c>
      <c r="CY573" s="717" t="str">
        <f>IF(OR(AQ573="N/A",BM573="N/A",BI573="N/A"),"",IF(AND(H573&lt;1,H573&gt;=0.3,I572="ROUND"),IF(CT573&gt;=-0.4,-0.2,-0.15),MAX(CX573,IF(OR(AQ573="N/A",BM573="N/A",BI573="N/A"),"",GetFinalDiscount("Y", I573, H573, J573, K573, L573, M573, N573, O573, AS573, AT573,AU573,AV573, AW573, AX573,AY573, AZ573, BA573, BB573,BC573,BD573, BE573,BG573, BH573, BJ573, BK573, BN573, BO573, BP573)))))</f>
        <v/>
      </c>
      <c r="CZ573" s="717" t="str">
        <f t="shared" si="137"/>
        <v/>
      </c>
      <c r="DA573" s="509" t="str">
        <f t="shared" si="138"/>
        <v/>
      </c>
      <c r="DB573" s="504" t="str">
        <f t="shared" si="139"/>
        <v/>
      </c>
      <c r="DC573" s="504" t="str">
        <f t="shared" si="140"/>
        <v/>
      </c>
      <c r="DD573" s="504" t="str">
        <f t="shared" si="141"/>
        <v>No Price Available in Pricelist</v>
      </c>
      <c r="DE573" s="504" t="str">
        <f t="array" ref="DE573">IF(OR(AQ573="N/A",BM573="N/A",BI573="N/A"),"",GetCertCharge(H573,"Y",AL573))</f>
        <v/>
      </c>
      <c r="DF573" s="504" t="str">
        <f>IF(OR(AQ573="N/A",BM573="N/A",BI573="N/A"),"",DC573*Parameters!$L$3)</f>
        <v/>
      </c>
      <c r="DG573" s="504" t="str">
        <f t="shared" si="142"/>
        <v/>
      </c>
      <c r="DH573" s="504" t="str">
        <f t="shared" si="143"/>
        <v/>
      </c>
    </row>
    <row r="574" spans="2:112" x14ac:dyDescent="0.25">
      <c r="B574" s="798"/>
      <c r="C574" s="799" t="s">
        <v>1873</v>
      </c>
      <c r="D574" s="512"/>
      <c r="E574" s="512"/>
      <c r="F574" s="722" t="s">
        <v>24</v>
      </c>
      <c r="G574" s="800"/>
      <c r="H574" s="801">
        <v>2.7</v>
      </c>
      <c r="I574" s="509" t="s">
        <v>196</v>
      </c>
      <c r="J574" s="802" t="s">
        <v>749</v>
      </c>
      <c r="K574" s="803" t="s">
        <v>1887</v>
      </c>
      <c r="L574" s="804" t="s">
        <v>188</v>
      </c>
      <c r="M574" s="805" t="s">
        <v>188</v>
      </c>
      <c r="N574" s="804" t="s">
        <v>188</v>
      </c>
      <c r="O574" s="804" t="s">
        <v>22</v>
      </c>
      <c r="P574" s="806"/>
      <c r="Q574" s="805"/>
      <c r="R574" s="805"/>
      <c r="S574" s="805"/>
      <c r="T574" s="805"/>
      <c r="U574" s="805">
        <v>1.0049999999999999</v>
      </c>
      <c r="V574" s="805"/>
      <c r="W574" s="805"/>
      <c r="X574" s="805"/>
      <c r="Y574" s="805"/>
      <c r="Z574" s="805">
        <v>61.8</v>
      </c>
      <c r="AA574" s="512">
        <v>56</v>
      </c>
      <c r="AB574" s="512"/>
      <c r="AC574" s="512"/>
      <c r="AD574" s="807"/>
      <c r="AE574" s="805"/>
      <c r="AF574" s="805"/>
      <c r="AG574" s="805"/>
      <c r="AH574" s="805"/>
      <c r="AI574" s="512"/>
      <c r="AJ574" s="512" t="s">
        <v>1921</v>
      </c>
      <c r="AK574" s="807"/>
      <c r="AL574" s="512"/>
      <c r="AM574" s="807"/>
      <c r="AN574" s="512"/>
      <c r="AO574" s="559">
        <f t="array" ref="AO574">IF(AQ574="N/A","",GetRapPrice(I574,H574,J574,K574))</f>
        <v>0</v>
      </c>
      <c r="AP574" s="509">
        <f t="shared" si="128"/>
        <v>0</v>
      </c>
      <c r="AQ574" s="508">
        <f t="array" ref="AQ574">GetFMP(I574,H574,J574,K574,L574,M574,N574,O574,(Q574+R574)/2,Z574,AJ574,"Y")</f>
        <v>0</v>
      </c>
      <c r="AR574" s="504">
        <f t="shared" si="129"/>
        <v>0</v>
      </c>
      <c r="AS574" s="808"/>
      <c r="AT574" s="809"/>
      <c r="AU574" s="810"/>
      <c r="AV574" s="810"/>
      <c r="AW574" s="811" t="s">
        <v>189</v>
      </c>
      <c r="AX574" s="811" t="s">
        <v>1183</v>
      </c>
      <c r="AY574" s="810" t="s">
        <v>1183</v>
      </c>
      <c r="AZ574" s="810" t="s">
        <v>267</v>
      </c>
      <c r="BA574" s="810" t="s">
        <v>195</v>
      </c>
      <c r="BB574" s="810" t="s">
        <v>1183</v>
      </c>
      <c r="BC574" s="810" t="s">
        <v>1183</v>
      </c>
      <c r="BD574" s="810" t="s">
        <v>1183</v>
      </c>
      <c r="BE574" s="810" t="s">
        <v>1235</v>
      </c>
      <c r="BF574" s="811">
        <f>NaturalRelatedDisc(I574,H574,J574,K574,AX574,"Y",L574,M574,N574,O574)+NaturalRelatedDisc(I574,H574,J574,K574,AY574,"Y",L574,M574,N574,O574)+OpenRelatedDisc(I574,H574,J574,K574,AZ574,"Y",L574,M574,N574,O574)+GrainingRelatedDisc(I574,H574,J574,K574,BA574,"Surface","Y",L574,M574,N574,O574)+GrainingRelatedDisc(I574,H574,J574,K574,BB574,"Internal","Y",L574,M574,N574,O574)+OthersRelatedDisc(I574,H574,J574,K574,BC574,"Y",L574,M574,N574,O574)+OthersRelatedDisc(I574,H574,J574,K574,BD574,"Y",L574,M574,N574,O574)+OthersRelatedDisc(I574,H574,J574,K574,BE574,"Y",L574,M574,N574,O574)+cutrelatedDisc(I574,H574,J574,K574,L574,M574,N574,AW574,"Y",O574)+GetColClarupgDwg(I574,H574,J574,K574,AU574,AV574,"Y",L574)</f>
        <v>0</v>
      </c>
      <c r="BG574" s="810" t="s">
        <v>1183</v>
      </c>
      <c r="BH574" s="810" t="s">
        <v>1183</v>
      </c>
      <c r="BI574" s="811">
        <f t="shared" si="130"/>
        <v>0</v>
      </c>
      <c r="BJ574" s="810" t="s">
        <v>1284</v>
      </c>
      <c r="BK574" s="810" t="s">
        <v>1293</v>
      </c>
      <c r="BL574" s="810" t="s">
        <v>1327</v>
      </c>
      <c r="BM574" s="811">
        <f t="shared" si="131"/>
        <v>0</v>
      </c>
      <c r="BN574" s="812" t="s">
        <v>749</v>
      </c>
      <c r="BO574" s="812" t="s">
        <v>749</v>
      </c>
      <c r="BP574" s="812" t="s">
        <v>749</v>
      </c>
      <c r="BQ574" s="811">
        <f>cleanrelateddisc(I574, H574, J574, K574, BN574, BO574, "Y", L574, M574, N574)+HARelatedDisc(I574, H574, J574, K574,BP574, "Y", L574)</f>
        <v>0</v>
      </c>
      <c r="BR574" s="810"/>
      <c r="BS574" s="810"/>
      <c r="BT574" s="811"/>
      <c r="BU574" s="811"/>
      <c r="BV574" s="810"/>
      <c r="BW574" s="811"/>
      <c r="BX574" s="810"/>
      <c r="BY574" s="813"/>
      <c r="BZ574" s="811"/>
      <c r="CA574" s="813"/>
      <c r="CB574" s="811"/>
      <c r="CC574" s="810"/>
      <c r="CD574" s="810"/>
      <c r="CE574" s="810"/>
      <c r="CF574" s="810"/>
      <c r="CG574" s="810"/>
      <c r="CH574" s="810"/>
      <c r="CI574" s="810"/>
      <c r="CJ574" s="810"/>
      <c r="CK574" s="814"/>
      <c r="CL574" s="815">
        <f t="array" ref="CL574">getSection(I574,J574,K574)</f>
        <v>0</v>
      </c>
      <c r="CM574" s="508">
        <f t="array" ref="CM574">IF(AQ574="N/A","",IF(CU574="N/A",0,GetRapPrice(I574,H574,J574,K574)))</f>
        <v>0</v>
      </c>
      <c r="CN574" s="509">
        <f t="shared" si="132"/>
        <v>0</v>
      </c>
      <c r="CO574" s="509">
        <f t="array" ref="CO574">IF(AQ574="N/A","",IF(CU574="N/A",0,IF(ISBLANK(G574),0,GetPolSymmDiscount(I574,H574,J574,K574,L574,M574,N574,O574))))</f>
        <v>0</v>
      </c>
      <c r="CP574" s="509">
        <f t="array" ref="CP574">IF(AQ574="N/A","",Depthdisc(I574,H574,L574,J574,K574,Z574,"Y"))</f>
        <v>0</v>
      </c>
      <c r="CQ574" s="509">
        <f t="array" ref="CQ574">IF(AQ574="N/A","",IF(CU574="N/A",0,GetSizePremiums(I574,H574,J574,K574,L574,M574,N574,O574,getSection(G574,J574,K574))))</f>
        <v>0</v>
      </c>
      <c r="CR574" s="509">
        <f t="array" ref="CR574">IF(AQ574="N/A","",IF(CU574="N/A",0,IF(ISBLANK(G574),0,GetDiameterPremiums(I574,H574,L574,M574,N574,O574,J574,K574,T574))))</f>
        <v>0</v>
      </c>
      <c r="CS574" s="509">
        <f t="array" ref="CS574">IF(AQ574="N/A","",IF(CU574="N/A",0,IF(ISBLANK(G574),0,GetKtoSPremiums(I574,H574,J574,K574,AJ574))))</f>
        <v>0</v>
      </c>
      <c r="CT574" s="509" t="str">
        <f t="shared" si="133"/>
        <v/>
      </c>
      <c r="CU574" s="508">
        <f t="array" ref="CU574">IF(AQ574="N/A","",GetFMP(I574, H574, J574, K574, L574, M574, N574, O574, (Q574+R574)/2,Z574,AJ574,"Y"))</f>
        <v>0</v>
      </c>
      <c r="CV574" s="504">
        <f t="shared" si="134"/>
        <v>0</v>
      </c>
      <c r="CW574" s="508">
        <f t="shared" si="135"/>
        <v>0</v>
      </c>
      <c r="CX574" s="717">
        <f t="shared" si="136"/>
        <v>0</v>
      </c>
      <c r="CY574" s="717">
        <f>IF(OR(AQ574="N/A",BM574="N/A",BI574="N/A"),"",IF(AND(H574&lt;1,H574&gt;=0.3,I573="ROUND"),IF(CT574&gt;=-0.4,-0.2,-0.15),MAX(CX574,IF(OR(AQ574="N/A",BM574="N/A",BI574="N/A"),"",GetFinalDiscount("Y", I574, H574, J574, K574, L574, M574, N574, O574, AS574, AT574,AU574,AV574, AW574, AX574,AY574, AZ574, BA574, BB574,BC574,BD574, BE574,BG574, BH574, BJ574, BK574, BN574, BO574, BP574)))))</f>
        <v>0</v>
      </c>
      <c r="CZ574" s="717" t="str">
        <f t="shared" si="137"/>
        <v/>
      </c>
      <c r="DA574" s="509" t="e">
        <f t="shared" si="138"/>
        <v>#VALUE!</v>
      </c>
      <c r="DB574" s="504" t="e">
        <f t="shared" si="139"/>
        <v>#VALUE!</v>
      </c>
      <c r="DC574" s="504" t="e">
        <f t="shared" si="140"/>
        <v>#VALUE!</v>
      </c>
      <c r="DD574" s="504" t="str">
        <f t="shared" si="141"/>
        <v/>
      </c>
      <c r="DE574" s="504">
        <f t="array" ref="DE574">IF(OR(AQ574="N/A",BM574="N/A",BI574="N/A"),"",GetCertCharge(H574,"Y",AL574))</f>
        <v>204</v>
      </c>
      <c r="DF574" s="504" t="e">
        <f>IF(OR(AQ574="N/A",BM574="N/A",BI574="N/A"),"",DC574*Parameters!$L$3)</f>
        <v>#VALUE!</v>
      </c>
      <c r="DG574" s="504" t="e">
        <f t="shared" si="142"/>
        <v>#VALUE!</v>
      </c>
      <c r="DH574" s="504" t="e">
        <f t="shared" si="143"/>
        <v>#VALUE!</v>
      </c>
    </row>
    <row r="575" spans="2:112" x14ac:dyDescent="0.25">
      <c r="B575" s="798"/>
      <c r="C575" s="799" t="s">
        <v>1849</v>
      </c>
      <c r="D575" s="512"/>
      <c r="E575" s="512"/>
      <c r="F575" s="722" t="s">
        <v>24</v>
      </c>
      <c r="G575" s="800"/>
      <c r="H575" s="801">
        <v>2.7</v>
      </c>
      <c r="I575" s="509" t="s">
        <v>196</v>
      </c>
      <c r="J575" s="802" t="s">
        <v>749</v>
      </c>
      <c r="K575" s="803" t="s">
        <v>1887</v>
      </c>
      <c r="L575" s="804" t="s">
        <v>188</v>
      </c>
      <c r="M575" s="805" t="s">
        <v>188</v>
      </c>
      <c r="N575" s="804" t="s">
        <v>188</v>
      </c>
      <c r="O575" s="804" t="s">
        <v>22</v>
      </c>
      <c r="P575" s="806"/>
      <c r="Q575" s="805"/>
      <c r="R575" s="805"/>
      <c r="S575" s="805"/>
      <c r="T575" s="805"/>
      <c r="U575" s="805">
        <v>1.008</v>
      </c>
      <c r="V575" s="805"/>
      <c r="W575" s="805"/>
      <c r="X575" s="805"/>
      <c r="Y575" s="805"/>
      <c r="Z575" s="805">
        <v>61.8</v>
      </c>
      <c r="AA575" s="512">
        <v>54</v>
      </c>
      <c r="AB575" s="512"/>
      <c r="AC575" s="512"/>
      <c r="AD575" s="807"/>
      <c r="AE575" s="805"/>
      <c r="AF575" s="805"/>
      <c r="AG575" s="805"/>
      <c r="AH575" s="805"/>
      <c r="AI575" s="512"/>
      <c r="AJ575" s="512" t="s">
        <v>1934</v>
      </c>
      <c r="AK575" s="807"/>
      <c r="AL575" s="512"/>
      <c r="AM575" s="807"/>
      <c r="AN575" s="512"/>
      <c r="AO575" s="559">
        <f t="array" ref="AO575">IF(AQ575="N/A","",GetRapPrice(I575,H575,J575,K575))</f>
        <v>0</v>
      </c>
      <c r="AP575" s="509">
        <f t="shared" si="128"/>
        <v>0</v>
      </c>
      <c r="AQ575" s="508">
        <f t="array" ref="AQ575">GetFMP(I575,H575,J575,K575,L575,M575,N575,O575,(Q575+R575)/2,Z575,AJ575,"Y")</f>
        <v>0</v>
      </c>
      <c r="AR575" s="504">
        <f t="shared" si="129"/>
        <v>0</v>
      </c>
      <c r="AS575" s="808"/>
      <c r="AT575" s="809"/>
      <c r="AU575" s="810"/>
      <c r="AV575" s="810"/>
      <c r="AW575" s="811" t="s">
        <v>189</v>
      </c>
      <c r="AX575" s="811" t="s">
        <v>1183</v>
      </c>
      <c r="AY575" s="810" t="s">
        <v>1183</v>
      </c>
      <c r="AZ575" s="810" t="s">
        <v>1183</v>
      </c>
      <c r="BA575" s="810" t="s">
        <v>1183</v>
      </c>
      <c r="BB575" s="810" t="s">
        <v>1183</v>
      </c>
      <c r="BC575" s="810" t="s">
        <v>1183</v>
      </c>
      <c r="BD575" s="810" t="s">
        <v>1183</v>
      </c>
      <c r="BE575" s="810" t="s">
        <v>1235</v>
      </c>
      <c r="BF575" s="811">
        <f>NaturalRelatedDisc(I575,H575,J575,K575,AX575,"Y",L575,M575,N575,O575)+NaturalRelatedDisc(I575,H575,J575,K575,AY575,"Y",L575,M575,N575,O575)+OpenRelatedDisc(I575,H575,J575,K575,AZ575,"Y",L575,M575,N575,O575)+GrainingRelatedDisc(I575,H575,J575,K575,BA575,"Surface","Y",L575,M575,N575,O575)+GrainingRelatedDisc(I575,H575,J575,K575,BB575,"Internal","Y",L575,M575,N575,O575)+OthersRelatedDisc(I575,H575,J575,K575,BC575,"Y",L575,M575,N575,O575)+OthersRelatedDisc(I575,H575,J575,K575,BD575,"Y",L575,M575,N575,O575)+OthersRelatedDisc(I575,H575,J575,K575,BE575,"Y",L575,M575,N575,O575)+cutrelatedDisc(I575,H575,J575,K575,L575,M575,N575,AW575,"Y",O575)+GetColClarupgDwg(I575,H575,J575,K575,AU575,AV575,"Y",L575)</f>
        <v>0</v>
      </c>
      <c r="BG575" s="810" t="s">
        <v>1183</v>
      </c>
      <c r="BH575" s="810" t="s">
        <v>1183</v>
      </c>
      <c r="BI575" s="811">
        <f t="shared" si="130"/>
        <v>0</v>
      </c>
      <c r="BJ575" s="810" t="s">
        <v>1183</v>
      </c>
      <c r="BK575" s="810" t="s">
        <v>1293</v>
      </c>
      <c r="BL575" s="810" t="s">
        <v>1322</v>
      </c>
      <c r="BM575" s="811">
        <f t="shared" si="131"/>
        <v>0</v>
      </c>
      <c r="BN575" s="812" t="s">
        <v>861</v>
      </c>
      <c r="BO575" s="812" t="s">
        <v>861</v>
      </c>
      <c r="BP575" s="812" t="s">
        <v>861</v>
      </c>
      <c r="BQ575" s="811">
        <f>cleanrelateddisc(I575, H575, J575, K575, BN575, BO575, "Y", L575, M575, N575)+HARelatedDisc(I575, H575, J575, K575,BP575, "Y", L575)</f>
        <v>0</v>
      </c>
      <c r="BR575" s="810"/>
      <c r="BS575" s="810"/>
      <c r="BT575" s="811"/>
      <c r="BU575" s="811"/>
      <c r="BV575" s="810"/>
      <c r="BW575" s="811"/>
      <c r="BX575" s="810"/>
      <c r="BY575" s="813"/>
      <c r="BZ575" s="811"/>
      <c r="CA575" s="813"/>
      <c r="CB575" s="811"/>
      <c r="CC575" s="810"/>
      <c r="CD575" s="810"/>
      <c r="CE575" s="810"/>
      <c r="CF575" s="810"/>
      <c r="CG575" s="810"/>
      <c r="CH575" s="810"/>
      <c r="CI575" s="810"/>
      <c r="CJ575" s="810"/>
      <c r="CK575" s="814"/>
      <c r="CL575" s="815">
        <f t="array" ref="CL575">getSection(I575,J575,K575)</f>
        <v>0</v>
      </c>
      <c r="CM575" s="508">
        <f t="array" ref="CM575">IF(AQ575="N/A","",IF(CU575="N/A",0,GetRapPrice(I575,H575,J575,K575)))</f>
        <v>0</v>
      </c>
      <c r="CN575" s="509">
        <f t="shared" si="132"/>
        <v>0</v>
      </c>
      <c r="CO575" s="509">
        <f t="array" ref="CO575">IF(AQ575="N/A","",IF(CU575="N/A",0,IF(ISBLANK(G575),0,GetPolSymmDiscount(I575,H575,J575,K575,L575,M575,N575,O575))))</f>
        <v>0</v>
      </c>
      <c r="CP575" s="509">
        <f t="array" ref="CP575">IF(AQ575="N/A","",Depthdisc(I575,H575,L575,J575,K575,Z575,"Y"))</f>
        <v>0</v>
      </c>
      <c r="CQ575" s="509">
        <f t="array" ref="CQ575">IF(AQ575="N/A","",IF(CU575="N/A",0,GetSizePremiums(I575,H575,J575,K575,L575,M575,N575,O575,getSection(G575,J575,K575))))</f>
        <v>0</v>
      </c>
      <c r="CR575" s="509">
        <f t="array" ref="CR575">IF(AQ575="N/A","",IF(CU575="N/A",0,IF(ISBLANK(G575),0,GetDiameterPremiums(I575,H575,L575,M575,N575,O575,J575,K575,T575))))</f>
        <v>0</v>
      </c>
      <c r="CS575" s="509">
        <f t="array" ref="CS575">IF(AQ575="N/A","",IF(CU575="N/A",0,IF(ISBLANK(G575),0,GetKtoSPremiums(I575,H575,J575,K575,AJ575))))</f>
        <v>0</v>
      </c>
      <c r="CT575" s="509" t="str">
        <f t="shared" si="133"/>
        <v/>
      </c>
      <c r="CU575" s="508">
        <f t="array" ref="CU575">IF(AQ575="N/A","",GetFMP(I575, H575, J575, K575, L575, M575, N575, O575, (Q575+R575)/2,Z575,AJ575,"Y"))</f>
        <v>0</v>
      </c>
      <c r="CV575" s="504">
        <f t="shared" si="134"/>
        <v>0</v>
      </c>
      <c r="CW575" s="508">
        <f t="shared" si="135"/>
        <v>0</v>
      </c>
      <c r="CX575" s="717">
        <f t="shared" si="136"/>
        <v>0</v>
      </c>
      <c r="CY575" s="717">
        <f>IF(OR(AQ575="N/A",BM575="N/A",BI575="N/A"),"",IF(AND(H575&lt;1,H575&gt;=0.3,I574="ROUND"),IF(CT575&gt;=-0.4,-0.2,-0.15),MAX(CX575,IF(OR(AQ575="N/A",BM575="N/A",BI575="N/A"),"",GetFinalDiscount("Y", I575, H575, J575, K575, L575, M575, N575, O575, AS575, AT575,AU575,AV575, AW575, AX575,AY575, AZ575, BA575, BB575,BC575,BD575, BE575,BG575, BH575, BJ575, BK575, BN575, BO575, BP575)))))</f>
        <v>0</v>
      </c>
      <c r="CZ575" s="717" t="str">
        <f t="shared" si="137"/>
        <v/>
      </c>
      <c r="DA575" s="509" t="e">
        <f t="shared" si="138"/>
        <v>#VALUE!</v>
      </c>
      <c r="DB575" s="504" t="e">
        <f t="shared" si="139"/>
        <v>#VALUE!</v>
      </c>
      <c r="DC575" s="504" t="e">
        <f t="shared" si="140"/>
        <v>#VALUE!</v>
      </c>
      <c r="DD575" s="504" t="str">
        <f t="shared" si="141"/>
        <v/>
      </c>
      <c r="DE575" s="504">
        <f t="array" ref="DE575">IF(OR(AQ575="N/A",BM575="N/A",BI575="N/A"),"",GetCertCharge(H575,"Y",AL575))</f>
        <v>204</v>
      </c>
      <c r="DF575" s="504" t="e">
        <f>IF(OR(AQ575="N/A",BM575="N/A",BI575="N/A"),"",DC575*Parameters!$L$3)</f>
        <v>#VALUE!</v>
      </c>
      <c r="DG575" s="504" t="e">
        <f t="shared" si="142"/>
        <v>#VALUE!</v>
      </c>
      <c r="DH575" s="504" t="e">
        <f t="shared" si="143"/>
        <v>#VALUE!</v>
      </c>
    </row>
    <row r="576" spans="2:112" x14ac:dyDescent="0.25">
      <c r="B576" s="798"/>
      <c r="C576" s="799" t="s">
        <v>1856</v>
      </c>
      <c r="D576" s="512"/>
      <c r="E576" s="512"/>
      <c r="F576" s="722" t="s">
        <v>24</v>
      </c>
      <c r="G576" s="800"/>
      <c r="H576" s="801">
        <v>2.7</v>
      </c>
      <c r="I576" s="509" t="s">
        <v>196</v>
      </c>
      <c r="J576" s="802" t="s">
        <v>749</v>
      </c>
      <c r="K576" s="803" t="s">
        <v>1887</v>
      </c>
      <c r="L576" s="804" t="s">
        <v>202</v>
      </c>
      <c r="M576" s="805" t="s">
        <v>202</v>
      </c>
      <c r="N576" s="804" t="s">
        <v>202</v>
      </c>
      <c r="O576" s="804" t="s">
        <v>22</v>
      </c>
      <c r="P576" s="806"/>
      <c r="Q576" s="805"/>
      <c r="R576" s="805"/>
      <c r="S576" s="805"/>
      <c r="T576" s="805"/>
      <c r="U576" s="805">
        <v>1.0149999999999999</v>
      </c>
      <c r="V576" s="805"/>
      <c r="W576" s="805"/>
      <c r="X576" s="805"/>
      <c r="Y576" s="805"/>
      <c r="Z576" s="805">
        <v>64.2</v>
      </c>
      <c r="AA576" s="512">
        <v>56</v>
      </c>
      <c r="AB576" s="512"/>
      <c r="AC576" s="512"/>
      <c r="AD576" s="807"/>
      <c r="AE576" s="805"/>
      <c r="AF576" s="805"/>
      <c r="AG576" s="805"/>
      <c r="AH576" s="805"/>
      <c r="AI576" s="512"/>
      <c r="AJ576" s="512" t="s">
        <v>1955</v>
      </c>
      <c r="AK576" s="807"/>
      <c r="AL576" s="512"/>
      <c r="AM576" s="807"/>
      <c r="AN576" s="512"/>
      <c r="AO576" s="559">
        <f t="array" ref="AO576">IF(AQ576="N/A","",GetRapPrice(I576,H576,J576,K576))</f>
        <v>0</v>
      </c>
      <c r="AP576" s="509">
        <f t="shared" si="128"/>
        <v>0</v>
      </c>
      <c r="AQ576" s="508">
        <f t="array" ref="AQ576">GetFMP(I576,H576,J576,K576,L576,M576,N576,O576,(Q576+R576)/2,Z576,AJ576,"Y")</f>
        <v>0</v>
      </c>
      <c r="AR576" s="504">
        <f t="shared" si="129"/>
        <v>0</v>
      </c>
      <c r="AS576" s="808"/>
      <c r="AT576" s="809"/>
      <c r="AU576" s="810"/>
      <c r="AV576" s="810"/>
      <c r="AW576" s="811"/>
      <c r="AX576" s="811" t="s">
        <v>1183</v>
      </c>
      <c r="AY576" s="810" t="s">
        <v>1180</v>
      </c>
      <c r="AZ576" s="810" t="s">
        <v>1183</v>
      </c>
      <c r="BA576" s="810" t="s">
        <v>1183</v>
      </c>
      <c r="BB576" s="810" t="s">
        <v>1183</v>
      </c>
      <c r="BC576" s="810" t="s">
        <v>1183</v>
      </c>
      <c r="BD576" s="810" t="s">
        <v>1183</v>
      </c>
      <c r="BE576" s="810" t="s">
        <v>1238</v>
      </c>
      <c r="BF576" s="811">
        <f>NaturalRelatedDisc(I576,H576,J576,K576,AX576,"Y",L576,M576,N576,O576)+NaturalRelatedDisc(I576,H576,J576,K576,AY576,"Y",L576,M576,N576,O576)+OpenRelatedDisc(I576,H576,J576,K576,AZ576,"Y",L576,M576,N576,O576)+GrainingRelatedDisc(I576,H576,J576,K576,BA576,"Surface","Y",L576,M576,N576,O576)+GrainingRelatedDisc(I576,H576,J576,K576,BB576,"Internal","Y",L576,M576,N576,O576)+OthersRelatedDisc(I576,H576,J576,K576,BC576,"Y",L576,M576,N576,O576)+OthersRelatedDisc(I576,H576,J576,K576,BD576,"Y",L576,M576,N576,O576)+OthersRelatedDisc(I576,H576,J576,K576,BE576,"Y",L576,M576,N576,O576)+cutrelatedDisc(I576,H576,J576,K576,L576,M576,N576,AW576,"Y",O576)+GetColClarupgDwg(I576,H576,J576,K576,AU576,AV576,"Y",L576)</f>
        <v>0</v>
      </c>
      <c r="BG576" s="810" t="s">
        <v>1183</v>
      </c>
      <c r="BH576" s="810" t="s">
        <v>1183</v>
      </c>
      <c r="BI576" s="811">
        <f t="shared" si="130"/>
        <v>0</v>
      </c>
      <c r="BJ576" s="810" t="s">
        <v>1183</v>
      </c>
      <c r="BK576" s="810" t="s">
        <v>1292</v>
      </c>
      <c r="BL576" s="810" t="s">
        <v>1322</v>
      </c>
      <c r="BM576" s="811">
        <f t="shared" si="131"/>
        <v>0</v>
      </c>
      <c r="BN576" s="812" t="s">
        <v>861</v>
      </c>
      <c r="BO576" s="812" t="s">
        <v>861</v>
      </c>
      <c r="BP576" s="812" t="s">
        <v>749</v>
      </c>
      <c r="BQ576" s="811">
        <f>cleanrelateddisc(I576, H576, J576, K576, BN576, BO576, "Y", L576, M576, N576)+HARelatedDisc(I576, H576, J576, K576,BP576, "Y", L576)</f>
        <v>0</v>
      </c>
      <c r="BR576" s="810"/>
      <c r="BS576" s="810"/>
      <c r="BT576" s="811"/>
      <c r="BU576" s="811"/>
      <c r="BV576" s="810"/>
      <c r="BW576" s="811"/>
      <c r="BX576" s="810"/>
      <c r="BY576" s="813"/>
      <c r="BZ576" s="811"/>
      <c r="CA576" s="813"/>
      <c r="CB576" s="811"/>
      <c r="CC576" s="810"/>
      <c r="CD576" s="810"/>
      <c r="CE576" s="810"/>
      <c r="CF576" s="810"/>
      <c r="CG576" s="810"/>
      <c r="CH576" s="810"/>
      <c r="CI576" s="810"/>
      <c r="CJ576" s="810"/>
      <c r="CK576" s="814"/>
      <c r="CL576" s="815">
        <f t="array" ref="CL576">getSection(I576,J576,K576)</f>
        <v>0</v>
      </c>
      <c r="CM576" s="508">
        <f t="array" ref="CM576">IF(AQ576="N/A","",IF(CU576="N/A",0,GetRapPrice(I576,H576,J576,K576)))</f>
        <v>0</v>
      </c>
      <c r="CN576" s="509">
        <f t="shared" si="132"/>
        <v>0</v>
      </c>
      <c r="CO576" s="509">
        <f t="array" ref="CO576">IF(AQ576="N/A","",IF(CU576="N/A",0,IF(ISBLANK(G576),0,GetPolSymmDiscount(I576,H576,J576,K576,L576,M576,N576,O576))))</f>
        <v>0</v>
      </c>
      <c r="CP576" s="509">
        <f t="array" ref="CP576">IF(AQ576="N/A","",Depthdisc(I576,H576,L576,J576,K576,Z576,"Y"))</f>
        <v>0</v>
      </c>
      <c r="CQ576" s="509">
        <f t="array" ref="CQ576">IF(AQ576="N/A","",IF(CU576="N/A",0,GetSizePremiums(I576,H576,J576,K576,L576,M576,N576,O576,getSection(G576,J576,K576))))</f>
        <v>0</v>
      </c>
      <c r="CR576" s="509">
        <f t="array" ref="CR576">IF(AQ576="N/A","",IF(CU576="N/A",0,IF(ISBLANK(G576),0,GetDiameterPremiums(I576,H576,L576,M576,N576,O576,J576,K576,T576))))</f>
        <v>0</v>
      </c>
      <c r="CS576" s="509">
        <f t="array" ref="CS576">IF(AQ576="N/A","",IF(CU576="N/A",0,IF(ISBLANK(G576),0,GetKtoSPremiums(I576,H576,J576,K576,AJ576))))</f>
        <v>0</v>
      </c>
      <c r="CT576" s="509" t="str">
        <f t="shared" si="133"/>
        <v/>
      </c>
      <c r="CU576" s="508">
        <f t="array" ref="CU576">IF(AQ576="N/A","",GetFMP(I576, H576, J576, K576, L576, M576, N576, O576, (Q576+R576)/2,Z576,AJ576,"Y"))</f>
        <v>0</v>
      </c>
      <c r="CV576" s="504">
        <f t="shared" si="134"/>
        <v>0</v>
      </c>
      <c r="CW576" s="508">
        <f t="shared" si="135"/>
        <v>0</v>
      </c>
      <c r="CX576" s="717">
        <f t="shared" si="136"/>
        <v>0</v>
      </c>
      <c r="CY576" s="717">
        <f>IF(OR(AQ576="N/A",BM576="N/A",BI576="N/A"),"",IF(AND(H576&lt;1,H576&gt;=0.3,I575="ROUND"),IF(CT576&gt;=-0.4,-0.2,-0.15),MAX(CX576,IF(OR(AQ576="N/A",BM576="N/A",BI576="N/A"),"",GetFinalDiscount("Y", I576, H576, J576, K576, L576, M576, N576, O576, AS576, AT576,AU576,AV576, AW576, AX576,AY576, AZ576, BA576, BB576,BC576,BD576, BE576,BG576, BH576, BJ576, BK576, BN576, BO576, BP576)))))</f>
        <v>0</v>
      </c>
      <c r="CZ576" s="717" t="str">
        <f t="shared" si="137"/>
        <v/>
      </c>
      <c r="DA576" s="509" t="e">
        <f t="shared" si="138"/>
        <v>#VALUE!</v>
      </c>
      <c r="DB576" s="504" t="e">
        <f t="shared" si="139"/>
        <v>#VALUE!</v>
      </c>
      <c r="DC576" s="504" t="e">
        <f t="shared" si="140"/>
        <v>#VALUE!</v>
      </c>
      <c r="DD576" s="504" t="str">
        <f t="shared" si="141"/>
        <v/>
      </c>
      <c r="DE576" s="504">
        <f t="array" ref="DE576">IF(OR(AQ576="N/A",BM576="N/A",BI576="N/A"),"",GetCertCharge(H576,"Y",AL576))</f>
        <v>204</v>
      </c>
      <c r="DF576" s="504" t="e">
        <f>IF(OR(AQ576="N/A",BM576="N/A",BI576="N/A"),"",DC576*Parameters!$L$3)</f>
        <v>#VALUE!</v>
      </c>
      <c r="DG576" s="504" t="e">
        <f t="shared" si="142"/>
        <v>#VALUE!</v>
      </c>
      <c r="DH576" s="504" t="e">
        <f t="shared" si="143"/>
        <v>#VALUE!</v>
      </c>
    </row>
    <row r="577" spans="2:112" x14ac:dyDescent="0.25">
      <c r="B577" s="798"/>
      <c r="C577" s="799" t="s">
        <v>1872</v>
      </c>
      <c r="D577" s="512"/>
      <c r="E577" s="512"/>
      <c r="F577" s="722" t="s">
        <v>24</v>
      </c>
      <c r="G577" s="800"/>
      <c r="H577" s="801">
        <v>2.8</v>
      </c>
      <c r="I577" s="509" t="s">
        <v>196</v>
      </c>
      <c r="J577" s="802" t="s">
        <v>749</v>
      </c>
      <c r="K577" s="803" t="s">
        <v>1887</v>
      </c>
      <c r="L577" s="804" t="s">
        <v>188</v>
      </c>
      <c r="M577" s="805" t="s">
        <v>188</v>
      </c>
      <c r="N577" s="804" t="s">
        <v>188</v>
      </c>
      <c r="O577" s="804" t="s">
        <v>22</v>
      </c>
      <c r="P577" s="806"/>
      <c r="Q577" s="805"/>
      <c r="R577" s="805"/>
      <c r="S577" s="805"/>
      <c r="T577" s="805"/>
      <c r="U577" s="805">
        <v>1.0109999999999999</v>
      </c>
      <c r="V577" s="805"/>
      <c r="W577" s="805"/>
      <c r="X577" s="805"/>
      <c r="Y577" s="805"/>
      <c r="Z577" s="805">
        <v>64.7</v>
      </c>
      <c r="AA577" s="512">
        <v>56</v>
      </c>
      <c r="AB577" s="512"/>
      <c r="AC577" s="512"/>
      <c r="AD577" s="807"/>
      <c r="AE577" s="805"/>
      <c r="AF577" s="805"/>
      <c r="AG577" s="805"/>
      <c r="AH577" s="805"/>
      <c r="AI577" s="512"/>
      <c r="AJ577" s="512" t="s">
        <v>1956</v>
      </c>
      <c r="AK577" s="807"/>
      <c r="AL577" s="512"/>
      <c r="AM577" s="807"/>
      <c r="AN577" s="512"/>
      <c r="AO577" s="559">
        <f t="array" ref="AO577">IF(AQ577="N/A","",GetRapPrice(I577,H577,J577,K577))</f>
        <v>0</v>
      </c>
      <c r="AP577" s="509">
        <f t="shared" si="128"/>
        <v>0</v>
      </c>
      <c r="AQ577" s="508">
        <f t="array" ref="AQ577">GetFMP(I577,H577,J577,K577,L577,M577,N577,O577,(Q577+R577)/2,Z577,AJ577,"Y")</f>
        <v>0</v>
      </c>
      <c r="AR577" s="504">
        <f t="shared" si="129"/>
        <v>0</v>
      </c>
      <c r="AS577" s="808"/>
      <c r="AT577" s="809"/>
      <c r="AU577" s="810"/>
      <c r="AV577" s="810"/>
      <c r="AW577" s="811"/>
      <c r="AX577" s="811" t="s">
        <v>1183</v>
      </c>
      <c r="AY577" s="810" t="s">
        <v>1183</v>
      </c>
      <c r="AZ577" s="810" t="s">
        <v>1200</v>
      </c>
      <c r="BA577" s="810" t="s">
        <v>1183</v>
      </c>
      <c r="BB577" s="810" t="s">
        <v>1183</v>
      </c>
      <c r="BC577" s="810" t="s">
        <v>1183</v>
      </c>
      <c r="BD577" s="810" t="s">
        <v>1183</v>
      </c>
      <c r="BE577" s="810" t="s">
        <v>1241</v>
      </c>
      <c r="BF577" s="811">
        <f>NaturalRelatedDisc(I577,H577,J577,K577,AX577,"Y",L577,M577,N577,O577)+NaturalRelatedDisc(I577,H577,J577,K577,AY577,"Y",L577,M577,N577,O577)+OpenRelatedDisc(I577,H577,J577,K577,AZ577,"Y",L577,M577,N577,O577)+GrainingRelatedDisc(I577,H577,J577,K577,BA577,"Surface","Y",L577,M577,N577,O577)+GrainingRelatedDisc(I577,H577,J577,K577,BB577,"Internal","Y",L577,M577,N577,O577)+OthersRelatedDisc(I577,H577,J577,K577,BC577,"Y",L577,M577,N577,O577)+OthersRelatedDisc(I577,H577,J577,K577,BD577,"Y",L577,M577,N577,O577)+OthersRelatedDisc(I577,H577,J577,K577,BE577,"Y",L577,M577,N577,O577)+cutrelatedDisc(I577,H577,J577,K577,L577,M577,N577,AW577,"Y",O577)+GetColClarupgDwg(I577,H577,J577,K577,AU577,AV577,"Y",L577)</f>
        <v>0</v>
      </c>
      <c r="BG577" s="810" t="s">
        <v>1183</v>
      </c>
      <c r="BH577" s="810" t="s">
        <v>1183</v>
      </c>
      <c r="BI577" s="811">
        <f t="shared" si="130"/>
        <v>0</v>
      </c>
      <c r="BJ577" s="810" t="s">
        <v>1183</v>
      </c>
      <c r="BK577" s="810" t="s">
        <v>1293</v>
      </c>
      <c r="BL577" s="810" t="s">
        <v>1183</v>
      </c>
      <c r="BM577" s="811">
        <f t="shared" si="131"/>
        <v>0</v>
      </c>
      <c r="BN577" s="812" t="s">
        <v>861</v>
      </c>
      <c r="BO577" s="812" t="s">
        <v>749</v>
      </c>
      <c r="BP577" s="812" t="s">
        <v>749</v>
      </c>
      <c r="BQ577" s="811">
        <f>cleanrelateddisc(I577, H577, J577, K577, BN577, BO577, "Y", L577, M577, N577)+HARelatedDisc(I577, H577, J577, K577,BP577, "Y", L577)</f>
        <v>0</v>
      </c>
      <c r="BR577" s="810"/>
      <c r="BS577" s="810"/>
      <c r="BT577" s="811"/>
      <c r="BU577" s="811"/>
      <c r="BV577" s="810"/>
      <c r="BW577" s="811"/>
      <c r="BX577" s="810"/>
      <c r="BY577" s="813"/>
      <c r="BZ577" s="811"/>
      <c r="CA577" s="813"/>
      <c r="CB577" s="811"/>
      <c r="CC577" s="810"/>
      <c r="CD577" s="810"/>
      <c r="CE577" s="810"/>
      <c r="CF577" s="810"/>
      <c r="CG577" s="810"/>
      <c r="CH577" s="810"/>
      <c r="CI577" s="810"/>
      <c r="CJ577" s="810"/>
      <c r="CK577" s="814"/>
      <c r="CL577" s="815">
        <f t="array" ref="CL577">getSection(I577,J577,K577)</f>
        <v>0</v>
      </c>
      <c r="CM577" s="508">
        <f t="array" ref="CM577">IF(AQ577="N/A","",IF(CU577="N/A",0,GetRapPrice(I577,H577,J577,K577)))</f>
        <v>0</v>
      </c>
      <c r="CN577" s="509">
        <f t="shared" si="132"/>
        <v>0</v>
      </c>
      <c r="CO577" s="509">
        <f t="array" ref="CO577">IF(AQ577="N/A","",IF(CU577="N/A",0,IF(ISBLANK(G577),0,GetPolSymmDiscount(I577,H577,J577,K577,L577,M577,N577,O577))))</f>
        <v>0</v>
      </c>
      <c r="CP577" s="509">
        <f t="array" ref="CP577">IF(AQ577="N/A","",Depthdisc(I577,H577,L577,J577,K577,Z577,"Y"))</f>
        <v>0</v>
      </c>
      <c r="CQ577" s="509">
        <f t="array" ref="CQ577">IF(AQ577="N/A","",IF(CU577="N/A",0,GetSizePremiums(I577,H577,J577,K577,L577,M577,N577,O577,getSection(G577,J577,K577))))</f>
        <v>0</v>
      </c>
      <c r="CR577" s="509">
        <f t="array" ref="CR577">IF(AQ577="N/A","",IF(CU577="N/A",0,IF(ISBLANK(G577),0,GetDiameterPremiums(I577,H577,L577,M577,N577,O577,J577,K577,T577))))</f>
        <v>0</v>
      </c>
      <c r="CS577" s="509">
        <f t="array" ref="CS577">IF(AQ577="N/A","",IF(CU577="N/A",0,IF(ISBLANK(G577),0,GetKtoSPremiums(I577,H577,J577,K577,AJ577))))</f>
        <v>0</v>
      </c>
      <c r="CT577" s="509" t="str">
        <f t="shared" si="133"/>
        <v/>
      </c>
      <c r="CU577" s="508">
        <f t="array" ref="CU577">IF(AQ577="N/A","",GetFMP(I577, H577, J577, K577, L577, M577, N577, O577, (Q577+R577)/2,Z577,AJ577,"Y"))</f>
        <v>0</v>
      </c>
      <c r="CV577" s="504">
        <f t="shared" si="134"/>
        <v>0</v>
      </c>
      <c r="CW577" s="508">
        <f t="shared" si="135"/>
        <v>0</v>
      </c>
      <c r="CX577" s="717">
        <f t="shared" si="136"/>
        <v>0</v>
      </c>
      <c r="CY577" s="717">
        <f>IF(OR(AQ577="N/A",BM577="N/A",BI577="N/A"),"",IF(AND(H577&lt;1,H577&gt;=0.3,I576="ROUND"),IF(CT577&gt;=-0.4,-0.2,-0.15),MAX(CX577,IF(OR(AQ577="N/A",BM577="N/A",BI577="N/A"),"",GetFinalDiscount("Y", I577, H577, J577, K577, L577, M577, N577, O577, AS577, AT577,AU577,AV577, AW577, AX577,AY577, AZ577, BA577, BB577,BC577,BD577, BE577,BG577, BH577, BJ577, BK577, BN577, BO577, BP577)))))</f>
        <v>0</v>
      </c>
      <c r="CZ577" s="717" t="str">
        <f t="shared" si="137"/>
        <v/>
      </c>
      <c r="DA577" s="509" t="e">
        <f t="shared" si="138"/>
        <v>#VALUE!</v>
      </c>
      <c r="DB577" s="504" t="e">
        <f t="shared" si="139"/>
        <v>#VALUE!</v>
      </c>
      <c r="DC577" s="504" t="e">
        <f t="shared" si="140"/>
        <v>#VALUE!</v>
      </c>
      <c r="DD577" s="504" t="str">
        <f t="shared" si="141"/>
        <v/>
      </c>
      <c r="DE577" s="504">
        <f t="array" ref="DE577">IF(OR(AQ577="N/A",BM577="N/A",BI577="N/A"),"",GetCertCharge(H577,"Y",AL577))</f>
        <v>204</v>
      </c>
      <c r="DF577" s="504" t="e">
        <f>IF(OR(AQ577="N/A",BM577="N/A",BI577="N/A"),"",DC577*Parameters!$L$3)</f>
        <v>#VALUE!</v>
      </c>
      <c r="DG577" s="504" t="e">
        <f t="shared" si="142"/>
        <v>#VALUE!</v>
      </c>
      <c r="DH577" s="504" t="e">
        <f t="shared" si="143"/>
        <v>#VALUE!</v>
      </c>
    </row>
    <row r="578" spans="2:112" x14ac:dyDescent="0.25">
      <c r="B578" s="798"/>
      <c r="C578" s="799" t="s">
        <v>1543</v>
      </c>
      <c r="D578" s="512"/>
      <c r="E578" s="512"/>
      <c r="F578" s="722" t="s">
        <v>24</v>
      </c>
      <c r="G578" s="800"/>
      <c r="H578" s="801">
        <v>2.8</v>
      </c>
      <c r="I578" s="509" t="s">
        <v>968</v>
      </c>
      <c r="J578" s="802" t="s">
        <v>749</v>
      </c>
      <c r="K578" s="803" t="s">
        <v>1887</v>
      </c>
      <c r="L578" s="804"/>
      <c r="M578" s="805" t="s">
        <v>188</v>
      </c>
      <c r="N578" s="804" t="s">
        <v>188</v>
      </c>
      <c r="O578" s="804" t="s">
        <v>22</v>
      </c>
      <c r="P578" s="806"/>
      <c r="Q578" s="805"/>
      <c r="R578" s="805"/>
      <c r="S578" s="805"/>
      <c r="T578" s="805"/>
      <c r="U578" s="805">
        <v>1.92</v>
      </c>
      <c r="V578" s="805"/>
      <c r="W578" s="805"/>
      <c r="X578" s="805"/>
      <c r="Y578" s="805"/>
      <c r="Z578" s="805">
        <v>61.6</v>
      </c>
      <c r="AA578" s="512">
        <v>58</v>
      </c>
      <c r="AB578" s="512"/>
      <c r="AC578" s="512"/>
      <c r="AD578" s="807"/>
      <c r="AE578" s="805"/>
      <c r="AF578" s="805"/>
      <c r="AG578" s="805"/>
      <c r="AH578" s="805"/>
      <c r="AI578" s="512"/>
      <c r="AJ578" s="512" t="s">
        <v>1990</v>
      </c>
      <c r="AK578" s="807"/>
      <c r="AL578" s="512"/>
      <c r="AM578" s="807"/>
      <c r="AN578" s="512"/>
      <c r="AO578" s="559" t="str">
        <f t="array" ref="AO578">IF(AQ578="N/A","",GetRapPrice(I578,H578,J578,K578))</f>
        <v/>
      </c>
      <c r="AP578" s="509" t="str">
        <f t="shared" si="128"/>
        <v/>
      </c>
      <c r="AQ578" s="508" t="str">
        <f t="array" ref="AQ578">GetFMP(I578,H578,J578,K578,L578,M578,N578,O578,(Q578+R578)/2,Z578,AJ578,"Y")</f>
        <v>N/A</v>
      </c>
      <c r="AR578" s="504" t="str">
        <f t="shared" si="129"/>
        <v/>
      </c>
      <c r="AS578" s="808"/>
      <c r="AT578" s="809"/>
      <c r="AU578" s="810"/>
      <c r="AV578" s="810"/>
      <c r="AW578" s="811" t="s">
        <v>229</v>
      </c>
      <c r="AX578" s="811" t="s">
        <v>1183</v>
      </c>
      <c r="AY578" s="810" t="s">
        <v>1183</v>
      </c>
      <c r="AZ578" s="810" t="s">
        <v>1183</v>
      </c>
      <c r="BA578" s="810" t="s">
        <v>1183</v>
      </c>
      <c r="BB578" s="810" t="s">
        <v>1183</v>
      </c>
      <c r="BC578" s="810" t="s">
        <v>1183</v>
      </c>
      <c r="BD578" s="810" t="s">
        <v>1183</v>
      </c>
      <c r="BE578" s="810" t="s">
        <v>1232</v>
      </c>
      <c r="BF578" s="811">
        <f>NaturalRelatedDisc(I578,H578,J578,K578,AX578,"Y",L578,M578,N578,O578)+NaturalRelatedDisc(I578,H578,J578,K578,AY578,"Y",L578,M578,N578,O578)+OpenRelatedDisc(I578,H578,J578,K578,AZ578,"Y",L578,M578,N578,O578)+GrainingRelatedDisc(I578,H578,J578,K578,BA578,"Surface","Y",L578,M578,N578,O578)+GrainingRelatedDisc(I578,H578,J578,K578,BB578,"Internal","Y",L578,M578,N578,O578)+OthersRelatedDisc(I578,H578,J578,K578,BC578,"Y",L578,M578,N578,O578)+OthersRelatedDisc(I578,H578,J578,K578,BD578,"Y",L578,M578,N578,O578)+OthersRelatedDisc(I578,H578,J578,K578,BE578,"Y",L578,M578,N578,O578)+cutrelatedDisc(I578,H578,J578,K578,L578,M578,N578,AW578,"Y",O578)+GetColClarupgDwg(I578,H578,J578,K578,AU578,AV578,"Y",L578)</f>
        <v>0</v>
      </c>
      <c r="BG578" s="810" t="s">
        <v>1183</v>
      </c>
      <c r="BH578" s="810" t="s">
        <v>1183</v>
      </c>
      <c r="BI578" s="811">
        <f t="shared" si="130"/>
        <v>0</v>
      </c>
      <c r="BJ578" s="810" t="s">
        <v>1183</v>
      </c>
      <c r="BK578" s="810" t="s">
        <v>1293</v>
      </c>
      <c r="BL578" s="810" t="s">
        <v>1326</v>
      </c>
      <c r="BM578" s="811">
        <f t="shared" si="131"/>
        <v>0</v>
      </c>
      <c r="BN578" s="812" t="s">
        <v>861</v>
      </c>
      <c r="BO578" s="812" t="s">
        <v>861</v>
      </c>
      <c r="BP578" s="812" t="s">
        <v>749</v>
      </c>
      <c r="BQ578" s="811">
        <f>cleanrelateddisc(I578, H578, J578, K578, BN578, BO578, "Y", L578, M578, N578)+HARelatedDisc(I578, H578, J578, K578,BP578, "Y", L578)</f>
        <v>0</v>
      </c>
      <c r="BR578" s="810"/>
      <c r="BS578" s="810"/>
      <c r="BT578" s="811"/>
      <c r="BU578" s="811"/>
      <c r="BV578" s="810"/>
      <c r="BW578" s="811"/>
      <c r="BX578" s="810"/>
      <c r="BY578" s="813"/>
      <c r="BZ578" s="811"/>
      <c r="CA578" s="813"/>
      <c r="CB578" s="811"/>
      <c r="CC578" s="810"/>
      <c r="CD578" s="810"/>
      <c r="CE578" s="810"/>
      <c r="CF578" s="810"/>
      <c r="CG578" s="810"/>
      <c r="CH578" s="810"/>
      <c r="CI578" s="810"/>
      <c r="CJ578" s="810"/>
      <c r="CK578" s="814"/>
      <c r="CL578" s="815">
        <f t="array" ref="CL578">getSection(I578,J578,K578)</f>
        <v>0</v>
      </c>
      <c r="CM578" s="508" t="str">
        <f t="array" ref="CM578">IF(AQ578="N/A","",IF(CU578="N/A",0,GetRapPrice(I578,H578,J578,K578)))</f>
        <v/>
      </c>
      <c r="CN578" s="509" t="str">
        <f t="shared" si="132"/>
        <v/>
      </c>
      <c r="CO578" s="509" t="str">
        <f t="array" ref="CO578">IF(AQ578="N/A","",IF(CU578="N/A",0,IF(ISBLANK(G578),0,GetPolSymmDiscount(I578,H578,J578,K578,L578,M578,N578,O578))))</f>
        <v/>
      </c>
      <c r="CP578" s="509" t="str">
        <f t="array" ref="CP578">IF(AQ578="N/A","",Depthdisc(I578,H578,L578,J578,K578,Z578,"Y"))</f>
        <v/>
      </c>
      <c r="CQ578" s="509" t="str">
        <f t="array" ref="CQ578">IF(AQ578="N/A","",IF(CU578="N/A",0,GetSizePremiums(I578,H578,J578,K578,L578,M578,N578,O578,getSection(G578,J578,K578))))</f>
        <v/>
      </c>
      <c r="CR578" s="509" t="str">
        <f t="array" ref="CR578">IF(AQ578="N/A","",IF(CU578="N/A",0,IF(ISBLANK(G578),0,GetDiameterPremiums(I578,H578,L578,M578,N578,O578,J578,K578,T578))))</f>
        <v/>
      </c>
      <c r="CS578" s="509" t="str">
        <f t="array" ref="CS578">IF(AQ578="N/A","",IF(CU578="N/A",0,IF(ISBLANK(G578),0,GetKtoSPremiums(I578,H578,J578,K578,AJ578))))</f>
        <v/>
      </c>
      <c r="CT578" s="509" t="str">
        <f t="shared" si="133"/>
        <v/>
      </c>
      <c r="CU578" s="508" t="str">
        <f t="array" ref="CU578">IF(AQ578="N/A","",GetFMP(I578, H578, J578, K578, L578, M578, N578, O578, (Q578+R578)/2,Z578,AJ578,"Y"))</f>
        <v/>
      </c>
      <c r="CV578" s="504" t="str">
        <f t="shared" si="134"/>
        <v/>
      </c>
      <c r="CW578" s="508" t="str">
        <f t="shared" si="135"/>
        <v/>
      </c>
      <c r="CX578" s="717" t="str">
        <f t="shared" si="136"/>
        <v/>
      </c>
      <c r="CY578" s="717" t="str">
        <f>IF(OR(AQ578="N/A",BM578="N/A",BI578="N/A"),"",IF(AND(H578&lt;1,H578&gt;=0.3,I577="ROUND"),IF(CT578&gt;=-0.4,-0.2,-0.15),MAX(CX578,IF(OR(AQ578="N/A",BM578="N/A",BI578="N/A"),"",GetFinalDiscount("Y", I578, H578, J578, K578, L578, M578, N578, O578, AS578, AT578,AU578,AV578, AW578, AX578,AY578, AZ578, BA578, BB578,BC578,BD578, BE578,BG578, BH578, BJ578, BK578, BN578, BO578, BP578)))))</f>
        <v/>
      </c>
      <c r="CZ578" s="717" t="str">
        <f t="shared" si="137"/>
        <v/>
      </c>
      <c r="DA578" s="509" t="str">
        <f t="shared" si="138"/>
        <v/>
      </c>
      <c r="DB578" s="504" t="str">
        <f t="shared" si="139"/>
        <v/>
      </c>
      <c r="DC578" s="504" t="str">
        <f t="shared" si="140"/>
        <v/>
      </c>
      <c r="DD578" s="504" t="str">
        <f t="shared" si="141"/>
        <v>No Price Available in Pricelist</v>
      </c>
      <c r="DE578" s="504" t="str">
        <f t="array" ref="DE578">IF(OR(AQ578="N/A",BM578="N/A",BI578="N/A"),"",GetCertCharge(H578,"Y",AL578))</f>
        <v/>
      </c>
      <c r="DF578" s="504" t="str">
        <f>IF(OR(AQ578="N/A",BM578="N/A",BI578="N/A"),"",DC578*Parameters!$L$3)</f>
        <v/>
      </c>
      <c r="DG578" s="504" t="str">
        <f t="shared" si="142"/>
        <v/>
      </c>
      <c r="DH578" s="504" t="str">
        <f t="shared" si="143"/>
        <v/>
      </c>
    </row>
    <row r="579" spans="2:112" x14ac:dyDescent="0.25">
      <c r="B579" s="798"/>
      <c r="C579" s="799" t="s">
        <v>1873</v>
      </c>
      <c r="D579" s="512"/>
      <c r="E579" s="512"/>
      <c r="F579" s="722" t="s">
        <v>24</v>
      </c>
      <c r="G579" s="800"/>
      <c r="H579" s="801">
        <v>2.8</v>
      </c>
      <c r="I579" s="509" t="s">
        <v>196</v>
      </c>
      <c r="J579" s="802" t="s">
        <v>749</v>
      </c>
      <c r="K579" s="803" t="s">
        <v>1887</v>
      </c>
      <c r="L579" s="804" t="s">
        <v>188</v>
      </c>
      <c r="M579" s="805" t="s">
        <v>188</v>
      </c>
      <c r="N579" s="804" t="s">
        <v>188</v>
      </c>
      <c r="O579" s="804" t="s">
        <v>22</v>
      </c>
      <c r="P579" s="806"/>
      <c r="Q579" s="805"/>
      <c r="R579" s="805"/>
      <c r="S579" s="805"/>
      <c r="T579" s="805"/>
      <c r="U579" s="805">
        <v>1.0049999999999999</v>
      </c>
      <c r="V579" s="805"/>
      <c r="W579" s="805"/>
      <c r="X579" s="805"/>
      <c r="Y579" s="805"/>
      <c r="Z579" s="805">
        <v>61.8</v>
      </c>
      <c r="AA579" s="512">
        <v>56</v>
      </c>
      <c r="AB579" s="512"/>
      <c r="AC579" s="512"/>
      <c r="AD579" s="807"/>
      <c r="AE579" s="805"/>
      <c r="AF579" s="805"/>
      <c r="AG579" s="805"/>
      <c r="AH579" s="805"/>
      <c r="AI579" s="512"/>
      <c r="AJ579" s="512" t="s">
        <v>1921</v>
      </c>
      <c r="AK579" s="807"/>
      <c r="AL579" s="512"/>
      <c r="AM579" s="807"/>
      <c r="AN579" s="512"/>
      <c r="AO579" s="559">
        <f t="array" ref="AO579">IF(AQ579="N/A","",GetRapPrice(I579,H579,J579,K579))</f>
        <v>0</v>
      </c>
      <c r="AP579" s="509">
        <f t="shared" ref="AP579:AP642" si="144">IF(AQ579="N/A","",IF(AO579=0,0,-1+AQ579/AO579))</f>
        <v>0</v>
      </c>
      <c r="AQ579" s="508">
        <f t="array" ref="AQ579">GetFMP(I579,H579,J579,K579,L579,M579,N579,O579,(Q579+R579)/2,Z579,AJ579,"Y")</f>
        <v>0</v>
      </c>
      <c r="AR579" s="504">
        <f t="shared" ref="AR579:AR642" si="145">IF(AQ579="N/A","",AQ579*H579)</f>
        <v>0</v>
      </c>
      <c r="AS579" s="808"/>
      <c r="AT579" s="809"/>
      <c r="AU579" s="810"/>
      <c r="AV579" s="810"/>
      <c r="AW579" s="811" t="s">
        <v>189</v>
      </c>
      <c r="AX579" s="811" t="s">
        <v>1183</v>
      </c>
      <c r="AY579" s="810" t="s">
        <v>1183</v>
      </c>
      <c r="AZ579" s="810" t="s">
        <v>267</v>
      </c>
      <c r="BA579" s="810" t="s">
        <v>195</v>
      </c>
      <c r="BB579" s="810" t="s">
        <v>1183</v>
      </c>
      <c r="BC579" s="810" t="s">
        <v>1183</v>
      </c>
      <c r="BD579" s="810" t="s">
        <v>1183</v>
      </c>
      <c r="BE579" s="810" t="s">
        <v>1235</v>
      </c>
      <c r="BF579" s="811">
        <f>NaturalRelatedDisc(I579,H579,J579,K579,AX579,"Y",L579,M579,N579,O579)+NaturalRelatedDisc(I579,H579,J579,K579,AY579,"Y",L579,M579,N579,O579)+OpenRelatedDisc(I579,H579,J579,K579,AZ579,"Y",L579,M579,N579,O579)+GrainingRelatedDisc(I579,H579,J579,K579,BA579,"Surface","Y",L579,M579,N579,O579)+GrainingRelatedDisc(I579,H579,J579,K579,BB579,"Internal","Y",L579,M579,N579,O579)+OthersRelatedDisc(I579,H579,J579,K579,BC579,"Y",L579,M579,N579,O579)+OthersRelatedDisc(I579,H579,J579,K579,BD579,"Y",L579,M579,N579,O579)+OthersRelatedDisc(I579,H579,J579,K579,BE579,"Y",L579,M579,N579,O579)+cutrelatedDisc(I579,H579,J579,K579,L579,M579,N579,AW579,"Y",O579)+GetColClarupgDwg(I579,H579,J579,K579,AU579,AV579,"Y",L579)</f>
        <v>0</v>
      </c>
      <c r="BG579" s="810" t="s">
        <v>1183</v>
      </c>
      <c r="BH579" s="810" t="s">
        <v>1183</v>
      </c>
      <c r="BI579" s="811">
        <f t="shared" ref="BI579:BI642" si="146">BGMRelatedDisc(I579,H579,J579,K579,BG579,BH579,"Y",L579,M579,N579,O579)</f>
        <v>0</v>
      </c>
      <c r="BJ579" s="810" t="s">
        <v>1284</v>
      </c>
      <c r="BK579" s="810" t="s">
        <v>1293</v>
      </c>
      <c r="BL579" s="810" t="s">
        <v>1327</v>
      </c>
      <c r="BM579" s="811">
        <f t="shared" ref="BM579:BM624" si="147">MIN(BlackRelatedDisc(I579,H579,J579,K579,BJ579,"Y",L579,M579,N579,O579),BlackRelatedDisc(I579,H579,J579,K579,BK579,"Y",L579,M579,N579,O579))</f>
        <v>0</v>
      </c>
      <c r="BN579" s="812" t="s">
        <v>749</v>
      </c>
      <c r="BO579" s="812" t="s">
        <v>749</v>
      </c>
      <c r="BP579" s="812" t="s">
        <v>749</v>
      </c>
      <c r="BQ579" s="811">
        <f>cleanrelateddisc(I579, H579, J579, K579, BN579, BO579, "Y", L579, M579, N579)+HARelatedDisc(I579, H579, J579, K579,BP579, "Y", L579)</f>
        <v>0</v>
      </c>
      <c r="BR579" s="810"/>
      <c r="BS579" s="810"/>
      <c r="BT579" s="811"/>
      <c r="BU579" s="811"/>
      <c r="BV579" s="810"/>
      <c r="BW579" s="811"/>
      <c r="BX579" s="810"/>
      <c r="BY579" s="813"/>
      <c r="BZ579" s="811"/>
      <c r="CA579" s="813"/>
      <c r="CB579" s="811"/>
      <c r="CC579" s="810"/>
      <c r="CD579" s="810"/>
      <c r="CE579" s="810"/>
      <c r="CF579" s="810"/>
      <c r="CG579" s="810"/>
      <c r="CH579" s="810"/>
      <c r="CI579" s="810"/>
      <c r="CJ579" s="810"/>
      <c r="CK579" s="814"/>
      <c r="CL579" s="815">
        <f t="array" ref="CL579">getSection(I579,J579,K579)</f>
        <v>0</v>
      </c>
      <c r="CM579" s="508">
        <f t="array" ref="CM579">IF(AQ579="N/A","",IF(CU579="N/A",0,GetRapPrice(I579,H579,J579,K579)))</f>
        <v>0</v>
      </c>
      <c r="CN579" s="509">
        <f t="shared" ref="CN579:CN642" si="148">IF(AQ579="N/A","",IF(CU579="N/A",0,AP579-SUM(CO579+CQ579+CR579+CS579+CP579)))</f>
        <v>0</v>
      </c>
      <c r="CO579" s="509">
        <f t="array" ref="CO579">IF(AQ579="N/A","",IF(CU579="N/A",0,IF(ISBLANK(G579),0,GetPolSymmDiscount(I579,H579,J579,K579,L579,M579,N579,O579))))</f>
        <v>0</v>
      </c>
      <c r="CP579" s="509">
        <f t="array" ref="CP579">IF(AQ579="N/A","",Depthdisc(I579,H579,L579,J579,K579,Z579,"Y"))</f>
        <v>0</v>
      </c>
      <c r="CQ579" s="509">
        <f t="array" ref="CQ579">IF(AQ579="N/A","",IF(CU579="N/A",0,GetSizePremiums(I579,H579,J579,K579,L579,M579,N579,O579,getSection(G579,J579,K579))))</f>
        <v>0</v>
      </c>
      <c r="CR579" s="509">
        <f t="array" ref="CR579">IF(AQ579="N/A","",IF(CU579="N/A",0,IF(ISBLANK(G579),0,GetDiameterPremiums(I579,H579,L579,M579,N579,O579,J579,K579,T579))))</f>
        <v>0</v>
      </c>
      <c r="CS579" s="509">
        <f t="array" ref="CS579">IF(AQ579="N/A","",IF(CU579="N/A",0,IF(ISBLANK(G579),0,GetKtoSPremiums(I579,H579,J579,K579,AJ579))))</f>
        <v>0</v>
      </c>
      <c r="CT579" s="509" t="str">
        <f t="shared" ref="CT579:CT642" si="149">IF(AQ579="N/A","",IF(CU579="N/A",0,IF(OR(CM579=0,CU579=0,CM579=""),"",-1+CU579/CM579)))</f>
        <v/>
      </c>
      <c r="CU579" s="508">
        <f t="array" ref="CU579">IF(AQ579="N/A","",GetFMP(I579, H579, J579, K579, L579, M579, N579, O579, (Q579+R579)/2,Z579,AJ579,"Y"))</f>
        <v>0</v>
      </c>
      <c r="CV579" s="504">
        <f t="shared" ref="CV579:CV642" si="150">IF(AQ579="N/A","",IF(CU579="N/A",0,CU579*H579))</f>
        <v>0</v>
      </c>
      <c r="CW579" s="508">
        <f t="shared" ref="CW579:CW624" si="151">CM579</f>
        <v>0</v>
      </c>
      <c r="CX579" s="717">
        <f t="shared" ref="CX579:CX624" si="152">IF(OR(AQ579="N/A",BM579="N/A",BI579="N/A"),"",BF579+BI579+BM579+BQ579)</f>
        <v>0</v>
      </c>
      <c r="CY579" s="717">
        <f>IF(OR(AQ579="N/A",BM579="N/A",BI579="N/A"),"",IF(AND(H579&lt;1,H579&gt;=0.3,I578="ROUND"),IF(CT579&gt;=-0.4,-0.2,-0.15),MAX(CX579,IF(OR(AQ579="N/A",BM579="N/A",BI579="N/A"),"",GetFinalDiscount("Y", I579, H579, J579, K579, L579, M579, N579, O579, AS579, AT579,AU579,AV579, AW579, AX579,AY579, AZ579, BA579, BB579,BC579,BD579, BE579,BG579, BH579, BJ579, BK579, BN579, BO579, BP579)))))</f>
        <v>0</v>
      </c>
      <c r="CZ579" s="717" t="str">
        <f t="shared" ref="CZ579:CZ624" si="153">CT579</f>
        <v/>
      </c>
      <c r="DA579" s="509" t="e">
        <f t="shared" ref="DA579:DA642" si="154">IF(OR(AQ579="N/A",BM579="N/A",BI579="N/A"),"",CZ579+MAX(CX579,CY579))</f>
        <v>#VALUE!</v>
      </c>
      <c r="DB579" s="504" t="e">
        <f t="shared" ref="DB579:DB642" si="155">IF(OR(AQ579="N/A",BM579="N/A",BI579="N/A"),"",CW579*(1+DA579))</f>
        <v>#VALUE!</v>
      </c>
      <c r="DC579" s="504" t="e">
        <f t="shared" ref="DC579:DC642" si="156">IF(OR(AQ579="N/A",BM579="N/A",BI579="N/A"),"",DB579*H579)</f>
        <v>#VALUE!</v>
      </c>
      <c r="DD579" s="504" t="str">
        <f t="shared" ref="DD579:DD624" si="157">IF(BM579="N/A","Black not allowed in Fancy nor 3Cts+",IF(BI579="N/A","BGM Not Allowed in Fancy nor 3Cts+",IF(AQ579="N/A","No Price Available in Pricelist","")))</f>
        <v/>
      </c>
      <c r="DE579" s="504">
        <f t="array" ref="DE579">IF(OR(AQ579="N/A",BM579="N/A",BI579="N/A"),"",GetCertCharge(H579,"Y",AL579))</f>
        <v>204</v>
      </c>
      <c r="DF579" s="504" t="e">
        <f>IF(OR(AQ579="N/A",BM579="N/A",BI579="N/A"),"",DC579*Parameters!$L$3)</f>
        <v>#VALUE!</v>
      </c>
      <c r="DG579" s="504" t="e">
        <f t="shared" ref="DG579:DG642" si="158">IF(OR(AQ579="N/A",BM579="N/A",BI579="N/A"),"",DC579-DE579-DF579)</f>
        <v>#VALUE!</v>
      </c>
      <c r="DH579" s="504" t="e">
        <f t="shared" ref="DH579:DH642" si="159">IF(OR(AQ579="N/A",BM579="N/A",BI579="N/A"),"",DG579/H579)</f>
        <v>#VALUE!</v>
      </c>
    </row>
    <row r="580" spans="2:112" x14ac:dyDescent="0.25">
      <c r="B580" s="798"/>
      <c r="C580" s="799" t="s">
        <v>1522</v>
      </c>
      <c r="D580" s="512"/>
      <c r="E580" s="512"/>
      <c r="F580" s="722" t="s">
        <v>24</v>
      </c>
      <c r="G580" s="800"/>
      <c r="H580" s="801">
        <v>2.86</v>
      </c>
      <c r="I580" s="509" t="s">
        <v>196</v>
      </c>
      <c r="J580" s="802" t="s">
        <v>250</v>
      </c>
      <c r="K580" s="803" t="s">
        <v>251</v>
      </c>
      <c r="L580" s="804" t="s">
        <v>215</v>
      </c>
      <c r="M580" s="804" t="s">
        <v>215</v>
      </c>
      <c r="N580" s="804" t="s">
        <v>202</v>
      </c>
      <c r="O580" s="804" t="s">
        <v>36</v>
      </c>
      <c r="P580" s="806"/>
      <c r="Q580" s="805"/>
      <c r="R580" s="805"/>
      <c r="S580" s="805"/>
      <c r="T580" s="805"/>
      <c r="U580" s="805">
        <v>1.01</v>
      </c>
      <c r="V580" s="805"/>
      <c r="W580" s="805"/>
      <c r="X580" s="805"/>
      <c r="Y580" s="805"/>
      <c r="Z580" s="805">
        <v>66.400000000000006</v>
      </c>
      <c r="AA580" s="512">
        <v>54</v>
      </c>
      <c r="AB580" s="512"/>
      <c r="AC580" s="512"/>
      <c r="AD580" s="807"/>
      <c r="AE580" s="805"/>
      <c r="AF580" s="805"/>
      <c r="AG580" s="805"/>
      <c r="AH580" s="805"/>
      <c r="AI580" s="512"/>
      <c r="AJ580" s="512" t="s">
        <v>1995</v>
      </c>
      <c r="AK580" s="807"/>
      <c r="AL580" s="512"/>
      <c r="AM580" s="807"/>
      <c r="AN580" s="512"/>
      <c r="AO580" s="559">
        <f t="array" ref="AO580">IF(AQ580="N/A","",GetRapPrice(I580,H580,J580,K580))</f>
        <v>15500</v>
      </c>
      <c r="AP580" s="509">
        <f t="shared" si="144"/>
        <v>-0.52</v>
      </c>
      <c r="AQ580" s="508">
        <f t="array" ref="AQ580">GetFMP(I580,H580,J580,K580,L580,M580,N580,O580,(Q580+R580)/2,Z580,AJ580,"Y")</f>
        <v>7440</v>
      </c>
      <c r="AR580" s="504">
        <f t="shared" si="145"/>
        <v>21278.399999999998</v>
      </c>
      <c r="AS580" s="808"/>
      <c r="AT580" s="809"/>
      <c r="AU580" s="810"/>
      <c r="AV580" s="810"/>
      <c r="AW580" s="811"/>
      <c r="AX580" s="811" t="s">
        <v>1441</v>
      </c>
      <c r="AY580" s="810" t="s">
        <v>1180</v>
      </c>
      <c r="AZ580" s="810" t="s">
        <v>267</v>
      </c>
      <c r="BA580" s="810" t="s">
        <v>1183</v>
      </c>
      <c r="BB580" s="810" t="s">
        <v>1183</v>
      </c>
      <c r="BC580" s="810" t="s">
        <v>1183</v>
      </c>
      <c r="BD580" s="810" t="s">
        <v>1234</v>
      </c>
      <c r="BE580" s="810" t="s">
        <v>1183</v>
      </c>
      <c r="BF580" s="811">
        <f>NaturalRelatedDisc(I580,H580,J580,K580,AX580,"Y",L580,M580,N580,O580)+NaturalRelatedDisc(I580,H580,J580,K580,AY580,"Y",L580,M580,N580,O580)+OpenRelatedDisc(I580,H580,J580,K580,AZ580,"Y",L580,M580,N580,O580)+GrainingRelatedDisc(I580,H580,J580,K580,BA580,"Surface","Y",L580,M580,N580,O580)+GrainingRelatedDisc(I580,H580,J580,K580,BB580,"Internal","Y",L580,M580,N580,O580)+OthersRelatedDisc(I580,H580,J580,K580,BC580,"Y",L580,M580,N580,O580)+OthersRelatedDisc(I580,H580,J580,K580,BD580,"Y",L580,M580,N580,O580)+OthersRelatedDisc(I580,H580,J580,K580,BE580,"Y",L580,M580,N580,O580)+cutrelatedDisc(I580,H580,J580,K580,L580,M580,N580,AW580,"Y",O580)+GetColClarupgDwg(I580,H580,J580,K580,AU580,AV580,"Y",L580)</f>
        <v>-0.02</v>
      </c>
      <c r="BG580" s="810" t="s">
        <v>1183</v>
      </c>
      <c r="BH580" s="810" t="s">
        <v>1183</v>
      </c>
      <c r="BI580" s="811">
        <f t="shared" si="146"/>
        <v>0</v>
      </c>
      <c r="BJ580" s="810" t="s">
        <v>1183</v>
      </c>
      <c r="BK580" s="810" t="s">
        <v>1183</v>
      </c>
      <c r="BL580" s="810" t="s">
        <v>1322</v>
      </c>
      <c r="BM580" s="811">
        <f t="shared" si="147"/>
        <v>0</v>
      </c>
      <c r="BN580" s="812" t="s">
        <v>861</v>
      </c>
      <c r="BO580" s="812" t="s">
        <v>749</v>
      </c>
      <c r="BP580" s="812" t="s">
        <v>749</v>
      </c>
      <c r="BQ580" s="811">
        <f>cleanrelateddisc(I580, H580, J580, K580, BN580, BO580, "Y", L580, M580, N580)+HARelatedDisc(I580, H580, J580, K580,BP580, "Y", L580)</f>
        <v>0</v>
      </c>
      <c r="BR580" s="810"/>
      <c r="BS580" s="810"/>
      <c r="BT580" s="811"/>
      <c r="BU580" s="811"/>
      <c r="BV580" s="810"/>
      <c r="BW580" s="811"/>
      <c r="BX580" s="810"/>
      <c r="BY580" s="813"/>
      <c r="BZ580" s="811"/>
      <c r="CA580" s="813"/>
      <c r="CB580" s="811"/>
      <c r="CC580" s="810"/>
      <c r="CD580" s="810"/>
      <c r="CE580" s="810"/>
      <c r="CF580" s="810"/>
      <c r="CG580" s="810"/>
      <c r="CH580" s="810"/>
      <c r="CI580" s="810"/>
      <c r="CJ580" s="810"/>
      <c r="CK580" s="814"/>
      <c r="CL580" s="815">
        <f t="array" ref="CL580">getSection(I580,J580,K580)</f>
        <v>5</v>
      </c>
      <c r="CM580" s="508">
        <f t="array" ref="CM580">IF(AQ580="N/A","",IF(CU580="N/A",0,GetRapPrice(I580,H580,J580,K580)))</f>
        <v>15500</v>
      </c>
      <c r="CN580" s="509">
        <f t="shared" si="148"/>
        <v>-0.52</v>
      </c>
      <c r="CO580" s="509">
        <f t="array" ref="CO580">IF(AQ580="N/A","",IF(CU580="N/A",0,IF(ISBLANK(G580),0,GetPolSymmDiscount(I580,H580,J580,K580,L580,M580,N580,O580))))</f>
        <v>0</v>
      </c>
      <c r="CP580" s="509">
        <f t="array" ref="CP580">IF(AQ580="N/A","",Depthdisc(I580,H580,L580,J580,K580,Z580,"Y"))</f>
        <v>0</v>
      </c>
      <c r="CQ580" s="509">
        <f t="array" ref="CQ580">IF(AQ580="N/A","",IF(CU580="N/A",0,GetSizePremiums(I580,H580,J580,K580,L580,M580,N580,O580,getSection(G580,J580,K580))))</f>
        <v>0</v>
      </c>
      <c r="CR580" s="509">
        <f t="array" ref="CR580">IF(AQ580="N/A","",IF(CU580="N/A",0,IF(ISBLANK(G580),0,GetDiameterPremiums(I580,H580,L580,M580,N580,O580,J580,K580,T580))))</f>
        <v>0</v>
      </c>
      <c r="CS580" s="509">
        <f t="array" ref="CS580">IF(AQ580="N/A","",IF(CU580="N/A",0,IF(ISBLANK(G580),0,GetKtoSPremiums(I580,H580,J580,K580,AJ580))))</f>
        <v>0</v>
      </c>
      <c r="CT580" s="509">
        <f t="shared" si="149"/>
        <v>-0.52</v>
      </c>
      <c r="CU580" s="508">
        <f t="array" ref="CU580">IF(AQ580="N/A","",GetFMP(I580, H580, J580, K580, L580, M580, N580, O580, (Q580+R580)/2,Z580,AJ580,"Y"))</f>
        <v>7440</v>
      </c>
      <c r="CV580" s="504">
        <f t="shared" si="150"/>
        <v>21278.399999999998</v>
      </c>
      <c r="CW580" s="508">
        <f t="shared" si="151"/>
        <v>15500</v>
      </c>
      <c r="CX580" s="717">
        <f t="shared" si="152"/>
        <v>-0.02</v>
      </c>
      <c r="CY580" s="717">
        <f>IF(OR(AQ580="N/A",BM580="N/A",BI580="N/A"),"",IF(AND(H580&lt;1,H580&gt;=0.3,I579="ROUND"),IF(CT580&gt;=-0.4,-0.2,-0.15),MAX(CX580,IF(OR(AQ580="N/A",BM580="N/A",BI580="N/A"),"",GetFinalDiscount("Y", I580, H580, J580, K580, L580, M580, N580, O580, AS580, AT580,AU580,AV580, AW580, AX580,AY580, AZ580, BA580, BB580,BC580,BD580, BE580,BG580, BH580, BJ580, BK580, BN580, BO580, BP580)))))</f>
        <v>-0.02</v>
      </c>
      <c r="CZ580" s="717">
        <f t="shared" si="153"/>
        <v>-0.52</v>
      </c>
      <c r="DA580" s="509">
        <f t="shared" si="154"/>
        <v>-0.54</v>
      </c>
      <c r="DB580" s="504">
        <f t="shared" si="155"/>
        <v>7129.9999999999991</v>
      </c>
      <c r="DC580" s="504">
        <f t="shared" si="156"/>
        <v>20391.799999999996</v>
      </c>
      <c r="DD580" s="504" t="str">
        <f t="shared" si="157"/>
        <v/>
      </c>
      <c r="DE580" s="504">
        <f t="array" ref="DE580">IF(OR(AQ580="N/A",BM580="N/A",BI580="N/A"),"",GetCertCharge(H580,"Y",AL580))</f>
        <v>204</v>
      </c>
      <c r="DF580" s="504">
        <f>IF(OR(AQ580="N/A",BM580="N/A",BI580="N/A"),"",DC580*Parameters!$L$3)</f>
        <v>815.6719999999998</v>
      </c>
      <c r="DG580" s="504">
        <f t="shared" si="158"/>
        <v>19372.127999999997</v>
      </c>
      <c r="DH580" s="504">
        <f t="shared" si="159"/>
        <v>6773.4713286713277</v>
      </c>
    </row>
    <row r="581" spans="2:112" x14ac:dyDescent="0.25">
      <c r="B581" s="798"/>
      <c r="C581" s="799" t="s">
        <v>1522</v>
      </c>
      <c r="D581" s="512"/>
      <c r="E581" s="512"/>
      <c r="F581" s="722" t="s">
        <v>24</v>
      </c>
      <c r="G581" s="800"/>
      <c r="H581" s="801">
        <v>2.86</v>
      </c>
      <c r="I581" s="509" t="s">
        <v>196</v>
      </c>
      <c r="J581" s="802" t="s">
        <v>250</v>
      </c>
      <c r="K581" s="803" t="s">
        <v>251</v>
      </c>
      <c r="L581" s="804" t="s">
        <v>215</v>
      </c>
      <c r="M581" s="804" t="s">
        <v>215</v>
      </c>
      <c r="N581" s="804" t="s">
        <v>202</v>
      </c>
      <c r="O581" s="804" t="s">
        <v>36</v>
      </c>
      <c r="P581" s="806"/>
      <c r="Q581" s="805"/>
      <c r="R581" s="805"/>
      <c r="S581" s="805"/>
      <c r="T581" s="805"/>
      <c r="U581" s="805">
        <v>1.01</v>
      </c>
      <c r="V581" s="805"/>
      <c r="W581" s="805"/>
      <c r="X581" s="805"/>
      <c r="Y581" s="805"/>
      <c r="Z581" s="805">
        <v>66.400000000000006</v>
      </c>
      <c r="AA581" s="512">
        <v>54</v>
      </c>
      <c r="AB581" s="512"/>
      <c r="AC581" s="512"/>
      <c r="AD581" s="807"/>
      <c r="AE581" s="805"/>
      <c r="AF581" s="805"/>
      <c r="AG581" s="805"/>
      <c r="AH581" s="805"/>
      <c r="AI581" s="512"/>
      <c r="AJ581" s="512" t="s">
        <v>1995</v>
      </c>
      <c r="AK581" s="807"/>
      <c r="AL581" s="512"/>
      <c r="AM581" s="807"/>
      <c r="AN581" s="512"/>
      <c r="AO581" s="559">
        <f t="array" ref="AO581">IF(AQ581="N/A","",GetRapPrice(I581,H581,J581,K581))</f>
        <v>15500</v>
      </c>
      <c r="AP581" s="509">
        <f t="shared" si="144"/>
        <v>-0.52</v>
      </c>
      <c r="AQ581" s="508">
        <f t="array" ref="AQ581">GetFMP(I581,H581,J581,K581,L581,M581,N581,O581,(Q581+R581)/2,Z581,AJ581,"Y")</f>
        <v>7440</v>
      </c>
      <c r="AR581" s="504">
        <f t="shared" si="145"/>
        <v>21278.399999999998</v>
      </c>
      <c r="AS581" s="808"/>
      <c r="AT581" s="809"/>
      <c r="AU581" s="810"/>
      <c r="AV581" s="810"/>
      <c r="AW581" s="811"/>
      <c r="AX581" s="811" t="s">
        <v>1441</v>
      </c>
      <c r="AY581" s="810" t="s">
        <v>1180</v>
      </c>
      <c r="AZ581" s="810" t="s">
        <v>267</v>
      </c>
      <c r="BA581" s="810" t="s">
        <v>1183</v>
      </c>
      <c r="BB581" s="810" t="s">
        <v>1183</v>
      </c>
      <c r="BC581" s="810" t="s">
        <v>1183</v>
      </c>
      <c r="BD581" s="810" t="s">
        <v>1234</v>
      </c>
      <c r="BE581" s="810" t="s">
        <v>1183</v>
      </c>
      <c r="BF581" s="811">
        <f>NaturalRelatedDisc(I581,H581,J581,K581,AX581,"Y",L581,M581,N581,O581)+NaturalRelatedDisc(I581,H581,J581,K581,AY581,"Y",L581,M581,N581,O581)+OpenRelatedDisc(I581,H581,J581,K581,AZ581,"Y",L581,M581,N581,O581)+GrainingRelatedDisc(I581,H581,J581,K581,BA581,"Surface","Y",L581,M581,N581,O581)+GrainingRelatedDisc(I581,H581,J581,K581,BB581,"Internal","Y",L581,M581,N581,O581)+OthersRelatedDisc(I581,H581,J581,K581,BC581,"Y",L581,M581,N581,O581)+OthersRelatedDisc(I581,H581,J581,K581,BD581,"Y",L581,M581,N581,O581)+OthersRelatedDisc(I581,H581,J581,K581,BE581,"Y",L581,M581,N581,O581)+cutrelatedDisc(I581,H581,J581,K581,L581,M581,N581,AW581,"Y",O581)+GetColClarupgDwg(I581,H581,J581,K581,AU581,AV581,"Y",L581)</f>
        <v>-0.02</v>
      </c>
      <c r="BG581" s="810" t="s">
        <v>1183</v>
      </c>
      <c r="BH581" s="810" t="s">
        <v>1160</v>
      </c>
      <c r="BI581" s="811">
        <f t="shared" si="146"/>
        <v>-2.5000000000000001E-2</v>
      </c>
      <c r="BJ581" s="810" t="s">
        <v>1183</v>
      </c>
      <c r="BK581" s="810" t="s">
        <v>1183</v>
      </c>
      <c r="BL581" s="810" t="s">
        <v>1322</v>
      </c>
      <c r="BM581" s="811">
        <f t="shared" si="147"/>
        <v>0</v>
      </c>
      <c r="BN581" s="812" t="s">
        <v>861</v>
      </c>
      <c r="BO581" s="812" t="s">
        <v>749</v>
      </c>
      <c r="BP581" s="812" t="s">
        <v>749</v>
      </c>
      <c r="BQ581" s="811">
        <f>cleanrelateddisc(I581, H581, J581, K581, BN581, BO581, "Y", L581, M581, N581)+HARelatedDisc(I581, H581, J581, K581,BP581, "Y", L581)</f>
        <v>0</v>
      </c>
      <c r="BR581" s="810"/>
      <c r="BS581" s="810"/>
      <c r="BT581" s="811"/>
      <c r="BU581" s="811"/>
      <c r="BV581" s="810"/>
      <c r="BW581" s="811"/>
      <c r="BX581" s="810"/>
      <c r="BY581" s="813"/>
      <c r="BZ581" s="811"/>
      <c r="CA581" s="813"/>
      <c r="CB581" s="811"/>
      <c r="CC581" s="810"/>
      <c r="CD581" s="810"/>
      <c r="CE581" s="810"/>
      <c r="CF581" s="810"/>
      <c r="CG581" s="810"/>
      <c r="CH581" s="810"/>
      <c r="CI581" s="810"/>
      <c r="CJ581" s="810"/>
      <c r="CK581" s="814"/>
      <c r="CL581" s="815">
        <f t="array" ref="CL581">getSection(I581,J581,K581)</f>
        <v>5</v>
      </c>
      <c r="CM581" s="508">
        <f t="array" ref="CM581">IF(AQ581="N/A","",IF(CU581="N/A",0,GetRapPrice(I581,H581,J581,K581)))</f>
        <v>15500</v>
      </c>
      <c r="CN581" s="509">
        <f t="shared" si="148"/>
        <v>-0.52</v>
      </c>
      <c r="CO581" s="509">
        <f t="array" ref="CO581">IF(AQ581="N/A","",IF(CU581="N/A",0,IF(ISBLANK(G581),0,GetPolSymmDiscount(I581,H581,J581,K581,L581,M581,N581,O581))))</f>
        <v>0</v>
      </c>
      <c r="CP581" s="509">
        <f t="array" ref="CP581">IF(AQ581="N/A","",Depthdisc(I581,H581,L581,J581,K581,Z581,"Y"))</f>
        <v>0</v>
      </c>
      <c r="CQ581" s="509">
        <f t="array" ref="CQ581">IF(AQ581="N/A","",IF(CU581="N/A",0,GetSizePremiums(I581,H581,J581,K581,L581,M581,N581,O581,getSection(G581,J581,K581))))</f>
        <v>0</v>
      </c>
      <c r="CR581" s="509">
        <f t="array" ref="CR581">IF(AQ581="N/A","",IF(CU581="N/A",0,IF(ISBLANK(G581),0,GetDiameterPremiums(I581,H581,L581,M581,N581,O581,J581,K581,T581))))</f>
        <v>0</v>
      </c>
      <c r="CS581" s="509">
        <f t="array" ref="CS581">IF(AQ581="N/A","",IF(CU581="N/A",0,IF(ISBLANK(G581),0,GetKtoSPremiums(I581,H581,J581,K581,AJ581))))</f>
        <v>0</v>
      </c>
      <c r="CT581" s="509">
        <f t="shared" si="149"/>
        <v>-0.52</v>
      </c>
      <c r="CU581" s="508">
        <f t="array" ref="CU581">IF(AQ581="N/A","",GetFMP(I581, H581, J581, K581, L581, M581, N581, O581, (Q581+R581)/2,Z581,AJ581,"Y"))</f>
        <v>7440</v>
      </c>
      <c r="CV581" s="504">
        <f t="shared" si="150"/>
        <v>21278.399999999998</v>
      </c>
      <c r="CW581" s="508">
        <f t="shared" si="151"/>
        <v>15500</v>
      </c>
      <c r="CX581" s="717">
        <f t="shared" si="152"/>
        <v>-4.4999999999999998E-2</v>
      </c>
      <c r="CY581" s="717">
        <f>IF(OR(AQ581="N/A",BM581="N/A",BI581="N/A"),"",IF(AND(H581&lt;1,H581&gt;=0.3,I580="ROUND"),IF(CT581&gt;=-0.4,-0.2,-0.15),MAX(CX581,IF(OR(AQ581="N/A",BM581="N/A",BI581="N/A"),"",GetFinalDiscount("Y", I581, H581, J581, K581, L581, M581, N581, O581, AS581, AT581,AU581,AV581, AW581, AX581,AY581, AZ581, BA581, BB581,BC581,BD581, BE581,BG581, BH581, BJ581, BK581, BN581, BO581, BP581)))))</f>
        <v>-4.4999999999999998E-2</v>
      </c>
      <c r="CZ581" s="717">
        <f t="shared" si="153"/>
        <v>-0.52</v>
      </c>
      <c r="DA581" s="509">
        <f t="shared" si="154"/>
        <v>-0.56500000000000006</v>
      </c>
      <c r="DB581" s="504">
        <f t="shared" si="155"/>
        <v>6742.4999999999991</v>
      </c>
      <c r="DC581" s="504">
        <f t="shared" si="156"/>
        <v>19283.549999999996</v>
      </c>
      <c r="DD581" s="504" t="str">
        <f t="shared" si="157"/>
        <v/>
      </c>
      <c r="DE581" s="504">
        <f t="array" ref="DE581">IF(OR(AQ581="N/A",BM581="N/A",BI581="N/A"),"",GetCertCharge(H581,"Y",AL581))</f>
        <v>204</v>
      </c>
      <c r="DF581" s="504">
        <f>IF(OR(AQ581="N/A",BM581="N/A",BI581="N/A"),"",DC581*Parameters!$L$3)</f>
        <v>771.34199999999987</v>
      </c>
      <c r="DG581" s="504">
        <f t="shared" si="158"/>
        <v>18308.207999999995</v>
      </c>
      <c r="DH581" s="504">
        <f t="shared" si="159"/>
        <v>6401.4713286713277</v>
      </c>
    </row>
    <row r="582" spans="2:112" x14ac:dyDescent="0.25">
      <c r="B582" s="798"/>
      <c r="C582" s="799" t="s">
        <v>1522</v>
      </c>
      <c r="D582" s="512"/>
      <c r="E582" s="512"/>
      <c r="F582" s="722" t="s">
        <v>24</v>
      </c>
      <c r="G582" s="800"/>
      <c r="H582" s="801">
        <v>2.86</v>
      </c>
      <c r="I582" s="509" t="s">
        <v>196</v>
      </c>
      <c r="J582" s="802" t="s">
        <v>250</v>
      </c>
      <c r="K582" s="803" t="s">
        <v>251</v>
      </c>
      <c r="L582" s="804" t="s">
        <v>215</v>
      </c>
      <c r="M582" s="804" t="s">
        <v>215</v>
      </c>
      <c r="N582" s="804" t="s">
        <v>202</v>
      </c>
      <c r="O582" s="804" t="s">
        <v>36</v>
      </c>
      <c r="P582" s="806"/>
      <c r="Q582" s="805"/>
      <c r="R582" s="805"/>
      <c r="S582" s="805"/>
      <c r="T582" s="805"/>
      <c r="U582" s="805">
        <v>1.01</v>
      </c>
      <c r="V582" s="805"/>
      <c r="W582" s="805"/>
      <c r="X582" s="805"/>
      <c r="Y582" s="805"/>
      <c r="Z582" s="805">
        <v>66.400000000000006</v>
      </c>
      <c r="AA582" s="512">
        <v>54</v>
      </c>
      <c r="AB582" s="512"/>
      <c r="AC582" s="512"/>
      <c r="AD582" s="807"/>
      <c r="AE582" s="805"/>
      <c r="AF582" s="805"/>
      <c r="AG582" s="805"/>
      <c r="AH582" s="805"/>
      <c r="AI582" s="512"/>
      <c r="AJ582" s="512" t="s">
        <v>1995</v>
      </c>
      <c r="AK582" s="807"/>
      <c r="AL582" s="512"/>
      <c r="AM582" s="807"/>
      <c r="AN582" s="512"/>
      <c r="AO582" s="559">
        <f t="array" ref="AO582">IF(AQ582="N/A","",GetRapPrice(I582,H582,J582,K582))</f>
        <v>15500</v>
      </c>
      <c r="AP582" s="509">
        <f t="shared" si="144"/>
        <v>-0.52</v>
      </c>
      <c r="AQ582" s="508">
        <f t="array" ref="AQ582">GetFMP(I582,H582,J582,K582,L582,M582,N582,O582,(Q582+R582)/2,Z582,AJ582,"Y")</f>
        <v>7440</v>
      </c>
      <c r="AR582" s="504">
        <f t="shared" si="145"/>
        <v>21278.399999999998</v>
      </c>
      <c r="AS582" s="808"/>
      <c r="AT582" s="809"/>
      <c r="AU582" s="810"/>
      <c r="AV582" s="810"/>
      <c r="AW582" s="811"/>
      <c r="AX582" s="811" t="s">
        <v>1441</v>
      </c>
      <c r="AY582" s="810" t="s">
        <v>1180</v>
      </c>
      <c r="AZ582" s="810" t="s">
        <v>267</v>
      </c>
      <c r="BA582" s="810" t="s">
        <v>1183</v>
      </c>
      <c r="BB582" s="810" t="s">
        <v>1183</v>
      </c>
      <c r="BC582" s="810" t="s">
        <v>1183</v>
      </c>
      <c r="BD582" s="810" t="s">
        <v>1234</v>
      </c>
      <c r="BE582" s="810" t="s">
        <v>1183</v>
      </c>
      <c r="BF582" s="811">
        <f>NaturalRelatedDisc(I582,H582,J582,K582,AX582,"Y",L582,M582,N582,O582)+NaturalRelatedDisc(I582,H582,J582,K582,AY582,"Y",L582,M582,N582,O582)+OpenRelatedDisc(I582,H582,J582,K582,AZ582,"Y",L582,M582,N582,O582)+GrainingRelatedDisc(I582,H582,J582,K582,BA582,"Surface","Y",L582,M582,N582,O582)+GrainingRelatedDisc(I582,H582,J582,K582,BB582,"Internal","Y",L582,M582,N582,O582)+OthersRelatedDisc(I582,H582,J582,K582,BC582,"Y",L582,M582,N582,O582)+OthersRelatedDisc(I582,H582,J582,K582,BD582,"Y",L582,M582,N582,O582)+OthersRelatedDisc(I582,H582,J582,K582,BE582,"Y",L582,M582,N582,O582)+cutrelatedDisc(I582,H582,J582,K582,L582,M582,N582,AW582,"Y",O582)+GetColClarupgDwg(I582,H582,J582,K582,AU582,AV582,"Y",L582)</f>
        <v>-0.02</v>
      </c>
      <c r="BG582" s="810" t="s">
        <v>1183</v>
      </c>
      <c r="BH582" s="810" t="s">
        <v>1160</v>
      </c>
      <c r="BI582" s="811">
        <f t="shared" si="146"/>
        <v>-2.5000000000000001E-2</v>
      </c>
      <c r="BJ582" s="810" t="s">
        <v>1183</v>
      </c>
      <c r="BK582" s="810" t="s">
        <v>1183</v>
      </c>
      <c r="BL582" s="810" t="s">
        <v>1322</v>
      </c>
      <c r="BM582" s="811">
        <f t="shared" si="147"/>
        <v>0</v>
      </c>
      <c r="BN582" s="812" t="s">
        <v>861</v>
      </c>
      <c r="BO582" s="812" t="s">
        <v>749</v>
      </c>
      <c r="BP582" s="812" t="s">
        <v>749</v>
      </c>
      <c r="BQ582" s="811">
        <f>cleanrelateddisc(I582, H582, J582, K582, BN582, BO582, "Y", L582, M582, N582)+HARelatedDisc(I582, H582, J582, K582,BP582, "Y", L582)</f>
        <v>0</v>
      </c>
      <c r="BR582" s="810"/>
      <c r="BS582" s="810"/>
      <c r="BT582" s="811"/>
      <c r="BU582" s="811"/>
      <c r="BV582" s="810"/>
      <c r="BW582" s="811"/>
      <c r="BX582" s="810"/>
      <c r="BY582" s="813"/>
      <c r="BZ582" s="811"/>
      <c r="CA582" s="813"/>
      <c r="CB582" s="811"/>
      <c r="CC582" s="810"/>
      <c r="CD582" s="810"/>
      <c r="CE582" s="810"/>
      <c r="CF582" s="810"/>
      <c r="CG582" s="810"/>
      <c r="CH582" s="810"/>
      <c r="CI582" s="810"/>
      <c r="CJ582" s="810"/>
      <c r="CK582" s="814"/>
      <c r="CL582" s="815">
        <f t="array" ref="CL582">getSection(I582,J582,K582)</f>
        <v>5</v>
      </c>
      <c r="CM582" s="508">
        <f t="array" ref="CM582">IF(AQ582="N/A","",IF(CU582="N/A",0,GetRapPrice(I582,H582,J582,K582)))</f>
        <v>15500</v>
      </c>
      <c r="CN582" s="509">
        <f t="shared" si="148"/>
        <v>-0.52</v>
      </c>
      <c r="CO582" s="509">
        <f t="array" ref="CO582">IF(AQ582="N/A","",IF(CU582="N/A",0,IF(ISBLANK(G582),0,GetPolSymmDiscount(I582,H582,J582,K582,L582,M582,N582,O582))))</f>
        <v>0</v>
      </c>
      <c r="CP582" s="509">
        <f t="array" ref="CP582">IF(AQ582="N/A","",Depthdisc(I582,H582,L582,J582,K582,Z582,"Y"))</f>
        <v>0</v>
      </c>
      <c r="CQ582" s="509">
        <f t="array" ref="CQ582">IF(AQ582="N/A","",IF(CU582="N/A",0,GetSizePremiums(I582,H582,J582,K582,L582,M582,N582,O582,getSection(G582,J582,K582))))</f>
        <v>0</v>
      </c>
      <c r="CR582" s="509">
        <f t="array" ref="CR582">IF(AQ582="N/A","",IF(CU582="N/A",0,IF(ISBLANK(G582),0,GetDiameterPremiums(I582,H582,L582,M582,N582,O582,J582,K582,T582))))</f>
        <v>0</v>
      </c>
      <c r="CS582" s="509">
        <f t="array" ref="CS582">IF(AQ582="N/A","",IF(CU582="N/A",0,IF(ISBLANK(G582),0,GetKtoSPremiums(I582,H582,J582,K582,AJ582))))</f>
        <v>0</v>
      </c>
      <c r="CT582" s="509">
        <f t="shared" si="149"/>
        <v>-0.52</v>
      </c>
      <c r="CU582" s="508">
        <f t="array" ref="CU582">IF(AQ582="N/A","",GetFMP(I582, H582, J582, K582, L582, M582, N582, O582, (Q582+R582)/2,Z582,AJ582,"Y"))</f>
        <v>7440</v>
      </c>
      <c r="CV582" s="504">
        <f t="shared" si="150"/>
        <v>21278.399999999998</v>
      </c>
      <c r="CW582" s="508">
        <f t="shared" si="151"/>
        <v>15500</v>
      </c>
      <c r="CX582" s="717">
        <f t="shared" si="152"/>
        <v>-4.4999999999999998E-2</v>
      </c>
      <c r="CY582" s="717">
        <f>IF(OR(AQ582="N/A",BM582="N/A",BI582="N/A"),"",IF(AND(H582&lt;1,H582&gt;=0.3,I581="ROUND"),IF(CT582&gt;=-0.4,-0.2,-0.15),MAX(CX582,IF(OR(AQ582="N/A",BM582="N/A",BI582="N/A"),"",GetFinalDiscount("Y", I582, H582, J582, K582, L582, M582, N582, O582, AS582, AT582,AU582,AV582, AW582, AX582,AY582, AZ582, BA582, BB582,BC582,BD582, BE582,BG582, BH582, BJ582, BK582, BN582, BO582, BP582)))))</f>
        <v>-4.4999999999999998E-2</v>
      </c>
      <c r="CZ582" s="717">
        <f t="shared" si="153"/>
        <v>-0.52</v>
      </c>
      <c r="DA582" s="509">
        <f t="shared" si="154"/>
        <v>-0.56500000000000006</v>
      </c>
      <c r="DB582" s="504">
        <f t="shared" si="155"/>
        <v>6742.4999999999991</v>
      </c>
      <c r="DC582" s="504">
        <f t="shared" si="156"/>
        <v>19283.549999999996</v>
      </c>
      <c r="DD582" s="504" t="str">
        <f t="shared" si="157"/>
        <v/>
      </c>
      <c r="DE582" s="504">
        <f t="array" ref="DE582">IF(OR(AQ582="N/A",BM582="N/A",BI582="N/A"),"",GetCertCharge(H582,"Y",AL582))</f>
        <v>204</v>
      </c>
      <c r="DF582" s="504">
        <f>IF(OR(AQ582="N/A",BM582="N/A",BI582="N/A"),"",DC582*Parameters!$L$3)</f>
        <v>771.34199999999987</v>
      </c>
      <c r="DG582" s="504">
        <f t="shared" si="158"/>
        <v>18308.207999999995</v>
      </c>
      <c r="DH582" s="504">
        <f t="shared" si="159"/>
        <v>6401.4713286713277</v>
      </c>
    </row>
    <row r="583" spans="2:112" x14ac:dyDescent="0.25">
      <c r="B583" s="798"/>
      <c r="C583" s="799" t="s">
        <v>1522</v>
      </c>
      <c r="D583" s="512"/>
      <c r="E583" s="512"/>
      <c r="F583" s="722" t="s">
        <v>24</v>
      </c>
      <c r="G583" s="800"/>
      <c r="H583" s="801">
        <v>2.86</v>
      </c>
      <c r="I583" s="509" t="s">
        <v>196</v>
      </c>
      <c r="J583" s="802" t="s">
        <v>749</v>
      </c>
      <c r="K583" s="803" t="s">
        <v>251</v>
      </c>
      <c r="L583" s="804" t="s">
        <v>215</v>
      </c>
      <c r="M583" s="804" t="s">
        <v>215</v>
      </c>
      <c r="N583" s="804" t="s">
        <v>202</v>
      </c>
      <c r="O583" s="804" t="s">
        <v>36</v>
      </c>
      <c r="P583" s="806"/>
      <c r="Q583" s="805"/>
      <c r="R583" s="805"/>
      <c r="S583" s="805"/>
      <c r="T583" s="805"/>
      <c r="U583" s="805">
        <v>1.01</v>
      </c>
      <c r="V583" s="805"/>
      <c r="W583" s="805"/>
      <c r="X583" s="805"/>
      <c r="Y583" s="805"/>
      <c r="Z583" s="805">
        <v>66.400000000000006</v>
      </c>
      <c r="AA583" s="512">
        <v>54</v>
      </c>
      <c r="AB583" s="512"/>
      <c r="AC583" s="512"/>
      <c r="AD583" s="807"/>
      <c r="AE583" s="805"/>
      <c r="AF583" s="805"/>
      <c r="AG583" s="805"/>
      <c r="AH583" s="805"/>
      <c r="AI583" s="512"/>
      <c r="AJ583" s="512" t="s">
        <v>1995</v>
      </c>
      <c r="AK583" s="807"/>
      <c r="AL583" s="512"/>
      <c r="AM583" s="807"/>
      <c r="AN583" s="512"/>
      <c r="AO583" s="559">
        <f t="array" ref="AO583">IF(AQ583="N/A","",GetRapPrice(I583,H583,J583,K583))</f>
        <v>6000</v>
      </c>
      <c r="AP583" s="509">
        <f t="shared" si="144"/>
        <v>-0.55000000000000004</v>
      </c>
      <c r="AQ583" s="508">
        <f t="array" ref="AQ583">GetFMP(I583,H583,J583,K583,L583,M583,N583,O583,(Q583+R583)/2,Z583,AJ583,"Y")</f>
        <v>2699.9999999999995</v>
      </c>
      <c r="AR583" s="504">
        <f t="shared" si="145"/>
        <v>7721.9999999999982</v>
      </c>
      <c r="AS583" s="808"/>
      <c r="AT583" s="809"/>
      <c r="AU583" s="810"/>
      <c r="AV583" s="810"/>
      <c r="AW583" s="811"/>
      <c r="AX583" s="811" t="s">
        <v>1441</v>
      </c>
      <c r="AY583" s="810" t="s">
        <v>1180</v>
      </c>
      <c r="AZ583" s="810" t="s">
        <v>267</v>
      </c>
      <c r="BA583" s="810" t="s">
        <v>1183</v>
      </c>
      <c r="BB583" s="810" t="s">
        <v>1183</v>
      </c>
      <c r="BC583" s="810" t="s">
        <v>1183</v>
      </c>
      <c r="BD583" s="810" t="s">
        <v>1234</v>
      </c>
      <c r="BE583" s="810" t="s">
        <v>1183</v>
      </c>
      <c r="BF583" s="811">
        <f>NaturalRelatedDisc(I583,H583,J583,K583,AX583,"Y",L583,M583,N583,O583)+NaturalRelatedDisc(I583,H583,J583,K583,AY583,"Y",L583,M583,N583,O583)+OpenRelatedDisc(I583,H583,J583,K583,AZ583,"Y",L583,M583,N583,O583)+GrainingRelatedDisc(I583,H583,J583,K583,BA583,"Surface","Y",L583,M583,N583,O583)+GrainingRelatedDisc(I583,H583,J583,K583,BB583,"Internal","Y",L583,M583,N583,O583)+OthersRelatedDisc(I583,H583,J583,K583,BC583,"Y",L583,M583,N583,O583)+OthersRelatedDisc(I583,H583,J583,K583,BD583,"Y",L583,M583,N583,O583)+OthersRelatedDisc(I583,H583,J583,K583,BE583,"Y",L583,M583,N583,O583)+cutrelatedDisc(I583,H583,J583,K583,L583,M583,N583,AW583,"Y",O583)+GetColClarupgDwg(I583,H583,J583,K583,AU583,AV583,"Y",L583)</f>
        <v>-7.4999999999999997E-3</v>
      </c>
      <c r="BG583" s="810" t="s">
        <v>1183</v>
      </c>
      <c r="BH583" s="810" t="s">
        <v>1160</v>
      </c>
      <c r="BI583" s="811">
        <f t="shared" si="146"/>
        <v>-2.5000000000000001E-2</v>
      </c>
      <c r="BJ583" s="810" t="s">
        <v>1183</v>
      </c>
      <c r="BK583" s="810" t="s">
        <v>1183</v>
      </c>
      <c r="BL583" s="810" t="s">
        <v>1322</v>
      </c>
      <c r="BM583" s="811">
        <f t="shared" si="147"/>
        <v>0</v>
      </c>
      <c r="BN583" s="812" t="s">
        <v>861</v>
      </c>
      <c r="BO583" s="812" t="s">
        <v>749</v>
      </c>
      <c r="BP583" s="812" t="s">
        <v>749</v>
      </c>
      <c r="BQ583" s="811">
        <f>cleanrelateddisc(I583, H583, J583, K583, BN583, BO583, "Y", L583, M583, N583)+HARelatedDisc(I583, H583, J583, K583,BP583, "Y", L583)</f>
        <v>0</v>
      </c>
      <c r="BR583" s="810"/>
      <c r="BS583" s="810"/>
      <c r="BT583" s="811"/>
      <c r="BU583" s="811"/>
      <c r="BV583" s="810"/>
      <c r="BW583" s="811"/>
      <c r="BX583" s="810"/>
      <c r="BY583" s="813"/>
      <c r="BZ583" s="811"/>
      <c r="CA583" s="813"/>
      <c r="CB583" s="811"/>
      <c r="CC583" s="810"/>
      <c r="CD583" s="810"/>
      <c r="CE583" s="810"/>
      <c r="CF583" s="810"/>
      <c r="CG583" s="810"/>
      <c r="CH583" s="810"/>
      <c r="CI583" s="810"/>
      <c r="CJ583" s="810"/>
      <c r="CK583" s="814"/>
      <c r="CL583" s="815">
        <f t="array" ref="CL583">getSection(I583,J583,K583)</f>
        <v>6</v>
      </c>
      <c r="CM583" s="508">
        <f t="array" ref="CM583">IF(AQ583="N/A","",IF(CU583="N/A",0,GetRapPrice(I583,H583,J583,K583)))</f>
        <v>6000</v>
      </c>
      <c r="CN583" s="509">
        <f t="shared" si="148"/>
        <v>-0.55000000000000004</v>
      </c>
      <c r="CO583" s="509">
        <f t="array" ref="CO583">IF(AQ583="N/A","",IF(CU583="N/A",0,IF(ISBLANK(G583),0,GetPolSymmDiscount(I583,H583,J583,K583,L583,M583,N583,O583))))</f>
        <v>0</v>
      </c>
      <c r="CP583" s="509">
        <f t="array" ref="CP583">IF(AQ583="N/A","",Depthdisc(I583,H583,L583,J583,K583,Z583,"Y"))</f>
        <v>0</v>
      </c>
      <c r="CQ583" s="509">
        <f t="array" ref="CQ583">IF(AQ583="N/A","",IF(CU583="N/A",0,GetSizePremiums(I583,H583,J583,K583,L583,M583,N583,O583,getSection(G583,J583,K583))))</f>
        <v>0</v>
      </c>
      <c r="CR583" s="509">
        <f t="array" ref="CR583">IF(AQ583="N/A","",IF(CU583="N/A",0,IF(ISBLANK(G583),0,GetDiameterPremiums(I583,H583,L583,M583,N583,O583,J583,K583,T583))))</f>
        <v>0</v>
      </c>
      <c r="CS583" s="509">
        <f t="array" ref="CS583">IF(AQ583="N/A","",IF(CU583="N/A",0,IF(ISBLANK(G583),0,GetKtoSPremiums(I583,H583,J583,K583,AJ583))))</f>
        <v>0</v>
      </c>
      <c r="CT583" s="509">
        <f t="shared" si="149"/>
        <v>-0.55000000000000004</v>
      </c>
      <c r="CU583" s="508">
        <f t="array" ref="CU583">IF(AQ583="N/A","",GetFMP(I583, H583, J583, K583, L583, M583, N583, O583, (Q583+R583)/2,Z583,AJ583,"Y"))</f>
        <v>2699.9999999999995</v>
      </c>
      <c r="CV583" s="504">
        <f t="shared" si="150"/>
        <v>7721.9999999999982</v>
      </c>
      <c r="CW583" s="508">
        <f t="shared" si="151"/>
        <v>6000</v>
      </c>
      <c r="CX583" s="717">
        <f t="shared" si="152"/>
        <v>-3.2500000000000001E-2</v>
      </c>
      <c r="CY583" s="717">
        <f>IF(OR(AQ583="N/A",BM583="N/A",BI583="N/A"),"",IF(AND(H583&lt;1,H583&gt;=0.3,I582="ROUND"),IF(CT583&gt;=-0.4,-0.2,-0.15),MAX(CX583,IF(OR(AQ583="N/A",BM583="N/A",BI583="N/A"),"",GetFinalDiscount("Y", I583, H583, J583, K583, L583, M583, N583, O583, AS583, AT583,AU583,AV583, AW583, AX583,AY583, AZ583, BA583, BB583,BC583,BD583, BE583,BG583, BH583, BJ583, BK583, BN583, BO583, BP583)))))</f>
        <v>-3.2500000000000001E-2</v>
      </c>
      <c r="CZ583" s="717">
        <f t="shared" si="153"/>
        <v>-0.55000000000000004</v>
      </c>
      <c r="DA583" s="509">
        <f t="shared" si="154"/>
        <v>-0.58250000000000002</v>
      </c>
      <c r="DB583" s="504">
        <f t="shared" si="155"/>
        <v>2505</v>
      </c>
      <c r="DC583" s="504">
        <f t="shared" si="156"/>
        <v>7164.2999999999993</v>
      </c>
      <c r="DD583" s="504" t="str">
        <f t="shared" si="157"/>
        <v/>
      </c>
      <c r="DE583" s="504">
        <f t="array" ref="DE583">IF(OR(AQ583="N/A",BM583="N/A",BI583="N/A"),"",GetCertCharge(H583,"Y",AL583))</f>
        <v>204</v>
      </c>
      <c r="DF583" s="504">
        <f>IF(OR(AQ583="N/A",BM583="N/A",BI583="N/A"),"",DC583*Parameters!$L$3)</f>
        <v>286.572</v>
      </c>
      <c r="DG583" s="504">
        <f t="shared" si="158"/>
        <v>6673.7279999999992</v>
      </c>
      <c r="DH583" s="504">
        <f t="shared" si="159"/>
        <v>2333.4713286713286</v>
      </c>
    </row>
    <row r="584" spans="2:112" x14ac:dyDescent="0.25">
      <c r="B584" s="798"/>
      <c r="C584" s="799" t="s">
        <v>1522</v>
      </c>
      <c r="D584" s="512"/>
      <c r="E584" s="512"/>
      <c r="F584" s="722" t="s">
        <v>24</v>
      </c>
      <c r="G584" s="800"/>
      <c r="H584" s="801">
        <v>2.86</v>
      </c>
      <c r="I584" s="509" t="s">
        <v>196</v>
      </c>
      <c r="J584" s="802" t="s">
        <v>250</v>
      </c>
      <c r="K584" s="803" t="s">
        <v>251</v>
      </c>
      <c r="L584" s="804" t="s">
        <v>215</v>
      </c>
      <c r="M584" s="804" t="s">
        <v>215</v>
      </c>
      <c r="N584" s="804" t="s">
        <v>202</v>
      </c>
      <c r="O584" s="804" t="s">
        <v>36</v>
      </c>
      <c r="P584" s="806"/>
      <c r="Q584" s="805"/>
      <c r="R584" s="805"/>
      <c r="S584" s="805"/>
      <c r="T584" s="805"/>
      <c r="U584" s="805">
        <v>1.01</v>
      </c>
      <c r="V584" s="805"/>
      <c r="W584" s="805"/>
      <c r="X584" s="805"/>
      <c r="Y584" s="805"/>
      <c r="Z584" s="805">
        <v>66.400000000000006</v>
      </c>
      <c r="AA584" s="512">
        <v>54</v>
      </c>
      <c r="AB584" s="512"/>
      <c r="AC584" s="512"/>
      <c r="AD584" s="807"/>
      <c r="AE584" s="805"/>
      <c r="AF584" s="805"/>
      <c r="AG584" s="805"/>
      <c r="AH584" s="805"/>
      <c r="AI584" s="512"/>
      <c r="AJ584" s="512" t="s">
        <v>1995</v>
      </c>
      <c r="AK584" s="807"/>
      <c r="AL584" s="512"/>
      <c r="AM584" s="807"/>
      <c r="AN584" s="512"/>
      <c r="AO584" s="559">
        <f t="array" ref="AO584">IF(AQ584="N/A","",GetRapPrice(I584,H584,J584,K584))</f>
        <v>15500</v>
      </c>
      <c r="AP584" s="509">
        <f t="shared" si="144"/>
        <v>-0.52</v>
      </c>
      <c r="AQ584" s="508">
        <f t="array" ref="AQ584">GetFMP(I584,H584,J584,K584,L584,M584,N584,O584,(Q584+R584)/2,Z584,AJ584,"Y")</f>
        <v>7440</v>
      </c>
      <c r="AR584" s="504">
        <f t="shared" si="145"/>
        <v>21278.399999999998</v>
      </c>
      <c r="AS584" s="808"/>
      <c r="AT584" s="809"/>
      <c r="AU584" s="810"/>
      <c r="AV584" s="810"/>
      <c r="AW584" s="811"/>
      <c r="AX584" s="811" t="s">
        <v>1441</v>
      </c>
      <c r="AY584" s="810" t="s">
        <v>1180</v>
      </c>
      <c r="AZ584" s="810" t="s">
        <v>267</v>
      </c>
      <c r="BA584" s="810" t="s">
        <v>1183</v>
      </c>
      <c r="BB584" s="810" t="s">
        <v>1183</v>
      </c>
      <c r="BC584" s="810" t="s">
        <v>1183</v>
      </c>
      <c r="BD584" s="810" t="s">
        <v>1234</v>
      </c>
      <c r="BE584" s="810" t="s">
        <v>1183</v>
      </c>
      <c r="BF584" s="811">
        <f>NaturalRelatedDisc(I584,H584,J584,K584,AX584,"Y",L584,M584,N584,O584)+NaturalRelatedDisc(I584,H584,J584,K584,AY584,"Y",L584,M584,N584,O584)+OpenRelatedDisc(I584,H584,J584,K584,AZ584,"Y",L584,M584,N584,O584)+GrainingRelatedDisc(I584,H584,J584,K584,BA584,"Surface","Y",L584,M584,N584,O584)+GrainingRelatedDisc(I584,H584,J584,K584,BB584,"Internal","Y",L584,M584,N584,O584)+OthersRelatedDisc(I584,H584,J584,K584,BC584,"Y",L584,M584,N584,O584)+OthersRelatedDisc(I584,H584,J584,K584,BD584,"Y",L584,M584,N584,O584)+OthersRelatedDisc(I584,H584,J584,K584,BE584,"Y",L584,M584,N584,O584)+cutrelatedDisc(I584,H584,J584,K584,L584,M584,N584,AW584,"Y",O584)+GetColClarupgDwg(I584,H584,J584,K584,AU584,AV584,"Y",L584)</f>
        <v>-0.02</v>
      </c>
      <c r="BG584" s="810" t="s">
        <v>1183</v>
      </c>
      <c r="BH584" s="810" t="s">
        <v>1160</v>
      </c>
      <c r="BI584" s="811">
        <f t="shared" si="146"/>
        <v>-2.5000000000000001E-2</v>
      </c>
      <c r="BJ584" s="810" t="s">
        <v>1183</v>
      </c>
      <c r="BK584" s="810" t="s">
        <v>1183</v>
      </c>
      <c r="BL584" s="810" t="s">
        <v>1322</v>
      </c>
      <c r="BM584" s="811">
        <f t="shared" si="147"/>
        <v>0</v>
      </c>
      <c r="BN584" s="812" t="s">
        <v>861</v>
      </c>
      <c r="BO584" s="812" t="s">
        <v>749</v>
      </c>
      <c r="BP584" s="812" t="s">
        <v>749</v>
      </c>
      <c r="BQ584" s="811">
        <f>cleanrelateddisc(I584, H584, J584, K584, BN584, BO584, "Y", L584, M584, N584)+HARelatedDisc(I584, H584, J584, K584,BP584, "Y", L584)</f>
        <v>0</v>
      </c>
      <c r="BR584" s="810"/>
      <c r="BS584" s="810"/>
      <c r="BT584" s="811"/>
      <c r="BU584" s="811"/>
      <c r="BV584" s="810"/>
      <c r="BW584" s="811"/>
      <c r="BX584" s="810"/>
      <c r="BY584" s="813"/>
      <c r="BZ584" s="811"/>
      <c r="CA584" s="813"/>
      <c r="CB584" s="811"/>
      <c r="CC584" s="810"/>
      <c r="CD584" s="810"/>
      <c r="CE584" s="810"/>
      <c r="CF584" s="810"/>
      <c r="CG584" s="810"/>
      <c r="CH584" s="810"/>
      <c r="CI584" s="810"/>
      <c r="CJ584" s="810"/>
      <c r="CK584" s="814"/>
      <c r="CL584" s="815">
        <f t="array" ref="CL584">getSection(I584,J584,K584)</f>
        <v>5</v>
      </c>
      <c r="CM584" s="508">
        <f t="array" ref="CM584">IF(AQ584="N/A","",IF(CU584="N/A",0,GetRapPrice(I584,H584,J584,K584)))</f>
        <v>15500</v>
      </c>
      <c r="CN584" s="509">
        <f t="shared" si="148"/>
        <v>-0.52</v>
      </c>
      <c r="CO584" s="509">
        <f t="array" ref="CO584">IF(AQ584="N/A","",IF(CU584="N/A",0,IF(ISBLANK(G584),0,GetPolSymmDiscount(I584,H584,J584,K584,L584,M584,N584,O584))))</f>
        <v>0</v>
      </c>
      <c r="CP584" s="509">
        <f t="array" ref="CP584">IF(AQ584="N/A","",Depthdisc(I584,H584,L584,J584,K584,Z584,"Y"))</f>
        <v>0</v>
      </c>
      <c r="CQ584" s="509">
        <f t="array" ref="CQ584">IF(AQ584="N/A","",IF(CU584="N/A",0,GetSizePremiums(I584,H584,J584,K584,L584,M584,N584,O584,getSection(G584,J584,K584))))</f>
        <v>0</v>
      </c>
      <c r="CR584" s="509">
        <f t="array" ref="CR584">IF(AQ584="N/A","",IF(CU584="N/A",0,IF(ISBLANK(G584),0,GetDiameterPremiums(I584,H584,L584,M584,N584,O584,J584,K584,T584))))</f>
        <v>0</v>
      </c>
      <c r="CS584" s="509">
        <f t="array" ref="CS584">IF(AQ584="N/A","",IF(CU584="N/A",0,IF(ISBLANK(G584),0,GetKtoSPremiums(I584,H584,J584,K584,AJ584))))</f>
        <v>0</v>
      </c>
      <c r="CT584" s="509">
        <f t="shared" si="149"/>
        <v>-0.52</v>
      </c>
      <c r="CU584" s="508">
        <f t="array" ref="CU584">IF(AQ584="N/A","",GetFMP(I584, H584, J584, K584, L584, M584, N584, O584, (Q584+R584)/2,Z584,AJ584,"Y"))</f>
        <v>7440</v>
      </c>
      <c r="CV584" s="504">
        <f t="shared" si="150"/>
        <v>21278.399999999998</v>
      </c>
      <c r="CW584" s="508">
        <f t="shared" si="151"/>
        <v>15500</v>
      </c>
      <c r="CX584" s="717">
        <f t="shared" si="152"/>
        <v>-4.4999999999999998E-2</v>
      </c>
      <c r="CY584" s="717">
        <f>IF(OR(AQ584="N/A",BM584="N/A",BI584="N/A"),"",IF(AND(H584&lt;1,H584&gt;=0.3,I583="ROUND"),IF(CT584&gt;=-0.4,-0.2,-0.15),MAX(CX584,IF(OR(AQ584="N/A",BM584="N/A",BI584="N/A"),"",GetFinalDiscount("Y", I584, H584, J584, K584, L584, M584, N584, O584, AS584, AT584,AU584,AV584, AW584, AX584,AY584, AZ584, BA584, BB584,BC584,BD584, BE584,BG584, BH584, BJ584, BK584, BN584, BO584, BP584)))))</f>
        <v>-4.4999999999999998E-2</v>
      </c>
      <c r="CZ584" s="717">
        <f t="shared" si="153"/>
        <v>-0.52</v>
      </c>
      <c r="DA584" s="509">
        <f t="shared" si="154"/>
        <v>-0.56500000000000006</v>
      </c>
      <c r="DB584" s="504">
        <f t="shared" si="155"/>
        <v>6742.4999999999991</v>
      </c>
      <c r="DC584" s="504">
        <f t="shared" si="156"/>
        <v>19283.549999999996</v>
      </c>
      <c r="DD584" s="504" t="str">
        <f t="shared" si="157"/>
        <v/>
      </c>
      <c r="DE584" s="504">
        <f t="array" ref="DE584">IF(OR(AQ584="N/A",BM584="N/A",BI584="N/A"),"",GetCertCharge(H584,"Y",AL584))</f>
        <v>204</v>
      </c>
      <c r="DF584" s="504">
        <f>IF(OR(AQ584="N/A",BM584="N/A",BI584="N/A"),"",DC584*Parameters!$L$3)</f>
        <v>771.34199999999987</v>
      </c>
      <c r="DG584" s="504">
        <f t="shared" si="158"/>
        <v>18308.207999999995</v>
      </c>
      <c r="DH584" s="504">
        <f t="shared" si="159"/>
        <v>6401.4713286713277</v>
      </c>
    </row>
    <row r="585" spans="2:112" x14ac:dyDescent="0.25">
      <c r="B585" s="798"/>
      <c r="C585" s="799" t="s">
        <v>1522</v>
      </c>
      <c r="D585" s="512"/>
      <c r="E585" s="512"/>
      <c r="F585" s="722" t="s">
        <v>24</v>
      </c>
      <c r="G585" s="800"/>
      <c r="H585" s="801">
        <v>2.86</v>
      </c>
      <c r="I585" s="509" t="s">
        <v>196</v>
      </c>
      <c r="J585" s="802" t="s">
        <v>250</v>
      </c>
      <c r="K585" s="803" t="s">
        <v>251</v>
      </c>
      <c r="L585" s="804" t="s">
        <v>215</v>
      </c>
      <c r="M585" s="804" t="s">
        <v>215</v>
      </c>
      <c r="N585" s="804" t="s">
        <v>202</v>
      </c>
      <c r="O585" s="804" t="s">
        <v>36</v>
      </c>
      <c r="P585" s="806"/>
      <c r="Q585" s="805"/>
      <c r="R585" s="805"/>
      <c r="S585" s="805"/>
      <c r="T585" s="805"/>
      <c r="U585" s="805">
        <v>1.01</v>
      </c>
      <c r="V585" s="805"/>
      <c r="W585" s="805"/>
      <c r="X585" s="805"/>
      <c r="Y585" s="805"/>
      <c r="Z585" s="805">
        <v>66.400000000000006</v>
      </c>
      <c r="AA585" s="512">
        <v>54</v>
      </c>
      <c r="AB585" s="512"/>
      <c r="AC585" s="512"/>
      <c r="AD585" s="807"/>
      <c r="AE585" s="805"/>
      <c r="AF585" s="805"/>
      <c r="AG585" s="805"/>
      <c r="AH585" s="805"/>
      <c r="AI585" s="512"/>
      <c r="AJ585" s="512" t="s">
        <v>1995</v>
      </c>
      <c r="AK585" s="807"/>
      <c r="AL585" s="512"/>
      <c r="AM585" s="807"/>
      <c r="AN585" s="512"/>
      <c r="AO585" s="559">
        <f t="array" ref="AO585">IF(AQ585="N/A","",GetRapPrice(I585,H585,J585,K585))</f>
        <v>15500</v>
      </c>
      <c r="AP585" s="509">
        <f t="shared" si="144"/>
        <v>-0.52</v>
      </c>
      <c r="AQ585" s="508">
        <f t="array" ref="AQ585">GetFMP(I585,H585,J585,K585,L585,M585,N585,O585,(Q585+R585)/2,Z585,AJ585,"Y")</f>
        <v>7440</v>
      </c>
      <c r="AR585" s="504">
        <f t="shared" si="145"/>
        <v>21278.399999999998</v>
      </c>
      <c r="AS585" s="808"/>
      <c r="AT585" s="809"/>
      <c r="AU585" s="810"/>
      <c r="AV585" s="810"/>
      <c r="AW585" s="811"/>
      <c r="AX585" s="811" t="s">
        <v>1441</v>
      </c>
      <c r="AY585" s="810" t="s">
        <v>1180</v>
      </c>
      <c r="AZ585" s="810" t="s">
        <v>267</v>
      </c>
      <c r="BA585" s="810" t="s">
        <v>1183</v>
      </c>
      <c r="BB585" s="810" t="s">
        <v>1183</v>
      </c>
      <c r="BC585" s="810" t="s">
        <v>1183</v>
      </c>
      <c r="BD585" s="810" t="s">
        <v>1234</v>
      </c>
      <c r="BE585" s="810" t="s">
        <v>1183</v>
      </c>
      <c r="BF585" s="811">
        <f>NaturalRelatedDisc(I585,H585,J585,K585,AX585,"Y",L585,M585,N585,O585)+NaturalRelatedDisc(I585,H585,J585,K585,AY585,"Y",L585,M585,N585,O585)+OpenRelatedDisc(I585,H585,J585,K585,AZ585,"Y",L585,M585,N585,O585)+GrainingRelatedDisc(I585,H585,J585,K585,BA585,"Surface","Y",L585,M585,N585,O585)+GrainingRelatedDisc(I585,H585,J585,K585,BB585,"Internal","Y",L585,M585,N585,O585)+OthersRelatedDisc(I585,H585,J585,K585,BC585,"Y",L585,M585,N585,O585)+OthersRelatedDisc(I585,H585,J585,K585,BD585,"Y",L585,M585,N585,O585)+OthersRelatedDisc(I585,H585,J585,K585,BE585,"Y",L585,M585,N585,O585)+cutrelatedDisc(I585,H585,J585,K585,L585,M585,N585,AW585,"Y",O585)+GetColClarupgDwg(I585,H585,J585,K585,AU585,AV585,"Y",L585)</f>
        <v>-0.02</v>
      </c>
      <c r="BG585" s="810" t="s">
        <v>1183</v>
      </c>
      <c r="BH585" s="810" t="s">
        <v>1160</v>
      </c>
      <c r="BI585" s="811">
        <f t="shared" si="146"/>
        <v>-2.5000000000000001E-2</v>
      </c>
      <c r="BJ585" s="810" t="s">
        <v>1183</v>
      </c>
      <c r="BK585" s="810" t="s">
        <v>1183</v>
      </c>
      <c r="BL585" s="810" t="s">
        <v>1322</v>
      </c>
      <c r="BM585" s="811">
        <f t="shared" si="147"/>
        <v>0</v>
      </c>
      <c r="BN585" s="812" t="s">
        <v>861</v>
      </c>
      <c r="BO585" s="812" t="s">
        <v>749</v>
      </c>
      <c r="BP585" s="812" t="s">
        <v>749</v>
      </c>
      <c r="BQ585" s="811">
        <f>cleanrelateddisc(I585, H585, J585, K585, BN585, BO585, "Y", L585, M585, N585)+HARelatedDisc(I585, H585, J585, K585,BP585, "Y", L585)</f>
        <v>0</v>
      </c>
      <c r="BR585" s="810"/>
      <c r="BS585" s="810"/>
      <c r="BT585" s="811"/>
      <c r="BU585" s="811"/>
      <c r="BV585" s="810"/>
      <c r="BW585" s="811"/>
      <c r="BX585" s="810"/>
      <c r="BY585" s="813"/>
      <c r="BZ585" s="811"/>
      <c r="CA585" s="813"/>
      <c r="CB585" s="811"/>
      <c r="CC585" s="810"/>
      <c r="CD585" s="810"/>
      <c r="CE585" s="810"/>
      <c r="CF585" s="810"/>
      <c r="CG585" s="810"/>
      <c r="CH585" s="810"/>
      <c r="CI585" s="810"/>
      <c r="CJ585" s="810"/>
      <c r="CK585" s="814"/>
      <c r="CL585" s="815">
        <f t="array" ref="CL585">getSection(I585,J585,K585)</f>
        <v>5</v>
      </c>
      <c r="CM585" s="508">
        <f t="array" ref="CM585">IF(AQ585="N/A","",IF(CU585="N/A",0,GetRapPrice(I585,H585,J585,K585)))</f>
        <v>15500</v>
      </c>
      <c r="CN585" s="509">
        <f t="shared" si="148"/>
        <v>-0.52</v>
      </c>
      <c r="CO585" s="509">
        <f t="array" ref="CO585">IF(AQ585="N/A","",IF(CU585="N/A",0,IF(ISBLANK(G585),0,GetPolSymmDiscount(I585,H585,J585,K585,L585,M585,N585,O585))))</f>
        <v>0</v>
      </c>
      <c r="CP585" s="509">
        <f t="array" ref="CP585">IF(AQ585="N/A","",Depthdisc(I585,H585,L585,J585,K585,Z585,"Y"))</f>
        <v>0</v>
      </c>
      <c r="CQ585" s="509">
        <f t="array" ref="CQ585">IF(AQ585="N/A","",IF(CU585="N/A",0,GetSizePremiums(I585,H585,J585,K585,L585,M585,N585,O585,getSection(G585,J585,K585))))</f>
        <v>0</v>
      </c>
      <c r="CR585" s="509">
        <f t="array" ref="CR585">IF(AQ585="N/A","",IF(CU585="N/A",0,IF(ISBLANK(G585),0,GetDiameterPremiums(I585,H585,L585,M585,N585,O585,J585,K585,T585))))</f>
        <v>0</v>
      </c>
      <c r="CS585" s="509">
        <f t="array" ref="CS585">IF(AQ585="N/A","",IF(CU585="N/A",0,IF(ISBLANK(G585),0,GetKtoSPremiums(I585,H585,J585,K585,AJ585))))</f>
        <v>0</v>
      </c>
      <c r="CT585" s="509">
        <f t="shared" si="149"/>
        <v>-0.52</v>
      </c>
      <c r="CU585" s="508">
        <f t="array" ref="CU585">IF(AQ585="N/A","",GetFMP(I585, H585, J585, K585, L585, M585, N585, O585, (Q585+R585)/2,Z585,AJ585,"Y"))</f>
        <v>7440</v>
      </c>
      <c r="CV585" s="504">
        <f t="shared" si="150"/>
        <v>21278.399999999998</v>
      </c>
      <c r="CW585" s="508">
        <f t="shared" si="151"/>
        <v>15500</v>
      </c>
      <c r="CX585" s="717">
        <f t="shared" si="152"/>
        <v>-4.4999999999999998E-2</v>
      </c>
      <c r="CY585" s="717">
        <f>IF(OR(AQ585="N/A",BM585="N/A",BI585="N/A"),"",IF(AND(H585&lt;1,H585&gt;=0.3,I584="ROUND"),IF(CT585&gt;=-0.4,-0.2,-0.15),MAX(CX585,IF(OR(AQ585="N/A",BM585="N/A",BI585="N/A"),"",GetFinalDiscount("Y", I585, H585, J585, K585, L585, M585, N585, O585, AS585, AT585,AU585,AV585, AW585, AX585,AY585, AZ585, BA585, BB585,BC585,BD585, BE585,BG585, BH585, BJ585, BK585, BN585, BO585, BP585)))))</f>
        <v>-4.4999999999999998E-2</v>
      </c>
      <c r="CZ585" s="717">
        <f t="shared" si="153"/>
        <v>-0.52</v>
      </c>
      <c r="DA585" s="509">
        <f t="shared" si="154"/>
        <v>-0.56500000000000006</v>
      </c>
      <c r="DB585" s="504">
        <f t="shared" si="155"/>
        <v>6742.4999999999991</v>
      </c>
      <c r="DC585" s="504">
        <f t="shared" si="156"/>
        <v>19283.549999999996</v>
      </c>
      <c r="DD585" s="504" t="str">
        <f t="shared" si="157"/>
        <v/>
      </c>
      <c r="DE585" s="504">
        <f t="array" ref="DE585">IF(OR(AQ585="N/A",BM585="N/A",BI585="N/A"),"",GetCertCharge(H585,"Y",AL585))</f>
        <v>204</v>
      </c>
      <c r="DF585" s="504">
        <f>IF(OR(AQ585="N/A",BM585="N/A",BI585="N/A"),"",DC585*Parameters!$L$3)</f>
        <v>771.34199999999987</v>
      </c>
      <c r="DG585" s="504">
        <f t="shared" si="158"/>
        <v>18308.207999999995</v>
      </c>
      <c r="DH585" s="504">
        <f t="shared" si="159"/>
        <v>6401.4713286713277</v>
      </c>
    </row>
    <row r="586" spans="2:112" x14ac:dyDescent="0.25">
      <c r="B586" s="798"/>
      <c r="C586" s="799" t="s">
        <v>1522</v>
      </c>
      <c r="D586" s="512"/>
      <c r="E586" s="512"/>
      <c r="F586" s="722" t="s">
        <v>24</v>
      </c>
      <c r="G586" s="800"/>
      <c r="H586" s="801">
        <v>2.86</v>
      </c>
      <c r="I586" s="509" t="s">
        <v>196</v>
      </c>
      <c r="J586" s="802" t="s">
        <v>250</v>
      </c>
      <c r="K586" s="803" t="s">
        <v>1887</v>
      </c>
      <c r="L586" s="804" t="s">
        <v>215</v>
      </c>
      <c r="M586" s="804" t="s">
        <v>215</v>
      </c>
      <c r="N586" s="804" t="s">
        <v>202</v>
      </c>
      <c r="O586" s="804" t="s">
        <v>36</v>
      </c>
      <c r="P586" s="806"/>
      <c r="Q586" s="805"/>
      <c r="R586" s="805"/>
      <c r="S586" s="805"/>
      <c r="T586" s="805"/>
      <c r="U586" s="805">
        <v>1.01</v>
      </c>
      <c r="V586" s="805"/>
      <c r="W586" s="805"/>
      <c r="X586" s="805"/>
      <c r="Y586" s="805"/>
      <c r="Z586" s="805">
        <v>66.400000000000006</v>
      </c>
      <c r="AA586" s="512">
        <v>54</v>
      </c>
      <c r="AB586" s="512"/>
      <c r="AC586" s="512"/>
      <c r="AD586" s="807"/>
      <c r="AE586" s="805"/>
      <c r="AF586" s="805"/>
      <c r="AG586" s="805"/>
      <c r="AH586" s="805"/>
      <c r="AI586" s="512"/>
      <c r="AJ586" s="512" t="s">
        <v>1995</v>
      </c>
      <c r="AK586" s="807"/>
      <c r="AL586" s="512"/>
      <c r="AM586" s="807"/>
      <c r="AN586" s="512"/>
      <c r="AO586" s="559">
        <f t="array" ref="AO586">IF(AQ586="N/A","",GetRapPrice(I586,H586,J586,K586))</f>
        <v>0</v>
      </c>
      <c r="AP586" s="509">
        <f t="shared" si="144"/>
        <v>0</v>
      </c>
      <c r="AQ586" s="508">
        <f t="array" ref="AQ586">GetFMP(I586,H586,J586,K586,L586,M586,N586,O586,(Q586+R586)/2,Z586,AJ586,"Y")</f>
        <v>0</v>
      </c>
      <c r="AR586" s="504">
        <f t="shared" si="145"/>
        <v>0</v>
      </c>
      <c r="AS586" s="808"/>
      <c r="AT586" s="809"/>
      <c r="AU586" s="810"/>
      <c r="AV586" s="810"/>
      <c r="AW586" s="811"/>
      <c r="AX586" s="811" t="s">
        <v>1441</v>
      </c>
      <c r="AY586" s="810" t="s">
        <v>1180</v>
      </c>
      <c r="AZ586" s="810" t="s">
        <v>267</v>
      </c>
      <c r="BA586" s="810" t="s">
        <v>1183</v>
      </c>
      <c r="BB586" s="810" t="s">
        <v>1183</v>
      </c>
      <c r="BC586" s="810" t="s">
        <v>1183</v>
      </c>
      <c r="BD586" s="810" t="s">
        <v>1234</v>
      </c>
      <c r="BE586" s="810" t="s">
        <v>1183</v>
      </c>
      <c r="BF586" s="811">
        <f>NaturalRelatedDisc(I586,H586,J586,K586,AX586,"Y",L586,M586,N586,O586)+NaturalRelatedDisc(I586,H586,J586,K586,AY586,"Y",L586,M586,N586,O586)+OpenRelatedDisc(I586,H586,J586,K586,AZ586,"Y",L586,M586,N586,O586)+GrainingRelatedDisc(I586,H586,J586,K586,BA586,"Surface","Y",L586,M586,N586,O586)+GrainingRelatedDisc(I586,H586,J586,K586,BB586,"Internal","Y",L586,M586,N586,O586)+OthersRelatedDisc(I586,H586,J586,K586,BC586,"Y",L586,M586,N586,O586)+OthersRelatedDisc(I586,H586,J586,K586,BD586,"Y",L586,M586,N586,O586)+OthersRelatedDisc(I586,H586,J586,K586,BE586,"Y",L586,M586,N586,O586)+cutrelatedDisc(I586,H586,J586,K586,L586,M586,N586,AW586,"Y",O586)+GetColClarupgDwg(I586,H586,J586,K586,AU586,AV586,"Y",L586)</f>
        <v>0</v>
      </c>
      <c r="BG586" s="810" t="s">
        <v>1183</v>
      </c>
      <c r="BH586" s="810" t="s">
        <v>1160</v>
      </c>
      <c r="BI586" s="811">
        <f t="shared" si="146"/>
        <v>0</v>
      </c>
      <c r="BJ586" s="810" t="s">
        <v>1183</v>
      </c>
      <c r="BK586" s="810" t="s">
        <v>1183</v>
      </c>
      <c r="BL586" s="810" t="s">
        <v>1322</v>
      </c>
      <c r="BM586" s="811">
        <f t="shared" si="147"/>
        <v>0</v>
      </c>
      <c r="BN586" s="812" t="s">
        <v>861</v>
      </c>
      <c r="BO586" s="812" t="s">
        <v>749</v>
      </c>
      <c r="BP586" s="812" t="s">
        <v>749</v>
      </c>
      <c r="BQ586" s="811">
        <f>cleanrelateddisc(I586, H586, J586, K586, BN586, BO586, "Y", L586, M586, N586)+HARelatedDisc(I586, H586, J586, K586,BP586, "Y", L586)</f>
        <v>0</v>
      </c>
      <c r="BR586" s="810"/>
      <c r="BS586" s="810"/>
      <c r="BT586" s="811"/>
      <c r="BU586" s="811"/>
      <c r="BV586" s="810"/>
      <c r="BW586" s="811"/>
      <c r="BX586" s="810"/>
      <c r="BY586" s="813"/>
      <c r="BZ586" s="811"/>
      <c r="CA586" s="813"/>
      <c r="CB586" s="811"/>
      <c r="CC586" s="810"/>
      <c r="CD586" s="810"/>
      <c r="CE586" s="810"/>
      <c r="CF586" s="810"/>
      <c r="CG586" s="810"/>
      <c r="CH586" s="810"/>
      <c r="CI586" s="810"/>
      <c r="CJ586" s="810"/>
      <c r="CK586" s="814"/>
      <c r="CL586" s="815">
        <f t="array" ref="CL586">getSection(I586,J586,K586)</f>
        <v>0</v>
      </c>
      <c r="CM586" s="508">
        <f t="array" ref="CM586">IF(AQ586="N/A","",IF(CU586="N/A",0,GetRapPrice(I586,H586,J586,K586)))</f>
        <v>0</v>
      </c>
      <c r="CN586" s="509">
        <f t="shared" si="148"/>
        <v>0</v>
      </c>
      <c r="CO586" s="509">
        <f t="array" ref="CO586">IF(AQ586="N/A","",IF(CU586="N/A",0,IF(ISBLANK(G586),0,GetPolSymmDiscount(I586,H586,J586,K586,L586,M586,N586,O586))))</f>
        <v>0</v>
      </c>
      <c r="CP586" s="509">
        <f t="array" ref="CP586">IF(AQ586="N/A","",Depthdisc(I586,H586,L586,J586,K586,Z586,"Y"))</f>
        <v>0</v>
      </c>
      <c r="CQ586" s="509">
        <f t="array" ref="CQ586">IF(AQ586="N/A","",IF(CU586="N/A",0,GetSizePremiums(I586,H586,J586,K586,L586,M586,N586,O586,getSection(G586,J586,K586))))</f>
        <v>0</v>
      </c>
      <c r="CR586" s="509">
        <f t="array" ref="CR586">IF(AQ586="N/A","",IF(CU586="N/A",0,IF(ISBLANK(G586),0,GetDiameterPremiums(I586,H586,L586,M586,N586,O586,J586,K586,T586))))</f>
        <v>0</v>
      </c>
      <c r="CS586" s="509">
        <f t="array" ref="CS586">IF(AQ586="N/A","",IF(CU586="N/A",0,IF(ISBLANK(G586),0,GetKtoSPremiums(I586,H586,J586,K586,AJ586))))</f>
        <v>0</v>
      </c>
      <c r="CT586" s="509" t="str">
        <f t="shared" si="149"/>
        <v/>
      </c>
      <c r="CU586" s="508">
        <f t="array" ref="CU586">IF(AQ586="N/A","",GetFMP(I586, H586, J586, K586, L586, M586, N586, O586, (Q586+R586)/2,Z586,AJ586,"Y"))</f>
        <v>0</v>
      </c>
      <c r="CV586" s="504">
        <f t="shared" si="150"/>
        <v>0</v>
      </c>
      <c r="CW586" s="508">
        <f t="shared" si="151"/>
        <v>0</v>
      </c>
      <c r="CX586" s="717">
        <f t="shared" si="152"/>
        <v>0</v>
      </c>
      <c r="CY586" s="717">
        <f>IF(OR(AQ586="N/A",BM586="N/A",BI586="N/A"),"",IF(AND(H586&lt;1,H586&gt;=0.3,I585="ROUND"),IF(CT586&gt;=-0.4,-0.2,-0.15),MAX(CX586,IF(OR(AQ586="N/A",BM586="N/A",BI586="N/A"),"",GetFinalDiscount("Y", I586, H586, J586, K586, L586, M586, N586, O586, AS586, AT586,AU586,AV586, AW586, AX586,AY586, AZ586, BA586, BB586,BC586,BD586, BE586,BG586, BH586, BJ586, BK586, BN586, BO586, BP586)))))</f>
        <v>0</v>
      </c>
      <c r="CZ586" s="717" t="str">
        <f t="shared" si="153"/>
        <v/>
      </c>
      <c r="DA586" s="509" t="e">
        <f t="shared" si="154"/>
        <v>#VALUE!</v>
      </c>
      <c r="DB586" s="504" t="e">
        <f t="shared" si="155"/>
        <v>#VALUE!</v>
      </c>
      <c r="DC586" s="504" t="e">
        <f t="shared" si="156"/>
        <v>#VALUE!</v>
      </c>
      <c r="DD586" s="504" t="str">
        <f t="shared" si="157"/>
        <v/>
      </c>
      <c r="DE586" s="504">
        <f t="array" ref="DE586">IF(OR(AQ586="N/A",BM586="N/A",BI586="N/A"),"",GetCertCharge(H586,"Y",AL586))</f>
        <v>204</v>
      </c>
      <c r="DF586" s="504" t="e">
        <f>IF(OR(AQ586="N/A",BM586="N/A",BI586="N/A"),"",DC586*Parameters!$L$3)</f>
        <v>#VALUE!</v>
      </c>
      <c r="DG586" s="504" t="e">
        <f t="shared" si="158"/>
        <v>#VALUE!</v>
      </c>
      <c r="DH586" s="504" t="e">
        <f t="shared" si="159"/>
        <v>#VALUE!</v>
      </c>
    </row>
    <row r="587" spans="2:112" x14ac:dyDescent="0.25">
      <c r="B587" s="798"/>
      <c r="C587" s="799" t="s">
        <v>1503</v>
      </c>
      <c r="D587" s="512"/>
      <c r="E587" s="512"/>
      <c r="F587" s="722" t="s">
        <v>24</v>
      </c>
      <c r="G587" s="800"/>
      <c r="H587" s="801">
        <v>3</v>
      </c>
      <c r="I587" s="509" t="s">
        <v>196</v>
      </c>
      <c r="J587" s="802" t="s">
        <v>186</v>
      </c>
      <c r="K587" s="803" t="s">
        <v>234</v>
      </c>
      <c r="L587" s="804" t="s">
        <v>188</v>
      </c>
      <c r="M587" s="805" t="s">
        <v>188</v>
      </c>
      <c r="N587" s="804" t="s">
        <v>188</v>
      </c>
      <c r="O587" s="804" t="s">
        <v>22</v>
      </c>
      <c r="P587" s="806"/>
      <c r="Q587" s="805"/>
      <c r="R587" s="805"/>
      <c r="S587" s="805"/>
      <c r="T587" s="805"/>
      <c r="U587" s="805">
        <v>1.01</v>
      </c>
      <c r="V587" s="805"/>
      <c r="W587" s="805"/>
      <c r="X587" s="805"/>
      <c r="Y587" s="805"/>
      <c r="Z587" s="805">
        <v>61.9</v>
      </c>
      <c r="AA587" s="512">
        <v>56</v>
      </c>
      <c r="AB587" s="512"/>
      <c r="AC587" s="512"/>
      <c r="AD587" s="807"/>
      <c r="AE587" s="805"/>
      <c r="AF587" s="805"/>
      <c r="AG587" s="805"/>
      <c r="AH587" s="805"/>
      <c r="AI587" s="512"/>
      <c r="AJ587" s="512" t="s">
        <v>2029</v>
      </c>
      <c r="AK587" s="807"/>
      <c r="AL587" s="512"/>
      <c r="AM587" s="807"/>
      <c r="AN587" s="512"/>
      <c r="AO587" s="559">
        <f t="array" ref="AO587">IF(AQ587="N/A","",GetRapPrice(I587,H587,J587,K587))</f>
        <v>49000</v>
      </c>
      <c r="AP587" s="509">
        <f t="shared" si="144"/>
        <v>-0.38</v>
      </c>
      <c r="AQ587" s="508">
        <f t="array" ref="AQ587">GetFMP(I587,H587,J587,K587,L587,M587,N587,O587,(Q587+R587)/2,Z587,AJ587,"Y")</f>
        <v>30380</v>
      </c>
      <c r="AR587" s="504">
        <f t="shared" si="145"/>
        <v>91140</v>
      </c>
      <c r="AS587" s="808"/>
      <c r="AT587" s="809"/>
      <c r="AU587" s="810"/>
      <c r="AV587" s="810"/>
      <c r="AW587" s="811" t="s">
        <v>189</v>
      </c>
      <c r="AX587" s="811" t="s">
        <v>1183</v>
      </c>
      <c r="AY587" s="810" t="s">
        <v>1183</v>
      </c>
      <c r="AZ587" s="810" t="s">
        <v>1183</v>
      </c>
      <c r="BA587" s="810" t="s">
        <v>195</v>
      </c>
      <c r="BB587" s="810" t="s">
        <v>1183</v>
      </c>
      <c r="BC587" s="810" t="s">
        <v>1183</v>
      </c>
      <c r="BD587" s="810" t="s">
        <v>1183</v>
      </c>
      <c r="BE587" s="810" t="s">
        <v>1183</v>
      </c>
      <c r="BF587" s="811">
        <f>NaturalRelatedDisc(I587,H587,J587,K587,AX587,"Y",L587,M587,N587,O587)+NaturalRelatedDisc(I587,H587,J587,K587,AY587,"Y",L587,M587,N587,O587)+OpenRelatedDisc(I587,H587,J587,K587,AZ587,"Y",L587,M587,N587,O587)+GrainingRelatedDisc(I587,H587,J587,K587,BA587,"Surface","Y",L587,M587,N587,O587)+GrainingRelatedDisc(I587,H587,J587,K587,BB587,"Internal","Y",L587,M587,N587,O587)+OthersRelatedDisc(I587,H587,J587,K587,BC587,"Y",L587,M587,N587,O587)+OthersRelatedDisc(I587,H587,J587,K587,BD587,"Y",L587,M587,N587,O587)+OthersRelatedDisc(I587,H587,J587,K587,BE587,"Y",L587,M587,N587,O587)+cutrelatedDisc(I587,H587,J587,K587,L587,M587,N587,AW587,"Y",O587)+GetColClarupgDwg(I587,H587,J587,K587,AU587,AV587,"Y",L587)</f>
        <v>0</v>
      </c>
      <c r="BG587" s="810" t="s">
        <v>1183</v>
      </c>
      <c r="BH587" s="810" t="s">
        <v>1183</v>
      </c>
      <c r="BI587" s="811">
        <f t="shared" si="146"/>
        <v>0</v>
      </c>
      <c r="BJ587" s="810" t="s">
        <v>1284</v>
      </c>
      <c r="BK587" s="810" t="s">
        <v>1183</v>
      </c>
      <c r="BL587" s="810" t="s">
        <v>1323</v>
      </c>
      <c r="BM587" s="811">
        <f t="shared" si="147"/>
        <v>-0.03</v>
      </c>
      <c r="BN587" s="812" t="s">
        <v>861</v>
      </c>
      <c r="BO587" s="812" t="s">
        <v>861</v>
      </c>
      <c r="BP587" s="812" t="s">
        <v>861</v>
      </c>
      <c r="BQ587" s="811">
        <f>cleanrelateddisc(I587, H587, J587, K587, BN587, BO587, "Y", L587, M587, N587)+HARelatedDisc(I587, H587, J587, K587,BP587, "Y", L587)</f>
        <v>0.01</v>
      </c>
      <c r="BR587" s="810"/>
      <c r="BS587" s="810"/>
      <c r="BT587" s="811"/>
      <c r="BU587" s="811"/>
      <c r="BV587" s="810"/>
      <c r="BW587" s="811"/>
      <c r="BX587" s="810"/>
      <c r="BY587" s="813"/>
      <c r="BZ587" s="811"/>
      <c r="CA587" s="813"/>
      <c r="CB587" s="811"/>
      <c r="CC587" s="810"/>
      <c r="CD587" s="810"/>
      <c r="CE587" s="810"/>
      <c r="CF587" s="810"/>
      <c r="CG587" s="810"/>
      <c r="CH587" s="810"/>
      <c r="CI587" s="810"/>
      <c r="CJ587" s="810"/>
      <c r="CK587" s="814"/>
      <c r="CL587" s="815">
        <f t="array" ref="CL587">getSection(I587,J587,K587)</f>
        <v>1</v>
      </c>
      <c r="CM587" s="508">
        <f t="array" ref="CM587">IF(AQ587="N/A","",IF(CU587="N/A",0,GetRapPrice(I587,H587,J587,K587)))</f>
        <v>49000</v>
      </c>
      <c r="CN587" s="509">
        <f t="shared" si="148"/>
        <v>-0.36</v>
      </c>
      <c r="CO587" s="509">
        <f t="array" ref="CO587">IF(AQ587="N/A","",IF(CU587="N/A",0,IF(ISBLANK(G587),0,GetPolSymmDiscount(I587,H587,J587,K587,L587,M587,N587,O587))))</f>
        <v>0</v>
      </c>
      <c r="CP587" s="509">
        <f t="array" ref="CP587">IF(AQ587="N/A","",Depthdisc(I587,H587,L587,J587,K587,Z587,"Y"))</f>
        <v>0</v>
      </c>
      <c r="CQ587" s="509">
        <f t="array" ref="CQ587">IF(AQ587="N/A","",IF(CU587="N/A",0,GetSizePremiums(I587,H587,J587,K587,L587,M587,N587,O587,getSection(G587,J587,K587))))</f>
        <v>-0.02</v>
      </c>
      <c r="CR587" s="509">
        <f t="array" ref="CR587">IF(AQ587="N/A","",IF(CU587="N/A",0,IF(ISBLANK(G587),0,GetDiameterPremiums(I587,H587,L587,M587,N587,O587,J587,K587,T587))))</f>
        <v>0</v>
      </c>
      <c r="CS587" s="509">
        <f t="array" ref="CS587">IF(AQ587="N/A","",IF(CU587="N/A",0,IF(ISBLANK(G587),0,GetKtoSPremiums(I587,H587,J587,K587,AJ587))))</f>
        <v>0</v>
      </c>
      <c r="CT587" s="509">
        <f t="shared" si="149"/>
        <v>-0.38</v>
      </c>
      <c r="CU587" s="508">
        <f t="array" ref="CU587">IF(AQ587="N/A","",GetFMP(I587, H587, J587, K587, L587, M587, N587, O587, (Q587+R587)/2,Z587,AJ587,"Y"))</f>
        <v>30380</v>
      </c>
      <c r="CV587" s="504">
        <f t="shared" si="150"/>
        <v>91140</v>
      </c>
      <c r="CW587" s="508">
        <f t="shared" si="151"/>
        <v>49000</v>
      </c>
      <c r="CX587" s="717">
        <f t="shared" si="152"/>
        <v>-1.9999999999999997E-2</v>
      </c>
      <c r="CY587" s="717">
        <f>IF(OR(AQ587="N/A",BM587="N/A",BI587="N/A"),"",IF(AND(H587&lt;1,H587&gt;=0.3,I586="ROUND"),IF(CT587&gt;=-0.4,-0.2,-0.15),MAX(CX587,IF(OR(AQ587="N/A",BM587="N/A",BI587="N/A"),"",GetFinalDiscount("Y", I587, H587, J587, K587, L587, M587, N587, O587, AS587, AT587,AU587,AV587, AW587, AX587,AY587, AZ587, BA587, BB587,BC587,BD587, BE587,BG587, BH587, BJ587, BK587, BN587, BO587, BP587)))))</f>
        <v>-1.9999999999999997E-2</v>
      </c>
      <c r="CZ587" s="717">
        <f t="shared" si="153"/>
        <v>-0.38</v>
      </c>
      <c r="DA587" s="509">
        <f t="shared" si="154"/>
        <v>-0.4</v>
      </c>
      <c r="DB587" s="504">
        <f t="shared" si="155"/>
        <v>29400</v>
      </c>
      <c r="DC587" s="504">
        <f t="shared" si="156"/>
        <v>88200</v>
      </c>
      <c r="DD587" s="504" t="str">
        <f t="shared" si="157"/>
        <v/>
      </c>
      <c r="DE587" s="504">
        <f t="array" ref="DE587">IF(OR(AQ587="N/A",BM587="N/A",BI587="N/A"),"",GetCertCharge(H587,"Y",AL587))</f>
        <v>298</v>
      </c>
      <c r="DF587" s="504">
        <f>IF(OR(AQ587="N/A",BM587="N/A",BI587="N/A"),"",DC587*Parameters!$L$3)</f>
        <v>3528</v>
      </c>
      <c r="DG587" s="504">
        <f t="shared" si="158"/>
        <v>84374</v>
      </c>
      <c r="DH587" s="504">
        <f t="shared" si="159"/>
        <v>28124.666666666668</v>
      </c>
    </row>
    <row r="588" spans="2:112" x14ac:dyDescent="0.25">
      <c r="B588" s="798"/>
      <c r="C588" s="799" t="s">
        <v>1875</v>
      </c>
      <c r="D588" s="512"/>
      <c r="E588" s="512"/>
      <c r="F588" s="722" t="s">
        <v>24</v>
      </c>
      <c r="G588" s="800"/>
      <c r="H588" s="801">
        <v>3</v>
      </c>
      <c r="I588" s="509" t="s">
        <v>196</v>
      </c>
      <c r="J588" s="802" t="s">
        <v>186</v>
      </c>
      <c r="K588" s="803" t="s">
        <v>234</v>
      </c>
      <c r="L588" s="804" t="s">
        <v>188</v>
      </c>
      <c r="M588" s="805" t="s">
        <v>188</v>
      </c>
      <c r="N588" s="804" t="s">
        <v>188</v>
      </c>
      <c r="O588" s="804" t="s">
        <v>22</v>
      </c>
      <c r="P588" s="806"/>
      <c r="Q588" s="805"/>
      <c r="R588" s="805"/>
      <c r="S588" s="805"/>
      <c r="T588" s="805"/>
      <c r="U588" s="805">
        <v>1.01</v>
      </c>
      <c r="V588" s="805"/>
      <c r="W588" s="805"/>
      <c r="X588" s="805"/>
      <c r="Y588" s="805"/>
      <c r="Z588" s="805">
        <v>61.9</v>
      </c>
      <c r="AA588" s="512">
        <v>56</v>
      </c>
      <c r="AB588" s="512"/>
      <c r="AC588" s="512"/>
      <c r="AD588" s="807"/>
      <c r="AE588" s="805"/>
      <c r="AF588" s="805"/>
      <c r="AG588" s="805"/>
      <c r="AH588" s="805"/>
      <c r="AI588" s="512"/>
      <c r="AJ588" s="512" t="s">
        <v>2029</v>
      </c>
      <c r="AK588" s="807"/>
      <c r="AL588" s="512"/>
      <c r="AM588" s="807"/>
      <c r="AN588" s="512"/>
      <c r="AO588" s="559">
        <f t="array" ref="AO588">IF(AQ588="N/A","",GetRapPrice(I588,H588,J588,K588))</f>
        <v>49000</v>
      </c>
      <c r="AP588" s="509">
        <f t="shared" si="144"/>
        <v>-0.38</v>
      </c>
      <c r="AQ588" s="508">
        <f t="array" ref="AQ588">GetFMP(I588,H588,J588,K588,L588,M588,N588,O588,(Q588+R588)/2,Z588,AJ588,"Y")</f>
        <v>30380</v>
      </c>
      <c r="AR588" s="504">
        <f t="shared" si="145"/>
        <v>91140</v>
      </c>
      <c r="AS588" s="808"/>
      <c r="AT588" s="809"/>
      <c r="AU588" s="810"/>
      <c r="AV588" s="810"/>
      <c r="AW588" s="811" t="s">
        <v>189</v>
      </c>
      <c r="AX588" s="811" t="s">
        <v>1183</v>
      </c>
      <c r="AY588" s="810" t="s">
        <v>1183</v>
      </c>
      <c r="AZ588" s="810" t="s">
        <v>1183</v>
      </c>
      <c r="BA588" s="810" t="s">
        <v>195</v>
      </c>
      <c r="BB588" s="810" t="s">
        <v>1183</v>
      </c>
      <c r="BC588" s="810" t="s">
        <v>1183</v>
      </c>
      <c r="BD588" s="810" t="s">
        <v>1183</v>
      </c>
      <c r="BE588" s="810" t="s">
        <v>1183</v>
      </c>
      <c r="BF588" s="811">
        <f>NaturalRelatedDisc(I588,H588,J588,K588,AX588,"Y",L588,M588,N588,O588)+NaturalRelatedDisc(I588,H588,J588,K588,AY588,"Y",L588,M588,N588,O588)+OpenRelatedDisc(I588,H588,J588,K588,AZ588,"Y",L588,M588,N588,O588)+GrainingRelatedDisc(I588,H588,J588,K588,BA588,"Surface","Y",L588,M588,N588,O588)+GrainingRelatedDisc(I588,H588,J588,K588,BB588,"Internal","Y",L588,M588,N588,O588)+OthersRelatedDisc(I588,H588,J588,K588,BC588,"Y",L588,M588,N588,O588)+OthersRelatedDisc(I588,H588,J588,K588,BD588,"Y",L588,M588,N588,O588)+OthersRelatedDisc(I588,H588,J588,K588,BE588,"Y",L588,M588,N588,O588)+cutrelatedDisc(I588,H588,J588,K588,L588,M588,N588,AW588,"Y",O588)+GetColClarupgDwg(I588,H588,J588,K588,AU588,AV588,"Y",L588)</f>
        <v>0</v>
      </c>
      <c r="BG588" s="810" t="s">
        <v>1183</v>
      </c>
      <c r="BH588" s="810" t="s">
        <v>1183</v>
      </c>
      <c r="BI588" s="811">
        <f t="shared" si="146"/>
        <v>0</v>
      </c>
      <c r="BJ588" s="810" t="s">
        <v>1284</v>
      </c>
      <c r="BK588" s="810" t="s">
        <v>1183</v>
      </c>
      <c r="BL588" s="810" t="s">
        <v>1323</v>
      </c>
      <c r="BM588" s="811">
        <f t="shared" si="147"/>
        <v>-0.03</v>
      </c>
      <c r="BN588" s="812" t="s">
        <v>861</v>
      </c>
      <c r="BO588" s="812" t="s">
        <v>861</v>
      </c>
      <c r="BP588" s="812" t="s">
        <v>861</v>
      </c>
      <c r="BQ588" s="811">
        <f>cleanrelateddisc(I588, H588, J588, K588, BN588, BO588, "Y", L588, M588, N588)+HARelatedDisc(I588, H588, J588, K588,BP588, "Y", L588)</f>
        <v>0.01</v>
      </c>
      <c r="BR588" s="810"/>
      <c r="BS588" s="810"/>
      <c r="BT588" s="811"/>
      <c r="BU588" s="811"/>
      <c r="BV588" s="810"/>
      <c r="BW588" s="811"/>
      <c r="BX588" s="810"/>
      <c r="BY588" s="813"/>
      <c r="BZ588" s="811"/>
      <c r="CA588" s="813"/>
      <c r="CB588" s="811"/>
      <c r="CC588" s="810"/>
      <c r="CD588" s="810"/>
      <c r="CE588" s="810"/>
      <c r="CF588" s="810"/>
      <c r="CG588" s="810"/>
      <c r="CH588" s="810"/>
      <c r="CI588" s="810"/>
      <c r="CJ588" s="810"/>
      <c r="CK588" s="814"/>
      <c r="CL588" s="815">
        <f t="array" ref="CL588">getSection(I588,J588,K588)</f>
        <v>1</v>
      </c>
      <c r="CM588" s="508">
        <f t="array" ref="CM588">IF(AQ588="N/A","",IF(CU588="N/A",0,GetRapPrice(I588,H588,J588,K588)))</f>
        <v>49000</v>
      </c>
      <c r="CN588" s="509">
        <f t="shared" si="148"/>
        <v>-0.36</v>
      </c>
      <c r="CO588" s="509">
        <f t="array" ref="CO588">IF(AQ588="N/A","",IF(CU588="N/A",0,IF(ISBLANK(G588),0,GetPolSymmDiscount(I588,H588,J588,K588,L588,M588,N588,O588))))</f>
        <v>0</v>
      </c>
      <c r="CP588" s="509">
        <f t="array" ref="CP588">IF(AQ588="N/A","",Depthdisc(I588,H588,L588,J588,K588,Z588,"Y"))</f>
        <v>0</v>
      </c>
      <c r="CQ588" s="509">
        <f t="array" ref="CQ588">IF(AQ588="N/A","",IF(CU588="N/A",0,GetSizePremiums(I588,H588,J588,K588,L588,M588,N588,O588,getSection(G588,J588,K588))))</f>
        <v>-0.02</v>
      </c>
      <c r="CR588" s="509">
        <f t="array" ref="CR588">IF(AQ588="N/A","",IF(CU588="N/A",0,IF(ISBLANK(G588),0,GetDiameterPremiums(I588,H588,L588,M588,N588,O588,J588,K588,T588))))</f>
        <v>0</v>
      </c>
      <c r="CS588" s="509">
        <f t="array" ref="CS588">IF(AQ588="N/A","",IF(CU588="N/A",0,IF(ISBLANK(G588),0,GetKtoSPremiums(I588,H588,J588,K588,AJ588))))</f>
        <v>0</v>
      </c>
      <c r="CT588" s="509">
        <f t="shared" si="149"/>
        <v>-0.38</v>
      </c>
      <c r="CU588" s="508">
        <f t="array" ref="CU588">IF(AQ588="N/A","",GetFMP(I588, H588, J588, K588, L588, M588, N588, O588, (Q588+R588)/2,Z588,AJ588,"Y"))</f>
        <v>30380</v>
      </c>
      <c r="CV588" s="504">
        <f t="shared" si="150"/>
        <v>91140</v>
      </c>
      <c r="CW588" s="508">
        <f t="shared" si="151"/>
        <v>49000</v>
      </c>
      <c r="CX588" s="717">
        <f t="shared" si="152"/>
        <v>-1.9999999999999997E-2</v>
      </c>
      <c r="CY588" s="717">
        <f>IF(OR(AQ588="N/A",BM588="N/A",BI588="N/A"),"",IF(AND(H588&lt;1,H588&gt;=0.3,I587="ROUND"),IF(CT588&gt;=-0.4,-0.2,-0.15),MAX(CX588,IF(OR(AQ588="N/A",BM588="N/A",BI588="N/A"),"",GetFinalDiscount("Y", I588, H588, J588, K588, L588, M588, N588, O588, AS588, AT588,AU588,AV588, AW588, AX588,AY588, AZ588, BA588, BB588,BC588,BD588, BE588,BG588, BH588, BJ588, BK588, BN588, BO588, BP588)))))</f>
        <v>-1.9999999999999997E-2</v>
      </c>
      <c r="CZ588" s="717">
        <f t="shared" si="153"/>
        <v>-0.38</v>
      </c>
      <c r="DA588" s="509">
        <f t="shared" si="154"/>
        <v>-0.4</v>
      </c>
      <c r="DB588" s="504">
        <f t="shared" si="155"/>
        <v>29400</v>
      </c>
      <c r="DC588" s="504">
        <f t="shared" si="156"/>
        <v>88200</v>
      </c>
      <c r="DD588" s="504" t="str">
        <f t="shared" si="157"/>
        <v/>
      </c>
      <c r="DE588" s="504">
        <f t="array" ref="DE588">IF(OR(AQ588="N/A",BM588="N/A",BI588="N/A"),"",GetCertCharge(H588,"Y",AL588))</f>
        <v>298</v>
      </c>
      <c r="DF588" s="504">
        <f>IF(OR(AQ588="N/A",BM588="N/A",BI588="N/A"),"",DC588*Parameters!$L$3)</f>
        <v>3528</v>
      </c>
      <c r="DG588" s="504">
        <f t="shared" si="158"/>
        <v>84374</v>
      </c>
      <c r="DH588" s="504">
        <f t="shared" si="159"/>
        <v>28124.666666666668</v>
      </c>
    </row>
    <row r="589" spans="2:112" x14ac:dyDescent="0.25">
      <c r="B589" s="798"/>
      <c r="C589" s="799" t="s">
        <v>1504</v>
      </c>
      <c r="D589" s="512"/>
      <c r="E589" s="512"/>
      <c r="F589" s="722" t="s">
        <v>24</v>
      </c>
      <c r="G589" s="800"/>
      <c r="H589" s="801">
        <v>3.02</v>
      </c>
      <c r="I589" s="509" t="s">
        <v>196</v>
      </c>
      <c r="J589" s="802" t="s">
        <v>213</v>
      </c>
      <c r="K589" s="803" t="s">
        <v>259</v>
      </c>
      <c r="L589" s="804" t="s">
        <v>188</v>
      </c>
      <c r="M589" s="805" t="s">
        <v>188</v>
      </c>
      <c r="N589" s="804" t="s">
        <v>188</v>
      </c>
      <c r="O589" s="804" t="s">
        <v>22</v>
      </c>
      <c r="P589" s="806"/>
      <c r="Q589" s="805"/>
      <c r="R589" s="805"/>
      <c r="S589" s="805"/>
      <c r="T589" s="805"/>
      <c r="U589" s="805">
        <v>1</v>
      </c>
      <c r="V589" s="805"/>
      <c r="W589" s="805"/>
      <c r="X589" s="805"/>
      <c r="Y589" s="805"/>
      <c r="Z589" s="805">
        <v>61.8</v>
      </c>
      <c r="AA589" s="512">
        <v>57</v>
      </c>
      <c r="AB589" s="512"/>
      <c r="AC589" s="512"/>
      <c r="AD589" s="807"/>
      <c r="AE589" s="805"/>
      <c r="AF589" s="805"/>
      <c r="AG589" s="805"/>
      <c r="AH589" s="805"/>
      <c r="AI589" s="512"/>
      <c r="AJ589" s="512" t="s">
        <v>1966</v>
      </c>
      <c r="AK589" s="807"/>
      <c r="AL589" s="512"/>
      <c r="AM589" s="807"/>
      <c r="AN589" s="512"/>
      <c r="AO589" s="559">
        <f t="array" ref="AO589">IF(AQ589="N/A","",GetRapPrice(I589,H589,J589,K589))</f>
        <v>25000</v>
      </c>
      <c r="AP589" s="509">
        <f t="shared" si="144"/>
        <v>-0.34000000000000019</v>
      </c>
      <c r="AQ589" s="508">
        <f t="array" ref="AQ589">GetFMP(I589,H589,J589,K589,L589,M589,N589,O589,(Q589+R589)/2,Z589,AJ589,"Y")</f>
        <v>16499.999999999996</v>
      </c>
      <c r="AR589" s="504">
        <f t="shared" si="145"/>
        <v>49829.999999999993</v>
      </c>
      <c r="AS589" s="808"/>
      <c r="AT589" s="809"/>
      <c r="AU589" s="810"/>
      <c r="AV589" s="810"/>
      <c r="AW589" s="811" t="s">
        <v>203</v>
      </c>
      <c r="AX589" s="811" t="s">
        <v>1183</v>
      </c>
      <c r="AY589" s="810" t="s">
        <v>1183</v>
      </c>
      <c r="AZ589" s="810" t="s">
        <v>1183</v>
      </c>
      <c r="BA589" s="810" t="s">
        <v>1183</v>
      </c>
      <c r="BB589" s="810" t="s">
        <v>1183</v>
      </c>
      <c r="BC589" s="810" t="s">
        <v>1183</v>
      </c>
      <c r="BD589" s="810" t="s">
        <v>1183</v>
      </c>
      <c r="BE589" s="810" t="s">
        <v>1183</v>
      </c>
      <c r="BF589" s="811">
        <f>NaturalRelatedDisc(I589,H589,J589,K589,AX589,"Y",L589,M589,N589,O589)+NaturalRelatedDisc(I589,H589,J589,K589,AY589,"Y",L589,M589,N589,O589)+OpenRelatedDisc(I589,H589,J589,K589,AZ589,"Y",L589,M589,N589,O589)+GrainingRelatedDisc(I589,H589,J589,K589,BA589,"Surface","Y",L589,M589,N589,O589)+GrainingRelatedDisc(I589,H589,J589,K589,BB589,"Internal","Y",L589,M589,N589,O589)+OthersRelatedDisc(I589,H589,J589,K589,BC589,"Y",L589,M589,N589,O589)+OthersRelatedDisc(I589,H589,J589,K589,BD589,"Y",L589,M589,N589,O589)+OthersRelatedDisc(I589,H589,J589,K589,BE589,"Y",L589,M589,N589,O589)+cutrelatedDisc(I589,H589,J589,K589,L589,M589,N589,AW589,"Y",O589)+GetColClarupgDwg(I589,H589,J589,K589,AU589,AV589,"Y",L589)</f>
        <v>-0.01</v>
      </c>
      <c r="BG589" s="810" t="s">
        <v>1183</v>
      </c>
      <c r="BH589" s="810" t="s">
        <v>1183</v>
      </c>
      <c r="BI589" s="811">
        <f t="shared" si="146"/>
        <v>0</v>
      </c>
      <c r="BJ589" s="810" t="s">
        <v>1285</v>
      </c>
      <c r="BK589" s="810" t="s">
        <v>1183</v>
      </c>
      <c r="BL589" s="810" t="s">
        <v>1323</v>
      </c>
      <c r="BM589" s="811">
        <f t="shared" si="147"/>
        <v>-0.06</v>
      </c>
      <c r="BN589" s="812" t="s">
        <v>749</v>
      </c>
      <c r="BO589" s="812" t="s">
        <v>861</v>
      </c>
      <c r="BP589" s="812" t="s">
        <v>861</v>
      </c>
      <c r="BQ589" s="811">
        <f>cleanrelateddisc(I589, H589, J589, K589, BN589, BO589, "Y", L589, M589, N589)+HARelatedDisc(I589, H589, J589, K589,BP589, "Y", L589)</f>
        <v>0.03</v>
      </c>
      <c r="BR589" s="810"/>
      <c r="BS589" s="810"/>
      <c r="BT589" s="811"/>
      <c r="BU589" s="811"/>
      <c r="BV589" s="810"/>
      <c r="BW589" s="811"/>
      <c r="BX589" s="810"/>
      <c r="BY589" s="813"/>
      <c r="BZ589" s="811"/>
      <c r="CA589" s="813"/>
      <c r="CB589" s="811"/>
      <c r="CC589" s="810"/>
      <c r="CD589" s="810"/>
      <c r="CE589" s="810"/>
      <c r="CF589" s="810"/>
      <c r="CG589" s="810"/>
      <c r="CH589" s="810"/>
      <c r="CI589" s="810"/>
      <c r="CJ589" s="810"/>
      <c r="CK589" s="814"/>
      <c r="CL589" s="815">
        <f t="array" ref="CL589">getSection(I589,J589,K589)</f>
        <v>7</v>
      </c>
      <c r="CM589" s="508">
        <f t="array" ref="CM589">IF(AQ589="N/A","",IF(CU589="N/A",0,GetRapPrice(I589,H589,J589,K589)))</f>
        <v>25000</v>
      </c>
      <c r="CN589" s="509">
        <f t="shared" si="148"/>
        <v>-0.34000000000000019</v>
      </c>
      <c r="CO589" s="509">
        <f t="array" ref="CO589">IF(AQ589="N/A","",IF(CU589="N/A",0,IF(ISBLANK(G589),0,GetPolSymmDiscount(I589,H589,J589,K589,L589,M589,N589,O589))))</f>
        <v>0</v>
      </c>
      <c r="CP589" s="509">
        <f t="array" ref="CP589">IF(AQ589="N/A","",Depthdisc(I589,H589,L589,J589,K589,Z589,"Y"))</f>
        <v>0</v>
      </c>
      <c r="CQ589" s="509">
        <f t="array" ref="CQ589">IF(AQ589="N/A","",IF(CU589="N/A",0,GetSizePremiums(I589,H589,J589,K589,L589,M589,N589,O589,getSection(G589,J589,K589))))</f>
        <v>0</v>
      </c>
      <c r="CR589" s="509">
        <f t="array" ref="CR589">IF(AQ589="N/A","",IF(CU589="N/A",0,IF(ISBLANK(G589),0,GetDiameterPremiums(I589,H589,L589,M589,N589,O589,J589,K589,T589))))</f>
        <v>0</v>
      </c>
      <c r="CS589" s="509">
        <f t="array" ref="CS589">IF(AQ589="N/A","",IF(CU589="N/A",0,IF(ISBLANK(G589),0,GetKtoSPremiums(I589,H589,J589,K589,AJ589))))</f>
        <v>0</v>
      </c>
      <c r="CT589" s="509">
        <f t="shared" si="149"/>
        <v>-0.34000000000000019</v>
      </c>
      <c r="CU589" s="508">
        <f t="array" ref="CU589">IF(AQ589="N/A","",GetFMP(I589, H589, J589, K589, L589, M589, N589, O589, (Q589+R589)/2,Z589,AJ589,"Y"))</f>
        <v>16499.999999999996</v>
      </c>
      <c r="CV589" s="504">
        <f t="shared" si="150"/>
        <v>49829.999999999993</v>
      </c>
      <c r="CW589" s="508">
        <f t="shared" si="151"/>
        <v>25000</v>
      </c>
      <c r="CX589" s="717">
        <f t="shared" si="152"/>
        <v>-3.9999999999999994E-2</v>
      </c>
      <c r="CY589" s="717">
        <f>IF(OR(AQ589="N/A",BM589="N/A",BI589="N/A"),"",IF(AND(H589&lt;1,H589&gt;=0.3,I588="ROUND"),IF(CT589&gt;=-0.4,-0.2,-0.15),MAX(CX589,IF(OR(AQ589="N/A",BM589="N/A",BI589="N/A"),"",GetFinalDiscount("Y", I589, H589, J589, K589, L589, M589, N589, O589, AS589, AT589,AU589,AV589, AW589, AX589,AY589, AZ589, BA589, BB589,BC589,BD589, BE589,BG589, BH589, BJ589, BK589, BN589, BO589, BP589)))))</f>
        <v>-3.9999999999999994E-2</v>
      </c>
      <c r="CZ589" s="717">
        <f t="shared" si="153"/>
        <v>-0.34000000000000019</v>
      </c>
      <c r="DA589" s="509">
        <f t="shared" si="154"/>
        <v>-0.38000000000000017</v>
      </c>
      <c r="DB589" s="504">
        <f t="shared" si="155"/>
        <v>15499.999999999996</v>
      </c>
      <c r="DC589" s="504">
        <f t="shared" si="156"/>
        <v>46809.999999999993</v>
      </c>
      <c r="DD589" s="504" t="str">
        <f t="shared" si="157"/>
        <v/>
      </c>
      <c r="DE589" s="504">
        <f t="array" ref="DE589">IF(OR(AQ589="N/A",BM589="N/A",BI589="N/A"),"",GetCertCharge(H589,"Y",AL589))</f>
        <v>298</v>
      </c>
      <c r="DF589" s="504">
        <f>IF(OR(AQ589="N/A",BM589="N/A",BI589="N/A"),"",DC589*Parameters!$L$3)</f>
        <v>1872.3999999999996</v>
      </c>
      <c r="DG589" s="504">
        <f t="shared" si="158"/>
        <v>44639.599999999991</v>
      </c>
      <c r="DH589" s="504">
        <f t="shared" si="159"/>
        <v>14781.324503311256</v>
      </c>
    </row>
    <row r="590" spans="2:112" x14ac:dyDescent="0.25">
      <c r="B590" s="798"/>
      <c r="C590" s="799" t="s">
        <v>1876</v>
      </c>
      <c r="D590" s="512"/>
      <c r="E590" s="512"/>
      <c r="F590" s="722" t="s">
        <v>24</v>
      </c>
      <c r="G590" s="800"/>
      <c r="H590" s="801">
        <v>3.02</v>
      </c>
      <c r="I590" s="509" t="s">
        <v>196</v>
      </c>
      <c r="J590" s="802" t="s">
        <v>213</v>
      </c>
      <c r="K590" s="803" t="s">
        <v>259</v>
      </c>
      <c r="L590" s="804" t="s">
        <v>188</v>
      </c>
      <c r="M590" s="805" t="s">
        <v>188</v>
      </c>
      <c r="N590" s="804" t="s">
        <v>188</v>
      </c>
      <c r="O590" s="804" t="s">
        <v>22</v>
      </c>
      <c r="P590" s="806"/>
      <c r="Q590" s="805"/>
      <c r="R590" s="805"/>
      <c r="S590" s="805"/>
      <c r="T590" s="805"/>
      <c r="U590" s="805">
        <v>1</v>
      </c>
      <c r="V590" s="805"/>
      <c r="W590" s="805"/>
      <c r="X590" s="805"/>
      <c r="Y590" s="805"/>
      <c r="Z590" s="805">
        <v>61.8</v>
      </c>
      <c r="AA590" s="512">
        <v>57</v>
      </c>
      <c r="AB590" s="512"/>
      <c r="AC590" s="512"/>
      <c r="AD590" s="807"/>
      <c r="AE590" s="805"/>
      <c r="AF590" s="805"/>
      <c r="AG590" s="805"/>
      <c r="AH590" s="805"/>
      <c r="AI590" s="512"/>
      <c r="AJ590" s="512" t="s">
        <v>1966</v>
      </c>
      <c r="AK590" s="807"/>
      <c r="AL590" s="512"/>
      <c r="AM590" s="807"/>
      <c r="AN590" s="512"/>
      <c r="AO590" s="559">
        <f t="array" ref="AO590">IF(AQ590="N/A","",GetRapPrice(I590,H590,J590,K590))</f>
        <v>25000</v>
      </c>
      <c r="AP590" s="509">
        <f t="shared" si="144"/>
        <v>-0.34000000000000019</v>
      </c>
      <c r="AQ590" s="508">
        <f t="array" ref="AQ590">GetFMP(I590,H590,J590,K590,L590,M590,N590,O590,(Q590+R590)/2,Z590,AJ590,"Y")</f>
        <v>16499.999999999996</v>
      </c>
      <c r="AR590" s="504">
        <f t="shared" si="145"/>
        <v>49829.999999999993</v>
      </c>
      <c r="AS590" s="808"/>
      <c r="AT590" s="809"/>
      <c r="AU590" s="810"/>
      <c r="AV590" s="810"/>
      <c r="AW590" s="811" t="s">
        <v>203</v>
      </c>
      <c r="AX590" s="811" t="s">
        <v>1183</v>
      </c>
      <c r="AY590" s="810" t="s">
        <v>1183</v>
      </c>
      <c r="AZ590" s="810" t="s">
        <v>1183</v>
      </c>
      <c r="BA590" s="810" t="s">
        <v>1183</v>
      </c>
      <c r="BB590" s="810" t="s">
        <v>1183</v>
      </c>
      <c r="BC590" s="810" t="s">
        <v>1183</v>
      </c>
      <c r="BD590" s="810" t="s">
        <v>1183</v>
      </c>
      <c r="BE590" s="810" t="s">
        <v>1183</v>
      </c>
      <c r="BF590" s="811">
        <f>NaturalRelatedDisc(I590,H590,J590,K590,AX590,"Y",L590,M590,N590,O590)+NaturalRelatedDisc(I590,H590,J590,K590,AY590,"Y",L590,M590,N590,O590)+OpenRelatedDisc(I590,H590,J590,K590,AZ590,"Y",L590,M590,N590,O590)+GrainingRelatedDisc(I590,H590,J590,K590,BA590,"Surface","Y",L590,M590,N590,O590)+GrainingRelatedDisc(I590,H590,J590,K590,BB590,"Internal","Y",L590,M590,N590,O590)+OthersRelatedDisc(I590,H590,J590,K590,BC590,"Y",L590,M590,N590,O590)+OthersRelatedDisc(I590,H590,J590,K590,BD590,"Y",L590,M590,N590,O590)+OthersRelatedDisc(I590,H590,J590,K590,BE590,"Y",L590,M590,N590,O590)+cutrelatedDisc(I590,H590,J590,K590,L590,M590,N590,AW590,"Y",O590)+GetColClarupgDwg(I590,H590,J590,K590,AU590,AV590,"Y",L590)</f>
        <v>-0.01</v>
      </c>
      <c r="BG590" s="810" t="s">
        <v>1183</v>
      </c>
      <c r="BH590" s="810" t="s">
        <v>1183</v>
      </c>
      <c r="BI590" s="811">
        <f t="shared" si="146"/>
        <v>0</v>
      </c>
      <c r="BJ590" s="810" t="s">
        <v>1285</v>
      </c>
      <c r="BK590" s="810" t="s">
        <v>1183</v>
      </c>
      <c r="BL590" s="810" t="s">
        <v>1323</v>
      </c>
      <c r="BM590" s="811">
        <f t="shared" si="147"/>
        <v>-0.06</v>
      </c>
      <c r="BN590" s="812" t="s">
        <v>749</v>
      </c>
      <c r="BO590" s="812" t="s">
        <v>861</v>
      </c>
      <c r="BP590" s="812" t="s">
        <v>861</v>
      </c>
      <c r="BQ590" s="811">
        <f>cleanrelateddisc(I590, H590, J590, K590, BN590, BO590, "Y", L590, M590, N590)+HARelatedDisc(I590, H590, J590, K590,BP590, "Y", L590)</f>
        <v>0.03</v>
      </c>
      <c r="BR590" s="810"/>
      <c r="BS590" s="810"/>
      <c r="BT590" s="811"/>
      <c r="BU590" s="811"/>
      <c r="BV590" s="810"/>
      <c r="BW590" s="811"/>
      <c r="BX590" s="810"/>
      <c r="BY590" s="813"/>
      <c r="BZ590" s="811"/>
      <c r="CA590" s="813"/>
      <c r="CB590" s="811"/>
      <c r="CC590" s="810"/>
      <c r="CD590" s="810"/>
      <c r="CE590" s="810"/>
      <c r="CF590" s="810"/>
      <c r="CG590" s="810"/>
      <c r="CH590" s="810"/>
      <c r="CI590" s="810"/>
      <c r="CJ590" s="810"/>
      <c r="CK590" s="814"/>
      <c r="CL590" s="815">
        <f t="array" ref="CL590">getSection(I590,J590,K590)</f>
        <v>7</v>
      </c>
      <c r="CM590" s="508">
        <f t="array" ref="CM590">IF(AQ590="N/A","",IF(CU590="N/A",0,GetRapPrice(I590,H590,J590,K590)))</f>
        <v>25000</v>
      </c>
      <c r="CN590" s="509">
        <f t="shared" si="148"/>
        <v>-0.34000000000000019</v>
      </c>
      <c r="CO590" s="509">
        <f t="array" ref="CO590">IF(AQ590="N/A","",IF(CU590="N/A",0,IF(ISBLANK(G590),0,GetPolSymmDiscount(I590,H590,J590,K590,L590,M590,N590,O590))))</f>
        <v>0</v>
      </c>
      <c r="CP590" s="509">
        <f t="array" ref="CP590">IF(AQ590="N/A","",Depthdisc(I590,H590,L590,J590,K590,Z590,"Y"))</f>
        <v>0</v>
      </c>
      <c r="CQ590" s="509">
        <f t="array" ref="CQ590">IF(AQ590="N/A","",IF(CU590="N/A",0,GetSizePremiums(I590,H590,J590,K590,L590,M590,N590,O590,getSection(G590,J590,K590))))</f>
        <v>0</v>
      </c>
      <c r="CR590" s="509">
        <f t="array" ref="CR590">IF(AQ590="N/A","",IF(CU590="N/A",0,IF(ISBLANK(G590),0,GetDiameterPremiums(I590,H590,L590,M590,N590,O590,J590,K590,T590))))</f>
        <v>0</v>
      </c>
      <c r="CS590" s="509">
        <f t="array" ref="CS590">IF(AQ590="N/A","",IF(CU590="N/A",0,IF(ISBLANK(G590),0,GetKtoSPremiums(I590,H590,J590,K590,AJ590))))</f>
        <v>0</v>
      </c>
      <c r="CT590" s="509">
        <f t="shared" si="149"/>
        <v>-0.34000000000000019</v>
      </c>
      <c r="CU590" s="508">
        <f t="array" ref="CU590">IF(AQ590="N/A","",GetFMP(I590, H590, J590, K590, L590, M590, N590, O590, (Q590+R590)/2,Z590,AJ590,"Y"))</f>
        <v>16499.999999999996</v>
      </c>
      <c r="CV590" s="504">
        <f t="shared" si="150"/>
        <v>49829.999999999993</v>
      </c>
      <c r="CW590" s="508">
        <f t="shared" si="151"/>
        <v>25000</v>
      </c>
      <c r="CX590" s="717">
        <f t="shared" si="152"/>
        <v>-3.9999999999999994E-2</v>
      </c>
      <c r="CY590" s="717">
        <f>IF(OR(AQ590="N/A",BM590="N/A",BI590="N/A"),"",IF(AND(H590&lt;1,H590&gt;=0.3,I589="ROUND"),IF(CT590&gt;=-0.4,-0.2,-0.15),MAX(CX590,IF(OR(AQ590="N/A",BM590="N/A",BI590="N/A"),"",GetFinalDiscount("Y", I590, H590, J590, K590, L590, M590, N590, O590, AS590, AT590,AU590,AV590, AW590, AX590,AY590, AZ590, BA590, BB590,BC590,BD590, BE590,BG590, BH590, BJ590, BK590, BN590, BO590, BP590)))))</f>
        <v>-3.9999999999999994E-2</v>
      </c>
      <c r="CZ590" s="717">
        <f t="shared" si="153"/>
        <v>-0.34000000000000019</v>
      </c>
      <c r="DA590" s="509">
        <f t="shared" si="154"/>
        <v>-0.38000000000000017</v>
      </c>
      <c r="DB590" s="504">
        <f t="shared" si="155"/>
        <v>15499.999999999996</v>
      </c>
      <c r="DC590" s="504">
        <f t="shared" si="156"/>
        <v>46809.999999999993</v>
      </c>
      <c r="DD590" s="504" t="str">
        <f t="shared" si="157"/>
        <v/>
      </c>
      <c r="DE590" s="504">
        <f t="array" ref="DE590">IF(OR(AQ590="N/A",BM590="N/A",BI590="N/A"),"",GetCertCharge(H590,"Y",AL590))</f>
        <v>298</v>
      </c>
      <c r="DF590" s="504">
        <f>IF(OR(AQ590="N/A",BM590="N/A",BI590="N/A"),"",DC590*Parameters!$L$3)</f>
        <v>1872.3999999999996</v>
      </c>
      <c r="DG590" s="504">
        <f t="shared" si="158"/>
        <v>44639.599999999991</v>
      </c>
      <c r="DH590" s="504">
        <f t="shared" si="159"/>
        <v>14781.324503311256</v>
      </c>
    </row>
    <row r="591" spans="2:112" x14ac:dyDescent="0.25">
      <c r="B591" s="798"/>
      <c r="C591" s="799" t="s">
        <v>1525</v>
      </c>
      <c r="D591" s="512"/>
      <c r="E591" s="512"/>
      <c r="F591" s="722" t="s">
        <v>24</v>
      </c>
      <c r="G591" s="800"/>
      <c r="H591" s="801">
        <v>3.44</v>
      </c>
      <c r="I591" s="509" t="s">
        <v>196</v>
      </c>
      <c r="J591" s="802" t="s">
        <v>186</v>
      </c>
      <c r="K591" s="803" t="s">
        <v>259</v>
      </c>
      <c r="L591" s="804" t="s">
        <v>188</v>
      </c>
      <c r="M591" s="805" t="s">
        <v>188</v>
      </c>
      <c r="N591" s="804" t="s">
        <v>188</v>
      </c>
      <c r="O591" s="804" t="s">
        <v>22</v>
      </c>
      <c r="P591" s="806"/>
      <c r="Q591" s="805"/>
      <c r="R591" s="805"/>
      <c r="S591" s="805"/>
      <c r="T591" s="805"/>
      <c r="U591" s="805">
        <v>1.01</v>
      </c>
      <c r="V591" s="805"/>
      <c r="W591" s="805"/>
      <c r="X591" s="805"/>
      <c r="Y591" s="805"/>
      <c r="Z591" s="805">
        <v>63.3</v>
      </c>
      <c r="AA591" s="512">
        <v>56</v>
      </c>
      <c r="AB591" s="512"/>
      <c r="AC591" s="512"/>
      <c r="AD591" s="807"/>
      <c r="AE591" s="805"/>
      <c r="AF591" s="805"/>
      <c r="AG591" s="805"/>
      <c r="AH591" s="805"/>
      <c r="AI591" s="512"/>
      <c r="AJ591" s="512" t="s">
        <v>2002</v>
      </c>
      <c r="AK591" s="807"/>
      <c r="AL591" s="512"/>
      <c r="AM591" s="807"/>
      <c r="AN591" s="512"/>
      <c r="AO591" s="559">
        <f t="array" ref="AO591">IF(AQ591="N/A","",GetRapPrice(I591,H591,J591,K591))</f>
        <v>27500</v>
      </c>
      <c r="AP591" s="509">
        <f t="shared" si="144"/>
        <v>-0.33000000000000018</v>
      </c>
      <c r="AQ591" s="508">
        <f t="array" ref="AQ591">GetFMP(I591,H591,J591,K591,L591,M591,N591,O591,(Q591+R591)/2,Z591,AJ591,"Y")</f>
        <v>18424.999999999996</v>
      </c>
      <c r="AR591" s="504">
        <f t="shared" si="145"/>
        <v>63381.999999999985</v>
      </c>
      <c r="AS591" s="808"/>
      <c r="AT591" s="809"/>
      <c r="AU591" s="810"/>
      <c r="AV591" s="810"/>
      <c r="AW591" s="811" t="s">
        <v>189</v>
      </c>
      <c r="AX591" s="811" t="s">
        <v>1888</v>
      </c>
      <c r="AY591" s="810" t="s">
        <v>1180</v>
      </c>
      <c r="AZ591" s="810" t="s">
        <v>267</v>
      </c>
      <c r="BA591" s="810" t="s">
        <v>1183</v>
      </c>
      <c r="BB591" s="810" t="s">
        <v>1183</v>
      </c>
      <c r="BC591" s="810" t="s">
        <v>1183</v>
      </c>
      <c r="BD591" s="810" t="s">
        <v>1234</v>
      </c>
      <c r="BE591" s="810" t="s">
        <v>1183</v>
      </c>
      <c r="BF591" s="811">
        <f>NaturalRelatedDisc(I591,H591,J591,K591,AX591,"Y",L591,M591,N591,O591)+NaturalRelatedDisc(I591,H591,J591,K591,AY591,"Y",L591,M591,N591,O591)+OpenRelatedDisc(I591,H591,J591,K591,AZ591,"Y",L591,M591,N591,O591)+GrainingRelatedDisc(I591,H591,J591,K591,BA591,"Surface","Y",L591,M591,N591,O591)+GrainingRelatedDisc(I591,H591,J591,K591,BB591,"Internal","Y",L591,M591,N591,O591)+OthersRelatedDisc(I591,H591,J591,K591,BC591,"Y",L591,M591,N591,O591)+OthersRelatedDisc(I591,H591,J591,K591,BD591,"Y",L591,M591,N591,O591)+OthersRelatedDisc(I591,H591,J591,K591,BE591,"Y",L591,M591,N591,O591)+cutrelatedDisc(I591,H591,J591,K591,L591,M591,N591,AW591,"Y",O591)+GetColClarupgDwg(I591,H591,J591,K591,AU591,AV591,"Y",L591)</f>
        <v>-0.08</v>
      </c>
      <c r="BG591" s="810" t="s">
        <v>1183</v>
      </c>
      <c r="BH591" s="810" t="s">
        <v>1183</v>
      </c>
      <c r="BI591" s="811">
        <f t="shared" si="146"/>
        <v>0</v>
      </c>
      <c r="BJ591" s="810" t="s">
        <v>1284</v>
      </c>
      <c r="BK591" s="810" t="s">
        <v>1183</v>
      </c>
      <c r="BL591" s="810" t="s">
        <v>1323</v>
      </c>
      <c r="BM591" s="811">
        <f t="shared" si="147"/>
        <v>-0.03</v>
      </c>
      <c r="BN591" s="812" t="s">
        <v>749</v>
      </c>
      <c r="BO591" s="812" t="s">
        <v>749</v>
      </c>
      <c r="BP591" s="812" t="s">
        <v>749</v>
      </c>
      <c r="BQ591" s="811">
        <f>cleanrelateddisc(I591, H591, J591, K591, BN591, BO591, "Y", L591, M591, N591)+HARelatedDisc(I591, H591, J591, K591,BP591, "Y", L591)</f>
        <v>0</v>
      </c>
      <c r="BR591" s="810"/>
      <c r="BS591" s="810"/>
      <c r="BT591" s="811"/>
      <c r="BU591" s="811"/>
      <c r="BV591" s="810"/>
      <c r="BW591" s="811"/>
      <c r="BX591" s="810"/>
      <c r="BY591" s="813"/>
      <c r="BZ591" s="811"/>
      <c r="CA591" s="813"/>
      <c r="CB591" s="811"/>
      <c r="CC591" s="810"/>
      <c r="CD591" s="810"/>
      <c r="CE591" s="810"/>
      <c r="CF591" s="810"/>
      <c r="CG591" s="810"/>
      <c r="CH591" s="810"/>
      <c r="CI591" s="810"/>
      <c r="CJ591" s="810"/>
      <c r="CK591" s="814"/>
      <c r="CL591" s="815">
        <f t="array" ref="CL591">getSection(I591,J591,K591)</f>
        <v>7</v>
      </c>
      <c r="CM591" s="508">
        <f t="array" ref="CM591">IF(AQ591="N/A","",IF(CU591="N/A",0,GetRapPrice(I591,H591,J591,K591)))</f>
        <v>27500</v>
      </c>
      <c r="CN591" s="509">
        <f t="shared" si="148"/>
        <v>-0.33000000000000018</v>
      </c>
      <c r="CO591" s="509">
        <f t="array" ref="CO591">IF(AQ591="N/A","",IF(CU591="N/A",0,IF(ISBLANK(G591),0,GetPolSymmDiscount(I591,H591,J591,K591,L591,M591,N591,O591))))</f>
        <v>0</v>
      </c>
      <c r="CP591" s="509">
        <f t="array" ref="CP591">IF(AQ591="N/A","",Depthdisc(I591,H591,L591,J591,K591,Z591,"Y"))</f>
        <v>0</v>
      </c>
      <c r="CQ591" s="509">
        <f t="array" ref="CQ591">IF(AQ591="N/A","",IF(CU591="N/A",0,GetSizePremiums(I591,H591,J591,K591,L591,M591,N591,O591,getSection(G591,J591,K591))))</f>
        <v>0</v>
      </c>
      <c r="CR591" s="509">
        <f t="array" ref="CR591">IF(AQ591="N/A","",IF(CU591="N/A",0,IF(ISBLANK(G591),0,GetDiameterPremiums(I591,H591,L591,M591,N591,O591,J591,K591,T591))))</f>
        <v>0</v>
      </c>
      <c r="CS591" s="509">
        <f t="array" ref="CS591">IF(AQ591="N/A","",IF(CU591="N/A",0,IF(ISBLANK(G591),0,GetKtoSPremiums(I591,H591,J591,K591,AJ591))))</f>
        <v>0</v>
      </c>
      <c r="CT591" s="509">
        <f t="shared" si="149"/>
        <v>-0.33000000000000018</v>
      </c>
      <c r="CU591" s="508">
        <f t="array" ref="CU591">IF(AQ591="N/A","",GetFMP(I591, H591, J591, K591, L591, M591, N591, O591, (Q591+R591)/2,Z591,AJ591,"Y"))</f>
        <v>18424.999999999996</v>
      </c>
      <c r="CV591" s="504">
        <f t="shared" si="150"/>
        <v>63381.999999999985</v>
      </c>
      <c r="CW591" s="508">
        <f t="shared" si="151"/>
        <v>27500</v>
      </c>
      <c r="CX591" s="717">
        <f t="shared" si="152"/>
        <v>-0.11</v>
      </c>
      <c r="CY591" s="717">
        <f>IF(OR(AQ591="N/A",BM591="N/A",BI591="N/A"),"",IF(AND(H591&lt;1,H591&gt;=0.3,I590="ROUND"),IF(CT591&gt;=-0.4,-0.2,-0.15),MAX(CX591,IF(OR(AQ591="N/A",BM591="N/A",BI591="N/A"),"",GetFinalDiscount("Y", I591, H591, J591, K591, L591, M591, N591, O591, AS591, AT591,AU591,AV591, AW591, AX591,AY591, AZ591, BA591, BB591,BC591,BD591, BE591,BG591, BH591, BJ591, BK591, BN591, BO591, BP591)))))</f>
        <v>-0.08</v>
      </c>
      <c r="CZ591" s="717">
        <f t="shared" si="153"/>
        <v>-0.33000000000000018</v>
      </c>
      <c r="DA591" s="509">
        <f t="shared" si="154"/>
        <v>-0.4100000000000002</v>
      </c>
      <c r="DB591" s="504">
        <f t="shared" si="155"/>
        <v>16224.999999999996</v>
      </c>
      <c r="DC591" s="504">
        <f t="shared" si="156"/>
        <v>55813.999999999985</v>
      </c>
      <c r="DD591" s="504" t="str">
        <f t="shared" si="157"/>
        <v/>
      </c>
      <c r="DE591" s="504">
        <f t="array" ref="DE591">IF(OR(AQ591="N/A",BM591="N/A",BI591="N/A"),"",GetCertCharge(H591,"Y",AL591))</f>
        <v>298</v>
      </c>
      <c r="DF591" s="504">
        <f>IF(OR(AQ591="N/A",BM591="N/A",BI591="N/A"),"",DC591*Parameters!$L$3)</f>
        <v>2232.5599999999995</v>
      </c>
      <c r="DG591" s="504">
        <f t="shared" si="158"/>
        <v>53283.439999999988</v>
      </c>
      <c r="DH591" s="504">
        <f t="shared" si="159"/>
        <v>15489.372093023252</v>
      </c>
    </row>
    <row r="592" spans="2:112" x14ac:dyDescent="0.25">
      <c r="B592" s="798"/>
      <c r="C592" s="799" t="s">
        <v>1525</v>
      </c>
      <c r="D592" s="512"/>
      <c r="E592" s="512"/>
      <c r="F592" s="722" t="s">
        <v>24</v>
      </c>
      <c r="G592" s="800"/>
      <c r="H592" s="801">
        <v>3.44</v>
      </c>
      <c r="I592" s="509" t="s">
        <v>196</v>
      </c>
      <c r="J592" s="802" t="s">
        <v>186</v>
      </c>
      <c r="K592" s="803" t="s">
        <v>259</v>
      </c>
      <c r="L592" s="804" t="s">
        <v>188</v>
      </c>
      <c r="M592" s="805" t="s">
        <v>188</v>
      </c>
      <c r="N592" s="804" t="s">
        <v>188</v>
      </c>
      <c r="O592" s="804" t="s">
        <v>22</v>
      </c>
      <c r="P592" s="806"/>
      <c r="Q592" s="805"/>
      <c r="R592" s="805"/>
      <c r="S592" s="805"/>
      <c r="T592" s="805"/>
      <c r="U592" s="805">
        <v>1.01</v>
      </c>
      <c r="V592" s="805"/>
      <c r="W592" s="805"/>
      <c r="X592" s="805"/>
      <c r="Y592" s="805"/>
      <c r="Z592" s="805">
        <v>63.3</v>
      </c>
      <c r="AA592" s="512">
        <v>56</v>
      </c>
      <c r="AB592" s="512"/>
      <c r="AC592" s="512"/>
      <c r="AD592" s="807"/>
      <c r="AE592" s="805"/>
      <c r="AF592" s="805"/>
      <c r="AG592" s="805"/>
      <c r="AH592" s="805"/>
      <c r="AI592" s="512"/>
      <c r="AJ592" s="512" t="s">
        <v>2002</v>
      </c>
      <c r="AK592" s="807"/>
      <c r="AL592" s="512"/>
      <c r="AM592" s="807"/>
      <c r="AN592" s="512"/>
      <c r="AO592" s="559">
        <f t="array" ref="AO592">IF(AQ592="N/A","",GetRapPrice(I592,H592,J592,K592))</f>
        <v>27500</v>
      </c>
      <c r="AP592" s="509">
        <f t="shared" si="144"/>
        <v>-0.33000000000000018</v>
      </c>
      <c r="AQ592" s="508">
        <f t="array" ref="AQ592">GetFMP(I592,H592,J592,K592,L592,M592,N592,O592,(Q592+R592)/2,Z592,AJ592,"Y")</f>
        <v>18424.999999999996</v>
      </c>
      <c r="AR592" s="504">
        <f t="shared" si="145"/>
        <v>63381.999999999985</v>
      </c>
      <c r="AS592" s="808"/>
      <c r="AT592" s="809"/>
      <c r="AU592" s="810"/>
      <c r="AV592" s="810"/>
      <c r="AW592" s="811" t="s">
        <v>189</v>
      </c>
      <c r="AX592" s="811" t="s">
        <v>1888</v>
      </c>
      <c r="AY592" s="810" t="s">
        <v>1180</v>
      </c>
      <c r="AZ592" s="810" t="s">
        <v>267</v>
      </c>
      <c r="BA592" s="810" t="s">
        <v>209</v>
      </c>
      <c r="BB592" s="810" t="s">
        <v>1183</v>
      </c>
      <c r="BC592" s="810" t="s">
        <v>1183</v>
      </c>
      <c r="BD592" s="810" t="s">
        <v>1234</v>
      </c>
      <c r="BE592" s="810" t="s">
        <v>1183</v>
      </c>
      <c r="BF592" s="811">
        <f>NaturalRelatedDisc(I592,H592,J592,K592,AX592,"Y",L592,M592,N592,O592)+NaturalRelatedDisc(I592,H592,J592,K592,AY592,"Y",L592,M592,N592,O592)+OpenRelatedDisc(I592,H592,J592,K592,AZ592,"Y",L592,M592,N592,O592)+GrainingRelatedDisc(I592,H592,J592,K592,BA592,"Surface","Y",L592,M592,N592,O592)+GrainingRelatedDisc(I592,H592,J592,K592,BB592,"Internal","Y",L592,M592,N592,O592)+OthersRelatedDisc(I592,H592,J592,K592,BC592,"Y",L592,M592,N592,O592)+OthersRelatedDisc(I592,H592,J592,K592,BD592,"Y",L592,M592,N592,O592)+OthersRelatedDisc(I592,H592,J592,K592,BE592,"Y",L592,M592,N592,O592)+cutrelatedDisc(I592,H592,J592,K592,L592,M592,N592,AW592,"Y",O592)+GetColClarupgDwg(I592,H592,J592,K592,AU592,AV592,"Y",L592)</f>
        <v>-8.5000000000000006E-2</v>
      </c>
      <c r="BG592" s="810" t="s">
        <v>1183</v>
      </c>
      <c r="BH592" s="810" t="s">
        <v>1160</v>
      </c>
      <c r="BI592" s="811">
        <f t="shared" si="146"/>
        <v>-0.04</v>
      </c>
      <c r="BJ592" s="810" t="s">
        <v>1284</v>
      </c>
      <c r="BK592" s="810" t="s">
        <v>1183</v>
      </c>
      <c r="BL592" s="810" t="s">
        <v>1323</v>
      </c>
      <c r="BM592" s="811">
        <f t="shared" si="147"/>
        <v>-0.03</v>
      </c>
      <c r="BN592" s="812" t="s">
        <v>749</v>
      </c>
      <c r="BO592" s="812" t="s">
        <v>749</v>
      </c>
      <c r="BP592" s="812" t="s">
        <v>749</v>
      </c>
      <c r="BQ592" s="811">
        <f>cleanrelateddisc(I592, H592, J592, K592, BN592, BO592, "Y", L592, M592, N592)+HARelatedDisc(I592, H592, J592, K592,BP592, "Y", L592)</f>
        <v>0</v>
      </c>
      <c r="BR592" s="810"/>
      <c r="BS592" s="810"/>
      <c r="BT592" s="811"/>
      <c r="BU592" s="811"/>
      <c r="BV592" s="810"/>
      <c r="BW592" s="811"/>
      <c r="BX592" s="810"/>
      <c r="BY592" s="813"/>
      <c r="BZ592" s="811"/>
      <c r="CA592" s="813"/>
      <c r="CB592" s="811"/>
      <c r="CC592" s="810"/>
      <c r="CD592" s="810"/>
      <c r="CE592" s="810"/>
      <c r="CF592" s="810"/>
      <c r="CG592" s="810"/>
      <c r="CH592" s="810"/>
      <c r="CI592" s="810"/>
      <c r="CJ592" s="810"/>
      <c r="CK592" s="814"/>
      <c r="CL592" s="815">
        <f t="array" ref="CL592">getSection(I592,J592,K592)</f>
        <v>7</v>
      </c>
      <c r="CM592" s="508">
        <f t="array" ref="CM592">IF(AQ592="N/A","",IF(CU592="N/A",0,GetRapPrice(I592,H592,J592,K592)))</f>
        <v>27500</v>
      </c>
      <c r="CN592" s="509">
        <f t="shared" si="148"/>
        <v>-0.33000000000000018</v>
      </c>
      <c r="CO592" s="509">
        <f t="array" ref="CO592">IF(AQ592="N/A","",IF(CU592="N/A",0,IF(ISBLANK(G592),0,GetPolSymmDiscount(I592,H592,J592,K592,L592,M592,N592,O592))))</f>
        <v>0</v>
      </c>
      <c r="CP592" s="509">
        <f t="array" ref="CP592">IF(AQ592="N/A","",Depthdisc(I592,H592,L592,J592,K592,Z592,"Y"))</f>
        <v>0</v>
      </c>
      <c r="CQ592" s="509">
        <f t="array" ref="CQ592">IF(AQ592="N/A","",IF(CU592="N/A",0,GetSizePremiums(I592,H592,J592,K592,L592,M592,N592,O592,getSection(G592,J592,K592))))</f>
        <v>0</v>
      </c>
      <c r="CR592" s="509">
        <f t="array" ref="CR592">IF(AQ592="N/A","",IF(CU592="N/A",0,IF(ISBLANK(G592),0,GetDiameterPremiums(I592,H592,L592,M592,N592,O592,J592,K592,T592))))</f>
        <v>0</v>
      </c>
      <c r="CS592" s="509">
        <f t="array" ref="CS592">IF(AQ592="N/A","",IF(CU592="N/A",0,IF(ISBLANK(G592),0,GetKtoSPremiums(I592,H592,J592,K592,AJ592))))</f>
        <v>0</v>
      </c>
      <c r="CT592" s="509">
        <f t="shared" si="149"/>
        <v>-0.33000000000000018</v>
      </c>
      <c r="CU592" s="508">
        <f t="array" ref="CU592">IF(AQ592="N/A","",GetFMP(I592, H592, J592, K592, L592, M592, N592, O592, (Q592+R592)/2,Z592,AJ592,"Y"))</f>
        <v>18424.999999999996</v>
      </c>
      <c r="CV592" s="504">
        <f t="shared" si="150"/>
        <v>63381.999999999985</v>
      </c>
      <c r="CW592" s="508">
        <f t="shared" si="151"/>
        <v>27500</v>
      </c>
      <c r="CX592" s="717">
        <f t="shared" si="152"/>
        <v>-0.155</v>
      </c>
      <c r="CY592" s="717">
        <f>IF(OR(AQ592="N/A",BM592="N/A",BI592="N/A"),"",IF(AND(H592&lt;1,H592&gt;=0.3,I591="ROUND"),IF(CT592&gt;=-0.4,-0.2,-0.15),MAX(CX592,IF(OR(AQ592="N/A",BM592="N/A",BI592="N/A"),"",GetFinalDiscount("Y", I592, H592, J592, K592, L592, M592, N592, O592, AS592, AT592,AU592,AV592, AW592, AX592,AY592, AZ592, BA592, BB592,BC592,BD592, BE592,BG592, BH592, BJ592, BK592, BN592, BO592, BP592)))))</f>
        <v>-0.12</v>
      </c>
      <c r="CZ592" s="717">
        <f t="shared" si="153"/>
        <v>-0.33000000000000018</v>
      </c>
      <c r="DA592" s="509">
        <f t="shared" si="154"/>
        <v>-0.45000000000000018</v>
      </c>
      <c r="DB592" s="504">
        <f t="shared" si="155"/>
        <v>15124.999999999995</v>
      </c>
      <c r="DC592" s="504">
        <f t="shared" si="156"/>
        <v>52029.999999999978</v>
      </c>
      <c r="DD592" s="504" t="str">
        <f t="shared" si="157"/>
        <v/>
      </c>
      <c r="DE592" s="504">
        <f t="array" ref="DE592">IF(OR(AQ592="N/A",BM592="N/A",BI592="N/A"),"",GetCertCharge(H592,"Y",AL592))</f>
        <v>298</v>
      </c>
      <c r="DF592" s="504">
        <f>IF(OR(AQ592="N/A",BM592="N/A",BI592="N/A"),"",DC592*Parameters!$L$3)</f>
        <v>2081.1999999999994</v>
      </c>
      <c r="DG592" s="504">
        <f t="shared" si="158"/>
        <v>49650.799999999981</v>
      </c>
      <c r="DH592" s="504">
        <f t="shared" si="159"/>
        <v>14433.37209302325</v>
      </c>
    </row>
    <row r="593" spans="2:112" x14ac:dyDescent="0.25">
      <c r="B593" s="798"/>
      <c r="C593" s="799" t="s">
        <v>1525</v>
      </c>
      <c r="D593" s="512"/>
      <c r="E593" s="512"/>
      <c r="F593" s="722" t="s">
        <v>24</v>
      </c>
      <c r="G593" s="800"/>
      <c r="H593" s="801">
        <v>3.44</v>
      </c>
      <c r="I593" s="509" t="s">
        <v>196</v>
      </c>
      <c r="J593" s="802" t="s">
        <v>186</v>
      </c>
      <c r="K593" s="803" t="s">
        <v>259</v>
      </c>
      <c r="L593" s="804" t="s">
        <v>188</v>
      </c>
      <c r="M593" s="805" t="s">
        <v>188</v>
      </c>
      <c r="N593" s="804" t="s">
        <v>188</v>
      </c>
      <c r="O593" s="804" t="s">
        <v>22</v>
      </c>
      <c r="P593" s="806"/>
      <c r="Q593" s="805"/>
      <c r="R593" s="805"/>
      <c r="S593" s="805"/>
      <c r="T593" s="805"/>
      <c r="U593" s="805">
        <v>1.01</v>
      </c>
      <c r="V593" s="805"/>
      <c r="W593" s="805"/>
      <c r="X593" s="805"/>
      <c r="Y593" s="805"/>
      <c r="Z593" s="805">
        <v>63.3</v>
      </c>
      <c r="AA593" s="512">
        <v>56</v>
      </c>
      <c r="AB593" s="512"/>
      <c r="AC593" s="512"/>
      <c r="AD593" s="807"/>
      <c r="AE593" s="805"/>
      <c r="AF593" s="805"/>
      <c r="AG593" s="805"/>
      <c r="AH593" s="805"/>
      <c r="AI593" s="512"/>
      <c r="AJ593" s="512" t="s">
        <v>2002</v>
      </c>
      <c r="AK593" s="807"/>
      <c r="AL593" s="512"/>
      <c r="AM593" s="807"/>
      <c r="AN593" s="512"/>
      <c r="AO593" s="559">
        <f t="array" ref="AO593">IF(AQ593="N/A","",GetRapPrice(I593,H593,J593,K593))</f>
        <v>27500</v>
      </c>
      <c r="AP593" s="509">
        <f t="shared" si="144"/>
        <v>-0.33000000000000018</v>
      </c>
      <c r="AQ593" s="508">
        <f t="array" ref="AQ593">GetFMP(I593,H593,J593,K593,L593,M593,N593,O593,(Q593+R593)/2,Z593,AJ593,"Y")</f>
        <v>18424.999999999996</v>
      </c>
      <c r="AR593" s="504">
        <f t="shared" si="145"/>
        <v>63381.999999999985</v>
      </c>
      <c r="AS593" s="808"/>
      <c r="AT593" s="809"/>
      <c r="AU593" s="810"/>
      <c r="AV593" s="810"/>
      <c r="AW593" s="811" t="s">
        <v>189</v>
      </c>
      <c r="AX593" s="811" t="s">
        <v>1888</v>
      </c>
      <c r="AY593" s="810" t="s">
        <v>1180</v>
      </c>
      <c r="AZ593" s="810" t="s">
        <v>267</v>
      </c>
      <c r="BA593" s="810" t="s">
        <v>1183</v>
      </c>
      <c r="BB593" s="810" t="s">
        <v>1183</v>
      </c>
      <c r="BC593" s="810" t="s">
        <v>1183</v>
      </c>
      <c r="BD593" s="810" t="s">
        <v>1234</v>
      </c>
      <c r="BE593" s="810" t="s">
        <v>1183</v>
      </c>
      <c r="BF593" s="811">
        <f>NaturalRelatedDisc(I593,H593,J593,K593,AX593,"Y",L593,M593,N593,O593)+NaturalRelatedDisc(I593,H593,J593,K593,AY593,"Y",L593,M593,N593,O593)+OpenRelatedDisc(I593,H593,J593,K593,AZ593,"Y",L593,M593,N593,O593)+GrainingRelatedDisc(I593,H593,J593,K593,BA593,"Surface","Y",L593,M593,N593,O593)+GrainingRelatedDisc(I593,H593,J593,K593,BB593,"Internal","Y",L593,M593,N593,O593)+OthersRelatedDisc(I593,H593,J593,K593,BC593,"Y",L593,M593,N593,O593)+OthersRelatedDisc(I593,H593,J593,K593,BD593,"Y",L593,M593,N593,O593)+OthersRelatedDisc(I593,H593,J593,K593,BE593,"Y",L593,M593,N593,O593)+cutrelatedDisc(I593,H593,J593,K593,L593,M593,N593,AW593,"Y",O593)+GetColClarupgDwg(I593,H593,J593,K593,AU593,AV593,"Y",L593)</f>
        <v>-0.08</v>
      </c>
      <c r="BG593" s="810" t="s">
        <v>1183</v>
      </c>
      <c r="BH593" s="810" t="s">
        <v>1160</v>
      </c>
      <c r="BI593" s="811">
        <f t="shared" si="146"/>
        <v>-0.04</v>
      </c>
      <c r="BJ593" s="810" t="s">
        <v>1284</v>
      </c>
      <c r="BK593" s="810" t="s">
        <v>1183</v>
      </c>
      <c r="BL593" s="810" t="s">
        <v>1323</v>
      </c>
      <c r="BM593" s="811">
        <f t="shared" si="147"/>
        <v>-0.03</v>
      </c>
      <c r="BN593" s="812" t="s">
        <v>749</v>
      </c>
      <c r="BO593" s="812" t="s">
        <v>749</v>
      </c>
      <c r="BP593" s="812" t="s">
        <v>749</v>
      </c>
      <c r="BQ593" s="811">
        <f>cleanrelateddisc(I593, H593, J593, K593, BN593, BO593, "Y", L593, M593, N593)+HARelatedDisc(I593, H593, J593, K593,BP593, "Y", L593)</f>
        <v>0</v>
      </c>
      <c r="BR593" s="810"/>
      <c r="BS593" s="810"/>
      <c r="BT593" s="811"/>
      <c r="BU593" s="811"/>
      <c r="BV593" s="810"/>
      <c r="BW593" s="811"/>
      <c r="BX593" s="810"/>
      <c r="BY593" s="813"/>
      <c r="BZ593" s="811"/>
      <c r="CA593" s="813"/>
      <c r="CB593" s="811"/>
      <c r="CC593" s="810"/>
      <c r="CD593" s="810"/>
      <c r="CE593" s="810"/>
      <c r="CF593" s="810"/>
      <c r="CG593" s="810"/>
      <c r="CH593" s="810"/>
      <c r="CI593" s="810"/>
      <c r="CJ593" s="810"/>
      <c r="CK593" s="814"/>
      <c r="CL593" s="815">
        <f t="array" ref="CL593">getSection(I593,J593,K593)</f>
        <v>7</v>
      </c>
      <c r="CM593" s="508">
        <f t="array" ref="CM593">IF(AQ593="N/A","",IF(CU593="N/A",0,GetRapPrice(I593,H593,J593,K593)))</f>
        <v>27500</v>
      </c>
      <c r="CN593" s="509">
        <f t="shared" si="148"/>
        <v>-0.33000000000000018</v>
      </c>
      <c r="CO593" s="509">
        <f t="array" ref="CO593">IF(AQ593="N/A","",IF(CU593="N/A",0,IF(ISBLANK(G593),0,GetPolSymmDiscount(I593,H593,J593,K593,L593,M593,N593,O593))))</f>
        <v>0</v>
      </c>
      <c r="CP593" s="509">
        <f t="array" ref="CP593">IF(AQ593="N/A","",Depthdisc(I593,H593,L593,J593,K593,Z593,"Y"))</f>
        <v>0</v>
      </c>
      <c r="CQ593" s="509">
        <f t="array" ref="CQ593">IF(AQ593="N/A","",IF(CU593="N/A",0,GetSizePremiums(I593,H593,J593,K593,L593,M593,N593,O593,getSection(G593,J593,K593))))</f>
        <v>0</v>
      </c>
      <c r="CR593" s="509">
        <f t="array" ref="CR593">IF(AQ593="N/A","",IF(CU593="N/A",0,IF(ISBLANK(G593),0,GetDiameterPremiums(I593,H593,L593,M593,N593,O593,J593,K593,T593))))</f>
        <v>0</v>
      </c>
      <c r="CS593" s="509">
        <f t="array" ref="CS593">IF(AQ593="N/A","",IF(CU593="N/A",0,IF(ISBLANK(G593),0,GetKtoSPremiums(I593,H593,J593,K593,AJ593))))</f>
        <v>0</v>
      </c>
      <c r="CT593" s="509">
        <f t="shared" si="149"/>
        <v>-0.33000000000000018</v>
      </c>
      <c r="CU593" s="508">
        <f t="array" ref="CU593">IF(AQ593="N/A","",GetFMP(I593, H593, J593, K593, L593, M593, N593, O593, (Q593+R593)/2,Z593,AJ593,"Y"))</f>
        <v>18424.999999999996</v>
      </c>
      <c r="CV593" s="504">
        <f t="shared" si="150"/>
        <v>63381.999999999985</v>
      </c>
      <c r="CW593" s="508">
        <f t="shared" si="151"/>
        <v>27500</v>
      </c>
      <c r="CX593" s="717">
        <f t="shared" si="152"/>
        <v>-0.15</v>
      </c>
      <c r="CY593" s="717">
        <f>IF(OR(AQ593="N/A",BM593="N/A",BI593="N/A"),"",IF(AND(H593&lt;1,H593&gt;=0.3,I592="ROUND"),IF(CT593&gt;=-0.4,-0.2,-0.15),MAX(CX593,IF(OR(AQ593="N/A",BM593="N/A",BI593="N/A"),"",GetFinalDiscount("Y", I593, H593, J593, K593, L593, M593, N593, O593, AS593, AT593,AU593,AV593, AW593, AX593,AY593, AZ593, BA593, BB593,BC593,BD593, BE593,BG593, BH593, BJ593, BK593, BN593, BO593, BP593)))))</f>
        <v>-0.12</v>
      </c>
      <c r="CZ593" s="717">
        <f t="shared" si="153"/>
        <v>-0.33000000000000018</v>
      </c>
      <c r="DA593" s="509">
        <f t="shared" si="154"/>
        <v>-0.45000000000000018</v>
      </c>
      <c r="DB593" s="504">
        <f t="shared" si="155"/>
        <v>15124.999999999995</v>
      </c>
      <c r="DC593" s="504">
        <f t="shared" si="156"/>
        <v>52029.999999999978</v>
      </c>
      <c r="DD593" s="504" t="str">
        <f t="shared" si="157"/>
        <v/>
      </c>
      <c r="DE593" s="504">
        <f t="array" ref="DE593">IF(OR(AQ593="N/A",BM593="N/A",BI593="N/A"),"",GetCertCharge(H593,"Y",AL593))</f>
        <v>298</v>
      </c>
      <c r="DF593" s="504">
        <f>IF(OR(AQ593="N/A",BM593="N/A",BI593="N/A"),"",DC593*Parameters!$L$3)</f>
        <v>2081.1999999999994</v>
      </c>
      <c r="DG593" s="504">
        <f t="shared" si="158"/>
        <v>49650.799999999981</v>
      </c>
      <c r="DH593" s="504">
        <f t="shared" si="159"/>
        <v>14433.37209302325</v>
      </c>
    </row>
    <row r="594" spans="2:112" x14ac:dyDescent="0.25">
      <c r="B594" s="798"/>
      <c r="C594" s="799" t="s">
        <v>1524</v>
      </c>
      <c r="D594" s="512"/>
      <c r="E594" s="512"/>
      <c r="F594" s="722" t="s">
        <v>24</v>
      </c>
      <c r="G594" s="800"/>
      <c r="H594" s="801">
        <v>3.44</v>
      </c>
      <c r="I594" s="509" t="s">
        <v>196</v>
      </c>
      <c r="J594" s="802" t="s">
        <v>265</v>
      </c>
      <c r="K594" s="803" t="s">
        <v>1887</v>
      </c>
      <c r="L594" s="804" t="s">
        <v>215</v>
      </c>
      <c r="M594" s="805" t="s">
        <v>202</v>
      </c>
      <c r="N594" s="804" t="s">
        <v>202</v>
      </c>
      <c r="O594" s="804" t="s">
        <v>22</v>
      </c>
      <c r="P594" s="806"/>
      <c r="Q594" s="805"/>
      <c r="R594" s="805"/>
      <c r="S594" s="805"/>
      <c r="T594" s="805"/>
      <c r="U594" s="805">
        <v>1.02</v>
      </c>
      <c r="V594" s="805"/>
      <c r="W594" s="805"/>
      <c r="X594" s="805"/>
      <c r="Y594" s="805"/>
      <c r="Z594" s="805">
        <v>65.900000000000006</v>
      </c>
      <c r="AA594" s="512">
        <v>54</v>
      </c>
      <c r="AB594" s="512"/>
      <c r="AC594" s="512"/>
      <c r="AD594" s="807"/>
      <c r="AE594" s="805"/>
      <c r="AF594" s="805"/>
      <c r="AG594" s="805"/>
      <c r="AH594" s="805"/>
      <c r="AI594" s="512"/>
      <c r="AJ594" s="512" t="s">
        <v>2001</v>
      </c>
      <c r="AK594" s="807"/>
      <c r="AL594" s="512"/>
      <c r="AM594" s="807"/>
      <c r="AN594" s="512"/>
      <c r="AO594" s="559">
        <f t="array" ref="AO594">IF(AQ594="N/A","",GetRapPrice(I594,H594,J594,K594))</f>
        <v>0</v>
      </c>
      <c r="AP594" s="509">
        <f t="shared" si="144"/>
        <v>0</v>
      </c>
      <c r="AQ594" s="508">
        <f t="array" ref="AQ594">GetFMP(I594,H594,J594,K594,L594,M594,N594,O594,(Q594+R594)/2,Z594,AJ594,"Y")</f>
        <v>0</v>
      </c>
      <c r="AR594" s="504">
        <f t="shared" si="145"/>
        <v>0</v>
      </c>
      <c r="AS594" s="808"/>
      <c r="AT594" s="809"/>
      <c r="AU594" s="810"/>
      <c r="AV594" s="810"/>
      <c r="AW594" s="811" t="s">
        <v>240</v>
      </c>
      <c r="AX594" s="811" t="s">
        <v>1183</v>
      </c>
      <c r="AY594" s="810" t="s">
        <v>1183</v>
      </c>
      <c r="AZ594" s="810" t="s">
        <v>1183</v>
      </c>
      <c r="BA594" s="810" t="s">
        <v>1183</v>
      </c>
      <c r="BB594" s="810" t="s">
        <v>1183</v>
      </c>
      <c r="BC594" s="810" t="s">
        <v>1183</v>
      </c>
      <c r="BD594" s="810" t="s">
        <v>1240</v>
      </c>
      <c r="BE594" s="810" t="s">
        <v>1183</v>
      </c>
      <c r="BF594" s="811">
        <f>NaturalRelatedDisc(I594,H594,J594,K594,AX594,"Y",L594,M594,N594,O594)+NaturalRelatedDisc(I594,H594,J594,K594,AY594,"Y",L594,M594,N594,O594)+OpenRelatedDisc(I594,H594,J594,K594,AZ594,"Y",L594,M594,N594,O594)+GrainingRelatedDisc(I594,H594,J594,K594,BA594,"Surface","Y",L594,M594,N594,O594)+GrainingRelatedDisc(I594,H594,J594,K594,BB594,"Internal","Y",L594,M594,N594,O594)+OthersRelatedDisc(I594,H594,J594,K594,BC594,"Y",L594,M594,N594,O594)+OthersRelatedDisc(I594,H594,J594,K594,BD594,"Y",L594,M594,N594,O594)+OthersRelatedDisc(I594,H594,J594,K594,BE594,"Y",L594,M594,N594,O594)+cutrelatedDisc(I594,H594,J594,K594,L594,M594,N594,AW594,"Y",O594)+GetColClarupgDwg(I594,H594,J594,K594,AU594,AV594,"Y",L594)</f>
        <v>0</v>
      </c>
      <c r="BG594" s="810" t="s">
        <v>1183</v>
      </c>
      <c r="BH594" s="810" t="s">
        <v>1183</v>
      </c>
      <c r="BI594" s="811">
        <f t="shared" si="146"/>
        <v>0</v>
      </c>
      <c r="BJ594" s="810" t="s">
        <v>1183</v>
      </c>
      <c r="BK594" s="810" t="s">
        <v>1293</v>
      </c>
      <c r="BL594" s="810" t="s">
        <v>1326</v>
      </c>
      <c r="BM594" s="811">
        <f t="shared" si="147"/>
        <v>0</v>
      </c>
      <c r="BN594" s="812" t="s">
        <v>861</v>
      </c>
      <c r="BO594" s="812" t="s">
        <v>861</v>
      </c>
      <c r="BP594" s="812" t="s">
        <v>749</v>
      </c>
      <c r="BQ594" s="811">
        <f>cleanrelateddisc(I594, H594, J594, K594, BN594, BO594, "Y", L594, M594, N594)+HARelatedDisc(I594, H594, J594, K594,BP594, "Y", L594)</f>
        <v>0</v>
      </c>
      <c r="BR594" s="810"/>
      <c r="BS594" s="810"/>
      <c r="BT594" s="811"/>
      <c r="BU594" s="811"/>
      <c r="BV594" s="810"/>
      <c r="BW594" s="811"/>
      <c r="BX594" s="810"/>
      <c r="BY594" s="813"/>
      <c r="BZ594" s="811"/>
      <c r="CA594" s="813"/>
      <c r="CB594" s="811"/>
      <c r="CC594" s="810"/>
      <c r="CD594" s="810"/>
      <c r="CE594" s="810"/>
      <c r="CF594" s="810"/>
      <c r="CG594" s="810"/>
      <c r="CH594" s="810"/>
      <c r="CI594" s="810"/>
      <c r="CJ594" s="810"/>
      <c r="CK594" s="814"/>
      <c r="CL594" s="815">
        <f t="array" ref="CL594">getSection(I594,J594,K594)</f>
        <v>0</v>
      </c>
      <c r="CM594" s="508">
        <f t="array" ref="CM594">IF(AQ594="N/A","",IF(CU594="N/A",0,GetRapPrice(I594,H594,J594,K594)))</f>
        <v>0</v>
      </c>
      <c r="CN594" s="509">
        <f t="shared" si="148"/>
        <v>0</v>
      </c>
      <c r="CO594" s="509">
        <f t="array" ref="CO594">IF(AQ594="N/A","",IF(CU594="N/A",0,IF(ISBLANK(G594),0,GetPolSymmDiscount(I594,H594,J594,K594,L594,M594,N594,O594))))</f>
        <v>0</v>
      </c>
      <c r="CP594" s="509">
        <f t="array" ref="CP594">IF(AQ594="N/A","",Depthdisc(I594,H594,L594,J594,K594,Z594,"Y"))</f>
        <v>0</v>
      </c>
      <c r="CQ594" s="509">
        <f t="array" ref="CQ594">IF(AQ594="N/A","",IF(CU594="N/A",0,GetSizePremiums(I594,H594,J594,K594,L594,M594,N594,O594,getSection(G594,J594,K594))))</f>
        <v>0</v>
      </c>
      <c r="CR594" s="509">
        <f t="array" ref="CR594">IF(AQ594="N/A","",IF(CU594="N/A",0,IF(ISBLANK(G594),0,GetDiameterPremiums(I594,H594,L594,M594,N594,O594,J594,K594,T594))))</f>
        <v>0</v>
      </c>
      <c r="CS594" s="509">
        <f t="array" ref="CS594">IF(AQ594="N/A","",IF(CU594="N/A",0,IF(ISBLANK(G594),0,GetKtoSPremiums(I594,H594,J594,K594,AJ594))))</f>
        <v>0</v>
      </c>
      <c r="CT594" s="509" t="str">
        <f t="shared" si="149"/>
        <v/>
      </c>
      <c r="CU594" s="508">
        <f t="array" ref="CU594">IF(AQ594="N/A","",GetFMP(I594, H594, J594, K594, L594, M594, N594, O594, (Q594+R594)/2,Z594,AJ594,"Y"))</f>
        <v>0</v>
      </c>
      <c r="CV594" s="504">
        <f t="shared" si="150"/>
        <v>0</v>
      </c>
      <c r="CW594" s="508">
        <f t="shared" si="151"/>
        <v>0</v>
      </c>
      <c r="CX594" s="717">
        <f t="shared" si="152"/>
        <v>0</v>
      </c>
      <c r="CY594" s="717">
        <f>IF(OR(AQ594="N/A",BM594="N/A",BI594="N/A"),"",IF(AND(H594&lt;1,H594&gt;=0.3,I593="ROUND"),IF(CT594&gt;=-0.4,-0.2,-0.15),MAX(CX594,IF(OR(AQ594="N/A",BM594="N/A",BI594="N/A"),"",GetFinalDiscount("Y", I594, H594, J594, K594, L594, M594, N594, O594, AS594, AT594,AU594,AV594, AW594, AX594,AY594, AZ594, BA594, BB594,BC594,BD594, BE594,BG594, BH594, BJ594, BK594, BN594, BO594, BP594)))))</f>
        <v>0</v>
      </c>
      <c r="CZ594" s="717" t="str">
        <f t="shared" si="153"/>
        <v/>
      </c>
      <c r="DA594" s="509" t="e">
        <f t="shared" si="154"/>
        <v>#VALUE!</v>
      </c>
      <c r="DB594" s="504" t="e">
        <f t="shared" si="155"/>
        <v>#VALUE!</v>
      </c>
      <c r="DC594" s="504" t="e">
        <f t="shared" si="156"/>
        <v>#VALUE!</v>
      </c>
      <c r="DD594" s="504" t="str">
        <f t="shared" si="157"/>
        <v/>
      </c>
      <c r="DE594" s="504">
        <f t="array" ref="DE594">IF(OR(AQ594="N/A",BM594="N/A",BI594="N/A"),"",GetCertCharge(H594,"Y",AL594))</f>
        <v>298</v>
      </c>
      <c r="DF594" s="504" t="e">
        <f>IF(OR(AQ594="N/A",BM594="N/A",BI594="N/A"),"",DC594*Parameters!$L$3)</f>
        <v>#VALUE!</v>
      </c>
      <c r="DG594" s="504" t="e">
        <f t="shared" si="158"/>
        <v>#VALUE!</v>
      </c>
      <c r="DH594" s="504" t="e">
        <f t="shared" si="159"/>
        <v>#VALUE!</v>
      </c>
    </row>
    <row r="595" spans="2:112" x14ac:dyDescent="0.25">
      <c r="B595" s="798"/>
      <c r="C595" s="799" t="s">
        <v>1524</v>
      </c>
      <c r="D595" s="512"/>
      <c r="E595" s="512"/>
      <c r="F595" s="722" t="s">
        <v>24</v>
      </c>
      <c r="G595" s="800"/>
      <c r="H595" s="801">
        <v>3.44</v>
      </c>
      <c r="I595" s="509" t="s">
        <v>196</v>
      </c>
      <c r="J595" s="802" t="s">
        <v>265</v>
      </c>
      <c r="K595" s="803" t="s">
        <v>251</v>
      </c>
      <c r="L595" s="804" t="s">
        <v>215</v>
      </c>
      <c r="M595" s="805" t="s">
        <v>202</v>
      </c>
      <c r="N595" s="804" t="s">
        <v>202</v>
      </c>
      <c r="O595" s="804" t="s">
        <v>22</v>
      </c>
      <c r="P595" s="806"/>
      <c r="Q595" s="805"/>
      <c r="R595" s="805"/>
      <c r="S595" s="805"/>
      <c r="T595" s="805"/>
      <c r="U595" s="805">
        <v>1.02</v>
      </c>
      <c r="V595" s="805"/>
      <c r="W595" s="805"/>
      <c r="X595" s="805"/>
      <c r="Y595" s="805"/>
      <c r="Z595" s="805">
        <v>65.900000000000006</v>
      </c>
      <c r="AA595" s="512">
        <v>54</v>
      </c>
      <c r="AB595" s="512"/>
      <c r="AC595" s="512"/>
      <c r="AD595" s="807"/>
      <c r="AE595" s="805"/>
      <c r="AF595" s="805"/>
      <c r="AG595" s="805"/>
      <c r="AH595" s="805"/>
      <c r="AI595" s="512"/>
      <c r="AJ595" s="512" t="s">
        <v>2001</v>
      </c>
      <c r="AK595" s="807"/>
      <c r="AL595" s="512"/>
      <c r="AM595" s="807"/>
      <c r="AN595" s="512"/>
      <c r="AO595" s="559">
        <f t="array" ref="AO595">IF(AQ595="N/A","",GetRapPrice(I595,H595,J595,K595))</f>
        <v>15500</v>
      </c>
      <c r="AP595" s="509">
        <f t="shared" si="144"/>
        <v>-0.52</v>
      </c>
      <c r="AQ595" s="508">
        <f t="array" ref="AQ595">GetFMP(I595,H595,J595,K595,L595,M595,N595,O595,(Q595+R595)/2,Z595,AJ595,"Y")</f>
        <v>7440</v>
      </c>
      <c r="AR595" s="504">
        <f t="shared" si="145"/>
        <v>25593.599999999999</v>
      </c>
      <c r="AS595" s="808"/>
      <c r="AT595" s="809"/>
      <c r="AU595" s="810"/>
      <c r="AV595" s="810"/>
      <c r="AW595" s="811" t="s">
        <v>240</v>
      </c>
      <c r="AX595" s="811" t="s">
        <v>1183</v>
      </c>
      <c r="AY595" s="810" t="s">
        <v>1183</v>
      </c>
      <c r="AZ595" s="810" t="s">
        <v>1183</v>
      </c>
      <c r="BA595" s="810" t="s">
        <v>1183</v>
      </c>
      <c r="BB595" s="810" t="s">
        <v>1183</v>
      </c>
      <c r="BC595" s="810" t="s">
        <v>1183</v>
      </c>
      <c r="BD595" s="810" t="s">
        <v>1240</v>
      </c>
      <c r="BE595" s="810" t="s">
        <v>1183</v>
      </c>
      <c r="BF595" s="811">
        <f>NaturalRelatedDisc(I595,H595,J595,K595,AX595,"Y",L595,M595,N595,O595)+NaturalRelatedDisc(I595,H595,J595,K595,AY595,"Y",L595,M595,N595,O595)+OpenRelatedDisc(I595,H595,J595,K595,AZ595,"Y",L595,M595,N595,O595)+GrainingRelatedDisc(I595,H595,J595,K595,BA595,"Surface","Y",L595,M595,N595,O595)+GrainingRelatedDisc(I595,H595,J595,K595,BB595,"Internal","Y",L595,M595,N595,O595)+OthersRelatedDisc(I595,H595,J595,K595,BC595,"Y",L595,M595,N595,O595)+OthersRelatedDisc(I595,H595,J595,K595,BD595,"Y",L595,M595,N595,O595)+OthersRelatedDisc(I595,H595,J595,K595,BE595,"Y",L595,M595,N595,O595)+cutrelatedDisc(I595,H595,J595,K595,L595,M595,N595,AW595,"Y",O595)+GetColClarupgDwg(I595,H595,J595,K595,AU595,AV595,"Y",L595)</f>
        <v>-2.5000000000000001E-3</v>
      </c>
      <c r="BG595" s="810" t="s">
        <v>1183</v>
      </c>
      <c r="BH595" s="810" t="s">
        <v>1183</v>
      </c>
      <c r="BI595" s="811">
        <f t="shared" si="146"/>
        <v>0</v>
      </c>
      <c r="BJ595" s="810" t="s">
        <v>1183</v>
      </c>
      <c r="BK595" s="810" t="s">
        <v>1293</v>
      </c>
      <c r="BL595" s="810" t="s">
        <v>1326</v>
      </c>
      <c r="BM595" s="811">
        <f t="shared" si="147"/>
        <v>-1.4999999999999999E-2</v>
      </c>
      <c r="BN595" s="812" t="s">
        <v>861</v>
      </c>
      <c r="BO595" s="812" t="s">
        <v>861</v>
      </c>
      <c r="BP595" s="812" t="s">
        <v>749</v>
      </c>
      <c r="BQ595" s="811">
        <f>cleanrelateddisc(I595, H595, J595, K595, BN595, BO595, "Y", L595, M595, N595)+HARelatedDisc(I595, H595, J595, K595,BP595, "Y", L595)</f>
        <v>5.0000000000000001E-3</v>
      </c>
      <c r="BR595" s="810"/>
      <c r="BS595" s="810"/>
      <c r="BT595" s="811"/>
      <c r="BU595" s="811"/>
      <c r="BV595" s="810"/>
      <c r="BW595" s="811"/>
      <c r="BX595" s="810"/>
      <c r="BY595" s="813"/>
      <c r="BZ595" s="811"/>
      <c r="CA595" s="813"/>
      <c r="CB595" s="811"/>
      <c r="CC595" s="810"/>
      <c r="CD595" s="810"/>
      <c r="CE595" s="810"/>
      <c r="CF595" s="810"/>
      <c r="CG595" s="810"/>
      <c r="CH595" s="810"/>
      <c r="CI595" s="810"/>
      <c r="CJ595" s="810"/>
      <c r="CK595" s="814"/>
      <c r="CL595" s="815">
        <f t="array" ref="CL595">getSection(I595,J595,K595)</f>
        <v>6</v>
      </c>
      <c r="CM595" s="508">
        <f t="array" ref="CM595">IF(AQ595="N/A","",IF(CU595="N/A",0,GetRapPrice(I595,H595,J595,K595)))</f>
        <v>15500</v>
      </c>
      <c r="CN595" s="509">
        <f t="shared" si="148"/>
        <v>-0.52</v>
      </c>
      <c r="CO595" s="509">
        <f t="array" ref="CO595">IF(AQ595="N/A","",IF(CU595="N/A",0,IF(ISBLANK(G595),0,GetPolSymmDiscount(I595,H595,J595,K595,L595,M595,N595,O595))))</f>
        <v>0</v>
      </c>
      <c r="CP595" s="509">
        <f t="array" ref="CP595">IF(AQ595="N/A","",Depthdisc(I595,H595,L595,J595,K595,Z595,"Y"))</f>
        <v>0</v>
      </c>
      <c r="CQ595" s="509">
        <f t="array" ref="CQ595">IF(AQ595="N/A","",IF(CU595="N/A",0,GetSizePremiums(I595,H595,J595,K595,L595,M595,N595,O595,getSection(G595,J595,K595))))</f>
        <v>0</v>
      </c>
      <c r="CR595" s="509">
        <f t="array" ref="CR595">IF(AQ595="N/A","",IF(CU595="N/A",0,IF(ISBLANK(G595),0,GetDiameterPremiums(I595,H595,L595,M595,N595,O595,J595,K595,T595))))</f>
        <v>0</v>
      </c>
      <c r="CS595" s="509">
        <f t="array" ref="CS595">IF(AQ595="N/A","",IF(CU595="N/A",0,IF(ISBLANK(G595),0,GetKtoSPremiums(I595,H595,J595,K595,AJ595))))</f>
        <v>0</v>
      </c>
      <c r="CT595" s="509">
        <f t="shared" si="149"/>
        <v>-0.52</v>
      </c>
      <c r="CU595" s="508">
        <f t="array" ref="CU595">IF(AQ595="N/A","",GetFMP(I595, H595, J595, K595, L595, M595, N595, O595, (Q595+R595)/2,Z595,AJ595,"Y"))</f>
        <v>7440</v>
      </c>
      <c r="CV595" s="504">
        <f t="shared" si="150"/>
        <v>25593.599999999999</v>
      </c>
      <c r="CW595" s="508">
        <f t="shared" si="151"/>
        <v>15500</v>
      </c>
      <c r="CX595" s="717">
        <f t="shared" si="152"/>
        <v>-1.2499999999999997E-2</v>
      </c>
      <c r="CY595" s="717">
        <f>IF(OR(AQ595="N/A",BM595="N/A",BI595="N/A"),"",IF(AND(H595&lt;1,H595&gt;=0.3,I594="ROUND"),IF(CT595&gt;=-0.4,-0.2,-0.15),MAX(CX595,IF(OR(AQ595="N/A",BM595="N/A",BI595="N/A"),"",GetFinalDiscount("Y", I595, H595, J595, K595, L595, M595, N595, O595, AS595, AT595,AU595,AV595, AW595, AX595,AY595, AZ595, BA595, BB595,BC595,BD595, BE595,BG595, BH595, BJ595, BK595, BN595, BO595, BP595)))))</f>
        <v>0</v>
      </c>
      <c r="CZ595" s="717">
        <f t="shared" si="153"/>
        <v>-0.52</v>
      </c>
      <c r="DA595" s="509">
        <f t="shared" si="154"/>
        <v>-0.52</v>
      </c>
      <c r="DB595" s="504">
        <f t="shared" si="155"/>
        <v>7440</v>
      </c>
      <c r="DC595" s="504">
        <f t="shared" si="156"/>
        <v>25593.599999999999</v>
      </c>
      <c r="DD595" s="504" t="str">
        <f t="shared" si="157"/>
        <v/>
      </c>
      <c r="DE595" s="504">
        <f t="array" ref="DE595">IF(OR(AQ595="N/A",BM595="N/A",BI595="N/A"),"",GetCertCharge(H595,"Y",AL595))</f>
        <v>298</v>
      </c>
      <c r="DF595" s="504">
        <f>IF(OR(AQ595="N/A",BM595="N/A",BI595="N/A"),"",DC595*Parameters!$L$3)</f>
        <v>1023.7439999999999</v>
      </c>
      <c r="DG595" s="504">
        <f t="shared" si="158"/>
        <v>24271.856</v>
      </c>
      <c r="DH595" s="504">
        <f t="shared" si="159"/>
        <v>7055.7720930232563</v>
      </c>
    </row>
    <row r="596" spans="2:112" x14ac:dyDescent="0.25">
      <c r="B596" s="798"/>
      <c r="C596" s="799" t="s">
        <v>1543</v>
      </c>
      <c r="D596" s="512"/>
      <c r="E596" s="512"/>
      <c r="F596" s="722" t="s">
        <v>24</v>
      </c>
      <c r="G596" s="800"/>
      <c r="H596" s="801">
        <v>3.44</v>
      </c>
      <c r="I596" s="509" t="s">
        <v>196</v>
      </c>
      <c r="J596" s="802" t="s">
        <v>250</v>
      </c>
      <c r="K596" s="803" t="s">
        <v>266</v>
      </c>
      <c r="L596" s="804" t="s">
        <v>188</v>
      </c>
      <c r="M596" s="805" t="s">
        <v>188</v>
      </c>
      <c r="N596" s="804" t="s">
        <v>202</v>
      </c>
      <c r="O596" s="804" t="s">
        <v>58</v>
      </c>
      <c r="P596" s="806"/>
      <c r="Q596" s="805"/>
      <c r="R596" s="805"/>
      <c r="S596" s="805"/>
      <c r="T596" s="805"/>
      <c r="U596" s="805">
        <v>1.01</v>
      </c>
      <c r="V596" s="805"/>
      <c r="W596" s="805"/>
      <c r="X596" s="805"/>
      <c r="Y596" s="805"/>
      <c r="Z596" s="805">
        <v>62.7</v>
      </c>
      <c r="AA596" s="512">
        <v>55</v>
      </c>
      <c r="AB596" s="512"/>
      <c r="AC596" s="512"/>
      <c r="AD596" s="807"/>
      <c r="AE596" s="805"/>
      <c r="AF596" s="805"/>
      <c r="AG596" s="805"/>
      <c r="AH596" s="805"/>
      <c r="AI596" s="512"/>
      <c r="AJ596" s="512" t="s">
        <v>1889</v>
      </c>
      <c r="AK596" s="807"/>
      <c r="AL596" s="512"/>
      <c r="AM596" s="807"/>
      <c r="AN596" s="512"/>
      <c r="AO596" s="559">
        <f t="array" ref="AO596">IF(AQ596="N/A","",GetRapPrice(I596,H596,J596,K596))</f>
        <v>15700</v>
      </c>
      <c r="AP596" s="509">
        <f t="shared" si="144"/>
        <v>-0.49</v>
      </c>
      <c r="AQ596" s="508">
        <f t="array" ref="AQ596">GetFMP(I596,H596,J596,K596,L596,M596,N596,O596,(Q596+R596)/2,Z596,AJ596,"Y")</f>
        <v>8007</v>
      </c>
      <c r="AR596" s="504">
        <f t="shared" si="145"/>
        <v>27544.079999999998</v>
      </c>
      <c r="AS596" s="808"/>
      <c r="AT596" s="809"/>
      <c r="AU596" s="810"/>
      <c r="AV596" s="810"/>
      <c r="AW596" s="811"/>
      <c r="AX596" s="811" t="s">
        <v>1183</v>
      </c>
      <c r="AY596" s="810" t="s">
        <v>1183</v>
      </c>
      <c r="AZ596" s="810" t="s">
        <v>267</v>
      </c>
      <c r="BA596" s="810" t="s">
        <v>1183</v>
      </c>
      <c r="BB596" s="810" t="s">
        <v>1183</v>
      </c>
      <c r="BC596" s="810" t="s">
        <v>1183</v>
      </c>
      <c r="BD596" s="810" t="s">
        <v>1183</v>
      </c>
      <c r="BE596" s="810" t="s">
        <v>1183</v>
      </c>
      <c r="BF596" s="811">
        <f>NaturalRelatedDisc(I596,H596,J596,K596,AX596,"Y",L596,M596,N596,O596)+NaturalRelatedDisc(I596,H596,J596,K596,AY596,"Y",L596,M596,N596,O596)+OpenRelatedDisc(I596,H596,J596,K596,AZ596,"Y",L596,M596,N596,O596)+GrainingRelatedDisc(I596,H596,J596,K596,BA596,"Surface","Y",L596,M596,N596,O596)+GrainingRelatedDisc(I596,H596,J596,K596,BB596,"Internal","Y",L596,M596,N596,O596)+OthersRelatedDisc(I596,H596,J596,K596,BC596,"Y",L596,M596,N596,O596)+OthersRelatedDisc(I596,H596,J596,K596,BD596,"Y",L596,M596,N596,O596)+OthersRelatedDisc(I596,H596,J596,K596,BE596,"Y",L596,M596,N596,O596)+cutrelatedDisc(I596,H596,J596,K596,L596,M596,N596,AW596,"Y",O596)+GetColClarupgDwg(I596,H596,J596,K596,AU596,AV596,"Y",L596)</f>
        <v>-0.02</v>
      </c>
      <c r="BG596" s="810" t="s">
        <v>1183</v>
      </c>
      <c r="BH596" s="810" t="s">
        <v>1183</v>
      </c>
      <c r="BI596" s="811">
        <f t="shared" si="146"/>
        <v>0</v>
      </c>
      <c r="BJ596" s="810" t="s">
        <v>1183</v>
      </c>
      <c r="BK596" s="810" t="s">
        <v>1294</v>
      </c>
      <c r="BL596" s="810" t="s">
        <v>1183</v>
      </c>
      <c r="BM596" s="811">
        <f t="shared" si="147"/>
        <v>-0.05</v>
      </c>
      <c r="BN596" s="812"/>
      <c r="BO596" s="812"/>
      <c r="BP596" s="812" t="s">
        <v>749</v>
      </c>
      <c r="BQ596" s="811">
        <f>cleanrelateddisc(I596, H596, J596, K596, BN596, BO596, "Y", L596, M596, N596)+HARelatedDisc(I596, H596, J596, K596,BP596, "Y", L596)</f>
        <v>0</v>
      </c>
      <c r="BR596" s="810"/>
      <c r="BS596" s="810"/>
      <c r="BT596" s="811"/>
      <c r="BU596" s="811"/>
      <c r="BV596" s="810"/>
      <c r="BW596" s="811"/>
      <c r="BX596" s="810"/>
      <c r="BY596" s="813"/>
      <c r="BZ596" s="811"/>
      <c r="CA596" s="813"/>
      <c r="CB596" s="811"/>
      <c r="CC596" s="810"/>
      <c r="CD596" s="810"/>
      <c r="CE596" s="810"/>
      <c r="CF596" s="810"/>
      <c r="CG596" s="810"/>
      <c r="CH596" s="810"/>
      <c r="CI596" s="810"/>
      <c r="CJ596" s="810"/>
      <c r="CK596" s="814"/>
      <c r="CL596" s="815">
        <f t="array" ref="CL596">getSection(I596,J596,K596)</f>
        <v>8</v>
      </c>
      <c r="CM596" s="508">
        <f t="array" ref="CM596">IF(AQ596="N/A","",IF(CU596="N/A",0,GetRapPrice(I596,H596,J596,K596)))</f>
        <v>15700</v>
      </c>
      <c r="CN596" s="509">
        <f t="shared" si="148"/>
        <v>-0.49</v>
      </c>
      <c r="CO596" s="509">
        <f t="array" ref="CO596">IF(AQ596="N/A","",IF(CU596="N/A",0,IF(ISBLANK(G596),0,GetPolSymmDiscount(I596,H596,J596,K596,L596,M596,N596,O596))))</f>
        <v>0</v>
      </c>
      <c r="CP596" s="509">
        <f t="array" ref="CP596">IF(AQ596="N/A","",Depthdisc(I596,H596,L596,J596,K596,Z596,"Y"))</f>
        <v>0</v>
      </c>
      <c r="CQ596" s="509">
        <f t="array" ref="CQ596">IF(AQ596="N/A","",IF(CU596="N/A",0,GetSizePremiums(I596,H596,J596,K596,L596,M596,N596,O596,getSection(G596,J596,K596))))</f>
        <v>0</v>
      </c>
      <c r="CR596" s="509">
        <f t="array" ref="CR596">IF(AQ596="N/A","",IF(CU596="N/A",0,IF(ISBLANK(G596),0,GetDiameterPremiums(I596,H596,L596,M596,N596,O596,J596,K596,T596))))</f>
        <v>0</v>
      </c>
      <c r="CS596" s="509">
        <f t="array" ref="CS596">IF(AQ596="N/A","",IF(CU596="N/A",0,IF(ISBLANK(G596),0,GetKtoSPremiums(I596,H596,J596,K596,AJ596))))</f>
        <v>0</v>
      </c>
      <c r="CT596" s="509">
        <f t="shared" si="149"/>
        <v>-0.49</v>
      </c>
      <c r="CU596" s="508">
        <f t="array" ref="CU596">IF(AQ596="N/A","",GetFMP(I596, H596, J596, K596, L596, M596, N596, O596, (Q596+R596)/2,Z596,AJ596,"Y"))</f>
        <v>8007</v>
      </c>
      <c r="CV596" s="504">
        <f t="shared" si="150"/>
        <v>27544.079999999998</v>
      </c>
      <c r="CW596" s="508">
        <f t="shared" si="151"/>
        <v>15700</v>
      </c>
      <c r="CX596" s="717">
        <f t="shared" si="152"/>
        <v>-7.0000000000000007E-2</v>
      </c>
      <c r="CY596" s="717">
        <f>IF(OR(AQ596="N/A",BM596="N/A",BI596="N/A"),"",IF(AND(H596&lt;1,H596&gt;=0.3,I595="ROUND"),IF(CT596&gt;=-0.4,-0.2,-0.15),MAX(CX596,IF(OR(AQ596="N/A",BM596="N/A",BI596="N/A"),"",GetFinalDiscount("Y", I596, H596, J596, K596, L596, M596, N596, O596, AS596, AT596,AU596,AV596, AW596, AX596,AY596, AZ596, BA596, BB596,BC596,BD596, BE596,BG596, BH596, BJ596, BK596, BN596, BO596, BP596)))))</f>
        <v>-0.02</v>
      </c>
      <c r="CZ596" s="717">
        <f t="shared" si="153"/>
        <v>-0.49</v>
      </c>
      <c r="DA596" s="509">
        <f t="shared" si="154"/>
        <v>-0.51</v>
      </c>
      <c r="DB596" s="504">
        <f t="shared" si="155"/>
        <v>7693</v>
      </c>
      <c r="DC596" s="504">
        <f t="shared" si="156"/>
        <v>26463.919999999998</v>
      </c>
      <c r="DD596" s="504" t="str">
        <f t="shared" si="157"/>
        <v/>
      </c>
      <c r="DE596" s="504">
        <f t="array" ref="DE596">IF(OR(AQ596="N/A",BM596="N/A",BI596="N/A"),"",GetCertCharge(H596,"Y",AL596))</f>
        <v>298</v>
      </c>
      <c r="DF596" s="504">
        <f>IF(OR(AQ596="N/A",BM596="N/A",BI596="N/A"),"",DC596*Parameters!$L$3)</f>
        <v>1058.5567999999998</v>
      </c>
      <c r="DG596" s="504">
        <f t="shared" si="158"/>
        <v>25107.3632</v>
      </c>
      <c r="DH596" s="504">
        <f t="shared" si="159"/>
        <v>7298.6520930232555</v>
      </c>
    </row>
    <row r="597" spans="2:112" x14ac:dyDescent="0.25">
      <c r="B597" s="798"/>
      <c r="C597" s="799" t="s">
        <v>1544</v>
      </c>
      <c r="D597" s="512"/>
      <c r="E597" s="512"/>
      <c r="F597" s="722" t="s">
        <v>24</v>
      </c>
      <c r="G597" s="800"/>
      <c r="H597" s="801">
        <v>3.44</v>
      </c>
      <c r="I597" s="509" t="s">
        <v>196</v>
      </c>
      <c r="J597" s="802" t="s">
        <v>258</v>
      </c>
      <c r="K597" s="803" t="s">
        <v>259</v>
      </c>
      <c r="L597" s="804" t="s">
        <v>188</v>
      </c>
      <c r="M597" s="805" t="s">
        <v>188</v>
      </c>
      <c r="N597" s="804" t="s">
        <v>188</v>
      </c>
      <c r="O597" s="804" t="s">
        <v>36</v>
      </c>
      <c r="P597" s="806"/>
      <c r="Q597" s="805"/>
      <c r="R597" s="805"/>
      <c r="S597" s="805"/>
      <c r="T597" s="805"/>
      <c r="U597" s="805">
        <v>1.01</v>
      </c>
      <c r="V597" s="805"/>
      <c r="W597" s="805"/>
      <c r="X597" s="805"/>
      <c r="Y597" s="805"/>
      <c r="Z597" s="805">
        <v>62.3</v>
      </c>
      <c r="AA597" s="512">
        <v>56</v>
      </c>
      <c r="AB597" s="512"/>
      <c r="AC597" s="512"/>
      <c r="AD597" s="807"/>
      <c r="AE597" s="805"/>
      <c r="AF597" s="805"/>
      <c r="AG597" s="805"/>
      <c r="AH597" s="805"/>
      <c r="AI597" s="512"/>
      <c r="AJ597" s="512" t="s">
        <v>1889</v>
      </c>
      <c r="AK597" s="807"/>
      <c r="AL597" s="512"/>
      <c r="AM597" s="807"/>
      <c r="AN597" s="512"/>
      <c r="AO597" s="559">
        <f t="array" ref="AO597">IF(AQ597="N/A","",GetRapPrice(I597,H597,J597,K597))</f>
        <v>17000</v>
      </c>
      <c r="AP597" s="509">
        <f t="shared" si="144"/>
        <v>-0.36</v>
      </c>
      <c r="AQ597" s="508">
        <f t="array" ref="AQ597">GetFMP(I597,H597,J597,K597,L597,M597,N597,O597,(Q597+R597)/2,Z597,AJ597,"Y")</f>
        <v>10880</v>
      </c>
      <c r="AR597" s="504">
        <f t="shared" si="145"/>
        <v>37427.199999999997</v>
      </c>
      <c r="AS597" s="808"/>
      <c r="AT597" s="809"/>
      <c r="AU597" s="810"/>
      <c r="AV597" s="810"/>
      <c r="AW597" s="811"/>
      <c r="AX597" s="811" t="s">
        <v>1183</v>
      </c>
      <c r="AY597" s="810" t="s">
        <v>1183</v>
      </c>
      <c r="AZ597" s="810" t="s">
        <v>1183</v>
      </c>
      <c r="BA597" s="810" t="s">
        <v>1183</v>
      </c>
      <c r="BB597" s="810" t="s">
        <v>1183</v>
      </c>
      <c r="BC597" s="810" t="s">
        <v>1183</v>
      </c>
      <c r="BD597" s="810" t="s">
        <v>1183</v>
      </c>
      <c r="BE597" s="810" t="s">
        <v>1183</v>
      </c>
      <c r="BF597" s="811">
        <f>NaturalRelatedDisc(I597,H597,J597,K597,AX597,"Y",L597,M597,N597,O597)+NaturalRelatedDisc(I597,H597,J597,K597,AY597,"Y",L597,M597,N597,O597)+OpenRelatedDisc(I597,H597,J597,K597,AZ597,"Y",L597,M597,N597,O597)+GrainingRelatedDisc(I597,H597,J597,K597,BA597,"Surface","Y",L597,M597,N597,O597)+GrainingRelatedDisc(I597,H597,J597,K597,BB597,"Internal","Y",L597,M597,N597,O597)+OthersRelatedDisc(I597,H597,J597,K597,BC597,"Y",L597,M597,N597,O597)+OthersRelatedDisc(I597,H597,J597,K597,BD597,"Y",L597,M597,N597,O597)+OthersRelatedDisc(I597,H597,J597,K597,BE597,"Y",L597,M597,N597,O597)+cutrelatedDisc(I597,H597,J597,K597,L597,M597,N597,AW597,"Y",O597)+GetColClarupgDwg(I597,H597,J597,K597,AU597,AV597,"Y",L597)</f>
        <v>0</v>
      </c>
      <c r="BG597" s="810" t="s">
        <v>1183</v>
      </c>
      <c r="BH597" s="810" t="s">
        <v>1183</v>
      </c>
      <c r="BI597" s="811">
        <f t="shared" si="146"/>
        <v>0</v>
      </c>
      <c r="BJ597" s="810" t="s">
        <v>1183</v>
      </c>
      <c r="BK597" s="810" t="s">
        <v>1293</v>
      </c>
      <c r="BL597" s="810" t="s">
        <v>1183</v>
      </c>
      <c r="BM597" s="811">
        <f t="shared" si="147"/>
        <v>-2.5000000000000001E-2</v>
      </c>
      <c r="BN597" s="812"/>
      <c r="BO597" s="812"/>
      <c r="BP597" s="812" t="s">
        <v>749</v>
      </c>
      <c r="BQ597" s="811">
        <f>cleanrelateddisc(I597, H597, J597, K597, BN597, BO597, "Y", L597, M597, N597)+HARelatedDisc(I597, H597, J597, K597,BP597, "Y", L597)</f>
        <v>0</v>
      </c>
      <c r="BR597" s="810"/>
      <c r="BS597" s="810"/>
      <c r="BT597" s="811"/>
      <c r="BU597" s="811"/>
      <c r="BV597" s="810"/>
      <c r="BW597" s="811"/>
      <c r="BX597" s="810"/>
      <c r="BY597" s="813"/>
      <c r="BZ597" s="811"/>
      <c r="CA597" s="813"/>
      <c r="CB597" s="811"/>
      <c r="CC597" s="810"/>
      <c r="CD597" s="810"/>
      <c r="CE597" s="810"/>
      <c r="CF597" s="810"/>
      <c r="CG597" s="810"/>
      <c r="CH597" s="810"/>
      <c r="CI597" s="810"/>
      <c r="CJ597" s="810"/>
      <c r="CK597" s="814"/>
      <c r="CL597" s="815">
        <f t="array" ref="CL597">getSection(I597,J597,K597)</f>
        <v>8</v>
      </c>
      <c r="CM597" s="508">
        <f t="array" ref="CM597">IF(AQ597="N/A","",IF(CU597="N/A",0,GetRapPrice(I597,H597,J597,K597)))</f>
        <v>17000</v>
      </c>
      <c r="CN597" s="509">
        <f t="shared" si="148"/>
        <v>-0.36</v>
      </c>
      <c r="CO597" s="509">
        <f t="array" ref="CO597">IF(AQ597="N/A","",IF(CU597="N/A",0,IF(ISBLANK(G597),0,GetPolSymmDiscount(I597,H597,J597,K597,L597,M597,N597,O597))))</f>
        <v>0</v>
      </c>
      <c r="CP597" s="509">
        <f t="array" ref="CP597">IF(AQ597="N/A","",Depthdisc(I597,H597,L597,J597,K597,Z597,"Y"))</f>
        <v>0</v>
      </c>
      <c r="CQ597" s="509">
        <f t="array" ref="CQ597">IF(AQ597="N/A","",IF(CU597="N/A",0,GetSizePremiums(I597,H597,J597,K597,L597,M597,N597,O597,getSection(G597,J597,K597))))</f>
        <v>0</v>
      </c>
      <c r="CR597" s="509">
        <f t="array" ref="CR597">IF(AQ597="N/A","",IF(CU597="N/A",0,IF(ISBLANK(G597),0,GetDiameterPremiums(I597,H597,L597,M597,N597,O597,J597,K597,T597))))</f>
        <v>0</v>
      </c>
      <c r="CS597" s="509">
        <f t="array" ref="CS597">IF(AQ597="N/A","",IF(CU597="N/A",0,IF(ISBLANK(G597),0,GetKtoSPremiums(I597,H597,J597,K597,AJ597))))</f>
        <v>0</v>
      </c>
      <c r="CT597" s="509">
        <f t="shared" si="149"/>
        <v>-0.36</v>
      </c>
      <c r="CU597" s="508">
        <f t="array" ref="CU597">IF(AQ597="N/A","",GetFMP(I597, H597, J597, K597, L597, M597, N597, O597, (Q597+R597)/2,Z597,AJ597,"Y"))</f>
        <v>10880</v>
      </c>
      <c r="CV597" s="504">
        <f t="shared" si="150"/>
        <v>37427.199999999997</v>
      </c>
      <c r="CW597" s="508">
        <f t="shared" si="151"/>
        <v>17000</v>
      </c>
      <c r="CX597" s="717">
        <f t="shared" si="152"/>
        <v>-2.5000000000000001E-2</v>
      </c>
      <c r="CY597" s="717">
        <f>IF(OR(AQ597="N/A",BM597="N/A",BI597="N/A"),"",IF(AND(H597&lt;1,H597&gt;=0.3,I596="ROUND"),IF(CT597&gt;=-0.4,-0.2,-0.15),MAX(CX597,IF(OR(AQ597="N/A",BM597="N/A",BI597="N/A"),"",GetFinalDiscount("Y", I597, H597, J597, K597, L597, M597, N597, O597, AS597, AT597,AU597,AV597, AW597, AX597,AY597, AZ597, BA597, BB597,BC597,BD597, BE597,BG597, BH597, BJ597, BK597, BN597, BO597, BP597)))))</f>
        <v>0</v>
      </c>
      <c r="CZ597" s="717">
        <f t="shared" si="153"/>
        <v>-0.36</v>
      </c>
      <c r="DA597" s="509">
        <f t="shared" si="154"/>
        <v>-0.36</v>
      </c>
      <c r="DB597" s="504">
        <f t="shared" si="155"/>
        <v>10880</v>
      </c>
      <c r="DC597" s="504">
        <f t="shared" si="156"/>
        <v>37427.199999999997</v>
      </c>
      <c r="DD597" s="504" t="str">
        <f t="shared" si="157"/>
        <v/>
      </c>
      <c r="DE597" s="504">
        <f t="array" ref="DE597">IF(OR(AQ597="N/A",BM597="N/A",BI597="N/A"),"",GetCertCharge(H597,"Y",AL597))</f>
        <v>298</v>
      </c>
      <c r="DF597" s="504">
        <f>IF(OR(AQ597="N/A",BM597="N/A",BI597="N/A"),"",DC597*Parameters!$L$3)</f>
        <v>1497.088</v>
      </c>
      <c r="DG597" s="504">
        <f t="shared" si="158"/>
        <v>35632.111999999994</v>
      </c>
      <c r="DH597" s="504">
        <f t="shared" si="159"/>
        <v>10358.172093023255</v>
      </c>
    </row>
    <row r="598" spans="2:112" x14ac:dyDescent="0.25">
      <c r="B598" s="798"/>
      <c r="C598" s="799" t="s">
        <v>1557</v>
      </c>
      <c r="D598" s="512"/>
      <c r="E598" s="512"/>
      <c r="F598" s="722" t="s">
        <v>24</v>
      </c>
      <c r="G598" s="800"/>
      <c r="H598" s="801">
        <v>3.44</v>
      </c>
      <c r="I598" s="509" t="s">
        <v>196</v>
      </c>
      <c r="J598" s="802" t="s">
        <v>233</v>
      </c>
      <c r="K598" s="803" t="s">
        <v>251</v>
      </c>
      <c r="L598" s="804" t="s">
        <v>188</v>
      </c>
      <c r="M598" s="805" t="s">
        <v>188</v>
      </c>
      <c r="N598" s="804" t="s">
        <v>188</v>
      </c>
      <c r="O598" s="804" t="s">
        <v>22</v>
      </c>
      <c r="P598" s="806"/>
      <c r="Q598" s="805"/>
      <c r="R598" s="805"/>
      <c r="S598" s="805"/>
      <c r="T598" s="805"/>
      <c r="U598" s="805">
        <v>1.0089999999999999</v>
      </c>
      <c r="V598" s="805"/>
      <c r="W598" s="805"/>
      <c r="X598" s="805"/>
      <c r="Y598" s="805"/>
      <c r="Z598" s="805">
        <v>62</v>
      </c>
      <c r="AA598" s="512">
        <v>57</v>
      </c>
      <c r="AB598" s="512"/>
      <c r="AC598" s="512"/>
      <c r="AD598" s="807"/>
      <c r="AE598" s="805"/>
      <c r="AF598" s="805"/>
      <c r="AG598" s="805"/>
      <c r="AH598" s="805"/>
      <c r="AI598" s="512"/>
      <c r="AJ598" s="512" t="s">
        <v>1906</v>
      </c>
      <c r="AK598" s="807"/>
      <c r="AL598" s="512"/>
      <c r="AM598" s="807"/>
      <c r="AN598" s="512"/>
      <c r="AO598" s="559">
        <f t="array" ref="AO598">IF(AQ598="N/A","",GetRapPrice(I598,H598,J598,K598))</f>
        <v>29500</v>
      </c>
      <c r="AP598" s="509">
        <f t="shared" si="144"/>
        <v>-0.32000000000000017</v>
      </c>
      <c r="AQ598" s="508">
        <f t="array" ref="AQ598">GetFMP(I598,H598,J598,K598,L598,M598,N598,O598,(Q598+R598)/2,Z598,AJ598,"Y")</f>
        <v>20059.999999999996</v>
      </c>
      <c r="AR598" s="504">
        <f t="shared" si="145"/>
        <v>69006.39999999998</v>
      </c>
      <c r="AS598" s="808"/>
      <c r="AT598" s="809"/>
      <c r="AU598" s="810"/>
      <c r="AV598" s="810"/>
      <c r="AW598" s="811" t="s">
        <v>189</v>
      </c>
      <c r="AX598" s="811" t="s">
        <v>1183</v>
      </c>
      <c r="AY598" s="810" t="s">
        <v>1183</v>
      </c>
      <c r="AZ598" s="810" t="s">
        <v>1183</v>
      </c>
      <c r="BA598" s="810" t="s">
        <v>1183</v>
      </c>
      <c r="BB598" s="810" t="s">
        <v>1183</v>
      </c>
      <c r="BC598" s="810" t="s">
        <v>1183</v>
      </c>
      <c r="BD598" s="810" t="s">
        <v>1183</v>
      </c>
      <c r="BE598" s="810" t="s">
        <v>1183</v>
      </c>
      <c r="BF598" s="811">
        <f>NaturalRelatedDisc(I598,H598,J598,K598,AX598,"Y",L598,M598,N598,O598)+NaturalRelatedDisc(I598,H598,J598,K598,AY598,"Y",L598,M598,N598,O598)+OpenRelatedDisc(I598,H598,J598,K598,AZ598,"Y",L598,M598,N598,O598)+GrainingRelatedDisc(I598,H598,J598,K598,BA598,"Surface","Y",L598,M598,N598,O598)+GrainingRelatedDisc(I598,H598,J598,K598,BB598,"Internal","Y",L598,M598,N598,O598)+OthersRelatedDisc(I598,H598,J598,K598,BC598,"Y",L598,M598,N598,O598)+OthersRelatedDisc(I598,H598,J598,K598,BD598,"Y",L598,M598,N598,O598)+OthersRelatedDisc(I598,H598,J598,K598,BE598,"Y",L598,M598,N598,O598)+cutrelatedDisc(I598,H598,J598,K598,L598,M598,N598,AW598,"Y",O598)+GetColClarupgDwg(I598,H598,J598,K598,AU598,AV598,"Y",L598)</f>
        <v>0</v>
      </c>
      <c r="BG598" s="810" t="s">
        <v>1183</v>
      </c>
      <c r="BH598" s="810" t="s">
        <v>1183</v>
      </c>
      <c r="BI598" s="811">
        <f t="shared" si="146"/>
        <v>0</v>
      </c>
      <c r="BJ598" s="810" t="s">
        <v>1183</v>
      </c>
      <c r="BK598" s="810" t="s">
        <v>1292</v>
      </c>
      <c r="BL598" s="810" t="s">
        <v>1322</v>
      </c>
      <c r="BM598" s="811">
        <f t="shared" si="147"/>
        <v>-0.01</v>
      </c>
      <c r="BN598" s="812" t="s">
        <v>861</v>
      </c>
      <c r="BO598" s="812" t="s">
        <v>861</v>
      </c>
      <c r="BP598" s="812" t="s">
        <v>749</v>
      </c>
      <c r="BQ598" s="811">
        <f>cleanrelateddisc(I598, H598, J598, K598, BN598, BO598, "Y", L598, M598, N598)+HARelatedDisc(I598, H598, J598, K598,BP598, "Y", L598)</f>
        <v>5.0000000000000001E-3</v>
      </c>
      <c r="BR598" s="810"/>
      <c r="BS598" s="810"/>
      <c r="BT598" s="811"/>
      <c r="BU598" s="811"/>
      <c r="BV598" s="810"/>
      <c r="BW598" s="811"/>
      <c r="BX598" s="810"/>
      <c r="BY598" s="813"/>
      <c r="BZ598" s="811"/>
      <c r="CA598" s="813"/>
      <c r="CB598" s="811"/>
      <c r="CC598" s="810"/>
      <c r="CD598" s="810"/>
      <c r="CE598" s="810"/>
      <c r="CF598" s="810"/>
      <c r="CG598" s="810"/>
      <c r="CH598" s="810"/>
      <c r="CI598" s="810"/>
      <c r="CJ598" s="810"/>
      <c r="CK598" s="814"/>
      <c r="CL598" s="815">
        <f t="array" ref="CL598">getSection(I598,J598,K598)</f>
        <v>4</v>
      </c>
      <c r="CM598" s="508">
        <f t="array" ref="CM598">IF(AQ598="N/A","",IF(CU598="N/A",0,GetRapPrice(I598,H598,J598,K598)))</f>
        <v>29500</v>
      </c>
      <c r="CN598" s="509">
        <f t="shared" si="148"/>
        <v>-0.32000000000000017</v>
      </c>
      <c r="CO598" s="509">
        <f t="array" ref="CO598">IF(AQ598="N/A","",IF(CU598="N/A",0,IF(ISBLANK(G598),0,GetPolSymmDiscount(I598,H598,J598,K598,L598,M598,N598,O598))))</f>
        <v>0</v>
      </c>
      <c r="CP598" s="509">
        <f t="array" ref="CP598">IF(AQ598="N/A","",Depthdisc(I598,H598,L598,J598,K598,Z598,"Y"))</f>
        <v>0</v>
      </c>
      <c r="CQ598" s="509">
        <f t="array" ref="CQ598">IF(AQ598="N/A","",IF(CU598="N/A",0,GetSizePremiums(I598,H598,J598,K598,L598,M598,N598,O598,getSection(G598,J598,K598))))</f>
        <v>0</v>
      </c>
      <c r="CR598" s="509">
        <f t="array" ref="CR598">IF(AQ598="N/A","",IF(CU598="N/A",0,IF(ISBLANK(G598),0,GetDiameterPremiums(I598,H598,L598,M598,N598,O598,J598,K598,T598))))</f>
        <v>0</v>
      </c>
      <c r="CS598" s="509">
        <f t="array" ref="CS598">IF(AQ598="N/A","",IF(CU598="N/A",0,IF(ISBLANK(G598),0,GetKtoSPremiums(I598,H598,J598,K598,AJ598))))</f>
        <v>0</v>
      </c>
      <c r="CT598" s="509">
        <f t="shared" si="149"/>
        <v>-0.32000000000000017</v>
      </c>
      <c r="CU598" s="508">
        <f t="array" ref="CU598">IF(AQ598="N/A","",GetFMP(I598, H598, J598, K598, L598, M598, N598, O598, (Q598+R598)/2,Z598,AJ598,"Y"))</f>
        <v>20059.999999999996</v>
      </c>
      <c r="CV598" s="504">
        <f t="shared" si="150"/>
        <v>69006.39999999998</v>
      </c>
      <c r="CW598" s="508">
        <f t="shared" si="151"/>
        <v>29500</v>
      </c>
      <c r="CX598" s="717">
        <f t="shared" si="152"/>
        <v>-5.0000000000000001E-3</v>
      </c>
      <c r="CY598" s="717">
        <f>IF(OR(AQ598="N/A",BM598="N/A",BI598="N/A"),"",IF(AND(H598&lt;1,H598&gt;=0.3,I597="ROUND"),IF(CT598&gt;=-0.4,-0.2,-0.15),MAX(CX598,IF(OR(AQ598="N/A",BM598="N/A",BI598="N/A"),"",GetFinalDiscount("Y", I598, H598, J598, K598, L598, M598, N598, O598, AS598, AT598,AU598,AV598, AW598, AX598,AY598, AZ598, BA598, BB598,BC598,BD598, BE598,BG598, BH598, BJ598, BK598, BN598, BO598, BP598)))))</f>
        <v>5.0000000000000001E-3</v>
      </c>
      <c r="CZ598" s="717">
        <f t="shared" si="153"/>
        <v>-0.32000000000000017</v>
      </c>
      <c r="DA598" s="509">
        <f t="shared" si="154"/>
        <v>-0.31500000000000017</v>
      </c>
      <c r="DB598" s="504">
        <f t="shared" si="155"/>
        <v>20207.499999999996</v>
      </c>
      <c r="DC598" s="504">
        <f t="shared" si="156"/>
        <v>69513.799999999988</v>
      </c>
      <c r="DD598" s="504" t="str">
        <f t="shared" si="157"/>
        <v/>
      </c>
      <c r="DE598" s="504">
        <f t="array" ref="DE598">IF(OR(AQ598="N/A",BM598="N/A",BI598="N/A"),"",GetCertCharge(H598,"Y",AL598))</f>
        <v>298</v>
      </c>
      <c r="DF598" s="504">
        <f>IF(OR(AQ598="N/A",BM598="N/A",BI598="N/A"),"",DC598*Parameters!$L$3)</f>
        <v>2780.5519999999997</v>
      </c>
      <c r="DG598" s="504">
        <f t="shared" si="158"/>
        <v>66435.247999999992</v>
      </c>
      <c r="DH598" s="504">
        <f t="shared" si="159"/>
        <v>19312.572093023253</v>
      </c>
    </row>
    <row r="599" spans="2:112" x14ac:dyDescent="0.25">
      <c r="B599" s="798"/>
      <c r="C599" s="799" t="s">
        <v>1562</v>
      </c>
      <c r="D599" s="512"/>
      <c r="E599" s="512"/>
      <c r="F599" s="722" t="s">
        <v>24</v>
      </c>
      <c r="G599" s="800"/>
      <c r="H599" s="801">
        <v>3.44</v>
      </c>
      <c r="I599" s="509" t="s">
        <v>196</v>
      </c>
      <c r="J599" s="802" t="s">
        <v>186</v>
      </c>
      <c r="K599" s="803" t="s">
        <v>266</v>
      </c>
      <c r="L599" s="804" t="s">
        <v>188</v>
      </c>
      <c r="M599" s="805" t="s">
        <v>188</v>
      </c>
      <c r="N599" s="804" t="s">
        <v>188</v>
      </c>
      <c r="O599" s="804" t="s">
        <v>22</v>
      </c>
      <c r="P599" s="806"/>
      <c r="Q599" s="805"/>
      <c r="R599" s="805"/>
      <c r="S599" s="805"/>
      <c r="T599" s="805"/>
      <c r="U599" s="805">
        <v>1.0049999999999999</v>
      </c>
      <c r="V599" s="805"/>
      <c r="W599" s="805"/>
      <c r="X599" s="805"/>
      <c r="Y599" s="805"/>
      <c r="Z599" s="805">
        <v>61.5</v>
      </c>
      <c r="AA599" s="512">
        <v>59</v>
      </c>
      <c r="AB599" s="512"/>
      <c r="AC599" s="512"/>
      <c r="AD599" s="807"/>
      <c r="AE599" s="805"/>
      <c r="AF599" s="805"/>
      <c r="AG599" s="805"/>
      <c r="AH599" s="805"/>
      <c r="AI599" s="512"/>
      <c r="AJ599" s="512" t="s">
        <v>1889</v>
      </c>
      <c r="AK599" s="807"/>
      <c r="AL599" s="512"/>
      <c r="AM599" s="807"/>
      <c r="AN599" s="512"/>
      <c r="AO599" s="559">
        <f t="array" ref="AO599">IF(AQ599="N/A","",GetRapPrice(I599,H599,J599,K599))</f>
        <v>22500</v>
      </c>
      <c r="AP599" s="509">
        <f t="shared" si="144"/>
        <v>-0.31000000000000005</v>
      </c>
      <c r="AQ599" s="508">
        <f t="array" ref="AQ599">GetFMP(I599,H599,J599,K599,L599,M599,N599,O599,(Q599+R599)/2,Z599,AJ599,"Y")</f>
        <v>15524.999999999998</v>
      </c>
      <c r="AR599" s="504">
        <f t="shared" si="145"/>
        <v>53405.999999999993</v>
      </c>
      <c r="AS599" s="808"/>
      <c r="AT599" s="809"/>
      <c r="AU599" s="810"/>
      <c r="AV599" s="810"/>
      <c r="AW599" s="811"/>
      <c r="AX599" s="811" t="s">
        <v>1183</v>
      </c>
      <c r="AY599" s="810" t="s">
        <v>1183</v>
      </c>
      <c r="AZ599" s="810" t="s">
        <v>1183</v>
      </c>
      <c r="BA599" s="810" t="s">
        <v>1183</v>
      </c>
      <c r="BB599" s="810" t="s">
        <v>1183</v>
      </c>
      <c r="BC599" s="810" t="s">
        <v>1183</v>
      </c>
      <c r="BD599" s="810" t="s">
        <v>1183</v>
      </c>
      <c r="BE599" s="810" t="s">
        <v>1183</v>
      </c>
      <c r="BF599" s="811">
        <f>NaturalRelatedDisc(I599,H599,J599,K599,AX599,"Y",L599,M599,N599,O599)+NaturalRelatedDisc(I599,H599,J599,K599,AY599,"Y",L599,M599,N599,O599)+OpenRelatedDisc(I599,H599,J599,K599,AZ599,"Y",L599,M599,N599,O599)+GrainingRelatedDisc(I599,H599,J599,K599,BA599,"Surface","Y",L599,M599,N599,O599)+GrainingRelatedDisc(I599,H599,J599,K599,BB599,"Internal","Y",L599,M599,N599,O599)+OthersRelatedDisc(I599,H599,J599,K599,BC599,"Y",L599,M599,N599,O599)+OthersRelatedDisc(I599,H599,J599,K599,BD599,"Y",L599,M599,N599,O599)+OthersRelatedDisc(I599,H599,J599,K599,BE599,"Y",L599,M599,N599,O599)+cutrelatedDisc(I599,H599,J599,K599,L599,M599,N599,AW599,"Y",O599)+GetColClarupgDwg(I599,H599,J599,K599,AU599,AV599,"Y",L599)</f>
        <v>0</v>
      </c>
      <c r="BG599" s="810" t="s">
        <v>1183</v>
      </c>
      <c r="BH599" s="810" t="s">
        <v>1183</v>
      </c>
      <c r="BI599" s="811">
        <f t="shared" si="146"/>
        <v>0</v>
      </c>
      <c r="BJ599" s="810" t="s">
        <v>1183</v>
      </c>
      <c r="BK599" s="810" t="s">
        <v>1294</v>
      </c>
      <c r="BL599" s="810" t="s">
        <v>1183</v>
      </c>
      <c r="BM599" s="811">
        <f t="shared" si="147"/>
        <v>-0.05</v>
      </c>
      <c r="BN599" s="812"/>
      <c r="BO599" s="812"/>
      <c r="BP599" s="812" t="s">
        <v>749</v>
      </c>
      <c r="BQ599" s="811">
        <f>cleanrelateddisc(I599, H599, J599, K599, BN599, BO599, "Y", L599, M599, N599)+HARelatedDisc(I599, H599, J599, K599,BP599, "Y", L599)</f>
        <v>0</v>
      </c>
      <c r="BR599" s="810"/>
      <c r="BS599" s="810"/>
      <c r="BT599" s="811"/>
      <c r="BU599" s="811"/>
      <c r="BV599" s="810"/>
      <c r="BW599" s="811"/>
      <c r="BX599" s="810"/>
      <c r="BY599" s="813"/>
      <c r="BZ599" s="811"/>
      <c r="CA599" s="813"/>
      <c r="CB599" s="811"/>
      <c r="CC599" s="810"/>
      <c r="CD599" s="810"/>
      <c r="CE599" s="810"/>
      <c r="CF599" s="810"/>
      <c r="CG599" s="810"/>
      <c r="CH599" s="810"/>
      <c r="CI599" s="810"/>
      <c r="CJ599" s="810"/>
      <c r="CK599" s="814"/>
      <c r="CL599" s="815">
        <f t="array" ref="CL599">getSection(I599,J599,K599)</f>
        <v>7</v>
      </c>
      <c r="CM599" s="508">
        <f t="array" ref="CM599">IF(AQ599="N/A","",IF(CU599="N/A",0,GetRapPrice(I599,H599,J599,K599)))</f>
        <v>22500</v>
      </c>
      <c r="CN599" s="509">
        <f t="shared" si="148"/>
        <v>-0.31000000000000005</v>
      </c>
      <c r="CO599" s="509">
        <f t="array" ref="CO599">IF(AQ599="N/A","",IF(CU599="N/A",0,IF(ISBLANK(G599),0,GetPolSymmDiscount(I599,H599,J599,K599,L599,M599,N599,O599))))</f>
        <v>0</v>
      </c>
      <c r="CP599" s="509">
        <f t="array" ref="CP599">IF(AQ599="N/A","",Depthdisc(I599,H599,L599,J599,K599,Z599,"Y"))</f>
        <v>0</v>
      </c>
      <c r="CQ599" s="509">
        <f t="array" ref="CQ599">IF(AQ599="N/A","",IF(CU599="N/A",0,GetSizePremiums(I599,H599,J599,K599,L599,M599,N599,O599,getSection(G599,J599,K599))))</f>
        <v>0</v>
      </c>
      <c r="CR599" s="509">
        <f t="array" ref="CR599">IF(AQ599="N/A","",IF(CU599="N/A",0,IF(ISBLANK(G599),0,GetDiameterPremiums(I599,H599,L599,M599,N599,O599,J599,K599,T599))))</f>
        <v>0</v>
      </c>
      <c r="CS599" s="509">
        <f t="array" ref="CS599">IF(AQ599="N/A","",IF(CU599="N/A",0,IF(ISBLANK(G599),0,GetKtoSPremiums(I599,H599,J599,K599,AJ599))))</f>
        <v>0</v>
      </c>
      <c r="CT599" s="509">
        <f t="shared" si="149"/>
        <v>-0.31000000000000005</v>
      </c>
      <c r="CU599" s="508">
        <f t="array" ref="CU599">IF(AQ599="N/A","",GetFMP(I599, H599, J599, K599, L599, M599, N599, O599, (Q599+R599)/2,Z599,AJ599,"Y"))</f>
        <v>15524.999999999998</v>
      </c>
      <c r="CV599" s="504">
        <f t="shared" si="150"/>
        <v>53405.999999999993</v>
      </c>
      <c r="CW599" s="508">
        <f t="shared" si="151"/>
        <v>22500</v>
      </c>
      <c r="CX599" s="717">
        <f t="shared" si="152"/>
        <v>-0.05</v>
      </c>
      <c r="CY599" s="717">
        <f>IF(OR(AQ599="N/A",BM599="N/A",BI599="N/A"),"",IF(AND(H599&lt;1,H599&gt;=0.3,I598="ROUND"),IF(CT599&gt;=-0.4,-0.2,-0.15),MAX(CX599,IF(OR(AQ599="N/A",BM599="N/A",BI599="N/A"),"",GetFinalDiscount("Y", I599, H599, J599, K599, L599, M599, N599, O599, AS599, AT599,AU599,AV599, AW599, AX599,AY599, AZ599, BA599, BB599,BC599,BD599, BE599,BG599, BH599, BJ599, BK599, BN599, BO599, BP599)))))</f>
        <v>0</v>
      </c>
      <c r="CZ599" s="717">
        <f t="shared" si="153"/>
        <v>-0.31000000000000005</v>
      </c>
      <c r="DA599" s="509">
        <f t="shared" si="154"/>
        <v>-0.31000000000000005</v>
      </c>
      <c r="DB599" s="504">
        <f t="shared" si="155"/>
        <v>15524.999999999998</v>
      </c>
      <c r="DC599" s="504">
        <f t="shared" si="156"/>
        <v>53405.999999999993</v>
      </c>
      <c r="DD599" s="504" t="str">
        <f t="shared" si="157"/>
        <v/>
      </c>
      <c r="DE599" s="504">
        <f t="array" ref="DE599">IF(OR(AQ599="N/A",BM599="N/A",BI599="N/A"),"",GetCertCharge(H599,"Y",AL599))</f>
        <v>298</v>
      </c>
      <c r="DF599" s="504">
        <f>IF(OR(AQ599="N/A",BM599="N/A",BI599="N/A"),"",DC599*Parameters!$L$3)</f>
        <v>2136.2399999999998</v>
      </c>
      <c r="DG599" s="504">
        <f t="shared" si="158"/>
        <v>50971.759999999995</v>
      </c>
      <c r="DH599" s="504">
        <f t="shared" si="159"/>
        <v>14817.372093023254</v>
      </c>
    </row>
    <row r="600" spans="2:112" x14ac:dyDescent="0.25">
      <c r="B600" s="798"/>
      <c r="C600" s="799" t="s">
        <v>1570</v>
      </c>
      <c r="D600" s="512"/>
      <c r="E600" s="512"/>
      <c r="F600" s="722" t="s">
        <v>24</v>
      </c>
      <c r="G600" s="800"/>
      <c r="H600" s="801">
        <v>3.44</v>
      </c>
      <c r="I600" s="509" t="s">
        <v>196</v>
      </c>
      <c r="J600" s="802" t="s">
        <v>258</v>
      </c>
      <c r="K600" s="803" t="s">
        <v>259</v>
      </c>
      <c r="L600" s="804" t="s">
        <v>188</v>
      </c>
      <c r="M600" s="805" t="s">
        <v>188</v>
      </c>
      <c r="N600" s="804" t="s">
        <v>188</v>
      </c>
      <c r="O600" s="804" t="s">
        <v>36</v>
      </c>
      <c r="P600" s="806"/>
      <c r="Q600" s="805"/>
      <c r="R600" s="805"/>
      <c r="S600" s="805"/>
      <c r="T600" s="805"/>
      <c r="U600" s="805">
        <v>1.0049999999999999</v>
      </c>
      <c r="V600" s="805"/>
      <c r="W600" s="805"/>
      <c r="X600" s="805"/>
      <c r="Y600" s="805"/>
      <c r="Z600" s="805">
        <v>62.3</v>
      </c>
      <c r="AA600" s="512">
        <v>56</v>
      </c>
      <c r="AB600" s="512"/>
      <c r="AC600" s="512"/>
      <c r="AD600" s="807"/>
      <c r="AE600" s="805"/>
      <c r="AF600" s="805"/>
      <c r="AG600" s="805"/>
      <c r="AH600" s="805"/>
      <c r="AI600" s="512"/>
      <c r="AJ600" s="512" t="s">
        <v>1889</v>
      </c>
      <c r="AK600" s="807"/>
      <c r="AL600" s="512"/>
      <c r="AM600" s="807"/>
      <c r="AN600" s="512"/>
      <c r="AO600" s="559">
        <f t="array" ref="AO600">IF(AQ600="N/A","",GetRapPrice(I600,H600,J600,K600))</f>
        <v>17000</v>
      </c>
      <c r="AP600" s="509">
        <f t="shared" si="144"/>
        <v>-0.36</v>
      </c>
      <c r="AQ600" s="508">
        <f t="array" ref="AQ600">GetFMP(I600,H600,J600,K600,L600,M600,N600,O600,(Q600+R600)/2,Z600,AJ600,"Y")</f>
        <v>10880</v>
      </c>
      <c r="AR600" s="504">
        <f t="shared" si="145"/>
        <v>37427.199999999997</v>
      </c>
      <c r="AS600" s="808"/>
      <c r="AT600" s="809"/>
      <c r="AU600" s="810"/>
      <c r="AV600" s="810"/>
      <c r="AW600" s="811"/>
      <c r="AX600" s="811" t="s">
        <v>1183</v>
      </c>
      <c r="AY600" s="810" t="s">
        <v>1183</v>
      </c>
      <c r="AZ600" s="810" t="s">
        <v>1183</v>
      </c>
      <c r="BA600" s="810" t="s">
        <v>1183</v>
      </c>
      <c r="BB600" s="810" t="s">
        <v>1183</v>
      </c>
      <c r="BC600" s="810" t="s">
        <v>1183</v>
      </c>
      <c r="BD600" s="810" t="s">
        <v>1183</v>
      </c>
      <c r="BE600" s="810" t="s">
        <v>1183</v>
      </c>
      <c r="BF600" s="811">
        <f>NaturalRelatedDisc(I600,H600,J600,K600,AX600,"Y",L600,M600,N600,O600)+NaturalRelatedDisc(I600,H600,J600,K600,AY600,"Y",L600,M600,N600,O600)+OpenRelatedDisc(I600,H600,J600,K600,AZ600,"Y",L600,M600,N600,O600)+GrainingRelatedDisc(I600,H600,J600,K600,BA600,"Surface","Y",L600,M600,N600,O600)+GrainingRelatedDisc(I600,H600,J600,K600,BB600,"Internal","Y",L600,M600,N600,O600)+OthersRelatedDisc(I600,H600,J600,K600,BC600,"Y",L600,M600,N600,O600)+OthersRelatedDisc(I600,H600,J600,K600,BD600,"Y",L600,M600,N600,O600)+OthersRelatedDisc(I600,H600,J600,K600,BE600,"Y",L600,M600,N600,O600)+cutrelatedDisc(I600,H600,J600,K600,L600,M600,N600,AW600,"Y",O600)+GetColClarupgDwg(I600,H600,J600,K600,AU600,AV600,"Y",L600)</f>
        <v>0</v>
      </c>
      <c r="BG600" s="810" t="s">
        <v>1183</v>
      </c>
      <c r="BH600" s="810" t="s">
        <v>1183</v>
      </c>
      <c r="BI600" s="811">
        <f t="shared" si="146"/>
        <v>0</v>
      </c>
      <c r="BJ600" s="810" t="s">
        <v>1183</v>
      </c>
      <c r="BK600" s="810" t="s">
        <v>1293</v>
      </c>
      <c r="BL600" s="810" t="s">
        <v>1183</v>
      </c>
      <c r="BM600" s="811">
        <f t="shared" si="147"/>
        <v>-2.5000000000000001E-2</v>
      </c>
      <c r="BN600" s="812"/>
      <c r="BO600" s="812"/>
      <c r="BP600" s="812" t="s">
        <v>749</v>
      </c>
      <c r="BQ600" s="811">
        <f>cleanrelateddisc(I600, H600, J600, K600, BN600, BO600, "Y", L600, M600, N600)+HARelatedDisc(I600, H600, J600, K600,BP600, "Y", L600)</f>
        <v>0</v>
      </c>
      <c r="BR600" s="810"/>
      <c r="BS600" s="810"/>
      <c r="BT600" s="811"/>
      <c r="BU600" s="811"/>
      <c r="BV600" s="810"/>
      <c r="BW600" s="811"/>
      <c r="BX600" s="810"/>
      <c r="BY600" s="813"/>
      <c r="BZ600" s="811"/>
      <c r="CA600" s="813"/>
      <c r="CB600" s="811"/>
      <c r="CC600" s="810"/>
      <c r="CD600" s="810"/>
      <c r="CE600" s="810"/>
      <c r="CF600" s="810"/>
      <c r="CG600" s="810"/>
      <c r="CH600" s="810"/>
      <c r="CI600" s="810"/>
      <c r="CJ600" s="810"/>
      <c r="CK600" s="814"/>
      <c r="CL600" s="815">
        <f t="array" ref="CL600">getSection(I600,J600,K600)</f>
        <v>8</v>
      </c>
      <c r="CM600" s="508">
        <f t="array" ref="CM600">IF(AQ600="N/A","",IF(CU600="N/A",0,GetRapPrice(I600,H600,J600,K600)))</f>
        <v>17000</v>
      </c>
      <c r="CN600" s="509">
        <f t="shared" si="148"/>
        <v>-0.36</v>
      </c>
      <c r="CO600" s="509">
        <f t="array" ref="CO600">IF(AQ600="N/A","",IF(CU600="N/A",0,IF(ISBLANK(G600),0,GetPolSymmDiscount(I600,H600,J600,K600,L600,M600,N600,O600))))</f>
        <v>0</v>
      </c>
      <c r="CP600" s="509">
        <f t="array" ref="CP600">IF(AQ600="N/A","",Depthdisc(I600,H600,L600,J600,K600,Z600,"Y"))</f>
        <v>0</v>
      </c>
      <c r="CQ600" s="509">
        <f t="array" ref="CQ600">IF(AQ600="N/A","",IF(CU600="N/A",0,GetSizePremiums(I600,H600,J600,K600,L600,M600,N600,O600,getSection(G600,J600,K600))))</f>
        <v>0</v>
      </c>
      <c r="CR600" s="509">
        <f t="array" ref="CR600">IF(AQ600="N/A","",IF(CU600="N/A",0,IF(ISBLANK(G600),0,GetDiameterPremiums(I600,H600,L600,M600,N600,O600,J600,K600,T600))))</f>
        <v>0</v>
      </c>
      <c r="CS600" s="509">
        <f t="array" ref="CS600">IF(AQ600="N/A","",IF(CU600="N/A",0,IF(ISBLANK(G600),0,GetKtoSPremiums(I600,H600,J600,K600,AJ600))))</f>
        <v>0</v>
      </c>
      <c r="CT600" s="509">
        <f t="shared" si="149"/>
        <v>-0.36</v>
      </c>
      <c r="CU600" s="508">
        <f t="array" ref="CU600">IF(AQ600="N/A","",GetFMP(I600, H600, J600, K600, L600, M600, N600, O600, (Q600+R600)/2,Z600,AJ600,"Y"))</f>
        <v>10880</v>
      </c>
      <c r="CV600" s="504">
        <f t="shared" si="150"/>
        <v>37427.199999999997</v>
      </c>
      <c r="CW600" s="508">
        <f t="shared" si="151"/>
        <v>17000</v>
      </c>
      <c r="CX600" s="717">
        <f t="shared" si="152"/>
        <v>-2.5000000000000001E-2</v>
      </c>
      <c r="CY600" s="717">
        <f>IF(OR(AQ600="N/A",BM600="N/A",BI600="N/A"),"",IF(AND(H600&lt;1,H600&gt;=0.3,I599="ROUND"),IF(CT600&gt;=-0.4,-0.2,-0.15),MAX(CX600,IF(OR(AQ600="N/A",BM600="N/A",BI600="N/A"),"",GetFinalDiscount("Y", I600, H600, J600, K600, L600, M600, N600, O600, AS600, AT600,AU600,AV600, AW600, AX600,AY600, AZ600, BA600, BB600,BC600,BD600, BE600,BG600, BH600, BJ600, BK600, BN600, BO600, BP600)))))</f>
        <v>0</v>
      </c>
      <c r="CZ600" s="717">
        <f t="shared" si="153"/>
        <v>-0.36</v>
      </c>
      <c r="DA600" s="509">
        <f t="shared" si="154"/>
        <v>-0.36</v>
      </c>
      <c r="DB600" s="504">
        <f t="shared" si="155"/>
        <v>10880</v>
      </c>
      <c r="DC600" s="504">
        <f t="shared" si="156"/>
        <v>37427.199999999997</v>
      </c>
      <c r="DD600" s="504" t="str">
        <f t="shared" si="157"/>
        <v/>
      </c>
      <c r="DE600" s="504">
        <f t="array" ref="DE600">IF(OR(AQ600="N/A",BM600="N/A",BI600="N/A"),"",GetCertCharge(H600,"Y",AL600))</f>
        <v>298</v>
      </c>
      <c r="DF600" s="504">
        <f>IF(OR(AQ600="N/A",BM600="N/A",BI600="N/A"),"",DC600*Parameters!$L$3)</f>
        <v>1497.088</v>
      </c>
      <c r="DG600" s="504">
        <f t="shared" si="158"/>
        <v>35632.111999999994</v>
      </c>
      <c r="DH600" s="504">
        <f t="shared" si="159"/>
        <v>10358.172093023255</v>
      </c>
    </row>
    <row r="601" spans="2:112" x14ac:dyDescent="0.25">
      <c r="B601" s="798"/>
      <c r="C601" s="799" t="s">
        <v>1599</v>
      </c>
      <c r="D601" s="512"/>
      <c r="E601" s="512"/>
      <c r="F601" s="722" t="s">
        <v>24</v>
      </c>
      <c r="G601" s="800"/>
      <c r="H601" s="801">
        <v>3.44</v>
      </c>
      <c r="I601" s="509" t="s">
        <v>196</v>
      </c>
      <c r="J601" s="802" t="s">
        <v>186</v>
      </c>
      <c r="K601" s="803" t="s">
        <v>251</v>
      </c>
      <c r="L601" s="804" t="s">
        <v>188</v>
      </c>
      <c r="M601" s="805" t="s">
        <v>188</v>
      </c>
      <c r="N601" s="804" t="s">
        <v>188</v>
      </c>
      <c r="O601" s="804" t="s">
        <v>22</v>
      </c>
      <c r="P601" s="806"/>
      <c r="Q601" s="805"/>
      <c r="R601" s="805"/>
      <c r="S601" s="805"/>
      <c r="T601" s="805"/>
      <c r="U601" s="805">
        <v>1.0069999999999999</v>
      </c>
      <c r="V601" s="805"/>
      <c r="W601" s="805"/>
      <c r="X601" s="805"/>
      <c r="Y601" s="805"/>
      <c r="Z601" s="805">
        <v>62.2</v>
      </c>
      <c r="AA601" s="512">
        <v>57</v>
      </c>
      <c r="AB601" s="512"/>
      <c r="AC601" s="512"/>
      <c r="AD601" s="807"/>
      <c r="AE601" s="805"/>
      <c r="AF601" s="805"/>
      <c r="AG601" s="805"/>
      <c r="AH601" s="805"/>
      <c r="AI601" s="512"/>
      <c r="AJ601" s="512" t="s">
        <v>1904</v>
      </c>
      <c r="AK601" s="807"/>
      <c r="AL601" s="512"/>
      <c r="AM601" s="807"/>
      <c r="AN601" s="512"/>
      <c r="AO601" s="559">
        <f t="array" ref="AO601">IF(AQ601="N/A","",GetRapPrice(I601,H601,J601,K601))</f>
        <v>35000</v>
      </c>
      <c r="AP601" s="509">
        <f t="shared" si="144"/>
        <v>-0.33000000000000007</v>
      </c>
      <c r="AQ601" s="508">
        <f t="array" ref="AQ601">GetFMP(I601,H601,J601,K601,L601,M601,N601,O601,(Q601+R601)/2,Z601,AJ601,"Y")</f>
        <v>23449.999999999996</v>
      </c>
      <c r="AR601" s="504">
        <f t="shared" si="145"/>
        <v>80667.999999999985</v>
      </c>
      <c r="AS601" s="808"/>
      <c r="AT601" s="809"/>
      <c r="AU601" s="810"/>
      <c r="AV601" s="810"/>
      <c r="AW601" s="811" t="s">
        <v>189</v>
      </c>
      <c r="AX601" s="811" t="s">
        <v>1183</v>
      </c>
      <c r="AY601" s="810" t="s">
        <v>1183</v>
      </c>
      <c r="AZ601" s="810" t="s">
        <v>1183</v>
      </c>
      <c r="BA601" s="810" t="s">
        <v>1183</v>
      </c>
      <c r="BB601" s="810" t="s">
        <v>1183</v>
      </c>
      <c r="BC601" s="810" t="s">
        <v>1183</v>
      </c>
      <c r="BD601" s="810" t="s">
        <v>1183</v>
      </c>
      <c r="BE601" s="810" t="s">
        <v>1183</v>
      </c>
      <c r="BF601" s="811">
        <f>NaturalRelatedDisc(I601,H601,J601,K601,AX601,"Y",L601,M601,N601,O601)+NaturalRelatedDisc(I601,H601,J601,K601,AY601,"Y",L601,M601,N601,O601)+OpenRelatedDisc(I601,H601,J601,K601,AZ601,"Y",L601,M601,N601,O601)+GrainingRelatedDisc(I601,H601,J601,K601,BA601,"Surface","Y",L601,M601,N601,O601)+GrainingRelatedDisc(I601,H601,J601,K601,BB601,"Internal","Y",L601,M601,N601,O601)+OthersRelatedDisc(I601,H601,J601,K601,BC601,"Y",L601,M601,N601,O601)+OthersRelatedDisc(I601,H601,J601,K601,BD601,"Y",L601,M601,N601,O601)+OthersRelatedDisc(I601,H601,J601,K601,BE601,"Y",L601,M601,N601,O601)+cutrelatedDisc(I601,H601,J601,K601,L601,M601,N601,AW601,"Y",O601)+GetColClarupgDwg(I601,H601,J601,K601,AU601,AV601,"Y",L601)</f>
        <v>0</v>
      </c>
      <c r="BG601" s="810" t="s">
        <v>1183</v>
      </c>
      <c r="BH601" s="810" t="s">
        <v>1183</v>
      </c>
      <c r="BI601" s="811">
        <f t="shared" si="146"/>
        <v>0</v>
      </c>
      <c r="BJ601" s="810" t="s">
        <v>1284</v>
      </c>
      <c r="BK601" s="810" t="s">
        <v>1293</v>
      </c>
      <c r="BL601" s="810" t="s">
        <v>1183</v>
      </c>
      <c r="BM601" s="811">
        <f t="shared" si="147"/>
        <v>-0.03</v>
      </c>
      <c r="BN601" s="812" t="s">
        <v>861</v>
      </c>
      <c r="BO601" s="812" t="s">
        <v>861</v>
      </c>
      <c r="BP601" s="812" t="s">
        <v>749</v>
      </c>
      <c r="BQ601" s="811">
        <f>cleanrelateddisc(I601, H601, J601, K601, BN601, BO601, "Y", L601, M601, N601)+HARelatedDisc(I601, H601, J601, K601,BP601, "Y", L601)</f>
        <v>5.0000000000000001E-3</v>
      </c>
      <c r="BR601" s="810"/>
      <c r="BS601" s="810"/>
      <c r="BT601" s="811"/>
      <c r="BU601" s="811"/>
      <c r="BV601" s="810"/>
      <c r="BW601" s="811"/>
      <c r="BX601" s="810"/>
      <c r="BY601" s="813"/>
      <c r="BZ601" s="811"/>
      <c r="CA601" s="813"/>
      <c r="CB601" s="811"/>
      <c r="CC601" s="810"/>
      <c r="CD601" s="810"/>
      <c r="CE601" s="810"/>
      <c r="CF601" s="810"/>
      <c r="CG601" s="810"/>
      <c r="CH601" s="810"/>
      <c r="CI601" s="810"/>
      <c r="CJ601" s="810"/>
      <c r="CK601" s="814"/>
      <c r="CL601" s="815">
        <f t="array" ref="CL601">getSection(I601,J601,K601)</f>
        <v>4</v>
      </c>
      <c r="CM601" s="508">
        <f t="array" ref="CM601">IF(AQ601="N/A","",IF(CU601="N/A",0,GetRapPrice(I601,H601,J601,K601)))</f>
        <v>35000</v>
      </c>
      <c r="CN601" s="509">
        <f t="shared" si="148"/>
        <v>-0.33000000000000007</v>
      </c>
      <c r="CO601" s="509">
        <f t="array" ref="CO601">IF(AQ601="N/A","",IF(CU601="N/A",0,IF(ISBLANK(G601),0,GetPolSymmDiscount(I601,H601,J601,K601,L601,M601,N601,O601))))</f>
        <v>0</v>
      </c>
      <c r="CP601" s="509">
        <f t="array" ref="CP601">IF(AQ601="N/A","",Depthdisc(I601,H601,L601,J601,K601,Z601,"Y"))</f>
        <v>0</v>
      </c>
      <c r="CQ601" s="509">
        <f t="array" ref="CQ601">IF(AQ601="N/A","",IF(CU601="N/A",0,GetSizePremiums(I601,H601,J601,K601,L601,M601,N601,O601,getSection(G601,J601,K601))))</f>
        <v>0</v>
      </c>
      <c r="CR601" s="509">
        <f t="array" ref="CR601">IF(AQ601="N/A","",IF(CU601="N/A",0,IF(ISBLANK(G601),0,GetDiameterPremiums(I601,H601,L601,M601,N601,O601,J601,K601,T601))))</f>
        <v>0</v>
      </c>
      <c r="CS601" s="509">
        <f t="array" ref="CS601">IF(AQ601="N/A","",IF(CU601="N/A",0,IF(ISBLANK(G601),0,GetKtoSPremiums(I601,H601,J601,K601,AJ601))))</f>
        <v>0</v>
      </c>
      <c r="CT601" s="509">
        <f t="shared" si="149"/>
        <v>-0.33000000000000007</v>
      </c>
      <c r="CU601" s="508">
        <f t="array" ref="CU601">IF(AQ601="N/A","",GetFMP(I601, H601, J601, K601, L601, M601, N601, O601, (Q601+R601)/2,Z601,AJ601,"Y"))</f>
        <v>23449.999999999996</v>
      </c>
      <c r="CV601" s="504">
        <f t="shared" si="150"/>
        <v>80667.999999999985</v>
      </c>
      <c r="CW601" s="508">
        <f t="shared" si="151"/>
        <v>35000</v>
      </c>
      <c r="CX601" s="717">
        <f t="shared" si="152"/>
        <v>-2.4999999999999998E-2</v>
      </c>
      <c r="CY601" s="717">
        <f>IF(OR(AQ601="N/A",BM601="N/A",BI601="N/A"),"",IF(AND(H601&lt;1,H601&gt;=0.3,I600="ROUND"),IF(CT601&gt;=-0.4,-0.2,-0.15),MAX(CX601,IF(OR(AQ601="N/A",BM601="N/A",BI601="N/A"),"",GetFinalDiscount("Y", I601, H601, J601, K601, L601, M601, N601, O601, AS601, AT601,AU601,AV601, AW601, AX601,AY601, AZ601, BA601, BB601,BC601,BD601, BE601,BG601, BH601, BJ601, BK601, BN601, BO601, BP601)))))</f>
        <v>-2.4999999999999998E-2</v>
      </c>
      <c r="CZ601" s="717">
        <f t="shared" si="153"/>
        <v>-0.33000000000000007</v>
      </c>
      <c r="DA601" s="509">
        <f t="shared" si="154"/>
        <v>-0.35500000000000009</v>
      </c>
      <c r="DB601" s="504">
        <f t="shared" si="155"/>
        <v>22574.999999999996</v>
      </c>
      <c r="DC601" s="504">
        <f t="shared" si="156"/>
        <v>77657.999999999985</v>
      </c>
      <c r="DD601" s="504" t="str">
        <f t="shared" si="157"/>
        <v/>
      </c>
      <c r="DE601" s="504">
        <f t="array" ref="DE601">IF(OR(AQ601="N/A",BM601="N/A",BI601="N/A"),"",GetCertCharge(H601,"Y",AL601))</f>
        <v>298</v>
      </c>
      <c r="DF601" s="504">
        <f>IF(OR(AQ601="N/A",BM601="N/A",BI601="N/A"),"",DC601*Parameters!$L$3)</f>
        <v>3106.3199999999997</v>
      </c>
      <c r="DG601" s="504">
        <f t="shared" si="158"/>
        <v>74253.679999999993</v>
      </c>
      <c r="DH601" s="504">
        <f t="shared" si="159"/>
        <v>21585.372093023256</v>
      </c>
    </row>
    <row r="602" spans="2:112" x14ac:dyDescent="0.25">
      <c r="B602" s="798"/>
      <c r="C602" s="799" t="s">
        <v>1613</v>
      </c>
      <c r="D602" s="512"/>
      <c r="E602" s="512"/>
      <c r="F602" s="722" t="s">
        <v>24</v>
      </c>
      <c r="G602" s="800"/>
      <c r="H602" s="801">
        <v>3.44</v>
      </c>
      <c r="I602" s="509" t="s">
        <v>196</v>
      </c>
      <c r="J602" s="802" t="s">
        <v>186</v>
      </c>
      <c r="K602" s="803" t="s">
        <v>266</v>
      </c>
      <c r="L602" s="804" t="s">
        <v>188</v>
      </c>
      <c r="M602" s="805" t="s">
        <v>188</v>
      </c>
      <c r="N602" s="804" t="s">
        <v>188</v>
      </c>
      <c r="O602" s="804" t="s">
        <v>22</v>
      </c>
      <c r="P602" s="806"/>
      <c r="Q602" s="805"/>
      <c r="R602" s="805"/>
      <c r="S602" s="805"/>
      <c r="T602" s="805"/>
      <c r="U602" s="805">
        <v>1.0089999999999999</v>
      </c>
      <c r="V602" s="805"/>
      <c r="W602" s="805"/>
      <c r="X602" s="805"/>
      <c r="Y602" s="805"/>
      <c r="Z602" s="805">
        <v>62.3</v>
      </c>
      <c r="AA602" s="512">
        <v>57</v>
      </c>
      <c r="AB602" s="512"/>
      <c r="AC602" s="512"/>
      <c r="AD602" s="807"/>
      <c r="AE602" s="805"/>
      <c r="AF602" s="805"/>
      <c r="AG602" s="805"/>
      <c r="AH602" s="805"/>
      <c r="AI602" s="512"/>
      <c r="AJ602" s="512" t="s">
        <v>1906</v>
      </c>
      <c r="AK602" s="807"/>
      <c r="AL602" s="512"/>
      <c r="AM602" s="807"/>
      <c r="AN602" s="512"/>
      <c r="AO602" s="559">
        <f t="array" ref="AO602">IF(AQ602="N/A","",GetRapPrice(I602,H602,J602,K602))</f>
        <v>22500</v>
      </c>
      <c r="AP602" s="509">
        <f t="shared" si="144"/>
        <v>-0.31000000000000005</v>
      </c>
      <c r="AQ602" s="508">
        <f t="array" ref="AQ602">GetFMP(I602,H602,J602,K602,L602,M602,N602,O602,(Q602+R602)/2,Z602,AJ602,"Y")</f>
        <v>15524.999999999998</v>
      </c>
      <c r="AR602" s="504">
        <f t="shared" si="145"/>
        <v>53405.999999999993</v>
      </c>
      <c r="AS602" s="808"/>
      <c r="AT602" s="809"/>
      <c r="AU602" s="810"/>
      <c r="AV602" s="810"/>
      <c r="AW602" s="811" t="s">
        <v>189</v>
      </c>
      <c r="AX602" s="811" t="s">
        <v>1183</v>
      </c>
      <c r="AY602" s="810" t="s">
        <v>1183</v>
      </c>
      <c r="AZ602" s="810" t="s">
        <v>1183</v>
      </c>
      <c r="BA602" s="810" t="s">
        <v>1183</v>
      </c>
      <c r="BB602" s="810" t="s">
        <v>1183</v>
      </c>
      <c r="BC602" s="810" t="s">
        <v>1183</v>
      </c>
      <c r="BD602" s="810" t="s">
        <v>1183</v>
      </c>
      <c r="BE602" s="810" t="s">
        <v>1183</v>
      </c>
      <c r="BF602" s="811">
        <f>NaturalRelatedDisc(I602,H602,J602,K602,AX602,"Y",L602,M602,N602,O602)+NaturalRelatedDisc(I602,H602,J602,K602,AY602,"Y",L602,M602,N602,O602)+OpenRelatedDisc(I602,H602,J602,K602,AZ602,"Y",L602,M602,N602,O602)+GrainingRelatedDisc(I602,H602,J602,K602,BA602,"Surface","Y",L602,M602,N602,O602)+GrainingRelatedDisc(I602,H602,J602,K602,BB602,"Internal","Y",L602,M602,N602,O602)+OthersRelatedDisc(I602,H602,J602,K602,BC602,"Y",L602,M602,N602,O602)+OthersRelatedDisc(I602,H602,J602,K602,BD602,"Y",L602,M602,N602,O602)+OthersRelatedDisc(I602,H602,J602,K602,BE602,"Y",L602,M602,N602,O602)+cutrelatedDisc(I602,H602,J602,K602,L602,M602,N602,AW602,"Y",O602)+GetColClarupgDwg(I602,H602,J602,K602,AU602,AV602,"Y",L602)</f>
        <v>0</v>
      </c>
      <c r="BG602" s="810" t="s">
        <v>1183</v>
      </c>
      <c r="BH602" s="810" t="s">
        <v>1183</v>
      </c>
      <c r="BI602" s="811">
        <f t="shared" si="146"/>
        <v>0</v>
      </c>
      <c r="BJ602" s="810" t="s">
        <v>1183</v>
      </c>
      <c r="BK602" s="810" t="s">
        <v>1293</v>
      </c>
      <c r="BL602" s="810" t="s">
        <v>1326</v>
      </c>
      <c r="BM602" s="811">
        <f t="shared" si="147"/>
        <v>-2.5000000000000001E-2</v>
      </c>
      <c r="BN602" s="812" t="s">
        <v>749</v>
      </c>
      <c r="BO602" s="812" t="s">
        <v>749</v>
      </c>
      <c r="BP602" s="812" t="s">
        <v>749</v>
      </c>
      <c r="BQ602" s="811">
        <f>cleanrelateddisc(I602, H602, J602, K602, BN602, BO602, "Y", L602, M602, N602)+HARelatedDisc(I602, H602, J602, K602,BP602, "Y", L602)</f>
        <v>0</v>
      </c>
      <c r="BR602" s="810"/>
      <c r="BS602" s="810"/>
      <c r="BT602" s="811"/>
      <c r="BU602" s="811"/>
      <c r="BV602" s="810"/>
      <c r="BW602" s="811"/>
      <c r="BX602" s="810"/>
      <c r="BY602" s="813"/>
      <c r="BZ602" s="811"/>
      <c r="CA602" s="813"/>
      <c r="CB602" s="811"/>
      <c r="CC602" s="810"/>
      <c r="CD602" s="810"/>
      <c r="CE602" s="810"/>
      <c r="CF602" s="810"/>
      <c r="CG602" s="810"/>
      <c r="CH602" s="810"/>
      <c r="CI602" s="810"/>
      <c r="CJ602" s="810"/>
      <c r="CK602" s="814"/>
      <c r="CL602" s="815">
        <f t="array" ref="CL602">getSection(I602,J602,K602)</f>
        <v>7</v>
      </c>
      <c r="CM602" s="508">
        <f t="array" ref="CM602">IF(AQ602="N/A","",IF(CU602="N/A",0,GetRapPrice(I602,H602,J602,K602)))</f>
        <v>22500</v>
      </c>
      <c r="CN602" s="509">
        <f t="shared" si="148"/>
        <v>-0.31000000000000005</v>
      </c>
      <c r="CO602" s="509">
        <f t="array" ref="CO602">IF(AQ602="N/A","",IF(CU602="N/A",0,IF(ISBLANK(G602),0,GetPolSymmDiscount(I602,H602,J602,K602,L602,M602,N602,O602))))</f>
        <v>0</v>
      </c>
      <c r="CP602" s="509">
        <f t="array" ref="CP602">IF(AQ602="N/A","",Depthdisc(I602,H602,L602,J602,K602,Z602,"Y"))</f>
        <v>0</v>
      </c>
      <c r="CQ602" s="509">
        <f t="array" ref="CQ602">IF(AQ602="N/A","",IF(CU602="N/A",0,GetSizePremiums(I602,H602,J602,K602,L602,M602,N602,O602,getSection(G602,J602,K602))))</f>
        <v>0</v>
      </c>
      <c r="CR602" s="509">
        <f t="array" ref="CR602">IF(AQ602="N/A","",IF(CU602="N/A",0,IF(ISBLANK(G602),0,GetDiameterPremiums(I602,H602,L602,M602,N602,O602,J602,K602,T602))))</f>
        <v>0</v>
      </c>
      <c r="CS602" s="509">
        <f t="array" ref="CS602">IF(AQ602="N/A","",IF(CU602="N/A",0,IF(ISBLANK(G602),0,GetKtoSPremiums(I602,H602,J602,K602,AJ602))))</f>
        <v>0</v>
      </c>
      <c r="CT602" s="509">
        <f t="shared" si="149"/>
        <v>-0.31000000000000005</v>
      </c>
      <c r="CU602" s="508">
        <f t="array" ref="CU602">IF(AQ602="N/A","",GetFMP(I602, H602, J602, K602, L602, M602, N602, O602, (Q602+R602)/2,Z602,AJ602,"Y"))</f>
        <v>15524.999999999998</v>
      </c>
      <c r="CV602" s="504">
        <f t="shared" si="150"/>
        <v>53405.999999999993</v>
      </c>
      <c r="CW602" s="508">
        <f t="shared" si="151"/>
        <v>22500</v>
      </c>
      <c r="CX602" s="717">
        <f t="shared" si="152"/>
        <v>-2.5000000000000001E-2</v>
      </c>
      <c r="CY602" s="717">
        <f>IF(OR(AQ602="N/A",BM602="N/A",BI602="N/A"),"",IF(AND(H602&lt;1,H602&gt;=0.3,I601="ROUND"),IF(CT602&gt;=-0.4,-0.2,-0.15),MAX(CX602,IF(OR(AQ602="N/A",BM602="N/A",BI602="N/A"),"",GetFinalDiscount("Y", I602, H602, J602, K602, L602, M602, N602, O602, AS602, AT602,AU602,AV602, AW602, AX602,AY602, AZ602, BA602, BB602,BC602,BD602, BE602,BG602, BH602, BJ602, BK602, BN602, BO602, BP602)))))</f>
        <v>0</v>
      </c>
      <c r="CZ602" s="717">
        <f t="shared" si="153"/>
        <v>-0.31000000000000005</v>
      </c>
      <c r="DA602" s="509">
        <f t="shared" si="154"/>
        <v>-0.31000000000000005</v>
      </c>
      <c r="DB602" s="504">
        <f t="shared" si="155"/>
        <v>15524.999999999998</v>
      </c>
      <c r="DC602" s="504">
        <f t="shared" si="156"/>
        <v>53405.999999999993</v>
      </c>
      <c r="DD602" s="504" t="str">
        <f t="shared" si="157"/>
        <v/>
      </c>
      <c r="DE602" s="504">
        <f t="array" ref="DE602">IF(OR(AQ602="N/A",BM602="N/A",BI602="N/A"),"",GetCertCharge(H602,"Y",AL602))</f>
        <v>298</v>
      </c>
      <c r="DF602" s="504">
        <f>IF(OR(AQ602="N/A",BM602="N/A",BI602="N/A"),"",DC602*Parameters!$L$3)</f>
        <v>2136.2399999999998</v>
      </c>
      <c r="DG602" s="504">
        <f t="shared" si="158"/>
        <v>50971.759999999995</v>
      </c>
      <c r="DH602" s="504">
        <f t="shared" si="159"/>
        <v>14817.372093023254</v>
      </c>
    </row>
    <row r="603" spans="2:112" x14ac:dyDescent="0.25">
      <c r="B603" s="798"/>
      <c r="C603" s="799" t="s">
        <v>1645</v>
      </c>
      <c r="D603" s="512"/>
      <c r="E603" s="512"/>
      <c r="F603" s="722" t="s">
        <v>24</v>
      </c>
      <c r="G603" s="800"/>
      <c r="H603" s="801">
        <v>3.44</v>
      </c>
      <c r="I603" s="509" t="s">
        <v>196</v>
      </c>
      <c r="J603" s="802" t="s">
        <v>233</v>
      </c>
      <c r="K603" s="803" t="s">
        <v>266</v>
      </c>
      <c r="L603" s="804" t="s">
        <v>202</v>
      </c>
      <c r="M603" s="805" t="s">
        <v>188</v>
      </c>
      <c r="N603" s="804" t="s">
        <v>202</v>
      </c>
      <c r="O603" s="804" t="s">
        <v>58</v>
      </c>
      <c r="P603" s="806"/>
      <c r="Q603" s="805"/>
      <c r="R603" s="805"/>
      <c r="S603" s="805"/>
      <c r="T603" s="805"/>
      <c r="U603" s="805">
        <v>1.0069999999999999</v>
      </c>
      <c r="V603" s="805"/>
      <c r="W603" s="805"/>
      <c r="X603" s="805"/>
      <c r="Y603" s="805"/>
      <c r="Z603" s="805">
        <v>62.8</v>
      </c>
      <c r="AA603" s="512">
        <v>58</v>
      </c>
      <c r="AB603" s="512"/>
      <c r="AC603" s="512"/>
      <c r="AD603" s="807"/>
      <c r="AE603" s="805"/>
      <c r="AF603" s="805"/>
      <c r="AG603" s="805"/>
      <c r="AH603" s="805"/>
      <c r="AI603" s="512"/>
      <c r="AJ603" s="512" t="s">
        <v>1889</v>
      </c>
      <c r="AK603" s="807"/>
      <c r="AL603" s="512"/>
      <c r="AM603" s="807"/>
      <c r="AN603" s="512"/>
      <c r="AO603" s="559">
        <f t="array" ref="AO603">IF(AQ603="N/A","",GetRapPrice(I603,H603,J603,K603))</f>
        <v>19500</v>
      </c>
      <c r="AP603" s="509">
        <f t="shared" si="144"/>
        <v>-0.55000000000000004</v>
      </c>
      <c r="AQ603" s="508">
        <f t="array" ref="AQ603">GetFMP(I603,H603,J603,K603,L603,M603,N603,O603,(Q603+R603)/2,Z603,AJ603,"Y")</f>
        <v>8775</v>
      </c>
      <c r="AR603" s="504">
        <f t="shared" si="145"/>
        <v>30186</v>
      </c>
      <c r="AS603" s="808"/>
      <c r="AT603" s="809"/>
      <c r="AU603" s="810"/>
      <c r="AV603" s="810"/>
      <c r="AW603" s="811"/>
      <c r="AX603" s="811" t="s">
        <v>1183</v>
      </c>
      <c r="AY603" s="810" t="s">
        <v>1183</v>
      </c>
      <c r="AZ603" s="810" t="s">
        <v>1183</v>
      </c>
      <c r="BA603" s="810" t="s">
        <v>1183</v>
      </c>
      <c r="BB603" s="810" t="s">
        <v>1183</v>
      </c>
      <c r="BC603" s="810" t="s">
        <v>1183</v>
      </c>
      <c r="BD603" s="810" t="s">
        <v>1183</v>
      </c>
      <c r="BE603" s="810" t="s">
        <v>1183</v>
      </c>
      <c r="BF603" s="811">
        <f>NaturalRelatedDisc(I603,H603,J603,K603,AX603,"Y",L603,M603,N603,O603)+NaturalRelatedDisc(I603,H603,J603,K603,AY603,"Y",L603,M603,N603,O603)+OpenRelatedDisc(I603,H603,J603,K603,AZ603,"Y",L603,M603,N603,O603)+GrainingRelatedDisc(I603,H603,J603,K603,BA603,"Surface","Y",L603,M603,N603,O603)+GrainingRelatedDisc(I603,H603,J603,K603,BB603,"Internal","Y",L603,M603,N603,O603)+OthersRelatedDisc(I603,H603,J603,K603,BC603,"Y",L603,M603,N603,O603)+OthersRelatedDisc(I603,H603,J603,K603,BD603,"Y",L603,M603,N603,O603)+OthersRelatedDisc(I603,H603,J603,K603,BE603,"Y",L603,M603,N603,O603)+cutrelatedDisc(I603,H603,J603,K603,L603,M603,N603,AW603,"Y",O603)+GetColClarupgDwg(I603,H603,J603,K603,AU603,AV603,"Y",L603)</f>
        <v>0</v>
      </c>
      <c r="BG603" s="810" t="s">
        <v>1183</v>
      </c>
      <c r="BH603" s="810" t="s">
        <v>1183</v>
      </c>
      <c r="BI603" s="811">
        <f t="shared" si="146"/>
        <v>0</v>
      </c>
      <c r="BJ603" s="810" t="s">
        <v>1183</v>
      </c>
      <c r="BK603" s="810" t="s">
        <v>1293</v>
      </c>
      <c r="BL603" s="810" t="s">
        <v>1183</v>
      </c>
      <c r="BM603" s="811">
        <f t="shared" si="147"/>
        <v>-0.02</v>
      </c>
      <c r="BN603" s="812"/>
      <c r="BO603" s="812"/>
      <c r="BP603" s="812" t="s">
        <v>749</v>
      </c>
      <c r="BQ603" s="811">
        <f>cleanrelateddisc(I603, H603, J603, K603, BN603, BO603, "Y", L603, M603, N603)+HARelatedDisc(I603, H603, J603, K603,BP603, "Y", L603)</f>
        <v>0</v>
      </c>
      <c r="BR603" s="810"/>
      <c r="BS603" s="810"/>
      <c r="BT603" s="811"/>
      <c r="BU603" s="811"/>
      <c r="BV603" s="810"/>
      <c r="BW603" s="811"/>
      <c r="BX603" s="810"/>
      <c r="BY603" s="813"/>
      <c r="BZ603" s="811"/>
      <c r="CA603" s="813"/>
      <c r="CB603" s="811"/>
      <c r="CC603" s="810"/>
      <c r="CD603" s="810"/>
      <c r="CE603" s="810"/>
      <c r="CF603" s="810"/>
      <c r="CG603" s="810"/>
      <c r="CH603" s="810"/>
      <c r="CI603" s="810"/>
      <c r="CJ603" s="810"/>
      <c r="CK603" s="814"/>
      <c r="CL603" s="815">
        <f t="array" ref="CL603">getSection(I603,J603,K603)</f>
        <v>7</v>
      </c>
      <c r="CM603" s="508">
        <f t="array" ref="CM603">IF(AQ603="N/A","",IF(CU603="N/A",0,GetRapPrice(I603,H603,J603,K603)))</f>
        <v>19500</v>
      </c>
      <c r="CN603" s="509">
        <f t="shared" si="148"/>
        <v>-0.55000000000000004</v>
      </c>
      <c r="CO603" s="509">
        <f t="array" ref="CO603">IF(AQ603="N/A","",IF(CU603="N/A",0,IF(ISBLANK(G603),0,GetPolSymmDiscount(I603,H603,J603,K603,L603,M603,N603,O603))))</f>
        <v>0</v>
      </c>
      <c r="CP603" s="509">
        <f t="array" ref="CP603">IF(AQ603="N/A","",Depthdisc(I603,H603,L603,J603,K603,Z603,"Y"))</f>
        <v>0</v>
      </c>
      <c r="CQ603" s="509">
        <f t="array" ref="CQ603">IF(AQ603="N/A","",IF(CU603="N/A",0,GetSizePremiums(I603,H603,J603,K603,L603,M603,N603,O603,getSection(G603,J603,K603))))</f>
        <v>0</v>
      </c>
      <c r="CR603" s="509">
        <f t="array" ref="CR603">IF(AQ603="N/A","",IF(CU603="N/A",0,IF(ISBLANK(G603),0,GetDiameterPremiums(I603,H603,L603,M603,N603,O603,J603,K603,T603))))</f>
        <v>0</v>
      </c>
      <c r="CS603" s="509">
        <f t="array" ref="CS603">IF(AQ603="N/A","",IF(CU603="N/A",0,IF(ISBLANK(G603),0,GetKtoSPremiums(I603,H603,J603,K603,AJ603))))</f>
        <v>0</v>
      </c>
      <c r="CT603" s="509">
        <f t="shared" si="149"/>
        <v>-0.55000000000000004</v>
      </c>
      <c r="CU603" s="508">
        <f t="array" ref="CU603">IF(AQ603="N/A","",GetFMP(I603, H603, J603, K603, L603, M603, N603, O603, (Q603+R603)/2,Z603,AJ603,"Y"))</f>
        <v>8775</v>
      </c>
      <c r="CV603" s="504">
        <f t="shared" si="150"/>
        <v>30186</v>
      </c>
      <c r="CW603" s="508">
        <f t="shared" si="151"/>
        <v>19500</v>
      </c>
      <c r="CX603" s="717">
        <f t="shared" si="152"/>
        <v>-0.02</v>
      </c>
      <c r="CY603" s="717">
        <f>IF(OR(AQ603="N/A",BM603="N/A",BI603="N/A"),"",IF(AND(H603&lt;1,H603&gt;=0.3,I602="ROUND"),IF(CT603&gt;=-0.4,-0.2,-0.15),MAX(CX603,IF(OR(AQ603="N/A",BM603="N/A",BI603="N/A"),"",GetFinalDiscount("Y", I603, H603, J603, K603, L603, M603, N603, O603, AS603, AT603,AU603,AV603, AW603, AX603,AY603, AZ603, BA603, BB603,BC603,BD603, BE603,BG603, BH603, BJ603, BK603, BN603, BO603, BP603)))))</f>
        <v>0</v>
      </c>
      <c r="CZ603" s="717">
        <f t="shared" si="153"/>
        <v>-0.55000000000000004</v>
      </c>
      <c r="DA603" s="509">
        <f t="shared" si="154"/>
        <v>-0.55000000000000004</v>
      </c>
      <c r="DB603" s="504">
        <f t="shared" si="155"/>
        <v>8775</v>
      </c>
      <c r="DC603" s="504">
        <f t="shared" si="156"/>
        <v>30186</v>
      </c>
      <c r="DD603" s="504" t="str">
        <f t="shared" si="157"/>
        <v/>
      </c>
      <c r="DE603" s="504">
        <f t="array" ref="DE603">IF(OR(AQ603="N/A",BM603="N/A",BI603="N/A"),"",GetCertCharge(H603,"Y",AL603))</f>
        <v>298</v>
      </c>
      <c r="DF603" s="504">
        <f>IF(OR(AQ603="N/A",BM603="N/A",BI603="N/A"),"",DC603*Parameters!$L$3)</f>
        <v>1207.44</v>
      </c>
      <c r="DG603" s="504">
        <f t="shared" si="158"/>
        <v>28680.560000000001</v>
      </c>
      <c r="DH603" s="504">
        <f t="shared" si="159"/>
        <v>8337.3720930232557</v>
      </c>
    </row>
    <row r="604" spans="2:112" x14ac:dyDescent="0.25">
      <c r="B604" s="798"/>
      <c r="C604" s="799" t="s">
        <v>1661</v>
      </c>
      <c r="D604" s="512"/>
      <c r="E604" s="512"/>
      <c r="F604" s="722" t="s">
        <v>24</v>
      </c>
      <c r="G604" s="800"/>
      <c r="H604" s="801">
        <v>3.44</v>
      </c>
      <c r="I604" s="509" t="s">
        <v>196</v>
      </c>
      <c r="J604" s="802" t="s">
        <v>250</v>
      </c>
      <c r="K604" s="803" t="s">
        <v>251</v>
      </c>
      <c r="L604" s="804" t="s">
        <v>188</v>
      </c>
      <c r="M604" s="805" t="s">
        <v>188</v>
      </c>
      <c r="N604" s="804" t="s">
        <v>188</v>
      </c>
      <c r="O604" s="804" t="s">
        <v>22</v>
      </c>
      <c r="P604" s="806"/>
      <c r="Q604" s="805"/>
      <c r="R604" s="805"/>
      <c r="S604" s="805"/>
      <c r="T604" s="805"/>
      <c r="U604" s="805">
        <v>1.0069999999999999</v>
      </c>
      <c r="V604" s="805"/>
      <c r="W604" s="805"/>
      <c r="X604" s="805"/>
      <c r="Y604" s="805"/>
      <c r="Z604" s="805">
        <v>62.1</v>
      </c>
      <c r="AA604" s="512">
        <v>58</v>
      </c>
      <c r="AB604" s="512"/>
      <c r="AC604" s="512"/>
      <c r="AD604" s="807"/>
      <c r="AE604" s="805"/>
      <c r="AF604" s="805"/>
      <c r="AG604" s="805"/>
      <c r="AH604" s="805"/>
      <c r="AI604" s="512"/>
      <c r="AJ604" s="512" t="s">
        <v>2030</v>
      </c>
      <c r="AK604" s="807"/>
      <c r="AL604" s="512"/>
      <c r="AM604" s="807"/>
      <c r="AN604" s="512"/>
      <c r="AO604" s="559">
        <f t="array" ref="AO604">IF(AQ604="N/A","",GetRapPrice(I604,H604,J604,K604))</f>
        <v>21500</v>
      </c>
      <c r="AP604" s="509">
        <f t="shared" si="144"/>
        <v>-0.31000000000000005</v>
      </c>
      <c r="AQ604" s="508">
        <f t="array" ref="AQ604">GetFMP(I604,H604,J604,K604,L604,M604,N604,O604,(Q604+R604)/2,Z604,AJ604,"Y")</f>
        <v>14834.999999999998</v>
      </c>
      <c r="AR604" s="504">
        <f t="shared" si="145"/>
        <v>51032.399999999994</v>
      </c>
      <c r="AS604" s="808"/>
      <c r="AT604" s="809"/>
      <c r="AU604" s="810"/>
      <c r="AV604" s="810"/>
      <c r="AW604" s="811" t="s">
        <v>189</v>
      </c>
      <c r="AX604" s="811" t="s">
        <v>1183</v>
      </c>
      <c r="AY604" s="810" t="s">
        <v>1183</v>
      </c>
      <c r="AZ604" s="810" t="s">
        <v>1183</v>
      </c>
      <c r="BA604" s="810" t="s">
        <v>1183</v>
      </c>
      <c r="BB604" s="810" t="s">
        <v>1183</v>
      </c>
      <c r="BC604" s="810" t="s">
        <v>1183</v>
      </c>
      <c r="BD604" s="810" t="s">
        <v>1183</v>
      </c>
      <c r="BE604" s="810" t="s">
        <v>1183</v>
      </c>
      <c r="BF604" s="811">
        <f>NaturalRelatedDisc(I604,H604,J604,K604,AX604,"Y",L604,M604,N604,O604)+NaturalRelatedDisc(I604,H604,J604,K604,AY604,"Y",L604,M604,N604,O604)+OpenRelatedDisc(I604,H604,J604,K604,AZ604,"Y",L604,M604,N604,O604)+GrainingRelatedDisc(I604,H604,J604,K604,BA604,"Surface","Y",L604,M604,N604,O604)+GrainingRelatedDisc(I604,H604,J604,K604,BB604,"Internal","Y",L604,M604,N604,O604)+OthersRelatedDisc(I604,H604,J604,K604,BC604,"Y",L604,M604,N604,O604)+OthersRelatedDisc(I604,H604,J604,K604,BD604,"Y",L604,M604,N604,O604)+OthersRelatedDisc(I604,H604,J604,K604,BE604,"Y",L604,M604,N604,O604)+cutrelatedDisc(I604,H604,J604,K604,L604,M604,N604,AW604,"Y",O604)+GetColClarupgDwg(I604,H604,J604,K604,AU604,AV604,"Y",L604)</f>
        <v>0</v>
      </c>
      <c r="BG604" s="810" t="s">
        <v>192</v>
      </c>
      <c r="BH604" s="810" t="s">
        <v>1183</v>
      </c>
      <c r="BI604" s="811">
        <f t="shared" si="146"/>
        <v>-0.06</v>
      </c>
      <c r="BJ604" s="810" t="s">
        <v>1183</v>
      </c>
      <c r="BK604" s="810" t="s">
        <v>1293</v>
      </c>
      <c r="BL604" s="810" t="s">
        <v>1183</v>
      </c>
      <c r="BM604" s="811">
        <f t="shared" si="147"/>
        <v>-2.5000000000000001E-2</v>
      </c>
      <c r="BN604" s="812" t="s">
        <v>861</v>
      </c>
      <c r="BO604" s="812" t="s">
        <v>861</v>
      </c>
      <c r="BP604" s="812" t="s">
        <v>749</v>
      </c>
      <c r="BQ604" s="811">
        <f>cleanrelateddisc(I604, H604, J604, K604, BN604, BO604, "Y", L604, M604, N604)+HARelatedDisc(I604, H604, J604, K604,BP604, "Y", L604)</f>
        <v>5.0000000000000001E-3</v>
      </c>
      <c r="BR604" s="810"/>
      <c r="BS604" s="810"/>
      <c r="BT604" s="811"/>
      <c r="BU604" s="811"/>
      <c r="BV604" s="810"/>
      <c r="BW604" s="811"/>
      <c r="BX604" s="810"/>
      <c r="BY604" s="813"/>
      <c r="BZ604" s="811"/>
      <c r="CA604" s="813"/>
      <c r="CB604" s="811"/>
      <c r="CC604" s="810"/>
      <c r="CD604" s="810"/>
      <c r="CE604" s="810"/>
      <c r="CF604" s="810"/>
      <c r="CG604" s="810"/>
      <c r="CH604" s="810"/>
      <c r="CI604" s="810"/>
      <c r="CJ604" s="810"/>
      <c r="CK604" s="814"/>
      <c r="CL604" s="815">
        <f t="array" ref="CL604">getSection(I604,J604,K604)</f>
        <v>5</v>
      </c>
      <c r="CM604" s="508">
        <f t="array" ref="CM604">IF(AQ604="N/A","",IF(CU604="N/A",0,GetRapPrice(I604,H604,J604,K604)))</f>
        <v>21500</v>
      </c>
      <c r="CN604" s="509">
        <f t="shared" si="148"/>
        <v>-0.31000000000000005</v>
      </c>
      <c r="CO604" s="509">
        <f t="array" ref="CO604">IF(AQ604="N/A","",IF(CU604="N/A",0,IF(ISBLANK(G604),0,GetPolSymmDiscount(I604,H604,J604,K604,L604,M604,N604,O604))))</f>
        <v>0</v>
      </c>
      <c r="CP604" s="509">
        <f t="array" ref="CP604">IF(AQ604="N/A","",Depthdisc(I604,H604,L604,J604,K604,Z604,"Y"))</f>
        <v>0</v>
      </c>
      <c r="CQ604" s="509">
        <f t="array" ref="CQ604">IF(AQ604="N/A","",IF(CU604="N/A",0,GetSizePremiums(I604,H604,J604,K604,L604,M604,N604,O604,getSection(G604,J604,K604))))</f>
        <v>0</v>
      </c>
      <c r="CR604" s="509">
        <f t="array" ref="CR604">IF(AQ604="N/A","",IF(CU604="N/A",0,IF(ISBLANK(G604),0,GetDiameterPremiums(I604,H604,L604,M604,N604,O604,J604,K604,T604))))</f>
        <v>0</v>
      </c>
      <c r="CS604" s="509">
        <f t="array" ref="CS604">IF(AQ604="N/A","",IF(CU604="N/A",0,IF(ISBLANK(G604),0,GetKtoSPremiums(I604,H604,J604,K604,AJ604))))</f>
        <v>0</v>
      </c>
      <c r="CT604" s="509">
        <f t="shared" si="149"/>
        <v>-0.31000000000000005</v>
      </c>
      <c r="CU604" s="508">
        <f t="array" ref="CU604">IF(AQ604="N/A","",GetFMP(I604, H604, J604, K604, L604, M604, N604, O604, (Q604+R604)/2,Z604,AJ604,"Y"))</f>
        <v>14834.999999999998</v>
      </c>
      <c r="CV604" s="504">
        <f t="shared" si="150"/>
        <v>51032.399999999994</v>
      </c>
      <c r="CW604" s="508">
        <f t="shared" si="151"/>
        <v>21500</v>
      </c>
      <c r="CX604" s="717">
        <f t="shared" si="152"/>
        <v>-7.9999999999999988E-2</v>
      </c>
      <c r="CY604" s="717">
        <f>IF(OR(AQ604="N/A",BM604="N/A",BI604="N/A"),"",IF(AND(H604&lt;1,H604&gt;=0.3,I603="ROUND"),IF(CT604&gt;=-0.4,-0.2,-0.15),MAX(CX604,IF(OR(AQ604="N/A",BM604="N/A",BI604="N/A"),"",GetFinalDiscount("Y", I604, H604, J604, K604, L604, M604, N604, O604, AS604, AT604,AU604,AV604, AW604, AX604,AY604, AZ604, BA604, BB604,BC604,BD604, BE604,BG604, BH604, BJ604, BK604, BN604, BO604, BP604)))))</f>
        <v>-5.5E-2</v>
      </c>
      <c r="CZ604" s="717">
        <f t="shared" si="153"/>
        <v>-0.31000000000000005</v>
      </c>
      <c r="DA604" s="509">
        <f t="shared" si="154"/>
        <v>-0.36500000000000005</v>
      </c>
      <c r="DB604" s="504">
        <f t="shared" si="155"/>
        <v>13652.5</v>
      </c>
      <c r="DC604" s="504">
        <f t="shared" si="156"/>
        <v>46964.6</v>
      </c>
      <c r="DD604" s="504" t="str">
        <f t="shared" si="157"/>
        <v/>
      </c>
      <c r="DE604" s="504">
        <f t="array" ref="DE604">IF(OR(AQ604="N/A",BM604="N/A",BI604="N/A"),"",GetCertCharge(H604,"Y",AL604))</f>
        <v>298</v>
      </c>
      <c r="DF604" s="504">
        <f>IF(OR(AQ604="N/A",BM604="N/A",BI604="N/A"),"",DC604*Parameters!$L$3)</f>
        <v>1878.5840000000001</v>
      </c>
      <c r="DG604" s="504">
        <f t="shared" si="158"/>
        <v>44788.015999999996</v>
      </c>
      <c r="DH604" s="504">
        <f t="shared" si="159"/>
        <v>13019.772093023255</v>
      </c>
    </row>
    <row r="605" spans="2:112" x14ac:dyDescent="0.25">
      <c r="B605" s="798"/>
      <c r="C605" s="799" t="s">
        <v>1505</v>
      </c>
      <c r="D605" s="512"/>
      <c r="E605" s="512"/>
      <c r="F605" s="722" t="s">
        <v>24</v>
      </c>
      <c r="G605" s="800"/>
      <c r="H605" s="801">
        <v>3.51</v>
      </c>
      <c r="I605" s="509" t="s">
        <v>196</v>
      </c>
      <c r="J605" s="802" t="s">
        <v>265</v>
      </c>
      <c r="K605" s="803" t="s">
        <v>243</v>
      </c>
      <c r="L605" s="804" t="s">
        <v>188</v>
      </c>
      <c r="M605" s="805" t="s">
        <v>188</v>
      </c>
      <c r="N605" s="804" t="s">
        <v>188</v>
      </c>
      <c r="O605" s="804" t="s">
        <v>22</v>
      </c>
      <c r="P605" s="806"/>
      <c r="Q605" s="805"/>
      <c r="R605" s="805"/>
      <c r="S605" s="805"/>
      <c r="T605" s="805"/>
      <c r="U605" s="805">
        <v>1.01</v>
      </c>
      <c r="V605" s="805"/>
      <c r="W605" s="805"/>
      <c r="X605" s="805"/>
      <c r="Y605" s="805"/>
      <c r="Z605" s="805">
        <v>62.3</v>
      </c>
      <c r="AA605" s="512">
        <v>57</v>
      </c>
      <c r="AB605" s="512"/>
      <c r="AC605" s="512"/>
      <c r="AD605" s="807"/>
      <c r="AE605" s="805"/>
      <c r="AF605" s="805"/>
      <c r="AG605" s="805"/>
      <c r="AH605" s="805"/>
      <c r="AI605" s="512"/>
      <c r="AJ605" s="512" t="s">
        <v>1980</v>
      </c>
      <c r="AK605" s="807"/>
      <c r="AL605" s="512"/>
      <c r="AM605" s="807"/>
      <c r="AN605" s="512"/>
      <c r="AO605" s="559">
        <f t="array" ref="AO605">IF(AQ605="N/A","",GetRapPrice(I605,H605,J605,K605))</f>
        <v>16500</v>
      </c>
      <c r="AP605" s="509">
        <f t="shared" si="144"/>
        <v>-0.30000000000000004</v>
      </c>
      <c r="AQ605" s="508">
        <f t="array" ref="AQ605">GetFMP(I605,H605,J605,K605,L605,M605,N605,O605,(Q605+R605)/2,Z605,AJ605,"Y")</f>
        <v>11550</v>
      </c>
      <c r="AR605" s="504">
        <f t="shared" si="145"/>
        <v>40540.5</v>
      </c>
      <c r="AS605" s="808"/>
      <c r="AT605" s="809"/>
      <c r="AU605" s="810"/>
      <c r="AV605" s="810"/>
      <c r="AW605" s="811" t="s">
        <v>203</v>
      </c>
      <c r="AX605" s="811" t="s">
        <v>1183</v>
      </c>
      <c r="AY605" s="810" t="s">
        <v>1183</v>
      </c>
      <c r="AZ605" s="810" t="s">
        <v>1183</v>
      </c>
      <c r="BA605" s="810" t="s">
        <v>1183</v>
      </c>
      <c r="BB605" s="810" t="s">
        <v>1183</v>
      </c>
      <c r="BC605" s="810" t="s">
        <v>1183</v>
      </c>
      <c r="BD605" s="810" t="s">
        <v>1183</v>
      </c>
      <c r="BE605" s="810" t="s">
        <v>1183</v>
      </c>
      <c r="BF605" s="811">
        <f>NaturalRelatedDisc(I605,H605,J605,K605,AX605,"Y",L605,M605,N605,O605)+NaturalRelatedDisc(I605,H605,J605,K605,AY605,"Y",L605,M605,N605,O605)+OpenRelatedDisc(I605,H605,J605,K605,AZ605,"Y",L605,M605,N605,O605)+GrainingRelatedDisc(I605,H605,J605,K605,BA605,"Surface","Y",L605,M605,N605,O605)+GrainingRelatedDisc(I605,H605,J605,K605,BB605,"Internal","Y",L605,M605,N605,O605)+OthersRelatedDisc(I605,H605,J605,K605,BC605,"Y",L605,M605,N605,O605)+OthersRelatedDisc(I605,H605,J605,K605,BD605,"Y",L605,M605,N605,O605)+OthersRelatedDisc(I605,H605,J605,K605,BE605,"Y",L605,M605,N605,O605)+cutrelatedDisc(I605,H605,J605,K605,L605,M605,N605,AW605,"Y",O605)+GetColClarupgDwg(I605,H605,J605,K605,AU605,AV605,"Y",L605)</f>
        <v>-0.01</v>
      </c>
      <c r="BG605" s="810" t="s">
        <v>1183</v>
      </c>
      <c r="BH605" s="810" t="s">
        <v>1183</v>
      </c>
      <c r="BI605" s="811">
        <f t="shared" si="146"/>
        <v>0</v>
      </c>
      <c r="BJ605" s="810" t="s">
        <v>1284</v>
      </c>
      <c r="BK605" s="810" t="s">
        <v>1183</v>
      </c>
      <c r="BL605" s="810" t="s">
        <v>1322</v>
      </c>
      <c r="BM605" s="811">
        <f t="shared" si="147"/>
        <v>-2.5000000000000001E-2</v>
      </c>
      <c r="BN605" s="812" t="s">
        <v>861</v>
      </c>
      <c r="BO605" s="812" t="s">
        <v>861</v>
      </c>
      <c r="BP605" s="812" t="s">
        <v>749</v>
      </c>
      <c r="BQ605" s="811">
        <f>cleanrelateddisc(I605, H605, J605, K605, BN605, BO605, "Y", L605, M605, N605)+HARelatedDisc(I605, H605, J605, K605,BP605, "Y", L605)</f>
        <v>5.0000000000000001E-3</v>
      </c>
      <c r="BR605" s="810"/>
      <c r="BS605" s="810"/>
      <c r="BT605" s="811"/>
      <c r="BU605" s="811"/>
      <c r="BV605" s="810"/>
      <c r="BW605" s="811"/>
      <c r="BX605" s="810"/>
      <c r="BY605" s="813"/>
      <c r="BZ605" s="811"/>
      <c r="CA605" s="813"/>
      <c r="CB605" s="811"/>
      <c r="CC605" s="810"/>
      <c r="CD605" s="810"/>
      <c r="CE605" s="810"/>
      <c r="CF605" s="810"/>
      <c r="CG605" s="810"/>
      <c r="CH605" s="810"/>
      <c r="CI605" s="810"/>
      <c r="CJ605" s="810"/>
      <c r="CK605" s="814"/>
      <c r="CL605" s="815">
        <f t="array" ref="CL605">getSection(I605,J605,K605)</f>
        <v>6</v>
      </c>
      <c r="CM605" s="508">
        <f t="array" ref="CM605">IF(AQ605="N/A","",IF(CU605="N/A",0,GetRapPrice(I605,H605,J605,K605)))</f>
        <v>16500</v>
      </c>
      <c r="CN605" s="509">
        <f t="shared" si="148"/>
        <v>-0.33000000000000007</v>
      </c>
      <c r="CO605" s="509">
        <f t="array" ref="CO605">IF(AQ605="N/A","",IF(CU605="N/A",0,IF(ISBLANK(G605),0,GetPolSymmDiscount(I605,H605,J605,K605,L605,M605,N605,O605))))</f>
        <v>0</v>
      </c>
      <c r="CP605" s="509">
        <f t="array" ref="CP605">IF(AQ605="N/A","",Depthdisc(I605,H605,L605,J605,K605,Z605,"Y"))</f>
        <v>0</v>
      </c>
      <c r="CQ605" s="509">
        <f t="array" ref="CQ605">IF(AQ605="N/A","",IF(CU605="N/A",0,GetSizePremiums(I605,H605,J605,K605,L605,M605,N605,O605,getSection(G605,J605,K605))))</f>
        <v>0.03</v>
      </c>
      <c r="CR605" s="509">
        <f t="array" ref="CR605">IF(AQ605="N/A","",IF(CU605="N/A",0,IF(ISBLANK(G605),0,GetDiameterPremiums(I605,H605,L605,M605,N605,O605,J605,K605,T605))))</f>
        <v>0</v>
      </c>
      <c r="CS605" s="509">
        <f t="array" ref="CS605">IF(AQ605="N/A","",IF(CU605="N/A",0,IF(ISBLANK(G605),0,GetKtoSPremiums(I605,H605,J605,K605,AJ605))))</f>
        <v>0</v>
      </c>
      <c r="CT605" s="509">
        <f t="shared" si="149"/>
        <v>-0.30000000000000004</v>
      </c>
      <c r="CU605" s="508">
        <f t="array" ref="CU605">IF(AQ605="N/A","",GetFMP(I605, H605, J605, K605, L605, M605, N605, O605, (Q605+R605)/2,Z605,AJ605,"Y"))</f>
        <v>11550</v>
      </c>
      <c r="CV605" s="504">
        <f t="shared" si="150"/>
        <v>40540.5</v>
      </c>
      <c r="CW605" s="508">
        <f t="shared" si="151"/>
        <v>16500</v>
      </c>
      <c r="CX605" s="717">
        <f t="shared" si="152"/>
        <v>-3.0000000000000002E-2</v>
      </c>
      <c r="CY605" s="717">
        <f>IF(OR(AQ605="N/A",BM605="N/A",BI605="N/A"),"",IF(AND(H605&lt;1,H605&gt;=0.3,I604="ROUND"),IF(CT605&gt;=-0.4,-0.2,-0.15),MAX(CX605,IF(OR(AQ605="N/A",BM605="N/A",BI605="N/A"),"",GetFinalDiscount("Y", I605, H605, J605, K605, L605, M605, N605, O605, AS605, AT605,AU605,AV605, AW605, AX605,AY605, AZ605, BA605, BB605,BC605,BD605, BE605,BG605, BH605, BJ605, BK605, BN605, BO605, BP605)))))</f>
        <v>-3.0000000000000002E-2</v>
      </c>
      <c r="CZ605" s="717">
        <f t="shared" si="153"/>
        <v>-0.30000000000000004</v>
      </c>
      <c r="DA605" s="509">
        <f t="shared" si="154"/>
        <v>-0.33000000000000007</v>
      </c>
      <c r="DB605" s="504">
        <f t="shared" si="155"/>
        <v>11054.999999999998</v>
      </c>
      <c r="DC605" s="504">
        <f t="shared" si="156"/>
        <v>38803.049999999988</v>
      </c>
      <c r="DD605" s="504" t="str">
        <f t="shared" si="157"/>
        <v/>
      </c>
      <c r="DE605" s="504">
        <f t="array" ref="DE605">IF(OR(AQ605="N/A",BM605="N/A",BI605="N/A"),"",GetCertCharge(H605,"Y",AL605))</f>
        <v>298</v>
      </c>
      <c r="DF605" s="504">
        <f>IF(OR(AQ605="N/A",BM605="N/A",BI605="N/A"),"",DC605*Parameters!$L$3)</f>
        <v>1552.1219999999996</v>
      </c>
      <c r="DG605" s="504">
        <f t="shared" si="158"/>
        <v>36952.927999999985</v>
      </c>
      <c r="DH605" s="504">
        <f t="shared" si="159"/>
        <v>10527.899715099711</v>
      </c>
    </row>
    <row r="606" spans="2:112" x14ac:dyDescent="0.25">
      <c r="B606" s="798"/>
      <c r="C606" s="799" t="s">
        <v>1877</v>
      </c>
      <c r="D606" s="512"/>
      <c r="E606" s="512"/>
      <c r="F606" s="722" t="s">
        <v>24</v>
      </c>
      <c r="G606" s="800"/>
      <c r="H606" s="801">
        <v>3.51</v>
      </c>
      <c r="I606" s="509" t="s">
        <v>196</v>
      </c>
      <c r="J606" s="802" t="s">
        <v>265</v>
      </c>
      <c r="K606" s="803" t="s">
        <v>243</v>
      </c>
      <c r="L606" s="804" t="s">
        <v>188</v>
      </c>
      <c r="M606" s="805" t="s">
        <v>188</v>
      </c>
      <c r="N606" s="804" t="s">
        <v>188</v>
      </c>
      <c r="O606" s="804" t="s">
        <v>22</v>
      </c>
      <c r="P606" s="806"/>
      <c r="Q606" s="805"/>
      <c r="R606" s="805"/>
      <c r="S606" s="805"/>
      <c r="T606" s="805"/>
      <c r="U606" s="805">
        <v>1.01</v>
      </c>
      <c r="V606" s="805"/>
      <c r="W606" s="805"/>
      <c r="X606" s="805"/>
      <c r="Y606" s="805"/>
      <c r="Z606" s="805">
        <v>62.3</v>
      </c>
      <c r="AA606" s="512">
        <v>57</v>
      </c>
      <c r="AB606" s="512"/>
      <c r="AC606" s="512"/>
      <c r="AD606" s="807"/>
      <c r="AE606" s="805"/>
      <c r="AF606" s="805"/>
      <c r="AG606" s="805"/>
      <c r="AH606" s="805"/>
      <c r="AI606" s="512"/>
      <c r="AJ606" s="512" t="s">
        <v>1980</v>
      </c>
      <c r="AK606" s="807"/>
      <c r="AL606" s="512"/>
      <c r="AM606" s="807"/>
      <c r="AN606" s="512"/>
      <c r="AO606" s="559">
        <f t="array" ref="AO606">IF(AQ606="N/A","",GetRapPrice(I606,H606,J606,K606))</f>
        <v>16500</v>
      </c>
      <c r="AP606" s="509">
        <f t="shared" si="144"/>
        <v>-0.30000000000000004</v>
      </c>
      <c r="AQ606" s="508">
        <f t="array" ref="AQ606">GetFMP(I606,H606,J606,K606,L606,M606,N606,O606,(Q606+R606)/2,Z606,AJ606,"Y")</f>
        <v>11550</v>
      </c>
      <c r="AR606" s="504">
        <f t="shared" si="145"/>
        <v>40540.5</v>
      </c>
      <c r="AS606" s="808"/>
      <c r="AT606" s="809"/>
      <c r="AU606" s="810"/>
      <c r="AV606" s="810"/>
      <c r="AW606" s="811" t="s">
        <v>203</v>
      </c>
      <c r="AX606" s="811" t="s">
        <v>1183</v>
      </c>
      <c r="AY606" s="810" t="s">
        <v>1183</v>
      </c>
      <c r="AZ606" s="810" t="s">
        <v>1183</v>
      </c>
      <c r="BA606" s="810" t="s">
        <v>1183</v>
      </c>
      <c r="BB606" s="810" t="s">
        <v>1183</v>
      </c>
      <c r="BC606" s="810" t="s">
        <v>1183</v>
      </c>
      <c r="BD606" s="810" t="s">
        <v>1183</v>
      </c>
      <c r="BE606" s="810" t="s">
        <v>1183</v>
      </c>
      <c r="BF606" s="811">
        <f>NaturalRelatedDisc(I606,H606,J606,K606,AX606,"Y",L606,M606,N606,O606)+NaturalRelatedDisc(I606,H606,J606,K606,AY606,"Y",L606,M606,N606,O606)+OpenRelatedDisc(I606,H606,J606,K606,AZ606,"Y",L606,M606,N606,O606)+GrainingRelatedDisc(I606,H606,J606,K606,BA606,"Surface","Y",L606,M606,N606,O606)+GrainingRelatedDisc(I606,H606,J606,K606,BB606,"Internal","Y",L606,M606,N606,O606)+OthersRelatedDisc(I606,H606,J606,K606,BC606,"Y",L606,M606,N606,O606)+OthersRelatedDisc(I606,H606,J606,K606,BD606,"Y",L606,M606,N606,O606)+OthersRelatedDisc(I606,H606,J606,K606,BE606,"Y",L606,M606,N606,O606)+cutrelatedDisc(I606,H606,J606,K606,L606,M606,N606,AW606,"Y",O606)+GetColClarupgDwg(I606,H606,J606,K606,AU606,AV606,"Y",L606)</f>
        <v>-0.01</v>
      </c>
      <c r="BG606" s="810" t="s">
        <v>1183</v>
      </c>
      <c r="BH606" s="810" t="s">
        <v>1183</v>
      </c>
      <c r="BI606" s="811">
        <f t="shared" si="146"/>
        <v>0</v>
      </c>
      <c r="BJ606" s="810" t="s">
        <v>1284</v>
      </c>
      <c r="BK606" s="810" t="s">
        <v>1183</v>
      </c>
      <c r="BL606" s="810" t="s">
        <v>1322</v>
      </c>
      <c r="BM606" s="811">
        <f t="shared" si="147"/>
        <v>-2.5000000000000001E-2</v>
      </c>
      <c r="BN606" s="812" t="s">
        <v>861</v>
      </c>
      <c r="BO606" s="812" t="s">
        <v>861</v>
      </c>
      <c r="BP606" s="812" t="s">
        <v>749</v>
      </c>
      <c r="BQ606" s="811">
        <f>cleanrelateddisc(I606, H606, J606, K606, BN606, BO606, "Y", L606, M606, N606)+HARelatedDisc(I606, H606, J606, K606,BP606, "Y", L606)</f>
        <v>5.0000000000000001E-3</v>
      </c>
      <c r="BR606" s="810"/>
      <c r="BS606" s="810"/>
      <c r="BT606" s="811"/>
      <c r="BU606" s="811"/>
      <c r="BV606" s="810"/>
      <c r="BW606" s="811"/>
      <c r="BX606" s="810"/>
      <c r="BY606" s="813"/>
      <c r="BZ606" s="811"/>
      <c r="CA606" s="813"/>
      <c r="CB606" s="811"/>
      <c r="CC606" s="810"/>
      <c r="CD606" s="810"/>
      <c r="CE606" s="810"/>
      <c r="CF606" s="810"/>
      <c r="CG606" s="810"/>
      <c r="CH606" s="810"/>
      <c r="CI606" s="810"/>
      <c r="CJ606" s="810"/>
      <c r="CK606" s="814"/>
      <c r="CL606" s="815">
        <f t="array" ref="CL606">getSection(I606,J606,K606)</f>
        <v>6</v>
      </c>
      <c r="CM606" s="508">
        <f t="array" ref="CM606">IF(AQ606="N/A","",IF(CU606="N/A",0,GetRapPrice(I606,H606,J606,K606)))</f>
        <v>16500</v>
      </c>
      <c r="CN606" s="509">
        <f t="shared" si="148"/>
        <v>-0.33000000000000007</v>
      </c>
      <c r="CO606" s="509">
        <f t="array" ref="CO606">IF(AQ606="N/A","",IF(CU606="N/A",0,IF(ISBLANK(G606),0,GetPolSymmDiscount(I606,H606,J606,K606,L606,M606,N606,O606))))</f>
        <v>0</v>
      </c>
      <c r="CP606" s="509">
        <f t="array" ref="CP606">IF(AQ606="N/A","",Depthdisc(I606,H606,L606,J606,K606,Z606,"Y"))</f>
        <v>0</v>
      </c>
      <c r="CQ606" s="509">
        <f t="array" ref="CQ606">IF(AQ606="N/A","",IF(CU606="N/A",0,GetSizePremiums(I606,H606,J606,K606,L606,M606,N606,O606,getSection(G606,J606,K606))))</f>
        <v>0.03</v>
      </c>
      <c r="CR606" s="509">
        <f t="array" ref="CR606">IF(AQ606="N/A","",IF(CU606="N/A",0,IF(ISBLANK(G606),0,GetDiameterPremiums(I606,H606,L606,M606,N606,O606,J606,K606,T606))))</f>
        <v>0</v>
      </c>
      <c r="CS606" s="509">
        <f t="array" ref="CS606">IF(AQ606="N/A","",IF(CU606="N/A",0,IF(ISBLANK(G606),0,GetKtoSPremiums(I606,H606,J606,K606,AJ606))))</f>
        <v>0</v>
      </c>
      <c r="CT606" s="509">
        <f t="shared" si="149"/>
        <v>-0.30000000000000004</v>
      </c>
      <c r="CU606" s="508">
        <f t="array" ref="CU606">IF(AQ606="N/A","",GetFMP(I606, H606, J606, K606, L606, M606, N606, O606, (Q606+R606)/2,Z606,AJ606,"Y"))</f>
        <v>11550</v>
      </c>
      <c r="CV606" s="504">
        <f t="shared" si="150"/>
        <v>40540.5</v>
      </c>
      <c r="CW606" s="508">
        <f t="shared" si="151"/>
        <v>16500</v>
      </c>
      <c r="CX606" s="717">
        <f t="shared" si="152"/>
        <v>-3.0000000000000002E-2</v>
      </c>
      <c r="CY606" s="717">
        <f>IF(OR(AQ606="N/A",BM606="N/A",BI606="N/A"),"",IF(AND(H606&lt;1,H606&gt;=0.3,I605="ROUND"),IF(CT606&gt;=-0.4,-0.2,-0.15),MAX(CX606,IF(OR(AQ606="N/A",BM606="N/A",BI606="N/A"),"",GetFinalDiscount("Y", I606, H606, J606, K606, L606, M606, N606, O606, AS606, AT606,AU606,AV606, AW606, AX606,AY606, AZ606, BA606, BB606,BC606,BD606, BE606,BG606, BH606, BJ606, BK606, BN606, BO606, BP606)))))</f>
        <v>-3.0000000000000002E-2</v>
      </c>
      <c r="CZ606" s="717">
        <f t="shared" si="153"/>
        <v>-0.30000000000000004</v>
      </c>
      <c r="DA606" s="509">
        <f t="shared" si="154"/>
        <v>-0.33000000000000007</v>
      </c>
      <c r="DB606" s="504">
        <f t="shared" si="155"/>
        <v>11054.999999999998</v>
      </c>
      <c r="DC606" s="504">
        <f t="shared" si="156"/>
        <v>38803.049999999988</v>
      </c>
      <c r="DD606" s="504" t="str">
        <f t="shared" si="157"/>
        <v/>
      </c>
      <c r="DE606" s="504">
        <f t="array" ref="DE606">IF(OR(AQ606="N/A",BM606="N/A",BI606="N/A"),"",GetCertCharge(H606,"Y",AL606))</f>
        <v>298</v>
      </c>
      <c r="DF606" s="504">
        <f>IF(OR(AQ606="N/A",BM606="N/A",BI606="N/A"),"",DC606*Parameters!$L$3)</f>
        <v>1552.1219999999996</v>
      </c>
      <c r="DG606" s="504">
        <f t="shared" si="158"/>
        <v>36952.927999999985</v>
      </c>
      <c r="DH606" s="504">
        <f t="shared" si="159"/>
        <v>10527.899715099711</v>
      </c>
    </row>
    <row r="607" spans="2:112" x14ac:dyDescent="0.25">
      <c r="B607" s="798"/>
      <c r="C607" s="799" t="s">
        <v>1527</v>
      </c>
      <c r="D607" s="512"/>
      <c r="E607" s="512"/>
      <c r="F607" s="722" t="s">
        <v>24</v>
      </c>
      <c r="G607" s="800"/>
      <c r="H607" s="801">
        <v>3.67</v>
      </c>
      <c r="I607" s="509" t="s">
        <v>196</v>
      </c>
      <c r="J607" s="802" t="s">
        <v>258</v>
      </c>
      <c r="K607" s="803" t="s">
        <v>259</v>
      </c>
      <c r="L607" s="804" t="s">
        <v>202</v>
      </c>
      <c r="M607" s="805" t="s">
        <v>202</v>
      </c>
      <c r="N607" s="804" t="s">
        <v>202</v>
      </c>
      <c r="O607" s="804" t="s">
        <v>22</v>
      </c>
      <c r="P607" s="806"/>
      <c r="Q607" s="805"/>
      <c r="R607" s="805"/>
      <c r="S607" s="805"/>
      <c r="T607" s="805"/>
      <c r="U607" s="805">
        <v>1.01</v>
      </c>
      <c r="V607" s="805"/>
      <c r="W607" s="805"/>
      <c r="X607" s="805"/>
      <c r="Y607" s="805"/>
      <c r="Z607" s="805">
        <v>64.5</v>
      </c>
      <c r="AA607" s="512">
        <v>59</v>
      </c>
      <c r="AB607" s="512"/>
      <c r="AC607" s="512"/>
      <c r="AD607" s="807"/>
      <c r="AE607" s="805"/>
      <c r="AF607" s="805"/>
      <c r="AG607" s="805"/>
      <c r="AH607" s="805"/>
      <c r="AI607" s="512"/>
      <c r="AJ607" s="512" t="s">
        <v>2004</v>
      </c>
      <c r="AK607" s="807"/>
      <c r="AL607" s="512"/>
      <c r="AM607" s="807"/>
      <c r="AN607" s="512"/>
      <c r="AO607" s="559">
        <f t="array" ref="AO607">IF(AQ607="N/A","",GetRapPrice(I607,H607,J607,K607))</f>
        <v>17000</v>
      </c>
      <c r="AP607" s="509">
        <f t="shared" si="144"/>
        <v>-0.42999999999999994</v>
      </c>
      <c r="AQ607" s="508">
        <f t="array" ref="AQ607">GetFMP(I607,H607,J607,K607,L607,M607,N607,O607,(Q607+R607)/2,Z607,AJ607,"Y")</f>
        <v>9690.0000000000018</v>
      </c>
      <c r="AR607" s="504">
        <f t="shared" si="145"/>
        <v>35562.300000000003</v>
      </c>
      <c r="AS607" s="808"/>
      <c r="AT607" s="809"/>
      <c r="AU607" s="810"/>
      <c r="AV607" s="810"/>
      <c r="AW607" s="811" t="s">
        <v>189</v>
      </c>
      <c r="AX607" s="811" t="s">
        <v>1442</v>
      </c>
      <c r="AY607" s="810" t="s">
        <v>1182</v>
      </c>
      <c r="AZ607" s="810" t="s">
        <v>1183</v>
      </c>
      <c r="BA607" s="810" t="s">
        <v>1183</v>
      </c>
      <c r="BB607" s="810" t="s">
        <v>1183</v>
      </c>
      <c r="BC607" s="810" t="s">
        <v>1183</v>
      </c>
      <c r="BD607" s="810" t="s">
        <v>1240</v>
      </c>
      <c r="BE607" s="810" t="s">
        <v>1183</v>
      </c>
      <c r="BF607" s="811">
        <f>NaturalRelatedDisc(I607,H607,J607,K607,AX607,"Y",L607,M607,N607,O607)+NaturalRelatedDisc(I607,H607,J607,K607,AY607,"Y",L607,M607,N607,O607)+OpenRelatedDisc(I607,H607,J607,K607,AZ607,"Y",L607,M607,N607,O607)+GrainingRelatedDisc(I607,H607,J607,K607,BA607,"Surface","Y",L607,M607,N607,O607)+GrainingRelatedDisc(I607,H607,J607,K607,BB607,"Internal","Y",L607,M607,N607,O607)+OthersRelatedDisc(I607,H607,J607,K607,BC607,"Y",L607,M607,N607,O607)+OthersRelatedDisc(I607,H607,J607,K607,BD607,"Y",L607,M607,N607,O607)+OthersRelatedDisc(I607,H607,J607,K607,BE607,"Y",L607,M607,N607,O607)+cutrelatedDisc(I607,H607,J607,K607,L607,M607,N607,AW607,"Y",O607)+GetColClarupgDwg(I607,H607,J607,K607,AU607,AV607,"Y",L607)</f>
        <v>-2.5000000000000001E-2</v>
      </c>
      <c r="BG607" s="810" t="s">
        <v>192</v>
      </c>
      <c r="BH607" s="810" t="s">
        <v>1183</v>
      </c>
      <c r="BI607" s="811">
        <f t="shared" si="146"/>
        <v>-0.03</v>
      </c>
      <c r="BJ607" s="810" t="s">
        <v>1183</v>
      </c>
      <c r="BK607" s="810" t="s">
        <v>1183</v>
      </c>
      <c r="BL607" s="810" t="s">
        <v>1323</v>
      </c>
      <c r="BM607" s="811">
        <f t="shared" si="147"/>
        <v>0</v>
      </c>
      <c r="BN607" s="812" t="s">
        <v>749</v>
      </c>
      <c r="BO607" s="812" t="s">
        <v>749</v>
      </c>
      <c r="BP607" s="812" t="s">
        <v>861</v>
      </c>
      <c r="BQ607" s="811">
        <f>cleanrelateddisc(I607, H607, J607, K607, BN607, BO607, "Y", L607, M607, N607)+HARelatedDisc(I607, H607, J607, K607,BP607, "Y", L607)</f>
        <v>0</v>
      </c>
      <c r="BR607" s="810"/>
      <c r="BS607" s="810"/>
      <c r="BT607" s="811"/>
      <c r="BU607" s="811"/>
      <c r="BV607" s="810"/>
      <c r="BW607" s="811"/>
      <c r="BX607" s="810"/>
      <c r="BY607" s="813"/>
      <c r="BZ607" s="811"/>
      <c r="CA607" s="813"/>
      <c r="CB607" s="811"/>
      <c r="CC607" s="810"/>
      <c r="CD607" s="810"/>
      <c r="CE607" s="810"/>
      <c r="CF607" s="810"/>
      <c r="CG607" s="810"/>
      <c r="CH607" s="810"/>
      <c r="CI607" s="810"/>
      <c r="CJ607" s="810"/>
      <c r="CK607" s="814"/>
      <c r="CL607" s="815">
        <f t="array" ref="CL607">getSection(I607,J607,K607)</f>
        <v>8</v>
      </c>
      <c r="CM607" s="508">
        <f t="array" ref="CM607">IF(AQ607="N/A","",IF(CU607="N/A",0,GetRapPrice(I607,H607,J607,K607)))</f>
        <v>17000</v>
      </c>
      <c r="CN607" s="509">
        <f t="shared" si="148"/>
        <v>-0.43999999999999995</v>
      </c>
      <c r="CO607" s="509">
        <f t="array" ref="CO607">IF(AQ607="N/A","",IF(CU607="N/A",0,IF(ISBLANK(G607),0,GetPolSymmDiscount(I607,H607,J607,K607,L607,M607,N607,O607))))</f>
        <v>0</v>
      </c>
      <c r="CP607" s="509">
        <f t="array" ref="CP607">IF(AQ607="N/A","",Depthdisc(I607,H607,L607,J607,K607,Z607,"Y"))</f>
        <v>0</v>
      </c>
      <c r="CQ607" s="509">
        <f t="array" ref="CQ607">IF(AQ607="N/A","",IF(CU607="N/A",0,GetSizePremiums(I607,H607,J607,K607,L607,M607,N607,O607,getSection(G607,J607,K607))))</f>
        <v>0.01</v>
      </c>
      <c r="CR607" s="509">
        <f t="array" ref="CR607">IF(AQ607="N/A","",IF(CU607="N/A",0,IF(ISBLANK(G607),0,GetDiameterPremiums(I607,H607,L607,M607,N607,O607,J607,K607,T607))))</f>
        <v>0</v>
      </c>
      <c r="CS607" s="509">
        <f t="array" ref="CS607">IF(AQ607="N/A","",IF(CU607="N/A",0,IF(ISBLANK(G607),0,GetKtoSPremiums(I607,H607,J607,K607,AJ607))))</f>
        <v>0</v>
      </c>
      <c r="CT607" s="509">
        <f t="shared" si="149"/>
        <v>-0.42999999999999994</v>
      </c>
      <c r="CU607" s="508">
        <f t="array" ref="CU607">IF(AQ607="N/A","",GetFMP(I607, H607, J607, K607, L607, M607, N607, O607, (Q607+R607)/2,Z607,AJ607,"Y"))</f>
        <v>9690.0000000000018</v>
      </c>
      <c r="CV607" s="504">
        <f t="shared" si="150"/>
        <v>35562.300000000003</v>
      </c>
      <c r="CW607" s="508">
        <f t="shared" si="151"/>
        <v>17000</v>
      </c>
      <c r="CX607" s="717">
        <f t="shared" si="152"/>
        <v>-5.5E-2</v>
      </c>
      <c r="CY607" s="717">
        <f>IF(OR(AQ607="N/A",BM607="N/A",BI607="N/A"),"",IF(AND(H607&lt;1,H607&gt;=0.3,I606="ROUND"),IF(CT607&gt;=-0.4,-0.2,-0.15),MAX(CX607,IF(OR(AQ607="N/A",BM607="N/A",BI607="N/A"),"",GetFinalDiscount("Y", I607, H607, J607, K607, L607, M607, N607, O607, AS607, AT607,AU607,AV607, AW607, AX607,AY607, AZ607, BA607, BB607,BC607,BD607, BE607,BG607, BH607, BJ607, BK607, BN607, BO607, BP607)))))</f>
        <v>-5.5E-2</v>
      </c>
      <c r="CZ607" s="717">
        <f t="shared" si="153"/>
        <v>-0.42999999999999994</v>
      </c>
      <c r="DA607" s="509">
        <f t="shared" si="154"/>
        <v>-0.48499999999999993</v>
      </c>
      <c r="DB607" s="504">
        <f t="shared" si="155"/>
        <v>8755.0000000000018</v>
      </c>
      <c r="DC607" s="504">
        <f t="shared" si="156"/>
        <v>32130.850000000006</v>
      </c>
      <c r="DD607" s="504" t="str">
        <f t="shared" si="157"/>
        <v/>
      </c>
      <c r="DE607" s="504">
        <f t="array" ref="DE607">IF(OR(AQ607="N/A",BM607="N/A",BI607="N/A"),"",GetCertCharge(H607,"Y",AL607))</f>
        <v>298</v>
      </c>
      <c r="DF607" s="504">
        <f>IF(OR(AQ607="N/A",BM607="N/A",BI607="N/A"),"",DC607*Parameters!$L$3)</f>
        <v>1285.2340000000002</v>
      </c>
      <c r="DG607" s="504">
        <f t="shared" si="158"/>
        <v>30547.616000000005</v>
      </c>
      <c r="DH607" s="504">
        <f t="shared" si="159"/>
        <v>8323.6010899182584</v>
      </c>
    </row>
    <row r="608" spans="2:112" x14ac:dyDescent="0.25">
      <c r="B608" s="798"/>
      <c r="C608" s="799" t="s">
        <v>1527</v>
      </c>
      <c r="D608" s="512"/>
      <c r="E608" s="512"/>
      <c r="F608" s="722" t="s">
        <v>24</v>
      </c>
      <c r="G608" s="800"/>
      <c r="H608" s="801">
        <v>3.67</v>
      </c>
      <c r="I608" s="509" t="s">
        <v>196</v>
      </c>
      <c r="J608" s="802" t="s">
        <v>258</v>
      </c>
      <c r="K608" s="803" t="s">
        <v>259</v>
      </c>
      <c r="L608" s="804" t="s">
        <v>202</v>
      </c>
      <c r="M608" s="805" t="s">
        <v>202</v>
      </c>
      <c r="N608" s="804" t="s">
        <v>202</v>
      </c>
      <c r="O608" s="804" t="s">
        <v>22</v>
      </c>
      <c r="P608" s="806"/>
      <c r="Q608" s="805"/>
      <c r="R608" s="805"/>
      <c r="S608" s="805"/>
      <c r="T608" s="805"/>
      <c r="U608" s="805">
        <v>1.01</v>
      </c>
      <c r="V608" s="805"/>
      <c r="W608" s="805"/>
      <c r="X608" s="805"/>
      <c r="Y608" s="805"/>
      <c r="Z608" s="805">
        <v>64.5</v>
      </c>
      <c r="AA608" s="512">
        <v>59</v>
      </c>
      <c r="AB608" s="512"/>
      <c r="AC608" s="512"/>
      <c r="AD608" s="807"/>
      <c r="AE608" s="805"/>
      <c r="AF608" s="805"/>
      <c r="AG608" s="805"/>
      <c r="AH608" s="805"/>
      <c r="AI608" s="512"/>
      <c r="AJ608" s="512" t="s">
        <v>2004</v>
      </c>
      <c r="AK608" s="807"/>
      <c r="AL608" s="512"/>
      <c r="AM608" s="807"/>
      <c r="AN608" s="512"/>
      <c r="AO608" s="559">
        <f t="array" ref="AO608">IF(AQ608="N/A","",GetRapPrice(I608,H608,J608,K608))</f>
        <v>17000</v>
      </c>
      <c r="AP608" s="509">
        <f t="shared" si="144"/>
        <v>-0.42999999999999994</v>
      </c>
      <c r="AQ608" s="508">
        <f t="array" ref="AQ608">GetFMP(I608,H608,J608,K608,L608,M608,N608,O608,(Q608+R608)/2,Z608,AJ608,"Y")</f>
        <v>9690.0000000000018</v>
      </c>
      <c r="AR608" s="504">
        <f t="shared" si="145"/>
        <v>35562.300000000003</v>
      </c>
      <c r="AS608" s="808"/>
      <c r="AT608" s="809"/>
      <c r="AU608" s="810"/>
      <c r="AV608" s="810"/>
      <c r="AW608" s="811" t="s">
        <v>189</v>
      </c>
      <c r="AX608" s="811" t="s">
        <v>1442</v>
      </c>
      <c r="AY608" s="810" t="s">
        <v>1182</v>
      </c>
      <c r="AZ608" s="810" t="s">
        <v>1183</v>
      </c>
      <c r="BA608" s="810" t="s">
        <v>1161</v>
      </c>
      <c r="BB608" s="810" t="s">
        <v>1183</v>
      </c>
      <c r="BC608" s="810" t="s">
        <v>1183</v>
      </c>
      <c r="BD608" s="810" t="s">
        <v>1240</v>
      </c>
      <c r="BE608" s="810" t="s">
        <v>1183</v>
      </c>
      <c r="BF608" s="811">
        <f>NaturalRelatedDisc(I608,H608,J608,K608,AX608,"Y",L608,M608,N608,O608)+NaturalRelatedDisc(I608,H608,J608,K608,AY608,"Y",L608,M608,N608,O608)+OpenRelatedDisc(I608,H608,J608,K608,AZ608,"Y",L608,M608,N608,O608)+GrainingRelatedDisc(I608,H608,J608,K608,BA608,"Surface","Y",L608,M608,N608,O608)+GrainingRelatedDisc(I608,H608,J608,K608,BB608,"Internal","Y",L608,M608,N608,O608)+OthersRelatedDisc(I608,H608,J608,K608,BC608,"Y",L608,M608,N608,O608)+OthersRelatedDisc(I608,H608,J608,K608,BD608,"Y",L608,M608,N608,O608)+OthersRelatedDisc(I608,H608,J608,K608,BE608,"Y",L608,M608,N608,O608)+cutrelatedDisc(I608,H608,J608,K608,L608,M608,N608,AW608,"Y",O608)+GetColClarupgDwg(I608,H608,J608,K608,AU608,AV608,"Y",L608)</f>
        <v>-2.5000000000000001E-2</v>
      </c>
      <c r="BG608" s="810" t="s">
        <v>192</v>
      </c>
      <c r="BH608" s="810" t="s">
        <v>1183</v>
      </c>
      <c r="BI608" s="811">
        <f t="shared" si="146"/>
        <v>-0.03</v>
      </c>
      <c r="BJ608" s="810" t="s">
        <v>1183</v>
      </c>
      <c r="BK608" s="810" t="s">
        <v>1183</v>
      </c>
      <c r="BL608" s="810" t="s">
        <v>1323</v>
      </c>
      <c r="BM608" s="811">
        <f t="shared" si="147"/>
        <v>0</v>
      </c>
      <c r="BN608" s="812" t="s">
        <v>749</v>
      </c>
      <c r="BO608" s="812" t="s">
        <v>749</v>
      </c>
      <c r="BP608" s="812" t="s">
        <v>861</v>
      </c>
      <c r="BQ608" s="811">
        <f>cleanrelateddisc(I608, H608, J608, K608, BN608, BO608, "Y", L608, M608, N608)+HARelatedDisc(I608, H608, J608, K608,BP608, "Y", L608)</f>
        <v>0</v>
      </c>
      <c r="BR608" s="810"/>
      <c r="BS608" s="810"/>
      <c r="BT608" s="811"/>
      <c r="BU608" s="811"/>
      <c r="BV608" s="810"/>
      <c r="BW608" s="811"/>
      <c r="BX608" s="810"/>
      <c r="BY608" s="813"/>
      <c r="BZ608" s="811"/>
      <c r="CA608" s="813"/>
      <c r="CB608" s="811"/>
      <c r="CC608" s="810"/>
      <c r="CD608" s="810"/>
      <c r="CE608" s="810"/>
      <c r="CF608" s="810"/>
      <c r="CG608" s="810"/>
      <c r="CH608" s="810"/>
      <c r="CI608" s="810"/>
      <c r="CJ608" s="810"/>
      <c r="CK608" s="814"/>
      <c r="CL608" s="815">
        <f t="array" ref="CL608">getSection(I608,J608,K608)</f>
        <v>8</v>
      </c>
      <c r="CM608" s="508">
        <f t="array" ref="CM608">IF(AQ608="N/A","",IF(CU608="N/A",0,GetRapPrice(I608,H608,J608,K608)))</f>
        <v>17000</v>
      </c>
      <c r="CN608" s="509">
        <f t="shared" si="148"/>
        <v>-0.43999999999999995</v>
      </c>
      <c r="CO608" s="509">
        <f t="array" ref="CO608">IF(AQ608="N/A","",IF(CU608="N/A",0,IF(ISBLANK(G608),0,GetPolSymmDiscount(I608,H608,J608,K608,L608,M608,N608,O608))))</f>
        <v>0</v>
      </c>
      <c r="CP608" s="509">
        <f t="array" ref="CP608">IF(AQ608="N/A","",Depthdisc(I608,H608,L608,J608,K608,Z608,"Y"))</f>
        <v>0</v>
      </c>
      <c r="CQ608" s="509">
        <f t="array" ref="CQ608">IF(AQ608="N/A","",IF(CU608="N/A",0,GetSizePremiums(I608,H608,J608,K608,L608,M608,N608,O608,getSection(G608,J608,K608))))</f>
        <v>0.01</v>
      </c>
      <c r="CR608" s="509">
        <f t="array" ref="CR608">IF(AQ608="N/A","",IF(CU608="N/A",0,IF(ISBLANK(G608),0,GetDiameterPremiums(I608,H608,L608,M608,N608,O608,J608,K608,T608))))</f>
        <v>0</v>
      </c>
      <c r="CS608" s="509">
        <f t="array" ref="CS608">IF(AQ608="N/A","",IF(CU608="N/A",0,IF(ISBLANK(G608),0,GetKtoSPremiums(I608,H608,J608,K608,AJ608))))</f>
        <v>0</v>
      </c>
      <c r="CT608" s="509">
        <f t="shared" si="149"/>
        <v>-0.42999999999999994</v>
      </c>
      <c r="CU608" s="508">
        <f t="array" ref="CU608">IF(AQ608="N/A","",GetFMP(I608, H608, J608, K608, L608, M608, N608, O608, (Q608+R608)/2,Z608,AJ608,"Y"))</f>
        <v>9690.0000000000018</v>
      </c>
      <c r="CV608" s="504">
        <f t="shared" si="150"/>
        <v>35562.300000000003</v>
      </c>
      <c r="CW608" s="508">
        <f t="shared" si="151"/>
        <v>17000</v>
      </c>
      <c r="CX608" s="717">
        <f t="shared" si="152"/>
        <v>-5.5E-2</v>
      </c>
      <c r="CY608" s="717">
        <f>IF(OR(AQ608="N/A",BM608="N/A",BI608="N/A"),"",IF(AND(H608&lt;1,H608&gt;=0.3,I607="ROUND"),IF(CT608&gt;=-0.4,-0.2,-0.15),MAX(CX608,IF(OR(AQ608="N/A",BM608="N/A",BI608="N/A"),"",GetFinalDiscount("Y", I608, H608, J608, K608, L608, M608, N608, O608, AS608, AT608,AU608,AV608, AW608, AX608,AY608, AZ608, BA608, BB608,BC608,BD608, BE608,BG608, BH608, BJ608, BK608, BN608, BO608, BP608)))))</f>
        <v>-5.5E-2</v>
      </c>
      <c r="CZ608" s="717">
        <f t="shared" si="153"/>
        <v>-0.42999999999999994</v>
      </c>
      <c r="DA608" s="509">
        <f t="shared" si="154"/>
        <v>-0.48499999999999993</v>
      </c>
      <c r="DB608" s="504">
        <f t="shared" si="155"/>
        <v>8755.0000000000018</v>
      </c>
      <c r="DC608" s="504">
        <f t="shared" si="156"/>
        <v>32130.850000000006</v>
      </c>
      <c r="DD608" s="504" t="str">
        <f t="shared" si="157"/>
        <v/>
      </c>
      <c r="DE608" s="504">
        <f t="array" ref="DE608">IF(OR(AQ608="N/A",BM608="N/A",BI608="N/A"),"",GetCertCharge(H608,"Y",AL608))</f>
        <v>298</v>
      </c>
      <c r="DF608" s="504">
        <f>IF(OR(AQ608="N/A",BM608="N/A",BI608="N/A"),"",DC608*Parameters!$L$3)</f>
        <v>1285.2340000000002</v>
      </c>
      <c r="DG608" s="504">
        <f t="shared" si="158"/>
        <v>30547.616000000005</v>
      </c>
      <c r="DH608" s="504">
        <f t="shared" si="159"/>
        <v>8323.6010899182584</v>
      </c>
    </row>
    <row r="609" spans="2:112" x14ac:dyDescent="0.25">
      <c r="B609" s="798"/>
      <c r="C609" s="799" t="s">
        <v>1527</v>
      </c>
      <c r="D609" s="512"/>
      <c r="E609" s="512"/>
      <c r="F609" s="722" t="s">
        <v>24</v>
      </c>
      <c r="G609" s="800"/>
      <c r="H609" s="801">
        <v>3.67</v>
      </c>
      <c r="I609" s="509" t="s">
        <v>196</v>
      </c>
      <c r="J609" s="802" t="s">
        <v>749</v>
      </c>
      <c r="K609" s="803" t="s">
        <v>259</v>
      </c>
      <c r="L609" s="804" t="s">
        <v>202</v>
      </c>
      <c r="M609" s="805" t="s">
        <v>202</v>
      </c>
      <c r="N609" s="804" t="s">
        <v>202</v>
      </c>
      <c r="O609" s="804" t="s">
        <v>69</v>
      </c>
      <c r="P609" s="806"/>
      <c r="Q609" s="805"/>
      <c r="R609" s="805"/>
      <c r="S609" s="805"/>
      <c r="T609" s="805"/>
      <c r="U609" s="805">
        <v>1.01</v>
      </c>
      <c r="V609" s="805"/>
      <c r="W609" s="805"/>
      <c r="X609" s="805"/>
      <c r="Y609" s="805"/>
      <c r="Z609" s="805">
        <v>64.5</v>
      </c>
      <c r="AA609" s="512">
        <v>59</v>
      </c>
      <c r="AB609" s="512"/>
      <c r="AC609" s="512"/>
      <c r="AD609" s="807"/>
      <c r="AE609" s="805"/>
      <c r="AF609" s="805"/>
      <c r="AG609" s="805"/>
      <c r="AH609" s="805"/>
      <c r="AI609" s="512"/>
      <c r="AJ609" s="512" t="s">
        <v>2004</v>
      </c>
      <c r="AK609" s="807"/>
      <c r="AL609" s="512"/>
      <c r="AM609" s="807"/>
      <c r="AN609" s="512"/>
      <c r="AO609" s="559">
        <f t="array" ref="AO609">IF(AQ609="N/A","",GetRapPrice(I609,H609,J609,K609))</f>
        <v>0</v>
      </c>
      <c r="AP609" s="509">
        <f t="shared" si="144"/>
        <v>0</v>
      </c>
      <c r="AQ609" s="508">
        <f t="array" ref="AQ609">GetFMP(I609,H609,J609,K609,L609,M609,N609,O609,(Q609+R609)/2,Z609,AJ609,"Y")</f>
        <v>2771.9999999999991</v>
      </c>
      <c r="AR609" s="504">
        <f t="shared" si="145"/>
        <v>10173.239999999996</v>
      </c>
      <c r="AS609" s="808"/>
      <c r="AT609" s="809"/>
      <c r="AU609" s="810"/>
      <c r="AV609" s="810"/>
      <c r="AW609" s="811" t="s">
        <v>189</v>
      </c>
      <c r="AX609" s="811" t="s">
        <v>1442</v>
      </c>
      <c r="AY609" s="810" t="s">
        <v>1182</v>
      </c>
      <c r="AZ609" s="810" t="s">
        <v>1183</v>
      </c>
      <c r="BA609" s="810" t="s">
        <v>1183</v>
      </c>
      <c r="BB609" s="810" t="s">
        <v>1183</v>
      </c>
      <c r="BC609" s="810" t="s">
        <v>1183</v>
      </c>
      <c r="BD609" s="810" t="s">
        <v>1240</v>
      </c>
      <c r="BE609" s="810" t="s">
        <v>1183</v>
      </c>
      <c r="BF609" s="811">
        <f>NaturalRelatedDisc(I609,H609,J609,K609,AX609,"Y",L609,M609,N609,O609)+NaturalRelatedDisc(I609,H609,J609,K609,AY609,"Y",L609,M609,N609,O609)+OpenRelatedDisc(I609,H609,J609,K609,AZ609,"Y",L609,M609,N609,O609)+GrainingRelatedDisc(I609,H609,J609,K609,BA609,"Surface","Y",L609,M609,N609,O609)+GrainingRelatedDisc(I609,H609,J609,K609,BB609,"Internal","Y",L609,M609,N609,O609)+OthersRelatedDisc(I609,H609,J609,K609,BC609,"Y",L609,M609,N609,O609)+OthersRelatedDisc(I609,H609,J609,K609,BD609,"Y",L609,M609,N609,O609)+OthersRelatedDisc(I609,H609,J609,K609,BE609,"Y",L609,M609,N609,O609)+cutrelatedDisc(I609,H609,J609,K609,L609,M609,N609,AW609,"Y",O609)+GetColClarupgDwg(I609,H609,J609,K609,AU609,AV609,"Y",L609)</f>
        <v>-7.4999999999999997E-3</v>
      </c>
      <c r="BG609" s="810" t="s">
        <v>192</v>
      </c>
      <c r="BH609" s="810" t="s">
        <v>1183</v>
      </c>
      <c r="BI609" s="811">
        <f t="shared" si="146"/>
        <v>-0.01</v>
      </c>
      <c r="BJ609" s="810" t="s">
        <v>1183</v>
      </c>
      <c r="BK609" s="810" t="s">
        <v>1183</v>
      </c>
      <c r="BL609" s="810" t="s">
        <v>1323</v>
      </c>
      <c r="BM609" s="811">
        <f t="shared" si="147"/>
        <v>0</v>
      </c>
      <c r="BN609" s="812" t="s">
        <v>749</v>
      </c>
      <c r="BO609" s="812" t="s">
        <v>749</v>
      </c>
      <c r="BP609" s="812" t="s">
        <v>861</v>
      </c>
      <c r="BQ609" s="811">
        <f>cleanrelateddisc(I609, H609, J609, K609, BN609, BO609, "Y", L609, M609, N609)+HARelatedDisc(I609, H609, J609, K609,BP609, "Y", L609)</f>
        <v>0</v>
      </c>
      <c r="BR609" s="810"/>
      <c r="BS609" s="810"/>
      <c r="BT609" s="811"/>
      <c r="BU609" s="811"/>
      <c r="BV609" s="810"/>
      <c r="BW609" s="811"/>
      <c r="BX609" s="810"/>
      <c r="BY609" s="813"/>
      <c r="BZ609" s="811"/>
      <c r="CA609" s="813"/>
      <c r="CB609" s="811"/>
      <c r="CC609" s="810"/>
      <c r="CD609" s="810"/>
      <c r="CE609" s="810"/>
      <c r="CF609" s="810"/>
      <c r="CG609" s="810"/>
      <c r="CH609" s="810"/>
      <c r="CI609" s="810"/>
      <c r="CJ609" s="810"/>
      <c r="CK609" s="814"/>
      <c r="CL609" s="815">
        <f t="array" ref="CL609">getSection(I609,J609,K609)</f>
        <v>9</v>
      </c>
      <c r="CM609" s="508">
        <f t="array" ref="CM609">IF(AQ609="N/A","",IF(CU609="N/A",0,GetRapPrice(I609,H609,J609,K609)))</f>
        <v>0</v>
      </c>
      <c r="CN609" s="509">
        <f t="shared" si="148"/>
        <v>0</v>
      </c>
      <c r="CO609" s="509">
        <f t="array" ref="CO609">IF(AQ609="N/A","",IF(CU609="N/A",0,IF(ISBLANK(G609),0,GetPolSymmDiscount(I609,H609,J609,K609,L609,M609,N609,O609))))</f>
        <v>0</v>
      </c>
      <c r="CP609" s="509">
        <f t="array" ref="CP609">IF(AQ609="N/A","",Depthdisc(I609,H609,L609,J609,K609,Z609,"Y"))</f>
        <v>0</v>
      </c>
      <c r="CQ609" s="509">
        <f t="array" ref="CQ609">IF(AQ609="N/A","",IF(CU609="N/A",0,GetSizePremiums(I609,H609,J609,K609,L609,M609,N609,O609,getSection(G609,J609,K609))))</f>
        <v>0</v>
      </c>
      <c r="CR609" s="509">
        <f t="array" ref="CR609">IF(AQ609="N/A","",IF(CU609="N/A",0,IF(ISBLANK(G609),0,GetDiameterPremiums(I609,H609,L609,M609,N609,O609,J609,K609,T609))))</f>
        <v>0</v>
      </c>
      <c r="CS609" s="509">
        <f t="array" ref="CS609">IF(AQ609="N/A","",IF(CU609="N/A",0,IF(ISBLANK(G609),0,GetKtoSPremiums(I609,H609,J609,K609,AJ609))))</f>
        <v>0</v>
      </c>
      <c r="CT609" s="509" t="str">
        <f t="shared" si="149"/>
        <v/>
      </c>
      <c r="CU609" s="508">
        <f t="array" ref="CU609">IF(AQ609="N/A","",GetFMP(I609, H609, J609, K609, L609, M609, N609, O609, (Q609+R609)/2,Z609,AJ609,"Y"))</f>
        <v>2771.9999999999991</v>
      </c>
      <c r="CV609" s="504">
        <f t="shared" si="150"/>
        <v>10173.239999999996</v>
      </c>
      <c r="CW609" s="508">
        <f t="shared" si="151"/>
        <v>0</v>
      </c>
      <c r="CX609" s="717">
        <f t="shared" si="152"/>
        <v>-1.7500000000000002E-2</v>
      </c>
      <c r="CY609" s="717">
        <f>IF(OR(AQ609="N/A",BM609="N/A",BI609="N/A"),"",IF(AND(H609&lt;1,H609&gt;=0.3,I608="ROUND"),IF(CT609&gt;=-0.4,-0.2,-0.15),MAX(CX609,IF(OR(AQ609="N/A",BM609="N/A",BI609="N/A"),"",GetFinalDiscount("Y", I609, H609, J609, K609, L609, M609, N609, O609, AS609, AT609,AU609,AV609, AW609, AX609,AY609, AZ609, BA609, BB609,BC609,BD609, BE609,BG609, BH609, BJ609, BK609, BN609, BO609, BP609)))))</f>
        <v>-1.7500000000000002E-2</v>
      </c>
      <c r="CZ609" s="717" t="str">
        <f t="shared" si="153"/>
        <v/>
      </c>
      <c r="DA609" s="509" t="e">
        <f t="shared" si="154"/>
        <v>#VALUE!</v>
      </c>
      <c r="DB609" s="504" t="e">
        <f t="shared" si="155"/>
        <v>#VALUE!</v>
      </c>
      <c r="DC609" s="504" t="e">
        <f t="shared" si="156"/>
        <v>#VALUE!</v>
      </c>
      <c r="DD609" s="504" t="str">
        <f t="shared" si="157"/>
        <v/>
      </c>
      <c r="DE609" s="504">
        <f t="array" ref="DE609">IF(OR(AQ609="N/A",BM609="N/A",BI609="N/A"),"",GetCertCharge(H609,"Y",AL609))</f>
        <v>298</v>
      </c>
      <c r="DF609" s="504" t="e">
        <f>IF(OR(AQ609="N/A",BM609="N/A",BI609="N/A"),"",DC609*Parameters!$L$3)</f>
        <v>#VALUE!</v>
      </c>
      <c r="DG609" s="504" t="e">
        <f t="shared" si="158"/>
        <v>#VALUE!</v>
      </c>
      <c r="DH609" s="504" t="e">
        <f t="shared" si="159"/>
        <v>#VALUE!</v>
      </c>
    </row>
    <row r="610" spans="2:112" x14ac:dyDescent="0.25">
      <c r="B610" s="798"/>
      <c r="C610" s="799" t="s">
        <v>1527</v>
      </c>
      <c r="D610" s="512"/>
      <c r="E610" s="512"/>
      <c r="F610" s="722" t="s">
        <v>24</v>
      </c>
      <c r="G610" s="800"/>
      <c r="H610" s="801">
        <v>3.67</v>
      </c>
      <c r="I610" s="509" t="s">
        <v>196</v>
      </c>
      <c r="J610" s="802" t="s">
        <v>258</v>
      </c>
      <c r="K610" s="803" t="s">
        <v>259</v>
      </c>
      <c r="L610" s="804" t="s">
        <v>202</v>
      </c>
      <c r="M610" s="805" t="s">
        <v>202</v>
      </c>
      <c r="N610" s="804" t="s">
        <v>202</v>
      </c>
      <c r="O610" s="804" t="s">
        <v>22</v>
      </c>
      <c r="P610" s="806"/>
      <c r="Q610" s="805"/>
      <c r="R610" s="805"/>
      <c r="S610" s="805"/>
      <c r="T610" s="805"/>
      <c r="U610" s="805">
        <v>1.01</v>
      </c>
      <c r="V610" s="805"/>
      <c r="W610" s="805"/>
      <c r="X610" s="805"/>
      <c r="Y610" s="805"/>
      <c r="Z610" s="805">
        <v>64.5</v>
      </c>
      <c r="AA610" s="512">
        <v>59</v>
      </c>
      <c r="AB610" s="512"/>
      <c r="AC610" s="512"/>
      <c r="AD610" s="807"/>
      <c r="AE610" s="805"/>
      <c r="AF610" s="805"/>
      <c r="AG610" s="805"/>
      <c r="AH610" s="805"/>
      <c r="AI610" s="512"/>
      <c r="AJ610" s="512" t="s">
        <v>2004</v>
      </c>
      <c r="AK610" s="807"/>
      <c r="AL610" s="512"/>
      <c r="AM610" s="807"/>
      <c r="AN610" s="512"/>
      <c r="AO610" s="559">
        <f t="array" ref="AO610">IF(AQ610="N/A","",GetRapPrice(I610,H610,J610,K610))</f>
        <v>17000</v>
      </c>
      <c r="AP610" s="509">
        <f t="shared" si="144"/>
        <v>-0.42999999999999994</v>
      </c>
      <c r="AQ610" s="508">
        <f t="array" ref="AQ610">GetFMP(I610,H610,J610,K610,L610,M610,N610,O610,(Q610+R610)/2,Z610,AJ610,"Y")</f>
        <v>9690.0000000000018</v>
      </c>
      <c r="AR610" s="504">
        <f t="shared" si="145"/>
        <v>35562.300000000003</v>
      </c>
      <c r="AS610" s="808"/>
      <c r="AT610" s="809"/>
      <c r="AU610" s="810"/>
      <c r="AV610" s="810"/>
      <c r="AW610" s="811" t="s">
        <v>189</v>
      </c>
      <c r="AX610" s="811" t="s">
        <v>1442</v>
      </c>
      <c r="AY610" s="810" t="s">
        <v>1182</v>
      </c>
      <c r="AZ610" s="810" t="s">
        <v>1183</v>
      </c>
      <c r="BA610" s="810" t="s">
        <v>1183</v>
      </c>
      <c r="BB610" s="810" t="s">
        <v>1183</v>
      </c>
      <c r="BC610" s="810" t="s">
        <v>1183</v>
      </c>
      <c r="BD610" s="810" t="s">
        <v>1240</v>
      </c>
      <c r="BE610" s="810" t="s">
        <v>1183</v>
      </c>
      <c r="BF610" s="811">
        <f>NaturalRelatedDisc(I610,H610,J610,K610,AX610,"Y",L610,M610,N610,O610)+NaturalRelatedDisc(I610,H610,J610,K610,AY610,"Y",L610,M610,N610,O610)+OpenRelatedDisc(I610,H610,J610,K610,AZ610,"Y",L610,M610,N610,O610)+GrainingRelatedDisc(I610,H610,J610,K610,BA610,"Surface","Y",L610,M610,N610,O610)+GrainingRelatedDisc(I610,H610,J610,K610,BB610,"Internal","Y",L610,M610,N610,O610)+OthersRelatedDisc(I610,H610,J610,K610,BC610,"Y",L610,M610,N610,O610)+OthersRelatedDisc(I610,H610,J610,K610,BD610,"Y",L610,M610,N610,O610)+OthersRelatedDisc(I610,H610,J610,K610,BE610,"Y",L610,M610,N610,O610)+cutrelatedDisc(I610,H610,J610,K610,L610,M610,N610,AW610,"Y",O610)+GetColClarupgDwg(I610,H610,J610,K610,AU610,AV610,"Y",L610)</f>
        <v>-2.5000000000000001E-2</v>
      </c>
      <c r="BG610" s="810" t="s">
        <v>192</v>
      </c>
      <c r="BH610" s="810" t="s">
        <v>1183</v>
      </c>
      <c r="BI610" s="811">
        <f t="shared" si="146"/>
        <v>-0.03</v>
      </c>
      <c r="BJ610" s="810" t="s">
        <v>1183</v>
      </c>
      <c r="BK610" s="810" t="s">
        <v>1183</v>
      </c>
      <c r="BL610" s="810" t="s">
        <v>1323</v>
      </c>
      <c r="BM610" s="811">
        <f t="shared" si="147"/>
        <v>0</v>
      </c>
      <c r="BN610" s="812" t="s">
        <v>749</v>
      </c>
      <c r="BO610" s="812" t="s">
        <v>749</v>
      </c>
      <c r="BP610" s="812" t="s">
        <v>861</v>
      </c>
      <c r="BQ610" s="811">
        <f>cleanrelateddisc(I610, H610, J610, K610, BN610, BO610, "Y", L610, M610, N610)+HARelatedDisc(I610, H610, J610, K610,BP610, "Y", L610)</f>
        <v>0</v>
      </c>
      <c r="BR610" s="810"/>
      <c r="BS610" s="810"/>
      <c r="BT610" s="811"/>
      <c r="BU610" s="811"/>
      <c r="BV610" s="810"/>
      <c r="BW610" s="811"/>
      <c r="BX610" s="810"/>
      <c r="BY610" s="813"/>
      <c r="BZ610" s="811"/>
      <c r="CA610" s="813"/>
      <c r="CB610" s="811"/>
      <c r="CC610" s="810"/>
      <c r="CD610" s="810"/>
      <c r="CE610" s="810"/>
      <c r="CF610" s="810"/>
      <c r="CG610" s="810"/>
      <c r="CH610" s="810"/>
      <c r="CI610" s="810"/>
      <c r="CJ610" s="810"/>
      <c r="CK610" s="814"/>
      <c r="CL610" s="815">
        <f t="array" ref="CL610">getSection(I610,J610,K610)</f>
        <v>8</v>
      </c>
      <c r="CM610" s="508">
        <f t="array" ref="CM610">IF(AQ610="N/A","",IF(CU610="N/A",0,GetRapPrice(I610,H610,J610,K610)))</f>
        <v>17000</v>
      </c>
      <c r="CN610" s="509">
        <f t="shared" si="148"/>
        <v>-0.43999999999999995</v>
      </c>
      <c r="CO610" s="509">
        <f t="array" ref="CO610">IF(AQ610="N/A","",IF(CU610="N/A",0,IF(ISBLANK(G610),0,GetPolSymmDiscount(I610,H610,J610,K610,L610,M610,N610,O610))))</f>
        <v>0</v>
      </c>
      <c r="CP610" s="509">
        <f t="array" ref="CP610">IF(AQ610="N/A","",Depthdisc(I610,H610,L610,J610,K610,Z610,"Y"))</f>
        <v>0</v>
      </c>
      <c r="CQ610" s="509">
        <f t="array" ref="CQ610">IF(AQ610="N/A","",IF(CU610="N/A",0,GetSizePremiums(I610,H610,J610,K610,L610,M610,N610,O610,getSection(G610,J610,K610))))</f>
        <v>0.01</v>
      </c>
      <c r="CR610" s="509">
        <f t="array" ref="CR610">IF(AQ610="N/A","",IF(CU610="N/A",0,IF(ISBLANK(G610),0,GetDiameterPremiums(I610,H610,L610,M610,N610,O610,J610,K610,T610))))</f>
        <v>0</v>
      </c>
      <c r="CS610" s="509">
        <f t="array" ref="CS610">IF(AQ610="N/A","",IF(CU610="N/A",0,IF(ISBLANK(G610),0,GetKtoSPremiums(I610,H610,J610,K610,AJ610))))</f>
        <v>0</v>
      </c>
      <c r="CT610" s="509">
        <f t="shared" si="149"/>
        <v>-0.42999999999999994</v>
      </c>
      <c r="CU610" s="508">
        <f t="array" ref="CU610">IF(AQ610="N/A","",GetFMP(I610, H610, J610, K610, L610, M610, N610, O610, (Q610+R610)/2,Z610,AJ610,"Y"))</f>
        <v>9690.0000000000018</v>
      </c>
      <c r="CV610" s="504">
        <f t="shared" si="150"/>
        <v>35562.300000000003</v>
      </c>
      <c r="CW610" s="508">
        <f t="shared" si="151"/>
        <v>17000</v>
      </c>
      <c r="CX610" s="717">
        <f t="shared" si="152"/>
        <v>-5.5E-2</v>
      </c>
      <c r="CY610" s="717">
        <f>IF(OR(AQ610="N/A",BM610="N/A",BI610="N/A"),"",IF(AND(H610&lt;1,H610&gt;=0.3,I609="ROUND"),IF(CT610&gt;=-0.4,-0.2,-0.15),MAX(CX610,IF(OR(AQ610="N/A",BM610="N/A",BI610="N/A"),"",GetFinalDiscount("Y", I610, H610, J610, K610, L610, M610, N610, O610, AS610, AT610,AU610,AV610, AW610, AX610,AY610, AZ610, BA610, BB610,BC610,BD610, BE610,BG610, BH610, BJ610, BK610, BN610, BO610, BP610)))))</f>
        <v>-5.5E-2</v>
      </c>
      <c r="CZ610" s="717">
        <f t="shared" si="153"/>
        <v>-0.42999999999999994</v>
      </c>
      <c r="DA610" s="509">
        <f t="shared" si="154"/>
        <v>-0.48499999999999993</v>
      </c>
      <c r="DB610" s="504">
        <f t="shared" si="155"/>
        <v>8755.0000000000018</v>
      </c>
      <c r="DC610" s="504">
        <f t="shared" si="156"/>
        <v>32130.850000000006</v>
      </c>
      <c r="DD610" s="504" t="str">
        <f t="shared" si="157"/>
        <v/>
      </c>
      <c r="DE610" s="504">
        <f t="array" ref="DE610">IF(OR(AQ610="N/A",BM610="N/A",BI610="N/A"),"",GetCertCharge(H610,"Y",AL610))</f>
        <v>298</v>
      </c>
      <c r="DF610" s="504">
        <f>IF(OR(AQ610="N/A",BM610="N/A",BI610="N/A"),"",DC610*Parameters!$L$3)</f>
        <v>1285.2340000000002</v>
      </c>
      <c r="DG610" s="504">
        <f t="shared" si="158"/>
        <v>30547.616000000005</v>
      </c>
      <c r="DH610" s="504">
        <f t="shared" si="159"/>
        <v>8323.6010899182584</v>
      </c>
    </row>
    <row r="611" spans="2:112" x14ac:dyDescent="0.25">
      <c r="B611" s="798"/>
      <c r="C611" s="799" t="s">
        <v>1527</v>
      </c>
      <c r="D611" s="512"/>
      <c r="E611" s="512"/>
      <c r="F611" s="722" t="s">
        <v>24</v>
      </c>
      <c r="G611" s="800"/>
      <c r="H611" s="801">
        <v>3.67</v>
      </c>
      <c r="I611" s="509" t="s">
        <v>196</v>
      </c>
      <c r="J611" s="802" t="s">
        <v>749</v>
      </c>
      <c r="K611" s="803" t="s">
        <v>259</v>
      </c>
      <c r="L611" s="804" t="s">
        <v>202</v>
      </c>
      <c r="M611" s="805" t="s">
        <v>202</v>
      </c>
      <c r="N611" s="804" t="s">
        <v>202</v>
      </c>
      <c r="O611" s="804" t="s">
        <v>90</v>
      </c>
      <c r="P611" s="806"/>
      <c r="Q611" s="805"/>
      <c r="R611" s="805"/>
      <c r="S611" s="805"/>
      <c r="T611" s="805"/>
      <c r="U611" s="805">
        <v>1.01</v>
      </c>
      <c r="V611" s="805"/>
      <c r="W611" s="805"/>
      <c r="X611" s="805"/>
      <c r="Y611" s="805"/>
      <c r="Z611" s="805">
        <v>64.5</v>
      </c>
      <c r="AA611" s="512">
        <v>59</v>
      </c>
      <c r="AB611" s="512"/>
      <c r="AC611" s="512"/>
      <c r="AD611" s="807"/>
      <c r="AE611" s="805"/>
      <c r="AF611" s="805"/>
      <c r="AG611" s="805"/>
      <c r="AH611" s="805"/>
      <c r="AI611" s="512"/>
      <c r="AJ611" s="512" t="s">
        <v>2004</v>
      </c>
      <c r="AK611" s="807"/>
      <c r="AL611" s="512"/>
      <c r="AM611" s="807"/>
      <c r="AN611" s="512"/>
      <c r="AO611" s="559">
        <f t="array" ref="AO611">IF(AQ611="N/A","",GetRapPrice(I611,H611,J611,K611))</f>
        <v>0</v>
      </c>
      <c r="AP611" s="509">
        <f t="shared" si="144"/>
        <v>0</v>
      </c>
      <c r="AQ611" s="508">
        <f t="array" ref="AQ611">GetFMP(I611,H611,J611,K611,L611,M611,N611,O611,(Q611+R611)/2,Z611,AJ611,"Y")</f>
        <v>2386.9999999999986</v>
      </c>
      <c r="AR611" s="504">
        <f t="shared" si="145"/>
        <v>8760.2899999999954</v>
      </c>
      <c r="AS611" s="808"/>
      <c r="AT611" s="809"/>
      <c r="AU611" s="810"/>
      <c r="AV611" s="810"/>
      <c r="AW611" s="811" t="s">
        <v>189</v>
      </c>
      <c r="AX611" s="811" t="s">
        <v>1442</v>
      </c>
      <c r="AY611" s="810" t="s">
        <v>1182</v>
      </c>
      <c r="AZ611" s="810" t="s">
        <v>1183</v>
      </c>
      <c r="BA611" s="810" t="s">
        <v>1183</v>
      </c>
      <c r="BB611" s="810" t="s">
        <v>1183</v>
      </c>
      <c r="BC611" s="810" t="s">
        <v>1183</v>
      </c>
      <c r="BD611" s="810" t="s">
        <v>1240</v>
      </c>
      <c r="BE611" s="810" t="s">
        <v>1183</v>
      </c>
      <c r="BF611" s="811">
        <f>NaturalRelatedDisc(I611,H611,J611,K611,AX611,"Y",L611,M611,N611,O611)+NaturalRelatedDisc(I611,H611,J611,K611,AY611,"Y",L611,M611,N611,O611)+OpenRelatedDisc(I611,H611,J611,K611,AZ611,"Y",L611,M611,N611,O611)+GrainingRelatedDisc(I611,H611,J611,K611,BA611,"Surface","Y",L611,M611,N611,O611)+GrainingRelatedDisc(I611,H611,J611,K611,BB611,"Internal","Y",L611,M611,N611,O611)+OthersRelatedDisc(I611,H611,J611,K611,BC611,"Y",L611,M611,N611,O611)+OthersRelatedDisc(I611,H611,J611,K611,BD611,"Y",L611,M611,N611,O611)+OthersRelatedDisc(I611,H611,J611,K611,BE611,"Y",L611,M611,N611,O611)+cutrelatedDisc(I611,H611,J611,K611,L611,M611,N611,AW611,"Y",O611)+GetColClarupgDwg(I611,H611,J611,K611,AU611,AV611,"Y",L611)</f>
        <v>-7.4999999999999997E-3</v>
      </c>
      <c r="BG611" s="810" t="s">
        <v>192</v>
      </c>
      <c r="BH611" s="810" t="s">
        <v>1183</v>
      </c>
      <c r="BI611" s="811">
        <f t="shared" si="146"/>
        <v>-0.01</v>
      </c>
      <c r="BJ611" s="810" t="s">
        <v>1183</v>
      </c>
      <c r="BK611" s="810" t="s">
        <v>1183</v>
      </c>
      <c r="BL611" s="810" t="s">
        <v>1323</v>
      </c>
      <c r="BM611" s="811">
        <f t="shared" si="147"/>
        <v>0</v>
      </c>
      <c r="BN611" s="812" t="s">
        <v>749</v>
      </c>
      <c r="BO611" s="812" t="s">
        <v>749</v>
      </c>
      <c r="BP611" s="812" t="s">
        <v>861</v>
      </c>
      <c r="BQ611" s="811">
        <f>cleanrelateddisc(I611, H611, J611, K611, BN611, BO611, "Y", L611, M611, N611)+HARelatedDisc(I611, H611, J611, K611,BP611, "Y", L611)</f>
        <v>0</v>
      </c>
      <c r="BR611" s="810"/>
      <c r="BS611" s="810"/>
      <c r="BT611" s="811"/>
      <c r="BU611" s="811"/>
      <c r="BV611" s="810"/>
      <c r="BW611" s="811"/>
      <c r="BX611" s="810"/>
      <c r="BY611" s="813"/>
      <c r="BZ611" s="811"/>
      <c r="CA611" s="813"/>
      <c r="CB611" s="811"/>
      <c r="CC611" s="810"/>
      <c r="CD611" s="810"/>
      <c r="CE611" s="810"/>
      <c r="CF611" s="810"/>
      <c r="CG611" s="810"/>
      <c r="CH611" s="810"/>
      <c r="CI611" s="810"/>
      <c r="CJ611" s="810"/>
      <c r="CK611" s="814"/>
      <c r="CL611" s="815">
        <f t="array" ref="CL611">getSection(I611,J611,K611)</f>
        <v>9</v>
      </c>
      <c r="CM611" s="508">
        <f t="array" ref="CM611">IF(AQ611="N/A","",IF(CU611="N/A",0,GetRapPrice(I611,H611,J611,K611)))</f>
        <v>0</v>
      </c>
      <c r="CN611" s="509">
        <f t="shared" si="148"/>
        <v>0</v>
      </c>
      <c r="CO611" s="509">
        <f t="array" ref="CO611">IF(AQ611="N/A","",IF(CU611="N/A",0,IF(ISBLANK(G611),0,GetPolSymmDiscount(I611,H611,J611,K611,L611,M611,N611,O611))))</f>
        <v>0</v>
      </c>
      <c r="CP611" s="509">
        <f t="array" ref="CP611">IF(AQ611="N/A","",Depthdisc(I611,H611,L611,J611,K611,Z611,"Y"))</f>
        <v>0</v>
      </c>
      <c r="CQ611" s="509">
        <f t="array" ref="CQ611">IF(AQ611="N/A","",IF(CU611="N/A",0,GetSizePremiums(I611,H611,J611,K611,L611,M611,N611,O611,getSection(G611,J611,K611))))</f>
        <v>0</v>
      </c>
      <c r="CR611" s="509">
        <f t="array" ref="CR611">IF(AQ611="N/A","",IF(CU611="N/A",0,IF(ISBLANK(G611),0,GetDiameterPremiums(I611,H611,L611,M611,N611,O611,J611,K611,T611))))</f>
        <v>0</v>
      </c>
      <c r="CS611" s="509">
        <f t="array" ref="CS611">IF(AQ611="N/A","",IF(CU611="N/A",0,IF(ISBLANK(G611),0,GetKtoSPremiums(I611,H611,J611,K611,AJ611))))</f>
        <v>0</v>
      </c>
      <c r="CT611" s="509" t="str">
        <f t="shared" si="149"/>
        <v/>
      </c>
      <c r="CU611" s="508">
        <f t="array" ref="CU611">IF(AQ611="N/A","",GetFMP(I611, H611, J611, K611, L611, M611, N611, O611, (Q611+R611)/2,Z611,AJ611,"Y"))</f>
        <v>2386.9999999999986</v>
      </c>
      <c r="CV611" s="504">
        <f t="shared" si="150"/>
        <v>8760.2899999999954</v>
      </c>
      <c r="CW611" s="508">
        <f t="shared" si="151"/>
        <v>0</v>
      </c>
      <c r="CX611" s="717">
        <f t="shared" si="152"/>
        <v>-1.7500000000000002E-2</v>
      </c>
      <c r="CY611" s="717">
        <f>IF(OR(AQ611="N/A",BM611="N/A",BI611="N/A"),"",IF(AND(H611&lt;1,H611&gt;=0.3,I610="ROUND"),IF(CT611&gt;=-0.4,-0.2,-0.15),MAX(CX611,IF(OR(AQ611="N/A",BM611="N/A",BI611="N/A"),"",GetFinalDiscount("Y", I611, H611, J611, K611, L611, M611, N611, O611, AS611, AT611,AU611,AV611, AW611, AX611,AY611, AZ611, BA611, BB611,BC611,BD611, BE611,BG611, BH611, BJ611, BK611, BN611, BO611, BP611)))))</f>
        <v>-1.7500000000000002E-2</v>
      </c>
      <c r="CZ611" s="717" t="str">
        <f t="shared" si="153"/>
        <v/>
      </c>
      <c r="DA611" s="509" t="e">
        <f t="shared" si="154"/>
        <v>#VALUE!</v>
      </c>
      <c r="DB611" s="504" t="e">
        <f t="shared" si="155"/>
        <v>#VALUE!</v>
      </c>
      <c r="DC611" s="504" t="e">
        <f t="shared" si="156"/>
        <v>#VALUE!</v>
      </c>
      <c r="DD611" s="504" t="str">
        <f t="shared" si="157"/>
        <v/>
      </c>
      <c r="DE611" s="504">
        <f t="array" ref="DE611">IF(OR(AQ611="N/A",BM611="N/A",BI611="N/A"),"",GetCertCharge(H611,"Y",AL611))</f>
        <v>298</v>
      </c>
      <c r="DF611" s="504" t="e">
        <f>IF(OR(AQ611="N/A",BM611="N/A",BI611="N/A"),"",DC611*Parameters!$L$3)</f>
        <v>#VALUE!</v>
      </c>
      <c r="DG611" s="504" t="e">
        <f t="shared" si="158"/>
        <v>#VALUE!</v>
      </c>
      <c r="DH611" s="504" t="e">
        <f t="shared" si="159"/>
        <v>#VALUE!</v>
      </c>
    </row>
    <row r="612" spans="2:112" x14ac:dyDescent="0.25">
      <c r="B612" s="798"/>
      <c r="C612" s="799" t="s">
        <v>1527</v>
      </c>
      <c r="D612" s="512"/>
      <c r="E612" s="512"/>
      <c r="F612" s="722" t="s">
        <v>24</v>
      </c>
      <c r="G612" s="800"/>
      <c r="H612" s="801">
        <v>3.67</v>
      </c>
      <c r="I612" s="509" t="s">
        <v>196</v>
      </c>
      <c r="J612" s="802" t="s">
        <v>749</v>
      </c>
      <c r="K612" s="803" t="s">
        <v>259</v>
      </c>
      <c r="L612" s="804" t="s">
        <v>202</v>
      </c>
      <c r="M612" s="805" t="s">
        <v>202</v>
      </c>
      <c r="N612" s="804" t="s">
        <v>202</v>
      </c>
      <c r="O612" s="804" t="s">
        <v>90</v>
      </c>
      <c r="P612" s="806"/>
      <c r="Q612" s="805"/>
      <c r="R612" s="805"/>
      <c r="S612" s="805"/>
      <c r="T612" s="805"/>
      <c r="U612" s="805">
        <v>1.01</v>
      </c>
      <c r="V612" s="805"/>
      <c r="W612" s="805"/>
      <c r="X612" s="805"/>
      <c r="Y612" s="805"/>
      <c r="Z612" s="805">
        <v>64.5</v>
      </c>
      <c r="AA612" s="512">
        <v>59</v>
      </c>
      <c r="AB612" s="512"/>
      <c r="AC612" s="512"/>
      <c r="AD612" s="807"/>
      <c r="AE612" s="805"/>
      <c r="AF612" s="805"/>
      <c r="AG612" s="805"/>
      <c r="AH612" s="805"/>
      <c r="AI612" s="512"/>
      <c r="AJ612" s="512" t="s">
        <v>2004</v>
      </c>
      <c r="AK612" s="807"/>
      <c r="AL612" s="512"/>
      <c r="AM612" s="807"/>
      <c r="AN612" s="512"/>
      <c r="AO612" s="559">
        <f t="array" ref="AO612">IF(AQ612="N/A","",GetRapPrice(I612,H612,J612,K612))</f>
        <v>0</v>
      </c>
      <c r="AP612" s="509">
        <f t="shared" si="144"/>
        <v>0</v>
      </c>
      <c r="AQ612" s="508">
        <f t="array" ref="AQ612">GetFMP(I612,H612,J612,K612,L612,M612,N612,O612,(Q612+R612)/2,Z612,AJ612,"Y")</f>
        <v>2386.9999999999986</v>
      </c>
      <c r="AR612" s="504">
        <f t="shared" si="145"/>
        <v>8760.2899999999954</v>
      </c>
      <c r="AS612" s="808"/>
      <c r="AT612" s="809"/>
      <c r="AU612" s="810"/>
      <c r="AV612" s="810"/>
      <c r="AW612" s="811" t="s">
        <v>189</v>
      </c>
      <c r="AX612" s="811" t="s">
        <v>1442</v>
      </c>
      <c r="AY612" s="810" t="s">
        <v>1182</v>
      </c>
      <c r="AZ612" s="810" t="s">
        <v>1183</v>
      </c>
      <c r="BA612" s="810" t="s">
        <v>1183</v>
      </c>
      <c r="BB612" s="810" t="s">
        <v>1183</v>
      </c>
      <c r="BC612" s="810" t="s">
        <v>1183</v>
      </c>
      <c r="BD612" s="810" t="s">
        <v>1240</v>
      </c>
      <c r="BE612" s="810" t="s">
        <v>1183</v>
      </c>
      <c r="BF612" s="811">
        <f>NaturalRelatedDisc(I612,H612,J612,K612,AX612,"Y",L612,M612,N612,O612)+NaturalRelatedDisc(I612,H612,J612,K612,AY612,"Y",L612,M612,N612,O612)+OpenRelatedDisc(I612,H612,J612,K612,AZ612,"Y",L612,M612,N612,O612)+GrainingRelatedDisc(I612,H612,J612,K612,BA612,"Surface","Y",L612,M612,N612,O612)+GrainingRelatedDisc(I612,H612,J612,K612,BB612,"Internal","Y",L612,M612,N612,O612)+OthersRelatedDisc(I612,H612,J612,K612,BC612,"Y",L612,M612,N612,O612)+OthersRelatedDisc(I612,H612,J612,K612,BD612,"Y",L612,M612,N612,O612)+OthersRelatedDisc(I612,H612,J612,K612,BE612,"Y",L612,M612,N612,O612)+cutrelatedDisc(I612,H612,J612,K612,L612,M612,N612,AW612,"Y",O612)+GetColClarupgDwg(I612,H612,J612,K612,AU612,AV612,"Y",L612)</f>
        <v>-7.4999999999999997E-3</v>
      </c>
      <c r="BG612" s="810" t="s">
        <v>192</v>
      </c>
      <c r="BH612" s="810" t="s">
        <v>1183</v>
      </c>
      <c r="BI612" s="811">
        <f t="shared" si="146"/>
        <v>-0.01</v>
      </c>
      <c r="BJ612" s="810" t="s">
        <v>1183</v>
      </c>
      <c r="BK612" s="810" t="s">
        <v>1183</v>
      </c>
      <c r="BL612" s="810" t="s">
        <v>1323</v>
      </c>
      <c r="BM612" s="811">
        <f t="shared" si="147"/>
        <v>0</v>
      </c>
      <c r="BN612" s="812" t="s">
        <v>749</v>
      </c>
      <c r="BO612" s="812" t="s">
        <v>749</v>
      </c>
      <c r="BP612" s="812" t="s">
        <v>861</v>
      </c>
      <c r="BQ612" s="811">
        <f>cleanrelateddisc(I612, H612, J612, K612, BN612, BO612, "Y", L612, M612, N612)+HARelatedDisc(I612, H612, J612, K612,BP612, "Y", L612)</f>
        <v>0</v>
      </c>
      <c r="BR612" s="810"/>
      <c r="BS612" s="810"/>
      <c r="BT612" s="811"/>
      <c r="BU612" s="811"/>
      <c r="BV612" s="810"/>
      <c r="BW612" s="811"/>
      <c r="BX612" s="810"/>
      <c r="BY612" s="813"/>
      <c r="BZ612" s="811"/>
      <c r="CA612" s="813"/>
      <c r="CB612" s="811"/>
      <c r="CC612" s="810"/>
      <c r="CD612" s="810"/>
      <c r="CE612" s="810"/>
      <c r="CF612" s="810"/>
      <c r="CG612" s="810"/>
      <c r="CH612" s="810"/>
      <c r="CI612" s="810"/>
      <c r="CJ612" s="810"/>
      <c r="CK612" s="814"/>
      <c r="CL612" s="815">
        <f t="array" ref="CL612">getSection(I612,J612,K612)</f>
        <v>9</v>
      </c>
      <c r="CM612" s="508">
        <f t="array" ref="CM612">IF(AQ612="N/A","",IF(CU612="N/A",0,GetRapPrice(I612,H612,J612,K612)))</f>
        <v>0</v>
      </c>
      <c r="CN612" s="509">
        <f t="shared" si="148"/>
        <v>0</v>
      </c>
      <c r="CO612" s="509">
        <f t="array" ref="CO612">IF(AQ612="N/A","",IF(CU612="N/A",0,IF(ISBLANK(G612),0,GetPolSymmDiscount(I612,H612,J612,K612,L612,M612,N612,O612))))</f>
        <v>0</v>
      </c>
      <c r="CP612" s="509">
        <f t="array" ref="CP612">IF(AQ612="N/A","",Depthdisc(I612,H612,L612,J612,K612,Z612,"Y"))</f>
        <v>0</v>
      </c>
      <c r="CQ612" s="509">
        <f t="array" ref="CQ612">IF(AQ612="N/A","",IF(CU612="N/A",0,GetSizePremiums(I612,H612,J612,K612,L612,M612,N612,O612,getSection(G612,J612,K612))))</f>
        <v>0</v>
      </c>
      <c r="CR612" s="509">
        <f t="array" ref="CR612">IF(AQ612="N/A","",IF(CU612="N/A",0,IF(ISBLANK(G612),0,GetDiameterPremiums(I612,H612,L612,M612,N612,O612,J612,K612,T612))))</f>
        <v>0</v>
      </c>
      <c r="CS612" s="509">
        <f t="array" ref="CS612">IF(AQ612="N/A","",IF(CU612="N/A",0,IF(ISBLANK(G612),0,GetKtoSPremiums(I612,H612,J612,K612,AJ612))))</f>
        <v>0</v>
      </c>
      <c r="CT612" s="509" t="str">
        <f t="shared" si="149"/>
        <v/>
      </c>
      <c r="CU612" s="508">
        <f t="array" ref="CU612">IF(AQ612="N/A","",GetFMP(I612, H612, J612, K612, L612, M612, N612, O612, (Q612+R612)/2,Z612,AJ612,"Y"))</f>
        <v>2386.9999999999986</v>
      </c>
      <c r="CV612" s="504">
        <f t="shared" si="150"/>
        <v>8760.2899999999954</v>
      </c>
      <c r="CW612" s="508">
        <f t="shared" si="151"/>
        <v>0</v>
      </c>
      <c r="CX612" s="717">
        <f t="shared" si="152"/>
        <v>-1.7500000000000002E-2</v>
      </c>
      <c r="CY612" s="717">
        <f>IF(OR(AQ612="N/A",BM612="N/A",BI612="N/A"),"",IF(AND(H612&lt;1,H612&gt;=0.3,I611="ROUND"),IF(CT612&gt;=-0.4,-0.2,-0.15),MAX(CX612,IF(OR(AQ612="N/A",BM612="N/A",BI612="N/A"),"",GetFinalDiscount("Y", I612, H612, J612, K612, L612, M612, N612, O612, AS612, AT612,AU612,AV612, AW612, AX612,AY612, AZ612, BA612, BB612,BC612,BD612, BE612,BG612, BH612, BJ612, BK612, BN612, BO612, BP612)))))</f>
        <v>-1.7500000000000002E-2</v>
      </c>
      <c r="CZ612" s="717" t="str">
        <f t="shared" si="153"/>
        <v/>
      </c>
      <c r="DA612" s="509" t="e">
        <f t="shared" si="154"/>
        <v>#VALUE!</v>
      </c>
      <c r="DB612" s="504" t="e">
        <f t="shared" si="155"/>
        <v>#VALUE!</v>
      </c>
      <c r="DC612" s="504" t="e">
        <f t="shared" si="156"/>
        <v>#VALUE!</v>
      </c>
      <c r="DD612" s="504" t="str">
        <f t="shared" si="157"/>
        <v/>
      </c>
      <c r="DE612" s="504">
        <f t="array" ref="DE612">IF(OR(AQ612="N/A",BM612="N/A",BI612="N/A"),"",GetCertCharge(H612,"Y",AL612))</f>
        <v>298</v>
      </c>
      <c r="DF612" s="504" t="e">
        <f>IF(OR(AQ612="N/A",BM612="N/A",BI612="N/A"),"",DC612*Parameters!$L$3)</f>
        <v>#VALUE!</v>
      </c>
      <c r="DG612" s="504" t="e">
        <f t="shared" si="158"/>
        <v>#VALUE!</v>
      </c>
      <c r="DH612" s="504" t="e">
        <f t="shared" si="159"/>
        <v>#VALUE!</v>
      </c>
    </row>
    <row r="613" spans="2:112" x14ac:dyDescent="0.25">
      <c r="B613" s="798"/>
      <c r="C613" s="799" t="s">
        <v>1527</v>
      </c>
      <c r="D613" s="512"/>
      <c r="E613" s="512"/>
      <c r="F613" s="722" t="s">
        <v>24</v>
      </c>
      <c r="G613" s="800"/>
      <c r="H613" s="801">
        <v>3.67</v>
      </c>
      <c r="I613" s="509" t="s">
        <v>196</v>
      </c>
      <c r="J613" s="802" t="s">
        <v>749</v>
      </c>
      <c r="K613" s="803" t="s">
        <v>259</v>
      </c>
      <c r="L613" s="804" t="s">
        <v>202</v>
      </c>
      <c r="M613" s="805" t="s">
        <v>202</v>
      </c>
      <c r="N613" s="804" t="s">
        <v>202</v>
      </c>
      <c r="O613" s="804" t="s">
        <v>90</v>
      </c>
      <c r="P613" s="806"/>
      <c r="Q613" s="805"/>
      <c r="R613" s="805"/>
      <c r="S613" s="805"/>
      <c r="T613" s="805"/>
      <c r="U613" s="805">
        <v>1.01</v>
      </c>
      <c r="V613" s="805"/>
      <c r="W613" s="805"/>
      <c r="X613" s="805"/>
      <c r="Y613" s="805"/>
      <c r="Z613" s="805">
        <v>64.5</v>
      </c>
      <c r="AA613" s="512">
        <v>59</v>
      </c>
      <c r="AB613" s="512"/>
      <c r="AC613" s="512"/>
      <c r="AD613" s="807"/>
      <c r="AE613" s="805"/>
      <c r="AF613" s="805"/>
      <c r="AG613" s="805"/>
      <c r="AH613" s="805"/>
      <c r="AI613" s="512"/>
      <c r="AJ613" s="512" t="s">
        <v>2004</v>
      </c>
      <c r="AK613" s="807"/>
      <c r="AL613" s="512"/>
      <c r="AM613" s="807"/>
      <c r="AN613" s="512"/>
      <c r="AO613" s="559">
        <f t="array" ref="AO613">IF(AQ613="N/A","",GetRapPrice(I613,H613,J613,K613))</f>
        <v>0</v>
      </c>
      <c r="AP613" s="509">
        <f t="shared" si="144"/>
        <v>0</v>
      </c>
      <c r="AQ613" s="508">
        <f t="array" ref="AQ613">GetFMP(I613,H613,J613,K613,L613,M613,N613,O613,(Q613+R613)/2,Z613,AJ613,"Y")</f>
        <v>2386.9999999999986</v>
      </c>
      <c r="AR613" s="504">
        <f t="shared" si="145"/>
        <v>8760.2899999999954</v>
      </c>
      <c r="AS613" s="808"/>
      <c r="AT613" s="809"/>
      <c r="AU613" s="810"/>
      <c r="AV613" s="810"/>
      <c r="AW613" s="811" t="s">
        <v>189</v>
      </c>
      <c r="AX613" s="811" t="s">
        <v>1442</v>
      </c>
      <c r="AY613" s="810" t="s">
        <v>1182</v>
      </c>
      <c r="AZ613" s="810" t="s">
        <v>1183</v>
      </c>
      <c r="BA613" s="810" t="s">
        <v>1183</v>
      </c>
      <c r="BB613" s="810" t="s">
        <v>1183</v>
      </c>
      <c r="BC613" s="810" t="s">
        <v>1183</v>
      </c>
      <c r="BD613" s="810" t="s">
        <v>1240</v>
      </c>
      <c r="BE613" s="810" t="s">
        <v>1183</v>
      </c>
      <c r="BF613" s="811">
        <f>NaturalRelatedDisc(I613,H613,J613,K613,AX613,"Y",L613,M613,N613,O613)+NaturalRelatedDisc(I613,H613,J613,K613,AY613,"Y",L613,M613,N613,O613)+OpenRelatedDisc(I613,H613,J613,K613,AZ613,"Y",L613,M613,N613,O613)+GrainingRelatedDisc(I613,H613,J613,K613,BA613,"Surface","Y",L613,M613,N613,O613)+GrainingRelatedDisc(I613,H613,J613,K613,BB613,"Internal","Y",L613,M613,N613,O613)+OthersRelatedDisc(I613,H613,J613,K613,BC613,"Y",L613,M613,N613,O613)+OthersRelatedDisc(I613,H613,J613,K613,BD613,"Y",L613,M613,N613,O613)+OthersRelatedDisc(I613,H613,J613,K613,BE613,"Y",L613,M613,N613,O613)+cutrelatedDisc(I613,H613,J613,K613,L613,M613,N613,AW613,"Y",O613)+GetColClarupgDwg(I613,H613,J613,K613,AU613,AV613,"Y",L613)</f>
        <v>-7.4999999999999997E-3</v>
      </c>
      <c r="BG613" s="810" t="s">
        <v>192</v>
      </c>
      <c r="BH613" s="810" t="s">
        <v>1183</v>
      </c>
      <c r="BI613" s="811">
        <f t="shared" si="146"/>
        <v>-0.01</v>
      </c>
      <c r="BJ613" s="810" t="s">
        <v>1183</v>
      </c>
      <c r="BK613" s="810" t="s">
        <v>1183</v>
      </c>
      <c r="BL613" s="810" t="s">
        <v>1323</v>
      </c>
      <c r="BM613" s="811">
        <f t="shared" si="147"/>
        <v>0</v>
      </c>
      <c r="BN613" s="812" t="s">
        <v>749</v>
      </c>
      <c r="BO613" s="812" t="s">
        <v>749</v>
      </c>
      <c r="BP613" s="812" t="s">
        <v>861</v>
      </c>
      <c r="BQ613" s="811">
        <f>cleanrelateddisc(I613, H613, J613, K613, BN613, BO613, "Y", L613, M613, N613)+HARelatedDisc(I613, H613, J613, K613,BP613, "Y", L613)</f>
        <v>0</v>
      </c>
      <c r="BR613" s="810"/>
      <c r="BS613" s="810"/>
      <c r="BT613" s="811"/>
      <c r="BU613" s="811"/>
      <c r="BV613" s="810"/>
      <c r="BW613" s="811"/>
      <c r="BX613" s="810"/>
      <c r="BY613" s="813"/>
      <c r="BZ613" s="811"/>
      <c r="CA613" s="813"/>
      <c r="CB613" s="811"/>
      <c r="CC613" s="810"/>
      <c r="CD613" s="810"/>
      <c r="CE613" s="810"/>
      <c r="CF613" s="810"/>
      <c r="CG613" s="810"/>
      <c r="CH613" s="810"/>
      <c r="CI613" s="810"/>
      <c r="CJ613" s="810"/>
      <c r="CK613" s="814"/>
      <c r="CL613" s="815">
        <f t="array" ref="CL613">getSection(I613,J613,K613)</f>
        <v>9</v>
      </c>
      <c r="CM613" s="508">
        <f t="array" ref="CM613">IF(AQ613="N/A","",IF(CU613="N/A",0,GetRapPrice(I613,H613,J613,K613)))</f>
        <v>0</v>
      </c>
      <c r="CN613" s="509">
        <f t="shared" si="148"/>
        <v>0</v>
      </c>
      <c r="CO613" s="509">
        <f t="array" ref="CO613">IF(AQ613="N/A","",IF(CU613="N/A",0,IF(ISBLANK(G613),0,GetPolSymmDiscount(I613,H613,J613,K613,L613,M613,N613,O613))))</f>
        <v>0</v>
      </c>
      <c r="CP613" s="509">
        <f t="array" ref="CP613">IF(AQ613="N/A","",Depthdisc(I613,H613,L613,J613,K613,Z613,"Y"))</f>
        <v>0</v>
      </c>
      <c r="CQ613" s="509">
        <f t="array" ref="CQ613">IF(AQ613="N/A","",IF(CU613="N/A",0,GetSizePremiums(I613,H613,J613,K613,L613,M613,N613,O613,getSection(G613,J613,K613))))</f>
        <v>0</v>
      </c>
      <c r="CR613" s="509">
        <f t="array" ref="CR613">IF(AQ613="N/A","",IF(CU613="N/A",0,IF(ISBLANK(G613),0,GetDiameterPremiums(I613,H613,L613,M613,N613,O613,J613,K613,T613))))</f>
        <v>0</v>
      </c>
      <c r="CS613" s="509">
        <f t="array" ref="CS613">IF(AQ613="N/A","",IF(CU613="N/A",0,IF(ISBLANK(G613),0,GetKtoSPremiums(I613,H613,J613,K613,AJ613))))</f>
        <v>0</v>
      </c>
      <c r="CT613" s="509" t="str">
        <f t="shared" si="149"/>
        <v/>
      </c>
      <c r="CU613" s="508">
        <f t="array" ref="CU613">IF(AQ613="N/A","",GetFMP(I613, H613, J613, K613, L613, M613, N613, O613, (Q613+R613)/2,Z613,AJ613,"Y"))</f>
        <v>2386.9999999999986</v>
      </c>
      <c r="CV613" s="504">
        <f t="shared" si="150"/>
        <v>8760.2899999999954</v>
      </c>
      <c r="CW613" s="508">
        <f t="shared" si="151"/>
        <v>0</v>
      </c>
      <c r="CX613" s="717">
        <f t="shared" si="152"/>
        <v>-1.7500000000000002E-2</v>
      </c>
      <c r="CY613" s="717">
        <f>IF(OR(AQ613="N/A",BM613="N/A",BI613="N/A"),"",IF(AND(H613&lt;1,H613&gt;=0.3,I612="ROUND"),IF(CT613&gt;=-0.4,-0.2,-0.15),MAX(CX613,IF(OR(AQ613="N/A",BM613="N/A",BI613="N/A"),"",GetFinalDiscount("Y", I613, H613, J613, K613, L613, M613, N613, O613, AS613, AT613,AU613,AV613, AW613, AX613,AY613, AZ613, BA613, BB613,BC613,BD613, BE613,BG613, BH613, BJ613, BK613, BN613, BO613, BP613)))))</f>
        <v>-1.7500000000000002E-2</v>
      </c>
      <c r="CZ613" s="717" t="str">
        <f t="shared" si="153"/>
        <v/>
      </c>
      <c r="DA613" s="509" t="e">
        <f t="shared" si="154"/>
        <v>#VALUE!</v>
      </c>
      <c r="DB613" s="504" t="e">
        <f t="shared" si="155"/>
        <v>#VALUE!</v>
      </c>
      <c r="DC613" s="504" t="e">
        <f t="shared" si="156"/>
        <v>#VALUE!</v>
      </c>
      <c r="DD613" s="504" t="str">
        <f t="shared" si="157"/>
        <v/>
      </c>
      <c r="DE613" s="504">
        <f t="array" ref="DE613">IF(OR(AQ613="N/A",BM613="N/A",BI613="N/A"),"",GetCertCharge(H613,"Y",AL613))</f>
        <v>298</v>
      </c>
      <c r="DF613" s="504" t="e">
        <f>IF(OR(AQ613="N/A",BM613="N/A",BI613="N/A"),"",DC613*Parameters!$L$3)</f>
        <v>#VALUE!</v>
      </c>
      <c r="DG613" s="504" t="e">
        <f t="shared" si="158"/>
        <v>#VALUE!</v>
      </c>
      <c r="DH613" s="504" t="e">
        <f t="shared" si="159"/>
        <v>#VALUE!</v>
      </c>
    </row>
    <row r="614" spans="2:112" x14ac:dyDescent="0.25">
      <c r="B614" s="798"/>
      <c r="C614" s="799" t="s">
        <v>1527</v>
      </c>
      <c r="D614" s="512"/>
      <c r="E614" s="512"/>
      <c r="F614" s="722" t="s">
        <v>24</v>
      </c>
      <c r="G614" s="800"/>
      <c r="H614" s="801">
        <v>3.67</v>
      </c>
      <c r="I614" s="509" t="s">
        <v>196</v>
      </c>
      <c r="J614" s="802" t="s">
        <v>749</v>
      </c>
      <c r="K614" s="803" t="s">
        <v>259</v>
      </c>
      <c r="L614" s="804" t="s">
        <v>202</v>
      </c>
      <c r="M614" s="805" t="s">
        <v>202</v>
      </c>
      <c r="N614" s="804" t="s">
        <v>202</v>
      </c>
      <c r="O614" s="804" t="s">
        <v>90</v>
      </c>
      <c r="P614" s="806"/>
      <c r="Q614" s="805"/>
      <c r="R614" s="805"/>
      <c r="S614" s="805"/>
      <c r="T614" s="805"/>
      <c r="U614" s="805">
        <v>1.01</v>
      </c>
      <c r="V614" s="805"/>
      <c r="W614" s="805"/>
      <c r="X614" s="805"/>
      <c r="Y614" s="805"/>
      <c r="Z614" s="805">
        <v>64.5</v>
      </c>
      <c r="AA614" s="512">
        <v>59</v>
      </c>
      <c r="AB614" s="512"/>
      <c r="AC614" s="512"/>
      <c r="AD614" s="807"/>
      <c r="AE614" s="805"/>
      <c r="AF614" s="805"/>
      <c r="AG614" s="805"/>
      <c r="AH614" s="805"/>
      <c r="AI614" s="512"/>
      <c r="AJ614" s="512" t="s">
        <v>2004</v>
      </c>
      <c r="AK614" s="807"/>
      <c r="AL614" s="512"/>
      <c r="AM614" s="807"/>
      <c r="AN614" s="512"/>
      <c r="AO614" s="559">
        <f t="array" ref="AO614">IF(AQ614="N/A","",GetRapPrice(I614,H614,J614,K614))</f>
        <v>0</v>
      </c>
      <c r="AP614" s="509">
        <f t="shared" si="144"/>
        <v>0</v>
      </c>
      <c r="AQ614" s="508">
        <f t="array" ref="AQ614">GetFMP(I614,H614,J614,K614,L614,M614,N614,O614,(Q614+R614)/2,Z614,AJ614,"Y")</f>
        <v>2386.9999999999986</v>
      </c>
      <c r="AR614" s="504">
        <f t="shared" si="145"/>
        <v>8760.2899999999954</v>
      </c>
      <c r="AS614" s="808"/>
      <c r="AT614" s="809"/>
      <c r="AU614" s="810"/>
      <c r="AV614" s="810"/>
      <c r="AW614" s="811" t="s">
        <v>189</v>
      </c>
      <c r="AX614" s="811" t="s">
        <v>1442</v>
      </c>
      <c r="AY614" s="810" t="s">
        <v>1182</v>
      </c>
      <c r="AZ614" s="810" t="s">
        <v>1183</v>
      </c>
      <c r="BA614" s="810" t="s">
        <v>1183</v>
      </c>
      <c r="BB614" s="810" t="s">
        <v>1183</v>
      </c>
      <c r="BC614" s="810" t="s">
        <v>1183</v>
      </c>
      <c r="BD614" s="810" t="s">
        <v>1240</v>
      </c>
      <c r="BE614" s="810" t="s">
        <v>1183</v>
      </c>
      <c r="BF614" s="811">
        <f>NaturalRelatedDisc(I614,H614,J614,K614,AX614,"Y",L614,M614,N614,O614)+NaturalRelatedDisc(I614,H614,J614,K614,AY614,"Y",L614,M614,N614,O614)+OpenRelatedDisc(I614,H614,J614,K614,AZ614,"Y",L614,M614,N614,O614)+GrainingRelatedDisc(I614,H614,J614,K614,BA614,"Surface","Y",L614,M614,N614,O614)+GrainingRelatedDisc(I614,H614,J614,K614,BB614,"Internal","Y",L614,M614,N614,O614)+OthersRelatedDisc(I614,H614,J614,K614,BC614,"Y",L614,M614,N614,O614)+OthersRelatedDisc(I614,H614,J614,K614,BD614,"Y",L614,M614,N614,O614)+OthersRelatedDisc(I614,H614,J614,K614,BE614,"Y",L614,M614,N614,O614)+cutrelatedDisc(I614,H614,J614,K614,L614,M614,N614,AW614,"Y",O614)+GetColClarupgDwg(I614,H614,J614,K614,AU614,AV614,"Y",L614)</f>
        <v>-7.4999999999999997E-3</v>
      </c>
      <c r="BG614" s="810" t="s">
        <v>192</v>
      </c>
      <c r="BH614" s="810" t="s">
        <v>1183</v>
      </c>
      <c r="BI614" s="811">
        <f t="shared" si="146"/>
        <v>-0.01</v>
      </c>
      <c r="BJ614" s="810" t="s">
        <v>1183</v>
      </c>
      <c r="BK614" s="810" t="s">
        <v>1183</v>
      </c>
      <c r="BL614" s="810" t="s">
        <v>1323</v>
      </c>
      <c r="BM614" s="811">
        <f t="shared" si="147"/>
        <v>0</v>
      </c>
      <c r="BN614" s="812" t="s">
        <v>749</v>
      </c>
      <c r="BO614" s="812" t="s">
        <v>749</v>
      </c>
      <c r="BP614" s="812" t="s">
        <v>861</v>
      </c>
      <c r="BQ614" s="811">
        <f>cleanrelateddisc(I614, H614, J614, K614, BN614, BO614, "Y", L614, M614, N614)+HARelatedDisc(I614, H614, J614, K614,BP614, "Y", L614)</f>
        <v>0</v>
      </c>
      <c r="BR614" s="810"/>
      <c r="BS614" s="810"/>
      <c r="BT614" s="811"/>
      <c r="BU614" s="811"/>
      <c r="BV614" s="810"/>
      <c r="BW614" s="811"/>
      <c r="BX614" s="810"/>
      <c r="BY614" s="813"/>
      <c r="BZ614" s="811"/>
      <c r="CA614" s="813"/>
      <c r="CB614" s="811"/>
      <c r="CC614" s="810"/>
      <c r="CD614" s="810"/>
      <c r="CE614" s="810"/>
      <c r="CF614" s="810"/>
      <c r="CG614" s="810"/>
      <c r="CH614" s="810"/>
      <c r="CI614" s="810"/>
      <c r="CJ614" s="810"/>
      <c r="CK614" s="814"/>
      <c r="CL614" s="815">
        <f t="array" ref="CL614">getSection(I614,J614,K614)</f>
        <v>9</v>
      </c>
      <c r="CM614" s="508">
        <f t="array" ref="CM614">IF(AQ614="N/A","",IF(CU614="N/A",0,GetRapPrice(I614,H614,J614,K614)))</f>
        <v>0</v>
      </c>
      <c r="CN614" s="509">
        <f t="shared" si="148"/>
        <v>0</v>
      </c>
      <c r="CO614" s="509">
        <f t="array" ref="CO614">IF(AQ614="N/A","",IF(CU614="N/A",0,IF(ISBLANK(G614),0,GetPolSymmDiscount(I614,H614,J614,K614,L614,M614,N614,O614))))</f>
        <v>0</v>
      </c>
      <c r="CP614" s="509">
        <f t="array" ref="CP614">IF(AQ614="N/A","",Depthdisc(I614,H614,L614,J614,K614,Z614,"Y"))</f>
        <v>0</v>
      </c>
      <c r="CQ614" s="509">
        <f t="array" ref="CQ614">IF(AQ614="N/A","",IF(CU614="N/A",0,GetSizePremiums(I614,H614,J614,K614,L614,M614,N614,O614,getSection(G614,J614,K614))))</f>
        <v>0</v>
      </c>
      <c r="CR614" s="509">
        <f t="array" ref="CR614">IF(AQ614="N/A","",IF(CU614="N/A",0,IF(ISBLANK(G614),0,GetDiameterPremiums(I614,H614,L614,M614,N614,O614,J614,K614,T614))))</f>
        <v>0</v>
      </c>
      <c r="CS614" s="509">
        <f t="array" ref="CS614">IF(AQ614="N/A","",IF(CU614="N/A",0,IF(ISBLANK(G614),0,GetKtoSPremiums(I614,H614,J614,K614,AJ614))))</f>
        <v>0</v>
      </c>
      <c r="CT614" s="509" t="str">
        <f t="shared" si="149"/>
        <v/>
      </c>
      <c r="CU614" s="508">
        <f t="array" ref="CU614">IF(AQ614="N/A","",GetFMP(I614, H614, J614, K614, L614, M614, N614, O614, (Q614+R614)/2,Z614,AJ614,"Y"))</f>
        <v>2386.9999999999986</v>
      </c>
      <c r="CV614" s="504">
        <f t="shared" si="150"/>
        <v>8760.2899999999954</v>
      </c>
      <c r="CW614" s="508">
        <f t="shared" si="151"/>
        <v>0</v>
      </c>
      <c r="CX614" s="717">
        <f t="shared" si="152"/>
        <v>-1.7500000000000002E-2</v>
      </c>
      <c r="CY614" s="717">
        <f>IF(OR(AQ614="N/A",BM614="N/A",BI614="N/A"),"",IF(AND(H614&lt;1,H614&gt;=0.3,I613="ROUND"),IF(CT614&gt;=-0.4,-0.2,-0.15),MAX(CX614,IF(OR(AQ614="N/A",BM614="N/A",BI614="N/A"),"",GetFinalDiscount("Y", I614, H614, J614, K614, L614, M614, N614, O614, AS614, AT614,AU614,AV614, AW614, AX614,AY614, AZ614, BA614, BB614,BC614,BD614, BE614,BG614, BH614, BJ614, BK614, BN614, BO614, BP614)))))</f>
        <v>-1.7500000000000002E-2</v>
      </c>
      <c r="CZ614" s="717" t="str">
        <f t="shared" si="153"/>
        <v/>
      </c>
      <c r="DA614" s="509" t="e">
        <f t="shared" si="154"/>
        <v>#VALUE!</v>
      </c>
      <c r="DB614" s="504" t="e">
        <f t="shared" si="155"/>
        <v>#VALUE!</v>
      </c>
      <c r="DC614" s="504" t="e">
        <f t="shared" si="156"/>
        <v>#VALUE!</v>
      </c>
      <c r="DD614" s="504" t="str">
        <f t="shared" si="157"/>
        <v/>
      </c>
      <c r="DE614" s="504">
        <f t="array" ref="DE614">IF(OR(AQ614="N/A",BM614="N/A",BI614="N/A"),"",GetCertCharge(H614,"Y",AL614))</f>
        <v>298</v>
      </c>
      <c r="DF614" s="504" t="e">
        <f>IF(OR(AQ614="N/A",BM614="N/A",BI614="N/A"),"",DC614*Parameters!$L$3)</f>
        <v>#VALUE!</v>
      </c>
      <c r="DG614" s="504" t="e">
        <f t="shared" si="158"/>
        <v>#VALUE!</v>
      </c>
      <c r="DH614" s="504" t="e">
        <f t="shared" si="159"/>
        <v>#VALUE!</v>
      </c>
    </row>
    <row r="615" spans="2:112" x14ac:dyDescent="0.25">
      <c r="B615" s="798"/>
      <c r="C615" s="799" t="s">
        <v>1506</v>
      </c>
      <c r="D615" s="512"/>
      <c r="E615" s="512"/>
      <c r="F615" s="722" t="s">
        <v>24</v>
      </c>
      <c r="G615" s="800"/>
      <c r="H615" s="801">
        <v>4.01</v>
      </c>
      <c r="I615" s="509" t="s">
        <v>196</v>
      </c>
      <c r="J615" s="802" t="s">
        <v>285</v>
      </c>
      <c r="K615" s="803" t="s">
        <v>243</v>
      </c>
      <c r="L615" s="804" t="s">
        <v>188</v>
      </c>
      <c r="M615" s="805" t="s">
        <v>188</v>
      </c>
      <c r="N615" s="804" t="s">
        <v>188</v>
      </c>
      <c r="O615" s="804" t="s">
        <v>36</v>
      </c>
      <c r="P615" s="806"/>
      <c r="Q615" s="805"/>
      <c r="R615" s="805"/>
      <c r="S615" s="805"/>
      <c r="T615" s="805"/>
      <c r="U615" s="805">
        <v>1.01</v>
      </c>
      <c r="V615" s="805"/>
      <c r="W615" s="805"/>
      <c r="X615" s="805"/>
      <c r="Y615" s="805"/>
      <c r="Z615" s="805">
        <v>62.1</v>
      </c>
      <c r="AA615" s="512">
        <v>61</v>
      </c>
      <c r="AB615" s="512"/>
      <c r="AC615" s="512"/>
      <c r="AD615" s="807"/>
      <c r="AE615" s="805"/>
      <c r="AF615" s="805"/>
      <c r="AG615" s="805"/>
      <c r="AH615" s="805"/>
      <c r="AI615" s="512"/>
      <c r="AJ615" s="512" t="s">
        <v>2031</v>
      </c>
      <c r="AK615" s="807"/>
      <c r="AL615" s="512"/>
      <c r="AM615" s="807"/>
      <c r="AN615" s="512"/>
      <c r="AO615" s="559">
        <f t="array" ref="AO615">IF(AQ615="N/A","",GetRapPrice(I615,H615,J615,K615))</f>
        <v>10000</v>
      </c>
      <c r="AP615" s="509">
        <f t="shared" si="144"/>
        <v>-0.36</v>
      </c>
      <c r="AQ615" s="508">
        <f t="array" ref="AQ615">GetFMP(I615,H615,J615,K615,L615,M615,N615,O615,(Q615+R615)/2,Z615,AJ615,"Y")</f>
        <v>6400</v>
      </c>
      <c r="AR615" s="504">
        <f t="shared" si="145"/>
        <v>25664</v>
      </c>
      <c r="AS615" s="808"/>
      <c r="AT615" s="809"/>
      <c r="AU615" s="810"/>
      <c r="AV615" s="810"/>
      <c r="AW615" s="811" t="s">
        <v>189</v>
      </c>
      <c r="AX615" s="811" t="s">
        <v>257</v>
      </c>
      <c r="AY615" s="810" t="s">
        <v>1182</v>
      </c>
      <c r="AZ615" s="810" t="s">
        <v>1183</v>
      </c>
      <c r="BA615" s="810" t="s">
        <v>1183</v>
      </c>
      <c r="BB615" s="810" t="s">
        <v>1183</v>
      </c>
      <c r="BC615" s="810" t="s">
        <v>1183</v>
      </c>
      <c r="BD615" s="810" t="s">
        <v>1183</v>
      </c>
      <c r="BE615" s="810" t="s">
        <v>1183</v>
      </c>
      <c r="BF615" s="811">
        <f>NaturalRelatedDisc(I615,H615,J615,K615,AX615,"Y",L615,M615,N615,O615)+NaturalRelatedDisc(I615,H615,J615,K615,AY615,"Y",L615,M615,N615,O615)+OpenRelatedDisc(I615,H615,J615,K615,AZ615,"Y",L615,M615,N615,O615)+GrainingRelatedDisc(I615,H615,J615,K615,BA615,"Surface","Y",L615,M615,N615,O615)+GrainingRelatedDisc(I615,H615,J615,K615,BB615,"Internal","Y",L615,M615,N615,O615)+OthersRelatedDisc(I615,H615,J615,K615,BC615,"Y",L615,M615,N615,O615)+OthersRelatedDisc(I615,H615,J615,K615,BD615,"Y",L615,M615,N615,O615)+OthersRelatedDisc(I615,H615,J615,K615,BE615,"Y",L615,M615,N615,O615)+cutrelatedDisc(I615,H615,J615,K615,L615,M615,N615,AW615,"Y",O615)+GetColClarupgDwg(I615,H615,J615,K615,AU615,AV615,"Y",L615)</f>
        <v>-5.0000000000000001E-3</v>
      </c>
      <c r="BG615" s="810" t="s">
        <v>1183</v>
      </c>
      <c r="BH615" s="810" t="s">
        <v>1183</v>
      </c>
      <c r="BI615" s="811">
        <f t="shared" si="146"/>
        <v>0</v>
      </c>
      <c r="BJ615" s="810" t="s">
        <v>1183</v>
      </c>
      <c r="BK615" s="810" t="s">
        <v>1183</v>
      </c>
      <c r="BL615" s="810" t="s">
        <v>1326</v>
      </c>
      <c r="BM615" s="811">
        <f t="shared" si="147"/>
        <v>0</v>
      </c>
      <c r="BN615" s="812" t="s">
        <v>861</v>
      </c>
      <c r="BO615" s="812" t="s">
        <v>861</v>
      </c>
      <c r="BP615" s="812" t="s">
        <v>749</v>
      </c>
      <c r="BQ615" s="811">
        <f>cleanrelateddisc(I615, H615, J615, K615, BN615, BO615, "Y", L615, M615, N615)+HARelatedDisc(I615, H615, J615, K615,BP615, "Y", L615)</f>
        <v>5.0000000000000001E-3</v>
      </c>
      <c r="BR615" s="810"/>
      <c r="BS615" s="810"/>
      <c r="BT615" s="811"/>
      <c r="BU615" s="811"/>
      <c r="BV615" s="810"/>
      <c r="BW615" s="811"/>
      <c r="BX615" s="810"/>
      <c r="BY615" s="813"/>
      <c r="BZ615" s="811"/>
      <c r="CA615" s="813"/>
      <c r="CB615" s="811"/>
      <c r="CC615" s="810"/>
      <c r="CD615" s="810"/>
      <c r="CE615" s="810"/>
      <c r="CF615" s="810"/>
      <c r="CG615" s="810"/>
      <c r="CH615" s="810"/>
      <c r="CI615" s="810"/>
      <c r="CJ615" s="810"/>
      <c r="CK615" s="814"/>
      <c r="CL615" s="815">
        <f t="array" ref="CL615">getSection(I615,J615,K615)</f>
        <v>6</v>
      </c>
      <c r="CM615" s="508">
        <f t="array" ref="CM615">IF(AQ615="N/A","",IF(CU615="N/A",0,GetRapPrice(I615,H615,J615,K615)))</f>
        <v>10000</v>
      </c>
      <c r="CN615" s="509">
        <f t="shared" si="148"/>
        <v>-0.36</v>
      </c>
      <c r="CO615" s="509">
        <f t="array" ref="CO615">IF(AQ615="N/A","",IF(CU615="N/A",0,IF(ISBLANK(G615),0,GetPolSymmDiscount(I615,H615,J615,K615,L615,M615,N615,O615))))</f>
        <v>0</v>
      </c>
      <c r="CP615" s="509">
        <f t="array" ref="CP615">IF(AQ615="N/A","",Depthdisc(I615,H615,L615,J615,K615,Z615,"Y"))</f>
        <v>0</v>
      </c>
      <c r="CQ615" s="509">
        <f t="array" ref="CQ615">IF(AQ615="N/A","",IF(CU615="N/A",0,GetSizePremiums(I615,H615,J615,K615,L615,M615,N615,O615,getSection(G615,J615,K615))))</f>
        <v>0</v>
      </c>
      <c r="CR615" s="509">
        <f t="array" ref="CR615">IF(AQ615="N/A","",IF(CU615="N/A",0,IF(ISBLANK(G615),0,GetDiameterPremiums(I615,H615,L615,M615,N615,O615,J615,K615,T615))))</f>
        <v>0</v>
      </c>
      <c r="CS615" s="509">
        <f t="array" ref="CS615">IF(AQ615="N/A","",IF(CU615="N/A",0,IF(ISBLANK(G615),0,GetKtoSPremiums(I615,H615,J615,K615,AJ615))))</f>
        <v>0</v>
      </c>
      <c r="CT615" s="509">
        <f t="shared" si="149"/>
        <v>-0.36</v>
      </c>
      <c r="CU615" s="508">
        <f t="array" ref="CU615">IF(AQ615="N/A","",GetFMP(I615, H615, J615, K615, L615, M615, N615, O615, (Q615+R615)/2,Z615,AJ615,"Y"))</f>
        <v>6400</v>
      </c>
      <c r="CV615" s="504">
        <f t="shared" si="150"/>
        <v>25664</v>
      </c>
      <c r="CW615" s="508">
        <f t="shared" si="151"/>
        <v>10000</v>
      </c>
      <c r="CX615" s="717">
        <f t="shared" si="152"/>
        <v>0</v>
      </c>
      <c r="CY615" s="717">
        <f>IF(OR(AQ615="N/A",BM615="N/A",BI615="N/A"),"",IF(AND(H615&lt;1,H615&gt;=0.3,I614="ROUND"),IF(CT615&gt;=-0.4,-0.2,-0.15),MAX(CX615,IF(OR(AQ615="N/A",BM615="N/A",BI615="N/A"),"",GetFinalDiscount("Y", I615, H615, J615, K615, L615, M615, N615, O615, AS615, AT615,AU615,AV615, AW615, AX615,AY615, AZ615, BA615, BB615,BC615,BD615, BE615,BG615, BH615, BJ615, BK615, BN615, BO615, BP615)))))</f>
        <v>0</v>
      </c>
      <c r="CZ615" s="717">
        <f t="shared" si="153"/>
        <v>-0.36</v>
      </c>
      <c r="DA615" s="509">
        <f t="shared" si="154"/>
        <v>-0.36</v>
      </c>
      <c r="DB615" s="504">
        <f t="shared" si="155"/>
        <v>6400</v>
      </c>
      <c r="DC615" s="504">
        <f t="shared" si="156"/>
        <v>25664</v>
      </c>
      <c r="DD615" s="504" t="str">
        <f t="shared" si="157"/>
        <v/>
      </c>
      <c r="DE615" s="504">
        <f t="array" ref="DE615">IF(OR(AQ615="N/A",BM615="N/A",BI615="N/A"),"",GetCertCharge(H615,"Y",AL615))</f>
        <v>399</v>
      </c>
      <c r="DF615" s="504">
        <f>IF(OR(AQ615="N/A",BM615="N/A",BI615="N/A"),"",DC615*Parameters!$L$3)</f>
        <v>1026.56</v>
      </c>
      <c r="DG615" s="504">
        <f t="shared" si="158"/>
        <v>24238.44</v>
      </c>
      <c r="DH615" s="504">
        <f t="shared" si="159"/>
        <v>6044.4987531172073</v>
      </c>
    </row>
    <row r="616" spans="2:112" x14ac:dyDescent="0.25">
      <c r="B616" s="798"/>
      <c r="C616" s="799" t="s">
        <v>1507</v>
      </c>
      <c r="D616" s="512"/>
      <c r="E616" s="512"/>
      <c r="F616" s="722" t="s">
        <v>24</v>
      </c>
      <c r="G616" s="800"/>
      <c r="H616" s="801">
        <v>4.01</v>
      </c>
      <c r="I616" s="509" t="s">
        <v>196</v>
      </c>
      <c r="J616" s="802" t="s">
        <v>250</v>
      </c>
      <c r="K616" s="803" t="s">
        <v>251</v>
      </c>
      <c r="L616" s="804" t="s">
        <v>188</v>
      </c>
      <c r="M616" s="805" t="s">
        <v>188</v>
      </c>
      <c r="N616" s="804" t="s">
        <v>188</v>
      </c>
      <c r="O616" s="804" t="s">
        <v>22</v>
      </c>
      <c r="P616" s="806"/>
      <c r="Q616" s="805"/>
      <c r="R616" s="805"/>
      <c r="S616" s="805"/>
      <c r="T616" s="805"/>
      <c r="U616" s="805">
        <v>1.01</v>
      </c>
      <c r="V616" s="805"/>
      <c r="W616" s="805"/>
      <c r="X616" s="805"/>
      <c r="Y616" s="805"/>
      <c r="Z616" s="805">
        <v>61.6</v>
      </c>
      <c r="AA616" s="512">
        <v>57</v>
      </c>
      <c r="AB616" s="512"/>
      <c r="AC616" s="512"/>
      <c r="AD616" s="807"/>
      <c r="AE616" s="805"/>
      <c r="AF616" s="805"/>
      <c r="AG616" s="805"/>
      <c r="AH616" s="805"/>
      <c r="AI616" s="512"/>
      <c r="AJ616" s="512" t="s">
        <v>2032</v>
      </c>
      <c r="AK616" s="807"/>
      <c r="AL616" s="512"/>
      <c r="AM616" s="807"/>
      <c r="AN616" s="512"/>
      <c r="AO616" s="559">
        <f t="array" ref="AO616">IF(AQ616="N/A","",GetRapPrice(I616,H616,J616,K616))</f>
        <v>27000</v>
      </c>
      <c r="AP616" s="509">
        <f t="shared" si="144"/>
        <v>-0.31999999999999995</v>
      </c>
      <c r="AQ616" s="508">
        <f t="array" ref="AQ616">GetFMP(I616,H616,J616,K616,L616,M616,N616,O616,(Q616+R616)/2,Z616,AJ616,"Y")</f>
        <v>18360</v>
      </c>
      <c r="AR616" s="504">
        <f t="shared" si="145"/>
        <v>73623.599999999991</v>
      </c>
      <c r="AS616" s="808"/>
      <c r="AT616" s="809"/>
      <c r="AU616" s="810"/>
      <c r="AV616" s="810"/>
      <c r="AW616" s="811" t="s">
        <v>203</v>
      </c>
      <c r="AX616" s="811" t="s">
        <v>1183</v>
      </c>
      <c r="AY616" s="810" t="s">
        <v>1183</v>
      </c>
      <c r="AZ616" s="810" t="s">
        <v>1183</v>
      </c>
      <c r="BA616" s="810" t="s">
        <v>1183</v>
      </c>
      <c r="BB616" s="810" t="s">
        <v>194</v>
      </c>
      <c r="BC616" s="810" t="s">
        <v>1183</v>
      </c>
      <c r="BD616" s="810" t="s">
        <v>1183</v>
      </c>
      <c r="BE616" s="810" t="s">
        <v>1183</v>
      </c>
      <c r="BF616" s="811">
        <f>NaturalRelatedDisc(I616,H616,J616,K616,AX616,"Y",L616,M616,N616,O616)+NaturalRelatedDisc(I616,H616,J616,K616,AY616,"Y",L616,M616,N616,O616)+OpenRelatedDisc(I616,H616,J616,K616,AZ616,"Y",L616,M616,N616,O616)+GrainingRelatedDisc(I616,H616,J616,K616,BA616,"Surface","Y",L616,M616,N616,O616)+GrainingRelatedDisc(I616,H616,J616,K616,BB616,"Internal","Y",L616,M616,N616,O616)+OthersRelatedDisc(I616,H616,J616,K616,BC616,"Y",L616,M616,N616,O616)+OthersRelatedDisc(I616,H616,J616,K616,BD616,"Y",L616,M616,N616,O616)+OthersRelatedDisc(I616,H616,J616,K616,BE616,"Y",L616,M616,N616,O616)+cutrelatedDisc(I616,H616,J616,K616,L616,M616,N616,AW616,"Y",O616)+GetColClarupgDwg(I616,H616,J616,K616,AU616,AV616,"Y",L616)</f>
        <v>-0.02</v>
      </c>
      <c r="BG616" s="810" t="s">
        <v>1183</v>
      </c>
      <c r="BH616" s="810" t="s">
        <v>1183</v>
      </c>
      <c r="BI616" s="811">
        <f t="shared" si="146"/>
        <v>0</v>
      </c>
      <c r="BJ616" s="810" t="s">
        <v>1183</v>
      </c>
      <c r="BK616" s="810" t="s">
        <v>1183</v>
      </c>
      <c r="BL616" s="810" t="s">
        <v>1327</v>
      </c>
      <c r="BM616" s="811">
        <f t="shared" si="147"/>
        <v>0</v>
      </c>
      <c r="BN616" s="812" t="s">
        <v>861</v>
      </c>
      <c r="BO616" s="812" t="s">
        <v>861</v>
      </c>
      <c r="BP616" s="812" t="s">
        <v>861</v>
      </c>
      <c r="BQ616" s="811">
        <f>cleanrelateddisc(I616, H616, J616, K616, BN616, BO616, "Y", L616, M616, N616)+HARelatedDisc(I616, H616, J616, K616,BP616, "Y", L616)</f>
        <v>1.4999999999999999E-2</v>
      </c>
      <c r="BR616" s="810"/>
      <c r="BS616" s="810"/>
      <c r="BT616" s="811"/>
      <c r="BU616" s="811"/>
      <c r="BV616" s="810"/>
      <c r="BW616" s="811"/>
      <c r="BX616" s="810"/>
      <c r="BY616" s="813"/>
      <c r="BZ616" s="811"/>
      <c r="CA616" s="813"/>
      <c r="CB616" s="811"/>
      <c r="CC616" s="810"/>
      <c r="CD616" s="810"/>
      <c r="CE616" s="810"/>
      <c r="CF616" s="810"/>
      <c r="CG616" s="810"/>
      <c r="CH616" s="810"/>
      <c r="CI616" s="810"/>
      <c r="CJ616" s="810"/>
      <c r="CK616" s="814"/>
      <c r="CL616" s="815">
        <f t="array" ref="CL616">getSection(I616,J616,K616)</f>
        <v>5</v>
      </c>
      <c r="CM616" s="508">
        <f t="array" ref="CM616">IF(AQ616="N/A","",IF(CU616="N/A",0,GetRapPrice(I616,H616,J616,K616)))</f>
        <v>27000</v>
      </c>
      <c r="CN616" s="509">
        <f t="shared" si="148"/>
        <v>-0.31999999999999995</v>
      </c>
      <c r="CO616" s="509">
        <f t="array" ref="CO616">IF(AQ616="N/A","",IF(CU616="N/A",0,IF(ISBLANK(G616),0,GetPolSymmDiscount(I616,H616,J616,K616,L616,M616,N616,O616))))</f>
        <v>0</v>
      </c>
      <c r="CP616" s="509">
        <f t="array" ref="CP616">IF(AQ616="N/A","",Depthdisc(I616,H616,L616,J616,K616,Z616,"Y"))</f>
        <v>0</v>
      </c>
      <c r="CQ616" s="509">
        <f t="array" ref="CQ616">IF(AQ616="N/A","",IF(CU616="N/A",0,GetSizePremiums(I616,H616,J616,K616,L616,M616,N616,O616,getSection(G616,J616,K616))))</f>
        <v>0</v>
      </c>
      <c r="CR616" s="509">
        <f t="array" ref="CR616">IF(AQ616="N/A","",IF(CU616="N/A",0,IF(ISBLANK(G616),0,GetDiameterPremiums(I616,H616,L616,M616,N616,O616,J616,K616,T616))))</f>
        <v>0</v>
      </c>
      <c r="CS616" s="509">
        <f t="array" ref="CS616">IF(AQ616="N/A","",IF(CU616="N/A",0,IF(ISBLANK(G616),0,GetKtoSPremiums(I616,H616,J616,K616,AJ616))))</f>
        <v>0</v>
      </c>
      <c r="CT616" s="509">
        <f t="shared" si="149"/>
        <v>-0.31999999999999995</v>
      </c>
      <c r="CU616" s="508">
        <f t="array" ref="CU616">IF(AQ616="N/A","",GetFMP(I616, H616, J616, K616, L616, M616, N616, O616, (Q616+R616)/2,Z616,AJ616,"Y"))</f>
        <v>18360</v>
      </c>
      <c r="CV616" s="504">
        <f t="shared" si="150"/>
        <v>73623.599999999991</v>
      </c>
      <c r="CW616" s="508">
        <f t="shared" si="151"/>
        <v>27000</v>
      </c>
      <c r="CX616" s="717">
        <f t="shared" si="152"/>
        <v>-5.000000000000001E-3</v>
      </c>
      <c r="CY616" s="717">
        <f>IF(OR(AQ616="N/A",BM616="N/A",BI616="N/A"),"",IF(AND(H616&lt;1,H616&gt;=0.3,I615="ROUND"),IF(CT616&gt;=-0.4,-0.2,-0.15),MAX(CX616,IF(OR(AQ616="N/A",BM616="N/A",BI616="N/A"),"",GetFinalDiscount("Y", I616, H616, J616, K616, L616, M616, N616, O616, AS616, AT616,AU616,AV616, AW616, AX616,AY616, AZ616, BA616, BB616,BC616,BD616, BE616,BG616, BH616, BJ616, BK616, BN616, BO616, BP616)))))</f>
        <v>-5.000000000000001E-3</v>
      </c>
      <c r="CZ616" s="717">
        <f t="shared" si="153"/>
        <v>-0.31999999999999995</v>
      </c>
      <c r="DA616" s="509">
        <f t="shared" si="154"/>
        <v>-0.32499999999999996</v>
      </c>
      <c r="DB616" s="504">
        <f t="shared" si="155"/>
        <v>18225</v>
      </c>
      <c r="DC616" s="504">
        <f t="shared" si="156"/>
        <v>73082.25</v>
      </c>
      <c r="DD616" s="504" t="str">
        <f t="shared" si="157"/>
        <v/>
      </c>
      <c r="DE616" s="504">
        <f t="array" ref="DE616">IF(OR(AQ616="N/A",BM616="N/A",BI616="N/A"),"",GetCertCharge(H616,"Y",AL616))</f>
        <v>399</v>
      </c>
      <c r="DF616" s="504">
        <f>IF(OR(AQ616="N/A",BM616="N/A",BI616="N/A"),"",DC616*Parameters!$L$3)</f>
        <v>2923.29</v>
      </c>
      <c r="DG616" s="504">
        <f t="shared" si="158"/>
        <v>69759.960000000006</v>
      </c>
      <c r="DH616" s="504">
        <f t="shared" si="159"/>
        <v>17396.498753117208</v>
      </c>
    </row>
    <row r="617" spans="2:112" x14ac:dyDescent="0.25">
      <c r="B617" s="798"/>
      <c r="C617" s="799" t="s">
        <v>1878</v>
      </c>
      <c r="D617" s="512"/>
      <c r="E617" s="512"/>
      <c r="F617" s="722" t="s">
        <v>24</v>
      </c>
      <c r="G617" s="800"/>
      <c r="H617" s="801">
        <v>4.01</v>
      </c>
      <c r="I617" s="509" t="s">
        <v>196</v>
      </c>
      <c r="J617" s="802" t="s">
        <v>285</v>
      </c>
      <c r="K617" s="803" t="s">
        <v>243</v>
      </c>
      <c r="L617" s="804" t="s">
        <v>188</v>
      </c>
      <c r="M617" s="805" t="s">
        <v>188</v>
      </c>
      <c r="N617" s="804" t="s">
        <v>188</v>
      </c>
      <c r="O617" s="804" t="s">
        <v>36</v>
      </c>
      <c r="P617" s="806"/>
      <c r="Q617" s="805"/>
      <c r="R617" s="805"/>
      <c r="S617" s="805"/>
      <c r="T617" s="805"/>
      <c r="U617" s="805">
        <v>1.01</v>
      </c>
      <c r="V617" s="805"/>
      <c r="W617" s="805"/>
      <c r="X617" s="805"/>
      <c r="Y617" s="805"/>
      <c r="Z617" s="805">
        <v>62.1</v>
      </c>
      <c r="AA617" s="512">
        <v>61</v>
      </c>
      <c r="AB617" s="512"/>
      <c r="AC617" s="512"/>
      <c r="AD617" s="807"/>
      <c r="AE617" s="805"/>
      <c r="AF617" s="805"/>
      <c r="AG617" s="805"/>
      <c r="AH617" s="805"/>
      <c r="AI617" s="512"/>
      <c r="AJ617" s="512" t="s">
        <v>2031</v>
      </c>
      <c r="AK617" s="807"/>
      <c r="AL617" s="512"/>
      <c r="AM617" s="807"/>
      <c r="AN617" s="512"/>
      <c r="AO617" s="559">
        <f t="array" ref="AO617">IF(AQ617="N/A","",GetRapPrice(I617,H617,J617,K617))</f>
        <v>10000</v>
      </c>
      <c r="AP617" s="509">
        <f t="shared" si="144"/>
        <v>-0.36</v>
      </c>
      <c r="AQ617" s="508">
        <f t="array" ref="AQ617">GetFMP(I617,H617,J617,K617,L617,M617,N617,O617,(Q617+R617)/2,Z617,AJ617,"Y")</f>
        <v>6400</v>
      </c>
      <c r="AR617" s="504">
        <f t="shared" si="145"/>
        <v>25664</v>
      </c>
      <c r="AS617" s="808"/>
      <c r="AT617" s="809"/>
      <c r="AU617" s="810"/>
      <c r="AV617" s="810"/>
      <c r="AW617" s="811" t="s">
        <v>189</v>
      </c>
      <c r="AX617" s="811" t="s">
        <v>257</v>
      </c>
      <c r="AY617" s="810" t="s">
        <v>1182</v>
      </c>
      <c r="AZ617" s="810" t="s">
        <v>1183</v>
      </c>
      <c r="BA617" s="810" t="s">
        <v>1183</v>
      </c>
      <c r="BB617" s="810" t="s">
        <v>1183</v>
      </c>
      <c r="BC617" s="810" t="s">
        <v>1183</v>
      </c>
      <c r="BD617" s="810" t="s">
        <v>1183</v>
      </c>
      <c r="BE617" s="810" t="s">
        <v>1183</v>
      </c>
      <c r="BF617" s="811">
        <f>NaturalRelatedDisc(I617,H617,J617,K617,AX617,"Y",L617,M617,N617,O617)+NaturalRelatedDisc(I617,H617,J617,K617,AY617,"Y",L617,M617,N617,O617)+OpenRelatedDisc(I617,H617,J617,K617,AZ617,"Y",L617,M617,N617,O617)+GrainingRelatedDisc(I617,H617,J617,K617,BA617,"Surface","Y",L617,M617,N617,O617)+GrainingRelatedDisc(I617,H617,J617,K617,BB617,"Internal","Y",L617,M617,N617,O617)+OthersRelatedDisc(I617,H617,J617,K617,BC617,"Y",L617,M617,N617,O617)+OthersRelatedDisc(I617,H617,J617,K617,BD617,"Y",L617,M617,N617,O617)+OthersRelatedDisc(I617,H617,J617,K617,BE617,"Y",L617,M617,N617,O617)+cutrelatedDisc(I617,H617,J617,K617,L617,M617,N617,AW617,"Y",O617)+GetColClarupgDwg(I617,H617,J617,K617,AU617,AV617,"Y",L617)</f>
        <v>-5.0000000000000001E-3</v>
      </c>
      <c r="BG617" s="810" t="s">
        <v>1183</v>
      </c>
      <c r="BH617" s="810" t="s">
        <v>1183</v>
      </c>
      <c r="BI617" s="811">
        <f t="shared" si="146"/>
        <v>0</v>
      </c>
      <c r="BJ617" s="810" t="s">
        <v>1183</v>
      </c>
      <c r="BK617" s="810" t="s">
        <v>1183</v>
      </c>
      <c r="BL617" s="810" t="s">
        <v>1326</v>
      </c>
      <c r="BM617" s="811">
        <f t="shared" si="147"/>
        <v>0</v>
      </c>
      <c r="BN617" s="812" t="s">
        <v>861</v>
      </c>
      <c r="BO617" s="812" t="s">
        <v>861</v>
      </c>
      <c r="BP617" s="812" t="s">
        <v>749</v>
      </c>
      <c r="BQ617" s="811">
        <f>cleanrelateddisc(I617, H617, J617, K617, BN617, BO617, "Y", L617, M617, N617)+HARelatedDisc(I617, H617, J617, K617,BP617, "Y", L617)</f>
        <v>5.0000000000000001E-3</v>
      </c>
      <c r="BR617" s="810"/>
      <c r="BS617" s="810"/>
      <c r="BT617" s="811"/>
      <c r="BU617" s="811"/>
      <c r="BV617" s="810"/>
      <c r="BW617" s="811"/>
      <c r="BX617" s="810"/>
      <c r="BY617" s="813"/>
      <c r="BZ617" s="811"/>
      <c r="CA617" s="813"/>
      <c r="CB617" s="811"/>
      <c r="CC617" s="810"/>
      <c r="CD617" s="810"/>
      <c r="CE617" s="810"/>
      <c r="CF617" s="810"/>
      <c r="CG617" s="810"/>
      <c r="CH617" s="810"/>
      <c r="CI617" s="810"/>
      <c r="CJ617" s="810"/>
      <c r="CK617" s="814"/>
      <c r="CL617" s="815">
        <f t="array" ref="CL617">getSection(I617,J617,K617)</f>
        <v>6</v>
      </c>
      <c r="CM617" s="508">
        <f t="array" ref="CM617">IF(AQ617="N/A","",IF(CU617="N/A",0,GetRapPrice(I617,H617,J617,K617)))</f>
        <v>10000</v>
      </c>
      <c r="CN617" s="509">
        <f t="shared" si="148"/>
        <v>-0.36</v>
      </c>
      <c r="CO617" s="509">
        <f t="array" ref="CO617">IF(AQ617="N/A","",IF(CU617="N/A",0,IF(ISBLANK(G617),0,GetPolSymmDiscount(I617,H617,J617,K617,L617,M617,N617,O617))))</f>
        <v>0</v>
      </c>
      <c r="CP617" s="509">
        <f t="array" ref="CP617">IF(AQ617="N/A","",Depthdisc(I617,H617,L617,J617,K617,Z617,"Y"))</f>
        <v>0</v>
      </c>
      <c r="CQ617" s="509">
        <f t="array" ref="CQ617">IF(AQ617="N/A","",IF(CU617="N/A",0,GetSizePremiums(I617,H617,J617,K617,L617,M617,N617,O617,getSection(G617,J617,K617))))</f>
        <v>0</v>
      </c>
      <c r="CR617" s="509">
        <f t="array" ref="CR617">IF(AQ617="N/A","",IF(CU617="N/A",0,IF(ISBLANK(G617),0,GetDiameterPremiums(I617,H617,L617,M617,N617,O617,J617,K617,T617))))</f>
        <v>0</v>
      </c>
      <c r="CS617" s="509">
        <f t="array" ref="CS617">IF(AQ617="N/A","",IF(CU617="N/A",0,IF(ISBLANK(G617),0,GetKtoSPremiums(I617,H617,J617,K617,AJ617))))</f>
        <v>0</v>
      </c>
      <c r="CT617" s="509">
        <f t="shared" si="149"/>
        <v>-0.36</v>
      </c>
      <c r="CU617" s="508">
        <f t="array" ref="CU617">IF(AQ617="N/A","",GetFMP(I617, H617, J617, K617, L617, M617, N617, O617, (Q617+R617)/2,Z617,AJ617,"Y"))</f>
        <v>6400</v>
      </c>
      <c r="CV617" s="504">
        <f t="shared" si="150"/>
        <v>25664</v>
      </c>
      <c r="CW617" s="508">
        <f t="shared" si="151"/>
        <v>10000</v>
      </c>
      <c r="CX617" s="717">
        <f t="shared" si="152"/>
        <v>0</v>
      </c>
      <c r="CY617" s="717">
        <f>IF(OR(AQ617="N/A",BM617="N/A",BI617="N/A"),"",IF(AND(H617&lt;1,H617&gt;=0.3,I616="ROUND"),IF(CT617&gt;=-0.4,-0.2,-0.15),MAX(CX617,IF(OR(AQ617="N/A",BM617="N/A",BI617="N/A"),"",GetFinalDiscount("Y", I617, H617, J617, K617, L617, M617, N617, O617, AS617, AT617,AU617,AV617, AW617, AX617,AY617, AZ617, BA617, BB617,BC617,BD617, BE617,BG617, BH617, BJ617, BK617, BN617, BO617, BP617)))))</f>
        <v>0</v>
      </c>
      <c r="CZ617" s="717">
        <f t="shared" si="153"/>
        <v>-0.36</v>
      </c>
      <c r="DA617" s="509">
        <f t="shared" si="154"/>
        <v>-0.36</v>
      </c>
      <c r="DB617" s="504">
        <f t="shared" si="155"/>
        <v>6400</v>
      </c>
      <c r="DC617" s="504">
        <f t="shared" si="156"/>
        <v>25664</v>
      </c>
      <c r="DD617" s="504" t="str">
        <f t="shared" si="157"/>
        <v/>
      </c>
      <c r="DE617" s="504">
        <f t="array" ref="DE617">IF(OR(AQ617="N/A",BM617="N/A",BI617="N/A"),"",GetCertCharge(H617,"Y",AL617))</f>
        <v>399</v>
      </c>
      <c r="DF617" s="504">
        <f>IF(OR(AQ617="N/A",BM617="N/A",BI617="N/A"),"",DC617*Parameters!$L$3)</f>
        <v>1026.56</v>
      </c>
      <c r="DG617" s="504">
        <f t="shared" si="158"/>
        <v>24238.44</v>
      </c>
      <c r="DH617" s="504">
        <f t="shared" si="159"/>
        <v>6044.4987531172073</v>
      </c>
    </row>
    <row r="618" spans="2:112" x14ac:dyDescent="0.25">
      <c r="B618" s="798"/>
      <c r="C618" s="799" t="s">
        <v>1879</v>
      </c>
      <c r="D618" s="512"/>
      <c r="E618" s="512"/>
      <c r="F618" s="722" t="s">
        <v>24</v>
      </c>
      <c r="G618" s="800"/>
      <c r="H618" s="801">
        <v>4.01</v>
      </c>
      <c r="I618" s="509" t="s">
        <v>196</v>
      </c>
      <c r="J618" s="802" t="s">
        <v>250</v>
      </c>
      <c r="K618" s="803" t="s">
        <v>251</v>
      </c>
      <c r="L618" s="804" t="s">
        <v>188</v>
      </c>
      <c r="M618" s="805" t="s">
        <v>188</v>
      </c>
      <c r="N618" s="804" t="s">
        <v>188</v>
      </c>
      <c r="O618" s="804" t="s">
        <v>22</v>
      </c>
      <c r="P618" s="806"/>
      <c r="Q618" s="805"/>
      <c r="R618" s="805"/>
      <c r="S618" s="805"/>
      <c r="T618" s="805"/>
      <c r="U618" s="805">
        <v>1.01</v>
      </c>
      <c r="V618" s="805"/>
      <c r="W618" s="805"/>
      <c r="X618" s="805"/>
      <c r="Y618" s="805"/>
      <c r="Z618" s="805">
        <v>61.6</v>
      </c>
      <c r="AA618" s="512">
        <v>57</v>
      </c>
      <c r="AB618" s="512"/>
      <c r="AC618" s="512"/>
      <c r="AD618" s="807"/>
      <c r="AE618" s="805"/>
      <c r="AF618" s="805"/>
      <c r="AG618" s="805"/>
      <c r="AH618" s="805"/>
      <c r="AI618" s="512"/>
      <c r="AJ618" s="512" t="s">
        <v>2032</v>
      </c>
      <c r="AK618" s="807"/>
      <c r="AL618" s="512"/>
      <c r="AM618" s="807"/>
      <c r="AN618" s="512"/>
      <c r="AO618" s="559">
        <f t="array" ref="AO618">IF(AQ618="N/A","",GetRapPrice(I618,H618,J618,K618))</f>
        <v>27000</v>
      </c>
      <c r="AP618" s="509">
        <f t="shared" si="144"/>
        <v>-0.31999999999999995</v>
      </c>
      <c r="AQ618" s="508">
        <f t="array" ref="AQ618">GetFMP(I618,H618,J618,K618,L618,M618,N618,O618,(Q618+R618)/2,Z618,AJ618,"Y")</f>
        <v>18360</v>
      </c>
      <c r="AR618" s="504">
        <f t="shared" si="145"/>
        <v>73623.599999999991</v>
      </c>
      <c r="AS618" s="808"/>
      <c r="AT618" s="809"/>
      <c r="AU618" s="810"/>
      <c r="AV618" s="810"/>
      <c r="AW618" s="811" t="s">
        <v>203</v>
      </c>
      <c r="AX618" s="811" t="s">
        <v>1183</v>
      </c>
      <c r="AY618" s="810" t="s">
        <v>1183</v>
      </c>
      <c r="AZ618" s="810" t="s">
        <v>1183</v>
      </c>
      <c r="BA618" s="810" t="s">
        <v>1183</v>
      </c>
      <c r="BB618" s="810" t="s">
        <v>194</v>
      </c>
      <c r="BC618" s="810" t="s">
        <v>1183</v>
      </c>
      <c r="BD618" s="810" t="s">
        <v>1183</v>
      </c>
      <c r="BE618" s="810" t="s">
        <v>1183</v>
      </c>
      <c r="BF618" s="811">
        <f>NaturalRelatedDisc(I618,H618,J618,K618,AX618,"Y",L618,M618,N618,O618)+NaturalRelatedDisc(I618,H618,J618,K618,AY618,"Y",L618,M618,N618,O618)+OpenRelatedDisc(I618,H618,J618,K618,AZ618,"Y",L618,M618,N618,O618)+GrainingRelatedDisc(I618,H618,J618,K618,BA618,"Surface","Y",L618,M618,N618,O618)+GrainingRelatedDisc(I618,H618,J618,K618,BB618,"Internal","Y",L618,M618,N618,O618)+OthersRelatedDisc(I618,H618,J618,K618,BC618,"Y",L618,M618,N618,O618)+OthersRelatedDisc(I618,H618,J618,K618,BD618,"Y",L618,M618,N618,O618)+OthersRelatedDisc(I618,H618,J618,K618,BE618,"Y",L618,M618,N618,O618)+cutrelatedDisc(I618,H618,J618,K618,L618,M618,N618,AW618,"Y",O618)+GetColClarupgDwg(I618,H618,J618,K618,AU618,AV618,"Y",L618)</f>
        <v>-0.02</v>
      </c>
      <c r="BG618" s="810" t="s">
        <v>1183</v>
      </c>
      <c r="BH618" s="810" t="s">
        <v>1183</v>
      </c>
      <c r="BI618" s="811">
        <f t="shared" si="146"/>
        <v>0</v>
      </c>
      <c r="BJ618" s="810" t="s">
        <v>1183</v>
      </c>
      <c r="BK618" s="810" t="s">
        <v>1183</v>
      </c>
      <c r="BL618" s="810" t="s">
        <v>1327</v>
      </c>
      <c r="BM618" s="811">
        <f t="shared" si="147"/>
        <v>0</v>
      </c>
      <c r="BN618" s="812" t="s">
        <v>861</v>
      </c>
      <c r="BO618" s="812" t="s">
        <v>861</v>
      </c>
      <c r="BP618" s="812" t="s">
        <v>861</v>
      </c>
      <c r="BQ618" s="811">
        <f>cleanrelateddisc(I618, H618, J618, K618, BN618, BO618, "Y", L618, M618, N618)+HARelatedDisc(I618, H618, J618, K618,BP618, "Y", L618)</f>
        <v>1.4999999999999999E-2</v>
      </c>
      <c r="BR618" s="810"/>
      <c r="BS618" s="810"/>
      <c r="BT618" s="811"/>
      <c r="BU618" s="811"/>
      <c r="BV618" s="810"/>
      <c r="BW618" s="811"/>
      <c r="BX618" s="810"/>
      <c r="BY618" s="813"/>
      <c r="BZ618" s="811"/>
      <c r="CA618" s="813"/>
      <c r="CB618" s="811"/>
      <c r="CC618" s="810"/>
      <c r="CD618" s="810"/>
      <c r="CE618" s="810"/>
      <c r="CF618" s="810"/>
      <c r="CG618" s="810"/>
      <c r="CH618" s="810"/>
      <c r="CI618" s="810"/>
      <c r="CJ618" s="810"/>
      <c r="CK618" s="814"/>
      <c r="CL618" s="815">
        <f t="array" ref="CL618">getSection(I618,J618,K618)</f>
        <v>5</v>
      </c>
      <c r="CM618" s="508">
        <f t="array" ref="CM618">IF(AQ618="N/A","",IF(CU618="N/A",0,GetRapPrice(I618,H618,J618,K618)))</f>
        <v>27000</v>
      </c>
      <c r="CN618" s="509">
        <f t="shared" si="148"/>
        <v>-0.31999999999999995</v>
      </c>
      <c r="CO618" s="509">
        <f t="array" ref="CO618">IF(AQ618="N/A","",IF(CU618="N/A",0,IF(ISBLANK(G618),0,GetPolSymmDiscount(I618,H618,J618,K618,L618,M618,N618,O618))))</f>
        <v>0</v>
      </c>
      <c r="CP618" s="509">
        <f t="array" ref="CP618">IF(AQ618="N/A","",Depthdisc(I618,H618,L618,J618,K618,Z618,"Y"))</f>
        <v>0</v>
      </c>
      <c r="CQ618" s="509">
        <f t="array" ref="CQ618">IF(AQ618="N/A","",IF(CU618="N/A",0,GetSizePremiums(I618,H618,J618,K618,L618,M618,N618,O618,getSection(G618,J618,K618))))</f>
        <v>0</v>
      </c>
      <c r="CR618" s="509">
        <f t="array" ref="CR618">IF(AQ618="N/A","",IF(CU618="N/A",0,IF(ISBLANK(G618),0,GetDiameterPremiums(I618,H618,L618,M618,N618,O618,J618,K618,T618))))</f>
        <v>0</v>
      </c>
      <c r="CS618" s="509">
        <f t="array" ref="CS618">IF(AQ618="N/A","",IF(CU618="N/A",0,IF(ISBLANK(G618),0,GetKtoSPremiums(I618,H618,J618,K618,AJ618))))</f>
        <v>0</v>
      </c>
      <c r="CT618" s="509">
        <f t="shared" si="149"/>
        <v>-0.31999999999999995</v>
      </c>
      <c r="CU618" s="508">
        <f t="array" ref="CU618">IF(AQ618="N/A","",GetFMP(I618, H618, J618, K618, L618, M618, N618, O618, (Q618+R618)/2,Z618,AJ618,"Y"))</f>
        <v>18360</v>
      </c>
      <c r="CV618" s="504">
        <f t="shared" si="150"/>
        <v>73623.599999999991</v>
      </c>
      <c r="CW618" s="508">
        <f t="shared" si="151"/>
        <v>27000</v>
      </c>
      <c r="CX618" s="717">
        <f t="shared" si="152"/>
        <v>-5.000000000000001E-3</v>
      </c>
      <c r="CY618" s="717">
        <f>IF(OR(AQ618="N/A",BM618="N/A",BI618="N/A"),"",IF(AND(H618&lt;1,H618&gt;=0.3,I617="ROUND"),IF(CT618&gt;=-0.4,-0.2,-0.15),MAX(CX618,IF(OR(AQ618="N/A",BM618="N/A",BI618="N/A"),"",GetFinalDiscount("Y", I618, H618, J618, K618, L618, M618, N618, O618, AS618, AT618,AU618,AV618, AW618, AX618,AY618, AZ618, BA618, BB618,BC618,BD618, BE618,BG618, BH618, BJ618, BK618, BN618, BO618, BP618)))))</f>
        <v>-5.000000000000001E-3</v>
      </c>
      <c r="CZ618" s="717">
        <f t="shared" si="153"/>
        <v>-0.31999999999999995</v>
      </c>
      <c r="DA618" s="509">
        <f t="shared" si="154"/>
        <v>-0.32499999999999996</v>
      </c>
      <c r="DB618" s="504">
        <f t="shared" si="155"/>
        <v>18225</v>
      </c>
      <c r="DC618" s="504">
        <f t="shared" si="156"/>
        <v>73082.25</v>
      </c>
      <c r="DD618" s="504" t="str">
        <f t="shared" si="157"/>
        <v/>
      </c>
      <c r="DE618" s="504">
        <f t="array" ref="DE618">IF(OR(AQ618="N/A",BM618="N/A",BI618="N/A"),"",GetCertCharge(H618,"Y",AL618))</f>
        <v>399</v>
      </c>
      <c r="DF618" s="504">
        <f>IF(OR(AQ618="N/A",BM618="N/A",BI618="N/A"),"",DC618*Parameters!$L$3)</f>
        <v>2923.29</v>
      </c>
      <c r="DG618" s="504">
        <f t="shared" si="158"/>
        <v>69759.960000000006</v>
      </c>
      <c r="DH618" s="504">
        <f t="shared" si="159"/>
        <v>17396.498753117208</v>
      </c>
    </row>
    <row r="619" spans="2:112" x14ac:dyDescent="0.25">
      <c r="B619" s="798"/>
      <c r="C619" s="799" t="s">
        <v>1508</v>
      </c>
      <c r="D619" s="512"/>
      <c r="E619" s="512"/>
      <c r="F619" s="722" t="s">
        <v>24</v>
      </c>
      <c r="G619" s="800"/>
      <c r="H619" s="801">
        <v>4.0199999999999996</v>
      </c>
      <c r="I619" s="509" t="s">
        <v>971</v>
      </c>
      <c r="J619" s="802" t="s">
        <v>273</v>
      </c>
      <c r="K619" s="803" t="s">
        <v>251</v>
      </c>
      <c r="L619" s="804"/>
      <c r="M619" s="805" t="s">
        <v>188</v>
      </c>
      <c r="N619" s="804" t="s">
        <v>188</v>
      </c>
      <c r="O619" s="804" t="s">
        <v>36</v>
      </c>
      <c r="P619" s="806"/>
      <c r="Q619" s="805"/>
      <c r="R619" s="805"/>
      <c r="S619" s="805"/>
      <c r="T619" s="805"/>
      <c r="U619" s="805">
        <v>1.48</v>
      </c>
      <c r="V619" s="805"/>
      <c r="W619" s="805"/>
      <c r="X619" s="805"/>
      <c r="Y619" s="805"/>
      <c r="Z619" s="805">
        <v>68.5</v>
      </c>
      <c r="AA619" s="512">
        <v>61</v>
      </c>
      <c r="AB619" s="512"/>
      <c r="AC619" s="512"/>
      <c r="AD619" s="807"/>
      <c r="AE619" s="805"/>
      <c r="AF619" s="805"/>
      <c r="AG619" s="805"/>
      <c r="AH619" s="805"/>
      <c r="AI619" s="512"/>
      <c r="AJ619" s="512" t="s">
        <v>1990</v>
      </c>
      <c r="AK619" s="807"/>
      <c r="AL619" s="512"/>
      <c r="AM619" s="807"/>
      <c r="AN619" s="512"/>
      <c r="AO619" s="559" t="str">
        <f t="array" ref="AO619">IF(AQ619="N/A","",GetRapPrice(I619,H619,J619,K619))</f>
        <v/>
      </c>
      <c r="AP619" s="509" t="str">
        <f t="shared" si="144"/>
        <v/>
      </c>
      <c r="AQ619" s="508" t="str">
        <f t="array" ref="AQ619">GetFMP(I619,H619,J619,K619,L619,M619,N619,O619,(Q619+R619)/2,Z619,AJ619,"Y")</f>
        <v>N/A</v>
      </c>
      <c r="AR619" s="504" t="str">
        <f t="shared" si="145"/>
        <v/>
      </c>
      <c r="AS619" s="808"/>
      <c r="AT619" s="809"/>
      <c r="AU619" s="810"/>
      <c r="AV619" s="810"/>
      <c r="AW619" s="811" t="s">
        <v>189</v>
      </c>
      <c r="AX619" s="811" t="s">
        <v>1183</v>
      </c>
      <c r="AY619" s="810" t="s">
        <v>1183</v>
      </c>
      <c r="AZ619" s="810" t="s">
        <v>1183</v>
      </c>
      <c r="BA619" s="810" t="s">
        <v>1183</v>
      </c>
      <c r="BB619" s="810" t="s">
        <v>1183</v>
      </c>
      <c r="BC619" s="810" t="s">
        <v>1183</v>
      </c>
      <c r="BD619" s="810" t="s">
        <v>1183</v>
      </c>
      <c r="BE619" s="810" t="s">
        <v>1183</v>
      </c>
      <c r="BF619" s="811">
        <f>NaturalRelatedDisc(I619,H619,J619,K619,AX619,"Y",L619,M619,N619,O619)+NaturalRelatedDisc(I619,H619,J619,K619,AY619,"Y",L619,M619,N619,O619)+OpenRelatedDisc(I619,H619,J619,K619,AZ619,"Y",L619,M619,N619,O619)+GrainingRelatedDisc(I619,H619,J619,K619,BA619,"Surface","Y",L619,M619,N619,O619)+GrainingRelatedDisc(I619,H619,J619,K619,BB619,"Internal","Y",L619,M619,N619,O619)+OthersRelatedDisc(I619,H619,J619,K619,BC619,"Y",L619,M619,N619,O619)+OthersRelatedDisc(I619,H619,J619,K619,BD619,"Y",L619,M619,N619,O619)+OthersRelatedDisc(I619,H619,J619,K619,BE619,"Y",L619,M619,N619,O619)+cutrelatedDisc(I619,H619,J619,K619,L619,M619,N619,AW619,"Y",O619)+GetColClarupgDwg(I619,H619,J619,K619,AU619,AV619,"Y",L619)</f>
        <v>0</v>
      </c>
      <c r="BG619" s="810" t="s">
        <v>1183</v>
      </c>
      <c r="BH619" s="810" t="s">
        <v>1183</v>
      </c>
      <c r="BI619" s="811">
        <f t="shared" si="146"/>
        <v>0</v>
      </c>
      <c r="BJ619" s="810" t="s">
        <v>1284</v>
      </c>
      <c r="BK619" s="810" t="s">
        <v>1183</v>
      </c>
      <c r="BL619" s="810" t="s">
        <v>1322</v>
      </c>
      <c r="BM619" s="811">
        <f t="shared" si="147"/>
        <v>-4.4999999999999998E-2</v>
      </c>
      <c r="BN619" s="812" t="s">
        <v>861</v>
      </c>
      <c r="BO619" s="812" t="s">
        <v>861</v>
      </c>
      <c r="BP619" s="812" t="s">
        <v>749</v>
      </c>
      <c r="BQ619" s="811">
        <f>cleanrelateddisc(I619, H619, J619, K619, BN619, BO619, "Y", L619, M619, N619)+HARelatedDisc(I619, H619, J619, K619,BP619, "Y", L619)</f>
        <v>5.0000000000000001E-3</v>
      </c>
      <c r="BR619" s="810"/>
      <c r="BS619" s="810"/>
      <c r="BT619" s="811"/>
      <c r="BU619" s="811"/>
      <c r="BV619" s="810"/>
      <c r="BW619" s="811"/>
      <c r="BX619" s="810"/>
      <c r="BY619" s="813"/>
      <c r="BZ619" s="811"/>
      <c r="CA619" s="813"/>
      <c r="CB619" s="811"/>
      <c r="CC619" s="810"/>
      <c r="CD619" s="810"/>
      <c r="CE619" s="810"/>
      <c r="CF619" s="810"/>
      <c r="CG619" s="810"/>
      <c r="CH619" s="810"/>
      <c r="CI619" s="810"/>
      <c r="CJ619" s="810"/>
      <c r="CK619" s="814"/>
      <c r="CL619" s="815">
        <f t="array" ref="CL619">getSection(I619,J619,K619)</f>
        <v>6</v>
      </c>
      <c r="CM619" s="508" t="str">
        <f t="array" ref="CM619">IF(AQ619="N/A","",IF(CU619="N/A",0,GetRapPrice(I619,H619,J619,K619)))</f>
        <v/>
      </c>
      <c r="CN619" s="509" t="str">
        <f t="shared" si="148"/>
        <v/>
      </c>
      <c r="CO619" s="509" t="str">
        <f t="array" ref="CO619">IF(AQ619="N/A","",IF(CU619="N/A",0,IF(ISBLANK(G619),0,GetPolSymmDiscount(I619,H619,J619,K619,L619,M619,N619,O619))))</f>
        <v/>
      </c>
      <c r="CP619" s="509" t="str">
        <f t="array" ref="CP619">IF(AQ619="N/A","",Depthdisc(I619,H619,L619,J619,K619,Z619,"Y"))</f>
        <v/>
      </c>
      <c r="CQ619" s="509" t="str">
        <f t="array" ref="CQ619">IF(AQ619="N/A","",IF(CU619="N/A",0,GetSizePremiums(I619,H619,J619,K619,L619,M619,N619,O619,getSection(G619,J619,K619))))</f>
        <v/>
      </c>
      <c r="CR619" s="509" t="str">
        <f t="array" ref="CR619">IF(AQ619="N/A","",IF(CU619="N/A",0,IF(ISBLANK(G619),0,GetDiameterPremiums(I619,H619,L619,M619,N619,O619,J619,K619,T619))))</f>
        <v/>
      </c>
      <c r="CS619" s="509" t="str">
        <f t="array" ref="CS619">IF(AQ619="N/A","",IF(CU619="N/A",0,IF(ISBLANK(G619),0,GetKtoSPremiums(I619,H619,J619,K619,AJ619))))</f>
        <v/>
      </c>
      <c r="CT619" s="509" t="str">
        <f t="shared" si="149"/>
        <v/>
      </c>
      <c r="CU619" s="508" t="str">
        <f t="array" ref="CU619">IF(AQ619="N/A","",GetFMP(I619, H619, J619, K619, L619, M619, N619, O619, (Q619+R619)/2,Z619,AJ619,"Y"))</f>
        <v/>
      </c>
      <c r="CV619" s="504" t="str">
        <f t="shared" si="150"/>
        <v/>
      </c>
      <c r="CW619" s="508" t="str">
        <f t="shared" si="151"/>
        <v/>
      </c>
      <c r="CX619" s="717" t="str">
        <f t="shared" si="152"/>
        <v/>
      </c>
      <c r="CY619" s="717" t="str">
        <f>IF(OR(AQ619="N/A",BM619="N/A",BI619="N/A"),"",IF(AND(H619&lt;1,H619&gt;=0.3,I618="ROUND"),IF(CT619&gt;=-0.4,-0.2,-0.15),MAX(CX619,IF(OR(AQ619="N/A",BM619="N/A",BI619="N/A"),"",GetFinalDiscount("Y", I619, H619, J619, K619, L619, M619, N619, O619, AS619, AT619,AU619,AV619, AW619, AX619,AY619, AZ619, BA619, BB619,BC619,BD619, BE619,BG619, BH619, BJ619, BK619, BN619, BO619, BP619)))))</f>
        <v/>
      </c>
      <c r="CZ619" s="717" t="str">
        <f t="shared" si="153"/>
        <v/>
      </c>
      <c r="DA619" s="509" t="str">
        <f t="shared" si="154"/>
        <v/>
      </c>
      <c r="DB619" s="504" t="str">
        <f t="shared" si="155"/>
        <v/>
      </c>
      <c r="DC619" s="504" t="str">
        <f t="shared" si="156"/>
        <v/>
      </c>
      <c r="DD619" s="504" t="str">
        <f t="shared" si="157"/>
        <v>No Price Available in Pricelist</v>
      </c>
      <c r="DE619" s="504" t="str">
        <f t="array" ref="DE619">IF(OR(AQ619="N/A",BM619="N/A",BI619="N/A"),"",GetCertCharge(H619,"Y",AL619))</f>
        <v/>
      </c>
      <c r="DF619" s="504" t="str">
        <f>IF(OR(AQ619="N/A",BM619="N/A",BI619="N/A"),"",DC619*Parameters!$L$3)</f>
        <v/>
      </c>
      <c r="DG619" s="504" t="str">
        <f t="shared" si="158"/>
        <v/>
      </c>
      <c r="DH619" s="504" t="str">
        <f t="shared" si="159"/>
        <v/>
      </c>
    </row>
    <row r="620" spans="2:112" x14ac:dyDescent="0.25">
      <c r="B620" s="798"/>
      <c r="C620" s="799" t="s">
        <v>1880</v>
      </c>
      <c r="D620" s="512"/>
      <c r="E620" s="512"/>
      <c r="F620" s="722" t="s">
        <v>24</v>
      </c>
      <c r="G620" s="800"/>
      <c r="H620" s="801">
        <v>4.0199999999999996</v>
      </c>
      <c r="I620" s="509" t="s">
        <v>971</v>
      </c>
      <c r="J620" s="802" t="s">
        <v>273</v>
      </c>
      <c r="K620" s="803" t="s">
        <v>251</v>
      </c>
      <c r="L620" s="804"/>
      <c r="M620" s="805" t="s">
        <v>188</v>
      </c>
      <c r="N620" s="804" t="s">
        <v>188</v>
      </c>
      <c r="O620" s="804" t="s">
        <v>36</v>
      </c>
      <c r="P620" s="806"/>
      <c r="Q620" s="805"/>
      <c r="R620" s="805"/>
      <c r="S620" s="805"/>
      <c r="T620" s="805"/>
      <c r="U620" s="805">
        <v>1.48</v>
      </c>
      <c r="V620" s="805"/>
      <c r="W620" s="805"/>
      <c r="X620" s="805"/>
      <c r="Y620" s="805"/>
      <c r="Z620" s="805">
        <v>68.5</v>
      </c>
      <c r="AA620" s="512">
        <v>61</v>
      </c>
      <c r="AB620" s="512"/>
      <c r="AC620" s="512"/>
      <c r="AD620" s="807"/>
      <c r="AE620" s="805"/>
      <c r="AF620" s="805"/>
      <c r="AG620" s="805"/>
      <c r="AH620" s="805"/>
      <c r="AI620" s="512"/>
      <c r="AJ620" s="512" t="s">
        <v>1990</v>
      </c>
      <c r="AK620" s="807"/>
      <c r="AL620" s="512"/>
      <c r="AM620" s="807"/>
      <c r="AN620" s="512"/>
      <c r="AO620" s="559" t="str">
        <f t="array" ref="AO620">IF(AQ620="N/A","",GetRapPrice(I620,H620,J620,K620))</f>
        <v/>
      </c>
      <c r="AP620" s="509" t="str">
        <f t="shared" si="144"/>
        <v/>
      </c>
      <c r="AQ620" s="508" t="str">
        <f t="array" ref="AQ620">GetFMP(I620,H620,J620,K620,L620,M620,N620,O620,(Q620+R620)/2,Z620,AJ620,"Y")</f>
        <v>N/A</v>
      </c>
      <c r="AR620" s="504" t="str">
        <f t="shared" si="145"/>
        <v/>
      </c>
      <c r="AS620" s="808"/>
      <c r="AT620" s="809"/>
      <c r="AU620" s="810"/>
      <c r="AV620" s="810"/>
      <c r="AW620" s="811" t="s">
        <v>189</v>
      </c>
      <c r="AX620" s="811" t="s">
        <v>1183</v>
      </c>
      <c r="AY620" s="810" t="s">
        <v>1183</v>
      </c>
      <c r="AZ620" s="810" t="s">
        <v>1183</v>
      </c>
      <c r="BA620" s="810" t="s">
        <v>1183</v>
      </c>
      <c r="BB620" s="810" t="s">
        <v>1183</v>
      </c>
      <c r="BC620" s="810" t="s">
        <v>1183</v>
      </c>
      <c r="BD620" s="810" t="s">
        <v>1183</v>
      </c>
      <c r="BE620" s="810" t="s">
        <v>1183</v>
      </c>
      <c r="BF620" s="811">
        <f>NaturalRelatedDisc(I620,H620,J620,K620,AX620,"Y",L620,M620,N620,O620)+NaturalRelatedDisc(I620,H620,J620,K620,AY620,"Y",L620,M620,N620,O620)+OpenRelatedDisc(I620,H620,J620,K620,AZ620,"Y",L620,M620,N620,O620)+GrainingRelatedDisc(I620,H620,J620,K620,BA620,"Surface","Y",L620,M620,N620,O620)+GrainingRelatedDisc(I620,H620,J620,K620,BB620,"Internal","Y",L620,M620,N620,O620)+OthersRelatedDisc(I620,H620,J620,K620,BC620,"Y",L620,M620,N620,O620)+OthersRelatedDisc(I620,H620,J620,K620,BD620,"Y",L620,M620,N620,O620)+OthersRelatedDisc(I620,H620,J620,K620,BE620,"Y",L620,M620,N620,O620)+cutrelatedDisc(I620,H620,J620,K620,L620,M620,N620,AW620,"Y",O620)+GetColClarupgDwg(I620,H620,J620,K620,AU620,AV620,"Y",L620)</f>
        <v>0</v>
      </c>
      <c r="BG620" s="810" t="s">
        <v>1183</v>
      </c>
      <c r="BH620" s="810" t="s">
        <v>1183</v>
      </c>
      <c r="BI620" s="811">
        <f t="shared" si="146"/>
        <v>0</v>
      </c>
      <c r="BJ620" s="810" t="s">
        <v>1284</v>
      </c>
      <c r="BK620" s="810" t="s">
        <v>1183</v>
      </c>
      <c r="BL620" s="810" t="s">
        <v>1322</v>
      </c>
      <c r="BM620" s="811">
        <f t="shared" si="147"/>
        <v>-4.4999999999999998E-2</v>
      </c>
      <c r="BN620" s="812" t="s">
        <v>861</v>
      </c>
      <c r="BO620" s="812" t="s">
        <v>861</v>
      </c>
      <c r="BP620" s="812" t="s">
        <v>749</v>
      </c>
      <c r="BQ620" s="811">
        <f>cleanrelateddisc(I620, H620, J620, K620, BN620, BO620, "Y", L620, M620, N620)+HARelatedDisc(I620, H620, J620, K620,BP620, "Y", L620)</f>
        <v>5.0000000000000001E-3</v>
      </c>
      <c r="BR620" s="810"/>
      <c r="BS620" s="810"/>
      <c r="BT620" s="811"/>
      <c r="BU620" s="811"/>
      <c r="BV620" s="810"/>
      <c r="BW620" s="811"/>
      <c r="BX620" s="810"/>
      <c r="BY620" s="813"/>
      <c r="BZ620" s="811"/>
      <c r="CA620" s="813"/>
      <c r="CB620" s="811"/>
      <c r="CC620" s="810"/>
      <c r="CD620" s="810"/>
      <c r="CE620" s="810"/>
      <c r="CF620" s="810"/>
      <c r="CG620" s="810"/>
      <c r="CH620" s="810"/>
      <c r="CI620" s="810"/>
      <c r="CJ620" s="810"/>
      <c r="CK620" s="814"/>
      <c r="CL620" s="815">
        <f t="array" ref="CL620">getSection(I620,J620,K620)</f>
        <v>6</v>
      </c>
      <c r="CM620" s="508" t="str">
        <f t="array" ref="CM620">IF(AQ620="N/A","",IF(CU620="N/A",0,GetRapPrice(I620,H620,J620,K620)))</f>
        <v/>
      </c>
      <c r="CN620" s="509" t="str">
        <f t="shared" si="148"/>
        <v/>
      </c>
      <c r="CO620" s="509" t="str">
        <f t="array" ref="CO620">IF(AQ620="N/A","",IF(CU620="N/A",0,IF(ISBLANK(G620),0,GetPolSymmDiscount(I620,H620,J620,K620,L620,M620,N620,O620))))</f>
        <v/>
      </c>
      <c r="CP620" s="509" t="str">
        <f t="array" ref="CP620">IF(AQ620="N/A","",Depthdisc(I620,H620,L620,J620,K620,Z620,"Y"))</f>
        <v/>
      </c>
      <c r="CQ620" s="509" t="str">
        <f t="array" ref="CQ620">IF(AQ620="N/A","",IF(CU620="N/A",0,GetSizePremiums(I620,H620,J620,K620,L620,M620,N620,O620,getSection(G620,J620,K620))))</f>
        <v/>
      </c>
      <c r="CR620" s="509" t="str">
        <f t="array" ref="CR620">IF(AQ620="N/A","",IF(CU620="N/A",0,IF(ISBLANK(G620),0,GetDiameterPremiums(I620,H620,L620,M620,N620,O620,J620,K620,T620))))</f>
        <v/>
      </c>
      <c r="CS620" s="509" t="str">
        <f t="array" ref="CS620">IF(AQ620="N/A","",IF(CU620="N/A",0,IF(ISBLANK(G620),0,GetKtoSPremiums(I620,H620,J620,K620,AJ620))))</f>
        <v/>
      </c>
      <c r="CT620" s="509" t="str">
        <f t="shared" si="149"/>
        <v/>
      </c>
      <c r="CU620" s="508" t="str">
        <f t="array" ref="CU620">IF(AQ620="N/A","",GetFMP(I620, H620, J620, K620, L620, M620, N620, O620, (Q620+R620)/2,Z620,AJ620,"Y"))</f>
        <v/>
      </c>
      <c r="CV620" s="504" t="str">
        <f t="shared" si="150"/>
        <v/>
      </c>
      <c r="CW620" s="508" t="str">
        <f t="shared" si="151"/>
        <v/>
      </c>
      <c r="CX620" s="717" t="str">
        <f t="shared" si="152"/>
        <v/>
      </c>
      <c r="CY620" s="717" t="str">
        <f>IF(OR(AQ620="N/A",BM620="N/A",BI620="N/A"),"",IF(AND(H620&lt;1,H620&gt;=0.3,I619="ROUND"),IF(CT620&gt;=-0.4,-0.2,-0.15),MAX(CX620,IF(OR(AQ620="N/A",BM620="N/A",BI620="N/A"),"",GetFinalDiscount("Y", I620, H620, J620, K620, L620, M620, N620, O620, AS620, AT620,AU620,AV620, AW620, AX620,AY620, AZ620, BA620, BB620,BC620,BD620, BE620,BG620, BH620, BJ620, BK620, BN620, BO620, BP620)))))</f>
        <v/>
      </c>
      <c r="CZ620" s="717" t="str">
        <f t="shared" si="153"/>
        <v/>
      </c>
      <c r="DA620" s="509" t="str">
        <f t="shared" si="154"/>
        <v/>
      </c>
      <c r="DB620" s="504" t="str">
        <f t="shared" si="155"/>
        <v/>
      </c>
      <c r="DC620" s="504" t="str">
        <f t="shared" si="156"/>
        <v/>
      </c>
      <c r="DD620" s="504" t="str">
        <f t="shared" si="157"/>
        <v>No Price Available in Pricelist</v>
      </c>
      <c r="DE620" s="504" t="str">
        <f t="array" ref="DE620">IF(OR(AQ620="N/A",BM620="N/A",BI620="N/A"),"",GetCertCharge(H620,"Y",AL620))</f>
        <v/>
      </c>
      <c r="DF620" s="504" t="str">
        <f>IF(OR(AQ620="N/A",BM620="N/A",BI620="N/A"),"",DC620*Parameters!$L$3)</f>
        <v/>
      </c>
      <c r="DG620" s="504" t="str">
        <f t="shared" si="158"/>
        <v/>
      </c>
      <c r="DH620" s="504" t="str">
        <f t="shared" si="159"/>
        <v/>
      </c>
    </row>
    <row r="621" spans="2:112" x14ac:dyDescent="0.25">
      <c r="B621" s="798"/>
      <c r="C621" s="799" t="s">
        <v>1509</v>
      </c>
      <c r="D621" s="512"/>
      <c r="E621" s="512"/>
      <c r="F621" s="722" t="s">
        <v>24</v>
      </c>
      <c r="G621" s="800"/>
      <c r="H621" s="801">
        <v>5.0199999999999996</v>
      </c>
      <c r="I621" s="509" t="s">
        <v>971</v>
      </c>
      <c r="J621" s="802" t="s">
        <v>215</v>
      </c>
      <c r="K621" s="803" t="s">
        <v>214</v>
      </c>
      <c r="L621" s="804"/>
      <c r="M621" s="805" t="s">
        <v>188</v>
      </c>
      <c r="N621" s="804" t="s">
        <v>188</v>
      </c>
      <c r="O621" s="804" t="s">
        <v>36</v>
      </c>
      <c r="P621" s="806"/>
      <c r="Q621" s="805"/>
      <c r="R621" s="805"/>
      <c r="S621" s="805"/>
      <c r="T621" s="805"/>
      <c r="U621" s="805">
        <v>1.39</v>
      </c>
      <c r="V621" s="805"/>
      <c r="W621" s="805"/>
      <c r="X621" s="805"/>
      <c r="Y621" s="805"/>
      <c r="Z621" s="805">
        <v>67.599999999999994</v>
      </c>
      <c r="AA621" s="512">
        <v>62</v>
      </c>
      <c r="AB621" s="512"/>
      <c r="AC621" s="512"/>
      <c r="AD621" s="807"/>
      <c r="AE621" s="805"/>
      <c r="AF621" s="805"/>
      <c r="AG621" s="805"/>
      <c r="AH621" s="805"/>
      <c r="AI621" s="512"/>
      <c r="AJ621" s="512" t="s">
        <v>1903</v>
      </c>
      <c r="AK621" s="807"/>
      <c r="AL621" s="512"/>
      <c r="AM621" s="807"/>
      <c r="AN621" s="512"/>
      <c r="AO621" s="559">
        <f t="array" ref="AO621">IF(AQ621="N/A","",GetRapPrice(I621,H621,J621,K621))</f>
        <v>50500</v>
      </c>
      <c r="AP621" s="509">
        <f t="shared" si="144"/>
        <v>-0.43999999999999995</v>
      </c>
      <c r="AQ621" s="508">
        <f t="array" ref="AQ621">GetFMP(I621,H621,J621,K621,L621,M621,N621,O621,(Q621+R621)/2,Z621,AJ621,"Y")</f>
        <v>28280.000000000004</v>
      </c>
      <c r="AR621" s="504">
        <f t="shared" si="145"/>
        <v>141965.6</v>
      </c>
      <c r="AS621" s="808"/>
      <c r="AT621" s="809"/>
      <c r="AU621" s="810"/>
      <c r="AV621" s="810"/>
      <c r="AW621" s="811" t="s">
        <v>229</v>
      </c>
      <c r="AX621" s="811" t="s">
        <v>1183</v>
      </c>
      <c r="AY621" s="810" t="s">
        <v>1183</v>
      </c>
      <c r="AZ621" s="810" t="s">
        <v>1183</v>
      </c>
      <c r="BA621" s="810" t="s">
        <v>1183</v>
      </c>
      <c r="BB621" s="810" t="s">
        <v>1183</v>
      </c>
      <c r="BC621" s="810" t="s">
        <v>1183</v>
      </c>
      <c r="BD621" s="810" t="s">
        <v>1183</v>
      </c>
      <c r="BE621" s="810" t="s">
        <v>1183</v>
      </c>
      <c r="BF621" s="811">
        <f>NaturalRelatedDisc(I621,H621,J621,K621,AX621,"Y",L621,M621,N621,O621)+NaturalRelatedDisc(I621,H621,J621,K621,AY621,"Y",L621,M621,N621,O621)+OpenRelatedDisc(I621,H621,J621,K621,AZ621,"Y",L621,M621,N621,O621)+GrainingRelatedDisc(I621,H621,J621,K621,BA621,"Surface","Y",L621,M621,N621,O621)+GrainingRelatedDisc(I621,H621,J621,K621,BB621,"Internal","Y",L621,M621,N621,O621)+OthersRelatedDisc(I621,H621,J621,K621,BC621,"Y",L621,M621,N621,O621)+OthersRelatedDisc(I621,H621,J621,K621,BD621,"Y",L621,M621,N621,O621)+OthersRelatedDisc(I621,H621,J621,K621,BE621,"Y",L621,M621,N621,O621)+cutrelatedDisc(I621,H621,J621,K621,L621,M621,N621,AW621,"Y",O621)+GetColClarupgDwg(I621,H621,J621,K621,AU621,AV621,"Y",L621)</f>
        <v>0</v>
      </c>
      <c r="BG621" s="810" t="s">
        <v>1183</v>
      </c>
      <c r="BH621" s="810" t="s">
        <v>1183</v>
      </c>
      <c r="BI621" s="811">
        <f t="shared" si="146"/>
        <v>0</v>
      </c>
      <c r="BJ621" s="810" t="s">
        <v>1183</v>
      </c>
      <c r="BK621" s="810" t="s">
        <v>1183</v>
      </c>
      <c r="BL621" s="810" t="s">
        <v>1326</v>
      </c>
      <c r="BM621" s="811">
        <f t="shared" si="147"/>
        <v>0</v>
      </c>
      <c r="BN621" s="812" t="s">
        <v>861</v>
      </c>
      <c r="BO621" s="812" t="s">
        <v>861</v>
      </c>
      <c r="BP621" s="812" t="s">
        <v>749</v>
      </c>
      <c r="BQ621" s="811">
        <f>cleanrelateddisc(I621, H621, J621, K621, BN621, BO621, "Y", L621, M621, N621)+HARelatedDisc(I621, H621, J621, K621,BP621, "Y", L621)</f>
        <v>0</v>
      </c>
      <c r="BR621" s="810"/>
      <c r="BS621" s="810"/>
      <c r="BT621" s="811"/>
      <c r="BU621" s="811"/>
      <c r="BV621" s="810"/>
      <c r="BW621" s="811"/>
      <c r="BX621" s="810"/>
      <c r="BY621" s="813"/>
      <c r="BZ621" s="811"/>
      <c r="CA621" s="813"/>
      <c r="CB621" s="811"/>
      <c r="CC621" s="810"/>
      <c r="CD621" s="810"/>
      <c r="CE621" s="810"/>
      <c r="CF621" s="810"/>
      <c r="CG621" s="810"/>
      <c r="CH621" s="810"/>
      <c r="CI621" s="810"/>
      <c r="CJ621" s="810"/>
      <c r="CK621" s="814"/>
      <c r="CL621" s="815">
        <f t="array" ref="CL621">getSection(I621,J621,K621)</f>
        <v>2</v>
      </c>
      <c r="CM621" s="508">
        <f t="array" ref="CM621">IF(AQ621="N/A","",IF(CU621="N/A",0,GetRapPrice(I621,H621,J621,K621)))</f>
        <v>50500</v>
      </c>
      <c r="CN621" s="509">
        <f t="shared" si="148"/>
        <v>-0.43999999999999995</v>
      </c>
      <c r="CO621" s="509">
        <f t="array" ref="CO621">IF(AQ621="N/A","",IF(CU621="N/A",0,IF(ISBLANK(G621),0,GetPolSymmDiscount(I621,H621,J621,K621,L621,M621,N621,O621))))</f>
        <v>0</v>
      </c>
      <c r="CP621" s="509">
        <f t="array" ref="CP621">IF(AQ621="N/A","",Depthdisc(I621,H621,L621,J621,K621,Z621,"Y"))</f>
        <v>0</v>
      </c>
      <c r="CQ621" s="509">
        <f t="array" ref="CQ621">IF(AQ621="N/A","",IF(CU621="N/A",0,GetSizePremiums(I621,H621,J621,K621,L621,M621,N621,O621,getSection(G621,J621,K621))))</f>
        <v>0</v>
      </c>
      <c r="CR621" s="509">
        <f t="array" ref="CR621">IF(AQ621="N/A","",IF(CU621="N/A",0,IF(ISBLANK(G621),0,GetDiameterPremiums(I621,H621,L621,M621,N621,O621,J621,K621,T621))))</f>
        <v>0</v>
      </c>
      <c r="CS621" s="509">
        <f t="array" ref="CS621">IF(AQ621="N/A","",IF(CU621="N/A",0,IF(ISBLANK(G621),0,GetKtoSPremiums(I621,H621,J621,K621,AJ621))))</f>
        <v>0</v>
      </c>
      <c r="CT621" s="509">
        <f t="shared" si="149"/>
        <v>-0.43999999999999995</v>
      </c>
      <c r="CU621" s="508">
        <f t="array" ref="CU621">IF(AQ621="N/A","",GetFMP(I621, H621, J621, K621, L621, M621, N621, O621, (Q621+R621)/2,Z621,AJ621,"Y"))</f>
        <v>28280.000000000004</v>
      </c>
      <c r="CV621" s="504">
        <f t="shared" si="150"/>
        <v>141965.6</v>
      </c>
      <c r="CW621" s="508">
        <f t="shared" si="151"/>
        <v>50500</v>
      </c>
      <c r="CX621" s="717">
        <f t="shared" si="152"/>
        <v>0</v>
      </c>
      <c r="CY621" s="717">
        <f>IF(OR(AQ621="N/A",BM621="N/A",BI621="N/A"),"",IF(AND(H621&lt;1,H621&gt;=0.3,I620="ROUND"),IF(CT621&gt;=-0.4,-0.2,-0.15),MAX(CX621,IF(OR(AQ621="N/A",BM621="N/A",BI621="N/A"),"",GetFinalDiscount("Y", I621, H621, J621, K621, L621, M621, N621, O621, AS621, AT621,AU621,AV621, AW621, AX621,AY621, AZ621, BA621, BB621,BC621,BD621, BE621,BG621, BH621, BJ621, BK621, BN621, BO621, BP621)))))</f>
        <v>0</v>
      </c>
      <c r="CZ621" s="717">
        <f t="shared" si="153"/>
        <v>-0.43999999999999995</v>
      </c>
      <c r="DA621" s="509">
        <f t="shared" si="154"/>
        <v>-0.43999999999999995</v>
      </c>
      <c r="DB621" s="504">
        <f t="shared" si="155"/>
        <v>28280.000000000004</v>
      </c>
      <c r="DC621" s="504">
        <f t="shared" si="156"/>
        <v>141965.6</v>
      </c>
      <c r="DD621" s="504" t="str">
        <f t="shared" si="157"/>
        <v/>
      </c>
      <c r="DE621" s="504">
        <f t="array" ref="DE621">IF(OR(AQ621="N/A",BM621="N/A",BI621="N/A"),"",GetCertCharge(H621,"Y",AL621))</f>
        <v>567</v>
      </c>
      <c r="DF621" s="504">
        <f>IF(OR(AQ621="N/A",BM621="N/A",BI621="N/A"),"",DC621*Parameters!$L$3)</f>
        <v>5678.6240000000007</v>
      </c>
      <c r="DG621" s="504">
        <f t="shared" si="158"/>
        <v>135719.976</v>
      </c>
      <c r="DH621" s="504">
        <f t="shared" si="159"/>
        <v>27035.851792828686</v>
      </c>
    </row>
    <row r="622" spans="2:112" x14ac:dyDescent="0.25">
      <c r="B622" s="798"/>
      <c r="C622" s="799" t="s">
        <v>1881</v>
      </c>
      <c r="D622" s="512"/>
      <c r="E622" s="512"/>
      <c r="F622" s="722" t="s">
        <v>24</v>
      </c>
      <c r="G622" s="800"/>
      <c r="H622" s="801">
        <v>5.0199999999999996</v>
      </c>
      <c r="I622" s="509" t="s">
        <v>971</v>
      </c>
      <c r="J622" s="802" t="s">
        <v>215</v>
      </c>
      <c r="K622" s="803" t="s">
        <v>214</v>
      </c>
      <c r="L622" s="804"/>
      <c r="M622" s="805" t="s">
        <v>188</v>
      </c>
      <c r="N622" s="804" t="s">
        <v>188</v>
      </c>
      <c r="O622" s="804" t="s">
        <v>36</v>
      </c>
      <c r="P622" s="806"/>
      <c r="Q622" s="805"/>
      <c r="R622" s="805"/>
      <c r="S622" s="805"/>
      <c r="T622" s="805"/>
      <c r="U622" s="805">
        <v>1.39</v>
      </c>
      <c r="V622" s="805"/>
      <c r="W622" s="805"/>
      <c r="X622" s="805"/>
      <c r="Y622" s="805"/>
      <c r="Z622" s="805">
        <v>67.599999999999994</v>
      </c>
      <c r="AA622" s="512">
        <v>62</v>
      </c>
      <c r="AB622" s="512"/>
      <c r="AC622" s="512"/>
      <c r="AD622" s="807"/>
      <c r="AE622" s="805"/>
      <c r="AF622" s="805"/>
      <c r="AG622" s="805"/>
      <c r="AH622" s="805"/>
      <c r="AI622" s="512"/>
      <c r="AJ622" s="512" t="s">
        <v>1903</v>
      </c>
      <c r="AK622" s="807"/>
      <c r="AL622" s="512"/>
      <c r="AM622" s="807"/>
      <c r="AN622" s="512"/>
      <c r="AO622" s="559">
        <f t="array" ref="AO622">IF(AQ622="N/A","",GetRapPrice(I622,H622,J622,K622))</f>
        <v>50500</v>
      </c>
      <c r="AP622" s="509">
        <f t="shared" si="144"/>
        <v>-0.43999999999999995</v>
      </c>
      <c r="AQ622" s="508">
        <f t="array" ref="AQ622">GetFMP(I622,H622,J622,K622,L622,M622,N622,O622,(Q622+R622)/2,Z622,AJ622,"Y")</f>
        <v>28280.000000000004</v>
      </c>
      <c r="AR622" s="504">
        <f t="shared" si="145"/>
        <v>141965.6</v>
      </c>
      <c r="AS622" s="808"/>
      <c r="AT622" s="809"/>
      <c r="AU622" s="810"/>
      <c r="AV622" s="810"/>
      <c r="AW622" s="811" t="s">
        <v>229</v>
      </c>
      <c r="AX622" s="811" t="s">
        <v>1183</v>
      </c>
      <c r="AY622" s="810" t="s">
        <v>1183</v>
      </c>
      <c r="AZ622" s="810" t="s">
        <v>1183</v>
      </c>
      <c r="BA622" s="810" t="s">
        <v>1183</v>
      </c>
      <c r="BB622" s="810" t="s">
        <v>1183</v>
      </c>
      <c r="BC622" s="810" t="s">
        <v>1183</v>
      </c>
      <c r="BD622" s="810" t="s">
        <v>1183</v>
      </c>
      <c r="BE622" s="810" t="s">
        <v>1183</v>
      </c>
      <c r="BF622" s="811">
        <f>NaturalRelatedDisc(I622,H622,J622,K622,AX622,"Y",L622,M622,N622,O622)+NaturalRelatedDisc(I622,H622,J622,K622,AY622,"Y",L622,M622,N622,O622)+OpenRelatedDisc(I622,H622,J622,K622,AZ622,"Y",L622,M622,N622,O622)+GrainingRelatedDisc(I622,H622,J622,K622,BA622,"Surface","Y",L622,M622,N622,O622)+GrainingRelatedDisc(I622,H622,J622,K622,BB622,"Internal","Y",L622,M622,N622,O622)+OthersRelatedDisc(I622,H622,J622,K622,BC622,"Y",L622,M622,N622,O622)+OthersRelatedDisc(I622,H622,J622,K622,BD622,"Y",L622,M622,N622,O622)+OthersRelatedDisc(I622,H622,J622,K622,BE622,"Y",L622,M622,N622,O622)+cutrelatedDisc(I622,H622,J622,K622,L622,M622,N622,AW622,"Y",O622)+GetColClarupgDwg(I622,H622,J622,K622,AU622,AV622,"Y",L622)</f>
        <v>0</v>
      </c>
      <c r="BG622" s="810" t="s">
        <v>1183</v>
      </c>
      <c r="BH622" s="810" t="s">
        <v>1183</v>
      </c>
      <c r="BI622" s="811">
        <f t="shared" si="146"/>
        <v>0</v>
      </c>
      <c r="BJ622" s="810" t="s">
        <v>1183</v>
      </c>
      <c r="BK622" s="810" t="s">
        <v>1183</v>
      </c>
      <c r="BL622" s="810" t="s">
        <v>1326</v>
      </c>
      <c r="BM622" s="811">
        <f t="shared" si="147"/>
        <v>0</v>
      </c>
      <c r="BN622" s="812" t="s">
        <v>861</v>
      </c>
      <c r="BO622" s="812" t="s">
        <v>861</v>
      </c>
      <c r="BP622" s="812" t="s">
        <v>749</v>
      </c>
      <c r="BQ622" s="811">
        <f>cleanrelateddisc(I622, H622, J622, K622, BN622, BO622, "Y", L622, M622, N622)+HARelatedDisc(I622, H622, J622, K622,BP622, "Y", L622)</f>
        <v>0</v>
      </c>
      <c r="BR622" s="810"/>
      <c r="BS622" s="810"/>
      <c r="BT622" s="811"/>
      <c r="BU622" s="811"/>
      <c r="BV622" s="810"/>
      <c r="BW622" s="811"/>
      <c r="BX622" s="810"/>
      <c r="BY622" s="813"/>
      <c r="BZ622" s="811"/>
      <c r="CA622" s="813"/>
      <c r="CB622" s="811"/>
      <c r="CC622" s="810"/>
      <c r="CD622" s="810"/>
      <c r="CE622" s="810"/>
      <c r="CF622" s="810"/>
      <c r="CG622" s="810"/>
      <c r="CH622" s="810"/>
      <c r="CI622" s="810"/>
      <c r="CJ622" s="810"/>
      <c r="CK622" s="814"/>
      <c r="CL622" s="815">
        <f t="array" ref="CL622">getSection(I622,J622,K622)</f>
        <v>2</v>
      </c>
      <c r="CM622" s="508">
        <f t="array" ref="CM622">IF(AQ622="N/A","",IF(CU622="N/A",0,GetRapPrice(I622,H622,J622,K622)))</f>
        <v>50500</v>
      </c>
      <c r="CN622" s="509">
        <f t="shared" si="148"/>
        <v>-0.43999999999999995</v>
      </c>
      <c r="CO622" s="509">
        <f t="array" ref="CO622">IF(AQ622="N/A","",IF(CU622="N/A",0,IF(ISBLANK(G622),0,GetPolSymmDiscount(I622,H622,J622,K622,L622,M622,N622,O622))))</f>
        <v>0</v>
      </c>
      <c r="CP622" s="509">
        <f t="array" ref="CP622">IF(AQ622="N/A","",Depthdisc(I622,H622,L622,J622,K622,Z622,"Y"))</f>
        <v>0</v>
      </c>
      <c r="CQ622" s="509">
        <f t="array" ref="CQ622">IF(AQ622="N/A","",IF(CU622="N/A",0,GetSizePremiums(I622,H622,J622,K622,L622,M622,N622,O622,getSection(G622,J622,K622))))</f>
        <v>0</v>
      </c>
      <c r="CR622" s="509">
        <f t="array" ref="CR622">IF(AQ622="N/A","",IF(CU622="N/A",0,IF(ISBLANK(G622),0,GetDiameterPremiums(I622,H622,L622,M622,N622,O622,J622,K622,T622))))</f>
        <v>0</v>
      </c>
      <c r="CS622" s="509">
        <f t="array" ref="CS622">IF(AQ622="N/A","",IF(CU622="N/A",0,IF(ISBLANK(G622),0,GetKtoSPremiums(I622,H622,J622,K622,AJ622))))</f>
        <v>0</v>
      </c>
      <c r="CT622" s="509">
        <f t="shared" si="149"/>
        <v>-0.43999999999999995</v>
      </c>
      <c r="CU622" s="508">
        <f t="array" ref="CU622">IF(AQ622="N/A","",GetFMP(I622, H622, J622, K622, L622, M622, N622, O622, (Q622+R622)/2,Z622,AJ622,"Y"))</f>
        <v>28280.000000000004</v>
      </c>
      <c r="CV622" s="504">
        <f t="shared" si="150"/>
        <v>141965.6</v>
      </c>
      <c r="CW622" s="508">
        <f t="shared" si="151"/>
        <v>50500</v>
      </c>
      <c r="CX622" s="717">
        <f t="shared" si="152"/>
        <v>0</v>
      </c>
      <c r="CY622" s="717">
        <f>IF(OR(AQ622="N/A",BM622="N/A",BI622="N/A"),"",IF(AND(H622&lt;1,H622&gt;=0.3,I621="ROUND"),IF(CT622&gt;=-0.4,-0.2,-0.15),MAX(CX622,IF(OR(AQ622="N/A",BM622="N/A",BI622="N/A"),"",GetFinalDiscount("Y", I622, H622, J622, K622, L622, M622, N622, O622, AS622, AT622,AU622,AV622, AW622, AX622,AY622, AZ622, BA622, BB622,BC622,BD622, BE622,BG622, BH622, BJ622, BK622, BN622, BO622, BP622)))))</f>
        <v>0</v>
      </c>
      <c r="CZ622" s="717">
        <f t="shared" si="153"/>
        <v>-0.43999999999999995</v>
      </c>
      <c r="DA622" s="509">
        <f t="shared" si="154"/>
        <v>-0.43999999999999995</v>
      </c>
      <c r="DB622" s="504">
        <f t="shared" si="155"/>
        <v>28280.000000000004</v>
      </c>
      <c r="DC622" s="504">
        <f t="shared" si="156"/>
        <v>141965.6</v>
      </c>
      <c r="DD622" s="504" t="str">
        <f t="shared" si="157"/>
        <v/>
      </c>
      <c r="DE622" s="504">
        <f t="array" ref="DE622">IF(OR(AQ622="N/A",BM622="N/A",BI622="N/A"),"",GetCertCharge(H622,"Y",AL622))</f>
        <v>567</v>
      </c>
      <c r="DF622" s="504">
        <f>IF(OR(AQ622="N/A",BM622="N/A",BI622="N/A"),"",DC622*Parameters!$L$3)</f>
        <v>5678.6240000000007</v>
      </c>
      <c r="DG622" s="504">
        <f t="shared" si="158"/>
        <v>135719.976</v>
      </c>
      <c r="DH622" s="504">
        <f t="shared" si="159"/>
        <v>27035.851792828686</v>
      </c>
    </row>
    <row r="623" spans="2:112" x14ac:dyDescent="0.25">
      <c r="B623" s="798"/>
      <c r="C623" s="799" t="s">
        <v>1510</v>
      </c>
      <c r="D623" s="512"/>
      <c r="E623" s="512"/>
      <c r="F623" s="722" t="s">
        <v>24</v>
      </c>
      <c r="G623" s="800"/>
      <c r="H623" s="801">
        <v>5.35</v>
      </c>
      <c r="I623" s="509" t="s">
        <v>196</v>
      </c>
      <c r="J623" s="802" t="s">
        <v>186</v>
      </c>
      <c r="K623" s="803" t="s">
        <v>187</v>
      </c>
      <c r="L623" s="804" t="s">
        <v>188</v>
      </c>
      <c r="M623" s="805" t="s">
        <v>202</v>
      </c>
      <c r="N623" s="804" t="s">
        <v>188</v>
      </c>
      <c r="O623" s="804" t="s">
        <v>22</v>
      </c>
      <c r="P623" s="806"/>
      <c r="Q623" s="805"/>
      <c r="R623" s="805"/>
      <c r="S623" s="805"/>
      <c r="T623" s="805"/>
      <c r="U623" s="805"/>
      <c r="V623" s="805"/>
      <c r="W623" s="805"/>
      <c r="X623" s="805"/>
      <c r="Y623" s="805"/>
      <c r="Z623" s="805"/>
      <c r="AA623" s="512"/>
      <c r="AB623" s="512"/>
      <c r="AC623" s="512"/>
      <c r="AD623" s="807"/>
      <c r="AE623" s="805"/>
      <c r="AF623" s="805"/>
      <c r="AG623" s="805"/>
      <c r="AH623" s="805"/>
      <c r="AI623" s="512"/>
      <c r="AJ623" s="512"/>
      <c r="AK623" s="807"/>
      <c r="AL623" s="512"/>
      <c r="AM623" s="807"/>
      <c r="AN623" s="512"/>
      <c r="AO623" s="559">
        <f t="array" ref="AO623">IF(AQ623="N/A","",GetRapPrice(I623,H623,J623,K623))</f>
        <v>120000</v>
      </c>
      <c r="AP623" s="509">
        <f t="shared" si="144"/>
        <v>-0.40999999999999992</v>
      </c>
      <c r="AQ623" s="508">
        <f t="array" ref="AQ623">GetFMP(I623,H623,J623,K623,L623,M623,N623,O623,(Q623+R623)/2,Z623,AJ623,"Y")</f>
        <v>70800.000000000015</v>
      </c>
      <c r="AR623" s="504">
        <f t="shared" si="145"/>
        <v>378780.00000000006</v>
      </c>
      <c r="AS623" s="808"/>
      <c r="AT623" s="809"/>
      <c r="AU623" s="810"/>
      <c r="AV623" s="810"/>
      <c r="AW623" s="811"/>
      <c r="AX623" s="811" t="s">
        <v>1183</v>
      </c>
      <c r="AY623" s="810" t="s">
        <v>1183</v>
      </c>
      <c r="AZ623" s="810" t="s">
        <v>1183</v>
      </c>
      <c r="BA623" s="810" t="s">
        <v>1183</v>
      </c>
      <c r="BB623" s="810" t="s">
        <v>1183</v>
      </c>
      <c r="BC623" s="810" t="s">
        <v>1183</v>
      </c>
      <c r="BD623" s="810" t="s">
        <v>1183</v>
      </c>
      <c r="BE623" s="810" t="s">
        <v>1183</v>
      </c>
      <c r="BF623" s="811">
        <f>NaturalRelatedDisc(I623,H623,J623,K623,AX623,"Y",L623,M623,N623,O623)+NaturalRelatedDisc(I623,H623,J623,K623,AY623,"Y",L623,M623,N623,O623)+OpenRelatedDisc(I623,H623,J623,K623,AZ623,"Y",L623,M623,N623,O623)+GrainingRelatedDisc(I623,H623,J623,K623,BA623,"Surface","Y",L623,M623,N623,O623)+GrainingRelatedDisc(I623,H623,J623,K623,BB623,"Internal","Y",L623,M623,N623,O623)+OthersRelatedDisc(I623,H623,J623,K623,BC623,"Y",L623,M623,N623,O623)+OthersRelatedDisc(I623,H623,J623,K623,BD623,"Y",L623,M623,N623,O623)+OthersRelatedDisc(I623,H623,J623,K623,BE623,"Y",L623,M623,N623,O623)+cutrelatedDisc(I623,H623,J623,K623,L623,M623,N623,AW623,"Y",O623)+GetColClarupgDwg(I623,H623,J623,K623,AU623,AV623,"Y",L623)</f>
        <v>0.03</v>
      </c>
      <c r="BG623" s="810" t="s">
        <v>1183</v>
      </c>
      <c r="BH623" s="810" t="s">
        <v>1183</v>
      </c>
      <c r="BI623" s="811">
        <f t="shared" si="146"/>
        <v>0</v>
      </c>
      <c r="BJ623" s="810" t="s">
        <v>1183</v>
      </c>
      <c r="BK623" s="810" t="s">
        <v>1183</v>
      </c>
      <c r="BL623" s="810" t="s">
        <v>1322</v>
      </c>
      <c r="BM623" s="811">
        <f t="shared" si="147"/>
        <v>0</v>
      </c>
      <c r="BN623" s="812"/>
      <c r="BO623" s="812"/>
      <c r="BP623" s="812" t="s">
        <v>749</v>
      </c>
      <c r="BQ623" s="811">
        <f>cleanrelateddisc(I623, H623, J623, K623, BN623, BO623, "Y", L623, M623, N623)+HARelatedDisc(I623, H623, J623, K623,BP623, "Y", L623)</f>
        <v>0</v>
      </c>
      <c r="BR623" s="810"/>
      <c r="BS623" s="810"/>
      <c r="BT623" s="811"/>
      <c r="BU623" s="811"/>
      <c r="BV623" s="810"/>
      <c r="BW623" s="811"/>
      <c r="BX623" s="810"/>
      <c r="BY623" s="813"/>
      <c r="BZ623" s="811"/>
      <c r="CA623" s="813"/>
      <c r="CB623" s="811"/>
      <c r="CC623" s="810"/>
      <c r="CD623" s="810"/>
      <c r="CE623" s="810"/>
      <c r="CF623" s="810"/>
      <c r="CG623" s="810"/>
      <c r="CH623" s="810"/>
      <c r="CI623" s="810"/>
      <c r="CJ623" s="810"/>
      <c r="CK623" s="814"/>
      <c r="CL623" s="815">
        <f t="array" ref="CL623">getSection(I623,J623,K623)</f>
        <v>1</v>
      </c>
      <c r="CM623" s="508">
        <f t="array" ref="CM623">IF(AQ623="N/A","",IF(CU623="N/A",0,GetRapPrice(I623,H623,J623,K623)))</f>
        <v>120000</v>
      </c>
      <c r="CN623" s="509">
        <f t="shared" si="148"/>
        <v>-0.40999999999999992</v>
      </c>
      <c r="CO623" s="509">
        <f t="array" ref="CO623">IF(AQ623="N/A","",IF(CU623="N/A",0,IF(ISBLANK(G623),0,GetPolSymmDiscount(I623,H623,J623,K623,L623,M623,N623,O623))))</f>
        <v>0</v>
      </c>
      <c r="CP623" s="509">
        <f t="array" ref="CP623">IF(AQ623="N/A","",Depthdisc(I623,H623,L623,J623,K623,Z623,"Y"))</f>
        <v>0</v>
      </c>
      <c r="CQ623" s="509">
        <f t="array" ref="CQ623">IF(AQ623="N/A","",IF(CU623="N/A",0,GetSizePremiums(I623,H623,J623,K623,L623,M623,N623,O623,getSection(G623,J623,K623))))</f>
        <v>0</v>
      </c>
      <c r="CR623" s="509">
        <f t="array" ref="CR623">IF(AQ623="N/A","",IF(CU623="N/A",0,IF(ISBLANK(G623),0,GetDiameterPremiums(I623,H623,L623,M623,N623,O623,J623,K623,T623))))</f>
        <v>0</v>
      </c>
      <c r="CS623" s="509">
        <f t="array" ref="CS623">IF(AQ623="N/A","",IF(CU623="N/A",0,IF(ISBLANK(G623),0,GetKtoSPremiums(I623,H623,J623,K623,AJ623))))</f>
        <v>0</v>
      </c>
      <c r="CT623" s="509">
        <f t="shared" si="149"/>
        <v>-0.40999999999999992</v>
      </c>
      <c r="CU623" s="508">
        <f t="array" ref="CU623">IF(AQ623="N/A","",GetFMP(I623, H623, J623, K623, L623, M623, N623, O623, (Q623+R623)/2,Z623,AJ623,"Y"))</f>
        <v>70800.000000000015</v>
      </c>
      <c r="CV623" s="504">
        <f t="shared" si="150"/>
        <v>378780.00000000006</v>
      </c>
      <c r="CW623" s="508">
        <f t="shared" si="151"/>
        <v>120000</v>
      </c>
      <c r="CX623" s="717">
        <f t="shared" si="152"/>
        <v>0.03</v>
      </c>
      <c r="CY623" s="717">
        <f>IF(OR(AQ623="N/A",BM623="N/A",BI623="N/A"),"",IF(AND(H623&lt;1,H623&gt;=0.3,I622="ROUND"),IF(CT623&gt;=-0.4,-0.2,-0.15),MAX(CX623,IF(OR(AQ623="N/A",BM623="N/A",BI623="N/A"),"",GetFinalDiscount("Y", I623, H623, J623, K623, L623, M623, N623, O623, AS623, AT623,AU623,AV623, AW623, AX623,AY623, AZ623, BA623, BB623,BC623,BD623, BE623,BG623, BH623, BJ623, BK623, BN623, BO623, BP623)))))</f>
        <v>0.03</v>
      </c>
      <c r="CZ623" s="717">
        <f t="shared" si="153"/>
        <v>-0.40999999999999992</v>
      </c>
      <c r="DA623" s="509">
        <f t="shared" si="154"/>
        <v>-0.37999999999999989</v>
      </c>
      <c r="DB623" s="504">
        <f t="shared" si="155"/>
        <v>74400.000000000015</v>
      </c>
      <c r="DC623" s="504">
        <f t="shared" si="156"/>
        <v>398040.00000000006</v>
      </c>
      <c r="DD623" s="504" t="str">
        <f t="shared" si="157"/>
        <v/>
      </c>
      <c r="DE623" s="504">
        <f t="array" ref="DE623">IF(OR(AQ623="N/A",BM623="N/A",BI623="N/A"),"",GetCertCharge(H623,"Y",AL623))</f>
        <v>567</v>
      </c>
      <c r="DF623" s="504">
        <f>IF(OR(AQ623="N/A",BM623="N/A",BI623="N/A"),"",DC623*Parameters!$L$3)</f>
        <v>15921.600000000002</v>
      </c>
      <c r="DG623" s="504">
        <f t="shared" si="158"/>
        <v>381551.40000000008</v>
      </c>
      <c r="DH623" s="504">
        <f t="shared" si="159"/>
        <v>71318.018691588804</v>
      </c>
    </row>
    <row r="624" spans="2:112" x14ac:dyDescent="0.25">
      <c r="B624" s="798"/>
      <c r="C624" s="799" t="s">
        <v>1882</v>
      </c>
      <c r="D624" s="512"/>
      <c r="E624" s="512"/>
      <c r="F624" s="722" t="s">
        <v>24</v>
      </c>
      <c r="G624" s="800"/>
      <c r="H624" s="801">
        <v>5.35</v>
      </c>
      <c r="I624" s="509" t="s">
        <v>196</v>
      </c>
      <c r="J624" s="802" t="s">
        <v>186</v>
      </c>
      <c r="K624" s="803" t="s">
        <v>187</v>
      </c>
      <c r="L624" s="804" t="s">
        <v>188</v>
      </c>
      <c r="M624" s="805" t="s">
        <v>202</v>
      </c>
      <c r="N624" s="804" t="s">
        <v>188</v>
      </c>
      <c r="O624" s="804" t="s">
        <v>22</v>
      </c>
      <c r="P624" s="806"/>
      <c r="Q624" s="805"/>
      <c r="R624" s="805"/>
      <c r="S624" s="805"/>
      <c r="T624" s="805"/>
      <c r="U624" s="805"/>
      <c r="V624" s="805"/>
      <c r="W624" s="805"/>
      <c r="X624" s="805"/>
      <c r="Y624" s="805"/>
      <c r="Z624" s="805"/>
      <c r="AA624" s="512"/>
      <c r="AB624" s="512"/>
      <c r="AC624" s="512"/>
      <c r="AD624" s="807"/>
      <c r="AE624" s="805"/>
      <c r="AF624" s="805"/>
      <c r="AG624" s="805"/>
      <c r="AH624" s="805"/>
      <c r="AI624" s="512"/>
      <c r="AJ624" s="512"/>
      <c r="AK624" s="807"/>
      <c r="AL624" s="512"/>
      <c r="AM624" s="807"/>
      <c r="AN624" s="512"/>
      <c r="AO624" s="559">
        <f t="array" ref="AO624">IF(AQ624="N/A","",GetRapPrice(I624,H624,J624,K624))</f>
        <v>120000</v>
      </c>
      <c r="AP624" s="509">
        <f t="shared" si="144"/>
        <v>-0.40999999999999992</v>
      </c>
      <c r="AQ624" s="508">
        <f t="array" ref="AQ624">GetFMP(I624,H624,J624,K624,L624,M624,N624,O624,(Q624+R624)/2,Z624,AJ624,"Y")</f>
        <v>70800.000000000015</v>
      </c>
      <c r="AR624" s="504">
        <f t="shared" si="145"/>
        <v>378780.00000000006</v>
      </c>
      <c r="AS624" s="808"/>
      <c r="AT624" s="809"/>
      <c r="AU624" s="810"/>
      <c r="AV624" s="810"/>
      <c r="AW624" s="811"/>
      <c r="AX624" s="811" t="s">
        <v>1183</v>
      </c>
      <c r="AY624" s="810" t="s">
        <v>1183</v>
      </c>
      <c r="AZ624" s="810" t="s">
        <v>1183</v>
      </c>
      <c r="BA624" s="810" t="s">
        <v>1183</v>
      </c>
      <c r="BB624" s="810" t="s">
        <v>1183</v>
      </c>
      <c r="BC624" s="810" t="s">
        <v>1183</v>
      </c>
      <c r="BD624" s="810" t="s">
        <v>1183</v>
      </c>
      <c r="BE624" s="810" t="s">
        <v>1183</v>
      </c>
      <c r="BF624" s="811">
        <f>NaturalRelatedDisc(I624,H624,J624,K624,AX624,"Y",L624,M624,N624,O624)+NaturalRelatedDisc(I624,H624,J624,K624,AY624,"Y",L624,M624,N624,O624)+OpenRelatedDisc(I624,H624,J624,K624,AZ624,"Y",L624,M624,N624,O624)+GrainingRelatedDisc(I624,H624,J624,K624,BA624,"Surface","Y",L624,M624,N624,O624)+GrainingRelatedDisc(I624,H624,J624,K624,BB624,"Internal","Y",L624,M624,N624,O624)+OthersRelatedDisc(I624,H624,J624,K624,BC624,"Y",L624,M624,N624,O624)+OthersRelatedDisc(I624,H624,J624,K624,BD624,"Y",L624,M624,N624,O624)+OthersRelatedDisc(I624,H624,J624,K624,BE624,"Y",L624,M624,N624,O624)+cutrelatedDisc(I624,H624,J624,K624,L624,M624,N624,AW624,"Y",O624)+GetColClarupgDwg(I624,H624,J624,K624,AU624,AV624,"Y",L624)</f>
        <v>0.03</v>
      </c>
      <c r="BG624" s="810" t="s">
        <v>1183</v>
      </c>
      <c r="BH624" s="810" t="s">
        <v>1183</v>
      </c>
      <c r="BI624" s="811">
        <f t="shared" si="146"/>
        <v>0</v>
      </c>
      <c r="BJ624" s="810" t="s">
        <v>1183</v>
      </c>
      <c r="BK624" s="810" t="s">
        <v>1183</v>
      </c>
      <c r="BL624" s="810" t="s">
        <v>1322</v>
      </c>
      <c r="BM624" s="811">
        <f t="shared" si="147"/>
        <v>0</v>
      </c>
      <c r="BN624" s="812"/>
      <c r="BO624" s="812"/>
      <c r="BP624" s="812" t="s">
        <v>749</v>
      </c>
      <c r="BQ624" s="811">
        <f>cleanrelateddisc(I624, H624, J624, K624, BN624, BO624, "Y", L624, M624, N624)+HARelatedDisc(I624, H624, J624, K624,BP624, "Y", L624)</f>
        <v>0</v>
      </c>
      <c r="BR624" s="810"/>
      <c r="BS624" s="810"/>
      <c r="BT624" s="811"/>
      <c r="BU624" s="811"/>
      <c r="BV624" s="810"/>
      <c r="BW624" s="811"/>
      <c r="BX624" s="810"/>
      <c r="BY624" s="813"/>
      <c r="BZ624" s="811"/>
      <c r="CA624" s="813"/>
      <c r="CB624" s="811"/>
      <c r="CC624" s="810"/>
      <c r="CD624" s="810"/>
      <c r="CE624" s="810"/>
      <c r="CF624" s="810"/>
      <c r="CG624" s="810"/>
      <c r="CH624" s="810"/>
      <c r="CI624" s="810"/>
      <c r="CJ624" s="810"/>
      <c r="CK624" s="814"/>
      <c r="CL624" s="815">
        <f t="array" ref="CL624">getSection(I624,J624,K624)</f>
        <v>1</v>
      </c>
      <c r="CM624" s="508">
        <f t="array" ref="CM624">IF(AQ624="N/A","",IF(CU624="N/A",0,GetRapPrice(I624,H624,J624,K624)))</f>
        <v>120000</v>
      </c>
      <c r="CN624" s="509">
        <f t="shared" si="148"/>
        <v>-0.40999999999999992</v>
      </c>
      <c r="CO624" s="509">
        <f t="array" ref="CO624">IF(AQ624="N/A","",IF(CU624="N/A",0,IF(ISBLANK(G624),0,GetPolSymmDiscount(I624,H624,J624,K624,L624,M624,N624,O624))))</f>
        <v>0</v>
      </c>
      <c r="CP624" s="509">
        <f t="array" ref="CP624">IF(AQ624="N/A","",Depthdisc(I624,H624,L624,J624,K624,Z624,"Y"))</f>
        <v>0</v>
      </c>
      <c r="CQ624" s="509">
        <f t="array" ref="CQ624">IF(AQ624="N/A","",IF(CU624="N/A",0,GetSizePremiums(I624,H624,J624,K624,L624,M624,N624,O624,getSection(G624,J624,K624))))</f>
        <v>0</v>
      </c>
      <c r="CR624" s="509">
        <f t="array" ref="CR624">IF(AQ624="N/A","",IF(CU624="N/A",0,IF(ISBLANK(G624),0,GetDiameterPremiums(I624,H624,L624,M624,N624,O624,J624,K624,T624))))</f>
        <v>0</v>
      </c>
      <c r="CS624" s="509">
        <f t="array" ref="CS624">IF(AQ624="N/A","",IF(CU624="N/A",0,IF(ISBLANK(G624),0,GetKtoSPremiums(I624,H624,J624,K624,AJ624))))</f>
        <v>0</v>
      </c>
      <c r="CT624" s="509">
        <f t="shared" si="149"/>
        <v>-0.40999999999999992</v>
      </c>
      <c r="CU624" s="508">
        <f t="array" ref="CU624">IF(AQ624="N/A","",GetFMP(I624, H624, J624, K624, L624, M624, N624, O624, (Q624+R624)/2,Z624,AJ624,"Y"))</f>
        <v>70800.000000000015</v>
      </c>
      <c r="CV624" s="504">
        <f t="shared" si="150"/>
        <v>378780.00000000006</v>
      </c>
      <c r="CW624" s="508">
        <f t="shared" si="151"/>
        <v>120000</v>
      </c>
      <c r="CX624" s="717">
        <f t="shared" si="152"/>
        <v>0.03</v>
      </c>
      <c r="CY624" s="717">
        <f>IF(OR(AQ624="N/A",BM624="N/A",BI624="N/A"),"",IF(AND(H624&lt;1,H624&gt;=0.3,I623="ROUND"),IF(CT624&gt;=-0.4,-0.2,-0.15),MAX(CX624,IF(OR(AQ624="N/A",BM624="N/A",BI624="N/A"),"",GetFinalDiscount("Y", I624, H624, J624, K624, L624, M624, N624, O624, AS624, AT624,AU624,AV624, AW624, AX624,AY624, AZ624, BA624, BB624,BC624,BD624, BE624,BG624, BH624, BJ624, BK624, BN624, BO624, BP624)))))</f>
        <v>0.03</v>
      </c>
      <c r="CZ624" s="717">
        <f t="shared" si="153"/>
        <v>-0.40999999999999992</v>
      </c>
      <c r="DA624" s="509">
        <f t="shared" si="154"/>
        <v>-0.37999999999999989</v>
      </c>
      <c r="DB624" s="504">
        <f t="shared" si="155"/>
        <v>74400.000000000015</v>
      </c>
      <c r="DC624" s="504">
        <f t="shared" si="156"/>
        <v>398040.00000000006</v>
      </c>
      <c r="DD624" s="504" t="str">
        <f t="shared" si="157"/>
        <v/>
      </c>
      <c r="DE624" s="504">
        <f t="array" ref="DE624">IF(OR(AQ624="N/A",BM624="N/A",BI624="N/A"),"",GetCertCharge(H624,"Y",AL624))</f>
        <v>567</v>
      </c>
      <c r="DF624" s="504">
        <f>IF(OR(AQ624="N/A",BM624="N/A",BI624="N/A"),"",DC624*Parameters!$L$3)</f>
        <v>15921.600000000002</v>
      </c>
      <c r="DG624" s="504">
        <f t="shared" si="158"/>
        <v>381551.40000000008</v>
      </c>
      <c r="DH624" s="504">
        <f t="shared" si="159"/>
        <v>71318.018691588804</v>
      </c>
    </row>
  </sheetData>
  <sheetProtection autoFilter="0"/>
  <mergeCells count="4">
    <mergeCell ref="CW1:DC1"/>
    <mergeCell ref="A1:E1"/>
    <mergeCell ref="AO1:AR1"/>
    <mergeCell ref="CL1:CV1"/>
  </mergeCells>
  <phoneticPr fontId="48" type="noConversion"/>
  <conditionalFormatting sqref="G3:G624">
    <cfRule type="duplicateValues" dxfId="326" priority="105"/>
  </conditionalFormatting>
  <dataValidations count="6">
    <dataValidation type="list" allowBlank="1" showInputMessage="1" showErrorMessage="1" sqref="E3:E624 AI3:AI624">
      <formula1>"Yes,No"</formula1>
    </dataValidation>
    <dataValidation type="list" allowBlank="1" showInputMessage="1" showErrorMessage="1" sqref="J3:J624">
      <formula1>"D,E,F,G,H,I,J,K,L,M,N,O"</formula1>
    </dataValidation>
    <dataValidation type="list" allowBlank="1" showInputMessage="1" showErrorMessage="1" sqref="K3:K624">
      <formula1>"IF,VVS1,VVS2,VS1,VS2,SI1,SI2,I1,I2"</formula1>
    </dataValidation>
    <dataValidation type="list" allowBlank="1" showInputMessage="1" showErrorMessage="1" sqref="AH3:AH624">
      <formula1>"FAC"</formula1>
    </dataValidation>
    <dataValidation type="list" allowBlank="1" showInputMessage="1" showErrorMessage="1" sqref="AG3:AG624">
      <formula1>"NON,SM"</formula1>
    </dataValidation>
    <dataValidation type="list" allowBlank="1" showInputMessage="1" showErrorMessage="1" sqref="F3:F624">
      <formula1>"GIA"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>
          <x14:formula1>
            <xm:f>'Field Validations'!$V$3:$V$4</xm:f>
          </x14:formula1>
          <xm:sqref>BP3:BP624</xm:sqref>
        </x14:dataValidation>
        <x14:dataValidation type="list" allowBlank="1" showInputMessage="1" showErrorMessage="1">
          <x14:formula1>
            <xm:f>'Field Validations'!$T$3:$T$6</xm:f>
          </x14:formula1>
          <xm:sqref>BB3:BB624</xm:sqref>
        </x14:dataValidation>
        <x14:dataValidation type="list" allowBlank="1" showInputMessage="1" showErrorMessage="1">
          <x14:formula1>
            <xm:f>'Field Validations'!$R$3:$R$4</xm:f>
          </x14:formula1>
          <xm:sqref>BN3:BN624</xm:sqref>
        </x14:dataValidation>
        <x14:dataValidation type="list" allowBlank="1" showInputMessage="1" showErrorMessage="1">
          <x14:formula1>
            <xm:f>'Field Validations'!$C$3:$C$7</xm:f>
          </x14:formula1>
          <xm:sqref>AT3:AT624</xm:sqref>
        </x14:dataValidation>
        <x14:dataValidation type="list" allowBlank="1" showInputMessage="1" showErrorMessage="1">
          <x14:formula1>
            <xm:f>'Field Validations'!$B$3:$B$25</xm:f>
          </x14:formula1>
          <xm:sqref>AS3:AS624</xm:sqref>
        </x14:dataValidation>
        <x14:dataValidation type="list" allowBlank="1" showInputMessage="1" showErrorMessage="1">
          <x14:formula1>
            <xm:f>'Field Validations'!$O$3:$O$7</xm:f>
          </x14:formula1>
          <xm:sqref>BJ3:BJ624</xm:sqref>
        </x14:dataValidation>
        <x14:dataValidation type="list" allowBlank="1" showInputMessage="1" showErrorMessage="1">
          <x14:formula1>
            <xm:f>'Field Validations'!$X$3:$X$4</xm:f>
          </x14:formula1>
          <xm:sqref>BR3:CJ624</xm:sqref>
        </x14:dataValidation>
        <x14:dataValidation type="list" allowBlank="1" showInputMessage="1" showErrorMessage="1">
          <x14:formula1>
            <xm:f>'Field Validations'!$K$3:$K$12</xm:f>
          </x14:formula1>
          <xm:sqref>BH510 BH66 BH89 BH106:BH107 BH155 BH157:BH159 BH166 BH299 BH341 BH377 BH420 BH449:BH450 BG3:BG624 BH507</xm:sqref>
        </x14:dataValidation>
        <x14:dataValidation type="list" allowBlank="1" showInputMessage="1" showErrorMessage="1">
          <x14:formula1>
            <xm:f>'Field Validations'!$M$3:$M$7</xm:f>
          </x14:formula1>
          <xm:sqref>BH511:BH624 BH3:BH65 BH67:BH88 BH90:BH105 BH108:BH154 BH156 BH160:BH165 BH167:BH298 BH300:BH340 BH342:BH376 BH378:BH419 BH421:BH448 BH451:BH506 BH508:BH509</xm:sqref>
        </x14:dataValidation>
        <x14:dataValidation type="list" allowBlank="1" showInputMessage="1" showErrorMessage="1">
          <x14:formula1>
            <xm:f>'Field Validations'!$P$3:$P$7</xm:f>
          </x14:formula1>
          <xm:sqref>BK3:BK624</xm:sqref>
        </x14:dataValidation>
        <x14:dataValidation type="list" allowBlank="1" showInputMessage="1" showErrorMessage="1">
          <x14:formula1>
            <xm:f>'Field Validations'!$W$3:$W$4</xm:f>
          </x14:formula1>
          <xm:sqref>BO3:BO624</xm:sqref>
        </x14:dataValidation>
        <x14:dataValidation type="list" allowBlank="1" showInputMessage="1" showErrorMessage="1">
          <x14:formula1>
            <xm:f>'Field Validations'!$J$3:$J$7</xm:f>
          </x14:formula1>
          <xm:sqref>AY3:AY624</xm:sqref>
        </x14:dataValidation>
        <x14:dataValidation type="list" allowBlank="1" showInputMessage="1" showErrorMessage="1">
          <x14:formula1>
            <xm:f>'Field Validations'!$U$3:$U$6</xm:f>
          </x14:formula1>
          <xm:sqref>BA3:BA624</xm:sqref>
        </x14:dataValidation>
        <x14:dataValidation type="list" allowBlank="1" showInputMessage="1" showErrorMessage="1">
          <x14:formula1>
            <xm:f>'Field Validations'!$AB$3:$AB$7</xm:f>
          </x14:formula1>
          <xm:sqref>BD3:BD624</xm:sqref>
        </x14:dataValidation>
        <x14:dataValidation type="list" allowBlank="1" showInputMessage="1" showErrorMessage="1">
          <x14:formula1>
            <xm:f>'Field Validations'!$AD$3:$AD$7</xm:f>
          </x14:formula1>
          <xm:sqref>BC3:BC624</xm:sqref>
        </x14:dataValidation>
        <x14:dataValidation type="list" allowBlank="1" showInputMessage="1" showErrorMessage="1">
          <x14:formula1>
            <xm:f>'Field Validations'!$AC$3:$AC$7</xm:f>
          </x14:formula1>
          <xm:sqref>BE3:BE624</xm:sqref>
        </x14:dataValidation>
        <x14:dataValidation type="list" allowBlank="1" showInputMessage="1" showErrorMessage="1">
          <x14:formula1>
            <xm:f>'Field Validations'!$Q$3:$Q$14</xm:f>
          </x14:formula1>
          <xm:sqref>BL3:BL624</xm:sqref>
        </x14:dataValidation>
        <x14:dataValidation type="list" allowBlank="1" showInputMessage="1" showErrorMessage="1">
          <x14:formula1>
            <xm:f>'Field Validations'!$G$4:$G$6</xm:f>
          </x14:formula1>
          <xm:sqref>L3:N624</xm:sqref>
        </x14:dataValidation>
        <x14:dataValidation type="list" allowBlank="1" showInputMessage="1" showErrorMessage="1">
          <x14:formula1>
            <xm:f>'Field Validations'!$F$3:$F$7</xm:f>
          </x14:formula1>
          <xm:sqref>O3:O624</xm:sqref>
        </x14:dataValidation>
        <x14:dataValidation type="list" allowBlank="1" showInputMessage="1" showErrorMessage="1">
          <x14:formula1>
            <xm:f>'GIA Parameters'!$E$4:$E$11</xm:f>
          </x14:formula1>
          <xm:sqref>AE3:AF624</xm:sqref>
        </x14:dataValidation>
        <x14:dataValidation type="list" allowBlank="1" showInputMessage="1" showErrorMessage="1">
          <x14:formula1>
            <xm:f>'Field Validations'!$D$3:$D$24</xm:f>
          </x14:formula1>
          <xm:sqref>AU3:AU624</xm:sqref>
        </x14:dataValidation>
        <x14:dataValidation type="list" allowBlank="1" showInputMessage="1" showErrorMessage="1">
          <x14:formula1>
            <xm:f>'Field Validations'!$AA$3:$AA$11</xm:f>
          </x14:formula1>
          <xm:sqref>I3:I624</xm:sqref>
        </x14:dataValidation>
        <x14:dataValidation type="list" allowBlank="1" showInputMessage="1" showErrorMessage="1">
          <x14:formula1>
            <xm:f>'Field Validations'!$S$3:$S$19</xm:f>
          </x14:formula1>
          <xm:sqref>AZ3:AZ624</xm:sqref>
        </x14:dataValidation>
        <x14:dataValidation type="list" allowBlank="1" showInputMessage="1" showErrorMessage="1">
          <x14:formula1>
            <xm:f>'Field Validations'!$I$3:$I$9</xm:f>
          </x14:formula1>
          <xm:sqref>AX3:AX624</xm:sqref>
        </x14:dataValidation>
        <x14:dataValidation type="list" allowBlank="1" showInputMessage="1" showErrorMessage="1">
          <x14:formula1>
            <xm:f>'Field Validations'!$E$3:$E$19</xm:f>
          </x14:formula1>
          <xm:sqref>AV3:AV624</xm:sqref>
        </x14:dataValidation>
        <x14:dataValidation type="list" allowBlank="1" showInputMessage="1" showErrorMessage="1">
          <x14:formula1>
            <xm:f>'Field Validations'!$H$3:$H$11</xm:f>
          </x14:formula1>
          <xm:sqref>AW3:AW624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F3"/>
  <sheetViews>
    <sheetView workbookViewId="0">
      <selection sqref="A1:E1"/>
    </sheetView>
  </sheetViews>
  <sheetFormatPr defaultColWidth="9.28515625" defaultRowHeight="15" x14ac:dyDescent="0.25"/>
  <cols>
    <col min="1" max="1" width="9.28515625" style="503"/>
    <col min="2" max="2" width="16.42578125" style="503" customWidth="1"/>
    <col min="3" max="5" width="11.42578125" style="503" customWidth="1"/>
    <col min="6" max="6" width="9.28515625" style="503"/>
    <col min="7" max="7" width="10.28515625" style="504" customWidth="1"/>
    <col min="8" max="8" width="8.28515625" style="503" customWidth="1"/>
    <col min="9" max="9" width="9.28515625" style="503" customWidth="1"/>
    <col min="10" max="10" width="9.28515625" style="503"/>
    <col min="11" max="11" width="9.28515625" style="503" customWidth="1"/>
    <col min="12" max="12" width="11.7109375" style="503" customWidth="1"/>
    <col min="13" max="13" width="9.28515625" style="503"/>
    <col min="14" max="14" width="9.5703125" style="505" customWidth="1"/>
    <col min="15" max="15" width="16.28515625" style="506" customWidth="1"/>
    <col min="16" max="16" width="12.7109375" style="503" customWidth="1"/>
    <col min="17" max="17" width="8.7109375" style="503" bestFit="1" customWidth="1"/>
    <col min="18" max="18" width="19.7109375" style="503" customWidth="1"/>
    <col min="19" max="19" width="20.7109375" style="503" customWidth="1"/>
    <col min="20" max="20" width="18" style="503" customWidth="1"/>
    <col min="21" max="21" width="10.28515625" style="503" customWidth="1"/>
    <col min="22" max="22" width="8.42578125" style="503" bestFit="1" customWidth="1"/>
    <col min="23" max="23" width="11.28515625" style="503" customWidth="1"/>
    <col min="24" max="24" width="8.5703125" style="503" bestFit="1" customWidth="1"/>
    <col min="25" max="25" width="10.5703125" style="503" bestFit="1" customWidth="1"/>
    <col min="26" max="26" width="12.5703125" style="503" customWidth="1"/>
    <col min="27" max="28" width="11.42578125" style="507" customWidth="1"/>
    <col min="29" max="29" width="9.28515625" style="503"/>
    <col min="30" max="30" width="8.7109375" style="503" customWidth="1"/>
    <col min="31" max="31" width="9" style="503" customWidth="1"/>
    <col min="32" max="32" width="9.28515625" style="503"/>
    <col min="33" max="33" width="13" style="509" customWidth="1"/>
    <col min="34" max="34" width="14" style="503" customWidth="1"/>
    <col min="35" max="35" width="12.5703125" style="503" customWidth="1"/>
    <col min="36" max="36" width="9.28515625" style="509" bestFit="1" customWidth="1"/>
    <col min="37" max="37" width="13" style="509" customWidth="1"/>
    <col min="38" max="38" width="9.7109375" style="503" customWidth="1"/>
    <col min="39" max="39" width="8.7109375" style="509" customWidth="1"/>
    <col min="40" max="40" width="9.28515625" style="503" hidden="1" customWidth="1"/>
    <col min="41" max="41" width="12.7109375" style="507" hidden="1" customWidth="1"/>
    <col min="42" max="42" width="8.42578125" style="509" customWidth="1"/>
    <col min="43" max="43" width="9.28515625" style="507"/>
    <col min="44" max="44" width="8.28515625" style="509" customWidth="1"/>
    <col min="45" max="46" width="9.28515625" style="503" customWidth="1"/>
    <col min="47" max="53" width="9.28515625" style="503" hidden="1" customWidth="1"/>
    <col min="54" max="54" width="9.28515625" style="503" customWidth="1"/>
    <col min="55" max="55" width="38.28515625" style="503" customWidth="1"/>
    <col min="56" max="56" width="11.5703125" style="503" customWidth="1"/>
    <col min="57" max="57" width="9.28515625" style="508" customWidth="1"/>
    <col min="58" max="58" width="10.7109375" style="504" customWidth="1"/>
    <col min="59" max="16384" width="9.28515625" style="503"/>
  </cols>
  <sheetData>
    <row r="1" spans="1:57" customFormat="1" thickBot="1" x14ac:dyDescent="0.35">
      <c r="A1" s="860" t="s">
        <v>824</v>
      </c>
      <c r="B1" s="860"/>
      <c r="C1" s="860"/>
      <c r="D1" s="860"/>
      <c r="E1" s="861"/>
      <c r="F1" s="518" t="s">
        <v>994</v>
      </c>
      <c r="G1" s="519"/>
      <c r="H1" s="519"/>
      <c r="I1" s="519"/>
      <c r="J1" s="519"/>
      <c r="K1" s="519"/>
      <c r="L1" s="519"/>
      <c r="M1" s="519"/>
      <c r="N1" s="519"/>
      <c r="O1" s="520"/>
      <c r="P1" s="510" t="s">
        <v>1004</v>
      </c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  <c r="AE1" s="511"/>
      <c r="AF1" s="511"/>
      <c r="AG1" s="511"/>
      <c r="AH1" s="511"/>
      <c r="AI1" s="511"/>
      <c r="AJ1" s="511"/>
      <c r="AK1" s="511"/>
      <c r="AL1" s="511"/>
      <c r="AM1" s="511"/>
      <c r="AN1" s="511"/>
      <c r="AO1" s="511"/>
      <c r="AP1" s="511"/>
      <c r="AQ1" s="511"/>
      <c r="AR1" s="511"/>
      <c r="AS1" s="511"/>
      <c r="AT1" s="511"/>
      <c r="AU1" s="511"/>
      <c r="AV1" s="511"/>
      <c r="AW1" s="511"/>
      <c r="AX1" s="511"/>
      <c r="AY1" s="511"/>
      <c r="AZ1" s="511"/>
      <c r="BA1" s="511"/>
      <c r="BB1" s="511"/>
      <c r="BC1" s="521"/>
    </row>
    <row r="2" spans="1:57" customFormat="1" ht="39.75" customHeight="1" thickBot="1" x14ac:dyDescent="0.35">
      <c r="A2" s="522" t="s">
        <v>825</v>
      </c>
      <c r="B2" s="523" t="s">
        <v>163</v>
      </c>
      <c r="C2" s="523" t="s">
        <v>826</v>
      </c>
      <c r="D2" s="523" t="s">
        <v>966</v>
      </c>
      <c r="E2" s="523" t="s">
        <v>967</v>
      </c>
      <c r="F2" s="524" t="s">
        <v>827</v>
      </c>
      <c r="G2" s="525" t="s">
        <v>828</v>
      </c>
      <c r="H2" s="524" t="s">
        <v>829</v>
      </c>
      <c r="I2" s="524" t="s">
        <v>830</v>
      </c>
      <c r="J2" s="524" t="s">
        <v>831</v>
      </c>
      <c r="K2" s="524" t="s">
        <v>832</v>
      </c>
      <c r="L2" s="524" t="s">
        <v>833</v>
      </c>
      <c r="M2" s="526" t="s">
        <v>834</v>
      </c>
      <c r="N2" s="527" t="s">
        <v>972</v>
      </c>
      <c r="O2" s="528" t="s">
        <v>835</v>
      </c>
      <c r="P2" s="529" t="s">
        <v>162</v>
      </c>
      <c r="Q2" s="530" t="s">
        <v>840</v>
      </c>
      <c r="R2" s="531" t="s">
        <v>841</v>
      </c>
      <c r="S2" s="531" t="s">
        <v>169</v>
      </c>
      <c r="T2" s="531" t="s">
        <v>842</v>
      </c>
      <c r="U2" s="531" t="s">
        <v>175</v>
      </c>
      <c r="V2" s="531" t="s">
        <v>176</v>
      </c>
      <c r="W2" s="531" t="s">
        <v>178</v>
      </c>
      <c r="X2" s="531" t="s">
        <v>177</v>
      </c>
      <c r="Y2" s="531" t="s">
        <v>183</v>
      </c>
      <c r="Z2" s="531" t="s">
        <v>843</v>
      </c>
      <c r="AA2" s="532" t="s">
        <v>805</v>
      </c>
      <c r="AB2" s="532" t="s">
        <v>806</v>
      </c>
      <c r="AC2" s="532" t="s">
        <v>171</v>
      </c>
      <c r="AD2" s="533" t="s">
        <v>172</v>
      </c>
      <c r="AE2" s="533" t="s">
        <v>846</v>
      </c>
      <c r="AF2" s="533" t="s">
        <v>173</v>
      </c>
      <c r="AG2" s="534" t="s">
        <v>174</v>
      </c>
      <c r="AH2" s="534" t="s">
        <v>180</v>
      </c>
      <c r="AI2" s="534" t="s">
        <v>179</v>
      </c>
      <c r="AJ2" s="535" t="s">
        <v>849</v>
      </c>
      <c r="AK2" s="535" t="s">
        <v>850</v>
      </c>
      <c r="AL2" s="535" t="s">
        <v>851</v>
      </c>
      <c r="AM2" s="535" t="s">
        <v>852</v>
      </c>
      <c r="AN2" s="535" t="s">
        <v>853</v>
      </c>
      <c r="AO2" s="535" t="s">
        <v>854</v>
      </c>
      <c r="AP2" s="536" t="s">
        <v>855</v>
      </c>
      <c r="AQ2" s="536" t="s">
        <v>856</v>
      </c>
      <c r="AR2" s="536" t="s">
        <v>857</v>
      </c>
      <c r="AS2" s="536" t="s">
        <v>858</v>
      </c>
      <c r="AT2" s="536" t="s">
        <v>268</v>
      </c>
      <c r="AU2" s="536" t="s">
        <v>859</v>
      </c>
      <c r="AV2" s="536" t="s">
        <v>860</v>
      </c>
      <c r="AW2" s="536" t="s">
        <v>862</v>
      </c>
      <c r="AX2" s="536" t="s">
        <v>863</v>
      </c>
      <c r="AY2" s="536" t="s">
        <v>864</v>
      </c>
      <c r="AZ2" s="536" t="s">
        <v>865</v>
      </c>
      <c r="BA2" s="536" t="s">
        <v>866</v>
      </c>
      <c r="BB2" s="536" t="s">
        <v>867</v>
      </c>
      <c r="BC2" s="537" t="s">
        <v>868</v>
      </c>
    </row>
    <row r="3" spans="1:57" s="503" customFormat="1" ht="14.45" x14ac:dyDescent="0.3">
      <c r="A3" s="503">
        <v>1</v>
      </c>
      <c r="C3" s="503" t="s">
        <v>1082</v>
      </c>
      <c r="D3" s="512"/>
      <c r="E3" s="512"/>
      <c r="F3" s="503" t="s">
        <v>196</v>
      </c>
      <c r="G3" s="504">
        <v>1.55</v>
      </c>
      <c r="H3" s="503" t="s">
        <v>215</v>
      </c>
      <c r="I3" s="503" t="s">
        <v>266</v>
      </c>
      <c r="J3" s="503" t="s">
        <v>188</v>
      </c>
      <c r="K3" s="503" t="s">
        <v>188</v>
      </c>
      <c r="L3" s="503" t="s">
        <v>188</v>
      </c>
      <c r="M3" s="503" t="s">
        <v>36</v>
      </c>
      <c r="N3" s="505"/>
      <c r="O3" s="506" t="s">
        <v>749</v>
      </c>
      <c r="P3" s="503" t="s">
        <v>289</v>
      </c>
      <c r="Q3" s="503" t="s">
        <v>185</v>
      </c>
      <c r="S3" s="503" t="s">
        <v>169</v>
      </c>
      <c r="T3" s="503" t="s">
        <v>217</v>
      </c>
      <c r="U3" s="503" t="s">
        <v>223</v>
      </c>
      <c r="V3" s="503" t="s">
        <v>223</v>
      </c>
      <c r="W3" s="503" t="s">
        <v>223</v>
      </c>
      <c r="X3" s="503" t="s">
        <v>223</v>
      </c>
      <c r="Y3" s="503" t="s">
        <v>223</v>
      </c>
      <c r="AA3" s="503" t="s">
        <v>192</v>
      </c>
      <c r="AB3" s="503" t="s">
        <v>223</v>
      </c>
      <c r="AC3" s="503" t="s">
        <v>223</v>
      </c>
      <c r="AD3" s="503" t="s">
        <v>224</v>
      </c>
      <c r="AE3" s="503" t="s">
        <v>199</v>
      </c>
      <c r="AF3" s="503">
        <v>3</v>
      </c>
      <c r="AG3" s="513">
        <v>1</v>
      </c>
      <c r="AH3" s="513" t="s">
        <v>221</v>
      </c>
      <c r="AI3" s="513" t="s">
        <v>221</v>
      </c>
      <c r="AJ3" s="503" t="s">
        <v>221</v>
      </c>
      <c r="AK3" s="503" t="s">
        <v>221</v>
      </c>
      <c r="AL3" s="503" t="s">
        <v>221</v>
      </c>
      <c r="AM3" s="503" t="s">
        <v>221</v>
      </c>
      <c r="AQ3" s="503" t="s">
        <v>221</v>
      </c>
      <c r="AT3" s="503" t="s">
        <v>221</v>
      </c>
      <c r="AZ3" s="503" t="s">
        <v>221</v>
      </c>
      <c r="BC3" s="514"/>
      <c r="BE3" s="515"/>
    </row>
  </sheetData>
  <sheetProtection algorithmName="SHA-512" hashValue="0VhaZSCpLZRq5Hmcwppsz1r8rOmV87rElwMBJcDh15nlsqnoSOQhN037ZVcJDI7edI8zLJ2PvkZE6VJMhBlptg==" saltValue="YwpykbF/A8oVUvHEfftAew==" spinCount="100000" sheet="1" objects="1" scenarios="1" autoFilter="0"/>
  <mergeCells count="1">
    <mergeCell ref="A1:E1"/>
  </mergeCells>
  <dataValidations count="5">
    <dataValidation type="list" allowBlank="1" showInputMessage="1" showErrorMessage="1" sqref="AD3">
      <formula1>"Yes, No"</formula1>
    </dataValidation>
    <dataValidation type="list" allowBlank="1" showInputMessage="1" showErrorMessage="1" sqref="E3">
      <formula1>"Yes,No"</formula1>
    </dataValidation>
    <dataValidation type="list" allowBlank="1" showInputMessage="1" showErrorMessage="1" sqref="M3">
      <formula1>"NON,FNT,MED,STR,VST"</formula1>
    </dataValidation>
    <dataValidation type="list" allowBlank="1" showInputMessage="1" showErrorMessage="1" sqref="O3">
      <formula1>"Y,N"</formula1>
    </dataValidation>
    <dataValidation type="list" allowBlank="1" showInputMessage="1" showErrorMessage="1" sqref="J3:L3">
      <formula1>"IDEAL,EX,VG,G,F,P"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>
          <x14:formula1>
            <xm:f>'Field Validations'!$E$3:$E$25</xm:f>
          </x14:formula1>
          <xm:sqref>I3</xm:sqref>
        </x14:dataValidation>
        <x14:dataValidation type="list" allowBlank="1" showInputMessage="1" showErrorMessage="1">
          <x14:formula1>
            <xm:f>'Field Validations'!$X$3:$X$7</xm:f>
          </x14:formula1>
          <xm:sqref>AJ3:BB3</xm:sqref>
        </x14:dataValidation>
        <x14:dataValidation type="list" allowBlank="1" showInputMessage="1" showErrorMessage="1">
          <x14:formula1>
            <xm:f>'Field Validations'!$AA$3:$AA$11</xm:f>
          </x14:formula1>
          <xm:sqref>F3</xm:sqref>
        </x14:dataValidation>
        <x14:dataValidation type="list" allowBlank="1" showInputMessage="1" showErrorMessage="1">
          <x14:formula1>
            <xm:f>'Field Validations'!$O$3:$O$6</xm:f>
          </x14:formula1>
          <xm:sqref>AE3</xm:sqref>
        </x14:dataValidation>
        <x14:dataValidation type="list" allowBlank="1" showInputMessage="1" showErrorMessage="1">
          <x14:formula1>
            <xm:f>'Field Validations'!$B$3:$B$25</xm:f>
          </x14:formula1>
          <xm:sqref>P3</xm:sqref>
        </x14:dataValidation>
        <x14:dataValidation type="list" allowBlank="1" showInputMessage="1" showErrorMessage="1">
          <x14:formula1>
            <xm:f>'Field Validations'!$C$3:$C$7</xm:f>
          </x14:formula1>
          <xm:sqref>Q3</xm:sqref>
        </x14:dataValidation>
        <x14:dataValidation type="list" allowBlank="1" showInputMessage="1" showErrorMessage="1">
          <x14:formula1>
            <xm:f>'Field Validations'!$S$3:$S$7</xm:f>
          </x14:formula1>
          <xm:sqref>U3</xm:sqref>
        </x14:dataValidation>
        <x14:dataValidation type="list" allowBlank="1" showInputMessage="1" showErrorMessage="1">
          <x14:formula1>
            <xm:f>'Field Validations'!$R$3:$R$5</xm:f>
          </x14:formula1>
          <xm:sqref>AG3</xm:sqref>
        </x14:dataValidation>
        <x14:dataValidation type="list" allowBlank="1" showInputMessage="1" showErrorMessage="1">
          <x14:formula1>
            <xm:f>'Field Validations'!$T$3:$T$6</xm:f>
          </x14:formula1>
          <xm:sqref>X3</xm:sqref>
        </x14:dataValidation>
        <x14:dataValidation type="list" allowBlank="1" showInputMessage="1" showErrorMessage="1">
          <x14:formula1>
            <xm:f>'Field Validations'!$V$3:$V$6</xm:f>
          </x14:formula1>
          <xm:sqref>AI3</xm:sqref>
        </x14:dataValidation>
        <x14:dataValidation type="list" allowBlank="1" showInputMessage="1" showErrorMessage="1">
          <x14:formula1>
            <xm:f>'Field Validations'!$D$3:$D$42</xm:f>
          </x14:formula1>
          <xm:sqref>H3</xm:sqref>
        </x14:dataValidation>
        <x14:dataValidation type="list" allowBlank="1" showInputMessage="1" showErrorMessage="1">
          <x14:formula1>
            <xm:f>'Field Validations'!$L$3:$L$9</xm:f>
          </x14:formula1>
          <xm:sqref>AB3</xm:sqref>
        </x14:dataValidation>
        <x14:dataValidation type="list" allowBlank="1" showInputMessage="1" showErrorMessage="1">
          <x14:formula1>
            <xm:f>'Field Validations'!$K$3:$K$6</xm:f>
          </x14:formula1>
          <xm:sqref>AA3</xm:sqref>
        </x14:dataValidation>
        <x14:dataValidation type="list" allowBlank="1" showInputMessage="1" showErrorMessage="1">
          <x14:formula1>
            <xm:f>'Field Validations'!$M$3:$M$6</xm:f>
          </x14:formula1>
          <xm:sqref>AC3</xm:sqref>
        </x14:dataValidation>
        <x14:dataValidation type="list" allowBlank="1" showInputMessage="1" showErrorMessage="1">
          <x14:formula1>
            <xm:f>'Field Validations'!$Q$3:$Q$8</xm:f>
          </x14:formula1>
          <xm:sqref>AF3</xm:sqref>
        </x14:dataValidation>
        <x14:dataValidation type="list" allowBlank="1" showInputMessage="1" showErrorMessage="1">
          <x14:formula1>
            <xm:f>'Field Validations'!$W$3:$W$5</xm:f>
          </x14:formula1>
          <xm:sqref>AH3</xm:sqref>
        </x14:dataValidation>
        <x14:dataValidation type="list" allowBlank="1" showInputMessage="1" showErrorMessage="1">
          <x14:formula1>
            <xm:f>'Field Validations'!#REF!</xm:f>
          </x14:formula1>
          <xm:sqref>T3 Y3:Z3 V3</xm:sqref>
        </x14:dataValidation>
        <x14:dataValidation type="list" allowBlank="1" showInputMessage="1" showErrorMessage="1">
          <x14:formula1>
            <xm:f>'Field Validations'!$U$3:$U$6</xm:f>
          </x14:formula1>
          <xm:sqref>W3</xm:sqref>
        </x14:dataValidation>
        <x14:dataValidation type="list" allowBlank="1" showInputMessage="1" showErrorMessage="1">
          <x14:formula1>
            <xm:f>'Field Validations'!$I$3:$I$12</xm:f>
          </x14:formula1>
          <xm:sqref>S3</xm:sqref>
        </x14:dataValidation>
        <x14:dataValidation type="list" allowBlank="1" showInputMessage="1" showErrorMessage="1">
          <x14:formula1>
            <xm:f>'Field Validations'!$H$3:$H$11</xm:f>
          </x14:formula1>
          <xm:sqref>R3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1"/>
  <dimension ref="A1:AP1567"/>
  <sheetViews>
    <sheetView topLeftCell="AF1" workbookViewId="0">
      <selection activeCell="AN19" sqref="AN19"/>
    </sheetView>
  </sheetViews>
  <sheetFormatPr defaultColWidth="9.28515625" defaultRowHeight="15" x14ac:dyDescent="0.25"/>
  <cols>
    <col min="1" max="1" width="9.28515625" style="34" hidden="1" customWidth="1"/>
    <col min="2" max="2" width="8.7109375" style="33" hidden="1" customWidth="1"/>
    <col min="3" max="3" width="9.28515625" style="33" hidden="1" customWidth="1"/>
    <col min="4" max="4" width="9" style="33" customWidth="1"/>
    <col min="5" max="5" width="13.5703125" customWidth="1"/>
    <col min="7" max="10" width="9.28515625" style="25" hidden="1" customWidth="1"/>
    <col min="11" max="11" width="5.5703125" style="25" hidden="1" customWidth="1"/>
    <col min="12" max="12" width="10.28515625" style="25" customWidth="1"/>
    <col min="13" max="13" width="9.7109375" style="25" customWidth="1"/>
    <col min="14" max="14" width="5.28515625" style="25" customWidth="1"/>
    <col min="15" max="15" width="27.7109375" style="25" hidden="1" customWidth="1"/>
    <col min="16" max="16" width="15.28515625" style="25" hidden="1" customWidth="1"/>
    <col min="17" max="17" width="9.28515625" style="25" hidden="1" customWidth="1"/>
    <col min="18" max="18" width="7.5703125" style="25" hidden="1" customWidth="1"/>
    <col min="19" max="19" width="13" style="24" hidden="1" customWidth="1"/>
    <col min="20" max="20" width="5.28515625" style="24" hidden="1" customWidth="1"/>
    <col min="21" max="21" width="3.5703125" style="25" hidden="1" customWidth="1"/>
    <col min="22" max="22" width="15.7109375" style="25" hidden="1" customWidth="1"/>
    <col min="23" max="23" width="15" style="25" hidden="1" customWidth="1"/>
    <col min="24" max="24" width="3.28515625" style="25" hidden="1" customWidth="1"/>
    <col min="25" max="25" width="14.42578125" style="25" hidden="1" customWidth="1"/>
    <col min="26" max="26" width="13" style="25" hidden="1" customWidth="1"/>
    <col min="27" max="27" width="3.7109375" style="25" hidden="1" customWidth="1"/>
    <col min="28" max="28" width="10.42578125" style="25" hidden="1" customWidth="1"/>
    <col min="29" max="29" width="12" style="25" hidden="1" customWidth="1"/>
    <col min="30" max="30" width="6.28515625" style="25" hidden="1" customWidth="1"/>
    <col min="31" max="31" width="19.42578125" style="25" customWidth="1"/>
    <col min="32" max="32" width="11.28515625" style="25" customWidth="1"/>
    <col min="33" max="33" width="12.28515625" style="25" customWidth="1"/>
    <col min="34" max="34" width="10.28515625" style="25" customWidth="1"/>
    <col min="35" max="35" width="9.28515625" style="25"/>
    <col min="36" max="37" width="9.28515625" style="25" hidden="1" customWidth="1"/>
    <col min="38" max="38" width="16.7109375" style="25" hidden="1" customWidth="1"/>
    <col min="39" max="39" width="13.28515625" style="25" hidden="1" customWidth="1"/>
    <col min="40" max="40" width="30.85546875" style="25" customWidth="1"/>
    <col min="41" max="41" width="9.28515625" style="25"/>
    <col min="42" max="42" width="37.7109375" style="25" customWidth="1"/>
    <col min="43" max="16384" width="9.28515625" style="25"/>
  </cols>
  <sheetData>
    <row r="1" spans="1:42" ht="30.75" customHeight="1" x14ac:dyDescent="0.3">
      <c r="A1" s="19"/>
      <c r="B1" s="19"/>
      <c r="C1" s="19"/>
      <c r="D1" s="20"/>
      <c r="E1" s="21" t="s">
        <v>294</v>
      </c>
      <c r="F1" s="22"/>
      <c r="G1"/>
      <c r="H1"/>
      <c r="I1"/>
      <c r="J1"/>
      <c r="K1" s="23"/>
      <c r="L1" s="21" t="s">
        <v>296</v>
      </c>
      <c r="M1" s="21"/>
      <c r="N1" s="23"/>
      <c r="O1"/>
      <c r="P1"/>
      <c r="R1" s="868" t="s">
        <v>1027</v>
      </c>
      <c r="S1" s="868"/>
      <c r="U1" s="23"/>
      <c r="V1" s="868" t="s">
        <v>297</v>
      </c>
      <c r="W1" s="868"/>
      <c r="X1" s="23"/>
      <c r="Y1" s="869" t="s">
        <v>298</v>
      </c>
      <c r="Z1" s="870"/>
      <c r="AE1" s="881" t="s">
        <v>999</v>
      </c>
      <c r="AF1" s="881"/>
      <c r="AG1" s="881"/>
      <c r="AH1" s="881"/>
      <c r="AL1" s="21" t="s">
        <v>1098</v>
      </c>
      <c r="AN1" s="867" t="s">
        <v>1362</v>
      </c>
      <c r="AO1" s="867"/>
      <c r="AP1" s="867"/>
    </row>
    <row r="2" spans="1:42" ht="14.45" x14ac:dyDescent="0.3">
      <c r="A2" s="19"/>
      <c r="B2" s="19"/>
      <c r="C2" s="19"/>
      <c r="D2" s="25"/>
      <c r="E2">
        <v>20220916</v>
      </c>
      <c r="G2"/>
      <c r="H2"/>
      <c r="I2"/>
      <c r="J2"/>
      <c r="L2"/>
      <c r="M2"/>
      <c r="P2" s="26"/>
      <c r="R2" s="27">
        <f>VALUE(MID(S2,1,4))</f>
        <v>0.5</v>
      </c>
      <c r="S2" s="12" t="s">
        <v>1028</v>
      </c>
      <c r="V2" s="27">
        <f>VALUE(LEFT(W2,4))</f>
        <v>1</v>
      </c>
      <c r="W2" s="12" t="s">
        <v>301</v>
      </c>
      <c r="Y2" s="27">
        <v>0</v>
      </c>
      <c r="Z2" s="12" t="s">
        <v>302</v>
      </c>
      <c r="AE2" s="481" t="s">
        <v>299</v>
      </c>
      <c r="AF2" s="481" t="s">
        <v>300</v>
      </c>
      <c r="AG2" s="481" t="s">
        <v>300</v>
      </c>
      <c r="AH2" s="481" t="s">
        <v>300</v>
      </c>
      <c r="AJ2" s="29"/>
      <c r="AL2" s="25" t="s">
        <v>1107</v>
      </c>
    </row>
    <row r="3" spans="1:42" ht="30" x14ac:dyDescent="0.25">
      <c r="A3" s="19"/>
      <c r="B3" s="19"/>
      <c r="C3" s="19"/>
      <c r="D3" s="25"/>
      <c r="G3"/>
      <c r="H3"/>
      <c r="I3"/>
      <c r="J3"/>
      <c r="L3" s="28">
        <v>0.04</v>
      </c>
      <c r="M3"/>
      <c r="Q3" s="29"/>
      <c r="R3" s="27">
        <f t="shared" ref="R3:R23" si="0">VALUE(MID(S3,1,4))</f>
        <v>0.6</v>
      </c>
      <c r="S3" s="12" t="s">
        <v>1029</v>
      </c>
      <c r="V3" s="27">
        <f>VALUE(LEFT(W3,4))</f>
        <v>1.2</v>
      </c>
      <c r="W3" s="12" t="s">
        <v>766</v>
      </c>
      <c r="Y3" s="27">
        <v>1</v>
      </c>
      <c r="Z3" s="12" t="s">
        <v>306</v>
      </c>
      <c r="AE3" s="483" t="s">
        <v>1001</v>
      </c>
      <c r="AF3" s="488">
        <v>-0.2</v>
      </c>
      <c r="AG3" s="871">
        <v>-0.15</v>
      </c>
      <c r="AH3" s="873">
        <v>-0.2</v>
      </c>
      <c r="AN3" s="708" t="s">
        <v>1363</v>
      </c>
      <c r="AP3" s="708" t="s">
        <v>1364</v>
      </c>
    </row>
    <row r="4" spans="1:42" x14ac:dyDescent="0.25">
      <c r="A4" s="19"/>
      <c r="B4" s="19"/>
      <c r="C4" s="19"/>
      <c r="D4" s="25"/>
      <c r="G4"/>
      <c r="H4"/>
      <c r="I4"/>
      <c r="J4"/>
      <c r="L4" s="28"/>
      <c r="M4"/>
      <c r="O4" s="30"/>
      <c r="Q4" s="29"/>
      <c r="R4" s="27">
        <f t="shared" si="0"/>
        <v>0.7</v>
      </c>
      <c r="S4" s="12" t="s">
        <v>1030</v>
      </c>
      <c r="V4" s="27">
        <f>VALUE(LEFT(W4,4))</f>
        <v>1.5</v>
      </c>
      <c r="W4" s="12" t="s">
        <v>307</v>
      </c>
      <c r="Y4" s="27">
        <v>1.5</v>
      </c>
      <c r="Z4" s="12" t="s">
        <v>308</v>
      </c>
      <c r="AE4" s="484" t="s">
        <v>171</v>
      </c>
      <c r="AF4" s="489">
        <v>-0.2</v>
      </c>
      <c r="AG4" s="872"/>
      <c r="AH4" s="874"/>
      <c r="AN4" s="713" t="s">
        <v>1104</v>
      </c>
      <c r="AP4" s="714" t="s">
        <v>162</v>
      </c>
    </row>
    <row r="5" spans="1:42" x14ac:dyDescent="0.25">
      <c r="A5" s="19"/>
      <c r="B5" s="19"/>
      <c r="C5" s="19"/>
      <c r="D5" s="25"/>
      <c r="G5"/>
      <c r="H5"/>
      <c r="I5"/>
      <c r="J5"/>
      <c r="L5" s="353"/>
      <c r="Q5" s="29"/>
      <c r="R5" s="27">
        <f t="shared" si="0"/>
        <v>0.8</v>
      </c>
      <c r="S5" s="12" t="s">
        <v>1031</v>
      </c>
      <c r="V5" s="27">
        <f>VALUE(LEFT(W5,4))</f>
        <v>1.7</v>
      </c>
      <c r="W5" s="12" t="s">
        <v>310</v>
      </c>
      <c r="Y5" s="27">
        <v>2</v>
      </c>
      <c r="Z5" s="12" t="s">
        <v>311</v>
      </c>
      <c r="AE5" s="487" t="s">
        <v>995</v>
      </c>
      <c r="AF5" s="490">
        <v>-7.4999999999999997E-2</v>
      </c>
      <c r="AG5" s="876">
        <v>-7.0000000000000007E-2</v>
      </c>
      <c r="AH5" s="874"/>
      <c r="AN5" s="713" t="s">
        <v>1147</v>
      </c>
      <c r="AP5" s="715" t="s">
        <v>1361</v>
      </c>
    </row>
    <row r="6" spans="1:42" x14ac:dyDescent="0.25">
      <c r="A6" s="19"/>
      <c r="B6" s="19"/>
      <c r="C6" s="19"/>
      <c r="D6" s="25"/>
      <c r="G6"/>
      <c r="H6"/>
      <c r="I6"/>
      <c r="J6"/>
      <c r="L6" s="353"/>
      <c r="Q6" s="31"/>
      <c r="R6" s="27">
        <f t="shared" si="0"/>
        <v>0.9</v>
      </c>
      <c r="S6" s="12" t="s">
        <v>1032</v>
      </c>
      <c r="V6" s="27">
        <f>VALUE(LEFT(W6,4))</f>
        <v>2</v>
      </c>
      <c r="W6" s="12" t="s">
        <v>312</v>
      </c>
      <c r="Y6" s="27">
        <v>3</v>
      </c>
      <c r="Z6" s="12" t="s">
        <v>1109</v>
      </c>
      <c r="AE6" s="487" t="s">
        <v>162</v>
      </c>
      <c r="AF6" s="490">
        <v>-0.02</v>
      </c>
      <c r="AG6" s="876"/>
      <c r="AH6" s="874"/>
      <c r="AN6" s="713" t="s">
        <v>1349</v>
      </c>
      <c r="AP6" s="715" t="s">
        <v>1347</v>
      </c>
    </row>
    <row r="7" spans="1:42" x14ac:dyDescent="0.25">
      <c r="A7" s="19"/>
      <c r="B7" s="19"/>
      <c r="C7" s="19"/>
      <c r="D7" s="25"/>
      <c r="G7"/>
      <c r="H7"/>
      <c r="I7"/>
      <c r="J7"/>
      <c r="L7" s="353"/>
      <c r="Q7" s="31"/>
      <c r="R7" s="27">
        <f t="shared" si="0"/>
        <v>0.98</v>
      </c>
      <c r="S7" s="12" t="s">
        <v>1033</v>
      </c>
      <c r="V7" s="27">
        <v>2.2000000000000002</v>
      </c>
      <c r="W7" s="12" t="s">
        <v>313</v>
      </c>
      <c r="Y7" s="27">
        <v>4</v>
      </c>
      <c r="Z7" s="12" t="s">
        <v>1110</v>
      </c>
      <c r="AE7" s="487" t="s">
        <v>1003</v>
      </c>
      <c r="AF7" s="490">
        <v>-0.03</v>
      </c>
      <c r="AG7" s="876"/>
      <c r="AH7" s="874"/>
      <c r="AN7" s="713" t="s">
        <v>1101</v>
      </c>
      <c r="AP7" s="715" t="s">
        <v>1348</v>
      </c>
    </row>
    <row r="8" spans="1:42" x14ac:dyDescent="0.25">
      <c r="A8" s="19"/>
      <c r="B8" s="19"/>
      <c r="C8" s="19"/>
      <c r="D8" s="25"/>
      <c r="G8"/>
      <c r="H8"/>
      <c r="I8"/>
      <c r="J8"/>
      <c r="L8" s="353"/>
      <c r="O8" s="30"/>
      <c r="Q8" s="29"/>
      <c r="R8" s="27">
        <f t="shared" si="0"/>
        <v>1</v>
      </c>
      <c r="S8" s="12" t="s">
        <v>1034</v>
      </c>
      <c r="Y8" s="27">
        <v>5</v>
      </c>
      <c r="Z8" s="12" t="s">
        <v>1111</v>
      </c>
      <c r="AE8" s="487" t="s">
        <v>996</v>
      </c>
      <c r="AF8" s="490">
        <v>-0.09</v>
      </c>
      <c r="AG8" s="876"/>
      <c r="AH8" s="874"/>
      <c r="AN8" s="713" t="s">
        <v>1099</v>
      </c>
      <c r="AP8" s="715" t="s">
        <v>1359</v>
      </c>
    </row>
    <row r="9" spans="1:42" x14ac:dyDescent="0.25">
      <c r="A9" s="19"/>
      <c r="B9" s="19"/>
      <c r="C9" s="19"/>
      <c r="D9" s="25"/>
      <c r="G9"/>
      <c r="H9"/>
      <c r="I9"/>
      <c r="J9"/>
      <c r="L9" s="353"/>
      <c r="Q9" s="29"/>
      <c r="R9" s="27">
        <f t="shared" si="0"/>
        <v>1.1000000000000001</v>
      </c>
      <c r="S9" s="12" t="s">
        <v>1035</v>
      </c>
      <c r="Y9" s="27">
        <v>6</v>
      </c>
      <c r="Z9" s="12" t="s">
        <v>1112</v>
      </c>
      <c r="AE9" s="487" t="s">
        <v>211</v>
      </c>
      <c r="AF9" s="490">
        <v>-0.04</v>
      </c>
      <c r="AG9" s="876"/>
      <c r="AH9" s="874"/>
      <c r="AN9" s="713" t="s">
        <v>1100</v>
      </c>
      <c r="AP9" s="715" t="s">
        <v>1360</v>
      </c>
    </row>
    <row r="10" spans="1:42" x14ac:dyDescent="0.25">
      <c r="A10" s="19"/>
      <c r="B10" s="19"/>
      <c r="C10" s="19"/>
      <c r="D10" s="25"/>
      <c r="G10"/>
      <c r="H10"/>
      <c r="I10"/>
      <c r="J10"/>
      <c r="L10" s="353"/>
      <c r="Q10" s="31"/>
      <c r="R10" s="27">
        <f t="shared" si="0"/>
        <v>1.2</v>
      </c>
      <c r="S10" s="12" t="s">
        <v>1036</v>
      </c>
      <c r="U10" s="24"/>
      <c r="Y10" s="27"/>
      <c r="Z10" s="12"/>
      <c r="AE10" s="485" t="s">
        <v>1329</v>
      </c>
      <c r="AF10" s="491">
        <v>-0.05</v>
      </c>
      <c r="AG10" s="877">
        <v>-0.03</v>
      </c>
      <c r="AH10" s="874"/>
      <c r="AN10" s="295"/>
      <c r="AP10" s="715" t="s">
        <v>841</v>
      </c>
    </row>
    <row r="11" spans="1:42" x14ac:dyDescent="0.25">
      <c r="A11" s="19"/>
      <c r="B11" s="19"/>
      <c r="C11" s="19"/>
      <c r="D11" s="25"/>
      <c r="G11"/>
      <c r="H11"/>
      <c r="I11"/>
      <c r="J11"/>
      <c r="L11" s="353"/>
      <c r="Q11" s="31"/>
      <c r="R11" s="27">
        <f t="shared" si="0"/>
        <v>1.3</v>
      </c>
      <c r="S11" s="12" t="s">
        <v>1037</v>
      </c>
      <c r="U11" s="24"/>
      <c r="Y11" s="27"/>
      <c r="Z11" s="12"/>
      <c r="AE11" s="485" t="s">
        <v>197</v>
      </c>
      <c r="AF11" s="491">
        <v>-0.01</v>
      </c>
      <c r="AG11" s="877"/>
      <c r="AH11" s="874"/>
      <c r="AN11" s="295"/>
      <c r="AP11" s="715" t="s">
        <v>169</v>
      </c>
    </row>
    <row r="12" spans="1:42" x14ac:dyDescent="0.25">
      <c r="A12" s="19"/>
      <c r="B12" s="19"/>
      <c r="C12" s="19"/>
      <c r="D12" s="25"/>
      <c r="G12"/>
      <c r="H12"/>
      <c r="I12"/>
      <c r="J12"/>
      <c r="L12" s="353"/>
      <c r="R12" s="27">
        <f t="shared" si="0"/>
        <v>1.4</v>
      </c>
      <c r="S12" s="12" t="s">
        <v>1038</v>
      </c>
      <c r="U12" s="24"/>
      <c r="Y12" s="27"/>
      <c r="Z12" s="12"/>
      <c r="AE12" s="485" t="s">
        <v>169</v>
      </c>
      <c r="AF12" s="491">
        <v>-0.04</v>
      </c>
      <c r="AG12" s="877"/>
      <c r="AH12" s="874"/>
      <c r="AP12" s="715" t="s">
        <v>1178</v>
      </c>
    </row>
    <row r="13" spans="1:42" x14ac:dyDescent="0.25">
      <c r="A13" s="19"/>
      <c r="B13" s="19"/>
      <c r="C13" s="19"/>
      <c r="D13" s="25"/>
      <c r="G13"/>
      <c r="H13"/>
      <c r="I13"/>
      <c r="J13"/>
      <c r="K13" s="353"/>
      <c r="L13" s="353"/>
      <c r="Q13" s="29"/>
      <c r="R13" s="27">
        <f t="shared" si="0"/>
        <v>1.5</v>
      </c>
      <c r="S13" s="12" t="s">
        <v>1039</v>
      </c>
      <c r="U13" s="24"/>
      <c r="Y13" s="27"/>
      <c r="Z13" s="12"/>
      <c r="AE13" s="485" t="s">
        <v>997</v>
      </c>
      <c r="AF13" s="491">
        <v>-0.02</v>
      </c>
      <c r="AG13" s="877"/>
      <c r="AH13" s="874"/>
      <c r="AP13" s="715" t="s">
        <v>175</v>
      </c>
    </row>
    <row r="14" spans="1:42" x14ac:dyDescent="0.25">
      <c r="A14" s="19"/>
      <c r="B14" s="19"/>
      <c r="C14" s="19"/>
      <c r="D14" s="25"/>
      <c r="G14"/>
      <c r="H14"/>
      <c r="I14"/>
      <c r="J14"/>
      <c r="L14" s="353"/>
      <c r="Q14" s="29"/>
      <c r="R14" s="27">
        <f t="shared" si="0"/>
        <v>1.6</v>
      </c>
      <c r="S14" s="12" t="s">
        <v>1040</v>
      </c>
      <c r="U14" s="24"/>
      <c r="Y14" s="27"/>
      <c r="Z14" s="12"/>
      <c r="AE14" s="485" t="s">
        <v>225</v>
      </c>
      <c r="AF14" s="491">
        <v>-0.02</v>
      </c>
      <c r="AG14" s="877"/>
      <c r="AH14" s="874"/>
      <c r="AP14" s="715" t="s">
        <v>178</v>
      </c>
    </row>
    <row r="15" spans="1:42" x14ac:dyDescent="0.25">
      <c r="A15" s="19"/>
      <c r="B15" s="19"/>
      <c r="C15" s="19"/>
      <c r="D15" s="25"/>
      <c r="G15"/>
      <c r="H15"/>
      <c r="I15"/>
      <c r="J15"/>
      <c r="L15" s="353"/>
      <c r="Q15" s="29"/>
      <c r="R15" s="27">
        <f t="shared" si="0"/>
        <v>1.7</v>
      </c>
      <c r="S15" s="12" t="s">
        <v>1041</v>
      </c>
      <c r="U15" s="24"/>
      <c r="Y15" s="27"/>
      <c r="Z15" s="12"/>
      <c r="AE15" s="486" t="s">
        <v>314</v>
      </c>
      <c r="AF15" s="492">
        <v>-0.03</v>
      </c>
      <c r="AG15" s="878"/>
      <c r="AH15" s="875"/>
      <c r="AP15" s="715" t="s">
        <v>177</v>
      </c>
    </row>
    <row r="16" spans="1:42" ht="14.45" x14ac:dyDescent="0.3">
      <c r="A16" s="19"/>
      <c r="B16" s="19"/>
      <c r="C16" s="19"/>
      <c r="D16" s="25"/>
      <c r="G16"/>
      <c r="H16"/>
      <c r="I16"/>
      <c r="J16"/>
      <c r="L16" s="353"/>
      <c r="Q16" s="29"/>
      <c r="R16" s="27">
        <f t="shared" si="0"/>
        <v>1.8</v>
      </c>
      <c r="S16" s="12" t="s">
        <v>1042</v>
      </c>
      <c r="U16" s="24"/>
      <c r="Y16" s="27"/>
      <c r="Z16" s="12"/>
      <c r="AF16" s="482"/>
      <c r="AP16" s="715" t="s">
        <v>197</v>
      </c>
    </row>
    <row r="17" spans="1:42" ht="14.45" x14ac:dyDescent="0.3">
      <c r="A17" s="19"/>
      <c r="B17" s="19"/>
      <c r="C17" s="19"/>
      <c r="D17" s="25"/>
      <c r="G17"/>
      <c r="H17"/>
      <c r="I17"/>
      <c r="J17"/>
      <c r="L17" s="353"/>
      <c r="R17" s="27">
        <f t="shared" si="0"/>
        <v>1.9</v>
      </c>
      <c r="S17" s="12" t="s">
        <v>1043</v>
      </c>
      <c r="U17" s="24"/>
      <c r="Y17" s="27"/>
      <c r="Z17" s="12"/>
      <c r="AH17" s="32"/>
      <c r="AP17" s="715" t="s">
        <v>211</v>
      </c>
    </row>
    <row r="18" spans="1:42" ht="14.45" x14ac:dyDescent="0.3">
      <c r="A18" s="19"/>
      <c r="B18" s="25"/>
      <c r="C18" s="25"/>
      <c r="D18" s="25"/>
      <c r="G18"/>
      <c r="H18"/>
      <c r="I18"/>
      <c r="J18"/>
      <c r="L18" s="353"/>
      <c r="Q18" s="29"/>
      <c r="R18" s="27">
        <f t="shared" si="0"/>
        <v>2</v>
      </c>
      <c r="S18" s="12" t="s">
        <v>1044</v>
      </c>
      <c r="U18" s="24"/>
      <c r="AE18" s="882" t="s">
        <v>1000</v>
      </c>
      <c r="AF18" s="882"/>
      <c r="AG18" s="882"/>
      <c r="AH18" s="882"/>
      <c r="AP18" s="715" t="s">
        <v>225</v>
      </c>
    </row>
    <row r="19" spans="1:42" ht="14.45" x14ac:dyDescent="0.3">
      <c r="A19" s="19"/>
      <c r="B19" s="25"/>
      <c r="C19" s="25"/>
      <c r="D19" s="25"/>
      <c r="G19"/>
      <c r="H19"/>
      <c r="I19"/>
      <c r="J19"/>
      <c r="L19" s="353"/>
      <c r="Q19" s="29"/>
      <c r="R19" s="27">
        <f t="shared" si="0"/>
        <v>2.1</v>
      </c>
      <c r="S19" s="12" t="s">
        <v>1045</v>
      </c>
      <c r="U19" s="24"/>
      <c r="AE19" s="494" t="s">
        <v>299</v>
      </c>
      <c r="AF19" s="493" t="s">
        <v>300</v>
      </c>
      <c r="AG19" s="493" t="s">
        <v>300</v>
      </c>
      <c r="AH19" s="493" t="s">
        <v>300</v>
      </c>
      <c r="AP19" s="709" t="s">
        <v>170</v>
      </c>
    </row>
    <row r="20" spans="1:42" x14ac:dyDescent="0.25">
      <c r="A20" s="19"/>
      <c r="B20" s="25"/>
      <c r="C20" s="25"/>
      <c r="D20" s="25"/>
      <c r="G20"/>
      <c r="H20"/>
      <c r="I20"/>
      <c r="J20"/>
      <c r="Q20" s="31"/>
      <c r="R20" s="27">
        <f t="shared" si="0"/>
        <v>2.2000000000000002</v>
      </c>
      <c r="S20" s="12" t="s">
        <v>1046</v>
      </c>
      <c r="U20" s="24"/>
      <c r="AE20" s="495" t="s">
        <v>841</v>
      </c>
      <c r="AF20" s="498">
        <v>0.02</v>
      </c>
      <c r="AG20" s="879">
        <v>2.5000000000000001E-2</v>
      </c>
      <c r="AH20" s="883"/>
      <c r="AP20" s="709" t="s">
        <v>171</v>
      </c>
    </row>
    <row r="21" spans="1:42" x14ac:dyDescent="0.25">
      <c r="A21" s="19"/>
      <c r="B21" s="25"/>
      <c r="C21" s="25"/>
      <c r="D21" s="25"/>
      <c r="J21" s="24"/>
      <c r="Q21" s="31"/>
      <c r="R21" s="27">
        <f t="shared" si="0"/>
        <v>2.5</v>
      </c>
      <c r="S21" s="12" t="s">
        <v>1047</v>
      </c>
      <c r="U21" s="24"/>
      <c r="AE21" s="495" t="s">
        <v>994</v>
      </c>
      <c r="AF21" s="498">
        <v>0.03</v>
      </c>
      <c r="AG21" s="879"/>
      <c r="AH21" s="884"/>
      <c r="AP21" s="710" t="s">
        <v>1315</v>
      </c>
    </row>
    <row r="22" spans="1:42" x14ac:dyDescent="0.25">
      <c r="A22" s="19"/>
      <c r="B22" s="25"/>
      <c r="C22" s="25"/>
      <c r="D22" s="25"/>
      <c r="J22" s="24"/>
      <c r="Q22" s="31"/>
      <c r="R22" s="27">
        <f t="shared" si="0"/>
        <v>2.7</v>
      </c>
      <c r="S22" s="12" t="s">
        <v>1048</v>
      </c>
      <c r="U22" s="24"/>
      <c r="AE22" s="495" t="s">
        <v>1002</v>
      </c>
      <c r="AF22" s="498">
        <v>0.01</v>
      </c>
      <c r="AG22" s="879"/>
      <c r="AH22" s="884"/>
      <c r="AP22" s="710" t="s">
        <v>1316</v>
      </c>
    </row>
    <row r="23" spans="1:42" x14ac:dyDescent="0.25">
      <c r="A23" s="19"/>
      <c r="B23" s="25"/>
      <c r="C23" s="25"/>
      <c r="D23" s="25"/>
      <c r="J23" s="24"/>
      <c r="R23" s="27">
        <f t="shared" si="0"/>
        <v>2.8</v>
      </c>
      <c r="S23" s="12" t="s">
        <v>1073</v>
      </c>
      <c r="U23" s="24"/>
      <c r="AE23" s="496" t="s">
        <v>179</v>
      </c>
      <c r="AF23" s="499">
        <v>2.5000000000000001E-2</v>
      </c>
      <c r="AG23" s="879">
        <v>2.5000000000000001E-2</v>
      </c>
      <c r="AH23" s="884"/>
      <c r="AP23" s="710" t="s">
        <v>1320</v>
      </c>
    </row>
    <row r="24" spans="1:42" x14ac:dyDescent="0.25">
      <c r="A24" s="19"/>
      <c r="B24" s="25"/>
      <c r="C24" s="25"/>
      <c r="D24" s="25"/>
      <c r="J24" s="24"/>
      <c r="Q24" s="29"/>
      <c r="R24" s="27">
        <v>3</v>
      </c>
      <c r="S24" s="12" t="s">
        <v>1109</v>
      </c>
      <c r="U24" s="24"/>
      <c r="AE24" s="496" t="s">
        <v>314</v>
      </c>
      <c r="AF24" s="499">
        <v>0.01</v>
      </c>
      <c r="AG24" s="879"/>
      <c r="AH24" s="884"/>
      <c r="AP24" s="711" t="s">
        <v>174</v>
      </c>
    </row>
    <row r="25" spans="1:42" x14ac:dyDescent="0.25">
      <c r="A25" s="19"/>
      <c r="B25" s="25"/>
      <c r="C25" s="25"/>
      <c r="D25" s="25"/>
      <c r="J25" s="24"/>
      <c r="Q25" s="29"/>
      <c r="R25" s="27">
        <v>4</v>
      </c>
      <c r="S25" s="12" t="s">
        <v>1110</v>
      </c>
      <c r="U25" s="24"/>
      <c r="AE25" s="496" t="s">
        <v>998</v>
      </c>
      <c r="AF25" s="499">
        <v>1.4999999999999999E-2</v>
      </c>
      <c r="AG25" s="879"/>
      <c r="AH25" s="884"/>
      <c r="AP25" s="711" t="s">
        <v>180</v>
      </c>
    </row>
    <row r="26" spans="1:42" x14ac:dyDescent="0.25">
      <c r="A26" s="19"/>
      <c r="B26" s="25"/>
      <c r="C26" s="25"/>
      <c r="D26" s="25"/>
      <c r="J26" s="24"/>
      <c r="R26" s="27">
        <v>5</v>
      </c>
      <c r="S26" s="12" t="s">
        <v>1111</v>
      </c>
      <c r="U26" s="24"/>
      <c r="AE26" s="497" t="s">
        <v>180</v>
      </c>
      <c r="AF26" s="500">
        <v>1.4999999999999999E-2</v>
      </c>
      <c r="AG26" s="880"/>
      <c r="AH26" s="885"/>
      <c r="AP26" s="712" t="s">
        <v>179</v>
      </c>
    </row>
    <row r="27" spans="1:42" x14ac:dyDescent="0.25">
      <c r="A27" s="19"/>
      <c r="B27" s="25"/>
      <c r="C27" s="25"/>
      <c r="D27" s="25"/>
      <c r="J27" s="24"/>
      <c r="R27" s="27">
        <v>6</v>
      </c>
      <c r="S27" s="12"/>
      <c r="U27" s="24"/>
    </row>
    <row r="28" spans="1:42" x14ac:dyDescent="0.25">
      <c r="A28" s="19"/>
      <c r="B28" s="25"/>
      <c r="C28" s="25"/>
      <c r="D28" s="25"/>
      <c r="J28" s="24"/>
      <c r="U28" s="24"/>
    </row>
    <row r="29" spans="1:42" x14ac:dyDescent="0.25">
      <c r="A29" s="19"/>
      <c r="B29" s="25"/>
      <c r="C29" s="25"/>
      <c r="D29" s="25"/>
      <c r="J29" s="24"/>
      <c r="U29" s="24"/>
      <c r="AN29" s="716" t="s">
        <v>1365</v>
      </c>
    </row>
    <row r="30" spans="1:42" x14ac:dyDescent="0.25">
      <c r="A30" s="19"/>
      <c r="B30" s="25"/>
      <c r="C30" s="25"/>
      <c r="D30" s="25"/>
      <c r="J30" s="24"/>
      <c r="U30" s="24"/>
      <c r="AN30" s="716" t="s">
        <v>1366</v>
      </c>
    </row>
    <row r="31" spans="1:42" x14ac:dyDescent="0.25">
      <c r="A31" s="19"/>
      <c r="B31" s="25"/>
      <c r="C31" s="25"/>
      <c r="D31" s="25"/>
      <c r="J31" s="24"/>
      <c r="U31" s="24"/>
    </row>
    <row r="32" spans="1:42" x14ac:dyDescent="0.25">
      <c r="A32" s="19"/>
      <c r="B32" s="25"/>
      <c r="C32" s="25"/>
      <c r="D32" s="25"/>
      <c r="J32" s="24"/>
      <c r="U32" s="24"/>
    </row>
    <row r="33" spans="1:21" x14ac:dyDescent="0.25">
      <c r="A33" s="19"/>
      <c r="B33" s="25"/>
      <c r="C33" s="25"/>
      <c r="D33" s="25"/>
      <c r="J33" s="24"/>
      <c r="U33" s="24"/>
    </row>
    <row r="34" spans="1:21" x14ac:dyDescent="0.25">
      <c r="A34" s="19"/>
      <c r="B34" s="25"/>
      <c r="C34" s="25"/>
      <c r="D34" s="25"/>
      <c r="J34" s="24"/>
      <c r="U34" s="24"/>
    </row>
    <row r="35" spans="1:21" x14ac:dyDescent="0.25">
      <c r="A35" s="19"/>
      <c r="B35" s="25"/>
      <c r="C35" s="25"/>
      <c r="D35" s="25"/>
      <c r="J35" s="24"/>
      <c r="U35" s="24"/>
    </row>
    <row r="36" spans="1:21" x14ac:dyDescent="0.25">
      <c r="A36" s="19"/>
      <c r="B36" s="25"/>
      <c r="C36" s="25"/>
      <c r="D36" s="25"/>
      <c r="J36" s="24"/>
      <c r="U36" s="24"/>
    </row>
    <row r="37" spans="1:21" x14ac:dyDescent="0.25">
      <c r="A37" s="19"/>
      <c r="B37" s="25"/>
      <c r="C37" s="25"/>
      <c r="D37" s="25"/>
      <c r="J37" s="24"/>
      <c r="U37" s="24"/>
    </row>
    <row r="38" spans="1:21" x14ac:dyDescent="0.25">
      <c r="A38" s="19"/>
      <c r="B38" s="25"/>
      <c r="C38" s="25"/>
      <c r="D38" s="25"/>
      <c r="J38" s="24"/>
      <c r="U38" s="24"/>
    </row>
    <row r="39" spans="1:21" x14ac:dyDescent="0.25">
      <c r="A39" s="19"/>
      <c r="B39" s="25"/>
      <c r="C39" s="25"/>
      <c r="D39" s="25"/>
      <c r="J39" s="24"/>
      <c r="U39" s="24"/>
    </row>
    <row r="40" spans="1:21" x14ac:dyDescent="0.25">
      <c r="A40" s="19"/>
      <c r="B40" s="25"/>
      <c r="C40" s="25"/>
      <c r="D40" s="25"/>
      <c r="J40" s="24"/>
      <c r="U40" s="24"/>
    </row>
    <row r="41" spans="1:21" x14ac:dyDescent="0.25">
      <c r="A41" s="19"/>
      <c r="B41" s="25"/>
      <c r="C41" s="25"/>
      <c r="D41" s="25"/>
      <c r="J41" s="24"/>
      <c r="U41" s="24"/>
    </row>
    <row r="42" spans="1:21" x14ac:dyDescent="0.25">
      <c r="A42" s="19"/>
      <c r="B42" s="25"/>
      <c r="C42" s="25"/>
      <c r="D42" s="25"/>
      <c r="J42" s="24"/>
      <c r="U42" s="24"/>
    </row>
    <row r="43" spans="1:21" x14ac:dyDescent="0.25">
      <c r="A43" s="19"/>
      <c r="B43" s="25"/>
      <c r="C43" s="25"/>
      <c r="D43" s="25"/>
      <c r="J43" s="24"/>
      <c r="U43" s="24"/>
    </row>
    <row r="44" spans="1:21" x14ac:dyDescent="0.25">
      <c r="A44" s="19"/>
      <c r="B44" s="25"/>
      <c r="C44" s="25"/>
      <c r="D44" s="25"/>
      <c r="J44" s="24"/>
      <c r="U44" s="24"/>
    </row>
    <row r="45" spans="1:21" x14ac:dyDescent="0.25">
      <c r="A45" s="19"/>
      <c r="B45" s="25"/>
      <c r="C45" s="25"/>
      <c r="D45" s="25"/>
      <c r="J45" s="24"/>
      <c r="U45" s="24"/>
    </row>
    <row r="46" spans="1:21" x14ac:dyDescent="0.25">
      <c r="A46" s="19"/>
      <c r="B46" s="25"/>
      <c r="C46" s="25"/>
      <c r="D46" s="25"/>
      <c r="J46" s="24"/>
      <c r="U46" s="24"/>
    </row>
    <row r="47" spans="1:21" x14ac:dyDescent="0.25">
      <c r="A47" s="19"/>
      <c r="B47" s="25"/>
      <c r="C47" s="25"/>
      <c r="D47" s="25"/>
      <c r="J47" s="24"/>
      <c r="U47" s="24"/>
    </row>
    <row r="48" spans="1:21" x14ac:dyDescent="0.25">
      <c r="A48" s="19"/>
      <c r="B48" s="25"/>
      <c r="C48" s="25"/>
      <c r="D48" s="25"/>
      <c r="J48" s="24"/>
      <c r="U48" s="24"/>
    </row>
    <row r="49" spans="1:21" x14ac:dyDescent="0.25">
      <c r="A49" s="19"/>
      <c r="B49" s="25"/>
      <c r="C49" s="25"/>
      <c r="D49" s="25"/>
      <c r="J49" s="24"/>
      <c r="U49" s="24"/>
    </row>
    <row r="50" spans="1:21" x14ac:dyDescent="0.25">
      <c r="A50" s="19"/>
      <c r="B50" s="25"/>
      <c r="C50" s="25"/>
      <c r="D50" s="25"/>
      <c r="J50" s="24"/>
      <c r="U50" s="24"/>
    </row>
    <row r="51" spans="1:21" x14ac:dyDescent="0.25">
      <c r="A51" s="19"/>
      <c r="B51" s="25"/>
      <c r="C51" s="25"/>
      <c r="D51" s="25"/>
      <c r="J51" s="24"/>
      <c r="U51" s="24"/>
    </row>
    <row r="52" spans="1:21" x14ac:dyDescent="0.25">
      <c r="A52" s="19"/>
      <c r="B52" s="25"/>
      <c r="C52" s="25"/>
      <c r="D52" s="25"/>
      <c r="J52" s="24"/>
      <c r="U52" s="24"/>
    </row>
    <row r="53" spans="1:21" x14ac:dyDescent="0.25">
      <c r="A53" s="19"/>
      <c r="B53" s="25"/>
      <c r="C53" s="25"/>
      <c r="D53" s="25"/>
      <c r="J53" s="24"/>
      <c r="U53" s="24"/>
    </row>
    <row r="54" spans="1:21" x14ac:dyDescent="0.25">
      <c r="A54" s="19"/>
      <c r="B54" s="25"/>
      <c r="C54" s="25"/>
      <c r="D54" s="25"/>
      <c r="J54" s="24"/>
      <c r="U54" s="24"/>
    </row>
    <row r="55" spans="1:21" x14ac:dyDescent="0.25">
      <c r="A55" s="19"/>
      <c r="B55" s="25"/>
      <c r="C55" s="25"/>
      <c r="D55" s="25"/>
      <c r="J55" s="24"/>
      <c r="U55" s="24"/>
    </row>
    <row r="56" spans="1:21" x14ac:dyDescent="0.25">
      <c r="A56" s="19"/>
      <c r="B56" s="25"/>
      <c r="C56" s="25"/>
      <c r="D56" s="25"/>
      <c r="J56" s="24"/>
      <c r="U56" s="24"/>
    </row>
    <row r="57" spans="1:21" x14ac:dyDescent="0.25">
      <c r="A57" s="19"/>
      <c r="B57" s="25"/>
      <c r="C57" s="25"/>
      <c r="D57" s="25"/>
      <c r="J57" s="24"/>
      <c r="U57" s="24"/>
    </row>
    <row r="58" spans="1:21" x14ac:dyDescent="0.25">
      <c r="A58" s="19"/>
      <c r="B58" s="25"/>
      <c r="C58" s="25"/>
      <c r="D58" s="25"/>
      <c r="J58" s="24"/>
      <c r="U58" s="24"/>
    </row>
    <row r="59" spans="1:21" x14ac:dyDescent="0.25">
      <c r="A59" s="19"/>
      <c r="B59" s="25"/>
      <c r="C59" s="25"/>
      <c r="D59" s="25"/>
      <c r="J59" s="24"/>
      <c r="U59" s="24"/>
    </row>
    <row r="60" spans="1:21" x14ac:dyDescent="0.25">
      <c r="A60" s="19"/>
      <c r="B60" s="25"/>
      <c r="C60" s="25"/>
      <c r="D60" s="25"/>
      <c r="J60" s="24"/>
      <c r="U60" s="24"/>
    </row>
    <row r="61" spans="1:21" x14ac:dyDescent="0.25">
      <c r="A61" s="19"/>
      <c r="B61" s="25"/>
      <c r="C61" s="25"/>
      <c r="D61" s="25"/>
      <c r="J61" s="24"/>
      <c r="U61" s="24"/>
    </row>
    <row r="62" spans="1:21" x14ac:dyDescent="0.25">
      <c r="A62" s="19"/>
      <c r="B62" s="25"/>
      <c r="C62" s="25"/>
      <c r="D62" s="25"/>
      <c r="J62" s="24"/>
      <c r="U62" s="24"/>
    </row>
    <row r="63" spans="1:21" x14ac:dyDescent="0.25">
      <c r="A63" s="19"/>
      <c r="B63" s="25"/>
      <c r="C63" s="25"/>
      <c r="D63" s="25"/>
      <c r="J63" s="24"/>
      <c r="U63" s="24"/>
    </row>
    <row r="64" spans="1:21" x14ac:dyDescent="0.25">
      <c r="A64" s="19"/>
      <c r="B64" s="25"/>
      <c r="C64" s="25"/>
      <c r="D64" s="25"/>
      <c r="J64" s="24"/>
      <c r="U64" s="24"/>
    </row>
    <row r="65" spans="1:21" x14ac:dyDescent="0.25">
      <c r="A65" s="19"/>
      <c r="B65" s="25"/>
      <c r="C65" s="25"/>
      <c r="D65" s="25"/>
      <c r="J65" s="24"/>
      <c r="U65" s="24"/>
    </row>
    <row r="66" spans="1:21" x14ac:dyDescent="0.25">
      <c r="A66" s="19"/>
      <c r="B66" s="25"/>
      <c r="C66" s="25"/>
      <c r="D66" s="25"/>
      <c r="J66" s="24"/>
      <c r="U66" s="24"/>
    </row>
    <row r="67" spans="1:21" x14ac:dyDescent="0.25">
      <c r="A67" s="19"/>
      <c r="B67" s="25"/>
      <c r="C67" s="25"/>
      <c r="D67" s="25"/>
      <c r="J67" s="24"/>
      <c r="U67" s="24"/>
    </row>
    <row r="68" spans="1:21" x14ac:dyDescent="0.25">
      <c r="A68" s="19"/>
      <c r="B68" s="25"/>
      <c r="C68" s="25"/>
      <c r="D68" s="25"/>
      <c r="J68" s="24"/>
      <c r="U68" s="24"/>
    </row>
    <row r="69" spans="1:21" x14ac:dyDescent="0.25">
      <c r="A69" s="19"/>
      <c r="B69" s="25"/>
      <c r="C69" s="25"/>
      <c r="D69" s="25"/>
      <c r="J69" s="24"/>
      <c r="U69" s="24"/>
    </row>
    <row r="70" spans="1:21" x14ac:dyDescent="0.25">
      <c r="A70" s="19"/>
      <c r="B70" s="25"/>
      <c r="C70" s="25"/>
      <c r="D70" s="25"/>
      <c r="J70" s="24"/>
      <c r="U70" s="24"/>
    </row>
    <row r="71" spans="1:21" x14ac:dyDescent="0.25">
      <c r="A71" s="19"/>
      <c r="B71" s="25"/>
      <c r="C71" s="25"/>
      <c r="D71" s="25"/>
      <c r="J71" s="24"/>
      <c r="U71" s="24"/>
    </row>
    <row r="72" spans="1:21" x14ac:dyDescent="0.25">
      <c r="A72" s="19"/>
      <c r="B72" s="25"/>
      <c r="C72" s="25"/>
      <c r="D72" s="25"/>
      <c r="J72" s="24"/>
      <c r="U72" s="24"/>
    </row>
    <row r="73" spans="1:21" x14ac:dyDescent="0.25">
      <c r="A73" s="19"/>
      <c r="B73" s="25"/>
      <c r="C73" s="25"/>
      <c r="D73" s="25"/>
      <c r="J73" s="24"/>
      <c r="U73" s="24"/>
    </row>
    <row r="74" spans="1:21" x14ac:dyDescent="0.25">
      <c r="A74" s="19"/>
      <c r="B74" s="25"/>
      <c r="C74" s="25"/>
      <c r="D74" s="25"/>
      <c r="J74" s="24"/>
      <c r="U74" s="24"/>
    </row>
    <row r="75" spans="1:21" x14ac:dyDescent="0.25">
      <c r="A75" s="19"/>
      <c r="B75" s="25"/>
      <c r="C75" s="25"/>
      <c r="D75" s="25"/>
      <c r="J75" s="24"/>
      <c r="U75" s="24"/>
    </row>
    <row r="76" spans="1:21" x14ac:dyDescent="0.25">
      <c r="A76" s="19"/>
      <c r="B76" s="25"/>
      <c r="C76" s="25"/>
      <c r="D76" s="25"/>
      <c r="J76" s="24"/>
      <c r="U76" s="24"/>
    </row>
    <row r="77" spans="1:21" x14ac:dyDescent="0.25">
      <c r="A77" s="19"/>
      <c r="B77" s="25"/>
      <c r="C77" s="25"/>
      <c r="D77" s="25"/>
      <c r="J77" s="24"/>
      <c r="U77" s="24"/>
    </row>
    <row r="78" spans="1:21" x14ac:dyDescent="0.25">
      <c r="A78" s="19"/>
      <c r="B78" s="25"/>
      <c r="C78" s="25"/>
      <c r="D78" s="25"/>
      <c r="J78" s="24"/>
      <c r="U78" s="24"/>
    </row>
    <row r="79" spans="1:21" x14ac:dyDescent="0.25">
      <c r="A79" s="19"/>
      <c r="B79" s="25"/>
      <c r="C79" s="25"/>
      <c r="D79" s="25"/>
      <c r="J79" s="24"/>
      <c r="U79" s="24"/>
    </row>
    <row r="80" spans="1:21" x14ac:dyDescent="0.25">
      <c r="A80" s="19"/>
      <c r="B80" s="25"/>
      <c r="C80" s="25"/>
      <c r="D80" s="25"/>
      <c r="J80" s="24"/>
      <c r="U80" s="24"/>
    </row>
    <row r="81" spans="1:21" x14ac:dyDescent="0.25">
      <c r="A81" s="19"/>
      <c r="B81" s="25"/>
      <c r="C81" s="25"/>
      <c r="D81" s="25"/>
      <c r="J81" s="24"/>
      <c r="U81" s="24"/>
    </row>
    <row r="82" spans="1:21" x14ac:dyDescent="0.25">
      <c r="A82" s="19"/>
      <c r="B82" s="25"/>
      <c r="C82" s="25"/>
      <c r="D82" s="25"/>
      <c r="J82" s="24"/>
      <c r="U82" s="24"/>
    </row>
    <row r="83" spans="1:21" x14ac:dyDescent="0.25">
      <c r="A83" s="19"/>
      <c r="B83" s="25"/>
      <c r="C83" s="25"/>
      <c r="D83" s="25"/>
      <c r="J83" s="24"/>
      <c r="U83" s="24"/>
    </row>
    <row r="84" spans="1:21" x14ac:dyDescent="0.25">
      <c r="A84" s="19"/>
      <c r="B84" s="25"/>
      <c r="C84" s="25"/>
      <c r="D84" s="25"/>
      <c r="J84" s="24"/>
      <c r="U84" s="24"/>
    </row>
    <row r="85" spans="1:21" x14ac:dyDescent="0.25">
      <c r="A85" s="19"/>
      <c r="B85" s="25"/>
      <c r="C85" s="25"/>
      <c r="D85" s="25"/>
      <c r="J85" s="24"/>
      <c r="U85" s="24"/>
    </row>
    <row r="86" spans="1:21" x14ac:dyDescent="0.25">
      <c r="A86" s="19"/>
      <c r="B86" s="25"/>
      <c r="C86" s="25"/>
      <c r="D86" s="25"/>
      <c r="J86" s="24"/>
      <c r="U86" s="24"/>
    </row>
    <row r="87" spans="1:21" x14ac:dyDescent="0.25">
      <c r="A87" s="19"/>
      <c r="B87" s="25"/>
      <c r="C87" s="25"/>
      <c r="D87" s="25"/>
      <c r="J87" s="24"/>
      <c r="U87" s="24"/>
    </row>
    <row r="88" spans="1:21" x14ac:dyDescent="0.25">
      <c r="A88" s="19"/>
      <c r="B88" s="25"/>
      <c r="C88" s="25"/>
      <c r="D88" s="25"/>
      <c r="J88" s="24"/>
      <c r="U88" s="24"/>
    </row>
    <row r="89" spans="1:21" x14ac:dyDescent="0.25">
      <c r="A89" s="19"/>
      <c r="B89" s="25"/>
      <c r="C89" s="25"/>
      <c r="D89" s="25"/>
      <c r="J89" s="24"/>
      <c r="U89" s="24"/>
    </row>
    <row r="90" spans="1:21" x14ac:dyDescent="0.25">
      <c r="A90" s="19"/>
      <c r="B90" s="25"/>
      <c r="C90" s="25"/>
      <c r="D90" s="25"/>
      <c r="J90" s="24"/>
      <c r="U90" s="24"/>
    </row>
    <row r="91" spans="1:21" x14ac:dyDescent="0.25">
      <c r="A91" s="19"/>
      <c r="B91" s="25"/>
      <c r="C91" s="25"/>
      <c r="D91" s="25"/>
      <c r="J91" s="24"/>
      <c r="U91" s="24"/>
    </row>
    <row r="92" spans="1:21" x14ac:dyDescent="0.25">
      <c r="A92" s="19"/>
      <c r="B92" s="25"/>
      <c r="C92" s="25"/>
      <c r="D92" s="25"/>
      <c r="J92" s="24"/>
      <c r="U92" s="24"/>
    </row>
    <row r="93" spans="1:21" x14ac:dyDescent="0.25">
      <c r="A93" s="19"/>
      <c r="B93" s="25"/>
      <c r="C93" s="25"/>
      <c r="D93" s="25"/>
      <c r="J93" s="24"/>
      <c r="U93" s="24"/>
    </row>
    <row r="94" spans="1:21" x14ac:dyDescent="0.25">
      <c r="A94" s="19"/>
      <c r="B94" s="25"/>
      <c r="C94" s="25"/>
      <c r="D94" s="25"/>
      <c r="J94" s="24"/>
      <c r="U94" s="24"/>
    </row>
    <row r="95" spans="1:21" x14ac:dyDescent="0.25">
      <c r="A95" s="19"/>
      <c r="B95" s="25"/>
      <c r="C95" s="25"/>
      <c r="D95" s="25"/>
      <c r="J95" s="24"/>
      <c r="U95" s="24"/>
    </row>
    <row r="96" spans="1:21" x14ac:dyDescent="0.25">
      <c r="A96" s="19"/>
      <c r="B96" s="25"/>
      <c r="C96" s="25"/>
      <c r="D96" s="25"/>
      <c r="J96" s="24"/>
      <c r="U96" s="24"/>
    </row>
    <row r="97" spans="1:21" x14ac:dyDescent="0.25">
      <c r="A97" s="19"/>
      <c r="B97" s="25"/>
      <c r="C97" s="25"/>
      <c r="D97" s="25"/>
      <c r="J97" s="24"/>
      <c r="U97" s="24"/>
    </row>
    <row r="98" spans="1:21" x14ac:dyDescent="0.25">
      <c r="A98" s="19"/>
      <c r="B98" s="25"/>
      <c r="C98" s="25"/>
      <c r="D98" s="25"/>
      <c r="J98" s="24"/>
      <c r="U98" s="24"/>
    </row>
    <row r="99" spans="1:21" x14ac:dyDescent="0.25">
      <c r="A99" s="19"/>
      <c r="B99" s="25"/>
      <c r="C99" s="25"/>
      <c r="D99" s="25"/>
      <c r="J99" s="24"/>
      <c r="U99" s="24"/>
    </row>
    <row r="100" spans="1:21" x14ac:dyDescent="0.25">
      <c r="A100" s="19"/>
      <c r="B100" s="25"/>
      <c r="C100" s="25"/>
      <c r="D100" s="25"/>
      <c r="J100" s="24"/>
      <c r="U100" s="24"/>
    </row>
    <row r="101" spans="1:21" x14ac:dyDescent="0.25">
      <c r="A101" s="19"/>
      <c r="B101" s="25"/>
      <c r="C101" s="25"/>
      <c r="D101" s="25"/>
      <c r="J101" s="24"/>
      <c r="U101" s="24"/>
    </row>
    <row r="102" spans="1:21" x14ac:dyDescent="0.25">
      <c r="A102" s="19"/>
      <c r="B102" s="25"/>
      <c r="C102" s="25"/>
      <c r="D102" s="25"/>
      <c r="J102" s="24"/>
      <c r="U102" s="24"/>
    </row>
    <row r="103" spans="1:21" x14ac:dyDescent="0.25">
      <c r="A103" s="19"/>
      <c r="B103" s="25"/>
      <c r="C103" s="25"/>
      <c r="D103" s="25"/>
      <c r="J103" s="24"/>
      <c r="U103" s="24"/>
    </row>
    <row r="104" spans="1:21" x14ac:dyDescent="0.25">
      <c r="A104" s="19"/>
      <c r="B104" s="25"/>
      <c r="C104" s="25"/>
      <c r="D104" s="25"/>
      <c r="J104" s="24"/>
      <c r="U104" s="24"/>
    </row>
    <row r="105" spans="1:21" x14ac:dyDescent="0.25">
      <c r="A105" s="19"/>
      <c r="B105" s="25"/>
      <c r="C105" s="25"/>
      <c r="D105" s="25"/>
      <c r="J105" s="24"/>
      <c r="U105" s="24"/>
    </row>
    <row r="106" spans="1:21" x14ac:dyDescent="0.25">
      <c r="A106" s="19"/>
      <c r="B106" s="25"/>
      <c r="C106" s="25"/>
      <c r="D106" s="25"/>
      <c r="J106" s="24"/>
      <c r="U106" s="24"/>
    </row>
    <row r="107" spans="1:21" x14ac:dyDescent="0.25">
      <c r="A107" s="19"/>
      <c r="B107" s="25"/>
      <c r="C107" s="25"/>
      <c r="D107" s="25"/>
      <c r="J107" s="24"/>
      <c r="U107" s="24"/>
    </row>
    <row r="108" spans="1:21" x14ac:dyDescent="0.25">
      <c r="A108" s="19"/>
      <c r="B108" s="25"/>
      <c r="C108" s="25"/>
      <c r="D108" s="25"/>
      <c r="J108" s="24"/>
      <c r="U108" s="24"/>
    </row>
    <row r="109" spans="1:21" x14ac:dyDescent="0.25">
      <c r="A109" s="19"/>
      <c r="B109" s="25"/>
      <c r="C109" s="25"/>
      <c r="D109" s="25"/>
      <c r="J109" s="24"/>
      <c r="U109" s="24"/>
    </row>
    <row r="110" spans="1:21" x14ac:dyDescent="0.25">
      <c r="A110" s="19"/>
      <c r="B110" s="25"/>
      <c r="C110" s="25"/>
      <c r="D110" s="25"/>
      <c r="J110" s="24"/>
      <c r="U110" s="24"/>
    </row>
    <row r="111" spans="1:21" x14ac:dyDescent="0.25">
      <c r="A111" s="19"/>
      <c r="B111" s="25"/>
      <c r="C111" s="25"/>
      <c r="D111" s="25"/>
      <c r="J111" s="24"/>
      <c r="U111" s="24"/>
    </row>
    <row r="112" spans="1:21" x14ac:dyDescent="0.25">
      <c r="A112" s="19"/>
      <c r="B112" s="25"/>
      <c r="C112" s="25"/>
      <c r="D112" s="25"/>
      <c r="J112" s="24"/>
      <c r="U112" s="24"/>
    </row>
    <row r="113" spans="1:21" x14ac:dyDescent="0.25">
      <c r="A113" s="19"/>
      <c r="B113" s="25"/>
      <c r="C113" s="25"/>
      <c r="D113" s="25"/>
      <c r="J113" s="24"/>
      <c r="U113" s="24"/>
    </row>
    <row r="114" spans="1:21" x14ac:dyDescent="0.25">
      <c r="A114" s="19"/>
      <c r="B114" s="25"/>
      <c r="C114" s="25"/>
      <c r="D114" s="25"/>
      <c r="J114" s="24"/>
      <c r="U114" s="24"/>
    </row>
    <row r="115" spans="1:21" x14ac:dyDescent="0.25">
      <c r="A115" s="19"/>
      <c r="B115" s="25"/>
      <c r="C115" s="25"/>
      <c r="D115" s="25"/>
      <c r="J115" s="24"/>
      <c r="U115" s="24"/>
    </row>
    <row r="116" spans="1:21" x14ac:dyDescent="0.25">
      <c r="A116" s="19"/>
      <c r="B116" s="25"/>
      <c r="C116" s="25"/>
      <c r="D116" s="25"/>
      <c r="J116" s="24"/>
      <c r="U116" s="24"/>
    </row>
    <row r="117" spans="1:21" x14ac:dyDescent="0.25">
      <c r="A117" s="19"/>
      <c r="B117" s="25"/>
      <c r="C117" s="25"/>
      <c r="D117" s="25"/>
      <c r="J117" s="24"/>
      <c r="U117" s="24"/>
    </row>
    <row r="118" spans="1:21" x14ac:dyDescent="0.25">
      <c r="A118" s="19"/>
      <c r="B118" s="25"/>
      <c r="C118" s="25"/>
      <c r="D118" s="25"/>
      <c r="J118" s="24"/>
      <c r="U118" s="24"/>
    </row>
    <row r="119" spans="1:21" x14ac:dyDescent="0.25">
      <c r="A119" s="19"/>
      <c r="B119" s="25"/>
      <c r="C119" s="25"/>
      <c r="D119" s="25"/>
      <c r="J119" s="24"/>
      <c r="U119" s="24"/>
    </row>
    <row r="120" spans="1:21" x14ac:dyDescent="0.25">
      <c r="A120" s="19"/>
      <c r="B120" s="25"/>
      <c r="C120" s="25"/>
      <c r="D120" s="25"/>
      <c r="J120" s="24"/>
      <c r="U120" s="24"/>
    </row>
    <row r="121" spans="1:21" x14ac:dyDescent="0.25">
      <c r="A121" s="19"/>
      <c r="B121" s="25"/>
      <c r="C121" s="25"/>
      <c r="D121" s="25"/>
      <c r="J121" s="24"/>
      <c r="U121" s="24"/>
    </row>
    <row r="122" spans="1:21" x14ac:dyDescent="0.25">
      <c r="A122" s="19"/>
      <c r="B122" s="25"/>
      <c r="C122" s="25"/>
      <c r="D122" s="25"/>
      <c r="J122" s="24"/>
      <c r="U122" s="24"/>
    </row>
    <row r="123" spans="1:21" x14ac:dyDescent="0.25">
      <c r="A123" s="19"/>
      <c r="B123" s="25"/>
      <c r="C123" s="25"/>
      <c r="D123" s="25"/>
      <c r="J123" s="24"/>
      <c r="U123" s="24"/>
    </row>
    <row r="124" spans="1:21" x14ac:dyDescent="0.25">
      <c r="A124" s="19"/>
      <c r="B124" s="25"/>
      <c r="C124" s="25"/>
      <c r="D124" s="25"/>
      <c r="J124" s="24"/>
      <c r="U124" s="24"/>
    </row>
    <row r="125" spans="1:21" x14ac:dyDescent="0.25">
      <c r="A125" s="19"/>
      <c r="B125" s="25"/>
      <c r="C125" s="25"/>
      <c r="D125" s="25"/>
      <c r="J125" s="24"/>
      <c r="U125" s="24"/>
    </row>
    <row r="126" spans="1:21" x14ac:dyDescent="0.25">
      <c r="A126" s="19"/>
      <c r="B126" s="25"/>
      <c r="C126" s="25"/>
      <c r="D126" s="25"/>
      <c r="J126" s="24"/>
      <c r="U126" s="24"/>
    </row>
    <row r="127" spans="1:21" x14ac:dyDescent="0.25">
      <c r="A127" s="19"/>
      <c r="B127" s="25"/>
      <c r="C127" s="25"/>
      <c r="D127" s="25"/>
      <c r="J127" s="24"/>
      <c r="U127" s="24"/>
    </row>
    <row r="128" spans="1:21" x14ac:dyDescent="0.25">
      <c r="A128" s="19"/>
      <c r="B128" s="25"/>
      <c r="C128" s="25"/>
      <c r="D128" s="25"/>
      <c r="J128" s="24"/>
      <c r="U128" s="24"/>
    </row>
    <row r="129" spans="1:21" x14ac:dyDescent="0.25">
      <c r="A129" s="19"/>
      <c r="B129" s="25"/>
      <c r="C129" s="25"/>
      <c r="D129" s="25"/>
      <c r="J129" s="24"/>
      <c r="U129" s="24"/>
    </row>
    <row r="130" spans="1:21" x14ac:dyDescent="0.25">
      <c r="A130" s="19"/>
      <c r="B130" s="25"/>
      <c r="C130" s="25"/>
      <c r="D130" s="25"/>
      <c r="J130" s="24"/>
      <c r="U130" s="24"/>
    </row>
    <row r="131" spans="1:21" x14ac:dyDescent="0.25">
      <c r="A131" s="19"/>
      <c r="B131" s="25"/>
      <c r="C131" s="25"/>
      <c r="D131" s="25"/>
      <c r="J131" s="24"/>
      <c r="U131" s="24"/>
    </row>
    <row r="132" spans="1:21" x14ac:dyDescent="0.25">
      <c r="A132" s="19"/>
      <c r="B132" s="25"/>
      <c r="C132" s="25"/>
      <c r="D132" s="25"/>
      <c r="J132" s="24"/>
      <c r="U132" s="24"/>
    </row>
    <row r="133" spans="1:21" x14ac:dyDescent="0.25">
      <c r="A133" s="19"/>
      <c r="B133" s="25"/>
      <c r="C133" s="25"/>
      <c r="D133" s="25"/>
      <c r="J133" s="24"/>
      <c r="U133" s="24"/>
    </row>
    <row r="134" spans="1:21" x14ac:dyDescent="0.25">
      <c r="A134" s="19"/>
      <c r="B134" s="25"/>
      <c r="C134" s="25"/>
      <c r="D134" s="25"/>
      <c r="J134" s="24"/>
      <c r="U134" s="24"/>
    </row>
    <row r="135" spans="1:21" x14ac:dyDescent="0.25">
      <c r="A135" s="19"/>
      <c r="B135" s="25"/>
      <c r="C135" s="25"/>
      <c r="D135" s="25"/>
      <c r="J135" s="24"/>
      <c r="U135" s="24"/>
    </row>
    <row r="136" spans="1:21" x14ac:dyDescent="0.25">
      <c r="A136" s="19"/>
      <c r="B136" s="25"/>
      <c r="C136" s="25"/>
      <c r="D136" s="25"/>
      <c r="J136" s="24"/>
      <c r="U136" s="24"/>
    </row>
    <row r="137" spans="1:21" x14ac:dyDescent="0.25">
      <c r="A137" s="19"/>
      <c r="B137" s="25"/>
      <c r="C137" s="25"/>
      <c r="D137" s="25"/>
      <c r="J137" s="24"/>
      <c r="U137" s="24"/>
    </row>
    <row r="138" spans="1:21" x14ac:dyDescent="0.25">
      <c r="A138" s="19"/>
      <c r="B138" s="25"/>
      <c r="C138" s="25"/>
      <c r="D138" s="25"/>
      <c r="J138" s="24"/>
      <c r="U138" s="24"/>
    </row>
    <row r="139" spans="1:21" x14ac:dyDescent="0.25">
      <c r="A139" s="19"/>
      <c r="B139" s="25"/>
      <c r="C139" s="25"/>
      <c r="D139" s="25"/>
      <c r="J139" s="24"/>
      <c r="U139" s="24"/>
    </row>
    <row r="140" spans="1:21" x14ac:dyDescent="0.25">
      <c r="A140" s="19"/>
      <c r="B140" s="25"/>
      <c r="C140" s="25"/>
      <c r="J140" s="24"/>
      <c r="U140" s="24"/>
    </row>
    <row r="141" spans="1:21" x14ac:dyDescent="0.25">
      <c r="J141" s="24"/>
      <c r="U141" s="24"/>
    </row>
    <row r="142" spans="1:21" x14ac:dyDescent="0.25">
      <c r="J142" s="24"/>
      <c r="U142" s="24"/>
    </row>
    <row r="143" spans="1:21" x14ac:dyDescent="0.25">
      <c r="J143" s="24"/>
      <c r="U143" s="24"/>
    </row>
    <row r="144" spans="1:21" x14ac:dyDescent="0.25">
      <c r="J144" s="24"/>
      <c r="U144" s="24"/>
    </row>
    <row r="145" spans="1:21" ht="12.75" x14ac:dyDescent="0.2">
      <c r="A145" s="25"/>
      <c r="B145" s="25"/>
      <c r="C145" s="25"/>
      <c r="D145" s="25"/>
      <c r="E145" s="25"/>
      <c r="F145" s="25"/>
      <c r="J145" s="24"/>
      <c r="U145" s="24"/>
    </row>
    <row r="146" spans="1:21" ht="12.75" x14ac:dyDescent="0.2">
      <c r="A146" s="25"/>
      <c r="B146" s="25"/>
      <c r="C146" s="25"/>
      <c r="D146" s="25"/>
      <c r="E146" s="25"/>
      <c r="F146" s="25"/>
      <c r="J146" s="24"/>
      <c r="U146" s="24"/>
    </row>
    <row r="147" spans="1:21" ht="12.75" x14ac:dyDescent="0.2">
      <c r="A147" s="25"/>
      <c r="B147" s="25"/>
      <c r="C147" s="25"/>
      <c r="D147" s="25"/>
      <c r="E147" s="25"/>
      <c r="F147" s="25"/>
      <c r="J147" s="24"/>
      <c r="U147" s="24"/>
    </row>
    <row r="148" spans="1:21" ht="12.75" x14ac:dyDescent="0.2">
      <c r="A148" s="25"/>
      <c r="B148" s="25"/>
      <c r="C148" s="25"/>
      <c r="D148" s="25"/>
      <c r="E148" s="25"/>
      <c r="F148" s="25"/>
      <c r="J148" s="24"/>
      <c r="U148" s="24"/>
    </row>
    <row r="149" spans="1:21" ht="12.75" x14ac:dyDescent="0.2">
      <c r="A149" s="25"/>
      <c r="B149" s="25"/>
      <c r="C149" s="25"/>
      <c r="D149" s="25"/>
      <c r="E149" s="25"/>
      <c r="F149" s="25"/>
      <c r="J149" s="24"/>
      <c r="U149" s="24"/>
    </row>
    <row r="150" spans="1:21" ht="12.75" x14ac:dyDescent="0.2">
      <c r="A150" s="25"/>
      <c r="B150" s="25"/>
      <c r="C150" s="25"/>
      <c r="D150" s="25"/>
      <c r="E150" s="25"/>
      <c r="F150" s="25"/>
      <c r="J150" s="24"/>
      <c r="U150" s="24"/>
    </row>
    <row r="151" spans="1:21" ht="12.75" x14ac:dyDescent="0.2">
      <c r="A151" s="25"/>
      <c r="B151" s="25"/>
      <c r="C151" s="25"/>
      <c r="D151" s="25"/>
      <c r="E151" s="25"/>
      <c r="F151" s="25"/>
      <c r="J151" s="24"/>
      <c r="U151" s="24"/>
    </row>
    <row r="152" spans="1:21" ht="12.75" x14ac:dyDescent="0.2">
      <c r="A152" s="25"/>
      <c r="B152" s="25"/>
      <c r="C152" s="25"/>
      <c r="D152" s="25"/>
      <c r="E152" s="25"/>
      <c r="F152" s="25"/>
      <c r="J152" s="24"/>
      <c r="U152" s="24"/>
    </row>
    <row r="153" spans="1:21" ht="12.75" x14ac:dyDescent="0.2">
      <c r="A153" s="25"/>
      <c r="B153" s="25"/>
      <c r="C153" s="25"/>
      <c r="D153" s="25"/>
      <c r="E153" s="25"/>
      <c r="F153" s="25"/>
      <c r="J153" s="24"/>
      <c r="U153" s="24"/>
    </row>
    <row r="154" spans="1:21" ht="12.75" x14ac:dyDescent="0.2">
      <c r="A154" s="25"/>
      <c r="B154" s="25"/>
      <c r="C154" s="25"/>
      <c r="D154" s="25"/>
      <c r="E154" s="25"/>
      <c r="F154" s="25"/>
      <c r="J154" s="24"/>
      <c r="U154" s="24"/>
    </row>
    <row r="155" spans="1:21" ht="12.75" x14ac:dyDescent="0.2">
      <c r="A155" s="25"/>
      <c r="B155" s="25"/>
      <c r="C155" s="25"/>
      <c r="D155" s="25"/>
      <c r="E155" s="25"/>
      <c r="F155" s="25"/>
      <c r="J155" s="24"/>
      <c r="U155" s="24"/>
    </row>
    <row r="156" spans="1:21" ht="12.75" x14ac:dyDescent="0.2">
      <c r="A156" s="25"/>
      <c r="B156" s="25"/>
      <c r="C156" s="25"/>
      <c r="D156" s="25"/>
      <c r="E156" s="25"/>
      <c r="F156" s="25"/>
      <c r="J156" s="24"/>
      <c r="U156" s="24"/>
    </row>
    <row r="157" spans="1:21" ht="12.75" x14ac:dyDescent="0.2">
      <c r="A157" s="25"/>
      <c r="B157" s="25"/>
      <c r="C157" s="25"/>
      <c r="D157" s="25"/>
      <c r="E157" s="25"/>
      <c r="F157" s="25"/>
      <c r="J157" s="24"/>
      <c r="U157" s="24"/>
    </row>
    <row r="158" spans="1:21" ht="12.75" x14ac:dyDescent="0.2">
      <c r="A158" s="25"/>
      <c r="B158" s="25"/>
      <c r="C158" s="25"/>
      <c r="D158" s="25"/>
      <c r="E158" s="25"/>
      <c r="F158" s="25"/>
      <c r="J158" s="24"/>
      <c r="U158" s="24"/>
    </row>
    <row r="159" spans="1:21" ht="12.75" x14ac:dyDescent="0.2">
      <c r="A159" s="25"/>
      <c r="B159" s="25"/>
      <c r="C159" s="25"/>
      <c r="D159" s="25"/>
      <c r="E159" s="25"/>
      <c r="F159" s="25"/>
      <c r="J159" s="24"/>
      <c r="U159" s="24"/>
    </row>
    <row r="160" spans="1:21" ht="12.75" x14ac:dyDescent="0.2">
      <c r="A160" s="25"/>
      <c r="B160" s="25"/>
      <c r="C160" s="25"/>
      <c r="D160" s="25"/>
      <c r="E160" s="25"/>
      <c r="F160" s="25"/>
      <c r="J160" s="24"/>
      <c r="U160" s="24"/>
    </row>
    <row r="161" spans="1:21" ht="12.75" x14ac:dyDescent="0.2">
      <c r="A161" s="25"/>
      <c r="B161" s="25"/>
      <c r="C161" s="25"/>
      <c r="D161" s="25"/>
      <c r="E161" s="25"/>
      <c r="F161" s="25"/>
      <c r="J161" s="24"/>
      <c r="U161" s="24"/>
    </row>
    <row r="162" spans="1:21" ht="12.75" x14ac:dyDescent="0.2">
      <c r="A162" s="25"/>
      <c r="B162" s="25"/>
      <c r="C162" s="25"/>
      <c r="D162" s="25"/>
      <c r="E162" s="25"/>
      <c r="F162" s="25"/>
      <c r="J162" s="24"/>
      <c r="U162" s="24"/>
    </row>
    <row r="163" spans="1:21" ht="12.75" x14ac:dyDescent="0.2">
      <c r="A163" s="25"/>
      <c r="B163" s="25"/>
      <c r="C163" s="25"/>
      <c r="D163" s="25"/>
      <c r="E163" s="25"/>
      <c r="F163" s="25"/>
      <c r="J163" s="24"/>
      <c r="U163" s="24"/>
    </row>
    <row r="164" spans="1:21" ht="12.75" x14ac:dyDescent="0.2">
      <c r="A164" s="25"/>
      <c r="B164" s="25"/>
      <c r="C164" s="25"/>
      <c r="D164" s="25"/>
      <c r="E164" s="25"/>
      <c r="F164" s="25"/>
      <c r="J164" s="24"/>
      <c r="U164" s="24"/>
    </row>
    <row r="165" spans="1:21" ht="12.75" x14ac:dyDescent="0.2">
      <c r="A165" s="25"/>
      <c r="B165" s="25"/>
      <c r="C165" s="25"/>
      <c r="D165" s="25"/>
      <c r="E165" s="25"/>
      <c r="F165" s="25"/>
      <c r="J165" s="24"/>
      <c r="U165" s="24"/>
    </row>
    <row r="166" spans="1:21" ht="12.75" x14ac:dyDescent="0.2">
      <c r="A166" s="25"/>
      <c r="B166" s="25"/>
      <c r="C166" s="25"/>
      <c r="D166" s="25"/>
      <c r="E166" s="25"/>
      <c r="F166" s="25"/>
      <c r="J166" s="24"/>
      <c r="U166" s="24"/>
    </row>
    <row r="167" spans="1:21" ht="12.75" x14ac:dyDescent="0.2">
      <c r="A167" s="25"/>
      <c r="B167" s="25"/>
      <c r="C167" s="25"/>
      <c r="D167" s="25"/>
      <c r="E167" s="25"/>
      <c r="F167" s="25"/>
      <c r="J167" s="24"/>
      <c r="U167" s="24"/>
    </row>
    <row r="168" spans="1:21" ht="12.75" x14ac:dyDescent="0.2">
      <c r="A168" s="25"/>
      <c r="B168" s="25"/>
      <c r="C168" s="25"/>
      <c r="D168" s="25"/>
      <c r="E168" s="25"/>
      <c r="F168" s="25"/>
      <c r="J168" s="24"/>
      <c r="U168" s="24"/>
    </row>
    <row r="169" spans="1:21" ht="12.75" x14ac:dyDescent="0.2">
      <c r="A169" s="25"/>
      <c r="B169" s="25"/>
      <c r="C169" s="25"/>
      <c r="D169" s="25"/>
      <c r="E169" s="25"/>
      <c r="F169" s="25"/>
      <c r="J169" s="24"/>
      <c r="U169" s="24"/>
    </row>
    <row r="170" spans="1:21" ht="12.75" x14ac:dyDescent="0.2">
      <c r="A170" s="25"/>
      <c r="B170" s="25"/>
      <c r="C170" s="25"/>
      <c r="D170" s="25"/>
      <c r="E170" s="25"/>
      <c r="F170" s="25"/>
      <c r="J170" s="24"/>
      <c r="U170" s="24"/>
    </row>
    <row r="171" spans="1:21" ht="12.75" x14ac:dyDescent="0.2">
      <c r="A171" s="25"/>
      <c r="B171" s="25"/>
      <c r="C171" s="25"/>
      <c r="D171" s="25"/>
      <c r="E171" s="25"/>
      <c r="F171" s="25"/>
      <c r="J171" s="24"/>
      <c r="U171" s="24"/>
    </row>
    <row r="172" spans="1:21" ht="12.75" x14ac:dyDescent="0.2">
      <c r="A172" s="25"/>
      <c r="B172" s="25"/>
      <c r="C172" s="25"/>
      <c r="D172" s="25"/>
      <c r="E172" s="25"/>
      <c r="F172" s="25"/>
      <c r="J172" s="24"/>
      <c r="U172" s="24"/>
    </row>
    <row r="173" spans="1:21" ht="12.75" x14ac:dyDescent="0.2">
      <c r="A173" s="25"/>
      <c r="B173" s="25"/>
      <c r="C173" s="25"/>
      <c r="D173" s="25"/>
      <c r="E173" s="25"/>
      <c r="F173" s="25"/>
      <c r="J173" s="24"/>
      <c r="U173" s="24"/>
    </row>
    <row r="174" spans="1:21" ht="12.75" x14ac:dyDescent="0.2">
      <c r="A174" s="25"/>
      <c r="B174" s="25"/>
      <c r="C174" s="25"/>
      <c r="D174" s="25"/>
      <c r="E174" s="25"/>
      <c r="F174" s="25"/>
      <c r="J174" s="24"/>
      <c r="U174" s="24"/>
    </row>
    <row r="175" spans="1:21" ht="12.75" x14ac:dyDescent="0.2">
      <c r="A175" s="25"/>
      <c r="B175" s="25"/>
      <c r="C175" s="25"/>
      <c r="D175" s="25"/>
      <c r="E175" s="25"/>
      <c r="F175" s="25"/>
      <c r="J175" s="24"/>
      <c r="U175" s="24"/>
    </row>
    <row r="176" spans="1:21" ht="12.75" x14ac:dyDescent="0.2">
      <c r="A176" s="25"/>
      <c r="B176" s="25"/>
      <c r="C176" s="25"/>
      <c r="D176" s="25"/>
      <c r="E176" s="25"/>
      <c r="F176" s="25"/>
      <c r="J176" s="24"/>
      <c r="U176" s="24"/>
    </row>
    <row r="177" spans="1:21" ht="12.75" x14ac:dyDescent="0.2">
      <c r="A177" s="25"/>
      <c r="B177" s="25"/>
      <c r="C177" s="25"/>
      <c r="D177" s="25"/>
      <c r="E177" s="25"/>
      <c r="F177" s="25"/>
      <c r="J177" s="24"/>
      <c r="U177" s="24"/>
    </row>
    <row r="178" spans="1:21" ht="12.75" x14ac:dyDescent="0.2">
      <c r="A178" s="25"/>
      <c r="B178" s="25"/>
      <c r="C178" s="25"/>
      <c r="D178" s="25"/>
      <c r="E178" s="25"/>
      <c r="F178" s="25"/>
      <c r="J178" s="24"/>
      <c r="U178" s="24"/>
    </row>
    <row r="179" spans="1:21" ht="12.75" x14ac:dyDescent="0.2">
      <c r="A179" s="25"/>
      <c r="B179" s="25"/>
      <c r="C179" s="25"/>
      <c r="D179" s="25"/>
      <c r="E179" s="25"/>
      <c r="F179" s="25"/>
      <c r="J179" s="24"/>
      <c r="U179" s="24"/>
    </row>
    <row r="180" spans="1:21" ht="12.75" x14ac:dyDescent="0.2">
      <c r="A180" s="25"/>
      <c r="B180" s="25"/>
      <c r="C180" s="25"/>
      <c r="D180" s="25"/>
      <c r="E180" s="25"/>
      <c r="F180" s="25"/>
      <c r="J180" s="24"/>
      <c r="U180" s="24"/>
    </row>
    <row r="181" spans="1:21" ht="12.75" x14ac:dyDescent="0.2">
      <c r="A181" s="25"/>
      <c r="B181" s="25"/>
      <c r="C181" s="25"/>
      <c r="D181" s="25"/>
      <c r="E181" s="25"/>
      <c r="F181" s="25"/>
      <c r="J181" s="24"/>
      <c r="U181" s="24"/>
    </row>
    <row r="182" spans="1:21" ht="12.75" x14ac:dyDescent="0.2">
      <c r="A182" s="25"/>
      <c r="B182" s="25"/>
      <c r="C182" s="25"/>
      <c r="D182" s="25"/>
      <c r="E182" s="25"/>
      <c r="F182" s="25"/>
      <c r="J182" s="24"/>
      <c r="U182" s="24"/>
    </row>
    <row r="183" spans="1:21" ht="12.75" x14ac:dyDescent="0.2">
      <c r="A183" s="25"/>
      <c r="B183" s="25"/>
      <c r="C183" s="25"/>
      <c r="D183" s="25"/>
      <c r="E183" s="25"/>
      <c r="F183" s="25"/>
      <c r="J183" s="24"/>
      <c r="U183" s="24"/>
    </row>
    <row r="184" spans="1:21" ht="12.75" x14ac:dyDescent="0.2">
      <c r="A184" s="25"/>
      <c r="B184" s="25"/>
      <c r="C184" s="25"/>
      <c r="D184" s="25"/>
      <c r="E184" s="25"/>
      <c r="F184" s="25"/>
      <c r="J184" s="24"/>
      <c r="U184" s="24"/>
    </row>
    <row r="185" spans="1:21" ht="12.75" x14ac:dyDescent="0.2">
      <c r="A185" s="25"/>
      <c r="B185" s="25"/>
      <c r="C185" s="25"/>
      <c r="D185" s="25"/>
      <c r="E185" s="25"/>
      <c r="F185" s="25"/>
      <c r="J185" s="24"/>
      <c r="U185" s="24"/>
    </row>
    <row r="186" spans="1:21" ht="12.75" x14ac:dyDescent="0.2">
      <c r="A186" s="25"/>
      <c r="B186" s="25"/>
      <c r="C186" s="25"/>
      <c r="D186" s="25"/>
      <c r="E186" s="25"/>
      <c r="F186" s="25"/>
      <c r="J186" s="24"/>
      <c r="U186" s="24"/>
    </row>
    <row r="187" spans="1:21" ht="12.75" x14ac:dyDescent="0.2">
      <c r="A187" s="25"/>
      <c r="B187" s="25"/>
      <c r="C187" s="25"/>
      <c r="D187" s="25"/>
      <c r="E187" s="25"/>
      <c r="F187" s="25"/>
      <c r="J187" s="24"/>
      <c r="U187" s="24"/>
    </row>
    <row r="188" spans="1:21" ht="12.75" x14ac:dyDescent="0.2">
      <c r="A188" s="25"/>
      <c r="B188" s="25"/>
      <c r="C188" s="25"/>
      <c r="D188" s="25"/>
      <c r="E188" s="25"/>
      <c r="F188" s="25"/>
      <c r="J188" s="24"/>
      <c r="U188" s="24"/>
    </row>
    <row r="189" spans="1:21" ht="12.75" x14ac:dyDescent="0.2">
      <c r="A189" s="25"/>
      <c r="B189" s="25"/>
      <c r="C189" s="25"/>
      <c r="D189" s="25"/>
      <c r="E189" s="25"/>
      <c r="F189" s="25"/>
      <c r="J189" s="24"/>
      <c r="U189" s="24"/>
    </row>
    <row r="190" spans="1:21" ht="12.75" x14ac:dyDescent="0.2">
      <c r="A190" s="25"/>
      <c r="B190" s="25"/>
      <c r="C190" s="25"/>
      <c r="D190" s="25"/>
      <c r="E190" s="25"/>
      <c r="F190" s="25"/>
      <c r="J190" s="24"/>
      <c r="U190" s="24"/>
    </row>
    <row r="191" spans="1:21" ht="12.75" x14ac:dyDescent="0.2">
      <c r="A191" s="25"/>
      <c r="B191" s="25"/>
      <c r="C191" s="25"/>
      <c r="D191" s="25"/>
      <c r="E191" s="25"/>
      <c r="F191" s="25"/>
      <c r="J191" s="24"/>
      <c r="U191" s="24"/>
    </row>
    <row r="192" spans="1:21" ht="12.75" x14ac:dyDescent="0.2">
      <c r="A192" s="25"/>
      <c r="B192" s="25"/>
      <c r="C192" s="25"/>
      <c r="D192" s="25"/>
      <c r="E192" s="25"/>
      <c r="F192" s="25"/>
      <c r="J192" s="24"/>
      <c r="U192" s="24"/>
    </row>
    <row r="193" spans="1:21" ht="12.75" x14ac:dyDescent="0.2">
      <c r="A193" s="25"/>
      <c r="B193" s="25"/>
      <c r="C193" s="25"/>
      <c r="D193" s="25"/>
      <c r="E193" s="25"/>
      <c r="F193" s="25"/>
      <c r="J193" s="24"/>
      <c r="U193" s="24"/>
    </row>
    <row r="194" spans="1:21" ht="12.75" x14ac:dyDescent="0.2">
      <c r="A194" s="25"/>
      <c r="B194" s="25"/>
      <c r="C194" s="25"/>
      <c r="D194" s="25"/>
      <c r="E194" s="25"/>
      <c r="F194" s="25"/>
      <c r="J194" s="24"/>
      <c r="U194" s="24"/>
    </row>
    <row r="195" spans="1:21" ht="12.75" x14ac:dyDescent="0.2">
      <c r="A195" s="25"/>
      <c r="B195" s="25"/>
      <c r="C195" s="25"/>
      <c r="D195" s="25"/>
      <c r="E195" s="25"/>
      <c r="F195" s="25"/>
      <c r="J195" s="24"/>
      <c r="U195" s="24"/>
    </row>
    <row r="196" spans="1:21" ht="12.75" x14ac:dyDescent="0.2">
      <c r="A196" s="25"/>
      <c r="B196" s="25"/>
      <c r="C196" s="25"/>
      <c r="D196" s="25"/>
      <c r="E196" s="25"/>
      <c r="F196" s="25"/>
      <c r="J196" s="24"/>
      <c r="U196" s="24"/>
    </row>
    <row r="197" spans="1:21" ht="12.75" x14ac:dyDescent="0.2">
      <c r="A197" s="25"/>
      <c r="B197" s="25"/>
      <c r="C197" s="25"/>
      <c r="D197" s="25"/>
      <c r="E197" s="25"/>
      <c r="F197" s="25"/>
      <c r="J197" s="24"/>
      <c r="U197" s="24"/>
    </row>
    <row r="198" spans="1:21" ht="12.75" x14ac:dyDescent="0.2">
      <c r="A198" s="25"/>
      <c r="B198" s="25"/>
      <c r="C198" s="25"/>
      <c r="D198" s="25"/>
      <c r="E198" s="25"/>
      <c r="F198" s="25"/>
      <c r="J198" s="24"/>
      <c r="U198" s="24"/>
    </row>
    <row r="199" spans="1:21" ht="12.75" x14ac:dyDescent="0.2">
      <c r="A199" s="25"/>
      <c r="B199" s="25"/>
      <c r="C199" s="25"/>
      <c r="D199" s="25"/>
      <c r="E199" s="25"/>
      <c r="F199" s="25"/>
      <c r="J199" s="24"/>
      <c r="U199" s="24"/>
    </row>
    <row r="200" spans="1:21" ht="12.75" x14ac:dyDescent="0.2">
      <c r="A200" s="25"/>
      <c r="B200" s="25"/>
      <c r="C200" s="25"/>
      <c r="D200" s="25"/>
      <c r="E200" s="25"/>
      <c r="F200" s="25"/>
      <c r="J200" s="24"/>
      <c r="U200" s="24"/>
    </row>
    <row r="201" spans="1:21" ht="12.75" x14ac:dyDescent="0.2">
      <c r="A201" s="25"/>
      <c r="B201" s="25"/>
      <c r="C201" s="25"/>
      <c r="D201" s="25"/>
      <c r="E201" s="25"/>
      <c r="F201" s="25"/>
      <c r="J201" s="24"/>
      <c r="U201" s="24"/>
    </row>
    <row r="202" spans="1:21" ht="12.75" x14ac:dyDescent="0.2">
      <c r="A202" s="25"/>
      <c r="B202" s="25"/>
      <c r="C202" s="25"/>
      <c r="D202" s="25"/>
      <c r="E202" s="25"/>
      <c r="F202" s="25"/>
      <c r="J202" s="24"/>
      <c r="U202" s="24"/>
    </row>
    <row r="203" spans="1:21" ht="12.75" x14ac:dyDescent="0.2">
      <c r="A203" s="25"/>
      <c r="B203" s="25"/>
      <c r="C203" s="25"/>
      <c r="D203" s="25"/>
      <c r="E203" s="25"/>
      <c r="F203" s="25"/>
      <c r="J203" s="24"/>
      <c r="U203" s="24"/>
    </row>
    <row r="204" spans="1:21" ht="12.75" x14ac:dyDescent="0.2">
      <c r="A204" s="25"/>
      <c r="B204" s="25"/>
      <c r="C204" s="25"/>
      <c r="D204" s="25"/>
      <c r="E204" s="25"/>
      <c r="F204" s="25"/>
      <c r="J204" s="24"/>
      <c r="U204" s="24"/>
    </row>
    <row r="205" spans="1:21" ht="12.75" x14ac:dyDescent="0.2">
      <c r="A205" s="25"/>
      <c r="B205" s="25"/>
      <c r="C205" s="25"/>
      <c r="D205" s="25"/>
      <c r="E205" s="25"/>
      <c r="F205" s="25"/>
      <c r="J205" s="24"/>
      <c r="U205" s="24"/>
    </row>
    <row r="206" spans="1:21" ht="12.75" x14ac:dyDescent="0.2">
      <c r="A206" s="25"/>
      <c r="B206" s="25"/>
      <c r="C206" s="25"/>
      <c r="D206" s="25"/>
      <c r="E206" s="25"/>
      <c r="F206" s="25"/>
      <c r="J206" s="24"/>
      <c r="U206" s="24"/>
    </row>
    <row r="207" spans="1:21" ht="12.75" x14ac:dyDescent="0.2">
      <c r="A207" s="25"/>
      <c r="B207" s="25"/>
      <c r="C207" s="25"/>
      <c r="D207" s="25"/>
      <c r="E207" s="25"/>
      <c r="F207" s="25"/>
      <c r="J207" s="24"/>
      <c r="U207" s="24"/>
    </row>
    <row r="208" spans="1:21" ht="12.75" x14ac:dyDescent="0.2">
      <c r="A208" s="25"/>
      <c r="B208" s="25"/>
      <c r="C208" s="25"/>
      <c r="D208" s="25"/>
      <c r="E208" s="25"/>
      <c r="F208" s="25"/>
      <c r="J208" s="24"/>
      <c r="U208" s="24"/>
    </row>
    <row r="209" spans="1:21" ht="12.75" x14ac:dyDescent="0.2">
      <c r="A209" s="25"/>
      <c r="B209" s="25"/>
      <c r="C209" s="25"/>
      <c r="D209" s="25"/>
      <c r="E209" s="25"/>
      <c r="F209" s="25"/>
      <c r="J209" s="24"/>
      <c r="U209" s="24"/>
    </row>
    <row r="210" spans="1:21" ht="12.75" x14ac:dyDescent="0.2">
      <c r="A210" s="25"/>
      <c r="B210" s="25"/>
      <c r="C210" s="25"/>
      <c r="D210" s="25"/>
      <c r="E210" s="25"/>
      <c r="F210" s="25"/>
      <c r="J210" s="24"/>
      <c r="U210" s="24"/>
    </row>
    <row r="211" spans="1:21" ht="12.75" x14ac:dyDescent="0.2">
      <c r="A211" s="25"/>
      <c r="B211" s="25"/>
      <c r="C211" s="25"/>
      <c r="D211" s="25"/>
      <c r="E211" s="25"/>
      <c r="F211" s="25"/>
      <c r="J211" s="24"/>
      <c r="U211" s="24"/>
    </row>
    <row r="212" spans="1:21" ht="12.75" x14ac:dyDescent="0.2">
      <c r="A212" s="25"/>
      <c r="B212" s="25"/>
      <c r="C212" s="25"/>
      <c r="D212" s="25"/>
      <c r="E212" s="25"/>
      <c r="F212" s="25"/>
      <c r="J212" s="24"/>
      <c r="U212" s="24"/>
    </row>
    <row r="213" spans="1:21" ht="12.75" x14ac:dyDescent="0.2">
      <c r="A213" s="25"/>
      <c r="B213" s="25"/>
      <c r="C213" s="25"/>
      <c r="D213" s="25"/>
      <c r="E213" s="25"/>
      <c r="F213" s="25"/>
      <c r="J213" s="24"/>
      <c r="U213" s="24"/>
    </row>
    <row r="214" spans="1:21" ht="12.75" x14ac:dyDescent="0.2">
      <c r="A214" s="25"/>
      <c r="B214" s="25"/>
      <c r="C214" s="25"/>
      <c r="D214" s="25"/>
      <c r="E214" s="25"/>
      <c r="F214" s="25"/>
      <c r="J214" s="24"/>
      <c r="U214" s="24"/>
    </row>
    <row r="215" spans="1:21" ht="12.75" x14ac:dyDescent="0.2">
      <c r="A215" s="25"/>
      <c r="B215" s="25"/>
      <c r="C215" s="25"/>
      <c r="D215" s="25"/>
      <c r="E215" s="25"/>
      <c r="F215" s="25"/>
      <c r="J215" s="24"/>
      <c r="U215" s="24"/>
    </row>
    <row r="216" spans="1:21" ht="12.75" x14ac:dyDescent="0.2">
      <c r="A216" s="25"/>
      <c r="B216" s="25"/>
      <c r="C216" s="25"/>
      <c r="D216" s="25"/>
      <c r="E216" s="25"/>
      <c r="F216" s="25"/>
      <c r="J216" s="24"/>
      <c r="U216" s="24"/>
    </row>
    <row r="217" spans="1:21" ht="12.75" x14ac:dyDescent="0.2">
      <c r="A217" s="25"/>
      <c r="B217" s="25"/>
      <c r="C217" s="25"/>
      <c r="D217" s="25"/>
      <c r="E217" s="25"/>
      <c r="F217" s="25"/>
      <c r="J217" s="24"/>
      <c r="U217" s="24"/>
    </row>
    <row r="218" spans="1:21" ht="12.75" x14ac:dyDescent="0.2">
      <c r="A218" s="25"/>
      <c r="B218" s="25"/>
      <c r="C218" s="25"/>
      <c r="D218" s="25"/>
      <c r="E218" s="25"/>
      <c r="F218" s="25"/>
      <c r="J218" s="24"/>
      <c r="U218" s="24"/>
    </row>
    <row r="219" spans="1:21" ht="12.75" x14ac:dyDescent="0.2">
      <c r="A219" s="25"/>
      <c r="B219" s="25"/>
      <c r="C219" s="25"/>
      <c r="D219" s="25"/>
      <c r="E219" s="25"/>
      <c r="F219" s="25"/>
      <c r="J219" s="24"/>
      <c r="U219" s="24"/>
    </row>
    <row r="220" spans="1:21" ht="12.75" x14ac:dyDescent="0.2">
      <c r="A220" s="25"/>
      <c r="B220" s="25"/>
      <c r="C220" s="25"/>
      <c r="D220" s="25"/>
      <c r="E220" s="25"/>
      <c r="F220" s="25"/>
      <c r="J220" s="24"/>
      <c r="U220" s="24"/>
    </row>
    <row r="221" spans="1:21" ht="12.75" x14ac:dyDescent="0.2">
      <c r="A221" s="25"/>
      <c r="B221" s="25"/>
      <c r="C221" s="25"/>
      <c r="D221" s="25"/>
      <c r="E221" s="25"/>
      <c r="F221" s="25"/>
      <c r="J221" s="24"/>
      <c r="U221" s="24"/>
    </row>
    <row r="222" spans="1:21" ht="12.75" x14ac:dyDescent="0.2">
      <c r="A222" s="25"/>
      <c r="B222" s="25"/>
      <c r="C222" s="25"/>
      <c r="D222" s="25"/>
      <c r="E222" s="25"/>
      <c r="F222" s="25"/>
      <c r="J222" s="24"/>
      <c r="U222" s="24"/>
    </row>
    <row r="223" spans="1:21" ht="12.75" x14ac:dyDescent="0.2">
      <c r="A223" s="25"/>
      <c r="B223" s="25"/>
      <c r="C223" s="25"/>
      <c r="D223" s="25"/>
      <c r="E223" s="25"/>
      <c r="F223" s="25"/>
      <c r="J223" s="24"/>
      <c r="U223" s="24"/>
    </row>
    <row r="224" spans="1:21" ht="12.75" x14ac:dyDescent="0.2">
      <c r="A224" s="25"/>
      <c r="B224" s="25"/>
      <c r="C224" s="25"/>
      <c r="D224" s="25"/>
      <c r="E224" s="25"/>
      <c r="F224" s="25"/>
      <c r="J224" s="24"/>
      <c r="U224" s="24"/>
    </row>
    <row r="225" spans="1:21" ht="12.75" x14ac:dyDescent="0.2">
      <c r="A225" s="25"/>
      <c r="B225" s="25"/>
      <c r="C225" s="25"/>
      <c r="D225" s="25"/>
      <c r="E225" s="25"/>
      <c r="F225" s="25"/>
      <c r="J225" s="24"/>
      <c r="U225" s="24"/>
    </row>
    <row r="226" spans="1:21" ht="12.75" x14ac:dyDescent="0.2">
      <c r="A226" s="25"/>
      <c r="B226" s="25"/>
      <c r="C226" s="25"/>
      <c r="D226" s="25"/>
      <c r="E226" s="25"/>
      <c r="F226" s="25"/>
      <c r="J226" s="24"/>
      <c r="U226" s="24"/>
    </row>
    <row r="227" spans="1:21" ht="12.75" x14ac:dyDescent="0.2">
      <c r="A227" s="25"/>
      <c r="B227" s="25"/>
      <c r="C227" s="25"/>
      <c r="D227" s="25"/>
      <c r="E227" s="25"/>
      <c r="F227" s="25"/>
      <c r="J227" s="24"/>
      <c r="U227" s="24"/>
    </row>
    <row r="228" spans="1:21" ht="12.75" x14ac:dyDescent="0.2">
      <c r="A228" s="25"/>
      <c r="B228" s="25"/>
      <c r="C228" s="25"/>
      <c r="D228" s="25"/>
      <c r="E228" s="25"/>
      <c r="F228" s="25"/>
      <c r="J228" s="24"/>
      <c r="U228" s="24"/>
    </row>
    <row r="229" spans="1:21" ht="12.75" x14ac:dyDescent="0.2">
      <c r="A229" s="25"/>
      <c r="B229" s="25"/>
      <c r="C229" s="25"/>
      <c r="D229" s="25"/>
      <c r="E229" s="25"/>
      <c r="F229" s="25"/>
      <c r="J229" s="24"/>
      <c r="U229" s="24"/>
    </row>
    <row r="230" spans="1:21" ht="12.75" x14ac:dyDescent="0.2">
      <c r="A230" s="25"/>
      <c r="B230" s="25"/>
      <c r="C230" s="25"/>
      <c r="D230" s="25"/>
      <c r="E230" s="25"/>
      <c r="F230" s="25"/>
      <c r="J230" s="24"/>
      <c r="U230" s="24"/>
    </row>
    <row r="231" spans="1:21" ht="12.75" x14ac:dyDescent="0.2">
      <c r="A231" s="25"/>
      <c r="B231" s="25"/>
      <c r="C231" s="25"/>
      <c r="D231" s="25"/>
      <c r="E231" s="25"/>
      <c r="F231" s="25"/>
      <c r="J231" s="24"/>
      <c r="U231" s="24"/>
    </row>
    <row r="232" spans="1:21" ht="12.75" x14ac:dyDescent="0.2">
      <c r="A232" s="25"/>
      <c r="B232" s="25"/>
      <c r="C232" s="25"/>
      <c r="D232" s="25"/>
      <c r="E232" s="25"/>
      <c r="F232" s="25"/>
      <c r="J232" s="24"/>
      <c r="U232" s="24"/>
    </row>
    <row r="233" spans="1:21" ht="12.75" x14ac:dyDescent="0.2">
      <c r="A233" s="25"/>
      <c r="B233" s="25"/>
      <c r="C233" s="25"/>
      <c r="D233" s="25"/>
      <c r="E233" s="25"/>
      <c r="F233" s="25"/>
      <c r="J233" s="24"/>
      <c r="U233" s="24"/>
    </row>
    <row r="234" spans="1:21" ht="12.75" x14ac:dyDescent="0.2">
      <c r="A234" s="25"/>
      <c r="B234" s="25"/>
      <c r="C234" s="25"/>
      <c r="D234" s="25"/>
      <c r="E234" s="25"/>
      <c r="F234" s="25"/>
      <c r="J234" s="24"/>
      <c r="U234" s="24"/>
    </row>
    <row r="235" spans="1:21" ht="12.75" x14ac:dyDescent="0.2">
      <c r="A235" s="25"/>
      <c r="B235" s="25"/>
      <c r="C235" s="25"/>
      <c r="D235" s="25"/>
      <c r="E235" s="25"/>
      <c r="F235" s="25"/>
      <c r="J235" s="24"/>
      <c r="U235" s="24"/>
    </row>
    <row r="236" spans="1:21" ht="12.75" x14ac:dyDescent="0.2">
      <c r="A236" s="25"/>
      <c r="B236" s="25"/>
      <c r="C236" s="25"/>
      <c r="D236" s="25"/>
      <c r="E236" s="25"/>
      <c r="F236" s="25"/>
      <c r="J236" s="24"/>
      <c r="U236" s="24"/>
    </row>
    <row r="237" spans="1:21" ht="12.75" x14ac:dyDescent="0.2">
      <c r="A237" s="25"/>
      <c r="B237" s="25"/>
      <c r="C237" s="25"/>
      <c r="D237" s="25"/>
      <c r="E237" s="25"/>
      <c r="F237" s="25"/>
      <c r="J237" s="24"/>
      <c r="U237" s="24"/>
    </row>
    <row r="238" spans="1:21" ht="12.75" x14ac:dyDescent="0.2">
      <c r="A238" s="25"/>
      <c r="B238" s="25"/>
      <c r="C238" s="25"/>
      <c r="D238" s="25"/>
      <c r="E238" s="25"/>
      <c r="F238" s="25"/>
      <c r="J238" s="24"/>
      <c r="U238" s="24"/>
    </row>
    <row r="239" spans="1:21" ht="12.75" x14ac:dyDescent="0.2">
      <c r="A239" s="25"/>
      <c r="B239" s="25"/>
      <c r="C239" s="25"/>
      <c r="D239" s="25"/>
      <c r="E239" s="25"/>
      <c r="F239" s="25"/>
      <c r="J239" s="24"/>
      <c r="U239" s="24"/>
    </row>
    <row r="240" spans="1:21" ht="12.75" x14ac:dyDescent="0.2">
      <c r="A240" s="25"/>
      <c r="B240" s="25"/>
      <c r="C240" s="25"/>
      <c r="D240" s="25"/>
      <c r="E240" s="25"/>
      <c r="F240" s="25"/>
      <c r="J240" s="24"/>
      <c r="U240" s="24"/>
    </row>
    <row r="241" spans="1:21" ht="12.75" x14ac:dyDescent="0.2">
      <c r="A241" s="25"/>
      <c r="B241" s="25"/>
      <c r="C241" s="25"/>
      <c r="D241" s="25"/>
      <c r="E241" s="25"/>
      <c r="F241" s="25"/>
      <c r="J241" s="24"/>
      <c r="U241" s="24"/>
    </row>
    <row r="242" spans="1:21" ht="12.75" x14ac:dyDescent="0.2">
      <c r="A242" s="25"/>
      <c r="B242" s="25"/>
      <c r="C242" s="25"/>
      <c r="D242" s="25"/>
      <c r="E242" s="25"/>
      <c r="F242" s="25"/>
      <c r="J242" s="24"/>
      <c r="U242" s="24"/>
    </row>
    <row r="243" spans="1:21" ht="12.75" x14ac:dyDescent="0.2">
      <c r="A243" s="25"/>
      <c r="B243" s="25"/>
      <c r="C243" s="25"/>
      <c r="D243" s="25"/>
      <c r="E243" s="25"/>
      <c r="F243" s="25"/>
      <c r="J243" s="24"/>
      <c r="U243" s="24"/>
    </row>
    <row r="244" spans="1:21" ht="12.75" x14ac:dyDescent="0.2">
      <c r="A244" s="25"/>
      <c r="B244" s="25"/>
      <c r="C244" s="25"/>
      <c r="D244" s="25"/>
      <c r="E244" s="25"/>
      <c r="F244" s="25"/>
      <c r="J244" s="24"/>
      <c r="U244" s="24"/>
    </row>
    <row r="245" spans="1:21" ht="12.75" x14ac:dyDescent="0.2">
      <c r="A245" s="25"/>
      <c r="B245" s="25"/>
      <c r="C245" s="25"/>
      <c r="D245" s="25"/>
      <c r="E245" s="25"/>
      <c r="F245" s="25"/>
      <c r="J245" s="24"/>
      <c r="U245" s="24"/>
    </row>
    <row r="246" spans="1:21" ht="12.75" x14ac:dyDescent="0.2">
      <c r="A246" s="25"/>
      <c r="B246" s="25"/>
      <c r="C246" s="25"/>
      <c r="D246" s="25"/>
      <c r="E246" s="25"/>
      <c r="F246" s="25"/>
      <c r="J246" s="24"/>
      <c r="U246" s="24"/>
    </row>
    <row r="247" spans="1:21" ht="12.75" x14ac:dyDescent="0.2">
      <c r="A247" s="25"/>
      <c r="B247" s="25"/>
      <c r="C247" s="25"/>
      <c r="D247" s="25"/>
      <c r="E247" s="25"/>
      <c r="F247" s="25"/>
      <c r="J247" s="24"/>
      <c r="U247" s="24"/>
    </row>
    <row r="248" spans="1:21" ht="12.75" x14ac:dyDescent="0.2">
      <c r="A248" s="25"/>
      <c r="B248" s="25"/>
      <c r="C248" s="25"/>
      <c r="D248" s="25"/>
      <c r="E248" s="25"/>
      <c r="F248" s="25"/>
      <c r="J248" s="24"/>
      <c r="U248" s="24"/>
    </row>
    <row r="249" spans="1:21" ht="12.75" x14ac:dyDescent="0.2">
      <c r="A249" s="25"/>
      <c r="B249" s="25"/>
      <c r="C249" s="25"/>
      <c r="D249" s="25"/>
      <c r="E249" s="25"/>
      <c r="F249" s="25"/>
      <c r="J249" s="24"/>
      <c r="U249" s="24"/>
    </row>
    <row r="250" spans="1:21" ht="12.75" x14ac:dyDescent="0.2">
      <c r="A250" s="25"/>
      <c r="B250" s="25"/>
      <c r="C250" s="25"/>
      <c r="D250" s="25"/>
      <c r="E250" s="25"/>
      <c r="F250" s="25"/>
      <c r="J250" s="24"/>
      <c r="U250" s="24"/>
    </row>
    <row r="251" spans="1:21" ht="12.75" x14ac:dyDescent="0.2">
      <c r="A251" s="25"/>
      <c r="B251" s="25"/>
      <c r="C251" s="25"/>
      <c r="D251" s="25"/>
      <c r="E251" s="25"/>
      <c r="F251" s="25"/>
      <c r="J251" s="24"/>
      <c r="U251" s="24"/>
    </row>
    <row r="252" spans="1:21" ht="12.75" x14ac:dyDescent="0.2">
      <c r="A252" s="25"/>
      <c r="B252" s="25"/>
      <c r="C252" s="25"/>
      <c r="D252" s="25"/>
      <c r="E252" s="25"/>
      <c r="F252" s="25"/>
      <c r="J252" s="24"/>
      <c r="U252" s="24"/>
    </row>
    <row r="253" spans="1:21" ht="12.75" x14ac:dyDescent="0.2">
      <c r="A253" s="25"/>
      <c r="B253" s="25"/>
      <c r="C253" s="25"/>
      <c r="D253" s="25"/>
      <c r="E253" s="25"/>
      <c r="F253" s="25"/>
      <c r="J253" s="24"/>
      <c r="U253" s="24"/>
    </row>
    <row r="254" spans="1:21" ht="12.75" x14ac:dyDescent="0.2">
      <c r="A254" s="25"/>
      <c r="B254" s="25"/>
      <c r="C254" s="25"/>
      <c r="D254" s="25"/>
      <c r="E254" s="25"/>
      <c r="F254" s="25"/>
      <c r="J254" s="24"/>
      <c r="U254" s="24"/>
    </row>
    <row r="255" spans="1:21" ht="12.75" x14ac:dyDescent="0.2">
      <c r="A255" s="25"/>
      <c r="B255" s="25"/>
      <c r="C255" s="25"/>
      <c r="D255" s="25"/>
      <c r="E255" s="25"/>
      <c r="F255" s="25"/>
      <c r="J255" s="24"/>
      <c r="U255" s="24"/>
    </row>
    <row r="256" spans="1:21" ht="12.75" x14ac:dyDescent="0.2">
      <c r="A256" s="25"/>
      <c r="B256" s="25"/>
      <c r="C256" s="25"/>
      <c r="D256" s="25"/>
      <c r="E256" s="25"/>
      <c r="F256" s="25"/>
      <c r="J256" s="24"/>
      <c r="U256" s="24"/>
    </row>
    <row r="257" spans="1:21" ht="12.75" x14ac:dyDescent="0.2">
      <c r="A257" s="25"/>
      <c r="B257" s="25"/>
      <c r="C257" s="25"/>
      <c r="D257" s="25"/>
      <c r="E257" s="25"/>
      <c r="F257" s="25"/>
      <c r="J257" s="24"/>
      <c r="U257" s="24"/>
    </row>
    <row r="258" spans="1:21" ht="12.75" x14ac:dyDescent="0.2">
      <c r="A258" s="25"/>
      <c r="B258" s="25"/>
      <c r="C258" s="25"/>
      <c r="D258" s="25"/>
      <c r="E258" s="25"/>
      <c r="F258" s="25"/>
      <c r="J258" s="24"/>
      <c r="U258" s="24"/>
    </row>
    <row r="259" spans="1:21" ht="12.75" x14ac:dyDescent="0.2">
      <c r="A259" s="25"/>
      <c r="B259" s="25"/>
      <c r="C259" s="25"/>
      <c r="D259" s="25"/>
      <c r="E259" s="25"/>
      <c r="F259" s="25"/>
      <c r="J259" s="24"/>
      <c r="U259" s="24"/>
    </row>
    <row r="260" spans="1:21" ht="12.75" x14ac:dyDescent="0.2">
      <c r="A260" s="25"/>
      <c r="B260" s="25"/>
      <c r="C260" s="25"/>
      <c r="D260" s="25"/>
      <c r="E260" s="25"/>
      <c r="F260" s="25"/>
      <c r="J260" s="24"/>
      <c r="U260" s="24"/>
    </row>
    <row r="261" spans="1:21" ht="12.75" x14ac:dyDescent="0.2">
      <c r="A261" s="25"/>
      <c r="B261" s="25"/>
      <c r="C261" s="25"/>
      <c r="D261" s="25"/>
      <c r="E261" s="25"/>
      <c r="F261" s="25"/>
      <c r="J261" s="24"/>
      <c r="U261" s="24"/>
    </row>
    <row r="262" spans="1:21" ht="12.75" x14ac:dyDescent="0.2">
      <c r="A262" s="25"/>
      <c r="B262" s="25"/>
      <c r="C262" s="25"/>
      <c r="D262" s="25"/>
      <c r="E262" s="25"/>
      <c r="F262" s="25"/>
      <c r="J262" s="24"/>
      <c r="U262" s="24"/>
    </row>
    <row r="263" spans="1:21" ht="12.75" x14ac:dyDescent="0.2">
      <c r="A263" s="25"/>
      <c r="B263" s="25"/>
      <c r="C263" s="25"/>
      <c r="D263" s="25"/>
      <c r="E263" s="25"/>
      <c r="F263" s="25"/>
      <c r="J263" s="24"/>
      <c r="U263" s="24"/>
    </row>
    <row r="264" spans="1:21" ht="12.75" x14ac:dyDescent="0.2">
      <c r="A264" s="25"/>
      <c r="B264" s="25"/>
      <c r="C264" s="25"/>
      <c r="D264" s="25"/>
      <c r="E264" s="25"/>
      <c r="F264" s="25"/>
      <c r="J264" s="24"/>
      <c r="U264" s="24"/>
    </row>
    <row r="265" spans="1:21" ht="12.75" x14ac:dyDescent="0.2">
      <c r="A265" s="25"/>
      <c r="B265" s="25"/>
      <c r="C265" s="25"/>
      <c r="D265" s="25"/>
      <c r="E265" s="25"/>
      <c r="F265" s="25"/>
      <c r="J265" s="24"/>
      <c r="U265" s="24"/>
    </row>
    <row r="266" spans="1:21" ht="12.75" x14ac:dyDescent="0.2">
      <c r="A266" s="25"/>
      <c r="B266" s="25"/>
      <c r="C266" s="25"/>
      <c r="D266" s="25"/>
      <c r="E266" s="25"/>
      <c r="F266" s="25"/>
      <c r="J266" s="24"/>
      <c r="U266" s="24"/>
    </row>
    <row r="267" spans="1:21" ht="12.75" x14ac:dyDescent="0.2">
      <c r="A267" s="25"/>
      <c r="B267" s="25"/>
      <c r="C267" s="25"/>
      <c r="D267" s="25"/>
      <c r="E267" s="25"/>
      <c r="F267" s="25"/>
      <c r="J267" s="24"/>
      <c r="U267" s="24"/>
    </row>
    <row r="268" spans="1:21" ht="12.75" x14ac:dyDescent="0.2">
      <c r="A268" s="25"/>
      <c r="B268" s="25"/>
      <c r="C268" s="25"/>
      <c r="D268" s="25"/>
      <c r="E268" s="25"/>
      <c r="F268" s="25"/>
      <c r="J268" s="24"/>
      <c r="U268" s="24"/>
    </row>
    <row r="269" spans="1:21" ht="12.75" x14ac:dyDescent="0.2">
      <c r="A269" s="25"/>
      <c r="B269" s="25"/>
      <c r="C269" s="25"/>
      <c r="D269" s="25"/>
      <c r="E269" s="25"/>
      <c r="F269" s="25"/>
      <c r="J269" s="24"/>
      <c r="U269" s="24"/>
    </row>
    <row r="270" spans="1:21" ht="12.75" x14ac:dyDescent="0.2">
      <c r="A270" s="25"/>
      <c r="B270" s="25"/>
      <c r="C270" s="25"/>
      <c r="D270" s="25"/>
      <c r="E270" s="25"/>
      <c r="F270" s="25"/>
      <c r="J270" s="24"/>
      <c r="U270" s="24"/>
    </row>
    <row r="271" spans="1:21" ht="12.75" x14ac:dyDescent="0.2">
      <c r="A271" s="25"/>
      <c r="B271" s="25"/>
      <c r="C271" s="25"/>
      <c r="D271" s="25"/>
      <c r="E271" s="25"/>
      <c r="F271" s="25"/>
      <c r="J271" s="24"/>
      <c r="U271" s="24"/>
    </row>
    <row r="272" spans="1:21" ht="12.75" x14ac:dyDescent="0.2">
      <c r="A272" s="25"/>
      <c r="B272" s="25"/>
      <c r="C272" s="25"/>
      <c r="D272" s="25"/>
      <c r="E272" s="25"/>
      <c r="F272" s="25"/>
      <c r="J272" s="24"/>
      <c r="U272" s="24"/>
    </row>
    <row r="273" spans="1:21" ht="12.75" x14ac:dyDescent="0.2">
      <c r="A273" s="25"/>
      <c r="B273" s="25"/>
      <c r="C273" s="25"/>
      <c r="D273" s="25"/>
      <c r="E273" s="25"/>
      <c r="F273" s="25"/>
      <c r="J273" s="24"/>
      <c r="U273" s="24"/>
    </row>
    <row r="274" spans="1:21" ht="12.75" x14ac:dyDescent="0.2">
      <c r="A274" s="25"/>
      <c r="B274" s="25"/>
      <c r="C274" s="25"/>
      <c r="D274" s="25"/>
      <c r="E274" s="25"/>
      <c r="F274" s="25"/>
      <c r="J274" s="24"/>
      <c r="U274" s="24"/>
    </row>
    <row r="275" spans="1:21" ht="12.75" x14ac:dyDescent="0.2">
      <c r="A275" s="25"/>
      <c r="B275" s="25"/>
      <c r="C275" s="25"/>
      <c r="D275" s="25"/>
      <c r="E275" s="25"/>
      <c r="F275" s="25"/>
      <c r="J275" s="24"/>
      <c r="U275" s="24"/>
    </row>
    <row r="276" spans="1:21" ht="12.75" x14ac:dyDescent="0.2">
      <c r="A276" s="25"/>
      <c r="B276" s="25"/>
      <c r="C276" s="25"/>
      <c r="D276" s="25"/>
      <c r="E276" s="25"/>
      <c r="F276" s="25"/>
      <c r="J276" s="24"/>
      <c r="U276" s="24"/>
    </row>
    <row r="277" spans="1:21" ht="12.75" x14ac:dyDescent="0.2">
      <c r="A277" s="25"/>
      <c r="B277" s="25"/>
      <c r="C277" s="25"/>
      <c r="D277" s="25"/>
      <c r="E277" s="25"/>
      <c r="F277" s="25"/>
      <c r="J277" s="24"/>
      <c r="U277" s="24"/>
    </row>
    <row r="278" spans="1:21" ht="12.75" x14ac:dyDescent="0.2">
      <c r="A278" s="25"/>
      <c r="B278" s="25"/>
      <c r="C278" s="25"/>
      <c r="D278" s="25"/>
      <c r="E278" s="25"/>
      <c r="F278" s="25"/>
      <c r="J278" s="24"/>
      <c r="U278" s="24"/>
    </row>
    <row r="279" spans="1:21" ht="12.75" x14ac:dyDescent="0.2">
      <c r="A279" s="25"/>
      <c r="B279" s="25"/>
      <c r="C279" s="25"/>
      <c r="D279" s="25"/>
      <c r="E279" s="25"/>
      <c r="F279" s="25"/>
      <c r="J279" s="24"/>
      <c r="U279" s="24"/>
    </row>
    <row r="280" spans="1:21" ht="12.75" x14ac:dyDescent="0.2">
      <c r="A280" s="25"/>
      <c r="B280" s="25"/>
      <c r="C280" s="25"/>
      <c r="D280" s="25"/>
      <c r="E280" s="25"/>
      <c r="F280" s="25"/>
      <c r="J280" s="24"/>
      <c r="U280" s="24"/>
    </row>
    <row r="281" spans="1:21" ht="12.75" x14ac:dyDescent="0.2">
      <c r="A281" s="25"/>
      <c r="B281" s="25"/>
      <c r="C281" s="25"/>
      <c r="D281" s="25"/>
      <c r="E281" s="25"/>
      <c r="F281" s="25"/>
      <c r="J281" s="24"/>
      <c r="U281" s="24"/>
    </row>
    <row r="282" spans="1:21" ht="12.75" x14ac:dyDescent="0.2">
      <c r="A282" s="25"/>
      <c r="B282" s="25"/>
      <c r="C282" s="25"/>
      <c r="D282" s="25"/>
      <c r="E282" s="25"/>
      <c r="F282" s="25"/>
      <c r="J282" s="24"/>
      <c r="U282" s="24"/>
    </row>
    <row r="283" spans="1:21" ht="12.75" x14ac:dyDescent="0.2">
      <c r="A283" s="25"/>
      <c r="B283" s="25"/>
      <c r="C283" s="25"/>
      <c r="D283" s="25"/>
      <c r="E283" s="25"/>
      <c r="F283" s="25"/>
      <c r="J283" s="24"/>
      <c r="U283" s="24"/>
    </row>
    <row r="284" spans="1:21" ht="12.75" x14ac:dyDescent="0.2">
      <c r="A284" s="25"/>
      <c r="B284" s="25"/>
      <c r="C284" s="25"/>
      <c r="D284" s="25"/>
      <c r="E284" s="25"/>
      <c r="F284" s="25"/>
      <c r="J284" s="24"/>
      <c r="U284" s="24"/>
    </row>
    <row r="285" spans="1:21" ht="12.75" x14ac:dyDescent="0.2">
      <c r="A285" s="25"/>
      <c r="B285" s="25"/>
      <c r="C285" s="25"/>
      <c r="D285" s="25"/>
      <c r="E285" s="25"/>
      <c r="F285" s="25"/>
      <c r="J285" s="24"/>
      <c r="U285" s="24"/>
    </row>
    <row r="286" spans="1:21" ht="12.75" x14ac:dyDescent="0.2">
      <c r="A286" s="25"/>
      <c r="B286" s="25"/>
      <c r="C286" s="25"/>
      <c r="D286" s="25"/>
      <c r="E286" s="25"/>
      <c r="F286" s="25"/>
      <c r="J286" s="24"/>
      <c r="U286" s="24"/>
    </row>
    <row r="287" spans="1:21" ht="12.75" x14ac:dyDescent="0.2">
      <c r="A287" s="25"/>
      <c r="B287" s="25"/>
      <c r="C287" s="25"/>
      <c r="D287" s="25"/>
      <c r="E287" s="25"/>
      <c r="F287" s="25"/>
      <c r="J287" s="24"/>
      <c r="U287" s="24"/>
    </row>
    <row r="288" spans="1:21" ht="12.75" x14ac:dyDescent="0.2">
      <c r="A288" s="25"/>
      <c r="B288" s="25"/>
      <c r="C288" s="25"/>
      <c r="D288" s="25"/>
      <c r="E288" s="25"/>
      <c r="F288" s="25"/>
      <c r="J288" s="24"/>
      <c r="U288" s="24"/>
    </row>
    <row r="289" spans="1:21" ht="12.75" x14ac:dyDescent="0.2">
      <c r="A289" s="25"/>
      <c r="B289" s="25"/>
      <c r="C289" s="25"/>
      <c r="D289" s="25"/>
      <c r="E289" s="25"/>
      <c r="F289" s="25"/>
      <c r="J289" s="24"/>
      <c r="U289" s="24"/>
    </row>
    <row r="290" spans="1:21" ht="12.75" x14ac:dyDescent="0.2">
      <c r="A290" s="25"/>
      <c r="B290" s="25"/>
      <c r="C290" s="25"/>
      <c r="D290" s="25"/>
      <c r="E290" s="25"/>
      <c r="F290" s="25"/>
      <c r="J290" s="24"/>
      <c r="U290" s="24"/>
    </row>
    <row r="291" spans="1:21" ht="12.75" x14ac:dyDescent="0.2">
      <c r="A291" s="25"/>
      <c r="B291" s="25"/>
      <c r="C291" s="25"/>
      <c r="D291" s="25"/>
      <c r="E291" s="25"/>
      <c r="F291" s="25"/>
      <c r="J291" s="24"/>
      <c r="U291" s="24"/>
    </row>
    <row r="292" spans="1:21" ht="12.75" x14ac:dyDescent="0.2">
      <c r="A292" s="25"/>
      <c r="B292" s="25"/>
      <c r="C292" s="25"/>
      <c r="D292" s="25"/>
      <c r="E292" s="25"/>
      <c r="F292" s="25"/>
      <c r="J292" s="24"/>
      <c r="U292" s="24"/>
    </row>
    <row r="293" spans="1:21" ht="12.75" x14ac:dyDescent="0.2">
      <c r="A293" s="25"/>
      <c r="B293" s="25"/>
      <c r="C293" s="25"/>
      <c r="D293" s="25"/>
      <c r="E293" s="25"/>
      <c r="F293" s="25"/>
      <c r="J293" s="24"/>
      <c r="U293" s="24"/>
    </row>
    <row r="294" spans="1:21" ht="12.75" x14ac:dyDescent="0.2">
      <c r="A294" s="25"/>
      <c r="B294" s="25"/>
      <c r="C294" s="25"/>
      <c r="D294" s="25"/>
      <c r="E294" s="25"/>
      <c r="F294" s="25"/>
      <c r="J294" s="24"/>
      <c r="U294" s="24"/>
    </row>
    <row r="295" spans="1:21" ht="12.75" x14ac:dyDescent="0.2">
      <c r="A295" s="25"/>
      <c r="B295" s="25"/>
      <c r="C295" s="25"/>
      <c r="D295" s="25"/>
      <c r="E295" s="25"/>
      <c r="F295" s="25"/>
      <c r="J295" s="24"/>
      <c r="U295" s="24"/>
    </row>
    <row r="296" spans="1:21" ht="12.75" x14ac:dyDescent="0.2">
      <c r="A296" s="25"/>
      <c r="B296" s="25"/>
      <c r="C296" s="25"/>
      <c r="D296" s="25"/>
      <c r="E296" s="25"/>
      <c r="F296" s="25"/>
      <c r="J296" s="24"/>
      <c r="U296" s="24"/>
    </row>
    <row r="297" spans="1:21" ht="12.75" x14ac:dyDescent="0.2">
      <c r="A297" s="25"/>
      <c r="B297" s="25"/>
      <c r="C297" s="25"/>
      <c r="D297" s="25"/>
      <c r="E297" s="25"/>
      <c r="F297" s="25"/>
      <c r="J297" s="24"/>
      <c r="U297" s="24"/>
    </row>
    <row r="298" spans="1:21" ht="12.75" x14ac:dyDescent="0.2">
      <c r="A298" s="25"/>
      <c r="B298" s="25"/>
      <c r="C298" s="25"/>
      <c r="D298" s="25"/>
      <c r="E298" s="25"/>
      <c r="F298" s="25"/>
      <c r="J298" s="24"/>
      <c r="U298" s="24"/>
    </row>
    <row r="299" spans="1:21" ht="12.75" x14ac:dyDescent="0.2">
      <c r="A299" s="25"/>
      <c r="B299" s="25"/>
      <c r="C299" s="25"/>
      <c r="D299" s="25"/>
      <c r="E299" s="25"/>
      <c r="F299" s="25"/>
      <c r="J299" s="24"/>
      <c r="U299" s="24"/>
    </row>
    <row r="300" spans="1:21" ht="12.75" x14ac:dyDescent="0.2">
      <c r="A300" s="25"/>
      <c r="B300" s="25"/>
      <c r="C300" s="25"/>
      <c r="D300" s="25"/>
      <c r="E300" s="25"/>
      <c r="F300" s="25"/>
      <c r="J300" s="24"/>
      <c r="U300" s="24"/>
    </row>
    <row r="301" spans="1:21" ht="12.75" x14ac:dyDescent="0.2">
      <c r="A301" s="25"/>
      <c r="B301" s="25"/>
      <c r="C301" s="25"/>
      <c r="D301" s="25"/>
      <c r="E301" s="25"/>
      <c r="F301" s="25"/>
      <c r="J301" s="24"/>
      <c r="U301" s="24"/>
    </row>
    <row r="302" spans="1:21" ht="12.75" x14ac:dyDescent="0.2">
      <c r="A302" s="25"/>
      <c r="B302" s="25"/>
      <c r="C302" s="25"/>
      <c r="D302" s="25"/>
      <c r="E302" s="25"/>
      <c r="F302" s="25"/>
      <c r="J302" s="24"/>
      <c r="U302" s="24"/>
    </row>
    <row r="303" spans="1:21" ht="12.75" x14ac:dyDescent="0.2">
      <c r="A303" s="25"/>
      <c r="B303" s="25"/>
      <c r="C303" s="25"/>
      <c r="D303" s="25"/>
      <c r="E303" s="25"/>
      <c r="F303" s="25"/>
      <c r="J303" s="24"/>
      <c r="U303" s="24"/>
    </row>
    <row r="304" spans="1:21" ht="12.75" x14ac:dyDescent="0.2">
      <c r="A304" s="25"/>
      <c r="B304" s="25"/>
      <c r="C304" s="25"/>
      <c r="D304" s="25"/>
      <c r="E304" s="25"/>
      <c r="F304" s="25"/>
      <c r="J304" s="24"/>
      <c r="U304" s="24"/>
    </row>
    <row r="305" spans="1:21" ht="12.75" x14ac:dyDescent="0.2">
      <c r="A305" s="25"/>
      <c r="B305" s="25"/>
      <c r="C305" s="25"/>
      <c r="D305" s="25"/>
      <c r="E305" s="25"/>
      <c r="F305" s="25"/>
      <c r="J305" s="24"/>
      <c r="U305" s="24"/>
    </row>
    <row r="306" spans="1:21" ht="12.75" x14ac:dyDescent="0.2">
      <c r="A306" s="25"/>
      <c r="B306" s="25"/>
      <c r="C306" s="25"/>
      <c r="D306" s="25"/>
      <c r="E306" s="25"/>
      <c r="F306" s="25"/>
      <c r="J306" s="24"/>
      <c r="U306" s="24"/>
    </row>
    <row r="307" spans="1:21" ht="12.75" x14ac:dyDescent="0.2">
      <c r="A307" s="25"/>
      <c r="B307" s="25"/>
      <c r="C307" s="25"/>
      <c r="D307" s="25"/>
      <c r="E307" s="25"/>
      <c r="F307" s="25"/>
      <c r="J307" s="24"/>
      <c r="U307" s="24"/>
    </row>
    <row r="308" spans="1:21" ht="12.75" x14ac:dyDescent="0.2">
      <c r="A308" s="25"/>
      <c r="B308" s="25"/>
      <c r="C308" s="25"/>
      <c r="D308" s="25"/>
      <c r="E308" s="25"/>
      <c r="F308" s="25"/>
      <c r="J308" s="24"/>
      <c r="U308" s="24"/>
    </row>
    <row r="309" spans="1:21" ht="12.75" x14ac:dyDescent="0.2">
      <c r="A309" s="25"/>
      <c r="B309" s="25"/>
      <c r="C309" s="25"/>
      <c r="D309" s="25"/>
      <c r="E309" s="25"/>
      <c r="F309" s="25"/>
      <c r="J309" s="24"/>
      <c r="U309" s="24"/>
    </row>
    <row r="310" spans="1:21" ht="12.75" x14ac:dyDescent="0.2">
      <c r="A310" s="25"/>
      <c r="B310" s="25"/>
      <c r="C310" s="25"/>
      <c r="D310" s="25"/>
      <c r="E310" s="25"/>
      <c r="F310" s="25"/>
      <c r="J310" s="24"/>
      <c r="U310" s="24"/>
    </row>
    <row r="311" spans="1:21" ht="12.75" x14ac:dyDescent="0.2">
      <c r="A311" s="25"/>
      <c r="B311" s="25"/>
      <c r="C311" s="25"/>
      <c r="D311" s="25"/>
      <c r="E311" s="25"/>
      <c r="F311" s="25"/>
      <c r="J311" s="24"/>
      <c r="U311" s="24"/>
    </row>
    <row r="312" spans="1:21" ht="12.75" x14ac:dyDescent="0.2">
      <c r="A312" s="25"/>
      <c r="B312" s="25"/>
      <c r="C312" s="25"/>
      <c r="D312" s="25"/>
      <c r="E312" s="25"/>
      <c r="F312" s="25"/>
      <c r="J312" s="24"/>
      <c r="U312" s="24"/>
    </row>
    <row r="313" spans="1:21" ht="12.75" x14ac:dyDescent="0.2">
      <c r="A313" s="25"/>
      <c r="B313" s="25"/>
      <c r="C313" s="25"/>
      <c r="D313" s="25"/>
      <c r="E313" s="25"/>
      <c r="F313" s="25"/>
      <c r="J313" s="24"/>
      <c r="U313" s="24"/>
    </row>
    <row r="314" spans="1:21" ht="12.75" x14ac:dyDescent="0.2">
      <c r="A314" s="25"/>
      <c r="B314" s="25"/>
      <c r="C314" s="25"/>
      <c r="D314" s="25"/>
      <c r="E314" s="25"/>
      <c r="F314" s="25"/>
      <c r="J314" s="24"/>
      <c r="U314" s="24"/>
    </row>
    <row r="315" spans="1:21" ht="12.75" x14ac:dyDescent="0.2">
      <c r="A315" s="25"/>
      <c r="B315" s="25"/>
      <c r="C315" s="25"/>
      <c r="D315" s="25"/>
      <c r="E315" s="25"/>
      <c r="F315" s="25"/>
      <c r="J315" s="24"/>
      <c r="U315" s="24"/>
    </row>
    <row r="316" spans="1:21" ht="12.75" x14ac:dyDescent="0.2">
      <c r="A316" s="25"/>
      <c r="B316" s="25"/>
      <c r="C316" s="25"/>
      <c r="D316" s="25"/>
      <c r="E316" s="25"/>
      <c r="F316" s="25"/>
      <c r="J316" s="24"/>
      <c r="U316" s="24"/>
    </row>
    <row r="317" spans="1:21" ht="12.75" x14ac:dyDescent="0.2">
      <c r="A317" s="25"/>
      <c r="B317" s="25"/>
      <c r="C317" s="25"/>
      <c r="D317" s="25"/>
      <c r="E317" s="25"/>
      <c r="F317" s="25"/>
      <c r="J317" s="24"/>
      <c r="U317" s="24"/>
    </row>
    <row r="318" spans="1:21" ht="12.75" x14ac:dyDescent="0.2">
      <c r="A318" s="25"/>
      <c r="B318" s="25"/>
      <c r="C318" s="25"/>
      <c r="D318" s="25"/>
      <c r="E318" s="25"/>
      <c r="F318" s="25"/>
      <c r="J318" s="24"/>
      <c r="U318" s="24"/>
    </row>
    <row r="319" spans="1:21" ht="12.75" x14ac:dyDescent="0.2">
      <c r="A319" s="25"/>
      <c r="B319" s="25"/>
      <c r="C319" s="25"/>
      <c r="D319" s="25"/>
      <c r="E319" s="25"/>
      <c r="F319" s="25"/>
      <c r="J319" s="24"/>
      <c r="U319" s="24"/>
    </row>
    <row r="320" spans="1:21" ht="12.75" x14ac:dyDescent="0.2">
      <c r="A320" s="25"/>
      <c r="B320" s="25"/>
      <c r="C320" s="25"/>
      <c r="D320" s="25"/>
      <c r="E320" s="25"/>
      <c r="F320" s="25"/>
      <c r="J320" s="24"/>
      <c r="U320" s="24"/>
    </row>
    <row r="321" spans="1:21" ht="12.75" x14ac:dyDescent="0.2">
      <c r="A321" s="25"/>
      <c r="B321" s="25"/>
      <c r="C321" s="25"/>
      <c r="D321" s="25"/>
      <c r="E321" s="25"/>
      <c r="F321" s="25"/>
      <c r="J321" s="24"/>
      <c r="U321" s="24"/>
    </row>
    <row r="322" spans="1:21" ht="12.75" x14ac:dyDescent="0.2">
      <c r="A322" s="25"/>
      <c r="B322" s="25"/>
      <c r="C322" s="25"/>
      <c r="D322" s="25"/>
      <c r="E322" s="25"/>
      <c r="F322" s="25"/>
      <c r="J322" s="24"/>
      <c r="U322" s="24"/>
    </row>
    <row r="323" spans="1:21" ht="12.75" x14ac:dyDescent="0.2">
      <c r="A323" s="25"/>
      <c r="B323" s="25"/>
      <c r="C323" s="25"/>
      <c r="D323" s="25"/>
      <c r="E323" s="25"/>
      <c r="F323" s="25"/>
      <c r="J323" s="24"/>
      <c r="U323" s="24"/>
    </row>
    <row r="324" spans="1:21" ht="12.75" x14ac:dyDescent="0.2">
      <c r="A324" s="25"/>
      <c r="B324" s="25"/>
      <c r="C324" s="25"/>
      <c r="D324" s="25"/>
      <c r="E324" s="25"/>
      <c r="F324" s="25"/>
      <c r="J324" s="24"/>
      <c r="U324" s="24"/>
    </row>
    <row r="325" spans="1:21" ht="12.75" x14ac:dyDescent="0.2">
      <c r="A325" s="25"/>
      <c r="B325" s="25"/>
      <c r="C325" s="25"/>
      <c r="D325" s="25"/>
      <c r="E325" s="25"/>
      <c r="F325" s="25"/>
      <c r="J325" s="24"/>
      <c r="U325" s="24"/>
    </row>
    <row r="326" spans="1:21" ht="12.75" x14ac:dyDescent="0.2">
      <c r="A326" s="25"/>
      <c r="B326" s="25"/>
      <c r="C326" s="25"/>
      <c r="D326" s="25"/>
      <c r="E326" s="25"/>
      <c r="F326" s="25"/>
      <c r="J326" s="24"/>
      <c r="U326" s="24"/>
    </row>
    <row r="327" spans="1:21" ht="12.75" x14ac:dyDescent="0.2">
      <c r="A327" s="25"/>
      <c r="B327" s="25"/>
      <c r="C327" s="25"/>
      <c r="D327" s="25"/>
      <c r="E327" s="25"/>
      <c r="F327" s="25"/>
      <c r="J327" s="24"/>
      <c r="U327" s="24"/>
    </row>
    <row r="328" spans="1:21" ht="12.75" x14ac:dyDescent="0.2">
      <c r="A328" s="25"/>
      <c r="B328" s="25"/>
      <c r="C328" s="25"/>
      <c r="D328" s="25"/>
      <c r="E328" s="25"/>
      <c r="F328" s="25"/>
      <c r="J328" s="24"/>
      <c r="U328" s="24"/>
    </row>
    <row r="329" spans="1:21" ht="12.75" x14ac:dyDescent="0.2">
      <c r="A329" s="25"/>
      <c r="B329" s="25"/>
      <c r="C329" s="25"/>
      <c r="D329" s="25"/>
      <c r="E329" s="25"/>
      <c r="F329" s="25"/>
      <c r="J329" s="24"/>
      <c r="U329" s="24"/>
    </row>
    <row r="330" spans="1:21" ht="12.75" x14ac:dyDescent="0.2">
      <c r="A330" s="25"/>
      <c r="B330" s="25"/>
      <c r="C330" s="25"/>
      <c r="D330" s="25"/>
      <c r="E330" s="25"/>
      <c r="F330" s="25"/>
      <c r="J330" s="24"/>
      <c r="U330" s="24"/>
    </row>
    <row r="331" spans="1:21" ht="12.75" x14ac:dyDescent="0.2">
      <c r="A331" s="25"/>
      <c r="B331" s="25"/>
      <c r="C331" s="25"/>
      <c r="D331" s="25"/>
      <c r="E331" s="25"/>
      <c r="F331" s="25"/>
      <c r="J331" s="24"/>
      <c r="U331" s="24"/>
    </row>
    <row r="332" spans="1:21" ht="12.75" x14ac:dyDescent="0.2">
      <c r="A332" s="25"/>
      <c r="B332" s="25"/>
      <c r="C332" s="25"/>
      <c r="D332" s="25"/>
      <c r="E332" s="25"/>
      <c r="F332" s="25"/>
      <c r="J332" s="24"/>
      <c r="U332" s="24"/>
    </row>
    <row r="333" spans="1:21" ht="12.75" x14ac:dyDescent="0.2">
      <c r="A333" s="25"/>
      <c r="B333" s="25"/>
      <c r="C333" s="25"/>
      <c r="D333" s="25"/>
      <c r="E333" s="25"/>
      <c r="F333" s="25"/>
      <c r="J333" s="24"/>
      <c r="U333" s="24"/>
    </row>
    <row r="334" spans="1:21" ht="12.75" x14ac:dyDescent="0.2">
      <c r="A334" s="25"/>
      <c r="B334" s="25"/>
      <c r="C334" s="25"/>
      <c r="D334" s="25"/>
      <c r="E334" s="25"/>
      <c r="F334" s="25"/>
      <c r="J334" s="24"/>
      <c r="U334" s="24"/>
    </row>
    <row r="335" spans="1:21" ht="12.75" x14ac:dyDescent="0.2">
      <c r="A335" s="25"/>
      <c r="B335" s="25"/>
      <c r="C335" s="25"/>
      <c r="D335" s="25"/>
      <c r="E335" s="25"/>
      <c r="F335" s="25"/>
      <c r="J335" s="24"/>
      <c r="U335" s="24"/>
    </row>
    <row r="336" spans="1:21" ht="12.75" x14ac:dyDescent="0.2">
      <c r="A336" s="25"/>
      <c r="B336" s="25"/>
      <c r="C336" s="25"/>
      <c r="D336" s="25"/>
      <c r="E336" s="25"/>
      <c r="F336" s="25"/>
      <c r="J336" s="24"/>
      <c r="U336" s="24"/>
    </row>
    <row r="337" spans="1:21" ht="12.75" x14ac:dyDescent="0.2">
      <c r="A337" s="25"/>
      <c r="B337" s="25"/>
      <c r="C337" s="25"/>
      <c r="D337" s="25"/>
      <c r="E337" s="25"/>
      <c r="F337" s="25"/>
      <c r="J337" s="24"/>
      <c r="U337" s="24"/>
    </row>
    <row r="338" spans="1:21" ht="12.75" x14ac:dyDescent="0.2">
      <c r="A338" s="25"/>
      <c r="B338" s="25"/>
      <c r="C338" s="25"/>
      <c r="D338" s="25"/>
      <c r="E338" s="25"/>
      <c r="F338" s="25"/>
      <c r="J338" s="24"/>
      <c r="U338" s="24"/>
    </row>
    <row r="339" spans="1:21" ht="12.75" x14ac:dyDescent="0.2">
      <c r="A339" s="25"/>
      <c r="B339" s="25"/>
      <c r="C339" s="25"/>
      <c r="D339" s="25"/>
      <c r="E339" s="25"/>
      <c r="F339" s="25"/>
      <c r="J339" s="24"/>
      <c r="U339" s="24"/>
    </row>
    <row r="340" spans="1:21" ht="12.75" x14ac:dyDescent="0.2">
      <c r="A340" s="25"/>
      <c r="B340" s="25"/>
      <c r="C340" s="25"/>
      <c r="D340" s="25"/>
      <c r="E340" s="25"/>
      <c r="F340" s="25"/>
      <c r="J340" s="24"/>
      <c r="U340" s="24"/>
    </row>
    <row r="341" spans="1:21" ht="12.75" x14ac:dyDescent="0.2">
      <c r="A341" s="25"/>
      <c r="B341" s="25"/>
      <c r="C341" s="25"/>
      <c r="D341" s="25"/>
      <c r="E341" s="25"/>
      <c r="F341" s="25"/>
      <c r="J341" s="24"/>
      <c r="U341" s="24"/>
    </row>
    <row r="342" spans="1:21" ht="12.75" x14ac:dyDescent="0.2">
      <c r="A342" s="25"/>
      <c r="B342" s="25"/>
      <c r="C342" s="25"/>
      <c r="D342" s="25"/>
      <c r="E342" s="25"/>
      <c r="F342" s="25"/>
      <c r="J342" s="24"/>
      <c r="U342" s="24"/>
    </row>
    <row r="343" spans="1:21" ht="12.75" x14ac:dyDescent="0.2">
      <c r="A343" s="25"/>
      <c r="B343" s="25"/>
      <c r="C343" s="25"/>
      <c r="D343" s="25"/>
      <c r="E343" s="25"/>
      <c r="F343" s="25"/>
      <c r="J343" s="24"/>
      <c r="U343" s="24"/>
    </row>
    <row r="344" spans="1:21" ht="12.75" x14ac:dyDescent="0.2">
      <c r="A344" s="25"/>
      <c r="B344" s="25"/>
      <c r="C344" s="25"/>
      <c r="D344" s="25"/>
      <c r="E344" s="25"/>
      <c r="F344" s="25"/>
      <c r="J344" s="24"/>
      <c r="U344" s="24"/>
    </row>
    <row r="345" spans="1:21" ht="12.75" x14ac:dyDescent="0.2">
      <c r="A345" s="25"/>
      <c r="B345" s="25"/>
      <c r="C345" s="25"/>
      <c r="D345" s="25"/>
      <c r="E345" s="25"/>
      <c r="F345" s="25"/>
      <c r="J345" s="24"/>
      <c r="U345" s="24"/>
    </row>
    <row r="346" spans="1:21" ht="12.75" x14ac:dyDescent="0.2">
      <c r="A346" s="25"/>
      <c r="B346" s="25"/>
      <c r="C346" s="25"/>
      <c r="D346" s="25"/>
      <c r="E346" s="25"/>
      <c r="F346" s="25"/>
      <c r="J346" s="24"/>
      <c r="U346" s="24"/>
    </row>
    <row r="347" spans="1:21" ht="12.75" x14ac:dyDescent="0.2">
      <c r="A347" s="25"/>
      <c r="B347" s="25"/>
      <c r="C347" s="25"/>
      <c r="D347" s="25"/>
      <c r="E347" s="25"/>
      <c r="F347" s="25"/>
      <c r="J347" s="24"/>
      <c r="U347" s="24"/>
    </row>
    <row r="348" spans="1:21" ht="12.75" x14ac:dyDescent="0.2">
      <c r="A348" s="25"/>
      <c r="B348" s="25"/>
      <c r="C348" s="25"/>
      <c r="D348" s="25"/>
      <c r="E348" s="25"/>
      <c r="F348" s="25"/>
      <c r="J348" s="24"/>
      <c r="U348" s="24"/>
    </row>
    <row r="349" spans="1:21" ht="12.75" x14ac:dyDescent="0.2">
      <c r="A349" s="25"/>
      <c r="B349" s="25"/>
      <c r="C349" s="25"/>
      <c r="D349" s="25"/>
      <c r="E349" s="25"/>
      <c r="F349" s="25"/>
      <c r="J349" s="24"/>
      <c r="U349" s="24"/>
    </row>
    <row r="350" spans="1:21" ht="12.75" x14ac:dyDescent="0.2">
      <c r="A350" s="25"/>
      <c r="B350" s="25"/>
      <c r="C350" s="25"/>
      <c r="D350" s="25"/>
      <c r="E350" s="25"/>
      <c r="F350" s="25"/>
      <c r="J350" s="24"/>
      <c r="U350" s="24"/>
    </row>
    <row r="351" spans="1:21" ht="12.75" x14ac:dyDescent="0.2">
      <c r="A351" s="25"/>
      <c r="B351" s="25"/>
      <c r="C351" s="25"/>
      <c r="D351" s="25"/>
      <c r="E351" s="25"/>
      <c r="F351" s="25"/>
      <c r="J351" s="24"/>
      <c r="U351" s="24"/>
    </row>
    <row r="352" spans="1:21" ht="12.75" x14ac:dyDescent="0.2">
      <c r="A352" s="25"/>
      <c r="B352" s="25"/>
      <c r="C352" s="25"/>
      <c r="D352" s="25"/>
      <c r="E352" s="25"/>
      <c r="F352" s="25"/>
      <c r="J352" s="24"/>
      <c r="U352" s="24"/>
    </row>
    <row r="353" spans="1:21" ht="12.75" x14ac:dyDescent="0.2">
      <c r="A353" s="25"/>
      <c r="B353" s="25"/>
      <c r="C353" s="25"/>
      <c r="D353" s="25"/>
      <c r="E353" s="25"/>
      <c r="F353" s="25"/>
      <c r="J353" s="24"/>
      <c r="U353" s="24"/>
    </row>
    <row r="354" spans="1:21" ht="12.75" x14ac:dyDescent="0.2">
      <c r="A354" s="25"/>
      <c r="B354" s="25"/>
      <c r="C354" s="25"/>
      <c r="D354" s="25"/>
      <c r="E354" s="25"/>
      <c r="F354" s="25"/>
      <c r="J354" s="24"/>
      <c r="U354" s="24"/>
    </row>
    <row r="355" spans="1:21" ht="12.75" x14ac:dyDescent="0.2">
      <c r="A355" s="25"/>
      <c r="B355" s="25"/>
      <c r="C355" s="25"/>
      <c r="D355" s="25"/>
      <c r="E355" s="25"/>
      <c r="F355" s="25"/>
      <c r="J355" s="24"/>
      <c r="U355" s="24"/>
    </row>
    <row r="356" spans="1:21" ht="12.75" x14ac:dyDescent="0.2">
      <c r="A356" s="25"/>
      <c r="B356" s="25"/>
      <c r="C356" s="25"/>
      <c r="D356" s="25"/>
      <c r="E356" s="25"/>
      <c r="F356" s="25"/>
      <c r="J356" s="24"/>
      <c r="U356" s="24"/>
    </row>
    <row r="357" spans="1:21" ht="12.75" x14ac:dyDescent="0.2">
      <c r="A357" s="25"/>
      <c r="B357" s="25"/>
      <c r="C357" s="25"/>
      <c r="D357" s="25"/>
      <c r="E357" s="25"/>
      <c r="F357" s="25"/>
      <c r="J357" s="24"/>
      <c r="U357" s="24"/>
    </row>
    <row r="358" spans="1:21" ht="12.75" x14ac:dyDescent="0.2">
      <c r="A358" s="25"/>
      <c r="B358" s="25"/>
      <c r="C358" s="25"/>
      <c r="D358" s="25"/>
      <c r="E358" s="25"/>
      <c r="F358" s="25"/>
      <c r="J358" s="24"/>
      <c r="U358" s="24"/>
    </row>
    <row r="359" spans="1:21" ht="12.75" x14ac:dyDescent="0.2">
      <c r="A359" s="25"/>
      <c r="B359" s="25"/>
      <c r="C359" s="25"/>
      <c r="D359" s="25"/>
      <c r="E359" s="25"/>
      <c r="F359" s="25"/>
      <c r="J359" s="24"/>
      <c r="U359" s="24"/>
    </row>
    <row r="360" spans="1:21" ht="12.75" x14ac:dyDescent="0.2">
      <c r="A360" s="25"/>
      <c r="B360" s="25"/>
      <c r="C360" s="25"/>
      <c r="D360" s="25"/>
      <c r="E360" s="25"/>
      <c r="F360" s="25"/>
      <c r="J360" s="24"/>
      <c r="U360" s="24"/>
    </row>
    <row r="361" spans="1:21" ht="12.75" x14ac:dyDescent="0.2">
      <c r="A361" s="25"/>
      <c r="B361" s="25"/>
      <c r="C361" s="25"/>
      <c r="D361" s="25"/>
      <c r="E361" s="25"/>
      <c r="F361" s="25"/>
      <c r="J361" s="24"/>
      <c r="U361" s="24"/>
    </row>
    <row r="362" spans="1:21" ht="12.75" x14ac:dyDescent="0.2">
      <c r="A362" s="25"/>
      <c r="B362" s="25"/>
      <c r="C362" s="25"/>
      <c r="D362" s="25"/>
      <c r="E362" s="25"/>
      <c r="F362" s="25"/>
      <c r="J362" s="24"/>
      <c r="U362" s="24"/>
    </row>
    <row r="363" spans="1:21" ht="12.75" x14ac:dyDescent="0.2">
      <c r="A363" s="25"/>
      <c r="B363" s="25"/>
      <c r="C363" s="25"/>
      <c r="D363" s="25"/>
      <c r="E363" s="25"/>
      <c r="F363" s="25"/>
      <c r="J363" s="24"/>
      <c r="U363" s="24"/>
    </row>
    <row r="364" spans="1:21" ht="12.75" x14ac:dyDescent="0.2">
      <c r="A364" s="25"/>
      <c r="B364" s="25"/>
      <c r="C364" s="25"/>
      <c r="D364" s="25"/>
      <c r="E364" s="25"/>
      <c r="F364" s="25"/>
      <c r="J364" s="24"/>
      <c r="U364" s="24"/>
    </row>
    <row r="365" spans="1:21" ht="12.75" x14ac:dyDescent="0.2">
      <c r="A365" s="25"/>
      <c r="B365" s="25"/>
      <c r="C365" s="25"/>
      <c r="D365" s="25"/>
      <c r="E365" s="25"/>
      <c r="F365" s="25"/>
      <c r="J365" s="24"/>
      <c r="U365" s="24"/>
    </row>
    <row r="366" spans="1:21" ht="12.75" x14ac:dyDescent="0.2">
      <c r="A366" s="25"/>
      <c r="B366" s="25"/>
      <c r="C366" s="25"/>
      <c r="D366" s="25"/>
      <c r="E366" s="25"/>
      <c r="F366" s="25"/>
      <c r="J366" s="24"/>
      <c r="U366" s="24"/>
    </row>
    <row r="367" spans="1:21" ht="12.75" x14ac:dyDescent="0.2">
      <c r="A367" s="25"/>
      <c r="B367" s="25"/>
      <c r="C367" s="25"/>
      <c r="D367" s="25"/>
      <c r="E367" s="25"/>
      <c r="F367" s="25"/>
      <c r="J367" s="24"/>
      <c r="U367" s="24"/>
    </row>
    <row r="368" spans="1:21" ht="12.75" x14ac:dyDescent="0.2">
      <c r="A368" s="25"/>
      <c r="B368" s="25"/>
      <c r="C368" s="25"/>
      <c r="D368" s="25"/>
      <c r="E368" s="25"/>
      <c r="F368" s="25"/>
      <c r="J368" s="24"/>
      <c r="U368" s="24"/>
    </row>
    <row r="369" spans="1:21" ht="12.75" x14ac:dyDescent="0.2">
      <c r="A369" s="25"/>
      <c r="B369" s="25"/>
      <c r="C369" s="25"/>
      <c r="D369" s="25"/>
      <c r="E369" s="25"/>
      <c r="F369" s="25"/>
      <c r="J369" s="24"/>
      <c r="U369" s="24"/>
    </row>
    <row r="370" spans="1:21" ht="12.75" x14ac:dyDescent="0.2">
      <c r="A370" s="25"/>
      <c r="B370" s="25"/>
      <c r="C370" s="25"/>
      <c r="D370" s="25"/>
      <c r="E370" s="25"/>
      <c r="F370" s="25"/>
      <c r="J370" s="24"/>
      <c r="U370" s="24"/>
    </row>
    <row r="371" spans="1:21" ht="12.75" x14ac:dyDescent="0.2">
      <c r="A371" s="25"/>
      <c r="B371" s="25"/>
      <c r="C371" s="25"/>
      <c r="D371" s="25"/>
      <c r="E371" s="25"/>
      <c r="F371" s="25"/>
      <c r="J371" s="24"/>
      <c r="U371" s="24"/>
    </row>
    <row r="372" spans="1:21" ht="12.75" x14ac:dyDescent="0.2">
      <c r="A372" s="25"/>
      <c r="B372" s="25"/>
      <c r="C372" s="25"/>
      <c r="D372" s="25"/>
      <c r="E372" s="25"/>
      <c r="F372" s="25"/>
      <c r="J372" s="24"/>
      <c r="U372" s="24"/>
    </row>
    <row r="373" spans="1:21" ht="12.75" x14ac:dyDescent="0.2">
      <c r="A373" s="25"/>
      <c r="B373" s="25"/>
      <c r="C373" s="25"/>
      <c r="D373" s="25"/>
      <c r="E373" s="25"/>
      <c r="F373" s="25"/>
      <c r="J373" s="24"/>
      <c r="U373" s="24"/>
    </row>
    <row r="374" spans="1:21" ht="12.75" x14ac:dyDescent="0.2">
      <c r="A374" s="25"/>
      <c r="B374" s="25"/>
      <c r="C374" s="25"/>
      <c r="D374" s="25"/>
      <c r="E374" s="25"/>
      <c r="F374" s="25"/>
      <c r="J374" s="24"/>
      <c r="U374" s="24"/>
    </row>
    <row r="375" spans="1:21" ht="12.75" x14ac:dyDescent="0.2">
      <c r="A375" s="25"/>
      <c r="B375" s="25"/>
      <c r="C375" s="25"/>
      <c r="D375" s="25"/>
      <c r="E375" s="25"/>
      <c r="F375" s="25"/>
      <c r="J375" s="24"/>
      <c r="U375" s="24"/>
    </row>
    <row r="376" spans="1:21" ht="12.75" x14ac:dyDescent="0.2">
      <c r="A376" s="25"/>
      <c r="B376" s="25"/>
      <c r="C376" s="25"/>
      <c r="D376" s="25"/>
      <c r="E376" s="25"/>
      <c r="F376" s="25"/>
      <c r="J376" s="24"/>
      <c r="U376" s="24"/>
    </row>
    <row r="377" spans="1:21" ht="12.75" x14ac:dyDescent="0.2">
      <c r="A377" s="25"/>
      <c r="B377" s="25"/>
      <c r="C377" s="25"/>
      <c r="D377" s="25"/>
      <c r="E377" s="25"/>
      <c r="F377" s="25"/>
      <c r="J377" s="24"/>
      <c r="U377" s="24"/>
    </row>
    <row r="378" spans="1:21" ht="12.75" x14ac:dyDescent="0.2">
      <c r="A378" s="25"/>
      <c r="B378" s="25"/>
      <c r="C378" s="25"/>
      <c r="D378" s="25"/>
      <c r="E378" s="25"/>
      <c r="F378" s="25"/>
      <c r="J378" s="24"/>
      <c r="U378" s="24"/>
    </row>
    <row r="379" spans="1:21" ht="12.75" x14ac:dyDescent="0.2">
      <c r="A379" s="25"/>
      <c r="B379" s="25"/>
      <c r="C379" s="25"/>
      <c r="D379" s="25"/>
      <c r="E379" s="25"/>
      <c r="F379" s="25"/>
      <c r="J379" s="24"/>
      <c r="U379" s="24"/>
    </row>
    <row r="380" spans="1:21" ht="12.75" x14ac:dyDescent="0.2">
      <c r="A380" s="25"/>
      <c r="B380" s="25"/>
      <c r="C380" s="25"/>
      <c r="D380" s="25"/>
      <c r="E380" s="25"/>
      <c r="F380" s="25"/>
      <c r="J380" s="24"/>
      <c r="U380" s="24"/>
    </row>
    <row r="381" spans="1:21" ht="12.75" x14ac:dyDescent="0.2">
      <c r="A381" s="25"/>
      <c r="B381" s="25"/>
      <c r="C381" s="25"/>
      <c r="D381" s="25"/>
      <c r="E381" s="25"/>
      <c r="F381" s="25"/>
      <c r="J381" s="24"/>
      <c r="U381" s="24"/>
    </row>
    <row r="382" spans="1:21" ht="12.75" x14ac:dyDescent="0.2">
      <c r="A382" s="25"/>
      <c r="B382" s="25"/>
      <c r="C382" s="25"/>
      <c r="D382" s="25"/>
      <c r="E382" s="25"/>
      <c r="F382" s="25"/>
      <c r="J382" s="24"/>
      <c r="U382" s="24"/>
    </row>
    <row r="383" spans="1:21" ht="12.75" x14ac:dyDescent="0.2">
      <c r="A383" s="25"/>
      <c r="B383" s="25"/>
      <c r="C383" s="25"/>
      <c r="D383" s="25"/>
      <c r="E383" s="25"/>
      <c r="F383" s="25"/>
      <c r="J383" s="24"/>
      <c r="U383" s="24"/>
    </row>
    <row r="384" spans="1:21" ht="12.75" x14ac:dyDescent="0.2">
      <c r="A384" s="25"/>
      <c r="B384" s="25"/>
      <c r="C384" s="25"/>
      <c r="D384" s="25"/>
      <c r="E384" s="25"/>
      <c r="F384" s="25"/>
      <c r="J384" s="24"/>
      <c r="U384" s="24"/>
    </row>
    <row r="385" spans="1:21" ht="12.75" x14ac:dyDescent="0.2">
      <c r="A385" s="25"/>
      <c r="B385" s="25"/>
      <c r="C385" s="25"/>
      <c r="D385" s="25"/>
      <c r="E385" s="25"/>
      <c r="F385" s="25"/>
      <c r="J385" s="24"/>
      <c r="U385" s="24"/>
    </row>
    <row r="386" spans="1:21" ht="12.75" x14ac:dyDescent="0.2">
      <c r="A386" s="25"/>
      <c r="B386" s="25"/>
      <c r="C386" s="25"/>
      <c r="D386" s="25"/>
      <c r="E386" s="25"/>
      <c r="F386" s="25"/>
      <c r="J386" s="24"/>
      <c r="U386" s="24"/>
    </row>
    <row r="387" spans="1:21" ht="12.75" x14ac:dyDescent="0.2">
      <c r="A387" s="25"/>
      <c r="B387" s="25"/>
      <c r="C387" s="25"/>
      <c r="D387" s="25"/>
      <c r="E387" s="25"/>
      <c r="F387" s="25"/>
      <c r="J387" s="24"/>
      <c r="U387" s="24"/>
    </row>
    <row r="388" spans="1:21" ht="12.75" x14ac:dyDescent="0.2">
      <c r="A388" s="25"/>
      <c r="B388" s="25"/>
      <c r="C388" s="25"/>
      <c r="D388" s="25"/>
      <c r="E388" s="25"/>
      <c r="F388" s="25"/>
      <c r="J388" s="24"/>
      <c r="U388" s="24"/>
    </row>
    <row r="389" spans="1:21" ht="12.75" x14ac:dyDescent="0.2">
      <c r="A389" s="25"/>
      <c r="B389" s="25"/>
      <c r="C389" s="25"/>
      <c r="D389" s="25"/>
      <c r="E389" s="25"/>
      <c r="F389" s="25"/>
      <c r="J389" s="24"/>
      <c r="U389" s="24"/>
    </row>
    <row r="390" spans="1:21" ht="12.75" x14ac:dyDescent="0.2">
      <c r="A390" s="25"/>
      <c r="B390" s="25"/>
      <c r="C390" s="25"/>
      <c r="D390" s="25"/>
      <c r="E390" s="25"/>
      <c r="F390" s="25"/>
      <c r="J390" s="24"/>
      <c r="U390" s="24"/>
    </row>
    <row r="391" spans="1:21" ht="12.75" x14ac:dyDescent="0.2">
      <c r="A391" s="25"/>
      <c r="B391" s="25"/>
      <c r="C391" s="25"/>
      <c r="D391" s="25"/>
      <c r="E391" s="25"/>
      <c r="F391" s="25"/>
      <c r="J391" s="24"/>
      <c r="U391" s="24"/>
    </row>
    <row r="392" spans="1:21" ht="12.75" x14ac:dyDescent="0.2">
      <c r="A392" s="25"/>
      <c r="B392" s="25"/>
      <c r="C392" s="25"/>
      <c r="D392" s="25"/>
      <c r="E392" s="25"/>
      <c r="F392" s="25"/>
      <c r="J392" s="24"/>
      <c r="U392" s="24"/>
    </row>
    <row r="393" spans="1:21" ht="12.75" x14ac:dyDescent="0.2">
      <c r="A393" s="25"/>
      <c r="B393" s="25"/>
      <c r="C393" s="25"/>
      <c r="D393" s="25"/>
      <c r="E393" s="25"/>
      <c r="F393" s="25"/>
      <c r="J393" s="24"/>
      <c r="U393" s="24"/>
    </row>
    <row r="394" spans="1:21" ht="12.75" x14ac:dyDescent="0.2">
      <c r="A394" s="25"/>
      <c r="B394" s="25"/>
      <c r="C394" s="25"/>
      <c r="D394" s="25"/>
      <c r="E394" s="25"/>
      <c r="F394" s="25"/>
      <c r="J394" s="24"/>
      <c r="U394" s="24"/>
    </row>
    <row r="395" spans="1:21" ht="12.75" x14ac:dyDescent="0.2">
      <c r="A395" s="25"/>
      <c r="B395" s="25"/>
      <c r="C395" s="25"/>
      <c r="D395" s="25"/>
      <c r="E395" s="25"/>
      <c r="F395" s="25"/>
      <c r="J395" s="24"/>
      <c r="U395" s="24"/>
    </row>
    <row r="396" spans="1:21" ht="12.75" x14ac:dyDescent="0.2">
      <c r="A396" s="25"/>
      <c r="B396" s="25"/>
      <c r="C396" s="25"/>
      <c r="D396" s="25"/>
      <c r="E396" s="25"/>
      <c r="F396" s="25"/>
      <c r="J396" s="24"/>
      <c r="U396" s="24"/>
    </row>
    <row r="397" spans="1:21" ht="12.75" x14ac:dyDescent="0.2">
      <c r="A397" s="25"/>
      <c r="B397" s="25"/>
      <c r="C397" s="25"/>
      <c r="D397" s="25"/>
      <c r="E397" s="25"/>
      <c r="F397" s="25"/>
      <c r="J397" s="24"/>
      <c r="U397" s="24"/>
    </row>
    <row r="398" spans="1:21" ht="12.75" x14ac:dyDescent="0.2">
      <c r="A398" s="25"/>
      <c r="B398" s="25"/>
      <c r="C398" s="25"/>
      <c r="D398" s="25"/>
      <c r="E398" s="25"/>
      <c r="F398" s="25"/>
      <c r="J398" s="24"/>
      <c r="U398" s="24"/>
    </row>
    <row r="399" spans="1:21" ht="12.75" x14ac:dyDescent="0.2">
      <c r="A399" s="25"/>
      <c r="B399" s="25"/>
      <c r="C399" s="25"/>
      <c r="D399" s="25"/>
      <c r="E399" s="25"/>
      <c r="F399" s="25"/>
      <c r="J399" s="24"/>
      <c r="U399" s="24"/>
    </row>
    <row r="400" spans="1:21" ht="12.75" x14ac:dyDescent="0.2">
      <c r="A400" s="25"/>
      <c r="B400" s="25"/>
      <c r="C400" s="25"/>
      <c r="D400" s="25"/>
      <c r="E400" s="25"/>
      <c r="F400" s="25"/>
      <c r="J400" s="24"/>
      <c r="U400" s="24"/>
    </row>
    <row r="401" spans="1:21" ht="12.75" x14ac:dyDescent="0.2">
      <c r="A401" s="25"/>
      <c r="B401" s="25"/>
      <c r="C401" s="25"/>
      <c r="D401" s="25"/>
      <c r="E401" s="25"/>
      <c r="F401" s="25"/>
      <c r="J401" s="24"/>
      <c r="U401" s="24"/>
    </row>
    <row r="402" spans="1:21" ht="12.75" x14ac:dyDescent="0.2">
      <c r="A402" s="25"/>
      <c r="B402" s="25"/>
      <c r="C402" s="25"/>
      <c r="D402" s="25"/>
      <c r="E402" s="25"/>
      <c r="F402" s="25"/>
      <c r="J402" s="24"/>
      <c r="U402" s="24"/>
    </row>
    <row r="403" spans="1:21" ht="12.75" x14ac:dyDescent="0.2">
      <c r="A403" s="25"/>
      <c r="B403" s="25"/>
      <c r="C403" s="25"/>
      <c r="D403" s="25"/>
      <c r="E403" s="25"/>
      <c r="F403" s="25"/>
      <c r="J403" s="24"/>
      <c r="U403" s="24"/>
    </row>
    <row r="404" spans="1:21" ht="12.75" x14ac:dyDescent="0.2">
      <c r="A404" s="25"/>
      <c r="B404" s="25"/>
      <c r="C404" s="25"/>
      <c r="D404" s="25"/>
      <c r="E404" s="25"/>
      <c r="F404" s="25"/>
      <c r="J404" s="24"/>
      <c r="U404" s="24"/>
    </row>
    <row r="405" spans="1:21" ht="12.75" x14ac:dyDescent="0.2">
      <c r="A405" s="25"/>
      <c r="B405" s="25"/>
      <c r="C405" s="25"/>
      <c r="D405" s="25"/>
      <c r="E405" s="25"/>
      <c r="F405" s="25"/>
      <c r="J405" s="24"/>
      <c r="U405" s="24"/>
    </row>
    <row r="406" spans="1:21" ht="12.75" x14ac:dyDescent="0.2">
      <c r="A406" s="25"/>
      <c r="B406" s="25"/>
      <c r="C406" s="25"/>
      <c r="D406" s="25"/>
      <c r="E406" s="25"/>
      <c r="F406" s="25"/>
      <c r="J406" s="24"/>
      <c r="U406" s="24"/>
    </row>
    <row r="407" spans="1:21" ht="12.75" x14ac:dyDescent="0.2">
      <c r="A407" s="25"/>
      <c r="B407" s="25"/>
      <c r="C407" s="25"/>
      <c r="D407" s="25"/>
      <c r="E407" s="25"/>
      <c r="F407" s="25"/>
      <c r="J407" s="24"/>
      <c r="U407" s="24"/>
    </row>
    <row r="408" spans="1:21" ht="12.75" x14ac:dyDescent="0.2">
      <c r="A408" s="25"/>
      <c r="B408" s="25"/>
      <c r="C408" s="25"/>
      <c r="D408" s="25"/>
      <c r="E408" s="25"/>
      <c r="F408" s="25"/>
      <c r="J408" s="24"/>
      <c r="U408" s="24"/>
    </row>
    <row r="409" spans="1:21" ht="12.75" x14ac:dyDescent="0.2">
      <c r="A409" s="25"/>
      <c r="B409" s="25"/>
      <c r="C409" s="25"/>
      <c r="D409" s="25"/>
      <c r="E409" s="25"/>
      <c r="F409" s="25"/>
      <c r="J409" s="24"/>
      <c r="U409" s="24"/>
    </row>
    <row r="410" spans="1:21" ht="12.75" x14ac:dyDescent="0.2">
      <c r="A410" s="25"/>
      <c r="B410" s="25"/>
      <c r="C410" s="25"/>
      <c r="D410" s="25"/>
      <c r="E410" s="25"/>
      <c r="F410" s="25"/>
      <c r="J410" s="24"/>
      <c r="U410" s="24"/>
    </row>
    <row r="411" spans="1:21" ht="12.75" x14ac:dyDescent="0.2">
      <c r="A411" s="25"/>
      <c r="B411" s="25"/>
      <c r="C411" s="25"/>
      <c r="D411" s="25"/>
      <c r="E411" s="25"/>
      <c r="F411" s="25"/>
      <c r="J411" s="24"/>
      <c r="U411" s="24"/>
    </row>
    <row r="412" spans="1:21" ht="12.75" x14ac:dyDescent="0.2">
      <c r="A412" s="25"/>
      <c r="B412" s="25"/>
      <c r="C412" s="25"/>
      <c r="D412" s="25"/>
      <c r="E412" s="25"/>
      <c r="F412" s="25"/>
      <c r="J412" s="24"/>
      <c r="U412" s="24"/>
    </row>
    <row r="413" spans="1:21" ht="12.75" x14ac:dyDescent="0.2">
      <c r="A413" s="25"/>
      <c r="B413" s="25"/>
      <c r="C413" s="25"/>
      <c r="D413" s="25"/>
      <c r="E413" s="25"/>
      <c r="F413" s="25"/>
      <c r="J413" s="24"/>
      <c r="U413" s="24"/>
    </row>
    <row r="414" spans="1:21" ht="12.75" x14ac:dyDescent="0.2">
      <c r="A414" s="25"/>
      <c r="B414" s="25"/>
      <c r="C414" s="25"/>
      <c r="D414" s="25"/>
      <c r="E414" s="25"/>
      <c r="F414" s="25"/>
      <c r="J414" s="24"/>
      <c r="U414" s="24"/>
    </row>
    <row r="415" spans="1:21" ht="12.75" x14ac:dyDescent="0.2">
      <c r="A415" s="25"/>
      <c r="B415" s="25"/>
      <c r="C415" s="25"/>
      <c r="D415" s="25"/>
      <c r="E415" s="25"/>
      <c r="F415" s="25"/>
      <c r="J415" s="24"/>
      <c r="U415" s="24"/>
    </row>
    <row r="416" spans="1:21" ht="12.75" x14ac:dyDescent="0.2">
      <c r="A416" s="25"/>
      <c r="B416" s="25"/>
      <c r="C416" s="25"/>
      <c r="D416" s="25"/>
      <c r="E416" s="25"/>
      <c r="F416" s="25"/>
      <c r="J416" s="24"/>
      <c r="U416" s="24"/>
    </row>
    <row r="417" spans="1:21" ht="12.75" x14ac:dyDescent="0.2">
      <c r="A417" s="25"/>
      <c r="B417" s="25"/>
      <c r="C417" s="25"/>
      <c r="D417" s="25"/>
      <c r="E417" s="25"/>
      <c r="F417" s="25"/>
      <c r="J417" s="24"/>
      <c r="U417" s="24"/>
    </row>
    <row r="418" spans="1:21" ht="12.75" x14ac:dyDescent="0.2">
      <c r="A418" s="25"/>
      <c r="B418" s="25"/>
      <c r="C418" s="25"/>
      <c r="D418" s="25"/>
      <c r="E418" s="25"/>
      <c r="F418" s="25"/>
      <c r="J418" s="24"/>
      <c r="U418" s="24"/>
    </row>
    <row r="419" spans="1:21" ht="12.75" x14ac:dyDescent="0.2">
      <c r="A419" s="25"/>
      <c r="B419" s="25"/>
      <c r="C419" s="25"/>
      <c r="D419" s="25"/>
      <c r="E419" s="25"/>
      <c r="F419" s="25"/>
      <c r="J419" s="24"/>
      <c r="U419" s="24"/>
    </row>
    <row r="420" spans="1:21" ht="12.75" x14ac:dyDescent="0.2">
      <c r="A420" s="25"/>
      <c r="B420" s="25"/>
      <c r="C420" s="25"/>
      <c r="D420" s="25"/>
      <c r="E420" s="25"/>
      <c r="F420" s="25"/>
      <c r="J420" s="24"/>
      <c r="U420" s="24"/>
    </row>
    <row r="421" spans="1:21" ht="12.75" x14ac:dyDescent="0.2">
      <c r="A421" s="25"/>
      <c r="B421" s="25"/>
      <c r="C421" s="25"/>
      <c r="D421" s="25"/>
      <c r="E421" s="25"/>
      <c r="F421" s="25"/>
      <c r="J421" s="24"/>
      <c r="U421" s="24"/>
    </row>
    <row r="422" spans="1:21" ht="12.75" x14ac:dyDescent="0.2">
      <c r="A422" s="25"/>
      <c r="B422" s="25"/>
      <c r="C422" s="25"/>
      <c r="D422" s="25"/>
      <c r="E422" s="25"/>
      <c r="F422" s="25"/>
      <c r="J422" s="24"/>
      <c r="U422" s="24"/>
    </row>
    <row r="423" spans="1:21" ht="12.75" x14ac:dyDescent="0.2">
      <c r="A423" s="25"/>
      <c r="B423" s="25"/>
      <c r="C423" s="25"/>
      <c r="D423" s="25"/>
      <c r="E423" s="25"/>
      <c r="F423" s="25"/>
      <c r="J423" s="24"/>
      <c r="U423" s="24"/>
    </row>
    <row r="424" spans="1:21" ht="12.75" x14ac:dyDescent="0.2">
      <c r="A424" s="25"/>
      <c r="B424" s="25"/>
      <c r="C424" s="25"/>
      <c r="D424" s="25"/>
      <c r="E424" s="25"/>
      <c r="F424" s="25"/>
      <c r="J424" s="24"/>
      <c r="U424" s="24"/>
    </row>
    <row r="425" spans="1:21" ht="12.75" x14ac:dyDescent="0.2">
      <c r="A425" s="25"/>
      <c r="B425" s="25"/>
      <c r="C425" s="25"/>
      <c r="D425" s="25"/>
      <c r="E425" s="25"/>
      <c r="F425" s="25"/>
      <c r="J425" s="24"/>
      <c r="U425" s="24"/>
    </row>
    <row r="426" spans="1:21" ht="12.75" x14ac:dyDescent="0.2">
      <c r="A426" s="25"/>
      <c r="B426" s="25"/>
      <c r="C426" s="25"/>
      <c r="D426" s="25"/>
      <c r="E426" s="25"/>
      <c r="F426" s="25"/>
      <c r="J426" s="24"/>
      <c r="U426" s="24"/>
    </row>
    <row r="427" spans="1:21" ht="12.75" x14ac:dyDescent="0.2">
      <c r="A427" s="25"/>
      <c r="B427" s="25"/>
      <c r="C427" s="25"/>
      <c r="D427" s="25"/>
      <c r="E427" s="25"/>
      <c r="F427" s="25"/>
      <c r="J427" s="24"/>
      <c r="U427" s="24"/>
    </row>
    <row r="428" spans="1:21" ht="12.75" x14ac:dyDescent="0.2">
      <c r="A428" s="25"/>
      <c r="B428" s="25"/>
      <c r="C428" s="25"/>
      <c r="D428" s="25"/>
      <c r="E428" s="25"/>
      <c r="F428" s="25"/>
      <c r="J428" s="24"/>
      <c r="U428" s="24"/>
    </row>
    <row r="429" spans="1:21" ht="12.75" x14ac:dyDescent="0.2">
      <c r="A429" s="25"/>
      <c r="B429" s="25"/>
      <c r="C429" s="25"/>
      <c r="D429" s="25"/>
      <c r="E429" s="25"/>
      <c r="F429" s="25"/>
      <c r="J429" s="24"/>
      <c r="U429" s="24"/>
    </row>
    <row r="430" spans="1:21" ht="12.75" x14ac:dyDescent="0.2">
      <c r="A430" s="25"/>
      <c r="B430" s="25"/>
      <c r="C430" s="25"/>
      <c r="D430" s="25"/>
      <c r="E430" s="25"/>
      <c r="F430" s="25"/>
      <c r="J430" s="24"/>
      <c r="U430" s="24"/>
    </row>
    <row r="431" spans="1:21" ht="12.75" x14ac:dyDescent="0.2">
      <c r="A431" s="25"/>
      <c r="B431" s="25"/>
      <c r="C431" s="25"/>
      <c r="D431" s="25"/>
      <c r="E431" s="25"/>
      <c r="F431" s="25"/>
      <c r="J431" s="24"/>
      <c r="U431" s="24"/>
    </row>
    <row r="432" spans="1:21" ht="12.75" x14ac:dyDescent="0.2">
      <c r="A432" s="25"/>
      <c r="B432" s="25"/>
      <c r="C432" s="25"/>
      <c r="D432" s="25"/>
      <c r="E432" s="25"/>
      <c r="F432" s="25"/>
      <c r="J432" s="24"/>
      <c r="U432" s="24"/>
    </row>
    <row r="433" spans="1:21" ht="12.75" x14ac:dyDescent="0.2">
      <c r="A433" s="25"/>
      <c r="B433" s="25"/>
      <c r="C433" s="25"/>
      <c r="D433" s="25"/>
      <c r="E433" s="25"/>
      <c r="F433" s="25"/>
      <c r="J433" s="24"/>
      <c r="U433" s="24"/>
    </row>
    <row r="434" spans="1:21" ht="12.75" x14ac:dyDescent="0.2">
      <c r="A434" s="25"/>
      <c r="B434" s="25"/>
      <c r="C434" s="25"/>
      <c r="D434" s="25"/>
      <c r="E434" s="25"/>
      <c r="F434" s="25"/>
      <c r="J434" s="24"/>
      <c r="U434" s="24"/>
    </row>
    <row r="435" spans="1:21" ht="12.75" x14ac:dyDescent="0.2">
      <c r="A435" s="25"/>
      <c r="B435" s="25"/>
      <c r="C435" s="25"/>
      <c r="D435" s="25"/>
      <c r="E435" s="25"/>
      <c r="F435" s="25"/>
      <c r="J435" s="24"/>
      <c r="U435" s="24"/>
    </row>
    <row r="436" spans="1:21" ht="12.75" x14ac:dyDescent="0.2">
      <c r="A436" s="25"/>
      <c r="B436" s="25"/>
      <c r="C436" s="25"/>
      <c r="D436" s="25"/>
      <c r="E436" s="25"/>
      <c r="F436" s="25"/>
      <c r="J436" s="24"/>
      <c r="U436" s="24"/>
    </row>
    <row r="437" spans="1:21" ht="12.75" x14ac:dyDescent="0.2">
      <c r="A437" s="25"/>
      <c r="B437" s="25"/>
      <c r="C437" s="25"/>
      <c r="D437" s="25"/>
      <c r="E437" s="25"/>
      <c r="F437" s="25"/>
      <c r="J437" s="24"/>
      <c r="U437" s="24"/>
    </row>
    <row r="438" spans="1:21" ht="12.75" x14ac:dyDescent="0.2">
      <c r="A438" s="25"/>
      <c r="B438" s="25"/>
      <c r="C438" s="25"/>
      <c r="D438" s="25"/>
      <c r="E438" s="25"/>
      <c r="F438" s="25"/>
      <c r="J438" s="24"/>
      <c r="U438" s="24"/>
    </row>
    <row r="439" spans="1:21" ht="12.75" x14ac:dyDescent="0.2">
      <c r="A439" s="25"/>
      <c r="B439" s="25"/>
      <c r="C439" s="25"/>
      <c r="D439" s="25"/>
      <c r="E439" s="25"/>
      <c r="F439" s="25"/>
      <c r="J439" s="24"/>
      <c r="U439" s="24"/>
    </row>
    <row r="440" spans="1:21" ht="12.75" x14ac:dyDescent="0.2">
      <c r="A440" s="25"/>
      <c r="B440" s="25"/>
      <c r="C440" s="25"/>
      <c r="D440" s="25"/>
      <c r="E440" s="25"/>
      <c r="F440" s="25"/>
      <c r="J440" s="24"/>
      <c r="U440" s="24"/>
    </row>
    <row r="441" spans="1:21" ht="12.75" x14ac:dyDescent="0.2">
      <c r="A441" s="25"/>
      <c r="B441" s="25"/>
      <c r="C441" s="25"/>
      <c r="D441" s="25"/>
      <c r="E441" s="25"/>
      <c r="F441" s="25"/>
      <c r="J441" s="24"/>
      <c r="U441" s="24"/>
    </row>
    <row r="442" spans="1:21" ht="12.75" x14ac:dyDescent="0.2">
      <c r="A442" s="25"/>
      <c r="B442" s="25"/>
      <c r="C442" s="25"/>
      <c r="D442" s="25"/>
      <c r="E442" s="25"/>
      <c r="F442" s="25"/>
      <c r="J442" s="24"/>
      <c r="U442" s="24"/>
    </row>
    <row r="443" spans="1:21" ht="12.75" x14ac:dyDescent="0.2">
      <c r="A443" s="25"/>
      <c r="B443" s="25"/>
      <c r="C443" s="25"/>
      <c r="D443" s="25"/>
      <c r="E443" s="25"/>
      <c r="F443" s="25"/>
      <c r="J443" s="24"/>
      <c r="U443" s="24"/>
    </row>
    <row r="444" spans="1:21" ht="12.75" x14ac:dyDescent="0.2">
      <c r="A444" s="25"/>
      <c r="B444" s="25"/>
      <c r="C444" s="25"/>
      <c r="D444" s="25"/>
      <c r="E444" s="25"/>
      <c r="F444" s="25"/>
      <c r="J444" s="24"/>
      <c r="U444" s="24"/>
    </row>
    <row r="445" spans="1:21" ht="12.75" x14ac:dyDescent="0.2">
      <c r="A445" s="25"/>
      <c r="B445" s="25"/>
      <c r="C445" s="25"/>
      <c r="D445" s="25"/>
      <c r="E445" s="25"/>
      <c r="F445" s="25"/>
      <c r="J445" s="24"/>
      <c r="U445" s="24"/>
    </row>
    <row r="446" spans="1:21" ht="12.75" x14ac:dyDescent="0.2">
      <c r="A446" s="25"/>
      <c r="B446" s="25"/>
      <c r="C446" s="25"/>
      <c r="D446" s="25"/>
      <c r="E446" s="25"/>
      <c r="F446" s="25"/>
      <c r="J446" s="24"/>
      <c r="U446" s="24"/>
    </row>
    <row r="447" spans="1:21" ht="12.75" x14ac:dyDescent="0.2">
      <c r="A447" s="25"/>
      <c r="B447" s="25"/>
      <c r="C447" s="25"/>
      <c r="D447" s="25"/>
      <c r="E447" s="25"/>
      <c r="F447" s="25"/>
      <c r="J447" s="24"/>
      <c r="U447" s="24"/>
    </row>
    <row r="448" spans="1:21" ht="12.75" x14ac:dyDescent="0.2">
      <c r="A448" s="25"/>
      <c r="B448" s="25"/>
      <c r="C448" s="25"/>
      <c r="D448" s="25"/>
      <c r="E448" s="25"/>
      <c r="F448" s="25"/>
      <c r="J448" s="24"/>
      <c r="U448" s="24"/>
    </row>
    <row r="449" spans="1:21" ht="12.75" x14ac:dyDescent="0.2">
      <c r="A449" s="25"/>
      <c r="B449" s="25"/>
      <c r="C449" s="25"/>
      <c r="D449" s="25"/>
      <c r="E449" s="25"/>
      <c r="F449" s="25"/>
      <c r="J449" s="24"/>
      <c r="U449" s="24"/>
    </row>
    <row r="450" spans="1:21" ht="12.75" x14ac:dyDescent="0.2">
      <c r="A450" s="25"/>
      <c r="B450" s="25"/>
      <c r="C450" s="25"/>
      <c r="D450" s="25"/>
      <c r="E450" s="25"/>
      <c r="F450" s="25"/>
      <c r="J450" s="24"/>
      <c r="U450" s="24"/>
    </row>
    <row r="451" spans="1:21" ht="12.75" x14ac:dyDescent="0.2">
      <c r="A451" s="25"/>
      <c r="B451" s="25"/>
      <c r="C451" s="25"/>
      <c r="D451" s="25"/>
      <c r="E451" s="25"/>
      <c r="F451" s="25"/>
      <c r="J451" s="24"/>
      <c r="U451" s="24"/>
    </row>
    <row r="452" spans="1:21" ht="12.75" x14ac:dyDescent="0.2">
      <c r="A452" s="25"/>
      <c r="B452" s="25"/>
      <c r="C452" s="25"/>
      <c r="D452" s="25"/>
      <c r="E452" s="25"/>
      <c r="F452" s="25"/>
      <c r="J452" s="24"/>
      <c r="U452" s="24"/>
    </row>
    <row r="453" spans="1:21" ht="12.75" x14ac:dyDescent="0.2">
      <c r="A453" s="25"/>
      <c r="B453" s="25"/>
      <c r="C453" s="25"/>
      <c r="D453" s="25"/>
      <c r="E453" s="25"/>
      <c r="F453" s="25"/>
      <c r="J453" s="24"/>
      <c r="U453" s="24"/>
    </row>
    <row r="454" spans="1:21" ht="12.75" x14ac:dyDescent="0.2">
      <c r="A454" s="25"/>
      <c r="B454" s="25"/>
      <c r="C454" s="25"/>
      <c r="D454" s="25"/>
      <c r="E454" s="25"/>
      <c r="F454" s="25"/>
      <c r="J454" s="24"/>
      <c r="U454" s="24"/>
    </row>
    <row r="455" spans="1:21" ht="12.75" x14ac:dyDescent="0.2">
      <c r="A455" s="25"/>
      <c r="B455" s="25"/>
      <c r="C455" s="25"/>
      <c r="D455" s="25"/>
      <c r="E455" s="25"/>
      <c r="F455" s="25"/>
      <c r="J455" s="24"/>
      <c r="U455" s="24"/>
    </row>
    <row r="456" spans="1:21" ht="12.75" x14ac:dyDescent="0.2">
      <c r="A456" s="25"/>
      <c r="B456" s="25"/>
      <c r="C456" s="25"/>
      <c r="D456" s="25"/>
      <c r="E456" s="25"/>
      <c r="F456" s="25"/>
      <c r="J456" s="24"/>
      <c r="U456" s="24"/>
    </row>
    <row r="457" spans="1:21" ht="12.75" x14ac:dyDescent="0.2">
      <c r="A457" s="25"/>
      <c r="B457" s="25"/>
      <c r="C457" s="25"/>
      <c r="D457" s="25"/>
      <c r="E457" s="25"/>
      <c r="F457" s="25"/>
      <c r="J457" s="24"/>
      <c r="U457" s="24"/>
    </row>
    <row r="458" spans="1:21" ht="12.75" x14ac:dyDescent="0.2">
      <c r="A458" s="25"/>
      <c r="B458" s="25"/>
      <c r="C458" s="25"/>
      <c r="D458" s="25"/>
      <c r="E458" s="25"/>
      <c r="F458" s="25"/>
      <c r="J458" s="24"/>
      <c r="U458" s="24"/>
    </row>
    <row r="459" spans="1:21" ht="12.75" x14ac:dyDescent="0.2">
      <c r="A459" s="25"/>
      <c r="B459" s="25"/>
      <c r="C459" s="25"/>
      <c r="D459" s="25"/>
      <c r="E459" s="25"/>
      <c r="F459" s="25"/>
      <c r="J459" s="24"/>
      <c r="U459" s="24"/>
    </row>
    <row r="460" spans="1:21" ht="12.75" x14ac:dyDescent="0.2">
      <c r="A460" s="25"/>
      <c r="B460" s="25"/>
      <c r="C460" s="25"/>
      <c r="D460" s="25"/>
      <c r="E460" s="25"/>
      <c r="F460" s="25"/>
      <c r="J460" s="24"/>
      <c r="U460" s="24"/>
    </row>
    <row r="461" spans="1:21" ht="12.75" x14ac:dyDescent="0.2">
      <c r="A461" s="25"/>
      <c r="B461" s="25"/>
      <c r="C461" s="25"/>
      <c r="D461" s="25"/>
      <c r="E461" s="25"/>
      <c r="F461" s="25"/>
      <c r="J461" s="24"/>
      <c r="U461" s="24"/>
    </row>
    <row r="462" spans="1:21" ht="12.75" x14ac:dyDescent="0.2">
      <c r="A462" s="25"/>
      <c r="B462" s="25"/>
      <c r="C462" s="25"/>
      <c r="D462" s="25"/>
      <c r="E462" s="25"/>
      <c r="F462" s="25"/>
      <c r="J462" s="24"/>
      <c r="U462" s="24"/>
    </row>
    <row r="463" spans="1:21" ht="12.75" x14ac:dyDescent="0.2">
      <c r="A463" s="25"/>
      <c r="B463" s="25"/>
      <c r="C463" s="25"/>
      <c r="D463" s="25"/>
      <c r="E463" s="25"/>
      <c r="F463" s="25"/>
      <c r="J463" s="24"/>
      <c r="U463" s="24"/>
    </row>
    <row r="464" spans="1:21" ht="12.75" x14ac:dyDescent="0.2">
      <c r="A464" s="25"/>
      <c r="B464" s="25"/>
      <c r="C464" s="25"/>
      <c r="D464" s="25"/>
      <c r="E464" s="25"/>
      <c r="F464" s="25"/>
      <c r="J464" s="24"/>
      <c r="U464" s="24"/>
    </row>
    <row r="465" spans="1:21" ht="12.75" x14ac:dyDescent="0.2">
      <c r="A465" s="25"/>
      <c r="B465" s="25"/>
      <c r="C465" s="25"/>
      <c r="D465" s="25"/>
      <c r="E465" s="25"/>
      <c r="F465" s="25"/>
      <c r="J465" s="24"/>
      <c r="U465" s="24"/>
    </row>
    <row r="466" spans="1:21" ht="12.75" x14ac:dyDescent="0.2">
      <c r="A466" s="25"/>
      <c r="B466" s="25"/>
      <c r="C466" s="25"/>
      <c r="D466" s="25"/>
      <c r="E466" s="25"/>
      <c r="F466" s="25"/>
      <c r="J466" s="24"/>
      <c r="U466" s="24"/>
    </row>
    <row r="467" spans="1:21" ht="12.75" x14ac:dyDescent="0.2">
      <c r="A467" s="25"/>
      <c r="B467" s="25"/>
      <c r="C467" s="25"/>
      <c r="D467" s="25"/>
      <c r="E467" s="25"/>
      <c r="F467" s="25"/>
      <c r="J467" s="24"/>
      <c r="U467" s="24"/>
    </row>
    <row r="468" spans="1:21" ht="12.75" x14ac:dyDescent="0.2">
      <c r="A468" s="25"/>
      <c r="B468" s="25"/>
      <c r="C468" s="25"/>
      <c r="D468" s="25"/>
      <c r="E468" s="25"/>
      <c r="F468" s="25"/>
      <c r="J468" s="24"/>
      <c r="U468" s="24"/>
    </row>
    <row r="469" spans="1:21" ht="12.75" x14ac:dyDescent="0.2">
      <c r="A469" s="25"/>
      <c r="B469" s="25"/>
      <c r="C469" s="25"/>
      <c r="D469" s="25"/>
      <c r="E469" s="25"/>
      <c r="F469" s="25"/>
      <c r="J469" s="24"/>
      <c r="U469" s="24"/>
    </row>
    <row r="470" spans="1:21" ht="12.75" x14ac:dyDescent="0.2">
      <c r="A470" s="25"/>
      <c r="B470" s="25"/>
      <c r="C470" s="25"/>
      <c r="D470" s="25"/>
      <c r="E470" s="25"/>
      <c r="F470" s="25"/>
      <c r="J470" s="24"/>
      <c r="U470" s="24"/>
    </row>
    <row r="471" spans="1:21" ht="12.75" x14ac:dyDescent="0.2">
      <c r="A471" s="25"/>
      <c r="B471" s="25"/>
      <c r="C471" s="25"/>
      <c r="D471" s="25"/>
      <c r="E471" s="25"/>
      <c r="F471" s="25"/>
      <c r="J471" s="24"/>
      <c r="U471" s="24"/>
    </row>
    <row r="472" spans="1:21" ht="12.75" x14ac:dyDescent="0.2">
      <c r="A472" s="25"/>
      <c r="B472" s="25"/>
      <c r="C472" s="25"/>
      <c r="D472" s="25"/>
      <c r="E472" s="25"/>
      <c r="F472" s="25"/>
      <c r="J472" s="24"/>
      <c r="U472" s="24"/>
    </row>
    <row r="473" spans="1:21" ht="12.75" x14ac:dyDescent="0.2">
      <c r="A473" s="25"/>
      <c r="B473" s="25"/>
      <c r="C473" s="25"/>
      <c r="D473" s="25"/>
      <c r="E473" s="25"/>
      <c r="F473" s="25"/>
      <c r="J473" s="24"/>
      <c r="U473" s="24"/>
    </row>
    <row r="474" spans="1:21" ht="12.75" x14ac:dyDescent="0.2">
      <c r="A474" s="25"/>
      <c r="B474" s="25"/>
      <c r="C474" s="25"/>
      <c r="D474" s="25"/>
      <c r="E474" s="25"/>
      <c r="F474" s="25"/>
      <c r="J474" s="24"/>
      <c r="U474" s="24"/>
    </row>
    <row r="475" spans="1:21" ht="12.75" x14ac:dyDescent="0.2">
      <c r="A475" s="25"/>
      <c r="B475" s="25"/>
      <c r="C475" s="25"/>
      <c r="D475" s="25"/>
      <c r="E475" s="25"/>
      <c r="F475" s="25"/>
      <c r="J475" s="24"/>
      <c r="U475" s="24"/>
    </row>
    <row r="476" spans="1:21" ht="12.75" x14ac:dyDescent="0.2">
      <c r="A476" s="25"/>
      <c r="B476" s="25"/>
      <c r="C476" s="25"/>
      <c r="D476" s="25"/>
      <c r="E476" s="25"/>
      <c r="F476" s="25"/>
      <c r="J476" s="24"/>
      <c r="U476" s="24"/>
    </row>
    <row r="477" spans="1:21" ht="12.75" x14ac:dyDescent="0.2">
      <c r="A477" s="25"/>
      <c r="B477" s="25"/>
      <c r="C477" s="25"/>
      <c r="D477" s="25"/>
      <c r="E477" s="25"/>
      <c r="F477" s="25"/>
      <c r="J477" s="24"/>
      <c r="U477" s="24"/>
    </row>
    <row r="478" spans="1:21" ht="12.75" x14ac:dyDescent="0.2">
      <c r="A478" s="25"/>
      <c r="B478" s="25"/>
      <c r="C478" s="25"/>
      <c r="D478" s="25"/>
      <c r="E478" s="25"/>
      <c r="F478" s="25"/>
      <c r="J478" s="24"/>
      <c r="U478" s="24"/>
    </row>
    <row r="479" spans="1:21" ht="12.75" x14ac:dyDescent="0.2">
      <c r="A479" s="25"/>
      <c r="B479" s="25"/>
      <c r="C479" s="25"/>
      <c r="D479" s="25"/>
      <c r="E479" s="25"/>
      <c r="F479" s="25"/>
      <c r="J479" s="24"/>
      <c r="U479" s="24"/>
    </row>
    <row r="480" spans="1:21" ht="12.75" x14ac:dyDescent="0.2">
      <c r="A480" s="25"/>
      <c r="B480" s="25"/>
      <c r="C480" s="25"/>
      <c r="D480" s="25"/>
      <c r="E480" s="25"/>
      <c r="F480" s="25"/>
      <c r="J480" s="24"/>
      <c r="U480" s="24"/>
    </row>
    <row r="481" spans="1:21" ht="12.75" x14ac:dyDescent="0.2">
      <c r="A481" s="25"/>
      <c r="B481" s="25"/>
      <c r="C481" s="25"/>
      <c r="D481" s="25"/>
      <c r="E481" s="25"/>
      <c r="F481" s="25"/>
      <c r="J481" s="24"/>
      <c r="U481" s="24"/>
    </row>
    <row r="482" spans="1:21" ht="12.75" x14ac:dyDescent="0.2">
      <c r="A482" s="25"/>
      <c r="B482" s="25"/>
      <c r="C482" s="25"/>
      <c r="D482" s="25"/>
      <c r="E482" s="25"/>
      <c r="F482" s="25"/>
      <c r="J482" s="24"/>
      <c r="U482" s="24"/>
    </row>
    <row r="483" spans="1:21" ht="12.75" x14ac:dyDescent="0.2">
      <c r="A483" s="25"/>
      <c r="B483" s="25"/>
      <c r="C483" s="25"/>
      <c r="D483" s="25"/>
      <c r="E483" s="25"/>
      <c r="F483" s="25"/>
      <c r="J483" s="24"/>
      <c r="U483" s="24"/>
    </row>
    <row r="484" spans="1:21" ht="12.75" x14ac:dyDescent="0.2">
      <c r="A484" s="25"/>
      <c r="B484" s="25"/>
      <c r="C484" s="25"/>
      <c r="D484" s="25"/>
      <c r="E484" s="25"/>
      <c r="F484" s="25"/>
      <c r="J484" s="24"/>
      <c r="U484" s="24"/>
    </row>
    <row r="485" spans="1:21" ht="12.75" x14ac:dyDescent="0.2">
      <c r="A485" s="25"/>
      <c r="B485" s="25"/>
      <c r="C485" s="25"/>
      <c r="D485" s="25"/>
      <c r="E485" s="25"/>
      <c r="F485" s="25"/>
      <c r="J485" s="24"/>
      <c r="U485" s="24"/>
    </row>
    <row r="486" spans="1:21" ht="12.75" x14ac:dyDescent="0.2">
      <c r="A486" s="25"/>
      <c r="B486" s="25"/>
      <c r="C486" s="25"/>
      <c r="D486" s="25"/>
      <c r="E486" s="25"/>
      <c r="F486" s="25"/>
      <c r="J486" s="24"/>
      <c r="U486" s="24"/>
    </row>
    <row r="487" spans="1:21" ht="12.75" x14ac:dyDescent="0.2">
      <c r="A487" s="25"/>
      <c r="B487" s="25"/>
      <c r="C487" s="25"/>
      <c r="D487" s="25"/>
      <c r="E487" s="25"/>
      <c r="F487" s="25"/>
      <c r="J487" s="24"/>
      <c r="U487" s="24"/>
    </row>
    <row r="488" spans="1:21" ht="12.75" x14ac:dyDescent="0.2">
      <c r="A488" s="25"/>
      <c r="B488" s="25"/>
      <c r="C488" s="25"/>
      <c r="D488" s="25"/>
      <c r="E488" s="25"/>
      <c r="F488" s="25"/>
      <c r="J488" s="24"/>
      <c r="U488" s="24"/>
    </row>
    <row r="489" spans="1:21" ht="12.75" x14ac:dyDescent="0.2">
      <c r="A489" s="25"/>
      <c r="B489" s="25"/>
      <c r="C489" s="25"/>
      <c r="D489" s="25"/>
      <c r="E489" s="25"/>
      <c r="F489" s="25"/>
      <c r="J489" s="24"/>
      <c r="U489" s="24"/>
    </row>
    <row r="490" spans="1:21" ht="12.75" x14ac:dyDescent="0.2">
      <c r="A490" s="25"/>
      <c r="B490" s="25"/>
      <c r="C490" s="25"/>
      <c r="D490" s="25"/>
      <c r="E490" s="25"/>
      <c r="F490" s="25"/>
      <c r="J490" s="24"/>
      <c r="U490" s="24"/>
    </row>
    <row r="491" spans="1:21" ht="12.75" x14ac:dyDescent="0.2">
      <c r="A491" s="25"/>
      <c r="B491" s="25"/>
      <c r="C491" s="25"/>
      <c r="D491" s="25"/>
      <c r="E491" s="25"/>
      <c r="F491" s="25"/>
      <c r="J491" s="24"/>
      <c r="U491" s="24"/>
    </row>
    <row r="492" spans="1:21" ht="12.75" x14ac:dyDescent="0.2">
      <c r="A492" s="25"/>
      <c r="B492" s="25"/>
      <c r="C492" s="25"/>
      <c r="D492" s="25"/>
      <c r="E492" s="25"/>
      <c r="F492" s="25"/>
      <c r="J492" s="24"/>
      <c r="U492" s="24"/>
    </row>
    <row r="493" spans="1:21" ht="12.75" x14ac:dyDescent="0.2">
      <c r="A493" s="25"/>
      <c r="B493" s="25"/>
      <c r="C493" s="25"/>
      <c r="D493" s="25"/>
      <c r="E493" s="25"/>
      <c r="F493" s="25"/>
      <c r="J493" s="24"/>
      <c r="U493" s="24"/>
    </row>
    <row r="494" spans="1:21" ht="12.75" x14ac:dyDescent="0.2">
      <c r="A494" s="25"/>
      <c r="B494" s="25"/>
      <c r="C494" s="25"/>
      <c r="D494" s="25"/>
      <c r="E494" s="25"/>
      <c r="F494" s="25"/>
      <c r="J494" s="24"/>
      <c r="U494" s="24"/>
    </row>
    <row r="495" spans="1:21" ht="12.75" x14ac:dyDescent="0.2">
      <c r="A495" s="25"/>
      <c r="B495" s="25"/>
      <c r="C495" s="25"/>
      <c r="D495" s="25"/>
      <c r="E495" s="25"/>
      <c r="F495" s="25"/>
      <c r="J495" s="24"/>
      <c r="U495" s="24"/>
    </row>
    <row r="496" spans="1:21" ht="12.75" x14ac:dyDescent="0.2">
      <c r="A496" s="25"/>
      <c r="B496" s="25"/>
      <c r="C496" s="25"/>
      <c r="D496" s="25"/>
      <c r="E496" s="25"/>
      <c r="F496" s="25"/>
      <c r="J496" s="24"/>
      <c r="U496" s="24"/>
    </row>
    <row r="497" spans="1:21" ht="12.75" x14ac:dyDescent="0.2">
      <c r="A497" s="25"/>
      <c r="B497" s="25"/>
      <c r="C497" s="25"/>
      <c r="D497" s="25"/>
      <c r="E497" s="25"/>
      <c r="F497" s="25"/>
      <c r="J497" s="24"/>
      <c r="U497" s="24"/>
    </row>
    <row r="498" spans="1:21" ht="12.75" x14ac:dyDescent="0.2">
      <c r="A498" s="25"/>
      <c r="B498" s="25"/>
      <c r="C498" s="25"/>
      <c r="D498" s="25"/>
      <c r="E498" s="25"/>
      <c r="F498" s="25"/>
      <c r="J498" s="24"/>
      <c r="U498" s="24"/>
    </row>
    <row r="499" spans="1:21" ht="12.75" x14ac:dyDescent="0.2">
      <c r="A499" s="25"/>
      <c r="B499" s="25"/>
      <c r="C499" s="25"/>
      <c r="D499" s="25"/>
      <c r="E499" s="25"/>
      <c r="F499" s="25"/>
      <c r="J499" s="24"/>
      <c r="U499" s="24"/>
    </row>
    <row r="500" spans="1:21" ht="12.75" x14ac:dyDescent="0.2">
      <c r="A500" s="25"/>
      <c r="B500" s="25"/>
      <c r="C500" s="25"/>
      <c r="D500" s="25"/>
      <c r="E500" s="25"/>
      <c r="F500" s="25"/>
      <c r="J500" s="24"/>
      <c r="U500" s="24"/>
    </row>
    <row r="501" spans="1:21" ht="12.75" x14ac:dyDescent="0.2">
      <c r="A501" s="25"/>
      <c r="B501" s="25"/>
      <c r="C501" s="25"/>
      <c r="D501" s="25"/>
      <c r="E501" s="25"/>
      <c r="F501" s="25"/>
      <c r="J501" s="24"/>
      <c r="U501" s="24"/>
    </row>
    <row r="502" spans="1:21" ht="12.75" x14ac:dyDescent="0.2">
      <c r="A502" s="25"/>
      <c r="B502" s="25"/>
      <c r="C502" s="25"/>
      <c r="D502" s="25"/>
      <c r="E502" s="25"/>
      <c r="F502" s="25"/>
      <c r="J502" s="24"/>
      <c r="U502" s="24"/>
    </row>
    <row r="503" spans="1:21" ht="12.75" x14ac:dyDescent="0.2">
      <c r="A503" s="25"/>
      <c r="B503" s="25"/>
      <c r="C503" s="25"/>
      <c r="D503" s="25"/>
      <c r="E503" s="25"/>
      <c r="F503" s="25"/>
      <c r="J503" s="24"/>
      <c r="U503" s="24"/>
    </row>
    <row r="504" spans="1:21" ht="12.75" x14ac:dyDescent="0.2">
      <c r="A504" s="25"/>
      <c r="B504" s="25"/>
      <c r="C504" s="25"/>
      <c r="D504" s="25"/>
      <c r="E504" s="25"/>
      <c r="F504" s="25"/>
      <c r="J504" s="24"/>
      <c r="U504" s="24"/>
    </row>
    <row r="505" spans="1:21" ht="12.75" x14ac:dyDescent="0.2">
      <c r="A505" s="25"/>
      <c r="B505" s="25"/>
      <c r="C505" s="25"/>
      <c r="D505" s="25"/>
      <c r="E505" s="25"/>
      <c r="F505" s="25"/>
      <c r="J505" s="24"/>
      <c r="U505" s="24"/>
    </row>
    <row r="506" spans="1:21" ht="12.75" x14ac:dyDescent="0.2">
      <c r="A506" s="25"/>
      <c r="B506" s="25"/>
      <c r="C506" s="25"/>
      <c r="D506" s="25"/>
      <c r="E506" s="25"/>
      <c r="F506" s="25"/>
      <c r="J506" s="24"/>
      <c r="U506" s="24"/>
    </row>
    <row r="507" spans="1:21" ht="12.75" x14ac:dyDescent="0.2">
      <c r="A507" s="25"/>
      <c r="B507" s="25"/>
      <c r="C507" s="25"/>
      <c r="D507" s="25"/>
      <c r="E507" s="25"/>
      <c r="F507" s="25"/>
      <c r="J507" s="24"/>
      <c r="U507" s="24"/>
    </row>
    <row r="508" spans="1:21" ht="12.75" x14ac:dyDescent="0.2">
      <c r="A508" s="25"/>
      <c r="B508" s="25"/>
      <c r="C508" s="25"/>
      <c r="D508" s="25"/>
      <c r="E508" s="25"/>
      <c r="F508" s="25"/>
      <c r="J508" s="24"/>
      <c r="U508" s="24"/>
    </row>
    <row r="509" spans="1:21" ht="12.75" x14ac:dyDescent="0.2">
      <c r="A509" s="25"/>
      <c r="B509" s="25"/>
      <c r="C509" s="25"/>
      <c r="D509" s="25"/>
      <c r="E509" s="25"/>
      <c r="F509" s="25"/>
      <c r="J509" s="24"/>
      <c r="U509" s="24"/>
    </row>
    <row r="510" spans="1:21" ht="12.75" x14ac:dyDescent="0.2">
      <c r="A510" s="25"/>
      <c r="B510" s="25"/>
      <c r="C510" s="25"/>
      <c r="D510" s="25"/>
      <c r="E510" s="25"/>
      <c r="F510" s="25"/>
      <c r="J510" s="24"/>
      <c r="U510" s="24"/>
    </row>
    <row r="511" spans="1:21" ht="12.75" x14ac:dyDescent="0.2">
      <c r="A511" s="25"/>
      <c r="B511" s="25"/>
      <c r="C511" s="25"/>
      <c r="D511" s="25"/>
      <c r="E511" s="25"/>
      <c r="F511" s="25"/>
      <c r="J511" s="24"/>
      <c r="U511" s="24"/>
    </row>
    <row r="512" spans="1:21" ht="12.75" x14ac:dyDescent="0.2">
      <c r="A512" s="25"/>
      <c r="B512" s="25"/>
      <c r="C512" s="25"/>
      <c r="D512" s="25"/>
      <c r="E512" s="25"/>
      <c r="F512" s="25"/>
      <c r="J512" s="24"/>
      <c r="U512" s="24"/>
    </row>
    <row r="513" spans="1:21" ht="12.75" x14ac:dyDescent="0.2">
      <c r="A513" s="25"/>
      <c r="B513" s="25"/>
      <c r="C513" s="25"/>
      <c r="D513" s="25"/>
      <c r="E513" s="25"/>
      <c r="F513" s="25"/>
      <c r="J513" s="24"/>
      <c r="U513" s="24"/>
    </row>
    <row r="514" spans="1:21" ht="12.75" x14ac:dyDescent="0.2">
      <c r="A514" s="25"/>
      <c r="B514" s="25"/>
      <c r="C514" s="25"/>
      <c r="D514" s="25"/>
      <c r="E514" s="25"/>
      <c r="F514" s="25"/>
      <c r="J514" s="24"/>
      <c r="U514" s="24"/>
    </row>
    <row r="515" spans="1:21" ht="12.75" x14ac:dyDescent="0.2">
      <c r="A515" s="25"/>
      <c r="B515" s="25"/>
      <c r="C515" s="25"/>
      <c r="D515" s="25"/>
      <c r="E515" s="25"/>
      <c r="F515" s="25"/>
      <c r="J515" s="24"/>
      <c r="U515" s="24"/>
    </row>
    <row r="516" spans="1:21" ht="12.75" x14ac:dyDescent="0.2">
      <c r="A516" s="25"/>
      <c r="B516" s="25"/>
      <c r="C516" s="25"/>
      <c r="D516" s="25"/>
      <c r="E516" s="25"/>
      <c r="F516" s="25"/>
      <c r="J516" s="24"/>
      <c r="U516" s="24"/>
    </row>
    <row r="517" spans="1:21" ht="12.75" x14ac:dyDescent="0.2">
      <c r="A517" s="25"/>
      <c r="B517" s="25"/>
      <c r="C517" s="25"/>
      <c r="D517" s="25"/>
      <c r="E517" s="25"/>
      <c r="F517" s="25"/>
      <c r="J517" s="24"/>
      <c r="U517" s="24"/>
    </row>
    <row r="518" spans="1:21" ht="12.75" x14ac:dyDescent="0.2">
      <c r="A518" s="25"/>
      <c r="B518" s="25"/>
      <c r="C518" s="25"/>
      <c r="D518" s="25"/>
      <c r="E518" s="25"/>
      <c r="F518" s="25"/>
      <c r="J518" s="24"/>
      <c r="U518" s="24"/>
    </row>
    <row r="519" spans="1:21" ht="12.75" x14ac:dyDescent="0.2">
      <c r="A519" s="25"/>
      <c r="B519" s="25"/>
      <c r="C519" s="25"/>
      <c r="D519" s="25"/>
      <c r="E519" s="25"/>
      <c r="F519" s="25"/>
      <c r="J519" s="24"/>
      <c r="U519" s="24"/>
    </row>
    <row r="520" spans="1:21" ht="12.75" x14ac:dyDescent="0.2">
      <c r="A520" s="25"/>
      <c r="B520" s="25"/>
      <c r="C520" s="25"/>
      <c r="D520" s="25"/>
      <c r="E520" s="25"/>
      <c r="F520" s="25"/>
      <c r="J520" s="24"/>
      <c r="U520" s="24"/>
    </row>
    <row r="521" spans="1:21" ht="12.75" x14ac:dyDescent="0.2">
      <c r="A521" s="25"/>
      <c r="B521" s="25"/>
      <c r="C521" s="25"/>
      <c r="D521" s="25"/>
      <c r="E521" s="25"/>
      <c r="F521" s="25"/>
      <c r="J521" s="24"/>
      <c r="U521" s="24"/>
    </row>
    <row r="522" spans="1:21" ht="12.75" x14ac:dyDescent="0.2">
      <c r="A522" s="25"/>
      <c r="B522" s="25"/>
      <c r="C522" s="25"/>
      <c r="D522" s="25"/>
      <c r="E522" s="25"/>
      <c r="F522" s="25"/>
      <c r="J522" s="24"/>
      <c r="U522" s="24"/>
    </row>
    <row r="523" spans="1:21" ht="12.75" x14ac:dyDescent="0.2">
      <c r="A523" s="25"/>
      <c r="B523" s="25"/>
      <c r="C523" s="25"/>
      <c r="D523" s="25"/>
      <c r="E523" s="25"/>
      <c r="F523" s="25"/>
      <c r="J523" s="24"/>
      <c r="U523" s="24"/>
    </row>
    <row r="524" spans="1:21" ht="12.75" x14ac:dyDescent="0.2">
      <c r="A524" s="25"/>
      <c r="B524" s="25"/>
      <c r="C524" s="25"/>
      <c r="D524" s="25"/>
      <c r="E524" s="25"/>
      <c r="F524" s="25"/>
      <c r="J524" s="24"/>
      <c r="U524" s="24"/>
    </row>
    <row r="525" spans="1:21" ht="12.75" x14ac:dyDescent="0.2">
      <c r="A525" s="25"/>
      <c r="B525" s="25"/>
      <c r="C525" s="25"/>
      <c r="D525" s="25"/>
      <c r="E525" s="25"/>
      <c r="F525" s="25"/>
      <c r="J525" s="24"/>
      <c r="U525" s="24"/>
    </row>
    <row r="526" spans="1:21" ht="12.75" x14ac:dyDescent="0.2">
      <c r="A526" s="25"/>
      <c r="B526" s="25"/>
      <c r="C526" s="25"/>
      <c r="D526" s="25"/>
      <c r="E526" s="25"/>
      <c r="F526" s="25"/>
      <c r="J526" s="24"/>
      <c r="U526" s="24"/>
    </row>
    <row r="527" spans="1:21" ht="12.75" x14ac:dyDescent="0.2">
      <c r="A527" s="25"/>
      <c r="B527" s="25"/>
      <c r="C527" s="25"/>
      <c r="D527" s="25"/>
      <c r="E527" s="25"/>
      <c r="F527" s="25"/>
      <c r="J527" s="24"/>
      <c r="U527" s="24"/>
    </row>
    <row r="528" spans="1:21" ht="12.75" x14ac:dyDescent="0.2">
      <c r="A528" s="25"/>
      <c r="B528" s="25"/>
      <c r="C528" s="25"/>
      <c r="D528" s="25"/>
      <c r="E528" s="25"/>
      <c r="F528" s="25"/>
      <c r="J528" s="24"/>
      <c r="U528" s="24"/>
    </row>
    <row r="529" spans="1:21" ht="12.75" x14ac:dyDescent="0.2">
      <c r="A529" s="25"/>
      <c r="B529" s="25"/>
      <c r="C529" s="25"/>
      <c r="D529" s="25"/>
      <c r="E529" s="25"/>
      <c r="F529" s="25"/>
      <c r="J529" s="24"/>
      <c r="U529" s="24"/>
    </row>
    <row r="530" spans="1:21" ht="12.75" x14ac:dyDescent="0.2">
      <c r="A530" s="25"/>
      <c r="B530" s="25"/>
      <c r="C530" s="25"/>
      <c r="D530" s="25"/>
      <c r="E530" s="25"/>
      <c r="F530" s="25"/>
      <c r="J530" s="24"/>
      <c r="U530" s="24"/>
    </row>
    <row r="531" spans="1:21" ht="12.75" x14ac:dyDescent="0.2">
      <c r="A531" s="25"/>
      <c r="B531" s="25"/>
      <c r="C531" s="25"/>
      <c r="D531" s="25"/>
      <c r="E531" s="25"/>
      <c r="F531" s="25"/>
      <c r="J531" s="24"/>
      <c r="U531" s="24"/>
    </row>
    <row r="532" spans="1:21" ht="12.75" x14ac:dyDescent="0.2">
      <c r="A532" s="25"/>
      <c r="B532" s="25"/>
      <c r="C532" s="25"/>
      <c r="D532" s="25"/>
      <c r="E532" s="25"/>
      <c r="F532" s="25"/>
      <c r="J532" s="24"/>
      <c r="U532" s="24"/>
    </row>
    <row r="533" spans="1:21" ht="12.75" x14ac:dyDescent="0.2">
      <c r="A533" s="25"/>
      <c r="B533" s="25"/>
      <c r="C533" s="25"/>
      <c r="D533" s="25"/>
      <c r="E533" s="25"/>
      <c r="F533" s="25"/>
      <c r="J533" s="24"/>
      <c r="U533" s="24"/>
    </row>
    <row r="534" spans="1:21" ht="12.75" x14ac:dyDescent="0.2">
      <c r="A534" s="25"/>
      <c r="B534" s="25"/>
      <c r="C534" s="25"/>
      <c r="D534" s="25"/>
      <c r="E534" s="25"/>
      <c r="F534" s="25"/>
      <c r="J534" s="24"/>
      <c r="U534" s="24"/>
    </row>
    <row r="535" spans="1:21" ht="12.75" x14ac:dyDescent="0.2">
      <c r="A535" s="25"/>
      <c r="B535" s="25"/>
      <c r="C535" s="25"/>
      <c r="D535" s="25"/>
      <c r="E535" s="25"/>
      <c r="F535" s="25"/>
      <c r="J535" s="24"/>
      <c r="U535" s="24"/>
    </row>
    <row r="536" spans="1:21" ht="12.75" x14ac:dyDescent="0.2">
      <c r="A536" s="25"/>
      <c r="B536" s="25"/>
      <c r="C536" s="25"/>
      <c r="D536" s="25"/>
      <c r="E536" s="25"/>
      <c r="F536" s="25"/>
      <c r="J536" s="24"/>
      <c r="U536" s="24"/>
    </row>
    <row r="537" spans="1:21" ht="12.75" x14ac:dyDescent="0.2">
      <c r="A537" s="25"/>
      <c r="B537" s="25"/>
      <c r="C537" s="25"/>
      <c r="D537" s="25"/>
      <c r="E537" s="25"/>
      <c r="F537" s="25"/>
      <c r="J537" s="24"/>
      <c r="U537" s="24"/>
    </row>
    <row r="538" spans="1:21" ht="12.75" x14ac:dyDescent="0.2">
      <c r="A538" s="25"/>
      <c r="B538" s="25"/>
      <c r="C538" s="25"/>
      <c r="D538" s="25"/>
      <c r="E538" s="25"/>
      <c r="F538" s="25"/>
      <c r="J538" s="24"/>
      <c r="U538" s="24"/>
    </row>
    <row r="539" spans="1:21" ht="12.75" x14ac:dyDescent="0.2">
      <c r="A539" s="25"/>
      <c r="B539" s="25"/>
      <c r="C539" s="25"/>
      <c r="D539" s="25"/>
      <c r="E539" s="25"/>
      <c r="F539" s="25"/>
      <c r="J539" s="24"/>
      <c r="U539" s="24"/>
    </row>
    <row r="540" spans="1:21" ht="12.75" x14ac:dyDescent="0.2">
      <c r="A540" s="25"/>
      <c r="B540" s="25"/>
      <c r="C540" s="25"/>
      <c r="D540" s="25"/>
      <c r="E540" s="25"/>
      <c r="F540" s="25"/>
      <c r="J540" s="24"/>
      <c r="U540" s="24"/>
    </row>
    <row r="541" spans="1:21" ht="12.75" x14ac:dyDescent="0.2">
      <c r="A541" s="25"/>
      <c r="B541" s="25"/>
      <c r="C541" s="25"/>
      <c r="D541" s="25"/>
      <c r="E541" s="25"/>
      <c r="F541" s="25"/>
      <c r="J541" s="24"/>
      <c r="U541" s="24"/>
    </row>
    <row r="542" spans="1:21" ht="12.75" x14ac:dyDescent="0.2">
      <c r="A542" s="25"/>
      <c r="B542" s="25"/>
      <c r="C542" s="25"/>
      <c r="D542" s="25"/>
      <c r="E542" s="25"/>
      <c r="F542" s="25"/>
      <c r="J542" s="24"/>
      <c r="U542" s="24"/>
    </row>
    <row r="543" spans="1:21" ht="12.75" x14ac:dyDescent="0.2">
      <c r="A543" s="25"/>
      <c r="B543" s="25"/>
      <c r="C543" s="25"/>
      <c r="D543" s="25"/>
      <c r="E543" s="25"/>
      <c r="F543" s="25"/>
      <c r="J543" s="24"/>
      <c r="U543" s="24"/>
    </row>
    <row r="544" spans="1:21" ht="12.75" x14ac:dyDescent="0.2">
      <c r="A544" s="25"/>
      <c r="B544" s="25"/>
      <c r="C544" s="25"/>
      <c r="D544" s="25"/>
      <c r="E544" s="25"/>
      <c r="F544" s="25"/>
      <c r="J544" s="24"/>
      <c r="U544" s="24"/>
    </row>
    <row r="545" spans="1:21" ht="12.75" x14ac:dyDescent="0.2">
      <c r="A545" s="25"/>
      <c r="B545" s="25"/>
      <c r="C545" s="25"/>
      <c r="D545" s="25"/>
      <c r="E545" s="25"/>
      <c r="F545" s="25"/>
      <c r="J545" s="24"/>
      <c r="U545" s="24"/>
    </row>
    <row r="546" spans="1:21" ht="12.75" x14ac:dyDescent="0.2">
      <c r="A546" s="25"/>
      <c r="B546" s="25"/>
      <c r="C546" s="25"/>
      <c r="D546" s="25"/>
      <c r="E546" s="25"/>
      <c r="F546" s="25"/>
      <c r="J546" s="24"/>
      <c r="U546" s="24"/>
    </row>
    <row r="547" spans="1:21" ht="12.75" x14ac:dyDescent="0.2">
      <c r="A547" s="25"/>
      <c r="B547" s="25"/>
      <c r="C547" s="25"/>
      <c r="D547" s="25"/>
      <c r="E547" s="25"/>
      <c r="F547" s="25"/>
      <c r="J547" s="24"/>
      <c r="U547" s="24"/>
    </row>
    <row r="548" spans="1:21" ht="12.75" x14ac:dyDescent="0.2">
      <c r="A548" s="25"/>
      <c r="B548" s="25"/>
      <c r="C548" s="25"/>
      <c r="D548" s="25"/>
      <c r="E548" s="25"/>
      <c r="F548" s="25"/>
      <c r="J548" s="24"/>
      <c r="U548" s="24"/>
    </row>
    <row r="549" spans="1:21" ht="12.75" x14ac:dyDescent="0.2">
      <c r="A549" s="25"/>
      <c r="B549" s="25"/>
      <c r="C549" s="25"/>
      <c r="D549" s="25"/>
      <c r="E549" s="25"/>
      <c r="F549" s="25"/>
      <c r="J549" s="24"/>
      <c r="U549" s="24"/>
    </row>
    <row r="550" spans="1:21" ht="12.75" x14ac:dyDescent="0.2">
      <c r="A550" s="25"/>
      <c r="B550" s="25"/>
      <c r="C550" s="25"/>
      <c r="D550" s="25"/>
      <c r="E550" s="25"/>
      <c r="F550" s="25"/>
      <c r="J550" s="24"/>
      <c r="U550" s="24"/>
    </row>
    <row r="551" spans="1:21" ht="12.75" x14ac:dyDescent="0.2">
      <c r="A551" s="25"/>
      <c r="B551" s="25"/>
      <c r="C551" s="25"/>
      <c r="D551" s="25"/>
      <c r="E551" s="25"/>
      <c r="F551" s="25"/>
      <c r="J551" s="24"/>
      <c r="U551" s="24"/>
    </row>
    <row r="552" spans="1:21" ht="12.75" x14ac:dyDescent="0.2">
      <c r="A552" s="25"/>
      <c r="B552" s="25"/>
      <c r="C552" s="25"/>
      <c r="D552" s="25"/>
      <c r="E552" s="25"/>
      <c r="F552" s="25"/>
      <c r="J552" s="24"/>
      <c r="U552" s="24"/>
    </row>
    <row r="553" spans="1:21" ht="12.75" x14ac:dyDescent="0.2">
      <c r="A553" s="25"/>
      <c r="B553" s="25"/>
      <c r="C553" s="25"/>
      <c r="D553" s="25"/>
      <c r="E553" s="25"/>
      <c r="F553" s="25"/>
      <c r="J553" s="24"/>
      <c r="U553" s="24"/>
    </row>
    <row r="554" spans="1:21" ht="12.75" x14ac:dyDescent="0.2">
      <c r="A554" s="25"/>
      <c r="B554" s="25"/>
      <c r="C554" s="25"/>
      <c r="D554" s="25"/>
      <c r="E554" s="25"/>
      <c r="F554" s="25"/>
      <c r="J554" s="24"/>
      <c r="U554" s="24"/>
    </row>
    <row r="555" spans="1:21" ht="12.75" x14ac:dyDescent="0.2">
      <c r="A555" s="25"/>
      <c r="B555" s="25"/>
      <c r="C555" s="25"/>
      <c r="D555" s="25"/>
      <c r="E555" s="25"/>
      <c r="F555" s="25"/>
      <c r="J555" s="24"/>
      <c r="U555" s="24"/>
    </row>
    <row r="556" spans="1:21" ht="12.75" x14ac:dyDescent="0.2">
      <c r="A556" s="25"/>
      <c r="B556" s="25"/>
      <c r="C556" s="25"/>
      <c r="D556" s="25"/>
      <c r="E556" s="25"/>
      <c r="F556" s="25"/>
      <c r="J556" s="24"/>
      <c r="U556" s="24"/>
    </row>
    <row r="557" spans="1:21" ht="12.75" x14ac:dyDescent="0.2">
      <c r="A557" s="25"/>
      <c r="B557" s="25"/>
      <c r="C557" s="25"/>
      <c r="D557" s="25"/>
      <c r="E557" s="25"/>
      <c r="F557" s="25"/>
      <c r="J557" s="24"/>
      <c r="U557" s="24"/>
    </row>
    <row r="558" spans="1:21" ht="12.75" x14ac:dyDescent="0.2">
      <c r="A558" s="25"/>
      <c r="B558" s="25"/>
      <c r="C558" s="25"/>
      <c r="D558" s="25"/>
      <c r="E558" s="25"/>
      <c r="F558" s="25"/>
      <c r="J558" s="24"/>
      <c r="U558" s="24"/>
    </row>
    <row r="559" spans="1:21" ht="12.75" x14ac:dyDescent="0.2">
      <c r="A559" s="25"/>
      <c r="B559" s="25"/>
      <c r="C559" s="25"/>
      <c r="D559" s="25"/>
      <c r="E559" s="25"/>
      <c r="F559" s="25"/>
      <c r="J559" s="24"/>
      <c r="U559" s="24"/>
    </row>
    <row r="560" spans="1:21" ht="12.75" x14ac:dyDescent="0.2">
      <c r="A560" s="25"/>
      <c r="B560" s="25"/>
      <c r="C560" s="25"/>
      <c r="D560" s="25"/>
      <c r="E560" s="25"/>
      <c r="F560" s="25"/>
      <c r="J560" s="24"/>
      <c r="U560" s="24"/>
    </row>
    <row r="561" spans="1:21" ht="12.75" x14ac:dyDescent="0.2">
      <c r="A561" s="25"/>
      <c r="B561" s="25"/>
      <c r="C561" s="25"/>
      <c r="D561" s="25"/>
      <c r="E561" s="25"/>
      <c r="F561" s="25"/>
      <c r="J561" s="24"/>
      <c r="U561" s="24"/>
    </row>
    <row r="562" spans="1:21" ht="12.75" x14ac:dyDescent="0.2">
      <c r="A562" s="25"/>
      <c r="B562" s="25"/>
      <c r="C562" s="25"/>
      <c r="D562" s="25"/>
      <c r="E562" s="25"/>
      <c r="F562" s="25"/>
      <c r="J562" s="24"/>
      <c r="U562" s="24"/>
    </row>
    <row r="563" spans="1:21" ht="12.75" x14ac:dyDescent="0.2">
      <c r="A563" s="25"/>
      <c r="B563" s="25"/>
      <c r="C563" s="25"/>
      <c r="D563" s="25"/>
      <c r="E563" s="25"/>
      <c r="F563" s="25"/>
      <c r="J563" s="24"/>
      <c r="U563" s="24"/>
    </row>
    <row r="564" spans="1:21" ht="12.75" x14ac:dyDescent="0.2">
      <c r="A564" s="25"/>
      <c r="B564" s="25"/>
      <c r="C564" s="25"/>
      <c r="D564" s="25"/>
      <c r="E564" s="25"/>
      <c r="F564" s="25"/>
      <c r="J564" s="24"/>
      <c r="U564" s="24"/>
    </row>
    <row r="565" spans="1:21" ht="12.75" x14ac:dyDescent="0.2">
      <c r="A565" s="25"/>
      <c r="B565" s="25"/>
      <c r="C565" s="25"/>
      <c r="D565" s="25"/>
      <c r="E565" s="25"/>
      <c r="F565" s="25"/>
      <c r="J565" s="24"/>
      <c r="U565" s="24"/>
    </row>
    <row r="566" spans="1:21" ht="12.75" x14ac:dyDescent="0.2">
      <c r="A566" s="25"/>
      <c r="B566" s="25"/>
      <c r="C566" s="25"/>
      <c r="D566" s="25"/>
      <c r="E566" s="25"/>
      <c r="F566" s="25"/>
      <c r="J566" s="24"/>
      <c r="U566" s="24"/>
    </row>
    <row r="567" spans="1:21" ht="12.75" x14ac:dyDescent="0.2">
      <c r="A567" s="25"/>
      <c r="B567" s="25"/>
      <c r="C567" s="25"/>
      <c r="D567" s="25"/>
      <c r="E567" s="25"/>
      <c r="F567" s="25"/>
      <c r="J567" s="24"/>
      <c r="U567" s="24"/>
    </row>
    <row r="568" spans="1:21" ht="12.75" x14ac:dyDescent="0.2">
      <c r="A568" s="25"/>
      <c r="B568" s="25"/>
      <c r="C568" s="25"/>
      <c r="D568" s="25"/>
      <c r="E568" s="25"/>
      <c r="F568" s="25"/>
      <c r="J568" s="24"/>
      <c r="U568" s="24"/>
    </row>
    <row r="569" spans="1:21" ht="12.75" x14ac:dyDescent="0.2">
      <c r="A569" s="25"/>
      <c r="B569" s="25"/>
      <c r="C569" s="25"/>
      <c r="D569" s="25"/>
      <c r="E569" s="25"/>
      <c r="F569" s="25"/>
      <c r="J569" s="24"/>
      <c r="U569" s="24"/>
    </row>
    <row r="570" spans="1:21" ht="12.75" x14ac:dyDescent="0.2">
      <c r="A570" s="25"/>
      <c r="B570" s="25"/>
      <c r="C570" s="25"/>
      <c r="D570" s="25"/>
      <c r="E570" s="25"/>
      <c r="F570" s="25"/>
      <c r="J570" s="24"/>
      <c r="U570" s="24"/>
    </row>
    <row r="571" spans="1:21" ht="12.75" x14ac:dyDescent="0.2">
      <c r="A571" s="25"/>
      <c r="B571" s="25"/>
      <c r="C571" s="25"/>
      <c r="D571" s="25"/>
      <c r="E571" s="25"/>
      <c r="F571" s="25"/>
      <c r="J571" s="24"/>
      <c r="U571" s="24"/>
    </row>
    <row r="572" spans="1:21" ht="12.75" x14ac:dyDescent="0.2">
      <c r="A572" s="25"/>
      <c r="B572" s="25"/>
      <c r="C572" s="25"/>
      <c r="D572" s="25"/>
      <c r="E572" s="25"/>
      <c r="F572" s="25"/>
      <c r="J572" s="24"/>
      <c r="U572" s="24"/>
    </row>
    <row r="573" spans="1:21" ht="12.75" x14ac:dyDescent="0.2">
      <c r="A573" s="25"/>
      <c r="B573" s="25"/>
      <c r="C573" s="25"/>
      <c r="D573" s="25"/>
      <c r="E573" s="25"/>
      <c r="F573" s="25"/>
      <c r="J573" s="24"/>
      <c r="U573" s="24"/>
    </row>
    <row r="574" spans="1:21" ht="12.75" x14ac:dyDescent="0.2">
      <c r="A574" s="25"/>
      <c r="B574" s="25"/>
      <c r="C574" s="25"/>
      <c r="D574" s="25"/>
      <c r="E574" s="25"/>
      <c r="F574" s="25"/>
      <c r="J574" s="24"/>
      <c r="U574" s="24"/>
    </row>
    <row r="575" spans="1:21" ht="12.75" x14ac:dyDescent="0.2">
      <c r="A575" s="25"/>
      <c r="B575" s="25"/>
      <c r="C575" s="25"/>
      <c r="D575" s="25"/>
      <c r="E575" s="25"/>
      <c r="F575" s="25"/>
      <c r="J575" s="24"/>
      <c r="U575" s="24"/>
    </row>
    <row r="576" spans="1:21" ht="12.75" x14ac:dyDescent="0.2">
      <c r="A576" s="25"/>
      <c r="B576" s="25"/>
      <c r="C576" s="25"/>
      <c r="D576" s="25"/>
      <c r="E576" s="25"/>
      <c r="F576" s="25"/>
      <c r="J576" s="24"/>
      <c r="U576" s="24"/>
    </row>
    <row r="577" spans="1:21" ht="12.75" x14ac:dyDescent="0.2">
      <c r="A577" s="25"/>
      <c r="B577" s="25"/>
      <c r="C577" s="25"/>
      <c r="D577" s="25"/>
      <c r="E577" s="25"/>
      <c r="F577" s="25"/>
      <c r="J577" s="24"/>
      <c r="U577" s="24"/>
    </row>
    <row r="578" spans="1:21" ht="12.75" x14ac:dyDescent="0.2">
      <c r="A578" s="25"/>
      <c r="B578" s="25"/>
      <c r="C578" s="25"/>
      <c r="D578" s="25"/>
      <c r="E578" s="25"/>
      <c r="F578" s="25"/>
      <c r="J578" s="24"/>
      <c r="U578" s="24"/>
    </row>
    <row r="579" spans="1:21" ht="12.75" x14ac:dyDescent="0.2">
      <c r="A579" s="25"/>
      <c r="B579" s="25"/>
      <c r="C579" s="25"/>
      <c r="D579" s="25"/>
      <c r="E579" s="25"/>
      <c r="F579" s="25"/>
      <c r="J579" s="24"/>
      <c r="U579" s="24"/>
    </row>
    <row r="580" spans="1:21" ht="12.75" x14ac:dyDescent="0.2">
      <c r="A580" s="25"/>
      <c r="B580" s="25"/>
      <c r="C580" s="25"/>
      <c r="D580" s="25"/>
      <c r="E580" s="25"/>
      <c r="F580" s="25"/>
      <c r="J580" s="24"/>
      <c r="U580" s="24"/>
    </row>
    <row r="581" spans="1:21" ht="12.75" x14ac:dyDescent="0.2">
      <c r="A581" s="25"/>
      <c r="B581" s="25"/>
      <c r="C581" s="25"/>
      <c r="D581" s="25"/>
      <c r="E581" s="25"/>
      <c r="F581" s="25"/>
      <c r="J581" s="24"/>
      <c r="U581" s="24"/>
    </row>
    <row r="582" spans="1:21" ht="12.75" x14ac:dyDescent="0.2">
      <c r="A582" s="25"/>
      <c r="B582" s="25"/>
      <c r="C582" s="25"/>
      <c r="D582" s="25"/>
      <c r="E582" s="25"/>
      <c r="F582" s="25"/>
      <c r="J582" s="24"/>
      <c r="U582" s="24"/>
    </row>
    <row r="583" spans="1:21" ht="12.75" x14ac:dyDescent="0.2">
      <c r="A583" s="25"/>
      <c r="B583" s="25"/>
      <c r="C583" s="25"/>
      <c r="D583" s="25"/>
      <c r="E583" s="25"/>
      <c r="F583" s="25"/>
      <c r="J583" s="24"/>
      <c r="U583" s="24"/>
    </row>
    <row r="584" spans="1:21" ht="12.75" x14ac:dyDescent="0.2">
      <c r="A584" s="25"/>
      <c r="B584" s="25"/>
      <c r="C584" s="25"/>
      <c r="D584" s="25"/>
      <c r="E584" s="25"/>
      <c r="F584" s="25"/>
      <c r="J584" s="24"/>
      <c r="U584" s="24"/>
    </row>
    <row r="585" spans="1:21" ht="12.75" x14ac:dyDescent="0.2">
      <c r="A585" s="25"/>
      <c r="B585" s="25"/>
      <c r="C585" s="25"/>
      <c r="D585" s="25"/>
      <c r="E585" s="25"/>
      <c r="F585" s="25"/>
      <c r="J585" s="24"/>
      <c r="U585" s="24"/>
    </row>
    <row r="586" spans="1:21" ht="12.75" x14ac:dyDescent="0.2">
      <c r="A586" s="25"/>
      <c r="B586" s="25"/>
      <c r="C586" s="25"/>
      <c r="D586" s="25"/>
      <c r="E586" s="25"/>
      <c r="F586" s="25"/>
      <c r="J586" s="24"/>
      <c r="U586" s="24"/>
    </row>
    <row r="587" spans="1:21" ht="12.75" x14ac:dyDescent="0.2">
      <c r="A587" s="25"/>
      <c r="B587" s="25"/>
      <c r="C587" s="25"/>
      <c r="D587" s="25"/>
      <c r="E587" s="25"/>
      <c r="F587" s="25"/>
      <c r="J587" s="24"/>
      <c r="U587" s="24"/>
    </row>
    <row r="588" spans="1:21" ht="12.75" x14ac:dyDescent="0.2">
      <c r="A588" s="25"/>
      <c r="B588" s="25"/>
      <c r="C588" s="25"/>
      <c r="D588" s="25"/>
      <c r="E588" s="25"/>
      <c r="F588" s="25"/>
      <c r="J588" s="24"/>
      <c r="U588" s="24"/>
    </row>
    <row r="589" spans="1:21" ht="12.75" x14ac:dyDescent="0.2">
      <c r="A589" s="25"/>
      <c r="B589" s="25"/>
      <c r="C589" s="25"/>
      <c r="D589" s="25"/>
      <c r="E589" s="25"/>
      <c r="F589" s="25"/>
      <c r="J589" s="24"/>
      <c r="U589" s="24"/>
    </row>
    <row r="590" spans="1:21" ht="12.75" x14ac:dyDescent="0.2">
      <c r="A590" s="25"/>
      <c r="B590" s="25"/>
      <c r="C590" s="25"/>
      <c r="D590" s="25"/>
      <c r="E590" s="25"/>
      <c r="F590" s="25"/>
      <c r="J590" s="24"/>
      <c r="U590" s="24"/>
    </row>
    <row r="591" spans="1:21" ht="12.75" x14ac:dyDescent="0.2">
      <c r="A591" s="25"/>
      <c r="B591" s="25"/>
      <c r="C591" s="25"/>
      <c r="D591" s="25"/>
      <c r="E591" s="25"/>
      <c r="F591" s="25"/>
      <c r="J591" s="24"/>
      <c r="U591" s="24"/>
    </row>
    <row r="592" spans="1:21" ht="12.75" x14ac:dyDescent="0.2">
      <c r="A592" s="25"/>
      <c r="B592" s="25"/>
      <c r="C592" s="25"/>
      <c r="D592" s="25"/>
      <c r="E592" s="25"/>
      <c r="F592" s="25"/>
      <c r="J592" s="24"/>
      <c r="U592" s="24"/>
    </row>
    <row r="593" spans="1:21" ht="12.75" x14ac:dyDescent="0.2">
      <c r="A593" s="25"/>
      <c r="B593" s="25"/>
      <c r="C593" s="25"/>
      <c r="D593" s="25"/>
      <c r="E593" s="25"/>
      <c r="F593" s="25"/>
      <c r="J593" s="24"/>
      <c r="U593" s="24"/>
    </row>
    <row r="594" spans="1:21" ht="12.75" x14ac:dyDescent="0.2">
      <c r="A594" s="25"/>
      <c r="B594" s="25"/>
      <c r="C594" s="25"/>
      <c r="D594" s="25"/>
      <c r="E594" s="25"/>
      <c r="F594" s="25"/>
      <c r="J594" s="24"/>
      <c r="U594" s="24"/>
    </row>
    <row r="595" spans="1:21" ht="12.75" x14ac:dyDescent="0.2">
      <c r="A595" s="25"/>
      <c r="B595" s="25"/>
      <c r="C595" s="25"/>
      <c r="D595" s="25"/>
      <c r="E595" s="25"/>
      <c r="F595" s="25"/>
      <c r="J595" s="24"/>
      <c r="U595" s="24"/>
    </row>
    <row r="596" spans="1:21" ht="12.75" x14ac:dyDescent="0.2">
      <c r="A596" s="25"/>
      <c r="B596" s="25"/>
      <c r="C596" s="25"/>
      <c r="D596" s="25"/>
      <c r="E596" s="25"/>
      <c r="F596" s="25"/>
      <c r="J596" s="24"/>
      <c r="U596" s="24"/>
    </row>
    <row r="597" spans="1:21" ht="12.75" x14ac:dyDescent="0.2">
      <c r="A597" s="25"/>
      <c r="B597" s="25"/>
      <c r="C597" s="25"/>
      <c r="D597" s="25"/>
      <c r="E597" s="25"/>
      <c r="F597" s="25"/>
      <c r="J597" s="24"/>
      <c r="U597" s="24"/>
    </row>
    <row r="598" spans="1:21" ht="12.75" x14ac:dyDescent="0.2">
      <c r="A598" s="25"/>
      <c r="B598" s="25"/>
      <c r="C598" s="25"/>
      <c r="D598" s="25"/>
      <c r="E598" s="25"/>
      <c r="F598" s="25"/>
      <c r="J598" s="24"/>
      <c r="U598" s="24"/>
    </row>
    <row r="599" spans="1:21" ht="12.75" x14ac:dyDescent="0.2">
      <c r="A599" s="25"/>
      <c r="B599" s="25"/>
      <c r="C599" s="25"/>
      <c r="D599" s="25"/>
      <c r="E599" s="25"/>
      <c r="F599" s="25"/>
      <c r="J599" s="24"/>
      <c r="U599" s="24"/>
    </row>
    <row r="600" spans="1:21" ht="12.75" x14ac:dyDescent="0.2">
      <c r="A600" s="25"/>
      <c r="B600" s="25"/>
      <c r="C600" s="25"/>
      <c r="D600" s="25"/>
      <c r="E600" s="25"/>
      <c r="F600" s="25"/>
      <c r="J600" s="24"/>
      <c r="U600" s="24"/>
    </row>
    <row r="601" spans="1:21" ht="12.75" x14ac:dyDescent="0.2">
      <c r="A601" s="25"/>
      <c r="B601" s="25"/>
      <c r="C601" s="25"/>
      <c r="D601" s="25"/>
      <c r="E601" s="25"/>
      <c r="F601" s="25"/>
      <c r="J601" s="24"/>
      <c r="U601" s="24"/>
    </row>
    <row r="602" spans="1:21" ht="12.75" x14ac:dyDescent="0.2">
      <c r="A602" s="25"/>
      <c r="B602" s="25"/>
      <c r="C602" s="25"/>
      <c r="D602" s="25"/>
      <c r="E602" s="25"/>
      <c r="F602" s="25"/>
      <c r="J602" s="24"/>
      <c r="U602" s="24"/>
    </row>
    <row r="603" spans="1:21" ht="12.75" x14ac:dyDescent="0.2">
      <c r="A603" s="25"/>
      <c r="B603" s="25"/>
      <c r="C603" s="25"/>
      <c r="D603" s="25"/>
      <c r="E603" s="25"/>
      <c r="F603" s="25"/>
      <c r="J603" s="24"/>
      <c r="U603" s="24"/>
    </row>
    <row r="604" spans="1:21" ht="12.75" x14ac:dyDescent="0.2">
      <c r="A604" s="25"/>
      <c r="B604" s="25"/>
      <c r="C604" s="25"/>
      <c r="D604" s="25"/>
      <c r="E604" s="25"/>
      <c r="F604" s="25"/>
      <c r="J604" s="24"/>
      <c r="U604" s="24"/>
    </row>
    <row r="605" spans="1:21" ht="12.75" x14ac:dyDescent="0.2">
      <c r="A605" s="25"/>
      <c r="B605" s="25"/>
      <c r="C605" s="25"/>
      <c r="D605" s="25"/>
      <c r="E605" s="25"/>
      <c r="F605" s="25"/>
      <c r="J605" s="24"/>
      <c r="U605" s="24"/>
    </row>
    <row r="606" spans="1:21" ht="12.75" x14ac:dyDescent="0.2">
      <c r="A606" s="25"/>
      <c r="B606" s="25"/>
      <c r="C606" s="25"/>
      <c r="D606" s="25"/>
      <c r="E606" s="25"/>
      <c r="F606" s="25"/>
      <c r="J606" s="24"/>
      <c r="U606" s="24"/>
    </row>
    <row r="607" spans="1:21" ht="12.75" x14ac:dyDescent="0.2">
      <c r="A607" s="25"/>
      <c r="B607" s="25"/>
      <c r="C607" s="25"/>
      <c r="D607" s="25"/>
      <c r="E607" s="25"/>
      <c r="F607" s="25"/>
      <c r="J607" s="24"/>
      <c r="U607" s="24"/>
    </row>
    <row r="608" spans="1:21" ht="12.75" x14ac:dyDescent="0.2">
      <c r="A608" s="25"/>
      <c r="B608" s="25"/>
      <c r="C608" s="25"/>
      <c r="D608" s="25"/>
      <c r="E608" s="25"/>
      <c r="F608" s="25"/>
      <c r="J608" s="24"/>
      <c r="U608" s="24"/>
    </row>
    <row r="609" spans="1:21" ht="12.75" x14ac:dyDescent="0.2">
      <c r="A609" s="25"/>
      <c r="B609" s="25"/>
      <c r="C609" s="25"/>
      <c r="D609" s="25"/>
      <c r="E609" s="25"/>
      <c r="F609" s="25"/>
      <c r="J609" s="24"/>
      <c r="U609" s="24"/>
    </row>
    <row r="610" spans="1:21" ht="12.75" x14ac:dyDescent="0.2">
      <c r="A610" s="25"/>
      <c r="B610" s="25"/>
      <c r="C610" s="25"/>
      <c r="D610" s="25"/>
      <c r="E610" s="25"/>
      <c r="F610" s="25"/>
      <c r="J610" s="24"/>
      <c r="U610" s="24"/>
    </row>
    <row r="611" spans="1:21" ht="12.75" x14ac:dyDescent="0.2">
      <c r="A611" s="25"/>
      <c r="B611" s="25"/>
      <c r="C611" s="25"/>
      <c r="D611" s="25"/>
      <c r="E611" s="25"/>
      <c r="F611" s="25"/>
      <c r="J611" s="24"/>
      <c r="U611" s="24"/>
    </row>
    <row r="612" spans="1:21" ht="12.75" x14ac:dyDescent="0.2">
      <c r="A612" s="25"/>
      <c r="B612" s="25"/>
      <c r="C612" s="25"/>
      <c r="D612" s="25"/>
      <c r="E612" s="25"/>
      <c r="F612" s="25"/>
      <c r="J612" s="24"/>
      <c r="U612" s="24"/>
    </row>
    <row r="613" spans="1:21" ht="12.75" x14ac:dyDescent="0.2">
      <c r="A613" s="25"/>
      <c r="B613" s="25"/>
      <c r="C613" s="25"/>
      <c r="D613" s="25"/>
      <c r="E613" s="25"/>
      <c r="F613" s="25"/>
      <c r="J613" s="24"/>
      <c r="U613" s="24"/>
    </row>
    <row r="614" spans="1:21" ht="12.75" x14ac:dyDescent="0.2">
      <c r="A614" s="25"/>
      <c r="B614" s="25"/>
      <c r="C614" s="25"/>
      <c r="D614" s="25"/>
      <c r="E614" s="25"/>
      <c r="F614" s="25"/>
      <c r="J614" s="24"/>
      <c r="U614" s="24"/>
    </row>
    <row r="615" spans="1:21" ht="12.75" x14ac:dyDescent="0.2">
      <c r="A615" s="25"/>
      <c r="B615" s="25"/>
      <c r="C615" s="25"/>
      <c r="D615" s="25"/>
      <c r="E615" s="25"/>
      <c r="F615" s="25"/>
      <c r="J615" s="24"/>
      <c r="U615" s="24"/>
    </row>
    <row r="616" spans="1:21" ht="12.75" x14ac:dyDescent="0.2">
      <c r="A616" s="25"/>
      <c r="B616" s="25"/>
      <c r="C616" s="25"/>
      <c r="D616" s="25"/>
      <c r="E616" s="25"/>
      <c r="F616" s="25"/>
      <c r="J616" s="24"/>
      <c r="U616" s="24"/>
    </row>
    <row r="617" spans="1:21" ht="12.75" x14ac:dyDescent="0.2">
      <c r="A617" s="25"/>
      <c r="B617" s="25"/>
      <c r="C617" s="25"/>
      <c r="D617" s="25"/>
      <c r="E617" s="25"/>
      <c r="F617" s="25"/>
      <c r="J617" s="24"/>
      <c r="U617" s="24"/>
    </row>
    <row r="618" spans="1:21" ht="12.75" x14ac:dyDescent="0.2">
      <c r="A618" s="25"/>
      <c r="B618" s="25"/>
      <c r="C618" s="25"/>
      <c r="D618" s="25"/>
      <c r="E618" s="25"/>
      <c r="F618" s="25"/>
      <c r="J618" s="24"/>
      <c r="U618" s="24"/>
    </row>
    <row r="619" spans="1:21" ht="12.75" x14ac:dyDescent="0.2">
      <c r="A619" s="25"/>
      <c r="B619" s="25"/>
      <c r="C619" s="25"/>
      <c r="D619" s="25"/>
      <c r="E619" s="25"/>
      <c r="F619" s="25"/>
      <c r="J619" s="24"/>
      <c r="U619" s="24"/>
    </row>
    <row r="620" spans="1:21" ht="12.75" x14ac:dyDescent="0.2">
      <c r="A620" s="25"/>
      <c r="B620" s="25"/>
      <c r="C620" s="25"/>
      <c r="D620" s="25"/>
      <c r="E620" s="25"/>
      <c r="F620" s="25"/>
      <c r="J620" s="24"/>
      <c r="U620" s="24"/>
    </row>
    <row r="621" spans="1:21" ht="12.75" x14ac:dyDescent="0.2">
      <c r="A621" s="25"/>
      <c r="B621" s="25"/>
      <c r="C621" s="25"/>
      <c r="D621" s="25"/>
      <c r="E621" s="25"/>
      <c r="F621" s="25"/>
      <c r="J621" s="24"/>
      <c r="U621" s="24"/>
    </row>
    <row r="622" spans="1:21" ht="12.75" x14ac:dyDescent="0.2">
      <c r="A622" s="25"/>
      <c r="B622" s="25"/>
      <c r="C622" s="25"/>
      <c r="D622" s="25"/>
      <c r="E622" s="25"/>
      <c r="F622" s="25"/>
      <c r="J622" s="24"/>
      <c r="U622" s="24"/>
    </row>
    <row r="623" spans="1:21" ht="12.75" x14ac:dyDescent="0.2">
      <c r="A623" s="25"/>
      <c r="B623" s="25"/>
      <c r="C623" s="25"/>
      <c r="D623" s="25"/>
      <c r="E623" s="25"/>
      <c r="F623" s="25"/>
      <c r="J623" s="24"/>
      <c r="U623" s="24"/>
    </row>
    <row r="624" spans="1:21" ht="12.75" x14ac:dyDescent="0.2">
      <c r="A624" s="25"/>
      <c r="B624" s="25"/>
      <c r="C624" s="25"/>
      <c r="D624" s="25"/>
      <c r="E624" s="25"/>
      <c r="F624" s="25"/>
      <c r="J624" s="24"/>
      <c r="U624" s="24"/>
    </row>
    <row r="625" spans="1:21" ht="12.75" x14ac:dyDescent="0.2">
      <c r="A625" s="25"/>
      <c r="B625" s="25"/>
      <c r="C625" s="25"/>
      <c r="D625" s="25"/>
      <c r="E625" s="25"/>
      <c r="F625" s="25"/>
      <c r="J625" s="24"/>
      <c r="U625" s="24"/>
    </row>
    <row r="626" spans="1:21" ht="12.75" x14ac:dyDescent="0.2">
      <c r="A626" s="25"/>
      <c r="B626" s="25"/>
      <c r="C626" s="25"/>
      <c r="D626" s="25"/>
      <c r="E626" s="25"/>
      <c r="F626" s="25"/>
      <c r="J626" s="24"/>
      <c r="U626" s="24"/>
    </row>
    <row r="627" spans="1:21" ht="12.75" x14ac:dyDescent="0.2">
      <c r="A627" s="25"/>
      <c r="B627" s="25"/>
      <c r="C627" s="25"/>
      <c r="D627" s="25"/>
      <c r="E627" s="25"/>
      <c r="F627" s="25"/>
      <c r="J627" s="24"/>
      <c r="U627" s="24"/>
    </row>
    <row r="628" spans="1:21" ht="12.75" x14ac:dyDescent="0.2">
      <c r="A628" s="25"/>
      <c r="B628" s="25"/>
      <c r="C628" s="25"/>
      <c r="D628" s="25"/>
      <c r="E628" s="25"/>
      <c r="F628" s="25"/>
      <c r="J628" s="24"/>
      <c r="U628" s="24"/>
    </row>
    <row r="629" spans="1:21" ht="12.75" x14ac:dyDescent="0.2">
      <c r="A629" s="25"/>
      <c r="B629" s="25"/>
      <c r="C629" s="25"/>
      <c r="D629" s="25"/>
      <c r="E629" s="25"/>
      <c r="F629" s="25"/>
      <c r="J629" s="24"/>
      <c r="U629" s="24"/>
    </row>
    <row r="630" spans="1:21" ht="12.75" x14ac:dyDescent="0.2">
      <c r="A630" s="25"/>
      <c r="B630" s="25"/>
      <c r="C630" s="25"/>
      <c r="D630" s="25"/>
      <c r="E630" s="25"/>
      <c r="F630" s="25"/>
      <c r="J630" s="24"/>
      <c r="U630" s="24"/>
    </row>
    <row r="631" spans="1:21" ht="12.75" x14ac:dyDescent="0.2">
      <c r="A631" s="25"/>
      <c r="B631" s="25"/>
      <c r="C631" s="25"/>
      <c r="D631" s="25"/>
      <c r="E631" s="25"/>
      <c r="F631" s="25"/>
      <c r="J631" s="24"/>
      <c r="U631" s="24"/>
    </row>
    <row r="632" spans="1:21" ht="12.75" x14ac:dyDescent="0.2">
      <c r="A632" s="25"/>
      <c r="B632" s="25"/>
      <c r="C632" s="25"/>
      <c r="D632" s="25"/>
      <c r="E632" s="25"/>
      <c r="F632" s="25"/>
      <c r="J632" s="24"/>
      <c r="U632" s="24"/>
    </row>
    <row r="633" spans="1:21" ht="12.75" x14ac:dyDescent="0.2">
      <c r="A633" s="25"/>
      <c r="B633" s="25"/>
      <c r="C633" s="25"/>
      <c r="D633" s="25"/>
      <c r="E633" s="25"/>
      <c r="F633" s="25"/>
      <c r="J633" s="24"/>
      <c r="U633" s="24"/>
    </row>
    <row r="634" spans="1:21" ht="12.75" x14ac:dyDescent="0.2">
      <c r="A634" s="25"/>
      <c r="B634" s="25"/>
      <c r="C634" s="25"/>
      <c r="D634" s="25"/>
      <c r="E634" s="25"/>
      <c r="F634" s="25"/>
      <c r="J634" s="24"/>
      <c r="U634" s="24"/>
    </row>
    <row r="635" spans="1:21" ht="12.75" x14ac:dyDescent="0.2">
      <c r="A635" s="25"/>
      <c r="B635" s="25"/>
      <c r="C635" s="25"/>
      <c r="D635" s="25"/>
      <c r="E635" s="25"/>
      <c r="F635" s="25"/>
      <c r="J635" s="24"/>
      <c r="U635" s="24"/>
    </row>
    <row r="636" spans="1:21" ht="12.75" x14ac:dyDescent="0.2">
      <c r="A636" s="25"/>
      <c r="B636" s="25"/>
      <c r="C636" s="25"/>
      <c r="D636" s="25"/>
      <c r="E636" s="25"/>
      <c r="F636" s="25"/>
      <c r="J636" s="24"/>
      <c r="U636" s="24"/>
    </row>
    <row r="637" spans="1:21" ht="12.75" x14ac:dyDescent="0.2">
      <c r="A637" s="25"/>
      <c r="B637" s="25"/>
      <c r="C637" s="25"/>
      <c r="D637" s="25"/>
      <c r="E637" s="25"/>
      <c r="F637" s="25"/>
      <c r="J637" s="24"/>
      <c r="U637" s="24"/>
    </row>
    <row r="638" spans="1:21" ht="12.75" x14ac:dyDescent="0.2">
      <c r="A638" s="25"/>
      <c r="B638" s="25"/>
      <c r="C638" s="25"/>
      <c r="D638" s="25"/>
      <c r="E638" s="25"/>
      <c r="F638" s="25"/>
      <c r="J638" s="24"/>
      <c r="U638" s="24"/>
    </row>
    <row r="639" spans="1:21" ht="12.75" x14ac:dyDescent="0.2">
      <c r="A639" s="25"/>
      <c r="B639" s="25"/>
      <c r="C639" s="25"/>
      <c r="D639" s="25"/>
      <c r="E639" s="25"/>
      <c r="F639" s="25"/>
      <c r="J639" s="24"/>
      <c r="U639" s="24"/>
    </row>
    <row r="640" spans="1:21" ht="12.75" x14ac:dyDescent="0.2">
      <c r="A640" s="25"/>
      <c r="B640" s="25"/>
      <c r="C640" s="25"/>
      <c r="D640" s="25"/>
      <c r="E640" s="25"/>
      <c r="F640" s="25"/>
      <c r="J640" s="24"/>
      <c r="U640" s="24"/>
    </row>
    <row r="641" spans="1:21" ht="12.75" x14ac:dyDescent="0.2">
      <c r="A641" s="25"/>
      <c r="B641" s="25"/>
      <c r="C641" s="25"/>
      <c r="D641" s="25"/>
      <c r="E641" s="25"/>
      <c r="F641" s="25"/>
      <c r="J641" s="24"/>
      <c r="U641" s="24"/>
    </row>
    <row r="642" spans="1:21" ht="12.75" x14ac:dyDescent="0.2">
      <c r="A642" s="25"/>
      <c r="B642" s="25"/>
      <c r="C642" s="25"/>
      <c r="D642" s="25"/>
      <c r="E642" s="25"/>
      <c r="F642" s="25"/>
      <c r="J642" s="24"/>
      <c r="U642" s="24"/>
    </row>
    <row r="643" spans="1:21" ht="12.75" x14ac:dyDescent="0.2">
      <c r="A643" s="25"/>
      <c r="B643" s="25"/>
      <c r="C643" s="25"/>
      <c r="D643" s="25"/>
      <c r="E643" s="25"/>
      <c r="F643" s="25"/>
      <c r="J643" s="24"/>
      <c r="U643" s="24"/>
    </row>
    <row r="644" spans="1:21" ht="12.75" x14ac:dyDescent="0.2">
      <c r="A644" s="25"/>
      <c r="B644" s="25"/>
      <c r="C644" s="25"/>
      <c r="D644" s="25"/>
      <c r="E644" s="25"/>
      <c r="F644" s="25"/>
      <c r="J644" s="24"/>
      <c r="U644" s="24"/>
    </row>
    <row r="645" spans="1:21" ht="12.75" x14ac:dyDescent="0.2">
      <c r="A645" s="25"/>
      <c r="B645" s="25"/>
      <c r="C645" s="25"/>
      <c r="D645" s="25"/>
      <c r="E645" s="25"/>
      <c r="F645" s="25"/>
      <c r="J645" s="24"/>
      <c r="U645" s="24"/>
    </row>
    <row r="646" spans="1:21" ht="12.75" x14ac:dyDescent="0.2">
      <c r="A646" s="25"/>
      <c r="B646" s="25"/>
      <c r="C646" s="25"/>
      <c r="D646" s="25"/>
      <c r="E646" s="25"/>
      <c r="F646" s="25"/>
      <c r="J646" s="24"/>
      <c r="U646" s="24"/>
    </row>
    <row r="647" spans="1:21" ht="12.75" x14ac:dyDescent="0.2">
      <c r="A647" s="25"/>
      <c r="B647" s="25"/>
      <c r="C647" s="25"/>
      <c r="D647" s="25"/>
      <c r="E647" s="25"/>
      <c r="F647" s="25"/>
      <c r="J647" s="24"/>
      <c r="U647" s="24"/>
    </row>
    <row r="648" spans="1:21" ht="12.75" x14ac:dyDescent="0.2">
      <c r="A648" s="25"/>
      <c r="B648" s="25"/>
      <c r="C648" s="25"/>
      <c r="D648" s="25"/>
      <c r="E648" s="25"/>
      <c r="F648" s="25"/>
      <c r="J648" s="24"/>
      <c r="U648" s="24"/>
    </row>
    <row r="649" spans="1:21" ht="12.75" x14ac:dyDescent="0.2">
      <c r="A649" s="25"/>
      <c r="B649" s="25"/>
      <c r="C649" s="25"/>
      <c r="D649" s="25"/>
      <c r="E649" s="25"/>
      <c r="F649" s="25"/>
      <c r="J649" s="24"/>
      <c r="U649" s="24"/>
    </row>
    <row r="650" spans="1:21" ht="12.75" x14ac:dyDescent="0.2">
      <c r="A650" s="25"/>
      <c r="B650" s="25"/>
      <c r="C650" s="25"/>
      <c r="D650" s="25"/>
      <c r="E650" s="25"/>
      <c r="F650" s="25"/>
      <c r="J650" s="24"/>
      <c r="U650" s="24"/>
    </row>
    <row r="651" spans="1:21" ht="12.75" x14ac:dyDescent="0.2">
      <c r="A651" s="25"/>
      <c r="B651" s="25"/>
      <c r="C651" s="25"/>
      <c r="D651" s="25"/>
      <c r="E651" s="25"/>
      <c r="F651" s="25"/>
      <c r="J651" s="24"/>
      <c r="U651" s="24"/>
    </row>
    <row r="652" spans="1:21" ht="12.75" x14ac:dyDescent="0.2">
      <c r="A652" s="25"/>
      <c r="B652" s="25"/>
      <c r="C652" s="25"/>
      <c r="D652" s="25"/>
      <c r="E652" s="25"/>
      <c r="F652" s="25"/>
      <c r="J652" s="24"/>
      <c r="U652" s="24"/>
    </row>
    <row r="653" spans="1:21" ht="12.75" x14ac:dyDescent="0.2">
      <c r="A653" s="25"/>
      <c r="B653" s="25"/>
      <c r="C653" s="25"/>
      <c r="D653" s="25"/>
      <c r="E653" s="25"/>
      <c r="F653" s="25"/>
      <c r="J653" s="24"/>
      <c r="U653" s="24"/>
    </row>
    <row r="654" spans="1:21" ht="12.75" x14ac:dyDescent="0.2">
      <c r="A654" s="25"/>
      <c r="B654" s="25"/>
      <c r="C654" s="25"/>
      <c r="D654" s="25"/>
      <c r="E654" s="25"/>
      <c r="F654" s="25"/>
      <c r="J654" s="24"/>
      <c r="U654" s="24"/>
    </row>
    <row r="655" spans="1:21" ht="12.75" x14ac:dyDescent="0.2">
      <c r="A655" s="25"/>
      <c r="B655" s="25"/>
      <c r="C655" s="25"/>
      <c r="D655" s="25"/>
      <c r="E655" s="25"/>
      <c r="F655" s="25"/>
      <c r="J655" s="24"/>
      <c r="U655" s="24"/>
    </row>
    <row r="656" spans="1:21" ht="12.75" x14ac:dyDescent="0.2">
      <c r="A656" s="25"/>
      <c r="B656" s="25"/>
      <c r="C656" s="25"/>
      <c r="D656" s="25"/>
      <c r="E656" s="25"/>
      <c r="F656" s="25"/>
      <c r="J656" s="24"/>
      <c r="U656" s="24"/>
    </row>
    <row r="657" spans="1:21" ht="12.75" x14ac:dyDescent="0.2">
      <c r="A657" s="25"/>
      <c r="B657" s="25"/>
      <c r="C657" s="25"/>
      <c r="D657" s="25"/>
      <c r="E657" s="25"/>
      <c r="F657" s="25"/>
      <c r="J657" s="24"/>
      <c r="U657" s="24"/>
    </row>
    <row r="658" spans="1:21" ht="12.75" x14ac:dyDescent="0.2">
      <c r="A658" s="25"/>
      <c r="B658" s="25"/>
      <c r="C658" s="25"/>
      <c r="D658" s="25"/>
      <c r="E658" s="25"/>
      <c r="F658" s="25"/>
      <c r="J658" s="24"/>
      <c r="U658" s="24"/>
    </row>
    <row r="659" spans="1:21" ht="12.75" x14ac:dyDescent="0.2">
      <c r="A659" s="25"/>
      <c r="B659" s="25"/>
      <c r="C659" s="25"/>
      <c r="D659" s="25"/>
      <c r="E659" s="25"/>
      <c r="F659" s="25"/>
      <c r="J659" s="24"/>
      <c r="U659" s="24"/>
    </row>
    <row r="660" spans="1:21" ht="12.75" x14ac:dyDescent="0.2">
      <c r="A660" s="25"/>
      <c r="B660" s="25"/>
      <c r="C660" s="25"/>
      <c r="D660" s="25"/>
      <c r="E660" s="25"/>
      <c r="F660" s="25"/>
      <c r="J660" s="24"/>
      <c r="U660" s="24"/>
    </row>
    <row r="661" spans="1:21" ht="12.75" x14ac:dyDescent="0.2">
      <c r="A661" s="25"/>
      <c r="B661" s="25"/>
      <c r="C661" s="25"/>
      <c r="D661" s="25"/>
      <c r="E661" s="25"/>
      <c r="F661" s="25"/>
      <c r="J661" s="24"/>
      <c r="U661" s="24"/>
    </row>
    <row r="662" spans="1:21" ht="12.75" x14ac:dyDescent="0.2">
      <c r="A662" s="25"/>
      <c r="B662" s="25"/>
      <c r="C662" s="25"/>
      <c r="D662" s="25"/>
      <c r="E662" s="25"/>
      <c r="F662" s="25"/>
      <c r="J662" s="24"/>
      <c r="U662" s="24"/>
    </row>
    <row r="663" spans="1:21" ht="12.75" x14ac:dyDescent="0.2">
      <c r="A663" s="25"/>
      <c r="B663" s="25"/>
      <c r="C663" s="25"/>
      <c r="D663" s="25"/>
      <c r="E663" s="25"/>
      <c r="F663" s="25"/>
      <c r="J663" s="24"/>
      <c r="U663" s="24"/>
    </row>
    <row r="664" spans="1:21" ht="12.75" x14ac:dyDescent="0.2">
      <c r="A664" s="25"/>
      <c r="B664" s="25"/>
      <c r="C664" s="25"/>
      <c r="D664" s="25"/>
      <c r="E664" s="25"/>
      <c r="F664" s="25"/>
      <c r="J664" s="24"/>
      <c r="U664" s="24"/>
    </row>
    <row r="665" spans="1:21" ht="12.75" x14ac:dyDescent="0.2">
      <c r="A665" s="25"/>
      <c r="B665" s="25"/>
      <c r="C665" s="25"/>
      <c r="D665" s="25"/>
      <c r="E665" s="25"/>
      <c r="F665" s="25"/>
      <c r="J665" s="24"/>
      <c r="U665" s="24"/>
    </row>
    <row r="666" spans="1:21" ht="12.75" x14ac:dyDescent="0.2">
      <c r="A666" s="25"/>
      <c r="B666" s="25"/>
      <c r="C666" s="25"/>
      <c r="D666" s="25"/>
      <c r="E666" s="25"/>
      <c r="F666" s="25"/>
      <c r="J666" s="24"/>
      <c r="U666" s="24"/>
    </row>
    <row r="667" spans="1:21" ht="12.75" x14ac:dyDescent="0.2">
      <c r="A667" s="25"/>
      <c r="B667" s="25"/>
      <c r="C667" s="25"/>
      <c r="D667" s="25"/>
      <c r="E667" s="25"/>
      <c r="F667" s="25"/>
      <c r="J667" s="24"/>
      <c r="U667" s="24"/>
    </row>
    <row r="668" spans="1:21" ht="12.75" x14ac:dyDescent="0.2">
      <c r="A668" s="25"/>
      <c r="B668" s="25"/>
      <c r="C668" s="25"/>
      <c r="D668" s="25"/>
      <c r="E668" s="25"/>
      <c r="F668" s="25"/>
      <c r="J668" s="24"/>
      <c r="U668" s="24"/>
    </row>
    <row r="669" spans="1:21" ht="12.75" x14ac:dyDescent="0.2">
      <c r="A669" s="25"/>
      <c r="B669" s="25"/>
      <c r="C669" s="25"/>
      <c r="D669" s="25"/>
      <c r="E669" s="25"/>
      <c r="F669" s="25"/>
      <c r="J669" s="24"/>
      <c r="U669" s="24"/>
    </row>
    <row r="670" spans="1:21" ht="12.75" x14ac:dyDescent="0.2">
      <c r="A670" s="25"/>
      <c r="B670" s="25"/>
      <c r="C670" s="25"/>
      <c r="D670" s="25"/>
      <c r="E670" s="25"/>
      <c r="F670" s="25"/>
      <c r="J670" s="24"/>
      <c r="U670" s="24"/>
    </row>
    <row r="671" spans="1:21" ht="12.75" x14ac:dyDescent="0.2">
      <c r="A671" s="25"/>
      <c r="B671" s="25"/>
      <c r="C671" s="25"/>
      <c r="D671" s="25"/>
      <c r="E671" s="25"/>
      <c r="F671" s="25"/>
      <c r="J671" s="24"/>
      <c r="U671" s="24"/>
    </row>
    <row r="672" spans="1:21" ht="12.75" x14ac:dyDescent="0.2">
      <c r="A672" s="25"/>
      <c r="B672" s="25"/>
      <c r="C672" s="25"/>
      <c r="D672" s="25"/>
      <c r="E672" s="25"/>
      <c r="F672" s="25"/>
      <c r="J672" s="24"/>
      <c r="U672" s="24"/>
    </row>
    <row r="673" spans="1:21" ht="12.75" x14ac:dyDescent="0.2">
      <c r="A673" s="25"/>
      <c r="B673" s="25"/>
      <c r="C673" s="25"/>
      <c r="D673" s="25"/>
      <c r="E673" s="25"/>
      <c r="F673" s="25"/>
      <c r="J673" s="24"/>
      <c r="U673" s="24"/>
    </row>
    <row r="674" spans="1:21" ht="12.75" x14ac:dyDescent="0.2">
      <c r="A674" s="25"/>
      <c r="B674" s="25"/>
      <c r="C674" s="25"/>
      <c r="D674" s="25"/>
      <c r="E674" s="25"/>
      <c r="F674" s="25"/>
      <c r="J674" s="24"/>
      <c r="U674" s="24"/>
    </row>
    <row r="675" spans="1:21" ht="12.75" x14ac:dyDescent="0.2">
      <c r="A675" s="25"/>
      <c r="B675" s="25"/>
      <c r="C675" s="25"/>
      <c r="D675" s="25"/>
      <c r="E675" s="25"/>
      <c r="F675" s="25"/>
      <c r="J675" s="24"/>
      <c r="U675" s="24"/>
    </row>
    <row r="676" spans="1:21" ht="12.75" x14ac:dyDescent="0.2">
      <c r="A676" s="25"/>
      <c r="B676" s="25"/>
      <c r="C676" s="25"/>
      <c r="D676" s="25"/>
      <c r="E676" s="25"/>
      <c r="F676" s="25"/>
      <c r="J676" s="24"/>
      <c r="U676" s="24"/>
    </row>
    <row r="677" spans="1:21" ht="12.75" x14ac:dyDescent="0.2">
      <c r="A677" s="25"/>
      <c r="B677" s="25"/>
      <c r="C677" s="25"/>
      <c r="D677" s="25"/>
      <c r="E677" s="25"/>
      <c r="F677" s="25"/>
      <c r="J677" s="24"/>
      <c r="U677" s="24"/>
    </row>
    <row r="678" spans="1:21" ht="12.75" x14ac:dyDescent="0.2">
      <c r="A678" s="25"/>
      <c r="B678" s="25"/>
      <c r="C678" s="25"/>
      <c r="D678" s="25"/>
      <c r="E678" s="25"/>
      <c r="F678" s="25"/>
      <c r="J678" s="24"/>
      <c r="U678" s="24"/>
    </row>
    <row r="679" spans="1:21" ht="12.75" x14ac:dyDescent="0.2">
      <c r="A679" s="25"/>
      <c r="B679" s="25"/>
      <c r="C679" s="25"/>
      <c r="D679" s="25"/>
      <c r="E679" s="25"/>
      <c r="F679" s="25"/>
      <c r="J679" s="24"/>
      <c r="U679" s="24"/>
    </row>
    <row r="680" spans="1:21" ht="12.75" x14ac:dyDescent="0.2">
      <c r="A680" s="25"/>
      <c r="B680" s="25"/>
      <c r="C680" s="25"/>
      <c r="D680" s="25"/>
      <c r="E680" s="25"/>
      <c r="F680" s="25"/>
      <c r="J680" s="24"/>
      <c r="U680" s="24"/>
    </row>
    <row r="681" spans="1:21" ht="12.75" x14ac:dyDescent="0.2">
      <c r="A681" s="25"/>
      <c r="B681" s="25"/>
      <c r="C681" s="25"/>
      <c r="D681" s="25"/>
      <c r="E681" s="25"/>
      <c r="F681" s="25"/>
      <c r="J681" s="24"/>
      <c r="U681" s="24"/>
    </row>
    <row r="682" spans="1:21" ht="12.75" x14ac:dyDescent="0.2">
      <c r="A682" s="25"/>
      <c r="B682" s="25"/>
      <c r="C682" s="25"/>
      <c r="D682" s="25"/>
      <c r="E682" s="25"/>
      <c r="F682" s="25"/>
      <c r="J682" s="24"/>
      <c r="U682" s="24"/>
    </row>
    <row r="683" spans="1:21" ht="12.75" x14ac:dyDescent="0.2">
      <c r="A683" s="25"/>
      <c r="B683" s="25"/>
      <c r="C683" s="25"/>
      <c r="D683" s="25"/>
      <c r="E683" s="25"/>
      <c r="F683" s="25"/>
      <c r="J683" s="24"/>
      <c r="U683" s="24"/>
    </row>
    <row r="684" spans="1:21" ht="12.75" x14ac:dyDescent="0.2">
      <c r="A684" s="25"/>
      <c r="B684" s="25"/>
      <c r="C684" s="25"/>
      <c r="D684" s="25"/>
      <c r="E684" s="25"/>
      <c r="F684" s="25"/>
      <c r="J684" s="24"/>
      <c r="U684" s="24"/>
    </row>
    <row r="685" spans="1:21" ht="12.75" x14ac:dyDescent="0.2">
      <c r="A685" s="25"/>
      <c r="B685" s="25"/>
      <c r="C685" s="25"/>
      <c r="D685" s="25"/>
      <c r="E685" s="25"/>
      <c r="F685" s="25"/>
      <c r="J685" s="24"/>
      <c r="U685" s="24"/>
    </row>
    <row r="686" spans="1:21" ht="12.75" x14ac:dyDescent="0.2">
      <c r="A686" s="25"/>
      <c r="B686" s="25"/>
      <c r="C686" s="25"/>
      <c r="D686" s="25"/>
      <c r="E686" s="25"/>
      <c r="F686" s="25"/>
      <c r="J686" s="24"/>
      <c r="U686" s="24"/>
    </row>
    <row r="687" spans="1:21" ht="12.75" x14ac:dyDescent="0.2">
      <c r="A687" s="25"/>
      <c r="B687" s="25"/>
      <c r="C687" s="25"/>
      <c r="D687" s="25"/>
      <c r="E687" s="25"/>
      <c r="F687" s="25"/>
      <c r="J687" s="24"/>
      <c r="U687" s="24"/>
    </row>
    <row r="688" spans="1:21" ht="12.75" x14ac:dyDescent="0.2">
      <c r="A688" s="25"/>
      <c r="B688" s="25"/>
      <c r="C688" s="25"/>
      <c r="D688" s="25"/>
      <c r="E688" s="25"/>
      <c r="F688" s="25"/>
      <c r="J688" s="24"/>
      <c r="U688" s="24"/>
    </row>
    <row r="689" spans="1:21" ht="12.75" x14ac:dyDescent="0.2">
      <c r="A689" s="25"/>
      <c r="B689" s="25"/>
      <c r="C689" s="25"/>
      <c r="D689" s="25"/>
      <c r="E689" s="25"/>
      <c r="F689" s="25"/>
      <c r="J689" s="24"/>
      <c r="U689" s="24"/>
    </row>
    <row r="690" spans="1:21" ht="12.75" x14ac:dyDescent="0.2">
      <c r="A690" s="25"/>
      <c r="B690" s="25"/>
      <c r="C690" s="25"/>
      <c r="D690" s="25"/>
      <c r="E690" s="25"/>
      <c r="F690" s="25"/>
      <c r="J690" s="24"/>
      <c r="U690" s="24"/>
    </row>
    <row r="691" spans="1:21" ht="12.75" x14ac:dyDescent="0.2">
      <c r="A691" s="25"/>
      <c r="B691" s="25"/>
      <c r="C691" s="25"/>
      <c r="D691" s="25"/>
      <c r="E691" s="25"/>
      <c r="F691" s="25"/>
      <c r="J691" s="24"/>
      <c r="U691" s="24"/>
    </row>
    <row r="692" spans="1:21" ht="12.75" x14ac:dyDescent="0.2">
      <c r="A692" s="25"/>
      <c r="B692" s="25"/>
      <c r="C692" s="25"/>
      <c r="D692" s="25"/>
      <c r="E692" s="25"/>
      <c r="F692" s="25"/>
      <c r="J692" s="24"/>
      <c r="U692" s="24"/>
    </row>
    <row r="693" spans="1:21" ht="12.75" x14ac:dyDescent="0.2">
      <c r="A693" s="25"/>
      <c r="B693" s="25"/>
      <c r="C693" s="25"/>
      <c r="D693" s="25"/>
      <c r="E693" s="25"/>
      <c r="F693" s="25"/>
      <c r="J693" s="24"/>
      <c r="U693" s="24"/>
    </row>
    <row r="694" spans="1:21" ht="12.75" x14ac:dyDescent="0.2">
      <c r="A694" s="25"/>
      <c r="B694" s="25"/>
      <c r="C694" s="25"/>
      <c r="D694" s="25"/>
      <c r="E694" s="25"/>
      <c r="F694" s="25"/>
      <c r="J694" s="24"/>
      <c r="U694" s="24"/>
    </row>
    <row r="695" spans="1:21" ht="12.75" x14ac:dyDescent="0.2">
      <c r="A695" s="25"/>
      <c r="B695" s="25"/>
      <c r="C695" s="25"/>
      <c r="D695" s="25"/>
      <c r="E695" s="25"/>
      <c r="F695" s="25"/>
      <c r="J695" s="24"/>
      <c r="U695" s="24"/>
    </row>
    <row r="696" spans="1:21" ht="12.75" x14ac:dyDescent="0.2">
      <c r="A696" s="25"/>
      <c r="B696" s="25"/>
      <c r="C696" s="25"/>
      <c r="D696" s="25"/>
      <c r="E696" s="25"/>
      <c r="F696" s="25"/>
      <c r="J696" s="24"/>
      <c r="U696" s="24"/>
    </row>
    <row r="697" spans="1:21" ht="12.75" x14ac:dyDescent="0.2">
      <c r="A697" s="25"/>
      <c r="B697" s="25"/>
      <c r="C697" s="25"/>
      <c r="D697" s="25"/>
      <c r="E697" s="25"/>
      <c r="F697" s="25"/>
      <c r="J697" s="24"/>
      <c r="U697" s="24"/>
    </row>
    <row r="698" spans="1:21" ht="12.75" x14ac:dyDescent="0.2">
      <c r="A698" s="25"/>
      <c r="B698" s="25"/>
      <c r="C698" s="25"/>
      <c r="D698" s="25"/>
      <c r="E698" s="25"/>
      <c r="F698" s="25"/>
      <c r="J698" s="24"/>
      <c r="U698" s="24"/>
    </row>
    <row r="699" spans="1:21" ht="12.75" x14ac:dyDescent="0.2">
      <c r="A699" s="25"/>
      <c r="B699" s="25"/>
      <c r="C699" s="25"/>
      <c r="D699" s="25"/>
      <c r="E699" s="25"/>
      <c r="F699" s="25"/>
      <c r="J699" s="24"/>
      <c r="U699" s="24"/>
    </row>
    <row r="700" spans="1:21" ht="12.75" x14ac:dyDescent="0.2">
      <c r="A700" s="25"/>
      <c r="B700" s="25"/>
      <c r="C700" s="25"/>
      <c r="D700" s="25"/>
      <c r="E700" s="25"/>
      <c r="F700" s="25"/>
      <c r="J700" s="24"/>
      <c r="U700" s="24"/>
    </row>
    <row r="701" spans="1:21" ht="12.75" x14ac:dyDescent="0.2">
      <c r="A701" s="25"/>
      <c r="B701" s="25"/>
      <c r="C701" s="25"/>
      <c r="D701" s="25"/>
      <c r="E701" s="25"/>
      <c r="F701" s="25"/>
      <c r="J701" s="24"/>
      <c r="U701" s="24"/>
    </row>
    <row r="702" spans="1:21" ht="12.75" x14ac:dyDescent="0.2">
      <c r="A702" s="25"/>
      <c r="B702" s="25"/>
      <c r="C702" s="25"/>
      <c r="D702" s="25"/>
      <c r="E702" s="25"/>
      <c r="F702" s="25"/>
      <c r="J702" s="24"/>
      <c r="U702" s="24"/>
    </row>
    <row r="703" spans="1:21" ht="12.75" x14ac:dyDescent="0.2">
      <c r="A703" s="25"/>
      <c r="B703" s="25"/>
      <c r="C703" s="25"/>
      <c r="D703" s="25"/>
      <c r="E703" s="25"/>
      <c r="F703" s="25"/>
      <c r="J703" s="24"/>
      <c r="U703" s="24"/>
    </row>
    <row r="704" spans="1:21" ht="12.75" x14ac:dyDescent="0.2">
      <c r="A704" s="25"/>
      <c r="B704" s="25"/>
      <c r="C704" s="25"/>
      <c r="D704" s="25"/>
      <c r="E704" s="25"/>
      <c r="F704" s="25"/>
      <c r="J704" s="24"/>
      <c r="U704" s="24"/>
    </row>
    <row r="705" spans="1:21" ht="12.75" x14ac:dyDescent="0.2">
      <c r="A705" s="25"/>
      <c r="B705" s="25"/>
      <c r="C705" s="25"/>
      <c r="D705" s="25"/>
      <c r="E705" s="25"/>
      <c r="F705" s="25"/>
      <c r="J705" s="24"/>
      <c r="U705" s="24"/>
    </row>
    <row r="706" spans="1:21" ht="12.75" x14ac:dyDescent="0.2">
      <c r="A706" s="25"/>
      <c r="B706" s="25"/>
      <c r="C706" s="25"/>
      <c r="D706" s="25"/>
      <c r="E706" s="25"/>
      <c r="F706" s="25"/>
      <c r="J706" s="24"/>
      <c r="U706" s="24"/>
    </row>
    <row r="707" spans="1:21" ht="12.75" x14ac:dyDescent="0.2">
      <c r="A707" s="25"/>
      <c r="B707" s="25"/>
      <c r="C707" s="25"/>
      <c r="D707" s="25"/>
      <c r="E707" s="25"/>
      <c r="F707" s="25"/>
      <c r="J707" s="24"/>
      <c r="U707" s="24"/>
    </row>
    <row r="708" spans="1:21" ht="12.75" x14ac:dyDescent="0.2">
      <c r="A708" s="25"/>
      <c r="B708" s="25"/>
      <c r="C708" s="25"/>
      <c r="D708" s="25"/>
      <c r="E708" s="25"/>
      <c r="F708" s="25"/>
      <c r="J708" s="24"/>
      <c r="U708" s="24"/>
    </row>
    <row r="709" spans="1:21" ht="12.75" x14ac:dyDescent="0.2">
      <c r="A709" s="25"/>
      <c r="B709" s="25"/>
      <c r="C709" s="25"/>
      <c r="D709" s="25"/>
      <c r="E709" s="25"/>
      <c r="F709" s="25"/>
      <c r="J709" s="24"/>
      <c r="U709" s="24"/>
    </row>
    <row r="710" spans="1:21" ht="12.75" x14ac:dyDescent="0.2">
      <c r="A710" s="25"/>
      <c r="B710" s="25"/>
      <c r="C710" s="25"/>
      <c r="D710" s="25"/>
      <c r="E710" s="25"/>
      <c r="F710" s="25"/>
      <c r="J710" s="24"/>
      <c r="U710" s="24"/>
    </row>
    <row r="711" spans="1:21" ht="12.75" x14ac:dyDescent="0.2">
      <c r="A711" s="25"/>
      <c r="B711" s="25"/>
      <c r="C711" s="25"/>
      <c r="D711" s="25"/>
      <c r="E711" s="25"/>
      <c r="F711" s="25"/>
      <c r="J711" s="24"/>
      <c r="U711" s="24"/>
    </row>
    <row r="712" spans="1:21" ht="12.75" x14ac:dyDescent="0.2">
      <c r="A712" s="25"/>
      <c r="B712" s="25"/>
      <c r="C712" s="25"/>
      <c r="D712" s="25"/>
      <c r="E712" s="25"/>
      <c r="F712" s="25"/>
      <c r="J712" s="24"/>
      <c r="U712" s="24"/>
    </row>
    <row r="713" spans="1:21" ht="12.75" x14ac:dyDescent="0.2">
      <c r="A713" s="25"/>
      <c r="B713" s="25"/>
      <c r="C713" s="25"/>
      <c r="D713" s="25"/>
      <c r="E713" s="25"/>
      <c r="F713" s="25"/>
      <c r="J713" s="24"/>
      <c r="U713" s="24"/>
    </row>
    <row r="714" spans="1:21" ht="12.75" x14ac:dyDescent="0.2">
      <c r="A714" s="25"/>
      <c r="B714" s="25"/>
      <c r="C714" s="25"/>
      <c r="D714" s="25"/>
      <c r="E714" s="25"/>
      <c r="F714" s="25"/>
      <c r="J714" s="24"/>
      <c r="U714" s="24"/>
    </row>
    <row r="715" spans="1:21" ht="12.75" x14ac:dyDescent="0.2">
      <c r="A715" s="25"/>
      <c r="B715" s="25"/>
      <c r="C715" s="25"/>
      <c r="D715" s="25"/>
      <c r="E715" s="25"/>
      <c r="F715" s="25"/>
      <c r="J715" s="24"/>
      <c r="U715" s="24"/>
    </row>
    <row r="716" spans="1:21" ht="12.75" x14ac:dyDescent="0.2">
      <c r="A716" s="25"/>
      <c r="B716" s="25"/>
      <c r="C716" s="25"/>
      <c r="D716" s="25"/>
      <c r="E716" s="25"/>
      <c r="F716" s="25"/>
      <c r="J716" s="24"/>
      <c r="U716" s="24"/>
    </row>
    <row r="717" spans="1:21" ht="12.75" x14ac:dyDescent="0.2">
      <c r="A717" s="25"/>
      <c r="B717" s="25"/>
      <c r="C717" s="25"/>
      <c r="D717" s="25"/>
      <c r="E717" s="25"/>
      <c r="F717" s="25"/>
      <c r="J717" s="24"/>
      <c r="U717" s="24"/>
    </row>
    <row r="718" spans="1:21" ht="12.75" x14ac:dyDescent="0.2">
      <c r="A718" s="25"/>
      <c r="B718" s="25"/>
      <c r="C718" s="25"/>
      <c r="D718" s="25"/>
      <c r="E718" s="25"/>
      <c r="F718" s="25"/>
      <c r="J718" s="24"/>
      <c r="U718" s="24"/>
    </row>
    <row r="719" spans="1:21" ht="12.75" x14ac:dyDescent="0.2">
      <c r="A719" s="25"/>
      <c r="B719" s="25"/>
      <c r="C719" s="25"/>
      <c r="D719" s="25"/>
      <c r="E719" s="25"/>
      <c r="F719" s="25"/>
      <c r="J719" s="24"/>
      <c r="U719" s="24"/>
    </row>
    <row r="720" spans="1:21" ht="12.75" x14ac:dyDescent="0.2">
      <c r="A720" s="25"/>
      <c r="B720" s="25"/>
      <c r="C720" s="25"/>
      <c r="D720" s="25"/>
      <c r="E720" s="25"/>
      <c r="F720" s="25"/>
      <c r="J720" s="24"/>
      <c r="U720" s="24"/>
    </row>
    <row r="721" spans="1:21" ht="12.75" x14ac:dyDescent="0.2">
      <c r="A721" s="25"/>
      <c r="B721" s="25"/>
      <c r="C721" s="25"/>
      <c r="D721" s="25"/>
      <c r="E721" s="25"/>
      <c r="F721" s="25"/>
      <c r="J721" s="24"/>
      <c r="U721" s="24"/>
    </row>
    <row r="722" spans="1:21" ht="12.75" x14ac:dyDescent="0.2">
      <c r="A722" s="25"/>
      <c r="B722" s="25"/>
      <c r="C722" s="25"/>
      <c r="D722" s="25"/>
      <c r="E722" s="25"/>
      <c r="F722" s="25"/>
      <c r="J722" s="24"/>
      <c r="U722" s="24"/>
    </row>
    <row r="723" spans="1:21" ht="12.75" x14ac:dyDescent="0.2">
      <c r="A723" s="25"/>
      <c r="B723" s="25"/>
      <c r="C723" s="25"/>
      <c r="D723" s="25"/>
      <c r="E723" s="25"/>
      <c r="F723" s="25"/>
      <c r="J723" s="24"/>
      <c r="U723" s="24"/>
    </row>
    <row r="724" spans="1:21" ht="12.75" x14ac:dyDescent="0.2">
      <c r="A724" s="25"/>
      <c r="B724" s="25"/>
      <c r="C724" s="25"/>
      <c r="D724" s="25"/>
      <c r="E724" s="25"/>
      <c r="F724" s="25"/>
      <c r="J724" s="24"/>
      <c r="U724" s="24"/>
    </row>
    <row r="725" spans="1:21" ht="12.75" x14ac:dyDescent="0.2">
      <c r="A725" s="25"/>
      <c r="B725" s="25"/>
      <c r="C725" s="25"/>
      <c r="D725" s="25"/>
      <c r="E725" s="25"/>
      <c r="F725" s="25"/>
      <c r="J725" s="24"/>
      <c r="U725" s="24"/>
    </row>
    <row r="726" spans="1:21" ht="12.75" x14ac:dyDescent="0.2">
      <c r="A726" s="25"/>
      <c r="B726" s="25"/>
      <c r="C726" s="25"/>
      <c r="D726" s="25"/>
      <c r="E726" s="25"/>
      <c r="F726" s="25"/>
      <c r="J726" s="24"/>
      <c r="U726" s="24"/>
    </row>
    <row r="727" spans="1:21" ht="12.75" x14ac:dyDescent="0.2">
      <c r="A727" s="25"/>
      <c r="B727" s="25"/>
      <c r="C727" s="25"/>
      <c r="D727" s="25"/>
      <c r="E727" s="25"/>
      <c r="F727" s="25"/>
      <c r="J727" s="24"/>
      <c r="U727" s="24"/>
    </row>
    <row r="728" spans="1:21" ht="12.75" x14ac:dyDescent="0.2">
      <c r="A728" s="25"/>
      <c r="B728" s="25"/>
      <c r="C728" s="25"/>
      <c r="D728" s="25"/>
      <c r="E728" s="25"/>
      <c r="F728" s="25"/>
      <c r="J728" s="24"/>
      <c r="U728" s="24"/>
    </row>
    <row r="729" spans="1:21" ht="12.75" x14ac:dyDescent="0.2">
      <c r="A729" s="25"/>
      <c r="B729" s="25"/>
      <c r="C729" s="25"/>
      <c r="D729" s="25"/>
      <c r="E729" s="25"/>
      <c r="F729" s="25"/>
      <c r="J729" s="24"/>
      <c r="U729" s="24"/>
    </row>
    <row r="730" spans="1:21" ht="12.75" x14ac:dyDescent="0.2">
      <c r="A730" s="25"/>
      <c r="B730" s="25"/>
      <c r="C730" s="25"/>
      <c r="D730" s="25"/>
      <c r="E730" s="25"/>
      <c r="F730" s="25"/>
      <c r="J730" s="24"/>
      <c r="U730" s="24"/>
    </row>
    <row r="731" spans="1:21" ht="12.75" x14ac:dyDescent="0.2">
      <c r="A731" s="25"/>
      <c r="B731" s="25"/>
      <c r="C731" s="25"/>
      <c r="D731" s="25"/>
      <c r="E731" s="25"/>
      <c r="F731" s="25"/>
      <c r="J731" s="24"/>
      <c r="U731" s="24"/>
    </row>
    <row r="732" spans="1:21" ht="12.75" x14ac:dyDescent="0.2">
      <c r="A732" s="25"/>
      <c r="B732" s="25"/>
      <c r="C732" s="25"/>
      <c r="D732" s="25"/>
      <c r="E732" s="25"/>
      <c r="F732" s="25"/>
      <c r="J732" s="24"/>
      <c r="U732" s="24"/>
    </row>
    <row r="733" spans="1:21" ht="12.75" x14ac:dyDescent="0.2">
      <c r="A733" s="25"/>
      <c r="B733" s="25"/>
      <c r="C733" s="25"/>
      <c r="D733" s="25"/>
      <c r="E733" s="25"/>
      <c r="F733" s="25"/>
      <c r="J733" s="24"/>
      <c r="U733" s="24"/>
    </row>
    <row r="734" spans="1:21" ht="12.75" x14ac:dyDescent="0.2">
      <c r="A734" s="25"/>
      <c r="B734" s="25"/>
      <c r="C734" s="25"/>
      <c r="D734" s="25"/>
      <c r="E734" s="25"/>
      <c r="F734" s="25"/>
      <c r="J734" s="24"/>
      <c r="U734" s="24"/>
    </row>
    <row r="735" spans="1:21" ht="12.75" x14ac:dyDescent="0.2">
      <c r="A735" s="25"/>
      <c r="B735" s="25"/>
      <c r="C735" s="25"/>
      <c r="D735" s="25"/>
      <c r="E735" s="25"/>
      <c r="F735" s="25"/>
      <c r="J735" s="24"/>
      <c r="U735" s="24"/>
    </row>
    <row r="736" spans="1:21" ht="12.75" x14ac:dyDescent="0.2">
      <c r="A736" s="25"/>
      <c r="B736" s="25"/>
      <c r="C736" s="25"/>
      <c r="D736" s="25"/>
      <c r="E736" s="25"/>
      <c r="F736" s="25"/>
      <c r="J736" s="24"/>
      <c r="U736" s="24"/>
    </row>
    <row r="737" spans="1:21" ht="12.75" x14ac:dyDescent="0.2">
      <c r="A737" s="25"/>
      <c r="B737" s="25"/>
      <c r="C737" s="25"/>
      <c r="D737" s="25"/>
      <c r="E737" s="25"/>
      <c r="F737" s="25"/>
      <c r="J737" s="24"/>
      <c r="U737" s="24"/>
    </row>
    <row r="738" spans="1:21" ht="12.75" x14ac:dyDescent="0.2">
      <c r="A738" s="25"/>
      <c r="B738" s="25"/>
      <c r="C738" s="25"/>
      <c r="D738" s="25"/>
      <c r="E738" s="25"/>
      <c r="F738" s="25"/>
      <c r="J738" s="24"/>
      <c r="U738" s="24"/>
    </row>
    <row r="739" spans="1:21" ht="12.75" x14ac:dyDescent="0.2">
      <c r="A739" s="25"/>
      <c r="B739" s="25"/>
      <c r="C739" s="25"/>
      <c r="D739" s="25"/>
      <c r="E739" s="25"/>
      <c r="F739" s="25"/>
      <c r="J739" s="24"/>
      <c r="U739" s="24"/>
    </row>
    <row r="740" spans="1:21" ht="12.75" x14ac:dyDescent="0.2">
      <c r="A740" s="25"/>
      <c r="B740" s="25"/>
      <c r="C740" s="25"/>
      <c r="D740" s="25"/>
      <c r="E740" s="25"/>
      <c r="F740" s="25"/>
      <c r="J740" s="24"/>
      <c r="U740" s="24"/>
    </row>
    <row r="741" spans="1:21" ht="12.75" x14ac:dyDescent="0.2">
      <c r="A741" s="25"/>
      <c r="B741" s="25"/>
      <c r="C741" s="25"/>
      <c r="D741" s="25"/>
      <c r="E741" s="25"/>
      <c r="F741" s="25"/>
      <c r="J741" s="24"/>
      <c r="U741" s="24"/>
    </row>
    <row r="742" spans="1:21" ht="12.75" x14ac:dyDescent="0.2">
      <c r="A742" s="25"/>
      <c r="B742" s="25"/>
      <c r="C742" s="25"/>
      <c r="D742" s="25"/>
      <c r="E742" s="25"/>
      <c r="F742" s="25"/>
      <c r="J742" s="24"/>
      <c r="U742" s="24"/>
    </row>
    <row r="743" spans="1:21" ht="12.75" x14ac:dyDescent="0.2">
      <c r="A743" s="25"/>
      <c r="B743" s="25"/>
      <c r="C743" s="25"/>
      <c r="D743" s="25"/>
      <c r="E743" s="25"/>
      <c r="F743" s="25"/>
      <c r="J743" s="24"/>
      <c r="U743" s="24"/>
    </row>
    <row r="744" spans="1:21" ht="12.75" x14ac:dyDescent="0.2">
      <c r="A744" s="25"/>
      <c r="B744" s="25"/>
      <c r="C744" s="25"/>
      <c r="D744" s="25"/>
      <c r="E744" s="25"/>
      <c r="F744" s="25"/>
      <c r="J744" s="24"/>
      <c r="U744" s="24"/>
    </row>
    <row r="745" spans="1:21" ht="12.75" x14ac:dyDescent="0.2">
      <c r="A745" s="25"/>
      <c r="B745" s="25"/>
      <c r="C745" s="25"/>
      <c r="D745" s="25"/>
      <c r="E745" s="25"/>
      <c r="F745" s="25"/>
      <c r="J745" s="24"/>
      <c r="U745" s="24"/>
    </row>
    <row r="746" spans="1:21" ht="12.75" x14ac:dyDescent="0.2">
      <c r="A746" s="25"/>
      <c r="B746" s="25"/>
      <c r="C746" s="25"/>
      <c r="D746" s="25"/>
      <c r="E746" s="25"/>
      <c r="F746" s="25"/>
      <c r="J746" s="24"/>
      <c r="U746" s="24"/>
    </row>
    <row r="747" spans="1:21" ht="12.75" x14ac:dyDescent="0.2">
      <c r="A747" s="25"/>
      <c r="B747" s="25"/>
      <c r="C747" s="25"/>
      <c r="D747" s="25"/>
      <c r="E747" s="25"/>
      <c r="F747" s="25"/>
      <c r="J747" s="24"/>
      <c r="U747" s="24"/>
    </row>
    <row r="748" spans="1:21" ht="12.75" x14ac:dyDescent="0.2">
      <c r="A748" s="25"/>
      <c r="B748" s="25"/>
      <c r="C748" s="25"/>
      <c r="D748" s="25"/>
      <c r="E748" s="25"/>
      <c r="F748" s="25"/>
      <c r="J748" s="24"/>
      <c r="U748" s="24"/>
    </row>
    <row r="749" spans="1:21" ht="12.75" x14ac:dyDescent="0.2">
      <c r="A749" s="25"/>
      <c r="B749" s="25"/>
      <c r="C749" s="25"/>
      <c r="D749" s="25"/>
      <c r="E749" s="25"/>
      <c r="F749" s="25"/>
      <c r="J749" s="24"/>
      <c r="U749" s="24"/>
    </row>
    <row r="750" spans="1:21" ht="12.75" x14ac:dyDescent="0.2">
      <c r="A750" s="25"/>
      <c r="B750" s="25"/>
      <c r="C750" s="25"/>
      <c r="D750" s="25"/>
      <c r="E750" s="25"/>
      <c r="F750" s="25"/>
      <c r="J750" s="24"/>
      <c r="U750" s="24"/>
    </row>
    <row r="751" spans="1:21" ht="12.75" x14ac:dyDescent="0.2">
      <c r="A751" s="25"/>
      <c r="B751" s="25"/>
      <c r="C751" s="25"/>
      <c r="D751" s="25"/>
      <c r="E751" s="25"/>
      <c r="F751" s="25"/>
      <c r="J751" s="24"/>
      <c r="U751" s="24"/>
    </row>
    <row r="752" spans="1:21" ht="12.75" x14ac:dyDescent="0.2">
      <c r="A752" s="25"/>
      <c r="B752" s="25"/>
      <c r="C752" s="25"/>
      <c r="D752" s="25"/>
      <c r="E752" s="25"/>
      <c r="F752" s="25"/>
      <c r="J752" s="24"/>
      <c r="U752" s="24"/>
    </row>
    <row r="753" spans="1:21" ht="12.75" x14ac:dyDescent="0.2">
      <c r="A753" s="25"/>
      <c r="B753" s="25"/>
      <c r="C753" s="25"/>
      <c r="D753" s="25"/>
      <c r="E753" s="25"/>
      <c r="F753" s="25"/>
      <c r="J753" s="24"/>
      <c r="U753" s="24"/>
    </row>
    <row r="754" spans="1:21" ht="12.75" x14ac:dyDescent="0.2">
      <c r="A754" s="25"/>
      <c r="B754" s="25"/>
      <c r="C754" s="25"/>
      <c r="D754" s="25"/>
      <c r="E754" s="25"/>
      <c r="F754" s="25"/>
      <c r="J754" s="24"/>
      <c r="U754" s="24"/>
    </row>
    <row r="755" spans="1:21" ht="12.75" x14ac:dyDescent="0.2">
      <c r="A755" s="25"/>
      <c r="B755" s="25"/>
      <c r="C755" s="25"/>
      <c r="D755" s="25"/>
      <c r="E755" s="25"/>
      <c r="F755" s="25"/>
      <c r="J755" s="24"/>
      <c r="U755" s="24"/>
    </row>
    <row r="756" spans="1:21" ht="12.75" x14ac:dyDescent="0.2">
      <c r="A756" s="25"/>
      <c r="B756" s="25"/>
      <c r="C756" s="25"/>
      <c r="D756" s="25"/>
      <c r="E756" s="25"/>
      <c r="F756" s="25"/>
      <c r="J756" s="24"/>
      <c r="U756" s="24"/>
    </row>
    <row r="757" spans="1:21" ht="12.75" x14ac:dyDescent="0.2">
      <c r="A757" s="25"/>
      <c r="B757" s="25"/>
      <c r="C757" s="25"/>
      <c r="D757" s="25"/>
      <c r="E757" s="25"/>
      <c r="F757" s="25"/>
      <c r="J757" s="24"/>
      <c r="U757" s="24"/>
    </row>
    <row r="758" spans="1:21" ht="12.75" x14ac:dyDescent="0.2">
      <c r="A758" s="25"/>
      <c r="B758" s="25"/>
      <c r="C758" s="25"/>
      <c r="D758" s="25"/>
      <c r="E758" s="25"/>
      <c r="F758" s="25"/>
      <c r="J758" s="24"/>
      <c r="U758" s="24"/>
    </row>
    <row r="759" spans="1:21" ht="12.75" x14ac:dyDescent="0.2">
      <c r="A759" s="25"/>
      <c r="B759" s="25"/>
      <c r="C759" s="25"/>
      <c r="D759" s="25"/>
      <c r="E759" s="25"/>
      <c r="F759" s="25"/>
      <c r="J759" s="24"/>
      <c r="U759" s="24"/>
    </row>
    <row r="760" spans="1:21" ht="12.75" x14ac:dyDescent="0.2">
      <c r="A760" s="25"/>
      <c r="B760" s="25"/>
      <c r="C760" s="25"/>
      <c r="D760" s="25"/>
      <c r="E760" s="25"/>
      <c r="F760" s="25"/>
      <c r="J760" s="24"/>
      <c r="U760" s="24"/>
    </row>
    <row r="761" spans="1:21" ht="12.75" x14ac:dyDescent="0.2">
      <c r="A761" s="25"/>
      <c r="B761" s="25"/>
      <c r="C761" s="25"/>
      <c r="D761" s="25"/>
      <c r="E761" s="25"/>
      <c r="F761" s="25"/>
      <c r="J761" s="24"/>
      <c r="U761" s="24"/>
    </row>
    <row r="762" spans="1:21" ht="12.75" x14ac:dyDescent="0.2">
      <c r="A762" s="25"/>
      <c r="B762" s="25"/>
      <c r="C762" s="25"/>
      <c r="D762" s="25"/>
      <c r="E762" s="25"/>
      <c r="F762" s="25"/>
      <c r="J762" s="24"/>
      <c r="U762" s="24"/>
    </row>
    <row r="763" spans="1:21" ht="12.75" x14ac:dyDescent="0.2">
      <c r="A763" s="25"/>
      <c r="B763" s="25"/>
      <c r="C763" s="25"/>
      <c r="D763" s="25"/>
      <c r="E763" s="25"/>
      <c r="F763" s="25"/>
      <c r="J763" s="24"/>
      <c r="U763" s="24"/>
    </row>
    <row r="764" spans="1:21" ht="12.75" x14ac:dyDescent="0.2">
      <c r="A764" s="25"/>
      <c r="B764" s="25"/>
      <c r="C764" s="25"/>
      <c r="D764" s="25"/>
      <c r="E764" s="25"/>
      <c r="F764" s="25"/>
      <c r="J764" s="24"/>
      <c r="U764" s="24"/>
    </row>
    <row r="765" spans="1:21" ht="12.75" x14ac:dyDescent="0.2">
      <c r="A765" s="25"/>
      <c r="B765" s="25"/>
      <c r="C765" s="25"/>
      <c r="D765" s="25"/>
      <c r="E765" s="25"/>
      <c r="F765" s="25"/>
      <c r="J765" s="24"/>
      <c r="U765" s="24"/>
    </row>
    <row r="766" spans="1:21" ht="12.75" x14ac:dyDescent="0.2">
      <c r="A766" s="25"/>
      <c r="B766" s="25"/>
      <c r="C766" s="25"/>
      <c r="D766" s="25"/>
      <c r="E766" s="25"/>
      <c r="F766" s="25"/>
      <c r="J766" s="24"/>
      <c r="U766" s="24"/>
    </row>
    <row r="767" spans="1:21" ht="12.75" x14ac:dyDescent="0.2">
      <c r="A767" s="25"/>
      <c r="B767" s="25"/>
      <c r="C767" s="25"/>
      <c r="D767" s="25"/>
      <c r="E767" s="25"/>
      <c r="F767" s="25"/>
      <c r="J767" s="24"/>
      <c r="U767" s="24"/>
    </row>
    <row r="768" spans="1:21" ht="12.75" x14ac:dyDescent="0.2">
      <c r="A768" s="25"/>
      <c r="B768" s="25"/>
      <c r="C768" s="25"/>
      <c r="D768" s="25"/>
      <c r="E768" s="25"/>
      <c r="F768" s="25"/>
      <c r="J768" s="24"/>
      <c r="U768" s="24"/>
    </row>
    <row r="769" spans="1:21" ht="12.75" x14ac:dyDescent="0.2">
      <c r="A769" s="25"/>
      <c r="B769" s="25"/>
      <c r="C769" s="25"/>
      <c r="D769" s="25"/>
      <c r="E769" s="25"/>
      <c r="F769" s="25"/>
      <c r="J769" s="24"/>
      <c r="U769" s="24"/>
    </row>
    <row r="770" spans="1:21" ht="12.75" x14ac:dyDescent="0.2">
      <c r="A770" s="25"/>
      <c r="B770" s="25"/>
      <c r="C770" s="25"/>
      <c r="D770" s="25"/>
      <c r="E770" s="25"/>
      <c r="F770" s="25"/>
      <c r="J770" s="24"/>
      <c r="U770" s="24"/>
    </row>
    <row r="771" spans="1:21" ht="12.75" x14ac:dyDescent="0.2">
      <c r="A771" s="25"/>
      <c r="B771" s="25"/>
      <c r="C771" s="25"/>
      <c r="D771" s="25"/>
      <c r="E771" s="25"/>
      <c r="F771" s="25"/>
      <c r="J771" s="24"/>
      <c r="U771" s="24"/>
    </row>
    <row r="772" spans="1:21" ht="12.75" x14ac:dyDescent="0.2">
      <c r="A772" s="25"/>
      <c r="B772" s="25"/>
      <c r="C772" s="25"/>
      <c r="D772" s="25"/>
      <c r="E772" s="25"/>
      <c r="F772" s="25"/>
      <c r="J772" s="24"/>
      <c r="U772" s="24"/>
    </row>
    <row r="773" spans="1:21" ht="12.75" x14ac:dyDescent="0.2">
      <c r="A773" s="25"/>
      <c r="B773" s="25"/>
      <c r="C773" s="25"/>
      <c r="D773" s="25"/>
      <c r="E773" s="25"/>
      <c r="F773" s="25"/>
      <c r="J773" s="24"/>
      <c r="U773" s="24"/>
    </row>
    <row r="774" spans="1:21" ht="12.75" x14ac:dyDescent="0.2">
      <c r="A774" s="25"/>
      <c r="B774" s="25"/>
      <c r="C774" s="25"/>
      <c r="D774" s="25"/>
      <c r="E774" s="25"/>
      <c r="F774" s="25"/>
      <c r="J774" s="24"/>
      <c r="U774" s="24"/>
    </row>
    <row r="775" spans="1:21" ht="12.75" x14ac:dyDescent="0.2">
      <c r="A775" s="25"/>
      <c r="B775" s="25"/>
      <c r="C775" s="25"/>
      <c r="D775" s="25"/>
      <c r="E775" s="25"/>
      <c r="F775" s="25"/>
      <c r="J775" s="24"/>
      <c r="U775" s="24"/>
    </row>
    <row r="776" spans="1:21" ht="12.75" x14ac:dyDescent="0.2">
      <c r="A776" s="25"/>
      <c r="B776" s="25"/>
      <c r="C776" s="25"/>
      <c r="D776" s="25"/>
      <c r="E776" s="25"/>
      <c r="F776" s="25"/>
      <c r="J776" s="24"/>
      <c r="U776" s="24"/>
    </row>
    <row r="777" spans="1:21" ht="12.75" x14ac:dyDescent="0.2">
      <c r="A777" s="25"/>
      <c r="B777" s="25"/>
      <c r="C777" s="25"/>
      <c r="D777" s="25"/>
      <c r="E777" s="25"/>
      <c r="F777" s="25"/>
      <c r="J777" s="24"/>
      <c r="U777" s="24"/>
    </row>
    <row r="778" spans="1:21" ht="12.75" x14ac:dyDescent="0.2">
      <c r="A778" s="25"/>
      <c r="B778" s="25"/>
      <c r="C778" s="25"/>
      <c r="D778" s="25"/>
      <c r="E778" s="25"/>
      <c r="F778" s="25"/>
      <c r="J778" s="24"/>
      <c r="U778" s="24"/>
    </row>
    <row r="779" spans="1:21" ht="12.75" x14ac:dyDescent="0.2">
      <c r="A779" s="25"/>
      <c r="B779" s="25"/>
      <c r="C779" s="25"/>
      <c r="D779" s="25"/>
      <c r="E779" s="25"/>
      <c r="F779" s="25"/>
      <c r="J779" s="24"/>
      <c r="U779" s="24"/>
    </row>
    <row r="780" spans="1:21" ht="12.75" x14ac:dyDescent="0.2">
      <c r="A780" s="25"/>
      <c r="B780" s="25"/>
      <c r="C780" s="25"/>
      <c r="D780" s="25"/>
      <c r="E780" s="25"/>
      <c r="F780" s="25"/>
      <c r="J780" s="24"/>
      <c r="U780" s="24"/>
    </row>
    <row r="781" spans="1:21" ht="12.75" x14ac:dyDescent="0.2">
      <c r="A781" s="25"/>
      <c r="B781" s="25"/>
      <c r="C781" s="25"/>
      <c r="D781" s="25"/>
      <c r="E781" s="25"/>
      <c r="F781" s="25"/>
      <c r="J781" s="24"/>
      <c r="U781" s="24"/>
    </row>
    <row r="782" spans="1:21" ht="12.75" x14ac:dyDescent="0.2">
      <c r="A782" s="25"/>
      <c r="B782" s="25"/>
      <c r="C782" s="25"/>
      <c r="D782" s="25"/>
      <c r="E782" s="25"/>
      <c r="F782" s="25"/>
      <c r="J782" s="24"/>
      <c r="U782" s="24"/>
    </row>
    <row r="783" spans="1:21" ht="12.75" x14ac:dyDescent="0.2">
      <c r="A783" s="25"/>
      <c r="B783" s="25"/>
      <c r="C783" s="25"/>
      <c r="D783" s="25"/>
      <c r="E783" s="25"/>
      <c r="F783" s="25"/>
      <c r="J783" s="24"/>
      <c r="U783" s="24"/>
    </row>
    <row r="784" spans="1:21" ht="12.75" x14ac:dyDescent="0.2">
      <c r="A784" s="25"/>
      <c r="B784" s="25"/>
      <c r="C784" s="25"/>
      <c r="D784" s="25"/>
      <c r="E784" s="25"/>
      <c r="F784" s="25"/>
      <c r="J784" s="24"/>
      <c r="U784" s="24"/>
    </row>
    <row r="785" spans="1:21" ht="12.75" x14ac:dyDescent="0.2">
      <c r="A785" s="25"/>
      <c r="B785" s="25"/>
      <c r="C785" s="25"/>
      <c r="D785" s="25"/>
      <c r="E785" s="25"/>
      <c r="F785" s="25"/>
      <c r="J785" s="24"/>
      <c r="U785" s="24"/>
    </row>
    <row r="786" spans="1:21" ht="12.75" x14ac:dyDescent="0.2">
      <c r="A786" s="25"/>
      <c r="B786" s="25"/>
      <c r="C786" s="25"/>
      <c r="D786" s="25"/>
      <c r="E786" s="25"/>
      <c r="F786" s="25"/>
      <c r="J786" s="24"/>
      <c r="U786" s="24"/>
    </row>
    <row r="787" spans="1:21" ht="12.75" x14ac:dyDescent="0.2">
      <c r="A787" s="25"/>
      <c r="B787" s="25"/>
      <c r="C787" s="25"/>
      <c r="D787" s="25"/>
      <c r="E787" s="25"/>
      <c r="F787" s="25"/>
      <c r="J787" s="24"/>
      <c r="U787" s="24"/>
    </row>
    <row r="788" spans="1:21" ht="12.75" x14ac:dyDescent="0.2">
      <c r="A788" s="25"/>
      <c r="B788" s="25"/>
      <c r="C788" s="25"/>
      <c r="D788" s="25"/>
      <c r="E788" s="25"/>
      <c r="F788" s="25"/>
      <c r="J788" s="24"/>
      <c r="U788" s="24"/>
    </row>
    <row r="789" spans="1:21" ht="12.75" x14ac:dyDescent="0.2">
      <c r="A789" s="25"/>
      <c r="B789" s="25"/>
      <c r="C789" s="25"/>
      <c r="D789" s="25"/>
      <c r="E789" s="25"/>
      <c r="F789" s="25"/>
      <c r="J789" s="24"/>
      <c r="U789" s="24"/>
    </row>
    <row r="790" spans="1:21" ht="12.75" x14ac:dyDescent="0.2">
      <c r="A790" s="25"/>
      <c r="B790" s="25"/>
      <c r="C790" s="25"/>
      <c r="D790" s="25"/>
      <c r="E790" s="25"/>
      <c r="F790" s="25"/>
      <c r="J790" s="24"/>
      <c r="U790" s="24"/>
    </row>
    <row r="791" spans="1:21" ht="12.75" x14ac:dyDescent="0.2">
      <c r="A791" s="25"/>
      <c r="B791" s="25"/>
      <c r="C791" s="25"/>
      <c r="D791" s="25"/>
      <c r="E791" s="25"/>
      <c r="F791" s="25"/>
      <c r="J791" s="24"/>
      <c r="U791" s="24"/>
    </row>
    <row r="792" spans="1:21" ht="12.75" x14ac:dyDescent="0.2">
      <c r="A792" s="25"/>
      <c r="B792" s="25"/>
      <c r="C792" s="25"/>
      <c r="D792" s="25"/>
      <c r="E792" s="25"/>
      <c r="F792" s="25"/>
      <c r="J792" s="24"/>
      <c r="U792" s="24"/>
    </row>
    <row r="793" spans="1:21" ht="12.75" x14ac:dyDescent="0.2">
      <c r="A793" s="25"/>
      <c r="B793" s="25"/>
      <c r="C793" s="25"/>
      <c r="D793" s="25"/>
      <c r="E793" s="25"/>
      <c r="F793" s="25"/>
      <c r="J793" s="24"/>
      <c r="U793" s="24"/>
    </row>
    <row r="794" spans="1:21" ht="12.75" x14ac:dyDescent="0.2">
      <c r="A794" s="25"/>
      <c r="B794" s="25"/>
      <c r="C794" s="25"/>
      <c r="D794" s="25"/>
      <c r="E794" s="25"/>
      <c r="F794" s="25"/>
      <c r="J794" s="24"/>
      <c r="U794" s="24"/>
    </row>
    <row r="795" spans="1:21" ht="12.75" x14ac:dyDescent="0.2">
      <c r="A795" s="25"/>
      <c r="B795" s="25"/>
      <c r="C795" s="25"/>
      <c r="D795" s="25"/>
      <c r="E795" s="25"/>
      <c r="F795" s="25"/>
      <c r="J795" s="24"/>
      <c r="U795" s="24"/>
    </row>
    <row r="796" spans="1:21" ht="12.75" x14ac:dyDescent="0.2">
      <c r="A796" s="25"/>
      <c r="B796" s="25"/>
      <c r="C796" s="25"/>
      <c r="D796" s="25"/>
      <c r="E796" s="25"/>
      <c r="F796" s="25"/>
      <c r="J796" s="24"/>
      <c r="U796" s="24"/>
    </row>
    <row r="797" spans="1:21" ht="12.75" x14ac:dyDescent="0.2">
      <c r="A797" s="25"/>
      <c r="B797" s="25"/>
      <c r="C797" s="25"/>
      <c r="D797" s="25"/>
      <c r="E797" s="25"/>
      <c r="F797" s="25"/>
      <c r="J797" s="24"/>
      <c r="U797" s="24"/>
    </row>
    <row r="798" spans="1:21" ht="12.75" x14ac:dyDescent="0.2">
      <c r="A798" s="25"/>
      <c r="B798" s="25"/>
      <c r="C798" s="25"/>
      <c r="D798" s="25"/>
      <c r="E798" s="25"/>
      <c r="F798" s="25"/>
      <c r="J798" s="24"/>
      <c r="U798" s="24"/>
    </row>
    <row r="799" spans="1:21" ht="12.75" x14ac:dyDescent="0.2">
      <c r="A799" s="25"/>
      <c r="B799" s="25"/>
      <c r="C799" s="25"/>
      <c r="D799" s="25"/>
      <c r="E799" s="25"/>
      <c r="F799" s="25"/>
      <c r="J799" s="24"/>
      <c r="U799" s="24"/>
    </row>
    <row r="800" spans="1:21" ht="12.75" x14ac:dyDescent="0.2">
      <c r="A800" s="25"/>
      <c r="B800" s="25"/>
      <c r="C800" s="25"/>
      <c r="D800" s="25"/>
      <c r="E800" s="25"/>
      <c r="F800" s="25"/>
      <c r="J800" s="24"/>
      <c r="U800" s="24"/>
    </row>
    <row r="801" spans="1:21" ht="12.75" x14ac:dyDescent="0.2">
      <c r="A801" s="25"/>
      <c r="B801" s="25"/>
      <c r="C801" s="25"/>
      <c r="D801" s="25"/>
      <c r="E801" s="25"/>
      <c r="F801" s="25"/>
      <c r="J801" s="24"/>
      <c r="U801" s="24"/>
    </row>
    <row r="802" spans="1:21" ht="12.75" x14ac:dyDescent="0.2">
      <c r="A802" s="25"/>
      <c r="B802" s="25"/>
      <c r="C802" s="25"/>
      <c r="D802" s="25"/>
      <c r="E802" s="25"/>
      <c r="F802" s="25"/>
      <c r="J802" s="24"/>
      <c r="U802" s="24"/>
    </row>
    <row r="803" spans="1:21" ht="12.75" x14ac:dyDescent="0.2">
      <c r="A803" s="25"/>
      <c r="B803" s="25"/>
      <c r="C803" s="25"/>
      <c r="D803" s="25"/>
      <c r="E803" s="25"/>
      <c r="F803" s="25"/>
      <c r="J803" s="24"/>
      <c r="U803" s="24"/>
    </row>
    <row r="804" spans="1:21" ht="12.75" x14ac:dyDescent="0.2">
      <c r="A804" s="25"/>
      <c r="B804" s="25"/>
      <c r="C804" s="25"/>
      <c r="D804" s="25"/>
      <c r="E804" s="25"/>
      <c r="F804" s="25"/>
      <c r="J804" s="24"/>
      <c r="U804" s="24"/>
    </row>
    <row r="805" spans="1:21" ht="12.75" x14ac:dyDescent="0.2">
      <c r="A805" s="25"/>
      <c r="B805" s="25"/>
      <c r="C805" s="25"/>
      <c r="D805" s="25"/>
      <c r="E805" s="25"/>
      <c r="F805" s="25"/>
      <c r="J805" s="24"/>
      <c r="U805" s="24"/>
    </row>
    <row r="806" spans="1:21" ht="12.75" x14ac:dyDescent="0.2">
      <c r="A806" s="25"/>
      <c r="B806" s="25"/>
      <c r="C806" s="25"/>
      <c r="D806" s="25"/>
      <c r="E806" s="25"/>
      <c r="F806" s="25"/>
      <c r="J806" s="24"/>
      <c r="U806" s="24"/>
    </row>
    <row r="807" spans="1:21" ht="12.75" x14ac:dyDescent="0.2">
      <c r="A807" s="25"/>
      <c r="B807" s="25"/>
      <c r="C807" s="25"/>
      <c r="D807" s="25"/>
      <c r="E807" s="25"/>
      <c r="F807" s="25"/>
      <c r="J807" s="24"/>
      <c r="U807" s="24"/>
    </row>
    <row r="808" spans="1:21" ht="12.75" x14ac:dyDescent="0.2">
      <c r="A808" s="25"/>
      <c r="B808" s="25"/>
      <c r="C808" s="25"/>
      <c r="D808" s="25"/>
      <c r="E808" s="25"/>
      <c r="F808" s="25"/>
      <c r="J808" s="24"/>
      <c r="U808" s="24"/>
    </row>
    <row r="809" spans="1:21" ht="12.75" x14ac:dyDescent="0.2">
      <c r="A809" s="25"/>
      <c r="B809" s="25"/>
      <c r="C809" s="25"/>
      <c r="D809" s="25"/>
      <c r="E809" s="25"/>
      <c r="F809" s="25"/>
      <c r="J809" s="24"/>
      <c r="U809" s="24"/>
    </row>
    <row r="810" spans="1:21" ht="12.75" x14ac:dyDescent="0.2">
      <c r="A810" s="25"/>
      <c r="B810" s="25"/>
      <c r="C810" s="25"/>
      <c r="D810" s="25"/>
      <c r="E810" s="25"/>
      <c r="F810" s="25"/>
      <c r="J810" s="24"/>
      <c r="U810" s="24"/>
    </row>
    <row r="811" spans="1:21" ht="12.75" x14ac:dyDescent="0.2">
      <c r="A811" s="25"/>
      <c r="B811" s="25"/>
      <c r="C811" s="25"/>
      <c r="D811" s="25"/>
      <c r="E811" s="25"/>
      <c r="F811" s="25"/>
      <c r="J811" s="24"/>
      <c r="U811" s="24"/>
    </row>
    <row r="812" spans="1:21" ht="12.75" x14ac:dyDescent="0.2">
      <c r="A812" s="25"/>
      <c r="B812" s="25"/>
      <c r="C812" s="25"/>
      <c r="D812" s="25"/>
      <c r="E812" s="25"/>
      <c r="F812" s="25"/>
      <c r="J812" s="24"/>
      <c r="U812" s="24"/>
    </row>
    <row r="813" spans="1:21" ht="12.75" x14ac:dyDescent="0.2">
      <c r="A813" s="25"/>
      <c r="B813" s="25"/>
      <c r="C813" s="25"/>
      <c r="D813" s="25"/>
      <c r="E813" s="25"/>
      <c r="F813" s="25"/>
      <c r="J813" s="24"/>
      <c r="U813" s="24"/>
    </row>
    <row r="814" spans="1:21" ht="12.75" x14ac:dyDescent="0.2">
      <c r="A814" s="25"/>
      <c r="B814" s="25"/>
      <c r="C814" s="25"/>
      <c r="D814" s="25"/>
      <c r="E814" s="25"/>
      <c r="F814" s="25"/>
      <c r="J814" s="24"/>
      <c r="U814" s="24"/>
    </row>
    <row r="815" spans="1:21" ht="12.75" x14ac:dyDescent="0.2">
      <c r="A815" s="25"/>
      <c r="B815" s="25"/>
      <c r="C815" s="25"/>
      <c r="D815" s="25"/>
      <c r="E815" s="25"/>
      <c r="F815" s="25"/>
      <c r="J815" s="24"/>
      <c r="U815" s="24"/>
    </row>
    <row r="816" spans="1:21" ht="12.75" x14ac:dyDescent="0.2">
      <c r="A816" s="25"/>
      <c r="B816" s="25"/>
      <c r="C816" s="25"/>
      <c r="D816" s="25"/>
      <c r="E816" s="25"/>
      <c r="F816" s="25"/>
      <c r="J816" s="24"/>
      <c r="U816" s="24"/>
    </row>
    <row r="817" spans="1:21" ht="12.75" x14ac:dyDescent="0.2">
      <c r="A817" s="25"/>
      <c r="B817" s="25"/>
      <c r="C817" s="25"/>
      <c r="D817" s="25"/>
      <c r="E817" s="25"/>
      <c r="F817" s="25"/>
      <c r="J817" s="24"/>
      <c r="U817" s="24"/>
    </row>
    <row r="818" spans="1:21" ht="12.75" x14ac:dyDescent="0.2">
      <c r="A818" s="25"/>
      <c r="B818" s="25"/>
      <c r="C818" s="25"/>
      <c r="D818" s="25"/>
      <c r="E818" s="25"/>
      <c r="F818" s="25"/>
      <c r="J818" s="24"/>
      <c r="U818" s="24"/>
    </row>
    <row r="819" spans="1:21" ht="12.75" x14ac:dyDescent="0.2">
      <c r="A819" s="25"/>
      <c r="B819" s="25"/>
      <c r="C819" s="25"/>
      <c r="D819" s="25"/>
      <c r="E819" s="25"/>
      <c r="F819" s="25"/>
      <c r="J819" s="24"/>
      <c r="U819" s="24"/>
    </row>
    <row r="820" spans="1:21" ht="12.75" x14ac:dyDescent="0.2">
      <c r="A820" s="25"/>
      <c r="B820" s="25"/>
      <c r="C820" s="25"/>
      <c r="D820" s="25"/>
      <c r="E820" s="25"/>
      <c r="F820" s="25"/>
      <c r="J820" s="24"/>
      <c r="U820" s="24"/>
    </row>
    <row r="821" spans="1:21" ht="12.75" x14ac:dyDescent="0.2">
      <c r="A821" s="25"/>
      <c r="B821" s="25"/>
      <c r="C821" s="25"/>
      <c r="D821" s="25"/>
      <c r="E821" s="25"/>
      <c r="F821" s="25"/>
      <c r="J821" s="24"/>
      <c r="U821" s="24"/>
    </row>
    <row r="822" spans="1:21" ht="12.75" x14ac:dyDescent="0.2">
      <c r="A822" s="25"/>
      <c r="B822" s="25"/>
      <c r="C822" s="25"/>
      <c r="D822" s="25"/>
      <c r="E822" s="25"/>
      <c r="F822" s="25"/>
      <c r="J822" s="24"/>
      <c r="U822" s="24"/>
    </row>
    <row r="823" spans="1:21" ht="12.75" x14ac:dyDescent="0.2">
      <c r="A823" s="25"/>
      <c r="B823" s="25"/>
      <c r="C823" s="25"/>
      <c r="D823" s="25"/>
      <c r="E823" s="25"/>
      <c r="F823" s="25"/>
      <c r="J823" s="24"/>
      <c r="U823" s="24"/>
    </row>
    <row r="824" spans="1:21" ht="12.75" x14ac:dyDescent="0.2">
      <c r="A824" s="25"/>
      <c r="B824" s="25"/>
      <c r="C824" s="25"/>
      <c r="D824" s="25"/>
      <c r="E824" s="25"/>
      <c r="F824" s="25"/>
      <c r="J824" s="24"/>
      <c r="U824" s="24"/>
    </row>
    <row r="825" spans="1:21" ht="12.75" x14ac:dyDescent="0.2">
      <c r="A825" s="25"/>
      <c r="B825" s="25"/>
      <c r="C825" s="25"/>
      <c r="D825" s="25"/>
      <c r="E825" s="25"/>
      <c r="F825" s="25"/>
      <c r="J825" s="24"/>
      <c r="U825" s="24"/>
    </row>
    <row r="826" spans="1:21" ht="12.75" x14ac:dyDescent="0.2">
      <c r="A826" s="25"/>
      <c r="B826" s="25"/>
      <c r="C826" s="25"/>
      <c r="D826" s="25"/>
      <c r="E826" s="25"/>
      <c r="F826" s="25"/>
      <c r="J826" s="24"/>
      <c r="U826" s="24"/>
    </row>
    <row r="827" spans="1:21" ht="12.75" x14ac:dyDescent="0.2">
      <c r="A827" s="25"/>
      <c r="B827" s="25"/>
      <c r="C827" s="25"/>
      <c r="D827" s="25"/>
      <c r="E827" s="25"/>
      <c r="F827" s="25"/>
      <c r="J827" s="24"/>
      <c r="U827" s="24"/>
    </row>
    <row r="828" spans="1:21" ht="12.75" x14ac:dyDescent="0.2">
      <c r="A828" s="25"/>
      <c r="B828" s="25"/>
      <c r="C828" s="25"/>
      <c r="D828" s="25"/>
      <c r="E828" s="25"/>
      <c r="F828" s="25"/>
      <c r="J828" s="24"/>
      <c r="U828" s="24"/>
    </row>
    <row r="829" spans="1:21" ht="12.75" x14ac:dyDescent="0.2">
      <c r="A829" s="25"/>
      <c r="B829" s="25"/>
      <c r="C829" s="25"/>
      <c r="D829" s="25"/>
      <c r="E829" s="25"/>
      <c r="F829" s="25"/>
      <c r="J829" s="24"/>
      <c r="U829" s="24"/>
    </row>
    <row r="830" spans="1:21" ht="12.75" x14ac:dyDescent="0.2">
      <c r="A830" s="25"/>
      <c r="B830" s="25"/>
      <c r="C830" s="25"/>
      <c r="D830" s="25"/>
      <c r="E830" s="25"/>
      <c r="F830" s="25"/>
      <c r="J830" s="24"/>
      <c r="U830" s="24"/>
    </row>
    <row r="831" spans="1:21" ht="12.75" x14ac:dyDescent="0.2">
      <c r="A831" s="25"/>
      <c r="B831" s="25"/>
      <c r="C831" s="25"/>
      <c r="D831" s="25"/>
      <c r="E831" s="25"/>
      <c r="F831" s="25"/>
      <c r="J831" s="24"/>
      <c r="U831" s="24"/>
    </row>
    <row r="832" spans="1:21" ht="12.75" x14ac:dyDescent="0.2">
      <c r="A832" s="25"/>
      <c r="B832" s="25"/>
      <c r="C832" s="25"/>
      <c r="D832" s="25"/>
      <c r="E832" s="25"/>
      <c r="F832" s="25"/>
      <c r="J832" s="24"/>
      <c r="U832" s="24"/>
    </row>
    <row r="833" spans="1:21" ht="12.75" x14ac:dyDescent="0.2">
      <c r="A833" s="25"/>
      <c r="B833" s="25"/>
      <c r="C833" s="25"/>
      <c r="D833" s="25"/>
      <c r="E833" s="25"/>
      <c r="F833" s="25"/>
      <c r="J833" s="24"/>
      <c r="U833" s="24"/>
    </row>
    <row r="834" spans="1:21" ht="12.75" x14ac:dyDescent="0.2">
      <c r="A834" s="25"/>
      <c r="B834" s="25"/>
      <c r="C834" s="25"/>
      <c r="D834" s="25"/>
      <c r="E834" s="25"/>
      <c r="F834" s="25"/>
      <c r="J834" s="24"/>
      <c r="U834" s="24"/>
    </row>
    <row r="835" spans="1:21" ht="12.75" x14ac:dyDescent="0.2">
      <c r="A835" s="25"/>
      <c r="B835" s="25"/>
      <c r="C835" s="25"/>
      <c r="D835" s="25"/>
      <c r="E835" s="25"/>
      <c r="F835" s="25"/>
      <c r="J835" s="24"/>
      <c r="U835" s="24"/>
    </row>
    <row r="836" spans="1:21" ht="12.75" x14ac:dyDescent="0.2">
      <c r="A836" s="25"/>
      <c r="B836" s="25"/>
      <c r="C836" s="25"/>
      <c r="D836" s="25"/>
      <c r="E836" s="25"/>
      <c r="F836" s="25"/>
      <c r="J836" s="24"/>
      <c r="U836" s="24"/>
    </row>
    <row r="837" spans="1:21" ht="12.75" x14ac:dyDescent="0.2">
      <c r="A837" s="25"/>
      <c r="B837" s="25"/>
      <c r="C837" s="25"/>
      <c r="D837" s="25"/>
      <c r="E837" s="25"/>
      <c r="F837" s="25"/>
      <c r="J837" s="24"/>
      <c r="U837" s="24"/>
    </row>
    <row r="838" spans="1:21" ht="12.75" x14ac:dyDescent="0.2">
      <c r="A838" s="25"/>
      <c r="B838" s="25"/>
      <c r="C838" s="25"/>
      <c r="D838" s="25"/>
      <c r="E838" s="25"/>
      <c r="F838" s="25"/>
      <c r="J838" s="24"/>
      <c r="U838" s="24"/>
    </row>
    <row r="839" spans="1:21" ht="12.75" x14ac:dyDescent="0.2">
      <c r="A839" s="25"/>
      <c r="B839" s="25"/>
      <c r="C839" s="25"/>
      <c r="D839" s="25"/>
      <c r="E839" s="25"/>
      <c r="F839" s="25"/>
      <c r="J839" s="24"/>
      <c r="U839" s="24"/>
    </row>
    <row r="840" spans="1:21" ht="12.75" x14ac:dyDescent="0.2">
      <c r="A840" s="25"/>
      <c r="B840" s="25"/>
      <c r="C840" s="25"/>
      <c r="D840" s="25"/>
      <c r="E840" s="25"/>
      <c r="F840" s="25"/>
      <c r="J840" s="24"/>
      <c r="U840" s="24"/>
    </row>
    <row r="841" spans="1:21" ht="12.75" x14ac:dyDescent="0.2">
      <c r="A841" s="25"/>
      <c r="B841" s="25"/>
      <c r="C841" s="25"/>
      <c r="D841" s="25"/>
      <c r="E841" s="25"/>
      <c r="F841" s="25"/>
      <c r="J841" s="24"/>
      <c r="U841" s="24"/>
    </row>
    <row r="842" spans="1:21" ht="12.75" x14ac:dyDescent="0.2">
      <c r="A842" s="25"/>
      <c r="B842" s="25"/>
      <c r="C842" s="25"/>
      <c r="D842" s="25"/>
      <c r="E842" s="25"/>
      <c r="F842" s="25"/>
      <c r="J842" s="24"/>
      <c r="U842" s="24"/>
    </row>
    <row r="843" spans="1:21" ht="12.75" x14ac:dyDescent="0.2">
      <c r="A843" s="25"/>
      <c r="B843" s="25"/>
      <c r="C843" s="25"/>
      <c r="D843" s="25"/>
      <c r="E843" s="25"/>
      <c r="F843" s="25"/>
      <c r="J843" s="24"/>
      <c r="U843" s="24"/>
    </row>
    <row r="844" spans="1:21" ht="12.75" x14ac:dyDescent="0.2">
      <c r="A844" s="25"/>
      <c r="B844" s="25"/>
      <c r="C844" s="25"/>
      <c r="D844" s="25"/>
      <c r="E844" s="25"/>
      <c r="F844" s="25"/>
      <c r="J844" s="24"/>
      <c r="U844" s="24"/>
    </row>
    <row r="845" spans="1:21" ht="12.75" x14ac:dyDescent="0.2">
      <c r="A845" s="25"/>
      <c r="B845" s="25"/>
      <c r="C845" s="25"/>
      <c r="D845" s="25"/>
      <c r="E845" s="25"/>
      <c r="F845" s="25"/>
      <c r="J845" s="24"/>
      <c r="U845" s="24"/>
    </row>
    <row r="846" spans="1:21" ht="12.75" x14ac:dyDescent="0.2">
      <c r="A846" s="25"/>
      <c r="B846" s="25"/>
      <c r="C846" s="25"/>
      <c r="D846" s="25"/>
      <c r="E846" s="25"/>
      <c r="F846" s="25"/>
      <c r="J846" s="24"/>
      <c r="U846" s="24"/>
    </row>
    <row r="847" spans="1:21" ht="12.75" x14ac:dyDescent="0.2">
      <c r="A847" s="25"/>
      <c r="B847" s="25"/>
      <c r="C847" s="25"/>
      <c r="D847" s="25"/>
      <c r="E847" s="25"/>
      <c r="F847" s="25"/>
      <c r="J847" s="24"/>
      <c r="U847" s="24"/>
    </row>
    <row r="848" spans="1:21" ht="12.75" x14ac:dyDescent="0.2">
      <c r="A848" s="25"/>
      <c r="B848" s="25"/>
      <c r="C848" s="25"/>
      <c r="D848" s="25"/>
      <c r="E848" s="25"/>
      <c r="F848" s="25"/>
      <c r="J848" s="24"/>
      <c r="U848" s="24"/>
    </row>
    <row r="849" spans="1:21" ht="12.75" x14ac:dyDescent="0.2">
      <c r="A849" s="25"/>
      <c r="B849" s="25"/>
      <c r="C849" s="25"/>
      <c r="D849" s="25"/>
      <c r="E849" s="25"/>
      <c r="F849" s="25"/>
      <c r="J849" s="24"/>
      <c r="U849" s="24"/>
    </row>
    <row r="850" spans="1:21" ht="12.75" x14ac:dyDescent="0.2">
      <c r="A850" s="25"/>
      <c r="B850" s="25"/>
      <c r="C850" s="25"/>
      <c r="D850" s="25"/>
      <c r="E850" s="25"/>
      <c r="F850" s="25"/>
      <c r="J850" s="24"/>
      <c r="U850" s="24"/>
    </row>
    <row r="851" spans="1:21" ht="12.75" x14ac:dyDescent="0.2">
      <c r="A851" s="25"/>
      <c r="B851" s="25"/>
      <c r="C851" s="25"/>
      <c r="D851" s="25"/>
      <c r="E851" s="25"/>
      <c r="F851" s="25"/>
      <c r="J851" s="24"/>
      <c r="U851" s="24"/>
    </row>
    <row r="852" spans="1:21" ht="12.75" x14ac:dyDescent="0.2">
      <c r="A852" s="25"/>
      <c r="B852" s="25"/>
      <c r="C852" s="25"/>
      <c r="D852" s="25"/>
      <c r="E852" s="25"/>
      <c r="F852" s="25"/>
      <c r="J852" s="24"/>
      <c r="U852" s="24"/>
    </row>
    <row r="853" spans="1:21" ht="12.75" x14ac:dyDescent="0.2">
      <c r="A853" s="25"/>
      <c r="B853" s="25"/>
      <c r="C853" s="25"/>
      <c r="D853" s="25"/>
      <c r="E853" s="25"/>
      <c r="F853" s="25"/>
      <c r="J853" s="24"/>
      <c r="U853" s="24"/>
    </row>
    <row r="854" spans="1:21" ht="12.75" x14ac:dyDescent="0.2">
      <c r="A854" s="25"/>
      <c r="B854" s="25"/>
      <c r="C854" s="25"/>
      <c r="D854" s="25"/>
      <c r="E854" s="25"/>
      <c r="F854" s="25"/>
      <c r="J854" s="24"/>
      <c r="U854" s="24"/>
    </row>
    <row r="855" spans="1:21" ht="12.75" x14ac:dyDescent="0.2">
      <c r="A855" s="25"/>
      <c r="B855" s="25"/>
      <c r="C855" s="25"/>
      <c r="D855" s="25"/>
      <c r="E855" s="25"/>
      <c r="F855" s="25"/>
      <c r="J855" s="24"/>
      <c r="U855" s="24"/>
    </row>
    <row r="856" spans="1:21" ht="12.75" x14ac:dyDescent="0.2">
      <c r="A856" s="25"/>
      <c r="B856" s="25"/>
      <c r="C856" s="25"/>
      <c r="D856" s="25"/>
      <c r="E856" s="25"/>
      <c r="F856" s="25"/>
      <c r="J856" s="24"/>
      <c r="U856" s="24"/>
    </row>
    <row r="857" spans="1:21" ht="12.75" x14ac:dyDescent="0.2">
      <c r="A857" s="25"/>
      <c r="B857" s="25"/>
      <c r="C857" s="25"/>
      <c r="D857" s="25"/>
      <c r="E857" s="25"/>
      <c r="F857" s="25"/>
      <c r="J857" s="24"/>
      <c r="U857" s="24"/>
    </row>
    <row r="858" spans="1:21" ht="12.75" x14ac:dyDescent="0.2">
      <c r="A858" s="25"/>
      <c r="B858" s="25"/>
      <c r="C858" s="25"/>
      <c r="D858" s="25"/>
      <c r="E858" s="25"/>
      <c r="F858" s="25"/>
      <c r="J858" s="24"/>
      <c r="U858" s="24"/>
    </row>
    <row r="859" spans="1:21" ht="12.75" x14ac:dyDescent="0.2">
      <c r="A859" s="25"/>
      <c r="B859" s="25"/>
      <c r="C859" s="25"/>
      <c r="D859" s="25"/>
      <c r="E859" s="25"/>
      <c r="F859" s="25"/>
      <c r="J859" s="24"/>
      <c r="U859" s="24"/>
    </row>
    <row r="860" spans="1:21" ht="12.75" x14ac:dyDescent="0.2">
      <c r="A860" s="25"/>
      <c r="B860" s="25"/>
      <c r="C860" s="25"/>
      <c r="D860" s="25"/>
      <c r="E860" s="25"/>
      <c r="F860" s="25"/>
      <c r="J860" s="24"/>
      <c r="U860" s="24"/>
    </row>
    <row r="861" spans="1:21" ht="12.75" x14ac:dyDescent="0.2">
      <c r="A861" s="25"/>
      <c r="B861" s="25"/>
      <c r="C861" s="25"/>
      <c r="D861" s="25"/>
      <c r="E861" s="25"/>
      <c r="F861" s="25"/>
      <c r="J861" s="24"/>
      <c r="U861" s="24"/>
    </row>
    <row r="862" spans="1:21" ht="12.75" x14ac:dyDescent="0.2">
      <c r="A862" s="25"/>
      <c r="B862" s="25"/>
      <c r="C862" s="25"/>
      <c r="D862" s="25"/>
      <c r="E862" s="25"/>
      <c r="F862" s="25"/>
      <c r="J862" s="24"/>
      <c r="U862" s="24"/>
    </row>
    <row r="863" spans="1:21" ht="12.75" x14ac:dyDescent="0.2">
      <c r="A863" s="25"/>
      <c r="B863" s="25"/>
      <c r="C863" s="25"/>
      <c r="D863" s="25"/>
      <c r="E863" s="25"/>
      <c r="F863" s="25"/>
      <c r="J863" s="24"/>
      <c r="U863" s="24"/>
    </row>
    <row r="864" spans="1:21" ht="12.75" x14ac:dyDescent="0.2">
      <c r="A864" s="25"/>
      <c r="B864" s="25"/>
      <c r="C864" s="25"/>
      <c r="D864" s="25"/>
      <c r="E864" s="25"/>
      <c r="F864" s="25"/>
      <c r="J864" s="24"/>
      <c r="U864" s="24"/>
    </row>
    <row r="865" spans="1:21" ht="12.75" x14ac:dyDescent="0.2">
      <c r="A865" s="25"/>
      <c r="B865" s="25"/>
      <c r="C865" s="25"/>
      <c r="D865" s="25"/>
      <c r="E865" s="25"/>
      <c r="F865" s="25"/>
      <c r="J865" s="24"/>
      <c r="U865" s="24"/>
    </row>
    <row r="866" spans="1:21" ht="12.75" x14ac:dyDescent="0.2">
      <c r="A866" s="25"/>
      <c r="B866" s="25"/>
      <c r="C866" s="25"/>
      <c r="D866" s="25"/>
      <c r="E866" s="25"/>
      <c r="F866" s="25"/>
      <c r="J866" s="24"/>
      <c r="U866" s="24"/>
    </row>
    <row r="867" spans="1:21" ht="12.75" x14ac:dyDescent="0.2">
      <c r="A867" s="25"/>
      <c r="B867" s="25"/>
      <c r="C867" s="25"/>
      <c r="D867" s="25"/>
      <c r="E867" s="25"/>
      <c r="F867" s="25"/>
      <c r="J867" s="24"/>
      <c r="U867" s="24"/>
    </row>
    <row r="868" spans="1:21" ht="12.75" x14ac:dyDescent="0.2">
      <c r="A868" s="25"/>
      <c r="B868" s="25"/>
      <c r="C868" s="25"/>
      <c r="D868" s="25"/>
      <c r="E868" s="25"/>
      <c r="F868" s="25"/>
      <c r="J868" s="24"/>
      <c r="U868" s="24"/>
    </row>
    <row r="869" spans="1:21" ht="12.75" x14ac:dyDescent="0.2">
      <c r="A869" s="25"/>
      <c r="B869" s="25"/>
      <c r="C869" s="25"/>
      <c r="D869" s="25"/>
      <c r="E869" s="25"/>
      <c r="F869" s="25"/>
      <c r="J869" s="24"/>
      <c r="U869" s="24"/>
    </row>
    <row r="870" spans="1:21" ht="12.75" x14ac:dyDescent="0.2">
      <c r="A870" s="25"/>
      <c r="B870" s="25"/>
      <c r="C870" s="25"/>
      <c r="D870" s="25"/>
      <c r="E870" s="25"/>
      <c r="F870" s="25"/>
      <c r="J870" s="24"/>
      <c r="U870" s="24"/>
    </row>
    <row r="871" spans="1:21" ht="12.75" x14ac:dyDescent="0.2">
      <c r="A871" s="25"/>
      <c r="B871" s="25"/>
      <c r="C871" s="25"/>
      <c r="D871" s="25"/>
      <c r="E871" s="25"/>
      <c r="F871" s="25"/>
      <c r="J871" s="24"/>
      <c r="U871" s="24"/>
    </row>
    <row r="872" spans="1:21" ht="12.75" x14ac:dyDescent="0.2">
      <c r="A872" s="25"/>
      <c r="B872" s="25"/>
      <c r="C872" s="25"/>
      <c r="D872" s="25"/>
      <c r="E872" s="25"/>
      <c r="F872" s="25"/>
      <c r="J872" s="24"/>
      <c r="U872" s="24"/>
    </row>
    <row r="873" spans="1:21" ht="12.75" x14ac:dyDescent="0.2">
      <c r="A873" s="25"/>
      <c r="B873" s="25"/>
      <c r="C873" s="25"/>
      <c r="D873" s="25"/>
      <c r="E873" s="25"/>
      <c r="F873" s="25"/>
      <c r="J873" s="24"/>
      <c r="U873" s="24"/>
    </row>
    <row r="874" spans="1:21" ht="12.75" x14ac:dyDescent="0.2">
      <c r="A874" s="25"/>
      <c r="B874" s="25"/>
      <c r="C874" s="25"/>
      <c r="D874" s="25"/>
      <c r="E874" s="25"/>
      <c r="F874" s="25"/>
      <c r="J874" s="24"/>
      <c r="U874" s="24"/>
    </row>
    <row r="875" spans="1:21" ht="12.75" x14ac:dyDescent="0.2">
      <c r="A875" s="25"/>
      <c r="B875" s="25"/>
      <c r="C875" s="25"/>
      <c r="D875" s="25"/>
      <c r="E875" s="25"/>
      <c r="F875" s="25"/>
      <c r="J875" s="24"/>
      <c r="U875" s="24"/>
    </row>
    <row r="876" spans="1:21" ht="12.75" x14ac:dyDescent="0.2">
      <c r="A876" s="25"/>
      <c r="B876" s="25"/>
      <c r="C876" s="25"/>
      <c r="D876" s="25"/>
      <c r="E876" s="25"/>
      <c r="F876" s="25"/>
      <c r="J876" s="24"/>
      <c r="U876" s="24"/>
    </row>
    <row r="877" spans="1:21" ht="12.75" x14ac:dyDescent="0.2">
      <c r="A877" s="25"/>
      <c r="B877" s="25"/>
      <c r="C877" s="25"/>
      <c r="D877" s="25"/>
      <c r="E877" s="25"/>
      <c r="F877" s="25"/>
      <c r="J877" s="24"/>
      <c r="U877" s="24"/>
    </row>
    <row r="878" spans="1:21" ht="12.75" x14ac:dyDescent="0.2">
      <c r="A878" s="25"/>
      <c r="B878" s="25"/>
      <c r="C878" s="25"/>
      <c r="D878" s="25"/>
      <c r="E878" s="25"/>
      <c r="F878" s="25"/>
      <c r="J878" s="24"/>
      <c r="U878" s="24"/>
    </row>
    <row r="879" spans="1:21" ht="12.75" x14ac:dyDescent="0.2">
      <c r="A879" s="25"/>
      <c r="B879" s="25"/>
      <c r="C879" s="25"/>
      <c r="D879" s="25"/>
      <c r="E879" s="25"/>
      <c r="F879" s="25"/>
      <c r="J879" s="24"/>
      <c r="U879" s="24"/>
    </row>
    <row r="880" spans="1:21" ht="12.75" x14ac:dyDescent="0.2">
      <c r="A880" s="25"/>
      <c r="B880" s="25"/>
      <c r="C880" s="25"/>
      <c r="D880" s="25"/>
      <c r="E880" s="25"/>
      <c r="F880" s="25"/>
      <c r="J880" s="24"/>
      <c r="U880" s="24"/>
    </row>
    <row r="881" spans="1:21" ht="12.75" x14ac:dyDescent="0.2">
      <c r="A881" s="25"/>
      <c r="B881" s="25"/>
      <c r="C881" s="25"/>
      <c r="D881" s="25"/>
      <c r="E881" s="25"/>
      <c r="F881" s="25"/>
      <c r="J881" s="24"/>
      <c r="U881" s="24"/>
    </row>
    <row r="882" spans="1:21" ht="12.75" x14ac:dyDescent="0.2">
      <c r="A882" s="25"/>
      <c r="B882" s="25"/>
      <c r="C882" s="25"/>
      <c r="D882" s="25"/>
      <c r="E882" s="25"/>
      <c r="F882" s="25"/>
      <c r="J882" s="24"/>
      <c r="U882" s="24"/>
    </row>
    <row r="883" spans="1:21" ht="12.75" x14ac:dyDescent="0.2">
      <c r="A883" s="25"/>
      <c r="B883" s="25"/>
      <c r="C883" s="25"/>
      <c r="D883" s="25"/>
      <c r="E883" s="25"/>
      <c r="F883" s="25"/>
      <c r="J883" s="24"/>
      <c r="U883" s="24"/>
    </row>
    <row r="884" spans="1:21" ht="12.75" x14ac:dyDescent="0.2">
      <c r="A884" s="25"/>
      <c r="B884" s="25"/>
      <c r="C884" s="25"/>
      <c r="D884" s="25"/>
      <c r="E884" s="25"/>
      <c r="F884" s="25"/>
      <c r="J884" s="24"/>
      <c r="U884" s="24"/>
    </row>
    <row r="885" spans="1:21" ht="12.75" x14ac:dyDescent="0.2">
      <c r="A885" s="25"/>
      <c r="B885" s="25"/>
      <c r="C885" s="25"/>
      <c r="D885" s="25"/>
      <c r="E885" s="25"/>
      <c r="F885" s="25"/>
      <c r="J885" s="24"/>
      <c r="U885" s="24"/>
    </row>
    <row r="886" spans="1:21" ht="12.75" x14ac:dyDescent="0.2">
      <c r="A886" s="25"/>
      <c r="B886" s="25"/>
      <c r="C886" s="25"/>
      <c r="D886" s="25"/>
      <c r="E886" s="25"/>
      <c r="F886" s="25"/>
      <c r="J886" s="24"/>
      <c r="U886" s="24"/>
    </row>
    <row r="887" spans="1:21" ht="12.75" x14ac:dyDescent="0.2">
      <c r="A887" s="25"/>
      <c r="B887" s="25"/>
      <c r="C887" s="25"/>
      <c r="D887" s="25"/>
      <c r="E887" s="25"/>
      <c r="F887" s="25"/>
      <c r="J887" s="24"/>
      <c r="U887" s="24"/>
    </row>
    <row r="888" spans="1:21" ht="12.75" x14ac:dyDescent="0.2">
      <c r="A888" s="25"/>
      <c r="B888" s="25"/>
      <c r="C888" s="25"/>
      <c r="D888" s="25"/>
      <c r="E888" s="25"/>
      <c r="F888" s="25"/>
      <c r="J888" s="24"/>
      <c r="U888" s="24"/>
    </row>
    <row r="889" spans="1:21" ht="12.75" x14ac:dyDescent="0.2">
      <c r="A889" s="25"/>
      <c r="B889" s="25"/>
      <c r="C889" s="25"/>
      <c r="D889" s="25"/>
      <c r="E889" s="25"/>
      <c r="F889" s="25"/>
      <c r="J889" s="24"/>
      <c r="U889" s="24"/>
    </row>
    <row r="890" spans="1:21" ht="12.75" x14ac:dyDescent="0.2">
      <c r="A890" s="25"/>
      <c r="B890" s="25"/>
      <c r="C890" s="25"/>
      <c r="D890" s="25"/>
      <c r="E890" s="25"/>
      <c r="F890" s="25"/>
      <c r="J890" s="24"/>
      <c r="U890" s="24"/>
    </row>
    <row r="891" spans="1:21" ht="12.75" x14ac:dyDescent="0.2">
      <c r="A891" s="25"/>
      <c r="B891" s="25"/>
      <c r="C891" s="25"/>
      <c r="D891" s="25"/>
      <c r="E891" s="25"/>
      <c r="F891" s="25"/>
      <c r="J891" s="24"/>
      <c r="U891" s="24"/>
    </row>
    <row r="892" spans="1:21" ht="12.75" x14ac:dyDescent="0.2">
      <c r="A892" s="25"/>
      <c r="B892" s="25"/>
      <c r="C892" s="25"/>
      <c r="D892" s="25"/>
      <c r="E892" s="25"/>
      <c r="F892" s="25"/>
      <c r="J892" s="24"/>
      <c r="U892" s="24"/>
    </row>
    <row r="893" spans="1:21" ht="12.75" x14ac:dyDescent="0.2">
      <c r="A893" s="25"/>
      <c r="B893" s="25"/>
      <c r="C893" s="25"/>
      <c r="D893" s="25"/>
      <c r="E893" s="25"/>
      <c r="F893" s="25"/>
      <c r="J893" s="24"/>
      <c r="U893" s="24"/>
    </row>
    <row r="894" spans="1:21" ht="12.75" x14ac:dyDescent="0.2">
      <c r="A894" s="25"/>
      <c r="B894" s="25"/>
      <c r="C894" s="25"/>
      <c r="D894" s="25"/>
      <c r="E894" s="25"/>
      <c r="F894" s="25"/>
      <c r="J894" s="24"/>
      <c r="U894" s="24"/>
    </row>
    <row r="895" spans="1:21" ht="12.75" x14ac:dyDescent="0.2">
      <c r="A895" s="25"/>
      <c r="B895" s="25"/>
      <c r="C895" s="25"/>
      <c r="D895" s="25"/>
      <c r="E895" s="25"/>
      <c r="F895" s="25"/>
      <c r="J895" s="24"/>
      <c r="U895" s="24"/>
    </row>
    <row r="896" spans="1:21" ht="12.75" x14ac:dyDescent="0.2">
      <c r="A896" s="25"/>
      <c r="B896" s="25"/>
      <c r="C896" s="25"/>
      <c r="D896" s="25"/>
      <c r="E896" s="25"/>
      <c r="F896" s="25"/>
      <c r="J896" s="24"/>
      <c r="U896" s="24"/>
    </row>
    <row r="897" spans="1:21" ht="12.75" x14ac:dyDescent="0.2">
      <c r="A897" s="25"/>
      <c r="B897" s="25"/>
      <c r="C897" s="25"/>
      <c r="D897" s="25"/>
      <c r="E897" s="25"/>
      <c r="F897" s="25"/>
      <c r="J897" s="24"/>
      <c r="U897" s="24"/>
    </row>
    <row r="898" spans="1:21" ht="12.75" x14ac:dyDescent="0.2">
      <c r="A898" s="25"/>
      <c r="B898" s="25"/>
      <c r="C898" s="25"/>
      <c r="D898" s="25"/>
      <c r="E898" s="25"/>
      <c r="F898" s="25"/>
      <c r="J898" s="24"/>
      <c r="U898" s="24"/>
    </row>
    <row r="899" spans="1:21" ht="12.75" x14ac:dyDescent="0.2">
      <c r="A899" s="25"/>
      <c r="B899" s="25"/>
      <c r="C899" s="25"/>
      <c r="D899" s="25"/>
      <c r="E899" s="25"/>
      <c r="F899" s="25"/>
      <c r="J899" s="24"/>
      <c r="U899" s="24"/>
    </row>
    <row r="900" spans="1:21" ht="12.75" x14ac:dyDescent="0.2">
      <c r="A900" s="25"/>
      <c r="B900" s="25"/>
      <c r="C900" s="25"/>
      <c r="D900" s="25"/>
      <c r="E900" s="25"/>
      <c r="F900" s="25"/>
      <c r="J900" s="24"/>
      <c r="U900" s="24"/>
    </row>
    <row r="901" spans="1:21" ht="12.75" x14ac:dyDescent="0.2">
      <c r="A901" s="25"/>
      <c r="B901" s="25"/>
      <c r="C901" s="25"/>
      <c r="D901" s="25"/>
      <c r="E901" s="25"/>
      <c r="F901" s="25"/>
      <c r="J901" s="24"/>
      <c r="U901" s="24"/>
    </row>
    <row r="902" spans="1:21" ht="12.75" x14ac:dyDescent="0.2">
      <c r="A902" s="25"/>
      <c r="B902" s="25"/>
      <c r="C902" s="25"/>
      <c r="D902" s="25"/>
      <c r="E902" s="25"/>
      <c r="F902" s="25"/>
      <c r="J902" s="24"/>
      <c r="U902" s="24"/>
    </row>
    <row r="903" spans="1:21" ht="12.75" x14ac:dyDescent="0.2">
      <c r="A903" s="25"/>
      <c r="B903" s="25"/>
      <c r="C903" s="25"/>
      <c r="D903" s="25"/>
      <c r="E903" s="25"/>
      <c r="F903" s="25"/>
      <c r="J903" s="24"/>
      <c r="U903" s="24"/>
    </row>
    <row r="904" spans="1:21" ht="12.75" x14ac:dyDescent="0.2">
      <c r="A904" s="25"/>
      <c r="B904" s="25"/>
      <c r="C904" s="25"/>
      <c r="D904" s="25"/>
      <c r="E904" s="25"/>
      <c r="F904" s="25"/>
      <c r="J904" s="24"/>
      <c r="U904" s="24"/>
    </row>
    <row r="905" spans="1:21" ht="12.75" x14ac:dyDescent="0.2">
      <c r="A905" s="25"/>
      <c r="B905" s="25"/>
      <c r="C905" s="25"/>
      <c r="D905" s="25"/>
      <c r="E905" s="25"/>
      <c r="F905" s="25"/>
      <c r="J905" s="24"/>
      <c r="U905" s="24"/>
    </row>
    <row r="906" spans="1:21" ht="12.75" x14ac:dyDescent="0.2">
      <c r="A906" s="25"/>
      <c r="B906" s="25"/>
      <c r="C906" s="25"/>
      <c r="D906" s="25"/>
      <c r="E906" s="25"/>
      <c r="F906" s="25"/>
      <c r="J906" s="24"/>
      <c r="U906" s="24"/>
    </row>
    <row r="907" spans="1:21" ht="12.75" x14ac:dyDescent="0.2">
      <c r="A907" s="25"/>
      <c r="B907" s="25"/>
      <c r="C907" s="25"/>
      <c r="D907" s="25"/>
      <c r="E907" s="25"/>
      <c r="F907" s="25"/>
      <c r="J907" s="24"/>
      <c r="U907" s="24"/>
    </row>
    <row r="908" spans="1:21" ht="12.75" x14ac:dyDescent="0.2">
      <c r="A908" s="25"/>
      <c r="B908" s="25"/>
      <c r="C908" s="25"/>
      <c r="D908" s="25"/>
      <c r="E908" s="25"/>
      <c r="F908" s="25"/>
      <c r="J908" s="24"/>
      <c r="U908" s="24"/>
    </row>
    <row r="909" spans="1:21" ht="12.75" x14ac:dyDescent="0.2">
      <c r="A909" s="25"/>
      <c r="B909" s="25"/>
      <c r="C909" s="25"/>
      <c r="D909" s="25"/>
      <c r="E909" s="25"/>
      <c r="F909" s="25"/>
      <c r="J909" s="24"/>
      <c r="U909" s="24"/>
    </row>
    <row r="910" spans="1:21" ht="12.75" x14ac:dyDescent="0.2">
      <c r="A910" s="25"/>
      <c r="B910" s="25"/>
      <c r="C910" s="25"/>
      <c r="D910" s="25"/>
      <c r="E910" s="25"/>
      <c r="F910" s="25"/>
      <c r="J910" s="24"/>
      <c r="U910" s="24"/>
    </row>
    <row r="911" spans="1:21" ht="12.75" x14ac:dyDescent="0.2">
      <c r="A911" s="25"/>
      <c r="B911" s="25"/>
      <c r="C911" s="25"/>
      <c r="D911" s="25"/>
      <c r="E911" s="25"/>
      <c r="F911" s="25"/>
      <c r="J911" s="24"/>
      <c r="U911" s="24"/>
    </row>
    <row r="912" spans="1:21" ht="12.75" x14ac:dyDescent="0.2">
      <c r="A912" s="25"/>
      <c r="B912" s="25"/>
      <c r="C912" s="25"/>
      <c r="D912" s="25"/>
      <c r="E912" s="25"/>
      <c r="F912" s="25"/>
      <c r="J912" s="24"/>
      <c r="U912" s="24"/>
    </row>
    <row r="913" spans="1:21" ht="12.75" x14ac:dyDescent="0.2">
      <c r="A913" s="25"/>
      <c r="B913" s="25"/>
      <c r="C913" s="25"/>
      <c r="D913" s="25"/>
      <c r="E913" s="25"/>
      <c r="F913" s="25"/>
      <c r="J913" s="24"/>
      <c r="U913" s="24"/>
    </row>
    <row r="914" spans="1:21" ht="12.75" x14ac:dyDescent="0.2">
      <c r="A914" s="25"/>
      <c r="B914" s="25"/>
      <c r="C914" s="25"/>
      <c r="D914" s="25"/>
      <c r="E914" s="25"/>
      <c r="F914" s="25"/>
      <c r="J914" s="24"/>
      <c r="U914" s="24"/>
    </row>
    <row r="915" spans="1:21" ht="12.75" x14ac:dyDescent="0.2">
      <c r="A915" s="25"/>
      <c r="B915" s="25"/>
      <c r="C915" s="25"/>
      <c r="D915" s="25"/>
      <c r="E915" s="25"/>
      <c r="F915" s="25"/>
      <c r="J915" s="24"/>
      <c r="U915" s="24"/>
    </row>
    <row r="916" spans="1:21" ht="12.75" x14ac:dyDescent="0.2">
      <c r="A916" s="25"/>
      <c r="B916" s="25"/>
      <c r="C916" s="25"/>
      <c r="D916" s="25"/>
      <c r="E916" s="25"/>
      <c r="F916" s="25"/>
      <c r="J916" s="24"/>
      <c r="U916" s="24"/>
    </row>
    <row r="917" spans="1:21" ht="12.75" x14ac:dyDescent="0.2">
      <c r="A917" s="25"/>
      <c r="B917" s="25"/>
      <c r="C917" s="25"/>
      <c r="D917" s="25"/>
      <c r="E917" s="25"/>
      <c r="F917" s="25"/>
      <c r="J917" s="24"/>
      <c r="U917" s="24"/>
    </row>
    <row r="918" spans="1:21" ht="12.75" x14ac:dyDescent="0.2">
      <c r="A918" s="25"/>
      <c r="B918" s="25"/>
      <c r="C918" s="25"/>
      <c r="D918" s="25"/>
      <c r="E918" s="25"/>
      <c r="F918" s="25"/>
      <c r="J918" s="24"/>
      <c r="U918" s="24"/>
    </row>
    <row r="919" spans="1:21" ht="12.75" x14ac:dyDescent="0.2">
      <c r="A919" s="25"/>
      <c r="B919" s="25"/>
      <c r="C919" s="25"/>
      <c r="D919" s="25"/>
      <c r="E919" s="25"/>
      <c r="F919" s="25"/>
      <c r="J919" s="24"/>
      <c r="U919" s="24"/>
    </row>
    <row r="920" spans="1:21" ht="12.75" x14ac:dyDescent="0.2">
      <c r="A920" s="25"/>
      <c r="B920" s="25"/>
      <c r="C920" s="25"/>
      <c r="D920" s="25"/>
      <c r="E920" s="25"/>
      <c r="F920" s="25"/>
      <c r="J920" s="24"/>
      <c r="U920" s="24"/>
    </row>
    <row r="921" spans="1:21" ht="12.75" x14ac:dyDescent="0.2">
      <c r="A921" s="25"/>
      <c r="B921" s="25"/>
      <c r="C921" s="25"/>
      <c r="D921" s="25"/>
      <c r="E921" s="25"/>
      <c r="F921" s="25"/>
      <c r="J921" s="24"/>
      <c r="U921" s="24"/>
    </row>
    <row r="922" spans="1:21" ht="12.75" x14ac:dyDescent="0.2">
      <c r="A922" s="25"/>
      <c r="B922" s="25"/>
      <c r="C922" s="25"/>
      <c r="D922" s="25"/>
      <c r="E922" s="25"/>
      <c r="F922" s="25"/>
      <c r="J922" s="24"/>
      <c r="U922" s="24"/>
    </row>
    <row r="923" spans="1:21" ht="12.75" x14ac:dyDescent="0.2">
      <c r="A923" s="25"/>
      <c r="B923" s="25"/>
      <c r="C923" s="25"/>
      <c r="D923" s="25"/>
      <c r="E923" s="25"/>
      <c r="F923" s="25"/>
      <c r="J923" s="24"/>
      <c r="U923" s="24"/>
    </row>
    <row r="924" spans="1:21" ht="12.75" x14ac:dyDescent="0.2">
      <c r="A924" s="25"/>
      <c r="B924" s="25"/>
      <c r="C924" s="25"/>
      <c r="D924" s="25"/>
      <c r="E924" s="25"/>
      <c r="F924" s="25"/>
      <c r="J924" s="24"/>
      <c r="U924" s="24"/>
    </row>
    <row r="925" spans="1:21" ht="12.75" x14ac:dyDescent="0.2">
      <c r="A925" s="25"/>
      <c r="B925" s="25"/>
      <c r="C925" s="25"/>
      <c r="D925" s="25"/>
      <c r="E925" s="25"/>
      <c r="F925" s="25"/>
      <c r="J925" s="24"/>
      <c r="U925" s="24"/>
    </row>
    <row r="926" spans="1:21" ht="12.75" x14ac:dyDescent="0.2">
      <c r="A926" s="25"/>
      <c r="B926" s="25"/>
      <c r="C926" s="25"/>
      <c r="D926" s="25"/>
      <c r="E926" s="25"/>
      <c r="F926" s="25"/>
      <c r="J926" s="24"/>
      <c r="U926" s="24"/>
    </row>
    <row r="927" spans="1:21" ht="12.75" x14ac:dyDescent="0.2">
      <c r="A927" s="25"/>
      <c r="B927" s="25"/>
      <c r="C927" s="25"/>
      <c r="D927" s="25"/>
      <c r="E927" s="25"/>
      <c r="F927" s="25"/>
      <c r="J927" s="24"/>
      <c r="U927" s="24"/>
    </row>
    <row r="928" spans="1:21" ht="12.75" x14ac:dyDescent="0.2">
      <c r="A928" s="25"/>
      <c r="B928" s="25"/>
      <c r="C928" s="25"/>
      <c r="D928" s="25"/>
      <c r="E928" s="25"/>
      <c r="F928" s="25"/>
      <c r="J928" s="24"/>
      <c r="U928" s="24"/>
    </row>
    <row r="929" spans="1:21" ht="12.75" x14ac:dyDescent="0.2">
      <c r="A929" s="25"/>
      <c r="B929" s="25"/>
      <c r="C929" s="25"/>
      <c r="D929" s="25"/>
      <c r="E929" s="25"/>
      <c r="F929" s="25"/>
      <c r="J929" s="24"/>
      <c r="U929" s="24"/>
    </row>
    <row r="930" spans="1:21" ht="12.75" x14ac:dyDescent="0.2">
      <c r="A930" s="25"/>
      <c r="B930" s="25"/>
      <c r="C930" s="25"/>
      <c r="D930" s="25"/>
      <c r="E930" s="25"/>
      <c r="F930" s="25"/>
      <c r="J930" s="24"/>
      <c r="U930" s="24"/>
    </row>
    <row r="931" spans="1:21" ht="12.75" x14ac:dyDescent="0.2">
      <c r="A931" s="25"/>
      <c r="B931" s="25"/>
      <c r="C931" s="25"/>
      <c r="D931" s="25"/>
      <c r="E931" s="25"/>
      <c r="F931" s="25"/>
      <c r="J931" s="24"/>
      <c r="U931" s="24"/>
    </row>
    <row r="932" spans="1:21" ht="12.75" x14ac:dyDescent="0.2">
      <c r="A932" s="25"/>
      <c r="B932" s="25"/>
      <c r="C932" s="25"/>
      <c r="D932" s="25"/>
      <c r="E932" s="25"/>
      <c r="F932" s="25"/>
      <c r="J932" s="24"/>
      <c r="U932" s="24"/>
    </row>
    <row r="933" spans="1:21" ht="12.75" x14ac:dyDescent="0.2">
      <c r="A933" s="25"/>
      <c r="B933" s="25"/>
      <c r="C933" s="25"/>
      <c r="D933" s="25"/>
      <c r="E933" s="25"/>
      <c r="F933" s="25"/>
      <c r="J933" s="24"/>
      <c r="U933" s="24"/>
    </row>
    <row r="934" spans="1:21" ht="12.75" x14ac:dyDescent="0.2">
      <c r="A934" s="25"/>
      <c r="B934" s="25"/>
      <c r="C934" s="25"/>
      <c r="D934" s="25"/>
      <c r="E934" s="25"/>
      <c r="F934" s="25"/>
      <c r="J934" s="24"/>
      <c r="U934" s="24"/>
    </row>
    <row r="935" spans="1:21" ht="12.75" x14ac:dyDescent="0.2">
      <c r="A935" s="25"/>
      <c r="B935" s="25"/>
      <c r="C935" s="25"/>
      <c r="D935" s="25"/>
      <c r="E935" s="25"/>
      <c r="F935" s="25"/>
      <c r="J935" s="24"/>
      <c r="U935" s="24"/>
    </row>
    <row r="936" spans="1:21" ht="12.75" x14ac:dyDescent="0.2">
      <c r="A936" s="25"/>
      <c r="B936" s="25"/>
      <c r="C936" s="25"/>
      <c r="D936" s="25"/>
      <c r="E936" s="25"/>
      <c r="F936" s="25"/>
      <c r="J936" s="24"/>
      <c r="U936" s="24"/>
    </row>
    <row r="937" spans="1:21" ht="12.75" x14ac:dyDescent="0.2">
      <c r="A937" s="25"/>
      <c r="B937" s="25"/>
      <c r="C937" s="25"/>
      <c r="D937" s="25"/>
      <c r="E937" s="25"/>
      <c r="F937" s="25"/>
      <c r="J937" s="24"/>
      <c r="U937" s="24"/>
    </row>
    <row r="938" spans="1:21" ht="12.75" x14ac:dyDescent="0.2">
      <c r="A938" s="25"/>
      <c r="B938" s="25"/>
      <c r="C938" s="25"/>
      <c r="D938" s="25"/>
      <c r="E938" s="25"/>
      <c r="F938" s="25"/>
      <c r="J938" s="24"/>
      <c r="U938" s="24"/>
    </row>
    <row r="939" spans="1:21" ht="12.75" x14ac:dyDescent="0.2">
      <c r="A939" s="25"/>
      <c r="B939" s="25"/>
      <c r="C939" s="25"/>
      <c r="D939" s="25"/>
      <c r="E939" s="25"/>
      <c r="F939" s="25"/>
      <c r="J939" s="24"/>
      <c r="U939" s="24"/>
    </row>
    <row r="940" spans="1:21" ht="12.75" x14ac:dyDescent="0.2">
      <c r="A940" s="25"/>
      <c r="B940" s="25"/>
      <c r="C940" s="25"/>
      <c r="D940" s="25"/>
      <c r="E940" s="25"/>
      <c r="F940" s="25"/>
      <c r="J940" s="24"/>
      <c r="U940" s="24"/>
    </row>
    <row r="941" spans="1:21" ht="12.75" x14ac:dyDescent="0.2">
      <c r="A941" s="25"/>
      <c r="B941" s="25"/>
      <c r="C941" s="25"/>
      <c r="D941" s="25"/>
      <c r="E941" s="25"/>
      <c r="F941" s="25"/>
      <c r="J941" s="24"/>
      <c r="U941" s="24"/>
    </row>
    <row r="942" spans="1:21" ht="12.75" x14ac:dyDescent="0.2">
      <c r="A942" s="25"/>
      <c r="B942" s="25"/>
      <c r="C942" s="25"/>
      <c r="D942" s="25"/>
      <c r="E942" s="25"/>
      <c r="F942" s="25"/>
      <c r="J942" s="24"/>
      <c r="U942" s="24"/>
    </row>
    <row r="943" spans="1:21" ht="12.75" x14ac:dyDescent="0.2">
      <c r="A943" s="25"/>
      <c r="B943" s="25"/>
      <c r="C943" s="25"/>
      <c r="D943" s="25"/>
      <c r="E943" s="25"/>
      <c r="F943" s="25"/>
      <c r="J943" s="24"/>
      <c r="U943" s="24"/>
    </row>
    <row r="944" spans="1:21" ht="12.75" x14ac:dyDescent="0.2">
      <c r="A944" s="25"/>
      <c r="B944" s="25"/>
      <c r="C944" s="25"/>
      <c r="D944" s="25"/>
      <c r="E944" s="25"/>
      <c r="F944" s="25"/>
      <c r="J944" s="24"/>
      <c r="U944" s="24"/>
    </row>
    <row r="945" spans="1:21" ht="12.75" x14ac:dyDescent="0.2">
      <c r="A945" s="25"/>
      <c r="B945" s="25"/>
      <c r="C945" s="25"/>
      <c r="D945" s="25"/>
      <c r="E945" s="25"/>
      <c r="F945" s="25"/>
      <c r="J945" s="24"/>
      <c r="U945" s="24"/>
    </row>
    <row r="946" spans="1:21" ht="12.75" x14ac:dyDescent="0.2">
      <c r="A946" s="25"/>
      <c r="B946" s="25"/>
      <c r="C946" s="25"/>
      <c r="D946" s="25"/>
      <c r="E946" s="25"/>
      <c r="F946" s="25"/>
      <c r="J946" s="24"/>
      <c r="U946" s="24"/>
    </row>
    <row r="947" spans="1:21" ht="12.75" x14ac:dyDescent="0.2">
      <c r="A947" s="25"/>
      <c r="B947" s="25"/>
      <c r="C947" s="25"/>
      <c r="D947" s="25"/>
      <c r="E947" s="25"/>
      <c r="F947" s="25"/>
      <c r="J947" s="24"/>
      <c r="U947" s="24"/>
    </row>
    <row r="948" spans="1:21" ht="12.75" x14ac:dyDescent="0.2">
      <c r="A948" s="25"/>
      <c r="B948" s="25"/>
      <c r="C948" s="25"/>
      <c r="D948" s="25"/>
      <c r="E948" s="25"/>
      <c r="F948" s="25"/>
      <c r="J948" s="24"/>
      <c r="U948" s="24"/>
    </row>
    <row r="949" spans="1:21" ht="12.75" x14ac:dyDescent="0.2">
      <c r="A949" s="25"/>
      <c r="B949" s="25"/>
      <c r="C949" s="25"/>
      <c r="D949" s="25"/>
      <c r="E949" s="25"/>
      <c r="F949" s="25"/>
      <c r="J949" s="24"/>
      <c r="U949" s="24"/>
    </row>
    <row r="950" spans="1:21" ht="12.75" x14ac:dyDescent="0.2">
      <c r="A950" s="25"/>
      <c r="B950" s="25"/>
      <c r="C950" s="25"/>
      <c r="D950" s="25"/>
      <c r="E950" s="25"/>
      <c r="F950" s="25"/>
      <c r="J950" s="24"/>
      <c r="U950" s="24"/>
    </row>
    <row r="951" spans="1:21" ht="12.75" x14ac:dyDescent="0.2">
      <c r="A951" s="25"/>
      <c r="B951" s="25"/>
      <c r="C951" s="25"/>
      <c r="D951" s="25"/>
      <c r="E951" s="25"/>
      <c r="F951" s="25"/>
      <c r="J951" s="24"/>
      <c r="U951" s="24"/>
    </row>
    <row r="952" spans="1:21" ht="12.75" x14ac:dyDescent="0.2">
      <c r="A952" s="25"/>
      <c r="B952" s="25"/>
      <c r="C952" s="25"/>
      <c r="D952" s="25"/>
      <c r="E952" s="25"/>
      <c r="F952" s="25"/>
      <c r="J952" s="24"/>
      <c r="U952" s="24"/>
    </row>
    <row r="953" spans="1:21" ht="12.75" x14ac:dyDescent="0.2">
      <c r="A953" s="25"/>
      <c r="B953" s="25"/>
      <c r="C953" s="25"/>
      <c r="D953" s="25"/>
      <c r="E953" s="25"/>
      <c r="F953" s="25"/>
      <c r="J953" s="24"/>
      <c r="U953" s="24"/>
    </row>
    <row r="954" spans="1:21" ht="12.75" x14ac:dyDescent="0.2">
      <c r="A954" s="25"/>
      <c r="B954" s="25"/>
      <c r="C954" s="25"/>
      <c r="D954" s="25"/>
      <c r="E954" s="25"/>
      <c r="F954" s="25"/>
      <c r="J954" s="24"/>
      <c r="U954" s="24"/>
    </row>
    <row r="955" spans="1:21" ht="12.75" x14ac:dyDescent="0.2">
      <c r="A955" s="25"/>
      <c r="B955" s="25"/>
      <c r="C955" s="25"/>
      <c r="D955" s="25"/>
      <c r="E955" s="25"/>
      <c r="F955" s="25"/>
      <c r="J955" s="24"/>
      <c r="U955" s="24"/>
    </row>
    <row r="956" spans="1:21" ht="12.75" x14ac:dyDescent="0.2">
      <c r="A956" s="25"/>
      <c r="B956" s="25"/>
      <c r="C956" s="25"/>
      <c r="D956" s="25"/>
      <c r="E956" s="25"/>
      <c r="F956" s="25"/>
      <c r="J956" s="24"/>
      <c r="U956" s="24"/>
    </row>
    <row r="957" spans="1:21" ht="12.75" x14ac:dyDescent="0.2">
      <c r="A957" s="25"/>
      <c r="B957" s="25"/>
      <c r="C957" s="25"/>
      <c r="D957" s="25"/>
      <c r="E957" s="25"/>
      <c r="F957" s="25"/>
      <c r="J957" s="24"/>
      <c r="U957" s="24"/>
    </row>
    <row r="958" spans="1:21" ht="12.75" x14ac:dyDescent="0.2">
      <c r="A958" s="25"/>
      <c r="B958" s="25"/>
      <c r="C958" s="25"/>
      <c r="D958" s="25"/>
      <c r="E958" s="25"/>
      <c r="F958" s="25"/>
      <c r="J958" s="24"/>
      <c r="U958" s="24"/>
    </row>
    <row r="959" spans="1:21" ht="12.75" x14ac:dyDescent="0.2">
      <c r="A959" s="25"/>
      <c r="B959" s="25"/>
      <c r="C959" s="25"/>
      <c r="D959" s="25"/>
      <c r="E959" s="25"/>
      <c r="F959" s="25"/>
      <c r="J959" s="24"/>
      <c r="U959" s="24"/>
    </row>
    <row r="960" spans="1:21" ht="12.75" x14ac:dyDescent="0.2">
      <c r="A960" s="25"/>
      <c r="B960" s="25"/>
      <c r="C960" s="25"/>
      <c r="D960" s="25"/>
      <c r="E960" s="25"/>
      <c r="F960" s="25"/>
      <c r="J960" s="24"/>
      <c r="U960" s="24"/>
    </row>
    <row r="961" spans="1:21" ht="12.75" x14ac:dyDescent="0.2">
      <c r="A961" s="25"/>
      <c r="B961" s="25"/>
      <c r="C961" s="25"/>
      <c r="D961" s="25"/>
      <c r="E961" s="25"/>
      <c r="F961" s="25"/>
      <c r="J961" s="24"/>
      <c r="U961" s="24"/>
    </row>
    <row r="962" spans="1:21" ht="12.75" x14ac:dyDescent="0.2">
      <c r="A962" s="25"/>
      <c r="B962" s="25"/>
      <c r="C962" s="25"/>
      <c r="D962" s="25"/>
      <c r="E962" s="25"/>
      <c r="F962" s="25"/>
      <c r="J962" s="24"/>
      <c r="U962" s="24"/>
    </row>
    <row r="963" spans="1:21" ht="12.75" x14ac:dyDescent="0.2">
      <c r="A963" s="25"/>
      <c r="B963" s="25"/>
      <c r="C963" s="25"/>
      <c r="D963" s="25"/>
      <c r="E963" s="25"/>
      <c r="F963" s="25"/>
      <c r="J963" s="24"/>
      <c r="U963" s="24"/>
    </row>
    <row r="964" spans="1:21" ht="12.75" x14ac:dyDescent="0.2">
      <c r="A964" s="25"/>
      <c r="B964" s="25"/>
      <c r="C964" s="25"/>
      <c r="D964" s="25"/>
      <c r="E964" s="25"/>
      <c r="F964" s="25"/>
      <c r="J964" s="24"/>
      <c r="U964" s="24"/>
    </row>
    <row r="965" spans="1:21" ht="12.75" x14ac:dyDescent="0.2">
      <c r="A965" s="25"/>
      <c r="B965" s="25"/>
      <c r="C965" s="25"/>
      <c r="D965" s="25"/>
      <c r="E965" s="25"/>
      <c r="F965" s="25"/>
      <c r="J965" s="24"/>
      <c r="U965" s="24"/>
    </row>
    <row r="966" spans="1:21" ht="12.75" x14ac:dyDescent="0.2">
      <c r="A966" s="25"/>
      <c r="B966" s="25"/>
      <c r="C966" s="25"/>
      <c r="D966" s="25"/>
      <c r="E966" s="25"/>
      <c r="F966" s="25"/>
      <c r="J966" s="24"/>
      <c r="U966" s="24"/>
    </row>
    <row r="967" spans="1:21" ht="12.75" x14ac:dyDescent="0.2">
      <c r="A967" s="25"/>
      <c r="B967" s="25"/>
      <c r="C967" s="25"/>
      <c r="D967" s="25"/>
      <c r="E967" s="25"/>
      <c r="F967" s="25"/>
      <c r="J967" s="24"/>
      <c r="U967" s="24"/>
    </row>
    <row r="968" spans="1:21" ht="12.75" x14ac:dyDescent="0.2">
      <c r="A968" s="25"/>
      <c r="B968" s="25"/>
      <c r="C968" s="25"/>
      <c r="D968" s="25"/>
      <c r="E968" s="25"/>
      <c r="F968" s="25"/>
      <c r="J968" s="24"/>
      <c r="U968" s="24"/>
    </row>
    <row r="969" spans="1:21" ht="12.75" x14ac:dyDescent="0.2">
      <c r="A969" s="25"/>
      <c r="B969" s="25"/>
      <c r="C969" s="25"/>
      <c r="D969" s="25"/>
      <c r="E969" s="25"/>
      <c r="F969" s="25"/>
      <c r="J969" s="24"/>
      <c r="U969" s="24"/>
    </row>
    <row r="970" spans="1:21" ht="12.75" x14ac:dyDescent="0.2">
      <c r="A970" s="25"/>
      <c r="B970" s="25"/>
      <c r="C970" s="25"/>
      <c r="D970" s="25"/>
      <c r="E970" s="25"/>
      <c r="F970" s="25"/>
      <c r="J970" s="24"/>
      <c r="U970" s="24"/>
    </row>
    <row r="971" spans="1:21" ht="12.75" x14ac:dyDescent="0.2">
      <c r="A971" s="25"/>
      <c r="B971" s="25"/>
      <c r="C971" s="25"/>
      <c r="D971" s="25"/>
      <c r="E971" s="25"/>
      <c r="F971" s="25"/>
      <c r="J971" s="24"/>
      <c r="U971" s="24"/>
    </row>
    <row r="972" spans="1:21" ht="12.75" x14ac:dyDescent="0.2">
      <c r="A972" s="25"/>
      <c r="B972" s="25"/>
      <c r="C972" s="25"/>
      <c r="D972" s="25"/>
      <c r="E972" s="25"/>
      <c r="F972" s="25"/>
      <c r="J972" s="24"/>
      <c r="U972" s="24"/>
    </row>
    <row r="973" spans="1:21" ht="12.75" x14ac:dyDescent="0.2">
      <c r="A973" s="25"/>
      <c r="B973" s="25"/>
      <c r="C973" s="25"/>
      <c r="D973" s="25"/>
      <c r="E973" s="25"/>
      <c r="F973" s="25"/>
      <c r="J973" s="24"/>
      <c r="U973" s="24"/>
    </row>
    <row r="974" spans="1:21" ht="12.75" x14ac:dyDescent="0.2">
      <c r="A974" s="25"/>
      <c r="B974" s="25"/>
      <c r="C974" s="25"/>
      <c r="D974" s="25"/>
      <c r="E974" s="25"/>
      <c r="F974" s="25"/>
      <c r="J974" s="24"/>
      <c r="U974" s="24"/>
    </row>
    <row r="975" spans="1:21" ht="12.75" x14ac:dyDescent="0.2">
      <c r="A975" s="25"/>
      <c r="B975" s="25"/>
      <c r="C975" s="25"/>
      <c r="D975" s="25"/>
      <c r="E975" s="25"/>
      <c r="F975" s="25"/>
      <c r="J975" s="24"/>
      <c r="U975" s="24"/>
    </row>
    <row r="976" spans="1:21" ht="12.75" x14ac:dyDescent="0.2">
      <c r="A976" s="25"/>
      <c r="B976" s="25"/>
      <c r="C976" s="25"/>
      <c r="D976" s="25"/>
      <c r="E976" s="25"/>
      <c r="F976" s="25"/>
      <c r="J976" s="24"/>
      <c r="U976" s="24"/>
    </row>
    <row r="977" spans="1:21" ht="12.75" x14ac:dyDescent="0.2">
      <c r="A977" s="25"/>
      <c r="B977" s="25"/>
      <c r="C977" s="25"/>
      <c r="D977" s="25"/>
      <c r="E977" s="25"/>
      <c r="F977" s="25"/>
      <c r="J977" s="24"/>
      <c r="U977" s="24"/>
    </row>
    <row r="978" spans="1:21" ht="12.75" x14ac:dyDescent="0.2">
      <c r="A978" s="25"/>
      <c r="B978" s="25"/>
      <c r="C978" s="25"/>
      <c r="D978" s="25"/>
      <c r="E978" s="25"/>
      <c r="F978" s="25"/>
      <c r="J978" s="24"/>
      <c r="U978" s="24"/>
    </row>
    <row r="979" spans="1:21" ht="12.75" x14ac:dyDescent="0.2">
      <c r="A979" s="25"/>
      <c r="B979" s="25"/>
      <c r="C979" s="25"/>
      <c r="D979" s="25"/>
      <c r="E979" s="25"/>
      <c r="F979" s="25"/>
      <c r="J979" s="24"/>
      <c r="U979" s="24"/>
    </row>
    <row r="980" spans="1:21" ht="12.75" x14ac:dyDescent="0.2">
      <c r="A980" s="25"/>
      <c r="B980" s="25"/>
      <c r="C980" s="25"/>
      <c r="D980" s="25"/>
      <c r="E980" s="25"/>
      <c r="F980" s="25"/>
      <c r="J980" s="24"/>
      <c r="U980" s="24"/>
    </row>
    <row r="981" spans="1:21" ht="12.75" x14ac:dyDescent="0.2">
      <c r="A981" s="25"/>
      <c r="B981" s="25"/>
      <c r="C981" s="25"/>
      <c r="D981" s="25"/>
      <c r="E981" s="25"/>
      <c r="F981" s="25"/>
      <c r="J981" s="24"/>
      <c r="U981" s="24"/>
    </row>
    <row r="982" spans="1:21" ht="12.75" x14ac:dyDescent="0.2">
      <c r="A982" s="25"/>
      <c r="B982" s="25"/>
      <c r="C982" s="25"/>
      <c r="D982" s="25"/>
      <c r="E982" s="25"/>
      <c r="F982" s="25"/>
      <c r="J982" s="24"/>
      <c r="U982" s="24"/>
    </row>
    <row r="983" spans="1:21" ht="12.75" x14ac:dyDescent="0.2">
      <c r="A983" s="25"/>
      <c r="B983" s="25"/>
      <c r="C983" s="25"/>
      <c r="D983" s="25"/>
      <c r="E983" s="25"/>
      <c r="F983" s="25"/>
      <c r="J983" s="24"/>
      <c r="U983" s="24"/>
    </row>
    <row r="984" spans="1:21" ht="12.75" x14ac:dyDescent="0.2">
      <c r="A984" s="25"/>
      <c r="B984" s="25"/>
      <c r="C984" s="25"/>
      <c r="D984" s="25"/>
      <c r="E984" s="25"/>
      <c r="F984" s="25"/>
      <c r="J984" s="24"/>
      <c r="U984" s="24"/>
    </row>
    <row r="985" spans="1:21" ht="12.75" x14ac:dyDescent="0.2">
      <c r="A985" s="25"/>
      <c r="B985" s="25"/>
      <c r="C985" s="25"/>
      <c r="D985" s="25"/>
      <c r="E985" s="25"/>
      <c r="F985" s="25"/>
      <c r="J985" s="24"/>
      <c r="U985" s="24"/>
    </row>
    <row r="986" spans="1:21" ht="12.75" x14ac:dyDescent="0.2">
      <c r="A986" s="25"/>
      <c r="B986" s="25"/>
      <c r="C986" s="25"/>
      <c r="D986" s="25"/>
      <c r="E986" s="25"/>
      <c r="F986" s="25"/>
      <c r="J986" s="24"/>
      <c r="U986" s="24"/>
    </row>
    <row r="987" spans="1:21" ht="12.75" x14ac:dyDescent="0.2">
      <c r="A987" s="25"/>
      <c r="B987" s="25"/>
      <c r="C987" s="25"/>
      <c r="D987" s="25"/>
      <c r="E987" s="25"/>
      <c r="F987" s="25"/>
      <c r="J987" s="24"/>
      <c r="U987" s="24"/>
    </row>
    <row r="988" spans="1:21" ht="12.75" x14ac:dyDescent="0.2">
      <c r="A988" s="25"/>
      <c r="B988" s="25"/>
      <c r="C988" s="25"/>
      <c r="D988" s="25"/>
      <c r="E988" s="25"/>
      <c r="F988" s="25"/>
      <c r="J988" s="24"/>
      <c r="U988" s="24"/>
    </row>
    <row r="989" spans="1:21" ht="12.75" x14ac:dyDescent="0.2">
      <c r="A989" s="25"/>
      <c r="B989" s="25"/>
      <c r="C989" s="25"/>
      <c r="D989" s="25"/>
      <c r="E989" s="25"/>
      <c r="F989" s="25"/>
      <c r="J989" s="24"/>
      <c r="U989" s="24"/>
    </row>
    <row r="990" spans="1:21" ht="12.75" x14ac:dyDescent="0.2">
      <c r="A990" s="25"/>
      <c r="B990" s="25"/>
      <c r="C990" s="25"/>
      <c r="D990" s="25"/>
      <c r="E990" s="25"/>
      <c r="F990" s="25"/>
      <c r="J990" s="24"/>
      <c r="U990" s="24"/>
    </row>
    <row r="991" spans="1:21" ht="12.75" x14ac:dyDescent="0.2">
      <c r="A991" s="25"/>
      <c r="B991" s="25"/>
      <c r="C991" s="25"/>
      <c r="D991" s="25"/>
      <c r="E991" s="25"/>
      <c r="F991" s="25"/>
      <c r="J991" s="24"/>
      <c r="U991" s="24"/>
    </row>
    <row r="992" spans="1:21" ht="12.75" x14ac:dyDescent="0.2">
      <c r="A992" s="25"/>
      <c r="B992" s="25"/>
      <c r="C992" s="25"/>
      <c r="D992" s="25"/>
      <c r="E992" s="25"/>
      <c r="F992" s="25"/>
      <c r="J992" s="24"/>
      <c r="U992" s="24"/>
    </row>
    <row r="993" spans="1:21" ht="12.75" x14ac:dyDescent="0.2">
      <c r="A993" s="25"/>
      <c r="B993" s="25"/>
      <c r="C993" s="25"/>
      <c r="D993" s="25"/>
      <c r="E993" s="25"/>
      <c r="F993" s="25"/>
      <c r="J993" s="24"/>
      <c r="U993" s="24"/>
    </row>
    <row r="994" spans="1:21" ht="12.75" x14ac:dyDescent="0.2">
      <c r="A994" s="25"/>
      <c r="B994" s="25"/>
      <c r="C994" s="25"/>
      <c r="D994" s="25"/>
      <c r="E994" s="25"/>
      <c r="F994" s="25"/>
      <c r="J994" s="24"/>
      <c r="U994" s="24"/>
    </row>
    <row r="995" spans="1:21" ht="12.75" x14ac:dyDescent="0.2">
      <c r="A995" s="25"/>
      <c r="B995" s="25"/>
      <c r="C995" s="25"/>
      <c r="D995" s="25"/>
      <c r="E995" s="25"/>
      <c r="F995" s="25"/>
      <c r="J995" s="24"/>
      <c r="U995" s="24"/>
    </row>
    <row r="996" spans="1:21" ht="12.75" x14ac:dyDescent="0.2">
      <c r="A996" s="25"/>
      <c r="B996" s="25"/>
      <c r="C996" s="25"/>
      <c r="D996" s="25"/>
      <c r="E996" s="25"/>
      <c r="F996" s="25"/>
      <c r="J996" s="24"/>
      <c r="U996" s="24"/>
    </row>
    <row r="997" spans="1:21" ht="12.75" x14ac:dyDescent="0.2">
      <c r="A997" s="25"/>
      <c r="B997" s="25"/>
      <c r="C997" s="25"/>
      <c r="D997" s="25"/>
      <c r="E997" s="25"/>
      <c r="F997" s="25"/>
      <c r="J997" s="24"/>
      <c r="U997" s="24"/>
    </row>
    <row r="998" spans="1:21" ht="12.75" x14ac:dyDescent="0.2">
      <c r="A998" s="25"/>
      <c r="B998" s="25"/>
      <c r="C998" s="25"/>
      <c r="D998" s="25"/>
      <c r="E998" s="25"/>
      <c r="F998" s="25"/>
      <c r="J998" s="24"/>
      <c r="U998" s="24"/>
    </row>
    <row r="999" spans="1:21" ht="12.75" x14ac:dyDescent="0.2">
      <c r="A999" s="25"/>
      <c r="B999" s="25"/>
      <c r="C999" s="25"/>
      <c r="D999" s="25"/>
      <c r="E999" s="25"/>
      <c r="F999" s="25"/>
      <c r="J999" s="24"/>
      <c r="U999" s="24"/>
    </row>
    <row r="1000" spans="1:21" ht="12.75" x14ac:dyDescent="0.2">
      <c r="A1000" s="25"/>
      <c r="B1000" s="25"/>
      <c r="C1000" s="25"/>
      <c r="D1000" s="25"/>
      <c r="E1000" s="25"/>
      <c r="F1000" s="25"/>
      <c r="J1000" s="24"/>
      <c r="U1000" s="24"/>
    </row>
    <row r="1001" spans="1:21" ht="12.75" x14ac:dyDescent="0.2">
      <c r="A1001" s="25"/>
      <c r="B1001" s="25"/>
      <c r="C1001" s="25"/>
      <c r="D1001" s="25"/>
      <c r="E1001" s="25"/>
      <c r="F1001" s="25"/>
      <c r="J1001" s="24"/>
      <c r="U1001" s="24"/>
    </row>
    <row r="1002" spans="1:21" ht="12.75" x14ac:dyDescent="0.2">
      <c r="A1002" s="25"/>
      <c r="B1002" s="25"/>
      <c r="C1002" s="25"/>
      <c r="D1002" s="25"/>
      <c r="E1002" s="25"/>
      <c r="F1002" s="25"/>
      <c r="J1002" s="24"/>
      <c r="U1002" s="24"/>
    </row>
    <row r="1003" spans="1:21" ht="12.75" x14ac:dyDescent="0.2">
      <c r="A1003" s="25"/>
      <c r="B1003" s="25"/>
      <c r="C1003" s="25"/>
      <c r="D1003" s="25"/>
      <c r="E1003" s="25"/>
      <c r="F1003" s="25"/>
      <c r="J1003" s="24"/>
      <c r="U1003" s="24"/>
    </row>
    <row r="1004" spans="1:21" ht="12.75" x14ac:dyDescent="0.2">
      <c r="A1004" s="25"/>
      <c r="B1004" s="25"/>
      <c r="C1004" s="25"/>
      <c r="D1004" s="25"/>
      <c r="E1004" s="25"/>
      <c r="F1004" s="25"/>
      <c r="J1004" s="24"/>
      <c r="U1004" s="24"/>
    </row>
    <row r="1005" spans="1:21" ht="12.75" x14ac:dyDescent="0.2">
      <c r="A1005" s="25"/>
      <c r="B1005" s="25"/>
      <c r="C1005" s="25"/>
      <c r="D1005" s="25"/>
      <c r="E1005" s="25"/>
      <c r="F1005" s="25"/>
      <c r="J1005" s="24"/>
      <c r="U1005" s="24"/>
    </row>
    <row r="1006" spans="1:21" ht="12.75" x14ac:dyDescent="0.2">
      <c r="A1006" s="25"/>
      <c r="B1006" s="25"/>
      <c r="C1006" s="25"/>
      <c r="D1006" s="25"/>
      <c r="E1006" s="25"/>
      <c r="F1006" s="25"/>
      <c r="J1006" s="24"/>
      <c r="U1006" s="24"/>
    </row>
    <row r="1007" spans="1:21" ht="12.75" x14ac:dyDescent="0.2">
      <c r="A1007" s="25"/>
      <c r="B1007" s="25"/>
      <c r="C1007" s="25"/>
      <c r="D1007" s="25"/>
      <c r="E1007" s="25"/>
      <c r="F1007" s="25"/>
      <c r="J1007" s="24"/>
      <c r="U1007" s="24"/>
    </row>
    <row r="1008" spans="1:21" ht="12.75" x14ac:dyDescent="0.2">
      <c r="A1008" s="25"/>
      <c r="B1008" s="25"/>
      <c r="C1008" s="25"/>
      <c r="D1008" s="25"/>
      <c r="E1008" s="25"/>
      <c r="F1008" s="25"/>
      <c r="J1008" s="24"/>
      <c r="U1008" s="24"/>
    </row>
    <row r="1009" spans="1:21" ht="12.75" x14ac:dyDescent="0.2">
      <c r="A1009" s="25"/>
      <c r="B1009" s="25"/>
      <c r="C1009" s="25"/>
      <c r="D1009" s="25"/>
      <c r="E1009" s="25"/>
      <c r="F1009" s="25"/>
      <c r="J1009" s="24"/>
      <c r="U1009" s="24"/>
    </row>
    <row r="1010" spans="1:21" ht="12.75" x14ac:dyDescent="0.2">
      <c r="A1010" s="25"/>
      <c r="B1010" s="25"/>
      <c r="C1010" s="25"/>
      <c r="D1010" s="25"/>
      <c r="E1010" s="25"/>
      <c r="F1010" s="25"/>
      <c r="J1010" s="24"/>
      <c r="U1010" s="24"/>
    </row>
    <row r="1011" spans="1:21" ht="12.75" x14ac:dyDescent="0.2">
      <c r="A1011" s="25"/>
      <c r="B1011" s="25"/>
      <c r="C1011" s="25"/>
      <c r="D1011" s="25"/>
      <c r="E1011" s="25"/>
      <c r="F1011" s="25"/>
      <c r="J1011" s="24"/>
      <c r="U1011" s="24"/>
    </row>
    <row r="1012" spans="1:21" ht="12.75" x14ac:dyDescent="0.2">
      <c r="A1012" s="25"/>
      <c r="B1012" s="25"/>
      <c r="C1012" s="25"/>
      <c r="D1012" s="25"/>
      <c r="E1012" s="25"/>
      <c r="F1012" s="25"/>
      <c r="J1012" s="24"/>
      <c r="U1012" s="24"/>
    </row>
    <row r="1013" spans="1:21" ht="12.75" x14ac:dyDescent="0.2">
      <c r="A1013" s="25"/>
      <c r="B1013" s="25"/>
      <c r="C1013" s="25"/>
      <c r="D1013" s="25"/>
      <c r="E1013" s="25"/>
      <c r="F1013" s="25"/>
      <c r="J1013" s="24"/>
      <c r="U1013" s="24"/>
    </row>
    <row r="1014" spans="1:21" ht="12.75" x14ac:dyDescent="0.2">
      <c r="A1014" s="25"/>
      <c r="B1014" s="25"/>
      <c r="C1014" s="25"/>
      <c r="D1014" s="25"/>
      <c r="E1014" s="25"/>
      <c r="F1014" s="25"/>
      <c r="J1014" s="24"/>
      <c r="U1014" s="24"/>
    </row>
    <row r="1015" spans="1:21" ht="12.75" x14ac:dyDescent="0.2">
      <c r="A1015" s="25"/>
      <c r="B1015" s="25"/>
      <c r="C1015" s="25"/>
      <c r="D1015" s="25"/>
      <c r="E1015" s="25"/>
      <c r="F1015" s="25"/>
      <c r="J1015" s="24"/>
      <c r="U1015" s="24"/>
    </row>
    <row r="1016" spans="1:21" ht="12.75" x14ac:dyDescent="0.2">
      <c r="A1016" s="25"/>
      <c r="B1016" s="25"/>
      <c r="C1016" s="25"/>
      <c r="D1016" s="25"/>
      <c r="E1016" s="25"/>
      <c r="F1016" s="25"/>
      <c r="J1016" s="24"/>
      <c r="U1016" s="24"/>
    </row>
    <row r="1017" spans="1:21" ht="12.75" x14ac:dyDescent="0.2">
      <c r="A1017" s="25"/>
      <c r="B1017" s="25"/>
      <c r="C1017" s="25"/>
      <c r="D1017" s="25"/>
      <c r="E1017" s="25"/>
      <c r="F1017" s="25"/>
      <c r="J1017" s="24"/>
      <c r="U1017" s="24"/>
    </row>
    <row r="1018" spans="1:21" ht="12.75" x14ac:dyDescent="0.2">
      <c r="A1018" s="25"/>
      <c r="B1018" s="25"/>
      <c r="C1018" s="25"/>
      <c r="D1018" s="25"/>
      <c r="E1018" s="25"/>
      <c r="F1018" s="25"/>
      <c r="J1018" s="24"/>
      <c r="U1018" s="24"/>
    </row>
    <row r="1019" spans="1:21" ht="12.75" x14ac:dyDescent="0.2">
      <c r="A1019" s="25"/>
      <c r="B1019" s="25"/>
      <c r="C1019" s="25"/>
      <c r="D1019" s="25"/>
      <c r="E1019" s="25"/>
      <c r="F1019" s="25"/>
      <c r="J1019" s="24"/>
      <c r="U1019" s="24"/>
    </row>
    <row r="1020" spans="1:21" ht="12.75" x14ac:dyDescent="0.2">
      <c r="A1020" s="25"/>
      <c r="B1020" s="25"/>
      <c r="C1020" s="25"/>
      <c r="D1020" s="25"/>
      <c r="E1020" s="25"/>
      <c r="F1020" s="25"/>
      <c r="J1020" s="24"/>
      <c r="U1020" s="24"/>
    </row>
    <row r="1021" spans="1:21" ht="12.75" x14ac:dyDescent="0.2">
      <c r="A1021" s="25"/>
      <c r="B1021" s="25"/>
      <c r="C1021" s="25"/>
      <c r="D1021" s="25"/>
      <c r="E1021" s="25"/>
      <c r="F1021" s="25"/>
      <c r="J1021" s="24"/>
      <c r="U1021" s="24"/>
    </row>
    <row r="1022" spans="1:21" ht="12.75" x14ac:dyDescent="0.2">
      <c r="A1022" s="25"/>
      <c r="B1022" s="25"/>
      <c r="C1022" s="25"/>
      <c r="D1022" s="25"/>
      <c r="E1022" s="25"/>
      <c r="F1022" s="25"/>
      <c r="J1022" s="24"/>
      <c r="U1022" s="24"/>
    </row>
    <row r="1023" spans="1:21" ht="12.75" x14ac:dyDescent="0.2">
      <c r="A1023" s="25"/>
      <c r="B1023" s="25"/>
      <c r="C1023" s="25"/>
      <c r="D1023" s="25"/>
      <c r="E1023" s="25"/>
      <c r="F1023" s="25"/>
      <c r="J1023" s="24"/>
      <c r="U1023" s="24"/>
    </row>
    <row r="1024" spans="1:21" ht="12.75" x14ac:dyDescent="0.2">
      <c r="A1024" s="25"/>
      <c r="B1024" s="25"/>
      <c r="C1024" s="25"/>
      <c r="D1024" s="25"/>
      <c r="E1024" s="25"/>
      <c r="F1024" s="25"/>
      <c r="J1024" s="24"/>
      <c r="U1024" s="24"/>
    </row>
    <row r="1025" spans="1:21" ht="12.75" x14ac:dyDescent="0.2">
      <c r="A1025" s="25"/>
      <c r="B1025" s="25"/>
      <c r="C1025" s="25"/>
      <c r="D1025" s="25"/>
      <c r="E1025" s="25"/>
      <c r="F1025" s="25"/>
      <c r="J1025" s="24"/>
      <c r="U1025" s="24"/>
    </row>
    <row r="1026" spans="1:21" ht="12.75" x14ac:dyDescent="0.2">
      <c r="A1026" s="25"/>
      <c r="B1026" s="25"/>
      <c r="C1026" s="25"/>
      <c r="D1026" s="25"/>
      <c r="E1026" s="25"/>
      <c r="F1026" s="25"/>
      <c r="J1026" s="24"/>
      <c r="U1026" s="24"/>
    </row>
    <row r="1027" spans="1:21" ht="12.75" x14ac:dyDescent="0.2">
      <c r="A1027" s="25"/>
      <c r="B1027" s="25"/>
      <c r="C1027" s="25"/>
      <c r="D1027" s="25"/>
      <c r="E1027" s="25"/>
      <c r="F1027" s="25"/>
      <c r="J1027" s="24"/>
      <c r="U1027" s="24"/>
    </row>
    <row r="1028" spans="1:21" ht="12.75" x14ac:dyDescent="0.2">
      <c r="A1028" s="25"/>
      <c r="B1028" s="25"/>
      <c r="C1028" s="25"/>
      <c r="D1028" s="25"/>
      <c r="E1028" s="25"/>
      <c r="F1028" s="25"/>
      <c r="J1028" s="24"/>
      <c r="U1028" s="24"/>
    </row>
    <row r="1029" spans="1:21" ht="12.75" x14ac:dyDescent="0.2">
      <c r="A1029" s="25"/>
      <c r="B1029" s="25"/>
      <c r="C1029" s="25"/>
      <c r="D1029" s="25"/>
      <c r="E1029" s="25"/>
      <c r="F1029" s="25"/>
      <c r="J1029" s="24"/>
      <c r="U1029" s="24"/>
    </row>
    <row r="1030" spans="1:21" ht="12.75" x14ac:dyDescent="0.2">
      <c r="A1030" s="25"/>
      <c r="B1030" s="25"/>
      <c r="C1030" s="25"/>
      <c r="D1030" s="25"/>
      <c r="E1030" s="25"/>
      <c r="F1030" s="25"/>
      <c r="J1030" s="24"/>
      <c r="U1030" s="24"/>
    </row>
    <row r="1031" spans="1:21" ht="12.75" x14ac:dyDescent="0.2">
      <c r="A1031" s="25"/>
      <c r="B1031" s="25"/>
      <c r="C1031" s="25"/>
      <c r="D1031" s="25"/>
      <c r="E1031" s="25"/>
      <c r="F1031" s="25"/>
      <c r="J1031" s="24"/>
      <c r="U1031" s="24"/>
    </row>
    <row r="1032" spans="1:21" ht="12.75" x14ac:dyDescent="0.2">
      <c r="A1032" s="25"/>
      <c r="B1032" s="25"/>
      <c r="C1032" s="25"/>
      <c r="D1032" s="25"/>
      <c r="E1032" s="25"/>
      <c r="F1032" s="25"/>
      <c r="J1032" s="24"/>
      <c r="U1032" s="24"/>
    </row>
    <row r="1033" spans="1:21" ht="12.75" x14ac:dyDescent="0.2">
      <c r="A1033" s="25"/>
      <c r="B1033" s="25"/>
      <c r="C1033" s="25"/>
      <c r="D1033" s="25"/>
      <c r="E1033" s="25"/>
      <c r="F1033" s="25"/>
      <c r="J1033" s="24"/>
      <c r="U1033" s="24"/>
    </row>
    <row r="1034" spans="1:21" ht="12.75" x14ac:dyDescent="0.2">
      <c r="A1034" s="25"/>
      <c r="B1034" s="25"/>
      <c r="C1034" s="25"/>
      <c r="D1034" s="25"/>
      <c r="E1034" s="25"/>
      <c r="F1034" s="25"/>
      <c r="J1034" s="24"/>
      <c r="U1034" s="24"/>
    </row>
    <row r="1035" spans="1:21" ht="12.75" x14ac:dyDescent="0.2">
      <c r="A1035" s="25"/>
      <c r="B1035" s="25"/>
      <c r="C1035" s="25"/>
      <c r="D1035" s="25"/>
      <c r="E1035" s="25"/>
      <c r="F1035" s="25"/>
      <c r="J1035" s="24"/>
      <c r="U1035" s="24"/>
    </row>
    <row r="1036" spans="1:21" ht="12.75" x14ac:dyDescent="0.2">
      <c r="A1036" s="25"/>
      <c r="B1036" s="25"/>
      <c r="C1036" s="25"/>
      <c r="D1036" s="25"/>
      <c r="E1036" s="25"/>
      <c r="F1036" s="25"/>
      <c r="J1036" s="24"/>
      <c r="U1036" s="24"/>
    </row>
    <row r="1037" spans="1:21" ht="12.75" x14ac:dyDescent="0.2">
      <c r="A1037" s="25"/>
      <c r="B1037" s="25"/>
      <c r="C1037" s="25"/>
      <c r="D1037" s="25"/>
      <c r="E1037" s="25"/>
      <c r="F1037" s="25"/>
      <c r="J1037" s="24"/>
      <c r="U1037" s="24"/>
    </row>
    <row r="1038" spans="1:21" ht="12.75" x14ac:dyDescent="0.2">
      <c r="A1038" s="25"/>
      <c r="B1038" s="25"/>
      <c r="C1038" s="25"/>
      <c r="D1038" s="25"/>
      <c r="E1038" s="25"/>
      <c r="F1038" s="25"/>
      <c r="J1038" s="24"/>
      <c r="U1038" s="24"/>
    </row>
    <row r="1039" spans="1:21" ht="12.75" x14ac:dyDescent="0.2">
      <c r="A1039" s="25"/>
      <c r="B1039" s="25"/>
      <c r="C1039" s="25"/>
      <c r="D1039" s="25"/>
      <c r="E1039" s="25"/>
      <c r="F1039" s="25"/>
      <c r="J1039" s="24"/>
      <c r="U1039" s="24"/>
    </row>
    <row r="1040" spans="1:21" ht="12.75" x14ac:dyDescent="0.2">
      <c r="A1040" s="25"/>
      <c r="B1040" s="25"/>
      <c r="C1040" s="25"/>
      <c r="D1040" s="25"/>
      <c r="E1040" s="25"/>
      <c r="F1040" s="25"/>
      <c r="J1040" s="24"/>
      <c r="U1040" s="24"/>
    </row>
    <row r="1041" spans="1:21" ht="12.75" x14ac:dyDescent="0.2">
      <c r="A1041" s="25"/>
      <c r="B1041" s="25"/>
      <c r="C1041" s="25"/>
      <c r="D1041" s="25"/>
      <c r="E1041" s="25"/>
      <c r="F1041" s="25"/>
      <c r="J1041" s="24"/>
      <c r="U1041" s="24"/>
    </row>
    <row r="1042" spans="1:21" ht="12.75" x14ac:dyDescent="0.2">
      <c r="A1042" s="25"/>
      <c r="B1042" s="25"/>
      <c r="C1042" s="25"/>
      <c r="D1042" s="25"/>
      <c r="E1042" s="25"/>
      <c r="F1042" s="25"/>
      <c r="J1042" s="24"/>
      <c r="U1042" s="24"/>
    </row>
    <row r="1043" spans="1:21" ht="12.75" x14ac:dyDescent="0.2">
      <c r="A1043" s="25"/>
      <c r="B1043" s="25"/>
      <c r="C1043" s="25"/>
      <c r="D1043" s="25"/>
      <c r="E1043" s="25"/>
      <c r="F1043" s="25"/>
      <c r="J1043" s="24"/>
      <c r="U1043" s="24"/>
    </row>
    <row r="1044" spans="1:21" ht="12.75" x14ac:dyDescent="0.2">
      <c r="A1044" s="25"/>
      <c r="B1044" s="25"/>
      <c r="C1044" s="25"/>
      <c r="D1044" s="25"/>
      <c r="E1044" s="25"/>
      <c r="F1044" s="25"/>
      <c r="J1044" s="24"/>
      <c r="U1044" s="24"/>
    </row>
    <row r="1045" spans="1:21" ht="12.75" x14ac:dyDescent="0.2">
      <c r="A1045" s="25"/>
      <c r="B1045" s="25"/>
      <c r="C1045" s="25"/>
      <c r="D1045" s="25"/>
      <c r="E1045" s="25"/>
      <c r="F1045" s="25"/>
      <c r="J1045" s="24"/>
      <c r="U1045" s="24"/>
    </row>
    <row r="1046" spans="1:21" ht="12.75" x14ac:dyDescent="0.2">
      <c r="A1046" s="25"/>
      <c r="B1046" s="25"/>
      <c r="C1046" s="25"/>
      <c r="D1046" s="25"/>
      <c r="E1046" s="25"/>
      <c r="F1046" s="25"/>
      <c r="J1046" s="24"/>
      <c r="U1046" s="24"/>
    </row>
    <row r="1047" spans="1:21" ht="12.75" x14ac:dyDescent="0.2">
      <c r="A1047" s="25"/>
      <c r="B1047" s="25"/>
      <c r="C1047" s="25"/>
      <c r="D1047" s="25"/>
      <c r="E1047" s="25"/>
      <c r="F1047" s="25"/>
      <c r="J1047" s="24"/>
      <c r="U1047" s="24"/>
    </row>
    <row r="1048" spans="1:21" ht="12.75" x14ac:dyDescent="0.2">
      <c r="A1048" s="25"/>
      <c r="B1048" s="25"/>
      <c r="C1048" s="25"/>
      <c r="D1048" s="25"/>
      <c r="E1048" s="25"/>
      <c r="F1048" s="25"/>
      <c r="J1048" s="24"/>
      <c r="U1048" s="24"/>
    </row>
    <row r="1049" spans="1:21" ht="12.75" x14ac:dyDescent="0.2">
      <c r="A1049" s="25"/>
      <c r="B1049" s="25"/>
      <c r="C1049" s="25"/>
      <c r="D1049" s="25"/>
      <c r="E1049" s="25"/>
      <c r="F1049" s="25"/>
      <c r="J1049" s="24"/>
      <c r="U1049" s="24"/>
    </row>
    <row r="1050" spans="1:21" ht="12.75" x14ac:dyDescent="0.2">
      <c r="A1050" s="25"/>
      <c r="B1050" s="25"/>
      <c r="C1050" s="25"/>
      <c r="D1050" s="25"/>
      <c r="E1050" s="25"/>
      <c r="F1050" s="25"/>
      <c r="J1050" s="24"/>
      <c r="U1050" s="24"/>
    </row>
    <row r="1051" spans="1:21" ht="12.75" x14ac:dyDescent="0.2">
      <c r="A1051" s="25"/>
      <c r="B1051" s="25"/>
      <c r="C1051" s="25"/>
      <c r="D1051" s="25"/>
      <c r="E1051" s="25"/>
      <c r="F1051" s="25"/>
      <c r="J1051" s="24"/>
      <c r="U1051" s="24"/>
    </row>
    <row r="1052" spans="1:21" ht="12.75" x14ac:dyDescent="0.2">
      <c r="A1052" s="25"/>
      <c r="B1052" s="25"/>
      <c r="C1052" s="25"/>
      <c r="D1052" s="25"/>
      <c r="E1052" s="25"/>
      <c r="F1052" s="25"/>
      <c r="J1052" s="24"/>
      <c r="U1052" s="24"/>
    </row>
    <row r="1053" spans="1:21" ht="12.75" x14ac:dyDescent="0.2">
      <c r="A1053" s="25"/>
      <c r="B1053" s="25"/>
      <c r="C1053" s="25"/>
      <c r="D1053" s="25"/>
      <c r="E1053" s="25"/>
      <c r="F1053" s="25"/>
      <c r="J1053" s="24"/>
      <c r="U1053" s="24"/>
    </row>
    <row r="1054" spans="1:21" ht="12.75" x14ac:dyDescent="0.2">
      <c r="A1054" s="25"/>
      <c r="B1054" s="25"/>
      <c r="C1054" s="25"/>
      <c r="D1054" s="25"/>
      <c r="E1054" s="25"/>
      <c r="F1054" s="25"/>
      <c r="J1054" s="24"/>
      <c r="U1054" s="24"/>
    </row>
    <row r="1055" spans="1:21" ht="12.75" x14ac:dyDescent="0.2">
      <c r="A1055" s="25"/>
      <c r="B1055" s="25"/>
      <c r="C1055" s="25"/>
      <c r="D1055" s="25"/>
      <c r="E1055" s="25"/>
      <c r="F1055" s="25"/>
      <c r="J1055" s="24"/>
      <c r="U1055" s="24"/>
    </row>
    <row r="1056" spans="1:21" ht="12.75" x14ac:dyDescent="0.2">
      <c r="A1056" s="25"/>
      <c r="B1056" s="25"/>
      <c r="C1056" s="25"/>
      <c r="D1056" s="25"/>
      <c r="E1056" s="25"/>
      <c r="F1056" s="25"/>
      <c r="J1056" s="24"/>
      <c r="U1056" s="24"/>
    </row>
    <row r="1057" spans="1:21" ht="12.75" x14ac:dyDescent="0.2">
      <c r="A1057" s="25"/>
      <c r="B1057" s="25"/>
      <c r="C1057" s="25"/>
      <c r="D1057" s="25"/>
      <c r="E1057" s="25"/>
      <c r="F1057" s="25"/>
      <c r="J1057" s="24"/>
      <c r="U1057" s="24"/>
    </row>
    <row r="1058" spans="1:21" ht="12.75" x14ac:dyDescent="0.2">
      <c r="A1058" s="25"/>
      <c r="B1058" s="25"/>
      <c r="C1058" s="25"/>
      <c r="D1058" s="25"/>
      <c r="E1058" s="25"/>
      <c r="F1058" s="25"/>
      <c r="J1058" s="24"/>
      <c r="U1058" s="24"/>
    </row>
    <row r="1059" spans="1:21" ht="12.75" x14ac:dyDescent="0.2">
      <c r="A1059" s="25"/>
      <c r="B1059" s="25"/>
      <c r="C1059" s="25"/>
      <c r="D1059" s="25"/>
      <c r="E1059" s="25"/>
      <c r="F1059" s="25"/>
      <c r="J1059" s="24"/>
      <c r="U1059" s="24"/>
    </row>
    <row r="1060" spans="1:21" ht="12.75" x14ac:dyDescent="0.2">
      <c r="A1060" s="25"/>
      <c r="B1060" s="25"/>
      <c r="C1060" s="25"/>
      <c r="D1060" s="25"/>
      <c r="E1060" s="25"/>
      <c r="F1060" s="25"/>
      <c r="J1060" s="24"/>
      <c r="U1060" s="24"/>
    </row>
    <row r="1061" spans="1:21" ht="12.75" x14ac:dyDescent="0.2">
      <c r="A1061" s="25"/>
      <c r="B1061" s="25"/>
      <c r="C1061" s="25"/>
      <c r="D1061" s="25"/>
      <c r="E1061" s="25"/>
      <c r="F1061" s="25"/>
      <c r="J1061" s="24"/>
      <c r="U1061" s="24"/>
    </row>
    <row r="1062" spans="1:21" ht="12.75" x14ac:dyDescent="0.2">
      <c r="A1062" s="25"/>
      <c r="B1062" s="25"/>
      <c r="C1062" s="25"/>
      <c r="D1062" s="25"/>
      <c r="E1062" s="25"/>
      <c r="F1062" s="25"/>
      <c r="J1062" s="24"/>
      <c r="U1062" s="24"/>
    </row>
    <row r="1063" spans="1:21" ht="12.75" x14ac:dyDescent="0.2">
      <c r="A1063" s="25"/>
      <c r="B1063" s="25"/>
      <c r="C1063" s="25"/>
      <c r="D1063" s="25"/>
      <c r="E1063" s="25"/>
      <c r="F1063" s="25"/>
      <c r="J1063" s="24"/>
      <c r="U1063" s="24"/>
    </row>
    <row r="1064" spans="1:21" ht="12.75" x14ac:dyDescent="0.2">
      <c r="A1064" s="25"/>
      <c r="B1064" s="25"/>
      <c r="C1064" s="25"/>
      <c r="D1064" s="25"/>
      <c r="E1064" s="25"/>
      <c r="F1064" s="25"/>
      <c r="J1064" s="24"/>
      <c r="U1064" s="24"/>
    </row>
    <row r="1065" spans="1:21" ht="12.75" x14ac:dyDescent="0.2">
      <c r="A1065" s="25"/>
      <c r="B1065" s="25"/>
      <c r="C1065" s="25"/>
      <c r="D1065" s="25"/>
      <c r="E1065" s="25"/>
      <c r="F1065" s="25"/>
      <c r="J1065" s="24"/>
      <c r="U1065" s="24"/>
    </row>
    <row r="1066" spans="1:21" ht="12.75" x14ac:dyDescent="0.2">
      <c r="A1066" s="25"/>
      <c r="B1066" s="25"/>
      <c r="C1066" s="25"/>
      <c r="D1066" s="25"/>
      <c r="E1066" s="25"/>
      <c r="F1066" s="25"/>
      <c r="J1066" s="24"/>
      <c r="U1066" s="24"/>
    </row>
    <row r="1067" spans="1:21" ht="12.75" x14ac:dyDescent="0.2">
      <c r="A1067" s="25"/>
      <c r="B1067" s="25"/>
      <c r="C1067" s="25"/>
      <c r="D1067" s="25"/>
      <c r="E1067" s="25"/>
      <c r="F1067" s="25"/>
      <c r="J1067" s="24"/>
      <c r="U1067" s="24"/>
    </row>
    <row r="1068" spans="1:21" ht="12.75" x14ac:dyDescent="0.2">
      <c r="A1068" s="25"/>
      <c r="B1068" s="25"/>
      <c r="C1068" s="25"/>
      <c r="D1068" s="25"/>
      <c r="E1068" s="25"/>
      <c r="F1068" s="25"/>
      <c r="J1068" s="24"/>
      <c r="U1068" s="24"/>
    </row>
    <row r="1069" spans="1:21" ht="12.75" x14ac:dyDescent="0.2">
      <c r="A1069" s="25"/>
      <c r="B1069" s="25"/>
      <c r="C1069" s="25"/>
      <c r="D1069" s="25"/>
      <c r="E1069" s="25"/>
      <c r="F1069" s="25"/>
      <c r="J1069" s="24"/>
      <c r="U1069" s="24"/>
    </row>
    <row r="1070" spans="1:21" ht="12.75" x14ac:dyDescent="0.2">
      <c r="A1070" s="25"/>
      <c r="B1070" s="25"/>
      <c r="C1070" s="25"/>
      <c r="D1070" s="25"/>
      <c r="E1070" s="25"/>
      <c r="F1070" s="25"/>
      <c r="J1070" s="24"/>
      <c r="U1070" s="24"/>
    </row>
    <row r="1071" spans="1:21" ht="12.75" x14ac:dyDescent="0.2">
      <c r="A1071" s="25"/>
      <c r="B1071" s="25"/>
      <c r="C1071" s="25"/>
      <c r="D1071" s="25"/>
      <c r="E1071" s="25"/>
      <c r="F1071" s="25"/>
      <c r="J1071" s="24"/>
      <c r="U1071" s="24"/>
    </row>
    <row r="1072" spans="1:21" ht="12.75" x14ac:dyDescent="0.2">
      <c r="A1072" s="25"/>
      <c r="B1072" s="25"/>
      <c r="C1072" s="25"/>
      <c r="D1072" s="25"/>
      <c r="E1072" s="25"/>
      <c r="F1072" s="25"/>
      <c r="J1072" s="24"/>
      <c r="U1072" s="24"/>
    </row>
    <row r="1073" spans="1:21" ht="12.75" x14ac:dyDescent="0.2">
      <c r="A1073" s="25"/>
      <c r="B1073" s="25"/>
      <c r="C1073" s="25"/>
      <c r="D1073" s="25"/>
      <c r="E1073" s="25"/>
      <c r="F1073" s="25"/>
      <c r="J1073" s="24"/>
      <c r="U1073" s="24"/>
    </row>
    <row r="1074" spans="1:21" ht="12.75" x14ac:dyDescent="0.2">
      <c r="A1074" s="25"/>
      <c r="B1074" s="25"/>
      <c r="C1074" s="25"/>
      <c r="D1074" s="25"/>
      <c r="E1074" s="25"/>
      <c r="F1074" s="25"/>
      <c r="J1074" s="24"/>
      <c r="U1074" s="24"/>
    </row>
    <row r="1075" spans="1:21" ht="12.75" x14ac:dyDescent="0.2">
      <c r="A1075" s="25"/>
      <c r="B1075" s="25"/>
      <c r="C1075" s="25"/>
      <c r="D1075" s="25"/>
      <c r="E1075" s="25"/>
      <c r="F1075" s="25"/>
      <c r="J1075" s="24"/>
      <c r="U1075" s="24"/>
    </row>
    <row r="1076" spans="1:21" ht="12.75" x14ac:dyDescent="0.2">
      <c r="A1076" s="25"/>
      <c r="B1076" s="25"/>
      <c r="C1076" s="25"/>
      <c r="D1076" s="25"/>
      <c r="E1076" s="25"/>
      <c r="F1076" s="25"/>
      <c r="J1076" s="24"/>
      <c r="U1076" s="24"/>
    </row>
    <row r="1077" spans="1:21" ht="12.75" x14ac:dyDescent="0.2">
      <c r="A1077" s="25"/>
      <c r="B1077" s="25"/>
      <c r="C1077" s="25"/>
      <c r="D1077" s="25"/>
      <c r="E1077" s="25"/>
      <c r="F1077" s="25"/>
      <c r="J1077" s="24"/>
      <c r="U1077" s="24"/>
    </row>
    <row r="1078" spans="1:21" ht="12.75" x14ac:dyDescent="0.2">
      <c r="A1078" s="25"/>
      <c r="B1078" s="25"/>
      <c r="C1078" s="25"/>
      <c r="D1078" s="25"/>
      <c r="E1078" s="25"/>
      <c r="F1078" s="25"/>
      <c r="J1078" s="24"/>
      <c r="U1078" s="24"/>
    </row>
    <row r="1079" spans="1:21" ht="12.75" x14ac:dyDescent="0.2">
      <c r="A1079" s="25"/>
      <c r="B1079" s="25"/>
      <c r="C1079" s="25"/>
      <c r="D1079" s="25"/>
      <c r="E1079" s="25"/>
      <c r="F1079" s="25"/>
      <c r="J1079" s="24"/>
      <c r="U1079" s="24"/>
    </row>
    <row r="1080" spans="1:21" ht="12.75" x14ac:dyDescent="0.2">
      <c r="A1080" s="25"/>
      <c r="B1080" s="25"/>
      <c r="C1080" s="25"/>
      <c r="D1080" s="25"/>
      <c r="E1080" s="25"/>
      <c r="F1080" s="25"/>
      <c r="J1080" s="24"/>
      <c r="U1080" s="24"/>
    </row>
    <row r="1081" spans="1:21" ht="12.75" x14ac:dyDescent="0.2">
      <c r="A1081" s="25"/>
      <c r="B1081" s="25"/>
      <c r="C1081" s="25"/>
      <c r="D1081" s="25"/>
      <c r="E1081" s="25"/>
      <c r="F1081" s="25"/>
      <c r="J1081" s="24"/>
      <c r="U1081" s="24"/>
    </row>
    <row r="1082" spans="1:21" ht="12.75" x14ac:dyDescent="0.2">
      <c r="A1082" s="25"/>
      <c r="B1082" s="25"/>
      <c r="C1082" s="25"/>
      <c r="D1082" s="25"/>
      <c r="E1082" s="25"/>
      <c r="F1082" s="25"/>
      <c r="J1082" s="24"/>
      <c r="U1082" s="24"/>
    </row>
    <row r="1083" spans="1:21" ht="12.75" x14ac:dyDescent="0.2">
      <c r="A1083" s="25"/>
      <c r="B1083" s="25"/>
      <c r="C1083" s="25"/>
      <c r="D1083" s="25"/>
      <c r="E1083" s="25"/>
      <c r="F1083" s="25"/>
      <c r="J1083" s="24"/>
      <c r="U1083" s="24"/>
    </row>
    <row r="1084" spans="1:21" ht="12.75" x14ac:dyDescent="0.2">
      <c r="A1084" s="25"/>
      <c r="B1084" s="25"/>
      <c r="C1084" s="25"/>
      <c r="D1084" s="25"/>
      <c r="E1084" s="25"/>
      <c r="F1084" s="25"/>
      <c r="J1084" s="24"/>
      <c r="U1084" s="24"/>
    </row>
    <row r="1085" spans="1:21" ht="12.75" x14ac:dyDescent="0.2">
      <c r="A1085" s="25"/>
      <c r="B1085" s="25"/>
      <c r="C1085" s="25"/>
      <c r="D1085" s="25"/>
      <c r="E1085" s="25"/>
      <c r="F1085" s="25"/>
      <c r="J1085" s="24"/>
      <c r="U1085" s="24"/>
    </row>
    <row r="1086" spans="1:21" ht="12.75" x14ac:dyDescent="0.2">
      <c r="A1086" s="25"/>
      <c r="B1086" s="25"/>
      <c r="C1086" s="25"/>
      <c r="D1086" s="25"/>
      <c r="E1086" s="25"/>
      <c r="F1086" s="25"/>
      <c r="J1086" s="24"/>
      <c r="U1086" s="24"/>
    </row>
    <row r="1087" spans="1:21" ht="12.75" x14ac:dyDescent="0.2">
      <c r="A1087" s="25"/>
      <c r="B1087" s="25"/>
      <c r="C1087" s="25"/>
      <c r="D1087" s="25"/>
      <c r="E1087" s="25"/>
      <c r="F1087" s="25"/>
      <c r="J1087" s="24"/>
      <c r="U1087" s="24"/>
    </row>
    <row r="1088" spans="1:21" ht="12.75" x14ac:dyDescent="0.2">
      <c r="A1088" s="25"/>
      <c r="B1088" s="25"/>
      <c r="C1088" s="25"/>
      <c r="D1088" s="25"/>
      <c r="E1088" s="25"/>
      <c r="F1088" s="25"/>
      <c r="J1088" s="24"/>
      <c r="U1088" s="24"/>
    </row>
    <row r="1089" spans="1:21" ht="12.75" x14ac:dyDescent="0.2">
      <c r="A1089" s="25"/>
      <c r="B1089" s="25"/>
      <c r="C1089" s="25"/>
      <c r="D1089" s="25"/>
      <c r="E1089" s="25"/>
      <c r="F1089" s="25"/>
      <c r="J1089" s="24"/>
      <c r="U1089" s="24"/>
    </row>
    <row r="1090" spans="1:21" ht="12.75" x14ac:dyDescent="0.2">
      <c r="A1090" s="25"/>
      <c r="B1090" s="25"/>
      <c r="C1090" s="25"/>
      <c r="D1090" s="25"/>
      <c r="E1090" s="25"/>
      <c r="F1090" s="25"/>
      <c r="J1090" s="24"/>
      <c r="U1090" s="24"/>
    </row>
    <row r="1091" spans="1:21" ht="12.75" x14ac:dyDescent="0.2">
      <c r="A1091" s="25"/>
      <c r="B1091" s="25"/>
      <c r="C1091" s="25"/>
      <c r="D1091" s="25"/>
      <c r="E1091" s="25"/>
      <c r="F1091" s="25"/>
      <c r="J1091" s="24"/>
      <c r="U1091" s="24"/>
    </row>
    <row r="1092" spans="1:21" ht="12.75" x14ac:dyDescent="0.2">
      <c r="A1092" s="25"/>
      <c r="B1092" s="25"/>
      <c r="C1092" s="25"/>
      <c r="D1092" s="25"/>
      <c r="E1092" s="25"/>
      <c r="F1092" s="25"/>
      <c r="J1092" s="24"/>
      <c r="U1092" s="24"/>
    </row>
    <row r="1093" spans="1:21" ht="12.75" x14ac:dyDescent="0.2">
      <c r="A1093" s="25"/>
      <c r="B1093" s="25"/>
      <c r="C1093" s="25"/>
      <c r="D1093" s="25"/>
      <c r="E1093" s="25"/>
      <c r="F1093" s="25"/>
      <c r="J1093" s="24"/>
      <c r="U1093" s="24"/>
    </row>
    <row r="1094" spans="1:21" ht="12.75" x14ac:dyDescent="0.2">
      <c r="A1094" s="25"/>
      <c r="B1094" s="25"/>
      <c r="C1094" s="25"/>
      <c r="D1094" s="25"/>
      <c r="E1094" s="25"/>
      <c r="F1094" s="25"/>
      <c r="J1094" s="24"/>
      <c r="U1094" s="24"/>
    </row>
    <row r="1095" spans="1:21" ht="12.75" x14ac:dyDescent="0.2">
      <c r="A1095" s="25"/>
      <c r="B1095" s="25"/>
      <c r="C1095" s="25"/>
      <c r="D1095" s="25"/>
      <c r="E1095" s="25"/>
      <c r="F1095" s="25"/>
      <c r="J1095" s="24"/>
      <c r="U1095" s="24"/>
    </row>
    <row r="1096" spans="1:21" ht="12.75" x14ac:dyDescent="0.2">
      <c r="A1096" s="25"/>
      <c r="B1096" s="25"/>
      <c r="C1096" s="25"/>
      <c r="D1096" s="25"/>
      <c r="E1096" s="25"/>
      <c r="F1096" s="25"/>
      <c r="J1096" s="24"/>
      <c r="U1096" s="24"/>
    </row>
    <row r="1097" spans="1:21" ht="12.75" x14ac:dyDescent="0.2">
      <c r="A1097" s="25"/>
      <c r="B1097" s="25"/>
      <c r="C1097" s="25"/>
      <c r="D1097" s="25"/>
      <c r="E1097" s="25"/>
      <c r="F1097" s="25"/>
      <c r="J1097" s="24"/>
      <c r="U1097" s="24"/>
    </row>
    <row r="1098" spans="1:21" ht="12.75" x14ac:dyDescent="0.2">
      <c r="A1098" s="25"/>
      <c r="B1098" s="25"/>
      <c r="C1098" s="25"/>
      <c r="D1098" s="25"/>
      <c r="E1098" s="25"/>
      <c r="F1098" s="25"/>
      <c r="J1098" s="24"/>
      <c r="U1098" s="24"/>
    </row>
    <row r="1099" spans="1:21" ht="12.75" x14ac:dyDescent="0.2">
      <c r="A1099" s="25"/>
      <c r="B1099" s="25"/>
      <c r="C1099" s="25"/>
      <c r="D1099" s="25"/>
      <c r="E1099" s="25"/>
      <c r="F1099" s="25"/>
      <c r="J1099" s="24"/>
      <c r="U1099" s="24"/>
    </row>
    <row r="1100" spans="1:21" ht="12.75" x14ac:dyDescent="0.2">
      <c r="A1100" s="25"/>
      <c r="B1100" s="25"/>
      <c r="C1100" s="25"/>
      <c r="D1100" s="25"/>
      <c r="E1100" s="25"/>
      <c r="F1100" s="25"/>
      <c r="J1100" s="24"/>
      <c r="U1100" s="24"/>
    </row>
    <row r="1101" spans="1:21" ht="12.75" x14ac:dyDescent="0.2">
      <c r="A1101" s="25"/>
      <c r="B1101" s="25"/>
      <c r="C1101" s="25"/>
      <c r="D1101" s="25"/>
      <c r="E1101" s="25"/>
      <c r="F1101" s="25"/>
      <c r="J1101" s="24"/>
      <c r="U1101" s="24"/>
    </row>
    <row r="1102" spans="1:21" ht="12.75" x14ac:dyDescent="0.2">
      <c r="A1102" s="25"/>
      <c r="B1102" s="25"/>
      <c r="C1102" s="25"/>
      <c r="D1102" s="25"/>
      <c r="E1102" s="25"/>
      <c r="F1102" s="25"/>
      <c r="J1102" s="24"/>
      <c r="U1102" s="24"/>
    </row>
    <row r="1103" spans="1:21" ht="12.75" x14ac:dyDescent="0.2">
      <c r="A1103" s="25"/>
      <c r="B1103" s="25"/>
      <c r="C1103" s="25"/>
      <c r="D1103" s="25"/>
      <c r="E1103" s="25"/>
      <c r="F1103" s="25"/>
      <c r="J1103" s="24"/>
      <c r="U1103" s="24"/>
    </row>
    <row r="1104" spans="1:21" ht="12.75" x14ac:dyDescent="0.2">
      <c r="A1104" s="25"/>
      <c r="B1104" s="25"/>
      <c r="C1104" s="25"/>
      <c r="D1104" s="25"/>
      <c r="E1104" s="25"/>
      <c r="F1104" s="25"/>
      <c r="J1104" s="24"/>
      <c r="U1104" s="24"/>
    </row>
    <row r="1105" spans="1:21" ht="12.75" x14ac:dyDescent="0.2">
      <c r="A1105" s="25"/>
      <c r="B1105" s="25"/>
      <c r="C1105" s="25"/>
      <c r="D1105" s="25"/>
      <c r="E1105" s="25"/>
      <c r="F1105" s="25"/>
      <c r="J1105" s="24"/>
      <c r="U1105" s="24"/>
    </row>
    <row r="1106" spans="1:21" ht="12.75" x14ac:dyDescent="0.2">
      <c r="A1106" s="25"/>
      <c r="B1106" s="25"/>
      <c r="C1106" s="25"/>
      <c r="D1106" s="25"/>
      <c r="E1106" s="25"/>
      <c r="F1106" s="25"/>
      <c r="J1106" s="24"/>
      <c r="U1106" s="24"/>
    </row>
    <row r="1107" spans="1:21" ht="12.75" x14ac:dyDescent="0.2">
      <c r="A1107" s="25"/>
      <c r="B1107" s="25"/>
      <c r="C1107" s="25"/>
      <c r="D1107" s="25"/>
      <c r="E1107" s="25"/>
      <c r="F1107" s="25"/>
      <c r="J1107" s="24"/>
      <c r="U1107" s="24"/>
    </row>
    <row r="1108" spans="1:21" ht="12.75" x14ac:dyDescent="0.2">
      <c r="A1108" s="25"/>
      <c r="B1108" s="25"/>
      <c r="C1108" s="25"/>
      <c r="D1108" s="25"/>
      <c r="E1108" s="25"/>
      <c r="F1108" s="25"/>
      <c r="J1108" s="24"/>
      <c r="U1108" s="24"/>
    </row>
    <row r="1109" spans="1:21" ht="12.75" x14ac:dyDescent="0.2">
      <c r="A1109" s="25"/>
      <c r="B1109" s="25"/>
      <c r="C1109" s="25"/>
      <c r="D1109" s="25"/>
      <c r="E1109" s="25"/>
      <c r="F1109" s="25"/>
      <c r="J1109" s="24"/>
      <c r="U1109" s="24"/>
    </row>
    <row r="1110" spans="1:21" ht="12.75" x14ac:dyDescent="0.2">
      <c r="A1110" s="25"/>
      <c r="B1110" s="25"/>
      <c r="C1110" s="25"/>
      <c r="D1110" s="25"/>
      <c r="E1110" s="25"/>
      <c r="F1110" s="25"/>
      <c r="J1110" s="24"/>
      <c r="U1110" s="24"/>
    </row>
    <row r="1111" spans="1:21" ht="12.75" x14ac:dyDescent="0.2">
      <c r="A1111" s="25"/>
      <c r="B1111" s="25"/>
      <c r="C1111" s="25"/>
      <c r="D1111" s="25"/>
      <c r="E1111" s="25"/>
      <c r="F1111" s="25"/>
      <c r="J1111" s="24"/>
      <c r="U1111" s="24"/>
    </row>
    <row r="1112" spans="1:21" ht="12.75" x14ac:dyDescent="0.2">
      <c r="A1112" s="25"/>
      <c r="B1112" s="25"/>
      <c r="C1112" s="25"/>
      <c r="D1112" s="25"/>
      <c r="E1112" s="25"/>
      <c r="F1112" s="25"/>
      <c r="J1112" s="24"/>
      <c r="U1112" s="24"/>
    </row>
    <row r="1113" spans="1:21" ht="12.75" x14ac:dyDescent="0.2">
      <c r="A1113" s="25"/>
      <c r="B1113" s="25"/>
      <c r="C1113" s="25"/>
      <c r="D1113" s="25"/>
      <c r="E1113" s="25"/>
      <c r="F1113" s="25"/>
      <c r="J1113" s="24"/>
      <c r="U1113" s="24"/>
    </row>
    <row r="1114" spans="1:21" ht="12.75" x14ac:dyDescent="0.2">
      <c r="A1114" s="25"/>
      <c r="B1114" s="25"/>
      <c r="C1114" s="25"/>
      <c r="D1114" s="25"/>
      <c r="E1114" s="25"/>
      <c r="F1114" s="25"/>
      <c r="J1114" s="24"/>
      <c r="U1114" s="24"/>
    </row>
    <row r="1115" spans="1:21" ht="12.75" x14ac:dyDescent="0.2">
      <c r="A1115" s="25"/>
      <c r="B1115" s="25"/>
      <c r="C1115" s="25"/>
      <c r="D1115" s="25"/>
      <c r="E1115" s="25"/>
      <c r="F1115" s="25"/>
      <c r="J1115" s="24"/>
      <c r="U1115" s="24"/>
    </row>
    <row r="1116" spans="1:21" ht="12.75" x14ac:dyDescent="0.2">
      <c r="A1116" s="25"/>
      <c r="B1116" s="25"/>
      <c r="C1116" s="25"/>
      <c r="D1116" s="25"/>
      <c r="E1116" s="25"/>
      <c r="F1116" s="25"/>
      <c r="J1116" s="24"/>
      <c r="U1116" s="24"/>
    </row>
    <row r="1117" spans="1:21" ht="12.75" x14ac:dyDescent="0.2">
      <c r="A1117" s="25"/>
      <c r="B1117" s="25"/>
      <c r="C1117" s="25"/>
      <c r="D1117" s="25"/>
      <c r="E1117" s="25"/>
      <c r="F1117" s="25"/>
      <c r="J1117" s="24"/>
      <c r="U1117" s="24"/>
    </row>
    <row r="1118" spans="1:21" ht="12.75" x14ac:dyDescent="0.2">
      <c r="A1118" s="25"/>
      <c r="B1118" s="25"/>
      <c r="C1118" s="25"/>
      <c r="D1118" s="25"/>
      <c r="E1118" s="25"/>
      <c r="F1118" s="25"/>
      <c r="J1118" s="24"/>
      <c r="U1118" s="24"/>
    </row>
    <row r="1119" spans="1:21" ht="12.75" x14ac:dyDescent="0.2">
      <c r="A1119" s="25"/>
      <c r="B1119" s="25"/>
      <c r="C1119" s="25"/>
      <c r="D1119" s="25"/>
      <c r="E1119" s="25"/>
      <c r="F1119" s="25"/>
      <c r="J1119" s="24"/>
      <c r="U1119" s="24"/>
    </row>
    <row r="1120" spans="1:21" ht="12.75" x14ac:dyDescent="0.2">
      <c r="A1120" s="25"/>
      <c r="B1120" s="25"/>
      <c r="C1120" s="25"/>
      <c r="D1120" s="25"/>
      <c r="E1120" s="25"/>
      <c r="F1120" s="25"/>
      <c r="J1120" s="24"/>
      <c r="U1120" s="24"/>
    </row>
    <row r="1121" spans="1:21" ht="12.75" x14ac:dyDescent="0.2">
      <c r="A1121" s="25"/>
      <c r="B1121" s="25"/>
      <c r="C1121" s="25"/>
      <c r="D1121" s="25"/>
      <c r="E1121" s="25"/>
      <c r="F1121" s="25"/>
      <c r="J1121" s="24"/>
      <c r="U1121" s="24"/>
    </row>
    <row r="1122" spans="1:21" ht="12.75" x14ac:dyDescent="0.2">
      <c r="A1122" s="25"/>
      <c r="B1122" s="25"/>
      <c r="C1122" s="25"/>
      <c r="D1122" s="25"/>
      <c r="E1122" s="25"/>
      <c r="F1122" s="25"/>
      <c r="J1122" s="24"/>
      <c r="U1122" s="24"/>
    </row>
    <row r="1123" spans="1:21" ht="12.75" x14ac:dyDescent="0.2">
      <c r="A1123" s="25"/>
      <c r="B1123" s="25"/>
      <c r="C1123" s="25"/>
      <c r="D1123" s="25"/>
      <c r="E1123" s="25"/>
      <c r="F1123" s="25"/>
      <c r="J1123" s="24"/>
      <c r="U1123" s="24"/>
    </row>
    <row r="1124" spans="1:21" ht="12.75" x14ac:dyDescent="0.2">
      <c r="A1124" s="25"/>
      <c r="B1124" s="25"/>
      <c r="C1124" s="25"/>
      <c r="D1124" s="25"/>
      <c r="E1124" s="25"/>
      <c r="F1124" s="25"/>
      <c r="J1124" s="24"/>
      <c r="U1124" s="24"/>
    </row>
    <row r="1125" spans="1:21" ht="12.75" x14ac:dyDescent="0.2">
      <c r="A1125" s="25"/>
      <c r="B1125" s="25"/>
      <c r="C1125" s="25"/>
      <c r="D1125" s="25"/>
      <c r="E1125" s="25"/>
      <c r="F1125" s="25"/>
      <c r="J1125" s="24"/>
      <c r="U1125" s="24"/>
    </row>
    <row r="1126" spans="1:21" ht="12.75" x14ac:dyDescent="0.2">
      <c r="A1126" s="25"/>
      <c r="B1126" s="25"/>
      <c r="C1126" s="25"/>
      <c r="D1126" s="25"/>
      <c r="E1126" s="25"/>
      <c r="F1126" s="25"/>
      <c r="J1126" s="24"/>
      <c r="U1126" s="24"/>
    </row>
    <row r="1127" spans="1:21" ht="12.75" x14ac:dyDescent="0.2">
      <c r="A1127" s="25"/>
      <c r="B1127" s="25"/>
      <c r="C1127" s="25"/>
      <c r="D1127" s="25"/>
      <c r="E1127" s="25"/>
      <c r="F1127" s="25"/>
      <c r="J1127" s="24"/>
      <c r="U1127" s="24"/>
    </row>
    <row r="1128" spans="1:21" ht="12.75" x14ac:dyDescent="0.2">
      <c r="A1128" s="25"/>
      <c r="B1128" s="25"/>
      <c r="C1128" s="25"/>
      <c r="D1128" s="25"/>
      <c r="E1128" s="25"/>
      <c r="F1128" s="25"/>
      <c r="J1128" s="24"/>
      <c r="U1128" s="24"/>
    </row>
    <row r="1129" spans="1:21" ht="12.75" x14ac:dyDescent="0.2">
      <c r="A1129" s="25"/>
      <c r="B1129" s="25"/>
      <c r="C1129" s="25"/>
      <c r="D1129" s="25"/>
      <c r="E1129" s="25"/>
      <c r="F1129" s="25"/>
      <c r="J1129" s="24"/>
      <c r="U1129" s="24"/>
    </row>
    <row r="1130" spans="1:21" ht="12.75" x14ac:dyDescent="0.2">
      <c r="A1130" s="25"/>
      <c r="B1130" s="25"/>
      <c r="C1130" s="25"/>
      <c r="D1130" s="25"/>
      <c r="E1130" s="25"/>
      <c r="F1130" s="25"/>
      <c r="J1130" s="24"/>
      <c r="U1130" s="24"/>
    </row>
    <row r="1131" spans="1:21" ht="12.75" x14ac:dyDescent="0.2">
      <c r="A1131" s="25"/>
      <c r="B1131" s="25"/>
      <c r="C1131" s="25"/>
      <c r="D1131" s="25"/>
      <c r="E1131" s="25"/>
      <c r="F1131" s="25"/>
      <c r="J1131" s="24"/>
      <c r="U1131" s="24"/>
    </row>
    <row r="1132" spans="1:21" ht="12.75" x14ac:dyDescent="0.2">
      <c r="A1132" s="25"/>
      <c r="B1132" s="25"/>
      <c r="C1132" s="25"/>
      <c r="D1132" s="25"/>
      <c r="E1132" s="25"/>
      <c r="F1132" s="25"/>
      <c r="J1132" s="24"/>
      <c r="U1132" s="24"/>
    </row>
    <row r="1133" spans="1:21" ht="12.75" x14ac:dyDescent="0.2">
      <c r="A1133" s="25"/>
      <c r="B1133" s="25"/>
      <c r="C1133" s="25"/>
      <c r="D1133" s="25"/>
      <c r="E1133" s="25"/>
      <c r="F1133" s="25"/>
      <c r="J1133" s="24"/>
      <c r="U1133" s="24"/>
    </row>
    <row r="1134" spans="1:21" ht="12.75" x14ac:dyDescent="0.2">
      <c r="A1134" s="25"/>
      <c r="B1134" s="25"/>
      <c r="C1134" s="25"/>
      <c r="D1134" s="25"/>
      <c r="E1134" s="25"/>
      <c r="F1134" s="25"/>
      <c r="J1134" s="24"/>
      <c r="U1134" s="24"/>
    </row>
    <row r="1135" spans="1:21" ht="12.75" x14ac:dyDescent="0.2">
      <c r="A1135" s="25"/>
      <c r="B1135" s="25"/>
      <c r="C1135" s="25"/>
      <c r="D1135" s="25"/>
      <c r="E1135" s="25"/>
      <c r="F1135" s="25"/>
      <c r="J1135" s="24"/>
      <c r="U1135" s="24"/>
    </row>
    <row r="1136" spans="1:21" ht="12.75" x14ac:dyDescent="0.2">
      <c r="A1136" s="25"/>
      <c r="B1136" s="25"/>
      <c r="C1136" s="25"/>
      <c r="D1136" s="25"/>
      <c r="E1136" s="25"/>
      <c r="F1136" s="25"/>
      <c r="J1136" s="24"/>
      <c r="U1136" s="24"/>
    </row>
    <row r="1137" spans="1:21" ht="12.75" x14ac:dyDescent="0.2">
      <c r="A1137" s="25"/>
      <c r="B1137" s="25"/>
      <c r="C1137" s="25"/>
      <c r="D1137" s="25"/>
      <c r="E1137" s="25"/>
      <c r="F1137" s="25"/>
      <c r="J1137" s="24"/>
      <c r="U1137" s="24"/>
    </row>
    <row r="1138" spans="1:21" ht="12.75" x14ac:dyDescent="0.2">
      <c r="A1138" s="25"/>
      <c r="B1138" s="25"/>
      <c r="C1138" s="25"/>
      <c r="D1138" s="25"/>
      <c r="E1138" s="25"/>
      <c r="F1138" s="25"/>
      <c r="J1138" s="24"/>
      <c r="U1138" s="24"/>
    </row>
    <row r="1139" spans="1:21" ht="12.75" x14ac:dyDescent="0.2">
      <c r="A1139" s="25"/>
      <c r="B1139" s="25"/>
      <c r="C1139" s="25"/>
      <c r="D1139" s="25"/>
      <c r="E1139" s="25"/>
      <c r="F1139" s="25"/>
      <c r="J1139" s="24"/>
      <c r="U1139" s="24"/>
    </row>
    <row r="1140" spans="1:21" ht="12.75" x14ac:dyDescent="0.2">
      <c r="A1140" s="25"/>
      <c r="B1140" s="25"/>
      <c r="C1140" s="25"/>
      <c r="D1140" s="25"/>
      <c r="E1140" s="25"/>
      <c r="F1140" s="25"/>
      <c r="J1140" s="24"/>
      <c r="U1140" s="24"/>
    </row>
    <row r="1141" spans="1:21" ht="12.75" x14ac:dyDescent="0.2">
      <c r="A1141" s="25"/>
      <c r="B1141" s="25"/>
      <c r="C1141" s="25"/>
      <c r="D1141" s="25"/>
      <c r="E1141" s="25"/>
      <c r="F1141" s="25"/>
      <c r="J1141" s="24"/>
      <c r="U1141" s="24"/>
    </row>
    <row r="1142" spans="1:21" ht="12.75" x14ac:dyDescent="0.2">
      <c r="A1142" s="25"/>
      <c r="B1142" s="25"/>
      <c r="C1142" s="25"/>
      <c r="D1142" s="25"/>
      <c r="E1142" s="25"/>
      <c r="F1142" s="25"/>
      <c r="J1142" s="24"/>
      <c r="U1142" s="24"/>
    </row>
    <row r="1143" spans="1:21" ht="12.75" x14ac:dyDescent="0.2">
      <c r="A1143" s="25"/>
      <c r="B1143" s="25"/>
      <c r="C1143" s="25"/>
      <c r="D1143" s="25"/>
      <c r="E1143" s="25"/>
      <c r="F1143" s="25"/>
      <c r="J1143" s="24"/>
      <c r="U1143" s="24"/>
    </row>
    <row r="1144" spans="1:21" ht="12.75" x14ac:dyDescent="0.2">
      <c r="A1144" s="25"/>
      <c r="B1144" s="25"/>
      <c r="C1144" s="25"/>
      <c r="D1144" s="25"/>
      <c r="E1144" s="25"/>
      <c r="F1144" s="25"/>
      <c r="J1144" s="24"/>
      <c r="U1144" s="24"/>
    </row>
    <row r="1145" spans="1:21" ht="12.75" x14ac:dyDescent="0.2">
      <c r="A1145" s="25"/>
      <c r="B1145" s="25"/>
      <c r="C1145" s="25"/>
      <c r="D1145" s="25"/>
      <c r="E1145" s="25"/>
      <c r="F1145" s="25"/>
      <c r="J1145" s="24"/>
      <c r="U1145" s="24"/>
    </row>
    <row r="1146" spans="1:21" ht="12.75" x14ac:dyDescent="0.2">
      <c r="A1146" s="25"/>
      <c r="B1146" s="25"/>
      <c r="C1146" s="25"/>
      <c r="D1146" s="25"/>
      <c r="E1146" s="25"/>
      <c r="F1146" s="25"/>
      <c r="J1146" s="24"/>
      <c r="U1146" s="24"/>
    </row>
    <row r="1147" spans="1:21" ht="12.75" x14ac:dyDescent="0.2">
      <c r="A1147" s="25"/>
      <c r="B1147" s="25"/>
      <c r="C1147" s="25"/>
      <c r="D1147" s="25"/>
      <c r="E1147" s="25"/>
      <c r="F1147" s="25"/>
      <c r="J1147" s="24"/>
      <c r="U1147" s="24"/>
    </row>
    <row r="1148" spans="1:21" ht="12.75" x14ac:dyDescent="0.2">
      <c r="A1148" s="25"/>
      <c r="B1148" s="25"/>
      <c r="C1148" s="25"/>
      <c r="D1148" s="25"/>
      <c r="E1148" s="25"/>
      <c r="F1148" s="25"/>
      <c r="J1148" s="24"/>
      <c r="U1148" s="24"/>
    </row>
    <row r="1149" spans="1:21" ht="12.75" x14ac:dyDescent="0.2">
      <c r="A1149" s="25"/>
      <c r="B1149" s="25"/>
      <c r="C1149" s="25"/>
      <c r="D1149" s="25"/>
      <c r="E1149" s="25"/>
      <c r="F1149" s="25"/>
      <c r="J1149" s="24"/>
      <c r="U1149" s="24"/>
    </row>
    <row r="1150" spans="1:21" ht="12.75" x14ac:dyDescent="0.2">
      <c r="A1150" s="25"/>
      <c r="B1150" s="25"/>
      <c r="C1150" s="25"/>
      <c r="D1150" s="25"/>
      <c r="E1150" s="25"/>
      <c r="F1150" s="25"/>
      <c r="J1150" s="24"/>
      <c r="U1150" s="24"/>
    </row>
    <row r="1151" spans="1:21" ht="12.75" x14ac:dyDescent="0.2">
      <c r="A1151" s="25"/>
      <c r="B1151" s="25"/>
      <c r="C1151" s="25"/>
      <c r="D1151" s="25"/>
      <c r="E1151" s="25"/>
      <c r="F1151" s="25"/>
      <c r="J1151" s="24"/>
      <c r="U1151" s="24"/>
    </row>
    <row r="1152" spans="1:21" ht="12.75" x14ac:dyDescent="0.2">
      <c r="A1152" s="25"/>
      <c r="B1152" s="25"/>
      <c r="C1152" s="25"/>
      <c r="D1152" s="25"/>
      <c r="E1152" s="25"/>
      <c r="F1152" s="25"/>
      <c r="J1152" s="24"/>
      <c r="U1152" s="24"/>
    </row>
    <row r="1153" spans="1:21" ht="12.75" x14ac:dyDescent="0.2">
      <c r="A1153" s="25"/>
      <c r="B1153" s="25"/>
      <c r="C1153" s="25"/>
      <c r="D1153" s="25"/>
      <c r="E1153" s="25"/>
      <c r="F1153" s="25"/>
      <c r="J1153" s="24"/>
      <c r="U1153" s="24"/>
    </row>
    <row r="1154" spans="1:21" ht="12.75" x14ac:dyDescent="0.2">
      <c r="A1154" s="25"/>
      <c r="B1154" s="25"/>
      <c r="C1154" s="25"/>
      <c r="D1154" s="25"/>
      <c r="E1154" s="25"/>
      <c r="F1154" s="25"/>
      <c r="J1154" s="24"/>
      <c r="U1154" s="24"/>
    </row>
    <row r="1155" spans="1:21" ht="12.75" x14ac:dyDescent="0.2">
      <c r="A1155" s="25"/>
      <c r="B1155" s="25"/>
      <c r="C1155" s="25"/>
      <c r="D1155" s="25"/>
      <c r="E1155" s="25"/>
      <c r="F1155" s="25"/>
      <c r="J1155" s="24"/>
      <c r="U1155" s="24"/>
    </row>
    <row r="1156" spans="1:21" ht="12.75" x14ac:dyDescent="0.2">
      <c r="A1156" s="25"/>
      <c r="B1156" s="25"/>
      <c r="C1156" s="25"/>
      <c r="D1156" s="25"/>
      <c r="E1156" s="25"/>
      <c r="F1156" s="25"/>
      <c r="J1156" s="24"/>
      <c r="U1156" s="24"/>
    </row>
    <row r="1157" spans="1:21" ht="12.75" x14ac:dyDescent="0.2">
      <c r="A1157" s="25"/>
      <c r="B1157" s="25"/>
      <c r="C1157" s="25"/>
      <c r="D1157" s="25"/>
      <c r="E1157" s="25"/>
      <c r="F1157" s="25"/>
      <c r="J1157" s="24"/>
      <c r="U1157" s="24"/>
    </row>
    <row r="1158" spans="1:21" ht="12.75" x14ac:dyDescent="0.2">
      <c r="A1158" s="25"/>
      <c r="B1158" s="25"/>
      <c r="C1158" s="25"/>
      <c r="D1158" s="25"/>
      <c r="E1158" s="25"/>
      <c r="F1158" s="25"/>
      <c r="J1158" s="24"/>
      <c r="U1158" s="24"/>
    </row>
    <row r="1159" spans="1:21" ht="12.75" x14ac:dyDescent="0.2">
      <c r="A1159" s="25"/>
      <c r="B1159" s="25"/>
      <c r="C1159" s="25"/>
      <c r="D1159" s="25"/>
      <c r="E1159" s="25"/>
      <c r="F1159" s="25"/>
      <c r="J1159" s="24"/>
      <c r="U1159" s="24"/>
    </row>
    <row r="1160" spans="1:21" ht="12.75" x14ac:dyDescent="0.2">
      <c r="A1160" s="25"/>
      <c r="B1160" s="25"/>
      <c r="C1160" s="25"/>
      <c r="D1160" s="25"/>
      <c r="E1160" s="25"/>
      <c r="F1160" s="25"/>
      <c r="J1160" s="24"/>
      <c r="U1160" s="24"/>
    </row>
    <row r="1161" spans="1:21" ht="12.75" x14ac:dyDescent="0.2">
      <c r="A1161" s="25"/>
      <c r="B1161" s="25"/>
      <c r="C1161" s="25"/>
      <c r="D1161" s="25"/>
      <c r="E1161" s="25"/>
      <c r="F1161" s="25"/>
      <c r="J1161" s="24"/>
      <c r="U1161" s="24"/>
    </row>
    <row r="1162" spans="1:21" ht="12.75" x14ac:dyDescent="0.2">
      <c r="A1162" s="25"/>
      <c r="B1162" s="25"/>
      <c r="C1162" s="25"/>
      <c r="D1162" s="25"/>
      <c r="E1162" s="25"/>
      <c r="F1162" s="25"/>
      <c r="J1162" s="24"/>
      <c r="U1162" s="24"/>
    </row>
    <row r="1163" spans="1:21" ht="12.75" x14ac:dyDescent="0.2">
      <c r="A1163" s="25"/>
      <c r="B1163" s="25"/>
      <c r="C1163" s="25"/>
      <c r="D1163" s="25"/>
      <c r="E1163" s="25"/>
      <c r="F1163" s="25"/>
      <c r="J1163" s="24"/>
      <c r="U1163" s="24"/>
    </row>
    <row r="1164" spans="1:21" ht="12.75" x14ac:dyDescent="0.2">
      <c r="A1164" s="25"/>
      <c r="B1164" s="25"/>
      <c r="C1164" s="25"/>
      <c r="D1164" s="25"/>
      <c r="E1164" s="25"/>
      <c r="F1164" s="25"/>
      <c r="J1164" s="24"/>
      <c r="U1164" s="24"/>
    </row>
    <row r="1165" spans="1:21" ht="12.75" x14ac:dyDescent="0.2">
      <c r="A1165" s="25"/>
      <c r="B1165" s="25"/>
      <c r="C1165" s="25"/>
      <c r="D1165" s="25"/>
      <c r="E1165" s="25"/>
      <c r="F1165" s="25"/>
      <c r="J1165" s="24"/>
      <c r="U1165" s="24"/>
    </row>
    <row r="1166" spans="1:21" ht="12.75" x14ac:dyDescent="0.2">
      <c r="A1166" s="25"/>
      <c r="B1166" s="25"/>
      <c r="C1166" s="25"/>
      <c r="D1166" s="25"/>
      <c r="E1166" s="25"/>
      <c r="F1166" s="25"/>
      <c r="J1166" s="24"/>
      <c r="U1166" s="24"/>
    </row>
    <row r="1167" spans="1:21" ht="12.75" x14ac:dyDescent="0.2">
      <c r="A1167" s="25"/>
      <c r="B1167" s="25"/>
      <c r="C1167" s="25"/>
      <c r="D1167" s="25"/>
      <c r="E1167" s="25"/>
      <c r="F1167" s="25"/>
      <c r="J1167" s="24"/>
      <c r="U1167" s="24"/>
    </row>
    <row r="1168" spans="1:21" ht="12.75" x14ac:dyDescent="0.2">
      <c r="A1168" s="25"/>
      <c r="B1168" s="25"/>
      <c r="C1168" s="25"/>
      <c r="D1168" s="25"/>
      <c r="E1168" s="25"/>
      <c r="F1168" s="25"/>
      <c r="J1168" s="24"/>
      <c r="U1168" s="24"/>
    </row>
    <row r="1169" spans="1:21" ht="12.75" x14ac:dyDescent="0.2">
      <c r="A1169" s="25"/>
      <c r="B1169" s="25"/>
      <c r="C1169" s="25"/>
      <c r="D1169" s="25"/>
      <c r="E1169" s="25"/>
      <c r="F1169" s="25"/>
      <c r="J1169" s="24"/>
      <c r="U1169" s="24"/>
    </row>
    <row r="1170" spans="1:21" ht="12.75" x14ac:dyDescent="0.2">
      <c r="A1170" s="25"/>
      <c r="B1170" s="25"/>
      <c r="C1170" s="25"/>
      <c r="D1170" s="25"/>
      <c r="E1170" s="25"/>
      <c r="F1170" s="25"/>
      <c r="J1170" s="24"/>
      <c r="U1170" s="24"/>
    </row>
    <row r="1171" spans="1:21" ht="12.75" x14ac:dyDescent="0.2">
      <c r="A1171" s="25"/>
      <c r="B1171" s="25"/>
      <c r="C1171" s="25"/>
      <c r="D1171" s="25"/>
      <c r="E1171" s="25"/>
      <c r="F1171" s="25"/>
      <c r="J1171" s="24"/>
      <c r="U1171" s="24"/>
    </row>
    <row r="1172" spans="1:21" ht="12.75" x14ac:dyDescent="0.2">
      <c r="A1172" s="25"/>
      <c r="B1172" s="25"/>
      <c r="C1172" s="25"/>
      <c r="D1172" s="25"/>
      <c r="E1172" s="25"/>
      <c r="F1172" s="25"/>
      <c r="J1172" s="24"/>
      <c r="U1172" s="24"/>
    </row>
    <row r="1173" spans="1:21" ht="12.75" x14ac:dyDescent="0.2">
      <c r="A1173" s="25"/>
      <c r="B1173" s="25"/>
      <c r="C1173" s="25"/>
      <c r="D1173" s="25"/>
      <c r="E1173" s="25"/>
      <c r="F1173" s="25"/>
      <c r="J1173" s="24"/>
      <c r="U1173" s="24"/>
    </row>
    <row r="1174" spans="1:21" ht="12.75" x14ac:dyDescent="0.2">
      <c r="A1174" s="25"/>
      <c r="B1174" s="25"/>
      <c r="C1174" s="25"/>
      <c r="D1174" s="25"/>
      <c r="E1174" s="25"/>
      <c r="F1174" s="25"/>
      <c r="J1174" s="24"/>
      <c r="U1174" s="24"/>
    </row>
    <row r="1175" spans="1:21" ht="12.75" x14ac:dyDescent="0.2">
      <c r="A1175" s="25"/>
      <c r="B1175" s="25"/>
      <c r="C1175" s="25"/>
      <c r="D1175" s="25"/>
      <c r="E1175" s="25"/>
      <c r="F1175" s="25"/>
      <c r="J1175" s="24"/>
      <c r="U1175" s="24"/>
    </row>
    <row r="1176" spans="1:21" ht="12.75" x14ac:dyDescent="0.2">
      <c r="A1176" s="25"/>
      <c r="B1176" s="25"/>
      <c r="C1176" s="25"/>
      <c r="D1176" s="25"/>
      <c r="E1176" s="25"/>
      <c r="F1176" s="25"/>
      <c r="J1176" s="24"/>
      <c r="U1176" s="24"/>
    </row>
    <row r="1177" spans="1:21" ht="12.75" x14ac:dyDescent="0.2">
      <c r="A1177" s="25"/>
      <c r="B1177" s="25"/>
      <c r="C1177" s="25"/>
      <c r="D1177" s="25"/>
      <c r="E1177" s="25"/>
      <c r="F1177" s="25"/>
      <c r="J1177" s="24"/>
      <c r="U1177" s="24"/>
    </row>
    <row r="1178" spans="1:21" ht="12.75" x14ac:dyDescent="0.2">
      <c r="A1178" s="25"/>
      <c r="B1178" s="25"/>
      <c r="C1178" s="25"/>
      <c r="D1178" s="25"/>
      <c r="E1178" s="25"/>
      <c r="F1178" s="25"/>
      <c r="J1178" s="24"/>
      <c r="U1178" s="24"/>
    </row>
    <row r="1179" spans="1:21" ht="12.75" x14ac:dyDescent="0.2">
      <c r="A1179" s="25"/>
      <c r="B1179" s="25"/>
      <c r="C1179" s="25"/>
      <c r="D1179" s="25"/>
      <c r="E1179" s="25"/>
      <c r="F1179" s="25"/>
      <c r="J1179" s="24"/>
      <c r="U1179" s="24"/>
    </row>
    <row r="1180" spans="1:21" ht="12.75" x14ac:dyDescent="0.2">
      <c r="A1180" s="25"/>
      <c r="B1180" s="25"/>
      <c r="C1180" s="25"/>
      <c r="D1180" s="25"/>
      <c r="E1180" s="25"/>
      <c r="F1180" s="25"/>
      <c r="J1180" s="24"/>
      <c r="U1180" s="24"/>
    </row>
    <row r="1181" spans="1:21" ht="12.75" x14ac:dyDescent="0.2">
      <c r="A1181" s="25"/>
      <c r="B1181" s="25"/>
      <c r="C1181" s="25"/>
      <c r="D1181" s="25"/>
      <c r="E1181" s="25"/>
      <c r="F1181" s="25"/>
      <c r="J1181" s="24"/>
      <c r="U1181" s="24"/>
    </row>
    <row r="1182" spans="1:21" ht="12.75" x14ac:dyDescent="0.2">
      <c r="A1182" s="25"/>
      <c r="B1182" s="25"/>
      <c r="C1182" s="25"/>
      <c r="D1182" s="25"/>
      <c r="E1182" s="25"/>
      <c r="F1182" s="25"/>
      <c r="J1182" s="24"/>
      <c r="U1182" s="24"/>
    </row>
    <row r="1183" spans="1:21" ht="12.75" x14ac:dyDescent="0.2">
      <c r="A1183" s="25"/>
      <c r="B1183" s="25"/>
      <c r="C1183" s="25"/>
      <c r="D1183" s="25"/>
      <c r="E1183" s="25"/>
      <c r="F1183" s="25"/>
      <c r="J1183" s="24"/>
      <c r="U1183" s="24"/>
    </row>
    <row r="1184" spans="1:21" ht="12.75" x14ac:dyDescent="0.2">
      <c r="A1184" s="25"/>
      <c r="B1184" s="25"/>
      <c r="C1184" s="25"/>
      <c r="D1184" s="25"/>
      <c r="E1184" s="25"/>
      <c r="F1184" s="25"/>
      <c r="J1184" s="24"/>
      <c r="U1184" s="24"/>
    </row>
    <row r="1185" spans="1:21" ht="12.75" x14ac:dyDescent="0.2">
      <c r="A1185" s="25"/>
      <c r="B1185" s="25"/>
      <c r="C1185" s="25"/>
      <c r="D1185" s="25"/>
      <c r="E1185" s="25"/>
      <c r="F1185" s="25"/>
      <c r="J1185" s="24"/>
      <c r="U1185" s="24"/>
    </row>
    <row r="1186" spans="1:21" ht="12.75" x14ac:dyDescent="0.2">
      <c r="A1186" s="25"/>
      <c r="B1186" s="25"/>
      <c r="C1186" s="25"/>
      <c r="D1186" s="25"/>
      <c r="E1186" s="25"/>
      <c r="F1186" s="25"/>
      <c r="J1186" s="24"/>
      <c r="U1186" s="24"/>
    </row>
    <row r="1187" spans="1:21" ht="12.75" x14ac:dyDescent="0.2">
      <c r="A1187" s="25"/>
      <c r="B1187" s="25"/>
      <c r="C1187" s="25"/>
      <c r="D1187" s="25"/>
      <c r="E1187" s="25"/>
      <c r="F1187" s="25"/>
      <c r="J1187" s="24"/>
      <c r="U1187" s="24"/>
    </row>
    <row r="1188" spans="1:21" ht="12.75" x14ac:dyDescent="0.2">
      <c r="A1188" s="25"/>
      <c r="B1188" s="25"/>
      <c r="C1188" s="25"/>
      <c r="D1188" s="25"/>
      <c r="E1188" s="25"/>
      <c r="F1188" s="25"/>
      <c r="J1188" s="24"/>
      <c r="U1188" s="24"/>
    </row>
    <row r="1189" spans="1:21" ht="12.75" x14ac:dyDescent="0.2">
      <c r="A1189" s="25"/>
      <c r="B1189" s="25"/>
      <c r="C1189" s="25"/>
      <c r="D1189" s="25"/>
      <c r="E1189" s="25"/>
      <c r="F1189" s="25"/>
      <c r="J1189" s="24"/>
      <c r="U1189" s="24"/>
    </row>
    <row r="1190" spans="1:21" ht="12.75" x14ac:dyDescent="0.2">
      <c r="A1190" s="25"/>
      <c r="B1190" s="25"/>
      <c r="C1190" s="25"/>
      <c r="D1190" s="25"/>
      <c r="E1190" s="25"/>
      <c r="F1190" s="25"/>
      <c r="J1190" s="24"/>
      <c r="U1190" s="24"/>
    </row>
    <row r="1191" spans="1:21" ht="12.75" x14ac:dyDescent="0.2">
      <c r="A1191" s="25"/>
      <c r="B1191" s="25"/>
      <c r="C1191" s="25"/>
      <c r="D1191" s="25"/>
      <c r="E1191" s="25"/>
      <c r="F1191" s="25"/>
      <c r="J1191" s="24"/>
      <c r="U1191" s="24"/>
    </row>
    <row r="1192" spans="1:21" ht="12.75" x14ac:dyDescent="0.2">
      <c r="A1192" s="25"/>
      <c r="B1192" s="25"/>
      <c r="C1192" s="25"/>
      <c r="D1192" s="25"/>
      <c r="E1192" s="25"/>
      <c r="F1192" s="25"/>
      <c r="J1192" s="24"/>
      <c r="U1192" s="24"/>
    </row>
    <row r="1193" spans="1:21" ht="12.75" x14ac:dyDescent="0.2">
      <c r="A1193" s="25"/>
      <c r="B1193" s="25"/>
      <c r="C1193" s="25"/>
      <c r="D1193" s="25"/>
      <c r="E1193" s="25"/>
      <c r="F1193" s="25"/>
      <c r="J1193" s="24"/>
      <c r="U1193" s="24"/>
    </row>
    <row r="1194" spans="1:21" ht="12.75" x14ac:dyDescent="0.2">
      <c r="A1194" s="25"/>
      <c r="B1194" s="25"/>
      <c r="C1194" s="25"/>
      <c r="D1194" s="25"/>
      <c r="E1194" s="25"/>
      <c r="F1194" s="25"/>
      <c r="J1194" s="24"/>
      <c r="U1194" s="24"/>
    </row>
    <row r="1195" spans="1:21" ht="12.75" x14ac:dyDescent="0.2">
      <c r="A1195" s="25"/>
      <c r="B1195" s="25"/>
      <c r="C1195" s="25"/>
      <c r="D1195" s="25"/>
      <c r="E1195" s="25"/>
      <c r="F1195" s="25"/>
      <c r="J1195" s="24"/>
      <c r="U1195" s="24"/>
    </row>
    <row r="1196" spans="1:21" ht="12.75" x14ac:dyDescent="0.2">
      <c r="A1196" s="25"/>
      <c r="B1196" s="25"/>
      <c r="C1196" s="25"/>
      <c r="D1196" s="25"/>
      <c r="E1196" s="25"/>
      <c r="F1196" s="25"/>
      <c r="J1196" s="24"/>
      <c r="U1196" s="24"/>
    </row>
    <row r="1197" spans="1:21" ht="12.75" x14ac:dyDescent="0.2">
      <c r="A1197" s="25"/>
      <c r="B1197" s="25"/>
      <c r="C1197" s="25"/>
      <c r="D1197" s="25"/>
      <c r="E1197" s="25"/>
      <c r="F1197" s="25"/>
      <c r="J1197" s="24"/>
      <c r="U1197" s="24"/>
    </row>
    <row r="1198" spans="1:21" ht="12.75" x14ac:dyDescent="0.2">
      <c r="A1198" s="25"/>
      <c r="B1198" s="25"/>
      <c r="C1198" s="25"/>
      <c r="D1198" s="25"/>
      <c r="E1198" s="25"/>
      <c r="F1198" s="25"/>
      <c r="J1198" s="24"/>
      <c r="U1198" s="24"/>
    </row>
    <row r="1199" spans="1:21" ht="12.75" x14ac:dyDescent="0.2">
      <c r="A1199" s="25"/>
      <c r="B1199" s="25"/>
      <c r="C1199" s="25"/>
      <c r="D1199" s="25"/>
      <c r="E1199" s="25"/>
      <c r="F1199" s="25"/>
      <c r="J1199" s="24"/>
      <c r="U1199" s="24"/>
    </row>
    <row r="1200" spans="1:21" ht="12.75" x14ac:dyDescent="0.2">
      <c r="A1200" s="25"/>
      <c r="B1200" s="25"/>
      <c r="C1200" s="25"/>
      <c r="D1200" s="25"/>
      <c r="E1200" s="25"/>
      <c r="F1200" s="25"/>
      <c r="J1200" s="24"/>
      <c r="U1200" s="24"/>
    </row>
    <row r="1201" spans="1:21" ht="12.75" x14ac:dyDescent="0.2">
      <c r="A1201" s="25"/>
      <c r="B1201" s="25"/>
      <c r="C1201" s="25"/>
      <c r="D1201" s="25"/>
      <c r="E1201" s="25"/>
      <c r="F1201" s="25"/>
      <c r="J1201" s="24"/>
      <c r="U1201" s="24"/>
    </row>
    <row r="1202" spans="1:21" ht="12.75" x14ac:dyDescent="0.2">
      <c r="A1202" s="25"/>
      <c r="B1202" s="25"/>
      <c r="C1202" s="25"/>
      <c r="D1202" s="25"/>
      <c r="E1202" s="25"/>
      <c r="F1202" s="25"/>
      <c r="J1202" s="24"/>
      <c r="U1202" s="24"/>
    </row>
    <row r="1203" spans="1:21" ht="12.75" x14ac:dyDescent="0.2">
      <c r="A1203" s="25"/>
      <c r="B1203" s="25"/>
      <c r="C1203" s="25"/>
      <c r="D1203" s="25"/>
      <c r="E1203" s="25"/>
      <c r="F1203" s="25"/>
      <c r="J1203" s="24"/>
      <c r="U1203" s="24"/>
    </row>
    <row r="1204" spans="1:21" ht="12.75" x14ac:dyDescent="0.2">
      <c r="A1204" s="25"/>
      <c r="B1204" s="25"/>
      <c r="C1204" s="25"/>
      <c r="D1204" s="25"/>
      <c r="E1204" s="25"/>
      <c r="F1204" s="25"/>
      <c r="J1204" s="24"/>
      <c r="U1204" s="24"/>
    </row>
    <row r="1205" spans="1:21" ht="12.75" x14ac:dyDescent="0.2">
      <c r="A1205" s="25"/>
      <c r="B1205" s="25"/>
      <c r="C1205" s="25"/>
      <c r="D1205" s="25"/>
      <c r="E1205" s="25"/>
      <c r="F1205" s="25"/>
      <c r="J1205" s="24"/>
      <c r="U1205" s="24"/>
    </row>
    <row r="1206" spans="1:21" ht="12.75" x14ac:dyDescent="0.2">
      <c r="A1206" s="25"/>
      <c r="B1206" s="25"/>
      <c r="C1206" s="25"/>
      <c r="D1206" s="25"/>
      <c r="E1206" s="25"/>
      <c r="F1206" s="25"/>
      <c r="J1206" s="24"/>
      <c r="U1206" s="24"/>
    </row>
    <row r="1207" spans="1:21" ht="12.75" x14ac:dyDescent="0.2">
      <c r="A1207" s="25"/>
      <c r="B1207" s="25"/>
      <c r="C1207" s="25"/>
      <c r="D1207" s="25"/>
      <c r="E1207" s="25"/>
      <c r="F1207" s="25"/>
      <c r="J1207" s="24"/>
      <c r="U1207" s="24"/>
    </row>
    <row r="1208" spans="1:21" ht="12.75" x14ac:dyDescent="0.2">
      <c r="A1208" s="25"/>
      <c r="B1208" s="25"/>
      <c r="C1208" s="25"/>
      <c r="D1208" s="25"/>
      <c r="E1208" s="25"/>
      <c r="F1208" s="25"/>
      <c r="J1208" s="24"/>
      <c r="U1208" s="24"/>
    </row>
    <row r="1209" spans="1:21" ht="12.75" x14ac:dyDescent="0.2">
      <c r="A1209" s="25"/>
      <c r="B1209" s="25"/>
      <c r="C1209" s="25"/>
      <c r="D1209" s="25"/>
      <c r="E1209" s="25"/>
      <c r="F1209" s="25"/>
      <c r="J1209" s="24"/>
      <c r="U1209" s="24"/>
    </row>
    <row r="1210" spans="1:21" ht="12.75" x14ac:dyDescent="0.2">
      <c r="A1210" s="25"/>
      <c r="B1210" s="25"/>
      <c r="C1210" s="25"/>
      <c r="D1210" s="25"/>
      <c r="E1210" s="25"/>
      <c r="F1210" s="25"/>
      <c r="J1210" s="24"/>
      <c r="U1210" s="24"/>
    </row>
    <row r="1211" spans="1:21" ht="12.75" x14ac:dyDescent="0.2">
      <c r="A1211" s="25"/>
      <c r="B1211" s="25"/>
      <c r="C1211" s="25"/>
      <c r="D1211" s="25"/>
      <c r="E1211" s="25"/>
      <c r="F1211" s="25"/>
      <c r="J1211" s="24"/>
      <c r="U1211" s="24"/>
    </row>
    <row r="1212" spans="1:21" ht="12.75" x14ac:dyDescent="0.2">
      <c r="A1212" s="25"/>
      <c r="B1212" s="25"/>
      <c r="C1212" s="25"/>
      <c r="D1212" s="25"/>
      <c r="E1212" s="25"/>
      <c r="F1212" s="25"/>
      <c r="J1212" s="24"/>
      <c r="U1212" s="24"/>
    </row>
    <row r="1213" spans="1:21" ht="12.75" x14ac:dyDescent="0.2">
      <c r="A1213" s="25"/>
      <c r="B1213" s="25"/>
      <c r="C1213" s="25"/>
      <c r="D1213" s="25"/>
      <c r="E1213" s="25"/>
      <c r="F1213" s="25"/>
      <c r="J1213" s="24"/>
      <c r="U1213" s="24"/>
    </row>
    <row r="1214" spans="1:21" ht="12.75" x14ac:dyDescent="0.2">
      <c r="A1214" s="25"/>
      <c r="B1214" s="25"/>
      <c r="C1214" s="25"/>
      <c r="D1214" s="25"/>
      <c r="E1214" s="25"/>
      <c r="F1214" s="25"/>
      <c r="J1214" s="24"/>
      <c r="U1214" s="24"/>
    </row>
    <row r="1215" spans="1:21" ht="12.75" x14ac:dyDescent="0.2">
      <c r="A1215" s="25"/>
      <c r="B1215" s="25"/>
      <c r="C1215" s="25"/>
      <c r="D1215" s="25"/>
      <c r="E1215" s="25"/>
      <c r="F1215" s="25"/>
      <c r="J1215" s="24"/>
      <c r="U1215" s="24"/>
    </row>
    <row r="1216" spans="1:21" ht="12.75" x14ac:dyDescent="0.2">
      <c r="A1216" s="25"/>
      <c r="B1216" s="25"/>
      <c r="C1216" s="25"/>
      <c r="D1216" s="25"/>
      <c r="E1216" s="25"/>
      <c r="F1216" s="25"/>
      <c r="J1216" s="24"/>
      <c r="U1216" s="24"/>
    </row>
    <row r="1217" spans="1:21" ht="12.75" x14ac:dyDescent="0.2">
      <c r="A1217" s="25"/>
      <c r="B1217" s="25"/>
      <c r="C1217" s="25"/>
      <c r="D1217" s="25"/>
      <c r="E1217" s="25"/>
      <c r="F1217" s="25"/>
      <c r="J1217" s="24"/>
      <c r="U1217" s="24"/>
    </row>
    <row r="1218" spans="1:21" ht="12.75" x14ac:dyDescent="0.2">
      <c r="A1218" s="25"/>
      <c r="B1218" s="25"/>
      <c r="C1218" s="25"/>
      <c r="D1218" s="25"/>
      <c r="E1218" s="25"/>
      <c r="F1218" s="25"/>
      <c r="J1218" s="24"/>
      <c r="U1218" s="24"/>
    </row>
    <row r="1219" spans="1:21" ht="12.75" x14ac:dyDescent="0.2">
      <c r="A1219" s="25"/>
      <c r="B1219" s="25"/>
      <c r="C1219" s="25"/>
      <c r="D1219" s="25"/>
      <c r="E1219" s="25"/>
      <c r="F1219" s="25"/>
      <c r="J1219" s="24"/>
      <c r="U1219" s="24"/>
    </row>
    <row r="1220" spans="1:21" ht="12.75" x14ac:dyDescent="0.2">
      <c r="A1220" s="25"/>
      <c r="B1220" s="25"/>
      <c r="C1220" s="25"/>
      <c r="D1220" s="25"/>
      <c r="E1220" s="25"/>
      <c r="F1220" s="25"/>
      <c r="J1220" s="24"/>
      <c r="U1220" s="24"/>
    </row>
    <row r="1221" spans="1:21" ht="12.75" x14ac:dyDescent="0.2">
      <c r="A1221" s="25"/>
      <c r="B1221" s="25"/>
      <c r="C1221" s="25"/>
      <c r="D1221" s="25"/>
      <c r="E1221" s="25"/>
      <c r="F1221" s="25"/>
      <c r="J1221" s="24"/>
      <c r="U1221" s="24"/>
    </row>
    <row r="1222" spans="1:21" ht="12.75" x14ac:dyDescent="0.2">
      <c r="A1222" s="25"/>
      <c r="B1222" s="25"/>
      <c r="C1222" s="25"/>
      <c r="D1222" s="25"/>
      <c r="E1222" s="25"/>
      <c r="F1222" s="25"/>
      <c r="J1222" s="24"/>
      <c r="U1222" s="24"/>
    </row>
    <row r="1223" spans="1:21" ht="12.75" x14ac:dyDescent="0.2">
      <c r="A1223" s="25"/>
      <c r="B1223" s="25"/>
      <c r="C1223" s="25"/>
      <c r="D1223" s="25"/>
      <c r="E1223" s="25"/>
      <c r="F1223" s="25"/>
      <c r="J1223" s="24"/>
      <c r="U1223" s="24"/>
    </row>
    <row r="1224" spans="1:21" ht="12.75" x14ac:dyDescent="0.2">
      <c r="A1224" s="25"/>
      <c r="B1224" s="25"/>
      <c r="C1224" s="25"/>
      <c r="D1224" s="25"/>
      <c r="E1224" s="25"/>
      <c r="F1224" s="25"/>
      <c r="J1224" s="24"/>
      <c r="U1224" s="24"/>
    </row>
    <row r="1225" spans="1:21" ht="12.75" x14ac:dyDescent="0.2">
      <c r="A1225" s="25"/>
      <c r="B1225" s="25"/>
      <c r="C1225" s="25"/>
      <c r="D1225" s="25"/>
      <c r="E1225" s="25"/>
      <c r="F1225" s="25"/>
      <c r="J1225" s="24"/>
      <c r="U1225" s="24"/>
    </row>
    <row r="1226" spans="1:21" ht="12.75" x14ac:dyDescent="0.2">
      <c r="A1226" s="25"/>
      <c r="B1226" s="25"/>
      <c r="C1226" s="25"/>
      <c r="D1226" s="25"/>
      <c r="E1226" s="25"/>
      <c r="F1226" s="25"/>
      <c r="J1226" s="24"/>
      <c r="U1226" s="24"/>
    </row>
    <row r="1227" spans="1:21" ht="12.75" x14ac:dyDescent="0.2">
      <c r="A1227" s="25"/>
      <c r="B1227" s="25"/>
      <c r="C1227" s="25"/>
      <c r="D1227" s="25"/>
      <c r="E1227" s="25"/>
      <c r="F1227" s="25"/>
      <c r="J1227" s="24"/>
      <c r="U1227" s="24"/>
    </row>
    <row r="1228" spans="1:21" ht="12.75" x14ac:dyDescent="0.2">
      <c r="A1228" s="25"/>
      <c r="B1228" s="25"/>
      <c r="C1228" s="25"/>
      <c r="D1228" s="25"/>
      <c r="E1228" s="25"/>
      <c r="F1228" s="25"/>
      <c r="J1228" s="24"/>
      <c r="U1228" s="24"/>
    </row>
    <row r="1229" spans="1:21" ht="12.75" x14ac:dyDescent="0.2">
      <c r="A1229" s="25"/>
      <c r="B1229" s="25"/>
      <c r="C1229" s="25"/>
      <c r="D1229" s="25"/>
      <c r="E1229" s="25"/>
      <c r="F1229" s="25"/>
      <c r="J1229" s="24"/>
      <c r="U1229" s="24"/>
    </row>
    <row r="1230" spans="1:21" ht="12.75" x14ac:dyDescent="0.2">
      <c r="A1230" s="25"/>
      <c r="B1230" s="25"/>
      <c r="C1230" s="25"/>
      <c r="D1230" s="25"/>
      <c r="E1230" s="25"/>
      <c r="F1230" s="25"/>
      <c r="J1230" s="24"/>
      <c r="U1230" s="24"/>
    </row>
    <row r="1231" spans="1:21" ht="12.75" x14ac:dyDescent="0.2">
      <c r="A1231" s="25"/>
      <c r="B1231" s="25"/>
      <c r="C1231" s="25"/>
      <c r="D1231" s="25"/>
      <c r="E1231" s="25"/>
      <c r="F1231" s="25"/>
      <c r="J1231" s="24"/>
      <c r="U1231" s="24"/>
    </row>
    <row r="1232" spans="1:21" ht="12.75" x14ac:dyDescent="0.2">
      <c r="A1232" s="25"/>
      <c r="B1232" s="25"/>
      <c r="C1232" s="25"/>
      <c r="D1232" s="25"/>
      <c r="E1232" s="25"/>
      <c r="F1232" s="25"/>
      <c r="J1232" s="24"/>
      <c r="U1232" s="24"/>
    </row>
    <row r="1233" spans="1:21" ht="12.75" x14ac:dyDescent="0.2">
      <c r="A1233" s="25"/>
      <c r="B1233" s="25"/>
      <c r="C1233" s="25"/>
      <c r="D1233" s="25"/>
      <c r="E1233" s="25"/>
      <c r="F1233" s="25"/>
      <c r="J1233" s="24"/>
      <c r="U1233" s="24"/>
    </row>
    <row r="1234" spans="1:21" ht="12.75" x14ac:dyDescent="0.2">
      <c r="A1234" s="25"/>
      <c r="B1234" s="25"/>
      <c r="C1234" s="25"/>
      <c r="D1234" s="25"/>
      <c r="E1234" s="25"/>
      <c r="F1234" s="25"/>
      <c r="J1234" s="24"/>
      <c r="U1234" s="24"/>
    </row>
    <row r="1235" spans="1:21" ht="12.75" x14ac:dyDescent="0.2">
      <c r="A1235" s="25"/>
      <c r="B1235" s="25"/>
      <c r="C1235" s="25"/>
      <c r="D1235" s="25"/>
      <c r="E1235" s="25"/>
      <c r="F1235" s="25"/>
      <c r="J1235" s="24"/>
      <c r="U1235" s="24"/>
    </row>
    <row r="1236" spans="1:21" ht="12.75" x14ac:dyDescent="0.2">
      <c r="A1236" s="25"/>
      <c r="B1236" s="25"/>
      <c r="C1236" s="25"/>
      <c r="D1236" s="25"/>
      <c r="E1236" s="25"/>
      <c r="F1236" s="25"/>
      <c r="J1236" s="24"/>
      <c r="U1236" s="24"/>
    </row>
    <row r="1237" spans="1:21" ht="12.75" x14ac:dyDescent="0.2">
      <c r="A1237" s="25"/>
      <c r="B1237" s="25"/>
      <c r="C1237" s="25"/>
      <c r="D1237" s="25"/>
      <c r="E1237" s="25"/>
      <c r="F1237" s="25"/>
      <c r="J1237" s="24"/>
      <c r="U1237" s="24"/>
    </row>
    <row r="1238" spans="1:21" ht="12.75" x14ac:dyDescent="0.2">
      <c r="A1238" s="25"/>
      <c r="B1238" s="25"/>
      <c r="C1238" s="25"/>
      <c r="D1238" s="25"/>
      <c r="E1238" s="25"/>
      <c r="F1238" s="25"/>
      <c r="J1238" s="24"/>
      <c r="U1238" s="24"/>
    </row>
    <row r="1239" spans="1:21" ht="12.75" x14ac:dyDescent="0.2">
      <c r="A1239" s="25"/>
      <c r="B1239" s="25"/>
      <c r="C1239" s="25"/>
      <c r="D1239" s="25"/>
      <c r="E1239" s="25"/>
      <c r="F1239" s="25"/>
      <c r="J1239" s="24"/>
      <c r="U1239" s="24"/>
    </row>
    <row r="1240" spans="1:21" ht="12.75" x14ac:dyDescent="0.2">
      <c r="A1240" s="25"/>
      <c r="B1240" s="25"/>
      <c r="C1240" s="25"/>
      <c r="D1240" s="25"/>
      <c r="E1240" s="25"/>
      <c r="F1240" s="25"/>
      <c r="J1240" s="24"/>
      <c r="U1240" s="24"/>
    </row>
    <row r="1241" spans="1:21" ht="12.75" x14ac:dyDescent="0.2">
      <c r="A1241" s="25"/>
      <c r="B1241" s="25"/>
      <c r="C1241" s="25"/>
      <c r="D1241" s="25"/>
      <c r="E1241" s="25"/>
      <c r="F1241" s="25"/>
      <c r="J1241" s="24"/>
      <c r="U1241" s="24"/>
    </row>
    <row r="1242" spans="1:21" ht="12.75" x14ac:dyDescent="0.2">
      <c r="A1242" s="25"/>
      <c r="B1242" s="25"/>
      <c r="C1242" s="25"/>
      <c r="D1242" s="25"/>
      <c r="E1242" s="25"/>
      <c r="F1242" s="25"/>
      <c r="J1242" s="24"/>
      <c r="U1242" s="24"/>
    </row>
    <row r="1243" spans="1:21" ht="12.75" x14ac:dyDescent="0.2">
      <c r="A1243" s="25"/>
      <c r="B1243" s="25"/>
      <c r="C1243" s="25"/>
      <c r="D1243" s="25"/>
      <c r="E1243" s="25"/>
      <c r="F1243" s="25"/>
      <c r="J1243" s="24"/>
      <c r="U1243" s="24"/>
    </row>
    <row r="1244" spans="1:21" ht="12.75" x14ac:dyDescent="0.2">
      <c r="A1244" s="25"/>
      <c r="B1244" s="25"/>
      <c r="C1244" s="25"/>
      <c r="D1244" s="25"/>
      <c r="E1244" s="25"/>
      <c r="F1244" s="25"/>
      <c r="J1244" s="24"/>
      <c r="U1244" s="24"/>
    </row>
    <row r="1245" spans="1:21" ht="12.75" x14ac:dyDescent="0.2">
      <c r="A1245" s="25"/>
      <c r="B1245" s="25"/>
      <c r="C1245" s="25"/>
      <c r="D1245" s="25"/>
      <c r="E1245" s="25"/>
      <c r="F1245" s="25"/>
      <c r="J1245" s="24"/>
      <c r="U1245" s="24"/>
    </row>
    <row r="1246" spans="1:21" ht="12.75" x14ac:dyDescent="0.2">
      <c r="A1246" s="25"/>
      <c r="B1246" s="25"/>
      <c r="C1246" s="25"/>
      <c r="D1246" s="25"/>
      <c r="E1246" s="25"/>
      <c r="F1246" s="25"/>
      <c r="J1246" s="24"/>
      <c r="U1246" s="24"/>
    </row>
    <row r="1247" spans="1:21" ht="12.75" x14ac:dyDescent="0.2">
      <c r="A1247" s="25"/>
      <c r="B1247" s="25"/>
      <c r="C1247" s="25"/>
      <c r="D1247" s="25"/>
      <c r="E1247" s="25"/>
      <c r="F1247" s="25"/>
      <c r="J1247" s="24"/>
      <c r="U1247" s="24"/>
    </row>
    <row r="1248" spans="1:21" ht="12.75" x14ac:dyDescent="0.2">
      <c r="A1248" s="25"/>
      <c r="B1248" s="25"/>
      <c r="C1248" s="25"/>
      <c r="D1248" s="25"/>
      <c r="E1248" s="25"/>
      <c r="F1248" s="25"/>
      <c r="J1248" s="24"/>
      <c r="U1248" s="24"/>
    </row>
    <row r="1249" spans="1:21" ht="12.75" x14ac:dyDescent="0.2">
      <c r="A1249" s="25"/>
      <c r="B1249" s="25"/>
      <c r="C1249" s="25"/>
      <c r="D1249" s="25"/>
      <c r="E1249" s="25"/>
      <c r="F1249" s="25"/>
      <c r="J1249" s="24"/>
      <c r="U1249" s="24"/>
    </row>
    <row r="1250" spans="1:21" ht="12.75" x14ac:dyDescent="0.2">
      <c r="A1250" s="25"/>
      <c r="B1250" s="25"/>
      <c r="C1250" s="25"/>
      <c r="D1250" s="25"/>
      <c r="E1250" s="25"/>
      <c r="F1250" s="25"/>
      <c r="J1250" s="24"/>
      <c r="U1250" s="24"/>
    </row>
    <row r="1251" spans="1:21" ht="12.75" x14ac:dyDescent="0.2">
      <c r="A1251" s="25"/>
      <c r="B1251" s="25"/>
      <c r="C1251" s="25"/>
      <c r="D1251" s="25"/>
      <c r="E1251" s="25"/>
      <c r="F1251" s="25"/>
      <c r="J1251" s="24"/>
      <c r="U1251" s="24"/>
    </row>
    <row r="1252" spans="1:21" ht="12.75" x14ac:dyDescent="0.2">
      <c r="A1252" s="25"/>
      <c r="B1252" s="25"/>
      <c r="C1252" s="25"/>
      <c r="D1252" s="25"/>
      <c r="E1252" s="25"/>
      <c r="F1252" s="25"/>
      <c r="J1252" s="24"/>
      <c r="U1252" s="24"/>
    </row>
    <row r="1253" spans="1:21" ht="12.75" x14ac:dyDescent="0.2">
      <c r="A1253" s="25"/>
      <c r="B1253" s="25"/>
      <c r="C1253" s="25"/>
      <c r="D1253" s="25"/>
      <c r="E1253" s="25"/>
      <c r="F1253" s="25"/>
      <c r="J1253" s="24"/>
      <c r="U1253" s="24"/>
    </row>
    <row r="1254" spans="1:21" ht="12.75" x14ac:dyDescent="0.2">
      <c r="A1254" s="25"/>
      <c r="B1254" s="25"/>
      <c r="C1254" s="25"/>
      <c r="D1254" s="25"/>
      <c r="E1254" s="25"/>
      <c r="F1254" s="25"/>
      <c r="J1254" s="24"/>
      <c r="U1254" s="24"/>
    </row>
    <row r="1255" spans="1:21" ht="12.75" x14ac:dyDescent="0.2">
      <c r="A1255" s="25"/>
      <c r="B1255" s="25"/>
      <c r="C1255" s="25"/>
      <c r="D1255" s="25"/>
      <c r="E1255" s="25"/>
      <c r="F1255" s="25"/>
      <c r="J1255" s="24"/>
      <c r="U1255" s="24"/>
    </row>
    <row r="1256" spans="1:21" ht="12.75" x14ac:dyDescent="0.2">
      <c r="A1256" s="25"/>
      <c r="B1256" s="25"/>
      <c r="C1256" s="25"/>
      <c r="D1256" s="25"/>
      <c r="E1256" s="25"/>
      <c r="F1256" s="25"/>
      <c r="J1256" s="24"/>
      <c r="U1256" s="24"/>
    </row>
    <row r="1257" spans="1:21" ht="12.75" x14ac:dyDescent="0.2">
      <c r="A1257" s="25"/>
      <c r="B1257" s="25"/>
      <c r="C1257" s="25"/>
      <c r="D1257" s="25"/>
      <c r="E1257" s="25"/>
      <c r="F1257" s="25"/>
      <c r="J1257" s="24"/>
      <c r="U1257" s="24"/>
    </row>
    <row r="1258" spans="1:21" ht="12.75" x14ac:dyDescent="0.2">
      <c r="A1258" s="25"/>
      <c r="B1258" s="25"/>
      <c r="C1258" s="25"/>
      <c r="D1258" s="25"/>
      <c r="E1258" s="25"/>
      <c r="F1258" s="25"/>
      <c r="J1258" s="24"/>
      <c r="U1258" s="24"/>
    </row>
    <row r="1259" spans="1:21" ht="12.75" x14ac:dyDescent="0.2">
      <c r="A1259" s="25"/>
      <c r="B1259" s="25"/>
      <c r="C1259" s="25"/>
      <c r="D1259" s="25"/>
      <c r="E1259" s="25"/>
      <c r="F1259" s="25"/>
      <c r="J1259" s="24"/>
      <c r="U1259" s="24"/>
    </row>
    <row r="1260" spans="1:21" ht="12.75" x14ac:dyDescent="0.2">
      <c r="A1260" s="25"/>
      <c r="B1260" s="25"/>
      <c r="C1260" s="25"/>
      <c r="D1260" s="25"/>
      <c r="E1260" s="25"/>
      <c r="F1260" s="25"/>
      <c r="J1260" s="24"/>
      <c r="U1260" s="24"/>
    </row>
    <row r="1261" spans="1:21" ht="12.75" x14ac:dyDescent="0.2">
      <c r="A1261" s="25"/>
      <c r="B1261" s="25"/>
      <c r="C1261" s="25"/>
      <c r="D1261" s="25"/>
      <c r="E1261" s="25"/>
      <c r="F1261" s="25"/>
      <c r="J1261" s="24"/>
      <c r="U1261" s="24"/>
    </row>
    <row r="1262" spans="1:21" ht="12.75" x14ac:dyDescent="0.2">
      <c r="A1262" s="25"/>
      <c r="B1262" s="25"/>
      <c r="C1262" s="25"/>
      <c r="D1262" s="25"/>
      <c r="E1262" s="25"/>
      <c r="F1262" s="25"/>
      <c r="J1262" s="24"/>
      <c r="U1262" s="24"/>
    </row>
    <row r="1263" spans="1:21" ht="12.75" x14ac:dyDescent="0.2">
      <c r="A1263" s="25"/>
      <c r="B1263" s="25"/>
      <c r="C1263" s="25"/>
      <c r="D1263" s="25"/>
      <c r="E1263" s="25"/>
      <c r="F1263" s="25"/>
      <c r="J1263" s="24"/>
      <c r="U1263" s="24"/>
    </row>
    <row r="1264" spans="1:21" ht="12.75" x14ac:dyDescent="0.2">
      <c r="A1264" s="25"/>
      <c r="B1264" s="25"/>
      <c r="C1264" s="25"/>
      <c r="D1264" s="25"/>
      <c r="E1264" s="25"/>
      <c r="F1264" s="25"/>
      <c r="J1264" s="24"/>
      <c r="U1264" s="24"/>
    </row>
    <row r="1265" spans="1:21" ht="12.75" x14ac:dyDescent="0.2">
      <c r="A1265" s="25"/>
      <c r="B1265" s="25"/>
      <c r="C1265" s="25"/>
      <c r="D1265" s="25"/>
      <c r="E1265" s="25"/>
      <c r="F1265" s="25"/>
      <c r="J1265" s="24"/>
      <c r="U1265" s="24"/>
    </row>
    <row r="1266" spans="1:21" ht="12.75" x14ac:dyDescent="0.2">
      <c r="A1266" s="25"/>
      <c r="B1266" s="25"/>
      <c r="C1266" s="25"/>
      <c r="D1266" s="25"/>
      <c r="E1266" s="25"/>
      <c r="F1266" s="25"/>
      <c r="J1266" s="24"/>
      <c r="U1266" s="24"/>
    </row>
    <row r="1267" spans="1:21" ht="12.75" x14ac:dyDescent="0.2">
      <c r="A1267" s="25"/>
      <c r="B1267" s="25"/>
      <c r="C1267" s="25"/>
      <c r="D1267" s="25"/>
      <c r="E1267" s="25"/>
      <c r="F1267" s="25"/>
      <c r="J1267" s="24"/>
      <c r="U1267" s="24"/>
    </row>
    <row r="1268" spans="1:21" ht="12.75" x14ac:dyDescent="0.2">
      <c r="A1268" s="25"/>
      <c r="B1268" s="25"/>
      <c r="C1268" s="25"/>
      <c r="D1268" s="25"/>
      <c r="E1268" s="25"/>
      <c r="F1268" s="25"/>
      <c r="J1268" s="24"/>
      <c r="U1268" s="24"/>
    </row>
    <row r="1269" spans="1:21" ht="12.75" x14ac:dyDescent="0.2">
      <c r="A1269" s="25"/>
      <c r="B1269" s="25"/>
      <c r="C1269" s="25"/>
      <c r="D1269" s="25"/>
      <c r="E1269" s="25"/>
      <c r="F1269" s="25"/>
      <c r="J1269" s="24"/>
      <c r="U1269" s="24"/>
    </row>
    <row r="1270" spans="1:21" ht="12.75" x14ac:dyDescent="0.2">
      <c r="A1270" s="25"/>
      <c r="B1270" s="25"/>
      <c r="C1270" s="25"/>
      <c r="D1270" s="25"/>
      <c r="E1270" s="25"/>
      <c r="F1270" s="25"/>
      <c r="J1270" s="24"/>
      <c r="U1270" s="24"/>
    </row>
    <row r="1271" spans="1:21" ht="12.75" x14ac:dyDescent="0.2">
      <c r="A1271" s="25"/>
      <c r="B1271" s="25"/>
      <c r="C1271" s="25"/>
      <c r="D1271" s="25"/>
      <c r="E1271" s="25"/>
      <c r="F1271" s="25"/>
      <c r="J1271" s="24"/>
      <c r="U1271" s="24"/>
    </row>
    <row r="1272" spans="1:21" ht="12.75" x14ac:dyDescent="0.2">
      <c r="A1272" s="25"/>
      <c r="B1272" s="25"/>
      <c r="C1272" s="25"/>
      <c r="D1272" s="25"/>
      <c r="E1272" s="25"/>
      <c r="F1272" s="25"/>
      <c r="J1272" s="24"/>
      <c r="U1272" s="24"/>
    </row>
    <row r="1273" spans="1:21" ht="12.75" x14ac:dyDescent="0.2">
      <c r="A1273" s="25"/>
      <c r="B1273" s="25"/>
      <c r="C1273" s="25"/>
      <c r="D1273" s="25"/>
      <c r="E1273" s="25"/>
      <c r="F1273" s="25"/>
      <c r="J1273" s="24"/>
      <c r="U1273" s="24"/>
    </row>
    <row r="1274" spans="1:21" ht="12.75" x14ac:dyDescent="0.2">
      <c r="A1274" s="25"/>
      <c r="B1274" s="25"/>
      <c r="C1274" s="25"/>
      <c r="D1274" s="25"/>
      <c r="E1274" s="25"/>
      <c r="F1274" s="25"/>
      <c r="J1274" s="24"/>
      <c r="U1274" s="24"/>
    </row>
    <row r="1275" spans="1:21" ht="12.75" x14ac:dyDescent="0.2">
      <c r="A1275" s="25"/>
      <c r="B1275" s="25"/>
      <c r="C1275" s="25"/>
      <c r="D1275" s="25"/>
      <c r="E1275" s="25"/>
      <c r="F1275" s="25"/>
      <c r="J1275" s="24"/>
      <c r="U1275" s="24"/>
    </row>
    <row r="1276" spans="1:21" ht="12.75" x14ac:dyDescent="0.2">
      <c r="A1276" s="25"/>
      <c r="B1276" s="25"/>
      <c r="C1276" s="25"/>
      <c r="D1276" s="25"/>
      <c r="E1276" s="25"/>
      <c r="F1276" s="25"/>
      <c r="J1276" s="24"/>
      <c r="U1276" s="24"/>
    </row>
    <row r="1277" spans="1:21" ht="12.75" x14ac:dyDescent="0.2">
      <c r="A1277" s="25"/>
      <c r="B1277" s="25"/>
      <c r="C1277" s="25"/>
      <c r="D1277" s="25"/>
      <c r="E1277" s="25"/>
      <c r="F1277" s="25"/>
      <c r="J1277" s="24"/>
      <c r="U1277" s="24"/>
    </row>
    <row r="1278" spans="1:21" ht="12.75" x14ac:dyDescent="0.2">
      <c r="A1278" s="25"/>
      <c r="B1278" s="25"/>
      <c r="C1278" s="25"/>
      <c r="D1278" s="25"/>
      <c r="E1278" s="25"/>
      <c r="F1278" s="25"/>
      <c r="J1278" s="24"/>
      <c r="U1278" s="24"/>
    </row>
    <row r="1279" spans="1:21" ht="12.75" x14ac:dyDescent="0.2">
      <c r="A1279" s="25"/>
      <c r="B1279" s="25"/>
      <c r="C1279" s="25"/>
      <c r="D1279" s="25"/>
      <c r="E1279" s="25"/>
      <c r="F1279" s="25"/>
      <c r="J1279" s="24"/>
      <c r="U1279" s="24"/>
    </row>
    <row r="1280" spans="1:21" ht="12.75" x14ac:dyDescent="0.2">
      <c r="A1280" s="25"/>
      <c r="B1280" s="25"/>
      <c r="C1280" s="25"/>
      <c r="D1280" s="25"/>
      <c r="E1280" s="25"/>
      <c r="F1280" s="25"/>
      <c r="J1280" s="24"/>
      <c r="U1280" s="24"/>
    </row>
    <row r="1281" spans="1:21" ht="12.75" x14ac:dyDescent="0.2">
      <c r="A1281" s="25"/>
      <c r="B1281" s="25"/>
      <c r="C1281" s="25"/>
      <c r="D1281" s="25"/>
      <c r="E1281" s="25"/>
      <c r="F1281" s="25"/>
      <c r="J1281" s="24"/>
      <c r="U1281" s="24"/>
    </row>
    <row r="1282" spans="1:21" ht="12.75" x14ac:dyDescent="0.2">
      <c r="A1282" s="25"/>
      <c r="B1282" s="25"/>
      <c r="C1282" s="25"/>
      <c r="D1282" s="25"/>
      <c r="E1282" s="25"/>
      <c r="F1282" s="25"/>
      <c r="J1282" s="24"/>
      <c r="U1282" s="24"/>
    </row>
    <row r="1283" spans="1:21" ht="12.75" x14ac:dyDescent="0.2">
      <c r="A1283" s="25"/>
      <c r="B1283" s="25"/>
      <c r="C1283" s="25"/>
      <c r="D1283" s="25"/>
      <c r="E1283" s="25"/>
      <c r="F1283" s="25"/>
      <c r="J1283" s="24"/>
      <c r="U1283" s="24"/>
    </row>
    <row r="1284" spans="1:21" ht="12.75" x14ac:dyDescent="0.2">
      <c r="A1284" s="25"/>
      <c r="B1284" s="25"/>
      <c r="C1284" s="25"/>
      <c r="D1284" s="25"/>
      <c r="E1284" s="25"/>
      <c r="F1284" s="25"/>
      <c r="J1284" s="24"/>
      <c r="U1284" s="24"/>
    </row>
    <row r="1285" spans="1:21" ht="12.75" x14ac:dyDescent="0.2">
      <c r="A1285" s="25"/>
      <c r="B1285" s="25"/>
      <c r="C1285" s="25"/>
      <c r="D1285" s="25"/>
      <c r="E1285" s="25"/>
      <c r="F1285" s="25"/>
      <c r="J1285" s="24"/>
      <c r="U1285" s="24"/>
    </row>
    <row r="1286" spans="1:21" ht="12.75" x14ac:dyDescent="0.2">
      <c r="A1286" s="25"/>
      <c r="B1286" s="25"/>
      <c r="C1286" s="25"/>
      <c r="D1286" s="25"/>
      <c r="E1286" s="25"/>
      <c r="F1286" s="25"/>
      <c r="J1286" s="24"/>
      <c r="U1286" s="24"/>
    </row>
    <row r="1287" spans="1:21" ht="12.75" x14ac:dyDescent="0.2">
      <c r="A1287" s="25"/>
      <c r="B1287" s="25"/>
      <c r="C1287" s="25"/>
      <c r="D1287" s="25"/>
      <c r="E1287" s="25"/>
      <c r="F1287" s="25"/>
      <c r="J1287" s="24"/>
      <c r="U1287" s="24"/>
    </row>
    <row r="1288" spans="1:21" ht="12.75" x14ac:dyDescent="0.2">
      <c r="A1288" s="25"/>
      <c r="B1288" s="25"/>
      <c r="C1288" s="25"/>
      <c r="D1288" s="25"/>
      <c r="E1288" s="25"/>
      <c r="F1288" s="25"/>
      <c r="J1288" s="24"/>
      <c r="U1288" s="24"/>
    </row>
    <row r="1289" spans="1:21" ht="12.75" x14ac:dyDescent="0.2">
      <c r="A1289" s="25"/>
      <c r="B1289" s="25"/>
      <c r="C1289" s="25"/>
      <c r="D1289" s="25"/>
      <c r="E1289" s="25"/>
      <c r="F1289" s="25"/>
      <c r="J1289" s="24"/>
      <c r="U1289" s="24"/>
    </row>
    <row r="1290" spans="1:21" ht="12.75" x14ac:dyDescent="0.2">
      <c r="A1290" s="25"/>
      <c r="B1290" s="25"/>
      <c r="C1290" s="25"/>
      <c r="D1290" s="25"/>
      <c r="E1290" s="25"/>
      <c r="F1290" s="25"/>
      <c r="J1290" s="24"/>
      <c r="U1290" s="24"/>
    </row>
    <row r="1291" spans="1:21" ht="12.75" x14ac:dyDescent="0.2">
      <c r="A1291" s="25"/>
      <c r="B1291" s="25"/>
      <c r="C1291" s="25"/>
      <c r="D1291" s="25"/>
      <c r="E1291" s="25"/>
      <c r="F1291" s="25"/>
      <c r="J1291" s="24"/>
      <c r="U1291" s="24"/>
    </row>
    <row r="1292" spans="1:21" ht="12.75" x14ac:dyDescent="0.2">
      <c r="A1292" s="25"/>
      <c r="B1292" s="25"/>
      <c r="C1292" s="25"/>
      <c r="D1292" s="25"/>
      <c r="E1292" s="25"/>
      <c r="F1292" s="25"/>
      <c r="J1292" s="24"/>
      <c r="U1292" s="24"/>
    </row>
    <row r="1293" spans="1:21" ht="12.75" x14ac:dyDescent="0.2">
      <c r="A1293" s="25"/>
      <c r="B1293" s="25"/>
      <c r="C1293" s="25"/>
      <c r="D1293" s="25"/>
      <c r="E1293" s="25"/>
      <c r="F1293" s="25"/>
      <c r="J1293" s="24"/>
      <c r="U1293" s="24"/>
    </row>
    <row r="1294" spans="1:21" ht="12.75" x14ac:dyDescent="0.2">
      <c r="A1294" s="25"/>
      <c r="B1294" s="25"/>
      <c r="C1294" s="25"/>
      <c r="D1294" s="25"/>
      <c r="E1294" s="25"/>
      <c r="F1294" s="25"/>
      <c r="J1294" s="24"/>
      <c r="U1294" s="24"/>
    </row>
    <row r="1295" spans="1:21" ht="12.75" x14ac:dyDescent="0.2">
      <c r="A1295" s="25"/>
      <c r="B1295" s="25"/>
      <c r="C1295" s="25"/>
      <c r="D1295" s="25"/>
      <c r="E1295" s="25"/>
      <c r="F1295" s="25"/>
      <c r="J1295" s="24"/>
      <c r="U1295" s="24"/>
    </row>
    <row r="1296" spans="1:21" ht="12.75" x14ac:dyDescent="0.2">
      <c r="A1296" s="25"/>
      <c r="B1296" s="25"/>
      <c r="C1296" s="25"/>
      <c r="D1296" s="25"/>
      <c r="E1296" s="25"/>
      <c r="F1296" s="25"/>
      <c r="J1296" s="24"/>
      <c r="U1296" s="24"/>
    </row>
    <row r="1297" spans="1:21" ht="12.75" x14ac:dyDescent="0.2">
      <c r="A1297" s="25"/>
      <c r="B1297" s="25"/>
      <c r="C1297" s="25"/>
      <c r="D1297" s="25"/>
      <c r="E1297" s="25"/>
      <c r="F1297" s="25"/>
      <c r="J1297" s="24"/>
      <c r="U1297" s="24"/>
    </row>
    <row r="1298" spans="1:21" ht="12.75" x14ac:dyDescent="0.2">
      <c r="A1298" s="25"/>
      <c r="B1298" s="25"/>
      <c r="C1298" s="25"/>
      <c r="D1298" s="25"/>
      <c r="E1298" s="25"/>
      <c r="F1298" s="25"/>
      <c r="J1298" s="24"/>
      <c r="U1298" s="24"/>
    </row>
    <row r="1299" spans="1:21" ht="12.75" x14ac:dyDescent="0.2">
      <c r="A1299" s="25"/>
      <c r="B1299" s="25"/>
      <c r="C1299" s="25"/>
      <c r="D1299" s="25"/>
      <c r="E1299" s="25"/>
      <c r="F1299" s="25"/>
      <c r="J1299" s="24"/>
      <c r="U1299" s="24"/>
    </row>
    <row r="1300" spans="1:21" ht="12.75" x14ac:dyDescent="0.2">
      <c r="A1300" s="25"/>
      <c r="B1300" s="25"/>
      <c r="C1300" s="25"/>
      <c r="D1300" s="25"/>
      <c r="E1300" s="25"/>
      <c r="F1300" s="25"/>
      <c r="J1300" s="24"/>
      <c r="U1300" s="24"/>
    </row>
    <row r="1301" spans="1:21" ht="12.75" x14ac:dyDescent="0.2">
      <c r="A1301" s="25"/>
      <c r="B1301" s="25"/>
      <c r="C1301" s="25"/>
      <c r="D1301" s="25"/>
      <c r="E1301" s="25"/>
      <c r="F1301" s="25"/>
      <c r="J1301" s="24"/>
      <c r="U1301" s="24"/>
    </row>
    <row r="1302" spans="1:21" ht="12.75" x14ac:dyDescent="0.2">
      <c r="A1302" s="25"/>
      <c r="B1302" s="25"/>
      <c r="C1302" s="25"/>
      <c r="D1302" s="25"/>
      <c r="E1302" s="25"/>
      <c r="F1302" s="25"/>
      <c r="J1302" s="24"/>
      <c r="U1302" s="24"/>
    </row>
    <row r="1303" spans="1:21" ht="12.75" x14ac:dyDescent="0.2">
      <c r="A1303" s="25"/>
      <c r="B1303" s="25"/>
      <c r="C1303" s="25"/>
      <c r="D1303" s="25"/>
      <c r="E1303" s="25"/>
      <c r="F1303" s="25"/>
      <c r="J1303" s="24"/>
      <c r="U1303" s="24"/>
    </row>
    <row r="1304" spans="1:21" ht="12.75" x14ac:dyDescent="0.2">
      <c r="A1304" s="25"/>
      <c r="B1304" s="25"/>
      <c r="C1304" s="25"/>
      <c r="D1304" s="25"/>
      <c r="E1304" s="25"/>
      <c r="F1304" s="25"/>
      <c r="J1304" s="24"/>
      <c r="U1304" s="24"/>
    </row>
    <row r="1305" spans="1:21" ht="12.75" x14ac:dyDescent="0.2">
      <c r="A1305" s="25"/>
      <c r="B1305" s="25"/>
      <c r="C1305" s="25"/>
      <c r="D1305" s="25"/>
      <c r="E1305" s="25"/>
      <c r="F1305" s="25"/>
      <c r="J1305" s="24"/>
      <c r="U1305" s="24"/>
    </row>
    <row r="1306" spans="1:21" ht="12.75" x14ac:dyDescent="0.2">
      <c r="A1306" s="25"/>
      <c r="B1306" s="25"/>
      <c r="C1306" s="25"/>
      <c r="D1306" s="25"/>
      <c r="E1306" s="25"/>
      <c r="F1306" s="25"/>
      <c r="J1306" s="24"/>
      <c r="U1306" s="24"/>
    </row>
    <row r="1307" spans="1:21" ht="12.75" x14ac:dyDescent="0.2">
      <c r="A1307" s="25"/>
      <c r="B1307" s="25"/>
      <c r="C1307" s="25"/>
      <c r="D1307" s="25"/>
      <c r="E1307" s="25"/>
      <c r="F1307" s="25"/>
      <c r="J1307" s="24"/>
      <c r="U1307" s="24"/>
    </row>
    <row r="1308" spans="1:21" ht="12.75" x14ac:dyDescent="0.2">
      <c r="A1308" s="25"/>
      <c r="B1308" s="25"/>
      <c r="C1308" s="25"/>
      <c r="D1308" s="25"/>
      <c r="E1308" s="25"/>
      <c r="F1308" s="25"/>
      <c r="J1308" s="24"/>
      <c r="U1308" s="24"/>
    </row>
    <row r="1309" spans="1:21" ht="12.75" x14ac:dyDescent="0.2">
      <c r="A1309" s="25"/>
      <c r="B1309" s="25"/>
      <c r="C1309" s="25"/>
      <c r="D1309" s="25"/>
      <c r="E1309" s="25"/>
      <c r="F1309" s="25"/>
      <c r="J1309" s="24"/>
      <c r="U1309" s="24"/>
    </row>
    <row r="1310" spans="1:21" ht="12.75" x14ac:dyDescent="0.2">
      <c r="A1310" s="25"/>
      <c r="B1310" s="25"/>
      <c r="C1310" s="25"/>
      <c r="D1310" s="25"/>
      <c r="E1310" s="25"/>
      <c r="F1310" s="25"/>
      <c r="J1310" s="24"/>
      <c r="U1310" s="24"/>
    </row>
    <row r="1311" spans="1:21" ht="12.75" x14ac:dyDescent="0.2">
      <c r="A1311" s="25"/>
      <c r="B1311" s="25"/>
      <c r="C1311" s="25"/>
      <c r="D1311" s="25"/>
      <c r="E1311" s="25"/>
      <c r="F1311" s="25"/>
      <c r="J1311" s="24"/>
      <c r="U1311" s="24"/>
    </row>
    <row r="1312" spans="1:21" ht="12.75" x14ac:dyDescent="0.2">
      <c r="A1312" s="25"/>
      <c r="B1312" s="25"/>
      <c r="C1312" s="25"/>
      <c r="D1312" s="25"/>
      <c r="E1312" s="25"/>
      <c r="F1312" s="25"/>
      <c r="J1312" s="24"/>
      <c r="U1312" s="24"/>
    </row>
    <row r="1313" spans="1:21" ht="12.75" x14ac:dyDescent="0.2">
      <c r="A1313" s="25"/>
      <c r="B1313" s="25"/>
      <c r="C1313" s="25"/>
      <c r="D1313" s="25"/>
      <c r="E1313" s="25"/>
      <c r="F1313" s="25"/>
      <c r="J1313" s="24"/>
      <c r="U1313" s="24"/>
    </row>
    <row r="1314" spans="1:21" ht="12.75" x14ac:dyDescent="0.2">
      <c r="A1314" s="25"/>
      <c r="B1314" s="25"/>
      <c r="C1314" s="25"/>
      <c r="D1314" s="25"/>
      <c r="E1314" s="25"/>
      <c r="F1314" s="25"/>
      <c r="J1314" s="24"/>
      <c r="U1314" s="24"/>
    </row>
    <row r="1315" spans="1:21" ht="12.75" x14ac:dyDescent="0.2">
      <c r="A1315" s="25"/>
      <c r="B1315" s="25"/>
      <c r="C1315" s="25"/>
      <c r="D1315" s="25"/>
      <c r="E1315" s="25"/>
      <c r="F1315" s="25"/>
      <c r="J1315" s="24"/>
      <c r="U1315" s="24"/>
    </row>
    <row r="1316" spans="1:21" ht="12.75" x14ac:dyDescent="0.2">
      <c r="A1316" s="25"/>
      <c r="B1316" s="25"/>
      <c r="C1316" s="25"/>
      <c r="D1316" s="25"/>
      <c r="E1316" s="25"/>
      <c r="F1316" s="25"/>
      <c r="J1316" s="24"/>
      <c r="U1316" s="24"/>
    </row>
    <row r="1317" spans="1:21" ht="12.75" x14ac:dyDescent="0.2">
      <c r="A1317" s="25"/>
      <c r="B1317" s="25"/>
      <c r="C1317" s="25"/>
      <c r="D1317" s="25"/>
      <c r="E1317" s="25"/>
      <c r="F1317" s="25"/>
      <c r="J1317" s="24"/>
      <c r="U1317" s="24"/>
    </row>
    <row r="1318" spans="1:21" ht="12.75" x14ac:dyDescent="0.2">
      <c r="A1318" s="25"/>
      <c r="B1318" s="25"/>
      <c r="C1318" s="25"/>
      <c r="D1318" s="25"/>
      <c r="E1318" s="25"/>
      <c r="F1318" s="25"/>
      <c r="J1318" s="24"/>
      <c r="U1318" s="24"/>
    </row>
    <row r="1319" spans="1:21" ht="12.75" x14ac:dyDescent="0.2">
      <c r="A1319" s="25"/>
      <c r="B1319" s="25"/>
      <c r="C1319" s="25"/>
      <c r="D1319" s="25"/>
      <c r="E1319" s="25"/>
      <c r="F1319" s="25"/>
      <c r="J1319" s="24"/>
      <c r="U1319" s="24"/>
    </row>
    <row r="1320" spans="1:21" ht="12.75" x14ac:dyDescent="0.2">
      <c r="A1320" s="25"/>
      <c r="B1320" s="25"/>
      <c r="C1320" s="25"/>
      <c r="D1320" s="25"/>
      <c r="E1320" s="25"/>
      <c r="F1320" s="25"/>
      <c r="J1320" s="24"/>
      <c r="U1320" s="24"/>
    </row>
    <row r="1321" spans="1:21" ht="12.75" x14ac:dyDescent="0.2">
      <c r="A1321" s="25"/>
      <c r="B1321" s="25"/>
      <c r="C1321" s="25"/>
      <c r="D1321" s="25"/>
      <c r="E1321" s="25"/>
      <c r="F1321" s="25"/>
      <c r="J1321" s="24"/>
      <c r="U1321" s="24"/>
    </row>
    <row r="1322" spans="1:21" ht="12.75" x14ac:dyDescent="0.2">
      <c r="A1322" s="25"/>
      <c r="B1322" s="25"/>
      <c r="C1322" s="25"/>
      <c r="D1322" s="25"/>
      <c r="E1322" s="25"/>
      <c r="F1322" s="25"/>
      <c r="J1322" s="24"/>
      <c r="U1322" s="24"/>
    </row>
    <row r="1323" spans="1:21" ht="12.75" x14ac:dyDescent="0.2">
      <c r="A1323" s="25"/>
      <c r="B1323" s="25"/>
      <c r="C1323" s="25"/>
      <c r="D1323" s="25"/>
      <c r="E1323" s="25"/>
      <c r="F1323" s="25"/>
      <c r="J1323" s="24"/>
      <c r="U1323" s="24"/>
    </row>
    <row r="1324" spans="1:21" ht="12.75" x14ac:dyDescent="0.2">
      <c r="A1324" s="25"/>
      <c r="B1324" s="25"/>
      <c r="C1324" s="25"/>
      <c r="D1324" s="25"/>
      <c r="E1324" s="25"/>
      <c r="F1324" s="25"/>
      <c r="J1324" s="24"/>
      <c r="U1324" s="24"/>
    </row>
    <row r="1325" spans="1:21" ht="12.75" x14ac:dyDescent="0.2">
      <c r="A1325" s="25"/>
      <c r="B1325" s="25"/>
      <c r="C1325" s="25"/>
      <c r="D1325" s="25"/>
      <c r="E1325" s="25"/>
      <c r="F1325" s="25"/>
      <c r="J1325" s="24"/>
      <c r="U1325" s="24"/>
    </row>
    <row r="1326" spans="1:21" ht="12.75" x14ac:dyDescent="0.2">
      <c r="A1326" s="25"/>
      <c r="B1326" s="25"/>
      <c r="C1326" s="25"/>
      <c r="D1326" s="25"/>
      <c r="E1326" s="25"/>
      <c r="F1326" s="25"/>
      <c r="J1326" s="24"/>
      <c r="U1326" s="24"/>
    </row>
    <row r="1327" spans="1:21" ht="12.75" x14ac:dyDescent="0.2">
      <c r="A1327" s="25"/>
      <c r="B1327" s="25"/>
      <c r="C1327" s="25"/>
      <c r="D1327" s="25"/>
      <c r="E1327" s="25"/>
      <c r="F1327" s="25"/>
      <c r="J1327" s="24"/>
      <c r="U1327" s="24"/>
    </row>
    <row r="1328" spans="1:21" ht="12.75" x14ac:dyDescent="0.2">
      <c r="A1328" s="25"/>
      <c r="B1328" s="25"/>
      <c r="C1328" s="25"/>
      <c r="D1328" s="25"/>
      <c r="E1328" s="25"/>
      <c r="F1328" s="25"/>
      <c r="J1328" s="24"/>
      <c r="U1328" s="24"/>
    </row>
    <row r="1329" spans="1:21" ht="12.75" x14ac:dyDescent="0.2">
      <c r="A1329" s="25"/>
      <c r="B1329" s="25"/>
      <c r="C1329" s="25"/>
      <c r="D1329" s="25"/>
      <c r="E1329" s="25"/>
      <c r="F1329" s="25"/>
      <c r="J1329" s="24"/>
      <c r="U1329" s="24"/>
    </row>
    <row r="1330" spans="1:21" ht="12.75" x14ac:dyDescent="0.2">
      <c r="A1330" s="25"/>
      <c r="B1330" s="25"/>
      <c r="C1330" s="25"/>
      <c r="D1330" s="25"/>
      <c r="E1330" s="25"/>
      <c r="F1330" s="25"/>
      <c r="J1330" s="24"/>
      <c r="U1330" s="24"/>
    </row>
    <row r="1331" spans="1:21" ht="12.75" x14ac:dyDescent="0.2">
      <c r="A1331" s="25"/>
      <c r="B1331" s="25"/>
      <c r="C1331" s="25"/>
      <c r="D1331" s="25"/>
      <c r="E1331" s="25"/>
      <c r="F1331" s="25"/>
      <c r="J1331" s="24"/>
      <c r="U1331" s="24"/>
    </row>
    <row r="1332" spans="1:21" ht="12.75" x14ac:dyDescent="0.2">
      <c r="A1332" s="25"/>
      <c r="B1332" s="25"/>
      <c r="C1332" s="25"/>
      <c r="D1332" s="25"/>
      <c r="E1332" s="25"/>
      <c r="F1332" s="25"/>
      <c r="J1332" s="24"/>
      <c r="U1332" s="24"/>
    </row>
    <row r="1333" spans="1:21" ht="12.75" x14ac:dyDescent="0.2">
      <c r="A1333" s="25"/>
      <c r="B1333" s="25"/>
      <c r="C1333" s="25"/>
      <c r="D1333" s="25"/>
      <c r="E1333" s="25"/>
      <c r="F1333" s="25"/>
      <c r="J1333" s="24"/>
      <c r="U1333" s="24"/>
    </row>
    <row r="1334" spans="1:21" ht="12.75" x14ac:dyDescent="0.2">
      <c r="A1334" s="25"/>
      <c r="B1334" s="25"/>
      <c r="C1334" s="25"/>
      <c r="D1334" s="25"/>
      <c r="E1334" s="25"/>
      <c r="F1334" s="25"/>
      <c r="J1334" s="24"/>
      <c r="U1334" s="24"/>
    </row>
    <row r="1335" spans="1:21" ht="12.75" x14ac:dyDescent="0.2">
      <c r="A1335" s="25"/>
      <c r="B1335" s="25"/>
      <c r="C1335" s="25"/>
      <c r="D1335" s="25"/>
      <c r="E1335" s="25"/>
      <c r="F1335" s="25"/>
      <c r="J1335" s="24"/>
      <c r="U1335" s="24"/>
    </row>
    <row r="1336" spans="1:21" ht="12.75" x14ac:dyDescent="0.2">
      <c r="A1336" s="25"/>
      <c r="B1336" s="25"/>
      <c r="C1336" s="25"/>
      <c r="D1336" s="25"/>
      <c r="E1336" s="25"/>
      <c r="F1336" s="25"/>
      <c r="J1336" s="24"/>
      <c r="U1336" s="24"/>
    </row>
    <row r="1337" spans="1:21" ht="12.75" x14ac:dyDescent="0.2">
      <c r="A1337" s="25"/>
      <c r="B1337" s="25"/>
      <c r="C1337" s="25"/>
      <c r="D1337" s="25"/>
      <c r="E1337" s="25"/>
      <c r="F1337" s="25"/>
      <c r="J1337" s="24"/>
      <c r="U1337" s="24"/>
    </row>
    <row r="1338" spans="1:21" ht="12.75" x14ac:dyDescent="0.2">
      <c r="A1338" s="25"/>
      <c r="B1338" s="25"/>
      <c r="C1338" s="25"/>
      <c r="D1338" s="25"/>
      <c r="E1338" s="25"/>
      <c r="F1338" s="25"/>
      <c r="J1338" s="24"/>
      <c r="U1338" s="24"/>
    </row>
    <row r="1339" spans="1:21" ht="12.75" x14ac:dyDescent="0.2">
      <c r="A1339" s="25"/>
      <c r="B1339" s="25"/>
      <c r="C1339" s="25"/>
      <c r="D1339" s="25"/>
      <c r="E1339" s="25"/>
      <c r="F1339" s="25"/>
      <c r="J1339" s="24"/>
      <c r="U1339" s="24"/>
    </row>
    <row r="1340" spans="1:21" ht="12.75" x14ac:dyDescent="0.2">
      <c r="A1340" s="25"/>
      <c r="B1340" s="25"/>
      <c r="C1340" s="25"/>
      <c r="D1340" s="25"/>
      <c r="E1340" s="25"/>
      <c r="F1340" s="25"/>
      <c r="J1340" s="24"/>
      <c r="U1340" s="24"/>
    </row>
    <row r="1341" spans="1:21" ht="12.75" x14ac:dyDescent="0.2">
      <c r="A1341" s="25"/>
      <c r="B1341" s="25"/>
      <c r="C1341" s="25"/>
      <c r="D1341" s="25"/>
      <c r="E1341" s="25"/>
      <c r="F1341" s="25"/>
      <c r="J1341" s="24"/>
      <c r="U1341" s="24"/>
    </row>
    <row r="1342" spans="1:21" ht="12.75" x14ac:dyDescent="0.2">
      <c r="A1342" s="25"/>
      <c r="B1342" s="25"/>
      <c r="C1342" s="25"/>
      <c r="D1342" s="25"/>
      <c r="E1342" s="25"/>
      <c r="F1342" s="25"/>
      <c r="J1342" s="24"/>
      <c r="U1342" s="24"/>
    </row>
    <row r="1343" spans="1:21" ht="12.75" x14ac:dyDescent="0.2">
      <c r="A1343" s="25"/>
      <c r="B1343" s="25"/>
      <c r="C1343" s="25"/>
      <c r="D1343" s="25"/>
      <c r="E1343" s="25"/>
      <c r="F1343" s="25"/>
      <c r="J1343" s="24"/>
      <c r="U1343" s="24"/>
    </row>
    <row r="1344" spans="1:21" ht="12.75" x14ac:dyDescent="0.2">
      <c r="A1344" s="25"/>
      <c r="B1344" s="25"/>
      <c r="C1344" s="25"/>
      <c r="D1344" s="25"/>
      <c r="E1344" s="25"/>
      <c r="F1344" s="25"/>
      <c r="J1344" s="24"/>
      <c r="U1344" s="24"/>
    </row>
    <row r="1345" spans="1:21" ht="12.75" x14ac:dyDescent="0.2">
      <c r="A1345" s="25"/>
      <c r="B1345" s="25"/>
      <c r="C1345" s="25"/>
      <c r="D1345" s="25"/>
      <c r="E1345" s="25"/>
      <c r="F1345" s="25"/>
      <c r="J1345" s="24"/>
      <c r="U1345" s="24"/>
    </row>
    <row r="1346" spans="1:21" ht="12.75" x14ac:dyDescent="0.2">
      <c r="A1346" s="25"/>
      <c r="B1346" s="25"/>
      <c r="C1346" s="25"/>
      <c r="D1346" s="25"/>
      <c r="E1346" s="25"/>
      <c r="F1346" s="25"/>
      <c r="J1346" s="24"/>
      <c r="U1346" s="24"/>
    </row>
    <row r="1347" spans="1:21" ht="12.75" x14ac:dyDescent="0.2">
      <c r="A1347" s="25"/>
      <c r="B1347" s="25"/>
      <c r="C1347" s="25"/>
      <c r="D1347" s="25"/>
      <c r="E1347" s="25"/>
      <c r="F1347" s="25"/>
      <c r="J1347" s="24"/>
      <c r="U1347" s="24"/>
    </row>
    <row r="1348" spans="1:21" ht="12.75" x14ac:dyDescent="0.2">
      <c r="A1348" s="25"/>
      <c r="B1348" s="25"/>
      <c r="C1348" s="25"/>
      <c r="D1348" s="25"/>
      <c r="E1348" s="25"/>
      <c r="F1348" s="25"/>
      <c r="J1348" s="24"/>
      <c r="U1348" s="24"/>
    </row>
    <row r="1349" spans="1:21" ht="12.75" x14ac:dyDescent="0.2">
      <c r="A1349" s="25"/>
      <c r="B1349" s="25"/>
      <c r="C1349" s="25"/>
      <c r="D1349" s="25"/>
      <c r="E1349" s="25"/>
      <c r="F1349" s="25"/>
      <c r="J1349" s="24"/>
      <c r="U1349" s="24"/>
    </row>
    <row r="1350" spans="1:21" ht="12.75" x14ac:dyDescent="0.2">
      <c r="A1350" s="25"/>
      <c r="B1350" s="25"/>
      <c r="C1350" s="25"/>
      <c r="D1350" s="25"/>
      <c r="E1350" s="25"/>
      <c r="F1350" s="25"/>
      <c r="J1350" s="24"/>
      <c r="U1350" s="24"/>
    </row>
    <row r="1351" spans="1:21" ht="12.75" x14ac:dyDescent="0.2">
      <c r="A1351" s="25"/>
      <c r="B1351" s="25"/>
      <c r="C1351" s="25"/>
      <c r="D1351" s="25"/>
      <c r="E1351" s="25"/>
      <c r="F1351" s="25"/>
      <c r="J1351" s="24"/>
      <c r="U1351" s="24"/>
    </row>
    <row r="1352" spans="1:21" ht="12.75" x14ac:dyDescent="0.2">
      <c r="A1352" s="25"/>
      <c r="B1352" s="25"/>
      <c r="C1352" s="25"/>
      <c r="D1352" s="25"/>
      <c r="E1352" s="25"/>
      <c r="F1352" s="25"/>
      <c r="J1352" s="24"/>
      <c r="U1352" s="24"/>
    </row>
    <row r="1353" spans="1:21" ht="12.75" x14ac:dyDescent="0.2">
      <c r="A1353" s="25"/>
      <c r="B1353" s="25"/>
      <c r="C1353" s="25"/>
      <c r="D1353" s="25"/>
      <c r="E1353" s="25"/>
      <c r="F1353" s="25"/>
      <c r="J1353" s="24"/>
      <c r="U1353" s="24"/>
    </row>
    <row r="1354" spans="1:21" ht="12.75" x14ac:dyDescent="0.2">
      <c r="A1354" s="25"/>
      <c r="B1354" s="25"/>
      <c r="C1354" s="25"/>
      <c r="D1354" s="25"/>
      <c r="E1354" s="25"/>
      <c r="F1354" s="25"/>
      <c r="J1354" s="24"/>
      <c r="U1354" s="24"/>
    </row>
    <row r="1355" spans="1:21" ht="12.75" x14ac:dyDescent="0.2">
      <c r="A1355" s="25"/>
      <c r="B1355" s="25"/>
      <c r="C1355" s="25"/>
      <c r="D1355" s="25"/>
      <c r="E1355" s="25"/>
      <c r="F1355" s="25"/>
      <c r="J1355" s="24"/>
      <c r="U1355" s="24"/>
    </row>
    <row r="1356" spans="1:21" ht="12.75" x14ac:dyDescent="0.2">
      <c r="A1356" s="25"/>
      <c r="B1356" s="25"/>
      <c r="C1356" s="25"/>
      <c r="D1356" s="25"/>
      <c r="E1356" s="25"/>
      <c r="F1356" s="25"/>
      <c r="J1356" s="24"/>
      <c r="U1356" s="24"/>
    </row>
    <row r="1357" spans="1:21" ht="12.75" x14ac:dyDescent="0.2">
      <c r="A1357" s="25"/>
      <c r="B1357" s="25"/>
      <c r="C1357" s="25"/>
      <c r="D1357" s="25"/>
      <c r="E1357" s="25"/>
      <c r="F1357" s="25"/>
      <c r="J1357" s="24"/>
      <c r="U1357" s="24"/>
    </row>
    <row r="1358" spans="1:21" ht="12.75" x14ac:dyDescent="0.2">
      <c r="A1358" s="25"/>
      <c r="B1358" s="25"/>
      <c r="C1358" s="25"/>
      <c r="D1358" s="25"/>
      <c r="E1358" s="25"/>
      <c r="F1358" s="25"/>
      <c r="J1358" s="24"/>
      <c r="U1358" s="24"/>
    </row>
    <row r="1359" spans="1:21" ht="12.75" x14ac:dyDescent="0.2">
      <c r="A1359" s="25"/>
      <c r="B1359" s="25"/>
      <c r="C1359" s="25"/>
      <c r="D1359" s="25"/>
      <c r="E1359" s="25"/>
      <c r="F1359" s="25"/>
      <c r="J1359" s="24"/>
      <c r="U1359" s="24"/>
    </row>
    <row r="1360" spans="1:21" ht="12.75" x14ac:dyDescent="0.2">
      <c r="A1360" s="25"/>
      <c r="B1360" s="25"/>
      <c r="C1360" s="25"/>
      <c r="D1360" s="25"/>
      <c r="E1360" s="25"/>
      <c r="F1360" s="25"/>
      <c r="J1360" s="24"/>
      <c r="U1360" s="24"/>
    </row>
    <row r="1361" spans="1:21" ht="12.75" x14ac:dyDescent="0.2">
      <c r="A1361" s="25"/>
      <c r="B1361" s="25"/>
      <c r="C1361" s="25"/>
      <c r="D1361" s="25"/>
      <c r="E1361" s="25"/>
      <c r="F1361" s="25"/>
      <c r="J1361" s="24"/>
      <c r="U1361" s="24"/>
    </row>
    <row r="1362" spans="1:21" ht="12.75" x14ac:dyDescent="0.2">
      <c r="A1362" s="25"/>
      <c r="B1362" s="25"/>
      <c r="C1362" s="25"/>
      <c r="D1362" s="25"/>
      <c r="E1362" s="25"/>
      <c r="F1362" s="25"/>
      <c r="J1362" s="24"/>
      <c r="U1362" s="24"/>
    </row>
    <row r="1363" spans="1:21" ht="12.75" x14ac:dyDescent="0.2">
      <c r="A1363" s="25"/>
      <c r="B1363" s="25"/>
      <c r="C1363" s="25"/>
      <c r="D1363" s="25"/>
      <c r="E1363" s="25"/>
      <c r="F1363" s="25"/>
      <c r="J1363" s="24"/>
      <c r="U1363" s="24"/>
    </row>
    <row r="1364" spans="1:21" ht="12.75" x14ac:dyDescent="0.2">
      <c r="A1364" s="25"/>
      <c r="B1364" s="25"/>
      <c r="C1364" s="25"/>
      <c r="D1364" s="25"/>
      <c r="E1364" s="25"/>
      <c r="F1364" s="25"/>
      <c r="J1364" s="24"/>
      <c r="U1364" s="24"/>
    </row>
    <row r="1365" spans="1:21" ht="12.75" x14ac:dyDescent="0.2">
      <c r="A1365" s="25"/>
      <c r="B1365" s="25"/>
      <c r="C1365" s="25"/>
      <c r="D1365" s="25"/>
      <c r="E1365" s="25"/>
      <c r="F1365" s="25"/>
      <c r="J1365" s="24"/>
      <c r="U1365" s="24"/>
    </row>
    <row r="1366" spans="1:21" ht="12.75" x14ac:dyDescent="0.2">
      <c r="A1366" s="25"/>
      <c r="B1366" s="25"/>
      <c r="C1366" s="25"/>
      <c r="D1366" s="25"/>
      <c r="E1366" s="25"/>
      <c r="F1366" s="25"/>
      <c r="J1366" s="24"/>
      <c r="U1366" s="24"/>
    </row>
    <row r="1367" spans="1:21" ht="12.75" x14ac:dyDescent="0.2">
      <c r="A1367" s="25"/>
      <c r="B1367" s="25"/>
      <c r="C1367" s="25"/>
      <c r="D1367" s="25"/>
      <c r="E1367" s="25"/>
      <c r="F1367" s="25"/>
      <c r="J1367" s="24"/>
      <c r="U1367" s="24"/>
    </row>
    <row r="1368" spans="1:21" ht="12.75" x14ac:dyDescent="0.2">
      <c r="A1368" s="25"/>
      <c r="B1368" s="25"/>
      <c r="C1368" s="25"/>
      <c r="D1368" s="25"/>
      <c r="E1368" s="25"/>
      <c r="F1368" s="25"/>
      <c r="J1368" s="24"/>
      <c r="U1368" s="24"/>
    </row>
    <row r="1369" spans="1:21" ht="12.75" x14ac:dyDescent="0.2">
      <c r="A1369" s="25"/>
      <c r="B1369" s="25"/>
      <c r="C1369" s="25"/>
      <c r="D1369" s="25"/>
      <c r="E1369" s="25"/>
      <c r="F1369" s="25"/>
      <c r="J1369" s="24"/>
      <c r="U1369" s="24"/>
    </row>
    <row r="1370" spans="1:21" ht="12.75" x14ac:dyDescent="0.2">
      <c r="A1370" s="25"/>
      <c r="B1370" s="25"/>
      <c r="C1370" s="25"/>
      <c r="D1370" s="25"/>
      <c r="E1370" s="25"/>
      <c r="F1370" s="25"/>
      <c r="J1370" s="24"/>
      <c r="U1370" s="24"/>
    </row>
    <row r="1371" spans="1:21" ht="12.75" x14ac:dyDescent="0.2">
      <c r="A1371" s="25"/>
      <c r="B1371" s="25"/>
      <c r="C1371" s="25"/>
      <c r="D1371" s="25"/>
      <c r="E1371" s="25"/>
      <c r="F1371" s="25"/>
      <c r="J1371" s="24"/>
      <c r="U1371" s="24"/>
    </row>
    <row r="1372" spans="1:21" ht="12.75" x14ac:dyDescent="0.2">
      <c r="A1372" s="25"/>
      <c r="B1372" s="25"/>
      <c r="C1372" s="25"/>
      <c r="D1372" s="25"/>
      <c r="E1372" s="25"/>
      <c r="F1372" s="25"/>
      <c r="J1372" s="24"/>
      <c r="U1372" s="24"/>
    </row>
    <row r="1373" spans="1:21" ht="12.75" x14ac:dyDescent="0.2">
      <c r="A1373" s="25"/>
      <c r="B1373" s="25"/>
      <c r="C1373" s="25"/>
      <c r="D1373" s="25"/>
      <c r="E1373" s="25"/>
      <c r="F1373" s="25"/>
      <c r="J1373" s="24"/>
      <c r="U1373" s="24"/>
    </row>
    <row r="1374" spans="1:21" ht="12.75" x14ac:dyDescent="0.2">
      <c r="A1374" s="25"/>
      <c r="B1374" s="25"/>
      <c r="C1374" s="25"/>
      <c r="D1374" s="25"/>
      <c r="E1374" s="25"/>
      <c r="F1374" s="25"/>
      <c r="J1374" s="24"/>
      <c r="U1374" s="24"/>
    </row>
    <row r="1375" spans="1:21" ht="12.75" x14ac:dyDescent="0.2">
      <c r="A1375" s="25"/>
      <c r="B1375" s="25"/>
      <c r="C1375" s="25"/>
      <c r="D1375" s="25"/>
      <c r="E1375" s="25"/>
      <c r="F1375" s="25"/>
      <c r="J1375" s="24"/>
      <c r="U1375" s="24"/>
    </row>
    <row r="1376" spans="1:21" ht="12.75" x14ac:dyDescent="0.2">
      <c r="A1376" s="25"/>
      <c r="B1376" s="25"/>
      <c r="C1376" s="25"/>
      <c r="D1376" s="25"/>
      <c r="E1376" s="25"/>
      <c r="F1376" s="25"/>
      <c r="J1376" s="24"/>
      <c r="U1376" s="24"/>
    </row>
    <row r="1377" spans="1:21" ht="12.75" x14ac:dyDescent="0.2">
      <c r="A1377" s="25"/>
      <c r="B1377" s="25"/>
      <c r="C1377" s="25"/>
      <c r="D1377" s="25"/>
      <c r="E1377" s="25"/>
      <c r="F1377" s="25"/>
      <c r="J1377" s="24"/>
      <c r="U1377" s="24"/>
    </row>
    <row r="1378" spans="1:21" ht="12.75" x14ac:dyDescent="0.2">
      <c r="A1378" s="25"/>
      <c r="B1378" s="25"/>
      <c r="C1378" s="25"/>
      <c r="D1378" s="25"/>
      <c r="E1378" s="25"/>
      <c r="F1378" s="25"/>
      <c r="J1378" s="24"/>
      <c r="U1378" s="24"/>
    </row>
    <row r="1379" spans="1:21" ht="12.75" x14ac:dyDescent="0.2">
      <c r="A1379" s="25"/>
      <c r="B1379" s="25"/>
      <c r="C1379" s="25"/>
      <c r="D1379" s="25"/>
      <c r="E1379" s="25"/>
      <c r="F1379" s="25"/>
      <c r="J1379" s="24"/>
      <c r="U1379" s="24"/>
    </row>
    <row r="1380" spans="1:21" ht="12.75" x14ac:dyDescent="0.2">
      <c r="A1380" s="25"/>
      <c r="B1380" s="25"/>
      <c r="C1380" s="25"/>
      <c r="D1380" s="25"/>
      <c r="E1380" s="25"/>
      <c r="F1380" s="25"/>
      <c r="J1380" s="24"/>
      <c r="U1380" s="24"/>
    </row>
    <row r="1381" spans="1:21" ht="12.75" x14ac:dyDescent="0.2">
      <c r="A1381" s="25"/>
      <c r="B1381" s="25"/>
      <c r="C1381" s="25"/>
      <c r="D1381" s="25"/>
      <c r="E1381" s="25"/>
      <c r="F1381" s="25"/>
      <c r="J1381" s="24"/>
      <c r="U1381" s="24"/>
    </row>
    <row r="1382" spans="1:21" ht="12.75" x14ac:dyDescent="0.2">
      <c r="A1382" s="25"/>
      <c r="B1382" s="25"/>
      <c r="C1382" s="25"/>
      <c r="D1382" s="25"/>
      <c r="E1382" s="25"/>
      <c r="F1382" s="25"/>
      <c r="J1382" s="24"/>
      <c r="U1382" s="24"/>
    </row>
    <row r="1383" spans="1:21" ht="12.75" x14ac:dyDescent="0.2">
      <c r="A1383" s="25"/>
      <c r="B1383" s="25"/>
      <c r="C1383" s="25"/>
      <c r="D1383" s="25"/>
      <c r="E1383" s="25"/>
      <c r="F1383" s="25"/>
      <c r="J1383" s="24"/>
      <c r="U1383" s="24"/>
    </row>
    <row r="1384" spans="1:21" ht="12.75" x14ac:dyDescent="0.2">
      <c r="A1384" s="25"/>
      <c r="B1384" s="25"/>
      <c r="C1384" s="25"/>
      <c r="D1384" s="25"/>
      <c r="E1384" s="25"/>
      <c r="F1384" s="25"/>
      <c r="J1384" s="24"/>
      <c r="U1384" s="24"/>
    </row>
    <row r="1385" spans="1:21" ht="12.75" x14ac:dyDescent="0.2">
      <c r="A1385" s="25"/>
      <c r="B1385" s="25"/>
      <c r="C1385" s="25"/>
      <c r="D1385" s="25"/>
      <c r="E1385" s="25"/>
      <c r="F1385" s="25"/>
      <c r="J1385" s="24"/>
      <c r="U1385" s="24"/>
    </row>
    <row r="1386" spans="1:21" ht="12.75" x14ac:dyDescent="0.2">
      <c r="A1386" s="25"/>
      <c r="B1386" s="25"/>
      <c r="C1386" s="25"/>
      <c r="D1386" s="25"/>
      <c r="E1386" s="25"/>
      <c r="F1386" s="25"/>
      <c r="J1386" s="24"/>
      <c r="U1386" s="24"/>
    </row>
    <row r="1387" spans="1:21" ht="12.75" x14ac:dyDescent="0.2">
      <c r="A1387" s="25"/>
      <c r="B1387" s="25"/>
      <c r="C1387" s="25"/>
      <c r="D1387" s="25"/>
      <c r="E1387" s="25"/>
      <c r="F1387" s="25"/>
      <c r="J1387" s="24"/>
      <c r="U1387" s="24"/>
    </row>
    <row r="1388" spans="1:21" ht="12.75" x14ac:dyDescent="0.2">
      <c r="A1388" s="25"/>
      <c r="B1388" s="25"/>
      <c r="C1388" s="25"/>
      <c r="D1388" s="25"/>
      <c r="E1388" s="25"/>
      <c r="F1388" s="25"/>
      <c r="J1388" s="24"/>
      <c r="U1388" s="24"/>
    </row>
    <row r="1389" spans="1:21" ht="12.75" x14ac:dyDescent="0.2">
      <c r="A1389" s="25"/>
      <c r="B1389" s="25"/>
      <c r="C1389" s="25"/>
      <c r="D1389" s="25"/>
      <c r="E1389" s="25"/>
      <c r="F1389" s="25"/>
      <c r="J1389" s="24"/>
      <c r="U1389" s="24"/>
    </row>
    <row r="1390" spans="1:21" ht="12.75" x14ac:dyDescent="0.2">
      <c r="A1390" s="25"/>
      <c r="B1390" s="25"/>
      <c r="C1390" s="25"/>
      <c r="D1390" s="25"/>
      <c r="E1390" s="25"/>
      <c r="F1390" s="25"/>
      <c r="J1390" s="24"/>
      <c r="U1390" s="24"/>
    </row>
    <row r="1391" spans="1:21" ht="12.75" x14ac:dyDescent="0.2">
      <c r="A1391" s="25"/>
      <c r="B1391" s="25"/>
      <c r="C1391" s="25"/>
      <c r="D1391" s="25"/>
      <c r="E1391" s="25"/>
      <c r="F1391" s="25"/>
      <c r="J1391" s="24"/>
      <c r="U1391" s="24"/>
    </row>
    <row r="1392" spans="1:21" ht="12.75" x14ac:dyDescent="0.2">
      <c r="A1392" s="25"/>
      <c r="B1392" s="25"/>
      <c r="C1392" s="25"/>
      <c r="D1392" s="25"/>
      <c r="E1392" s="25"/>
      <c r="F1392" s="25"/>
      <c r="J1392" s="24"/>
      <c r="U1392" s="24"/>
    </row>
    <row r="1393" spans="1:21" ht="12.75" x14ac:dyDescent="0.2">
      <c r="A1393" s="25"/>
      <c r="B1393" s="25"/>
      <c r="C1393" s="25"/>
      <c r="D1393" s="25"/>
      <c r="E1393" s="25"/>
      <c r="F1393" s="25"/>
      <c r="J1393" s="24"/>
      <c r="U1393" s="24"/>
    </row>
    <row r="1394" spans="1:21" ht="12.75" x14ac:dyDescent="0.2">
      <c r="A1394" s="25"/>
      <c r="B1394" s="25"/>
      <c r="C1394" s="25"/>
      <c r="D1394" s="25"/>
      <c r="E1394" s="25"/>
      <c r="F1394" s="25"/>
      <c r="J1394" s="24"/>
      <c r="U1394" s="24"/>
    </row>
    <row r="1395" spans="1:21" ht="12.75" x14ac:dyDescent="0.2">
      <c r="A1395" s="25"/>
      <c r="B1395" s="25"/>
      <c r="C1395" s="25"/>
      <c r="D1395" s="25"/>
      <c r="E1395" s="25"/>
      <c r="F1395" s="25"/>
      <c r="J1395" s="24"/>
      <c r="U1395" s="24"/>
    </row>
    <row r="1396" spans="1:21" ht="12.75" x14ac:dyDescent="0.2">
      <c r="A1396" s="25"/>
      <c r="B1396" s="25"/>
      <c r="C1396" s="25"/>
      <c r="D1396" s="25"/>
      <c r="E1396" s="25"/>
      <c r="F1396" s="25"/>
      <c r="J1396" s="24"/>
      <c r="U1396" s="24"/>
    </row>
    <row r="1397" spans="1:21" ht="12.75" x14ac:dyDescent="0.2">
      <c r="A1397" s="25"/>
      <c r="B1397" s="25"/>
      <c r="C1397" s="25"/>
      <c r="D1397" s="25"/>
      <c r="E1397" s="25"/>
      <c r="F1397" s="25"/>
      <c r="J1397" s="24"/>
      <c r="U1397" s="24"/>
    </row>
    <row r="1398" spans="1:21" ht="12.75" x14ac:dyDescent="0.2">
      <c r="A1398" s="25"/>
      <c r="B1398" s="25"/>
      <c r="C1398" s="25"/>
      <c r="D1398" s="25"/>
      <c r="E1398" s="25"/>
      <c r="F1398" s="25"/>
      <c r="J1398" s="24"/>
      <c r="U1398" s="24"/>
    </row>
    <row r="1399" spans="1:21" ht="12.75" x14ac:dyDescent="0.2">
      <c r="A1399" s="25"/>
      <c r="B1399" s="25"/>
      <c r="C1399" s="25"/>
      <c r="D1399" s="25"/>
      <c r="E1399" s="25"/>
      <c r="F1399" s="25"/>
      <c r="J1399" s="24"/>
      <c r="U1399" s="24"/>
    </row>
    <row r="1400" spans="1:21" ht="12.75" x14ac:dyDescent="0.2">
      <c r="A1400" s="25"/>
      <c r="B1400" s="25"/>
      <c r="C1400" s="25"/>
      <c r="D1400" s="25"/>
      <c r="E1400" s="25"/>
      <c r="F1400" s="25"/>
      <c r="J1400" s="24"/>
      <c r="U1400" s="24"/>
    </row>
    <row r="1401" spans="1:21" ht="12.75" x14ac:dyDescent="0.2">
      <c r="A1401" s="25"/>
      <c r="B1401" s="25"/>
      <c r="C1401" s="25"/>
      <c r="D1401" s="25"/>
      <c r="E1401" s="25"/>
      <c r="F1401" s="25"/>
      <c r="J1401" s="24"/>
      <c r="U1401" s="24"/>
    </row>
    <row r="1402" spans="1:21" ht="12.75" x14ac:dyDescent="0.2">
      <c r="A1402" s="25"/>
      <c r="B1402" s="25"/>
      <c r="C1402" s="25"/>
      <c r="D1402" s="25"/>
      <c r="E1402" s="25"/>
      <c r="F1402" s="25"/>
      <c r="J1402" s="24"/>
      <c r="U1402" s="24"/>
    </row>
    <row r="1403" spans="1:21" ht="12.75" x14ac:dyDescent="0.2">
      <c r="A1403" s="25"/>
      <c r="B1403" s="25"/>
      <c r="C1403" s="25"/>
      <c r="D1403" s="25"/>
      <c r="E1403" s="25"/>
      <c r="F1403" s="25"/>
      <c r="J1403" s="24"/>
      <c r="U1403" s="24"/>
    </row>
    <row r="1404" spans="1:21" ht="12.75" x14ac:dyDescent="0.2">
      <c r="A1404" s="25"/>
      <c r="B1404" s="25"/>
      <c r="C1404" s="25"/>
      <c r="D1404" s="25"/>
      <c r="E1404" s="25"/>
      <c r="F1404" s="25"/>
      <c r="J1404" s="24"/>
      <c r="U1404" s="24"/>
    </row>
    <row r="1405" spans="1:21" ht="12.75" x14ac:dyDescent="0.2">
      <c r="A1405" s="25"/>
      <c r="B1405" s="25"/>
      <c r="C1405" s="25"/>
      <c r="D1405" s="25"/>
      <c r="E1405" s="25"/>
      <c r="F1405" s="25"/>
      <c r="J1405" s="24"/>
      <c r="U1405" s="24"/>
    </row>
    <row r="1406" spans="1:21" ht="12.75" x14ac:dyDescent="0.2">
      <c r="A1406" s="25"/>
      <c r="B1406" s="25"/>
      <c r="C1406" s="25"/>
      <c r="D1406" s="25"/>
      <c r="E1406" s="25"/>
      <c r="F1406" s="25"/>
      <c r="J1406" s="24"/>
      <c r="U1406" s="24"/>
    </row>
    <row r="1407" spans="1:21" ht="12.75" x14ac:dyDescent="0.2">
      <c r="A1407" s="25"/>
      <c r="B1407" s="25"/>
      <c r="C1407" s="25"/>
      <c r="D1407" s="25"/>
      <c r="E1407" s="25"/>
      <c r="F1407" s="25"/>
      <c r="J1407" s="24"/>
      <c r="U1407" s="24"/>
    </row>
    <row r="1408" spans="1:21" ht="12.75" x14ac:dyDescent="0.2">
      <c r="A1408" s="25"/>
      <c r="B1408" s="25"/>
      <c r="C1408" s="25"/>
      <c r="D1408" s="25"/>
      <c r="E1408" s="25"/>
      <c r="F1408" s="25"/>
      <c r="J1408" s="24"/>
      <c r="U1408" s="24"/>
    </row>
    <row r="1409" spans="1:21" ht="12.75" x14ac:dyDescent="0.2">
      <c r="A1409" s="25"/>
      <c r="B1409" s="25"/>
      <c r="C1409" s="25"/>
      <c r="D1409" s="25"/>
      <c r="E1409" s="25"/>
      <c r="F1409" s="25"/>
      <c r="J1409" s="24"/>
      <c r="U1409" s="24"/>
    </row>
    <row r="1410" spans="1:21" ht="12.75" x14ac:dyDescent="0.2">
      <c r="A1410" s="25"/>
      <c r="B1410" s="25"/>
      <c r="C1410" s="25"/>
      <c r="D1410" s="25"/>
      <c r="E1410" s="25"/>
      <c r="F1410" s="25"/>
      <c r="J1410" s="24"/>
      <c r="U1410" s="24"/>
    </row>
    <row r="1411" spans="1:21" ht="12.75" x14ac:dyDescent="0.2">
      <c r="A1411" s="25"/>
      <c r="B1411" s="25"/>
      <c r="C1411" s="25"/>
      <c r="D1411" s="25"/>
      <c r="E1411" s="25"/>
      <c r="F1411" s="25"/>
      <c r="J1411" s="24"/>
      <c r="U1411" s="24"/>
    </row>
    <row r="1412" spans="1:21" ht="12.75" x14ac:dyDescent="0.2">
      <c r="A1412" s="25"/>
      <c r="B1412" s="25"/>
      <c r="C1412" s="25"/>
      <c r="D1412" s="25"/>
      <c r="E1412" s="25"/>
      <c r="F1412" s="25"/>
      <c r="J1412" s="24"/>
      <c r="U1412" s="24"/>
    </row>
    <row r="1413" spans="1:21" ht="12.75" x14ac:dyDescent="0.2">
      <c r="A1413" s="25"/>
      <c r="B1413" s="25"/>
      <c r="C1413" s="25"/>
      <c r="D1413" s="25"/>
      <c r="E1413" s="25"/>
      <c r="F1413" s="25"/>
      <c r="J1413" s="24"/>
      <c r="U1413" s="24"/>
    </row>
    <row r="1414" spans="1:21" ht="12.75" x14ac:dyDescent="0.2">
      <c r="A1414" s="25"/>
      <c r="B1414" s="25"/>
      <c r="C1414" s="25"/>
      <c r="D1414" s="25"/>
      <c r="E1414" s="25"/>
      <c r="F1414" s="25"/>
      <c r="J1414" s="24"/>
      <c r="U1414" s="24"/>
    </row>
    <row r="1415" spans="1:21" ht="12.75" x14ac:dyDescent="0.2">
      <c r="A1415" s="25"/>
      <c r="B1415" s="25"/>
      <c r="C1415" s="25"/>
      <c r="D1415" s="25"/>
      <c r="E1415" s="25"/>
      <c r="F1415" s="25"/>
      <c r="J1415" s="24"/>
      <c r="U1415" s="24"/>
    </row>
    <row r="1416" spans="1:21" ht="12.75" x14ac:dyDescent="0.2">
      <c r="A1416" s="25"/>
      <c r="B1416" s="25"/>
      <c r="C1416" s="25"/>
      <c r="D1416" s="25"/>
      <c r="E1416" s="25"/>
      <c r="F1416" s="25"/>
      <c r="J1416" s="24"/>
      <c r="U1416" s="24"/>
    </row>
    <row r="1417" spans="1:21" ht="12.75" x14ac:dyDescent="0.2">
      <c r="A1417" s="25"/>
      <c r="B1417" s="25"/>
      <c r="C1417" s="25"/>
      <c r="D1417" s="25"/>
      <c r="E1417" s="25"/>
      <c r="F1417" s="25"/>
      <c r="J1417" s="24"/>
      <c r="U1417" s="24"/>
    </row>
    <row r="1418" spans="1:21" ht="12.75" x14ac:dyDescent="0.2">
      <c r="A1418" s="25"/>
      <c r="B1418" s="25"/>
      <c r="C1418" s="25"/>
      <c r="D1418" s="25"/>
      <c r="E1418" s="25"/>
      <c r="F1418" s="25"/>
      <c r="J1418" s="24"/>
      <c r="U1418" s="24"/>
    </row>
    <row r="1419" spans="1:21" ht="12.75" x14ac:dyDescent="0.2">
      <c r="A1419" s="25"/>
      <c r="B1419" s="25"/>
      <c r="C1419" s="25"/>
      <c r="D1419" s="25"/>
      <c r="E1419" s="25"/>
      <c r="F1419" s="25"/>
      <c r="J1419" s="24"/>
      <c r="U1419" s="24"/>
    </row>
    <row r="1420" spans="1:21" ht="12.75" x14ac:dyDescent="0.2">
      <c r="A1420" s="25"/>
      <c r="B1420" s="25"/>
      <c r="C1420" s="25"/>
      <c r="D1420" s="25"/>
      <c r="E1420" s="25"/>
      <c r="F1420" s="25"/>
      <c r="J1420" s="24"/>
      <c r="U1420" s="24"/>
    </row>
    <row r="1421" spans="1:21" ht="12.75" x14ac:dyDescent="0.2">
      <c r="A1421" s="25"/>
      <c r="B1421" s="25"/>
      <c r="C1421" s="25"/>
      <c r="D1421" s="25"/>
      <c r="E1421" s="25"/>
      <c r="F1421" s="25"/>
      <c r="J1421" s="24"/>
      <c r="U1421" s="24"/>
    </row>
    <row r="1422" spans="1:21" ht="12.75" x14ac:dyDescent="0.2">
      <c r="A1422" s="25"/>
      <c r="B1422" s="25"/>
      <c r="C1422" s="25"/>
      <c r="D1422" s="25"/>
      <c r="E1422" s="25"/>
      <c r="F1422" s="25"/>
      <c r="J1422" s="24"/>
      <c r="U1422" s="24"/>
    </row>
    <row r="1423" spans="1:21" ht="12.75" x14ac:dyDescent="0.2">
      <c r="A1423" s="25"/>
      <c r="B1423" s="25"/>
      <c r="C1423" s="25"/>
      <c r="D1423" s="25"/>
      <c r="E1423" s="25"/>
      <c r="F1423" s="25"/>
      <c r="J1423" s="24"/>
      <c r="U1423" s="24"/>
    </row>
    <row r="1424" spans="1:21" ht="12.75" x14ac:dyDescent="0.2">
      <c r="A1424" s="25"/>
      <c r="B1424" s="25"/>
      <c r="C1424" s="25"/>
      <c r="D1424" s="25"/>
      <c r="E1424" s="25"/>
      <c r="F1424" s="25"/>
      <c r="J1424" s="24"/>
      <c r="U1424" s="24"/>
    </row>
    <row r="1425" spans="1:21" ht="12.75" x14ac:dyDescent="0.2">
      <c r="A1425" s="25"/>
      <c r="B1425" s="25"/>
      <c r="C1425" s="25"/>
      <c r="D1425" s="25"/>
      <c r="E1425" s="25"/>
      <c r="F1425" s="25"/>
      <c r="J1425" s="24"/>
      <c r="U1425" s="24"/>
    </row>
    <row r="1426" spans="1:21" ht="12.75" x14ac:dyDescent="0.2">
      <c r="A1426" s="25"/>
      <c r="B1426" s="25"/>
      <c r="C1426" s="25"/>
      <c r="D1426" s="25"/>
      <c r="E1426" s="25"/>
      <c r="F1426" s="25"/>
      <c r="J1426" s="24"/>
      <c r="U1426" s="24"/>
    </row>
    <row r="1427" spans="1:21" ht="12.75" x14ac:dyDescent="0.2">
      <c r="A1427" s="25"/>
      <c r="B1427" s="25"/>
      <c r="C1427" s="25"/>
      <c r="D1427" s="25"/>
      <c r="E1427" s="25"/>
      <c r="F1427" s="25"/>
      <c r="J1427" s="24"/>
      <c r="U1427" s="24"/>
    </row>
    <row r="1428" spans="1:21" ht="12.75" x14ac:dyDescent="0.2">
      <c r="A1428" s="25"/>
      <c r="B1428" s="25"/>
      <c r="C1428" s="25"/>
      <c r="D1428" s="25"/>
      <c r="E1428" s="25"/>
      <c r="F1428" s="25"/>
      <c r="J1428" s="24"/>
      <c r="U1428" s="24"/>
    </row>
    <row r="1429" spans="1:21" ht="12.75" x14ac:dyDescent="0.2">
      <c r="A1429" s="25"/>
      <c r="B1429" s="25"/>
      <c r="C1429" s="25"/>
      <c r="D1429" s="25"/>
      <c r="E1429" s="25"/>
      <c r="F1429" s="25"/>
      <c r="J1429" s="24"/>
      <c r="U1429" s="24"/>
    </row>
    <row r="1430" spans="1:21" ht="12.75" x14ac:dyDescent="0.2">
      <c r="A1430" s="25"/>
      <c r="B1430" s="25"/>
      <c r="C1430" s="25"/>
      <c r="D1430" s="25"/>
      <c r="E1430" s="25"/>
      <c r="F1430" s="25"/>
      <c r="J1430" s="24"/>
      <c r="U1430" s="24"/>
    </row>
    <row r="1431" spans="1:21" ht="12.75" x14ac:dyDescent="0.2">
      <c r="A1431" s="25"/>
      <c r="B1431" s="25"/>
      <c r="C1431" s="25"/>
      <c r="D1431" s="25"/>
      <c r="E1431" s="25"/>
      <c r="F1431" s="25"/>
      <c r="J1431" s="24"/>
      <c r="U1431" s="24"/>
    </row>
    <row r="1432" spans="1:21" ht="12.75" x14ac:dyDescent="0.2">
      <c r="A1432" s="25"/>
      <c r="B1432" s="25"/>
      <c r="C1432" s="25"/>
      <c r="D1432" s="25"/>
      <c r="E1432" s="25"/>
      <c r="F1432" s="25"/>
      <c r="J1432" s="24"/>
      <c r="U1432" s="24"/>
    </row>
    <row r="1433" spans="1:21" ht="12.75" x14ac:dyDescent="0.2">
      <c r="A1433" s="25"/>
      <c r="B1433" s="25"/>
      <c r="C1433" s="25"/>
      <c r="D1433" s="25"/>
      <c r="E1433" s="25"/>
      <c r="F1433" s="25"/>
      <c r="J1433" s="24"/>
      <c r="U1433" s="24"/>
    </row>
    <row r="1434" spans="1:21" ht="12.75" x14ac:dyDescent="0.2">
      <c r="A1434" s="25"/>
      <c r="B1434" s="25"/>
      <c r="C1434" s="25"/>
      <c r="D1434" s="25"/>
      <c r="E1434" s="25"/>
      <c r="F1434" s="25"/>
      <c r="J1434" s="24"/>
      <c r="U1434" s="24"/>
    </row>
    <row r="1435" spans="1:21" ht="12.75" x14ac:dyDescent="0.2">
      <c r="A1435" s="25"/>
      <c r="B1435" s="25"/>
      <c r="C1435" s="25"/>
      <c r="D1435" s="25"/>
      <c r="E1435" s="25"/>
      <c r="F1435" s="25"/>
      <c r="J1435" s="24"/>
      <c r="U1435" s="24"/>
    </row>
    <row r="1436" spans="1:21" ht="12.75" x14ac:dyDescent="0.2">
      <c r="A1436" s="25"/>
      <c r="B1436" s="25"/>
      <c r="C1436" s="25"/>
      <c r="D1436" s="25"/>
      <c r="E1436" s="25"/>
      <c r="F1436" s="25"/>
      <c r="J1436" s="24"/>
      <c r="U1436" s="24"/>
    </row>
    <row r="1437" spans="1:21" ht="12.75" x14ac:dyDescent="0.2">
      <c r="A1437" s="25"/>
      <c r="B1437" s="25"/>
      <c r="C1437" s="25"/>
      <c r="D1437" s="25"/>
      <c r="E1437" s="25"/>
      <c r="F1437" s="25"/>
      <c r="J1437" s="24"/>
      <c r="U1437" s="24"/>
    </row>
    <row r="1438" spans="1:21" ht="12.75" x14ac:dyDescent="0.2">
      <c r="A1438" s="25"/>
      <c r="B1438" s="25"/>
      <c r="C1438" s="25"/>
      <c r="D1438" s="25"/>
      <c r="E1438" s="25"/>
      <c r="F1438" s="25"/>
      <c r="J1438" s="24"/>
      <c r="U1438" s="24"/>
    </row>
    <row r="1439" spans="1:21" ht="12.75" x14ac:dyDescent="0.2">
      <c r="A1439" s="25"/>
      <c r="B1439" s="25"/>
      <c r="C1439" s="25"/>
      <c r="D1439" s="25"/>
      <c r="E1439" s="25"/>
      <c r="F1439" s="25"/>
      <c r="J1439" s="24"/>
      <c r="U1439" s="24"/>
    </row>
    <row r="1440" spans="1:21" ht="12.75" x14ac:dyDescent="0.2">
      <c r="A1440" s="25"/>
      <c r="B1440" s="25"/>
      <c r="C1440" s="25"/>
      <c r="D1440" s="25"/>
      <c r="E1440" s="25"/>
      <c r="F1440" s="25"/>
      <c r="J1440" s="24"/>
      <c r="U1440" s="24"/>
    </row>
    <row r="1441" spans="1:21" ht="12.75" x14ac:dyDescent="0.2">
      <c r="A1441" s="25"/>
      <c r="B1441" s="25"/>
      <c r="C1441" s="25"/>
      <c r="D1441" s="25"/>
      <c r="E1441" s="25"/>
      <c r="F1441" s="25"/>
      <c r="J1441" s="24"/>
      <c r="U1441" s="24"/>
    </row>
    <row r="1442" spans="1:21" ht="12.75" x14ac:dyDescent="0.2">
      <c r="A1442" s="25"/>
      <c r="B1442" s="25"/>
      <c r="C1442" s="25"/>
      <c r="D1442" s="25"/>
      <c r="E1442" s="25"/>
      <c r="F1442" s="25"/>
      <c r="J1442" s="24"/>
      <c r="U1442" s="24"/>
    </row>
    <row r="1443" spans="1:21" ht="12.75" x14ac:dyDescent="0.2">
      <c r="A1443" s="25"/>
      <c r="B1443" s="25"/>
      <c r="C1443" s="25"/>
      <c r="D1443" s="25"/>
      <c r="E1443" s="25"/>
      <c r="F1443" s="25"/>
      <c r="J1443" s="24"/>
      <c r="U1443" s="24"/>
    </row>
    <row r="1444" spans="1:21" ht="12.75" x14ac:dyDescent="0.2">
      <c r="A1444" s="25"/>
      <c r="B1444" s="25"/>
      <c r="C1444" s="25"/>
      <c r="D1444" s="25"/>
      <c r="E1444" s="25"/>
      <c r="F1444" s="25"/>
      <c r="J1444" s="24"/>
      <c r="U1444" s="24"/>
    </row>
    <row r="1445" spans="1:21" ht="12.75" x14ac:dyDescent="0.2">
      <c r="A1445" s="25"/>
      <c r="B1445" s="25"/>
      <c r="C1445" s="25"/>
      <c r="D1445" s="25"/>
      <c r="E1445" s="25"/>
      <c r="F1445" s="25"/>
      <c r="J1445" s="24"/>
      <c r="U1445" s="24"/>
    </row>
    <row r="1446" spans="1:21" ht="12.75" x14ac:dyDescent="0.2">
      <c r="A1446" s="25"/>
      <c r="B1446" s="25"/>
      <c r="C1446" s="25"/>
      <c r="D1446" s="25"/>
      <c r="E1446" s="25"/>
      <c r="F1446" s="25"/>
      <c r="J1446" s="24"/>
      <c r="U1446" s="24"/>
    </row>
    <row r="1447" spans="1:21" ht="12.75" x14ac:dyDescent="0.2">
      <c r="A1447" s="25"/>
      <c r="B1447" s="25"/>
      <c r="C1447" s="25"/>
      <c r="D1447" s="25"/>
      <c r="E1447" s="25"/>
      <c r="F1447" s="25"/>
      <c r="J1447" s="24"/>
      <c r="U1447" s="24"/>
    </row>
    <row r="1448" spans="1:21" ht="12.75" x14ac:dyDescent="0.2">
      <c r="A1448" s="25"/>
      <c r="B1448" s="25"/>
      <c r="C1448" s="25"/>
      <c r="D1448" s="25"/>
      <c r="E1448" s="25"/>
      <c r="F1448" s="25"/>
      <c r="J1448" s="24"/>
      <c r="U1448" s="24"/>
    </row>
    <row r="1449" spans="1:21" ht="12.75" x14ac:dyDescent="0.2">
      <c r="A1449" s="25"/>
      <c r="B1449" s="25"/>
      <c r="C1449" s="25"/>
      <c r="D1449" s="25"/>
      <c r="E1449" s="25"/>
      <c r="F1449" s="25"/>
      <c r="J1449" s="24"/>
      <c r="U1449" s="24"/>
    </row>
    <row r="1450" spans="1:21" ht="12.75" x14ac:dyDescent="0.2">
      <c r="A1450" s="25"/>
      <c r="B1450" s="25"/>
      <c r="C1450" s="25"/>
      <c r="D1450" s="25"/>
      <c r="E1450" s="25"/>
      <c r="F1450" s="25"/>
      <c r="J1450" s="24"/>
      <c r="U1450" s="24"/>
    </row>
    <row r="1451" spans="1:21" ht="12.75" x14ac:dyDescent="0.2">
      <c r="A1451" s="25"/>
      <c r="B1451" s="25"/>
      <c r="C1451" s="25"/>
      <c r="D1451" s="25"/>
      <c r="E1451" s="25"/>
      <c r="F1451" s="25"/>
      <c r="J1451" s="24"/>
      <c r="U1451" s="24"/>
    </row>
    <row r="1452" spans="1:21" ht="12.75" x14ac:dyDescent="0.2">
      <c r="A1452" s="25"/>
      <c r="B1452" s="25"/>
      <c r="C1452" s="25"/>
      <c r="D1452" s="25"/>
      <c r="E1452" s="25"/>
      <c r="F1452" s="25"/>
      <c r="J1452" s="24"/>
      <c r="U1452" s="24"/>
    </row>
    <row r="1453" spans="1:21" ht="12.75" x14ac:dyDescent="0.2">
      <c r="A1453" s="25"/>
      <c r="B1453" s="25"/>
      <c r="C1453" s="25"/>
      <c r="D1453" s="25"/>
      <c r="E1453" s="25"/>
      <c r="F1453" s="25"/>
      <c r="J1453" s="24"/>
      <c r="U1453" s="24"/>
    </row>
    <row r="1454" spans="1:21" ht="12.75" x14ac:dyDescent="0.2">
      <c r="A1454" s="25"/>
      <c r="B1454" s="25"/>
      <c r="C1454" s="25"/>
      <c r="D1454" s="25"/>
      <c r="E1454" s="25"/>
      <c r="F1454" s="25"/>
      <c r="J1454" s="24"/>
      <c r="U1454" s="24"/>
    </row>
    <row r="1455" spans="1:21" ht="12.75" x14ac:dyDescent="0.2">
      <c r="A1455" s="25"/>
      <c r="B1455" s="25"/>
      <c r="C1455" s="25"/>
      <c r="D1455" s="25"/>
      <c r="E1455" s="25"/>
      <c r="F1455" s="25"/>
      <c r="J1455" s="24"/>
      <c r="U1455" s="24"/>
    </row>
    <row r="1456" spans="1:21" ht="12.75" x14ac:dyDescent="0.2">
      <c r="A1456" s="25"/>
      <c r="B1456" s="25"/>
      <c r="C1456" s="25"/>
      <c r="D1456" s="25"/>
      <c r="E1456" s="25"/>
      <c r="F1456" s="25"/>
      <c r="J1456" s="24"/>
      <c r="U1456" s="24"/>
    </row>
    <row r="1457" spans="1:21" ht="12.75" x14ac:dyDescent="0.2">
      <c r="A1457" s="25"/>
      <c r="B1457" s="25"/>
      <c r="C1457" s="25"/>
      <c r="D1457" s="25"/>
      <c r="E1457" s="25"/>
      <c r="F1457" s="25"/>
      <c r="J1457" s="24"/>
      <c r="U1457" s="24"/>
    </row>
    <row r="1458" spans="1:21" ht="12.75" x14ac:dyDescent="0.2">
      <c r="A1458" s="25"/>
      <c r="B1458" s="25"/>
      <c r="C1458" s="25"/>
      <c r="D1458" s="25"/>
      <c r="E1458" s="25"/>
      <c r="F1458" s="25"/>
      <c r="J1458" s="24"/>
      <c r="U1458" s="24"/>
    </row>
    <row r="1459" spans="1:21" ht="12.75" x14ac:dyDescent="0.2">
      <c r="A1459" s="25"/>
      <c r="B1459" s="25"/>
      <c r="C1459" s="25"/>
      <c r="D1459" s="25"/>
      <c r="E1459" s="25"/>
      <c r="F1459" s="25"/>
      <c r="J1459" s="24"/>
      <c r="U1459" s="24"/>
    </row>
    <row r="1460" spans="1:21" ht="12.75" x14ac:dyDescent="0.2">
      <c r="A1460" s="25"/>
      <c r="B1460" s="25"/>
      <c r="C1460" s="25"/>
      <c r="D1460" s="25"/>
      <c r="E1460" s="25"/>
      <c r="F1460" s="25"/>
      <c r="J1460" s="24"/>
      <c r="U1460" s="24"/>
    </row>
    <row r="1461" spans="1:21" ht="12.75" x14ac:dyDescent="0.2">
      <c r="A1461" s="25"/>
      <c r="B1461" s="25"/>
      <c r="C1461" s="25"/>
      <c r="D1461" s="25"/>
      <c r="E1461" s="25"/>
      <c r="F1461" s="25"/>
      <c r="J1461" s="24"/>
      <c r="U1461" s="24"/>
    </row>
    <row r="1462" spans="1:21" ht="12.75" x14ac:dyDescent="0.2">
      <c r="A1462" s="25"/>
      <c r="B1462" s="25"/>
      <c r="C1462" s="25"/>
      <c r="D1462" s="25"/>
      <c r="E1462" s="25"/>
      <c r="F1462" s="25"/>
      <c r="J1462" s="24"/>
      <c r="U1462" s="24"/>
    </row>
    <row r="1463" spans="1:21" ht="12.75" x14ac:dyDescent="0.2">
      <c r="A1463" s="25"/>
      <c r="B1463" s="25"/>
      <c r="C1463" s="25"/>
      <c r="D1463" s="25"/>
      <c r="E1463" s="25"/>
      <c r="F1463" s="25"/>
      <c r="J1463" s="24"/>
      <c r="U1463" s="24"/>
    </row>
    <row r="1464" spans="1:21" ht="12.75" x14ac:dyDescent="0.2">
      <c r="A1464" s="25"/>
      <c r="B1464" s="25"/>
      <c r="C1464" s="25"/>
      <c r="D1464" s="25"/>
      <c r="E1464" s="25"/>
      <c r="F1464" s="25"/>
      <c r="J1464" s="24"/>
      <c r="U1464" s="24"/>
    </row>
    <row r="1465" spans="1:21" ht="12.75" x14ac:dyDescent="0.2">
      <c r="A1465" s="25"/>
      <c r="B1465" s="25"/>
      <c r="C1465" s="25"/>
      <c r="D1465" s="25"/>
      <c r="E1465" s="25"/>
      <c r="F1465" s="25"/>
      <c r="J1465" s="24"/>
      <c r="U1465" s="24"/>
    </row>
    <row r="1466" spans="1:21" ht="12.75" x14ac:dyDescent="0.2">
      <c r="A1466" s="25"/>
      <c r="B1466" s="25"/>
      <c r="C1466" s="25"/>
      <c r="D1466" s="25"/>
      <c r="E1466" s="25"/>
      <c r="F1466" s="25"/>
      <c r="J1466" s="24"/>
      <c r="U1466" s="24"/>
    </row>
    <row r="1467" spans="1:21" ht="12.75" x14ac:dyDescent="0.2">
      <c r="A1467" s="25"/>
      <c r="B1467" s="25"/>
      <c r="C1467" s="25"/>
      <c r="D1467" s="25"/>
      <c r="E1467" s="25"/>
      <c r="F1467" s="25"/>
      <c r="J1467" s="24"/>
      <c r="U1467" s="24"/>
    </row>
    <row r="1468" spans="1:21" ht="12.75" x14ac:dyDescent="0.2">
      <c r="A1468" s="25"/>
      <c r="B1468" s="25"/>
      <c r="C1468" s="25"/>
      <c r="D1468" s="25"/>
      <c r="E1468" s="25"/>
      <c r="F1468" s="25"/>
      <c r="J1468" s="24"/>
      <c r="U1468" s="24"/>
    </row>
    <row r="1469" spans="1:21" ht="12.75" x14ac:dyDescent="0.2">
      <c r="A1469" s="25"/>
      <c r="B1469" s="25"/>
      <c r="C1469" s="25"/>
      <c r="D1469" s="25"/>
      <c r="E1469" s="25"/>
      <c r="F1469" s="25"/>
      <c r="J1469" s="24"/>
      <c r="U1469" s="24"/>
    </row>
    <row r="1470" spans="1:21" ht="12.75" x14ac:dyDescent="0.2">
      <c r="A1470" s="25"/>
      <c r="B1470" s="25"/>
      <c r="C1470" s="25"/>
      <c r="D1470" s="25"/>
      <c r="E1470" s="25"/>
      <c r="F1470" s="25"/>
      <c r="J1470" s="24"/>
      <c r="U1470" s="24"/>
    </row>
    <row r="1471" spans="1:21" ht="12.75" x14ac:dyDescent="0.2">
      <c r="A1471" s="25"/>
      <c r="B1471" s="25"/>
      <c r="C1471" s="25"/>
      <c r="D1471" s="25"/>
      <c r="E1471" s="25"/>
      <c r="F1471" s="25"/>
      <c r="J1471" s="24"/>
      <c r="U1471" s="24"/>
    </row>
    <row r="1472" spans="1:21" ht="12.75" x14ac:dyDescent="0.2">
      <c r="A1472" s="25"/>
      <c r="B1472" s="25"/>
      <c r="C1472" s="25"/>
      <c r="D1472" s="25"/>
      <c r="E1472" s="25"/>
      <c r="F1472" s="25"/>
      <c r="J1472" s="24"/>
      <c r="U1472" s="24"/>
    </row>
    <row r="1473" spans="1:21" ht="12.75" x14ac:dyDescent="0.2">
      <c r="A1473" s="25"/>
      <c r="B1473" s="25"/>
      <c r="C1473" s="25"/>
      <c r="D1473" s="25"/>
      <c r="E1473" s="25"/>
      <c r="F1473" s="25"/>
      <c r="J1473" s="24"/>
      <c r="U1473" s="24"/>
    </row>
    <row r="1474" spans="1:21" ht="12.75" x14ac:dyDescent="0.2">
      <c r="A1474" s="25"/>
      <c r="B1474" s="25"/>
      <c r="C1474" s="25"/>
      <c r="D1474" s="25"/>
      <c r="E1474" s="25"/>
      <c r="F1474" s="25"/>
      <c r="J1474" s="24"/>
      <c r="U1474" s="24"/>
    </row>
    <row r="1475" spans="1:21" ht="12.75" x14ac:dyDescent="0.2">
      <c r="A1475" s="25"/>
      <c r="B1475" s="25"/>
      <c r="C1475" s="25"/>
      <c r="D1475" s="25"/>
      <c r="E1475" s="25"/>
      <c r="F1475" s="25"/>
      <c r="J1475" s="24"/>
      <c r="U1475" s="24"/>
    </row>
    <row r="1476" spans="1:21" ht="12.75" x14ac:dyDescent="0.2">
      <c r="A1476" s="25"/>
      <c r="B1476" s="25"/>
      <c r="C1476" s="25"/>
      <c r="D1476" s="25"/>
      <c r="E1476" s="25"/>
      <c r="F1476" s="25"/>
      <c r="J1476" s="24"/>
      <c r="U1476" s="24"/>
    </row>
    <row r="1477" spans="1:21" ht="12.75" x14ac:dyDescent="0.2">
      <c r="A1477" s="25"/>
      <c r="B1477" s="25"/>
      <c r="C1477" s="25"/>
      <c r="D1477" s="25"/>
      <c r="E1477" s="25"/>
      <c r="F1477" s="25"/>
      <c r="J1477" s="24"/>
      <c r="U1477" s="24"/>
    </row>
    <row r="1478" spans="1:21" ht="12.75" x14ac:dyDescent="0.2">
      <c r="A1478" s="25"/>
      <c r="B1478" s="25"/>
      <c r="C1478" s="25"/>
      <c r="D1478" s="25"/>
      <c r="E1478" s="25"/>
      <c r="F1478" s="25"/>
      <c r="J1478" s="24"/>
      <c r="U1478" s="24"/>
    </row>
    <row r="1479" spans="1:21" ht="12.75" x14ac:dyDescent="0.2">
      <c r="A1479" s="25"/>
      <c r="B1479" s="25"/>
      <c r="C1479" s="25"/>
      <c r="D1479" s="25"/>
      <c r="E1479" s="25"/>
      <c r="F1479" s="25"/>
      <c r="J1479" s="24"/>
      <c r="U1479" s="24"/>
    </row>
    <row r="1480" spans="1:21" ht="12.75" x14ac:dyDescent="0.2">
      <c r="A1480" s="25"/>
      <c r="B1480" s="25"/>
      <c r="C1480" s="25"/>
      <c r="D1480" s="25"/>
      <c r="E1480" s="25"/>
      <c r="F1480" s="25"/>
      <c r="J1480" s="24"/>
      <c r="U1480" s="24"/>
    </row>
    <row r="1481" spans="1:21" ht="12.75" x14ac:dyDescent="0.2">
      <c r="A1481" s="25"/>
      <c r="B1481" s="25"/>
      <c r="C1481" s="25"/>
      <c r="D1481" s="25"/>
      <c r="E1481" s="25"/>
      <c r="F1481" s="25"/>
      <c r="J1481" s="24"/>
      <c r="U1481" s="24"/>
    </row>
    <row r="1482" spans="1:21" ht="12.75" x14ac:dyDescent="0.2">
      <c r="A1482" s="25"/>
      <c r="B1482" s="25"/>
      <c r="C1482" s="25"/>
      <c r="D1482" s="25"/>
      <c r="E1482" s="25"/>
      <c r="F1482" s="25"/>
      <c r="J1482" s="24"/>
      <c r="U1482" s="24"/>
    </row>
    <row r="1483" spans="1:21" ht="12.75" x14ac:dyDescent="0.2">
      <c r="A1483" s="25"/>
      <c r="B1483" s="25"/>
      <c r="C1483" s="25"/>
      <c r="D1483" s="25"/>
      <c r="E1483" s="25"/>
      <c r="F1483" s="25"/>
      <c r="J1483" s="24"/>
      <c r="U1483" s="24"/>
    </row>
    <row r="1484" spans="1:21" ht="12.75" x14ac:dyDescent="0.2">
      <c r="A1484" s="25"/>
      <c r="B1484" s="25"/>
      <c r="C1484" s="25"/>
      <c r="D1484" s="25"/>
      <c r="E1484" s="25"/>
      <c r="F1484" s="25"/>
      <c r="J1484" s="24"/>
      <c r="U1484" s="24"/>
    </row>
    <row r="1485" spans="1:21" ht="12.75" x14ac:dyDescent="0.2">
      <c r="A1485" s="25"/>
      <c r="B1485" s="25"/>
      <c r="C1485" s="25"/>
      <c r="D1485" s="25"/>
      <c r="E1485" s="25"/>
      <c r="F1485" s="25"/>
      <c r="J1485" s="24"/>
      <c r="U1485" s="24"/>
    </row>
    <row r="1486" spans="1:21" ht="12.75" x14ac:dyDescent="0.2">
      <c r="A1486" s="25"/>
      <c r="B1486" s="25"/>
      <c r="C1486" s="25"/>
      <c r="D1486" s="25"/>
      <c r="E1486" s="25"/>
      <c r="F1486" s="25"/>
      <c r="J1486" s="24"/>
      <c r="U1486" s="24"/>
    </row>
    <row r="1487" spans="1:21" ht="12.75" x14ac:dyDescent="0.2">
      <c r="A1487" s="25"/>
      <c r="B1487" s="25"/>
      <c r="C1487" s="25"/>
      <c r="D1487" s="25"/>
      <c r="E1487" s="25"/>
      <c r="F1487" s="25"/>
      <c r="J1487" s="24"/>
      <c r="U1487" s="24"/>
    </row>
    <row r="1488" spans="1:21" ht="12.75" x14ac:dyDescent="0.2">
      <c r="A1488" s="25"/>
      <c r="B1488" s="25"/>
      <c r="C1488" s="25"/>
      <c r="D1488" s="25"/>
      <c r="E1488" s="25"/>
      <c r="F1488" s="25"/>
      <c r="J1488" s="24"/>
      <c r="U1488" s="24"/>
    </row>
    <row r="1489" spans="1:21" ht="12.75" x14ac:dyDescent="0.2">
      <c r="A1489" s="25"/>
      <c r="B1489" s="25"/>
      <c r="C1489" s="25"/>
      <c r="D1489" s="25"/>
      <c r="E1489" s="25"/>
      <c r="F1489" s="25"/>
      <c r="J1489" s="24"/>
      <c r="U1489" s="24"/>
    </row>
    <row r="1490" spans="1:21" ht="12.75" x14ac:dyDescent="0.2">
      <c r="A1490" s="25"/>
      <c r="B1490" s="25"/>
      <c r="C1490" s="25"/>
      <c r="D1490" s="25"/>
      <c r="E1490" s="25"/>
      <c r="F1490" s="25"/>
      <c r="J1490" s="24"/>
      <c r="U1490" s="24"/>
    </row>
    <row r="1491" spans="1:21" ht="12.75" x14ac:dyDescent="0.2">
      <c r="A1491" s="25"/>
      <c r="B1491" s="25"/>
      <c r="C1491" s="25"/>
      <c r="D1491" s="25"/>
      <c r="E1491" s="25"/>
      <c r="F1491" s="25"/>
      <c r="J1491" s="24"/>
      <c r="U1491" s="24"/>
    </row>
    <row r="1492" spans="1:21" ht="12.75" x14ac:dyDescent="0.2">
      <c r="A1492" s="25"/>
      <c r="B1492" s="25"/>
      <c r="C1492" s="25"/>
      <c r="D1492" s="25"/>
      <c r="E1492" s="25"/>
      <c r="F1492" s="25"/>
      <c r="J1492" s="24"/>
      <c r="U1492" s="24"/>
    </row>
    <row r="1493" spans="1:21" ht="12.75" x14ac:dyDescent="0.2">
      <c r="A1493" s="25"/>
      <c r="B1493" s="25"/>
      <c r="C1493" s="25"/>
      <c r="D1493" s="25"/>
      <c r="E1493" s="25"/>
      <c r="F1493" s="25"/>
      <c r="J1493" s="24"/>
      <c r="U1493" s="24"/>
    </row>
    <row r="1494" spans="1:21" ht="12.75" x14ac:dyDescent="0.2">
      <c r="A1494" s="25"/>
      <c r="B1494" s="25"/>
      <c r="C1494" s="25"/>
      <c r="D1494" s="25"/>
      <c r="E1494" s="25"/>
      <c r="F1494" s="25"/>
      <c r="J1494" s="24"/>
      <c r="U1494" s="24"/>
    </row>
    <row r="1495" spans="1:21" ht="12.75" x14ac:dyDescent="0.2">
      <c r="A1495" s="25"/>
      <c r="B1495" s="25"/>
      <c r="C1495" s="25"/>
      <c r="D1495" s="25"/>
      <c r="E1495" s="25"/>
      <c r="F1495" s="25"/>
      <c r="J1495" s="24"/>
      <c r="U1495" s="24"/>
    </row>
    <row r="1496" spans="1:21" ht="12.75" x14ac:dyDescent="0.2">
      <c r="A1496" s="25"/>
      <c r="B1496" s="25"/>
      <c r="C1496" s="25"/>
      <c r="D1496" s="25"/>
      <c r="E1496" s="25"/>
      <c r="F1496" s="25"/>
      <c r="J1496" s="24"/>
      <c r="U1496" s="24"/>
    </row>
    <row r="1497" spans="1:21" ht="12.75" x14ac:dyDescent="0.2">
      <c r="A1497" s="25"/>
      <c r="B1497" s="25"/>
      <c r="C1497" s="25"/>
      <c r="D1497" s="25"/>
      <c r="E1497" s="25"/>
      <c r="F1497" s="25"/>
      <c r="J1497" s="24"/>
      <c r="U1497" s="24"/>
    </row>
    <row r="1498" spans="1:21" ht="12.75" x14ac:dyDescent="0.2">
      <c r="A1498" s="25"/>
      <c r="B1498" s="25"/>
      <c r="C1498" s="25"/>
      <c r="D1498" s="25"/>
      <c r="E1498" s="25"/>
      <c r="F1498" s="25"/>
      <c r="J1498" s="24"/>
      <c r="U1498" s="24"/>
    </row>
    <row r="1499" spans="1:21" ht="12.75" x14ac:dyDescent="0.2">
      <c r="A1499" s="25"/>
      <c r="B1499" s="25"/>
      <c r="C1499" s="25"/>
      <c r="D1499" s="25"/>
      <c r="E1499" s="25"/>
      <c r="F1499" s="25"/>
      <c r="J1499" s="24"/>
      <c r="U1499" s="24"/>
    </row>
    <row r="1500" spans="1:21" ht="12.75" x14ac:dyDescent="0.2">
      <c r="A1500" s="25"/>
      <c r="B1500" s="25"/>
      <c r="C1500" s="25"/>
      <c r="D1500" s="25"/>
      <c r="E1500" s="25"/>
      <c r="F1500" s="25"/>
      <c r="J1500" s="24"/>
      <c r="U1500" s="24"/>
    </row>
    <row r="1501" spans="1:21" ht="12.75" x14ac:dyDescent="0.2">
      <c r="A1501" s="25"/>
      <c r="B1501" s="25"/>
      <c r="C1501" s="25"/>
      <c r="D1501" s="25"/>
      <c r="E1501" s="25"/>
      <c r="F1501" s="25"/>
      <c r="J1501" s="24"/>
      <c r="U1501" s="24"/>
    </row>
    <row r="1502" spans="1:21" ht="12.75" x14ac:dyDescent="0.2">
      <c r="A1502" s="25"/>
      <c r="B1502" s="25"/>
      <c r="C1502" s="25"/>
      <c r="D1502" s="25"/>
      <c r="E1502" s="25"/>
      <c r="F1502" s="25"/>
      <c r="J1502" s="24"/>
      <c r="U1502" s="24"/>
    </row>
    <row r="1503" spans="1:21" ht="12.75" x14ac:dyDescent="0.2">
      <c r="A1503" s="25"/>
      <c r="B1503" s="25"/>
      <c r="C1503" s="25"/>
      <c r="D1503" s="25"/>
      <c r="E1503" s="25"/>
      <c r="F1503" s="25"/>
      <c r="J1503" s="24"/>
      <c r="U1503" s="24"/>
    </row>
    <row r="1504" spans="1:21" ht="12.75" x14ac:dyDescent="0.2">
      <c r="A1504" s="25"/>
      <c r="B1504" s="25"/>
      <c r="C1504" s="25"/>
      <c r="D1504" s="25"/>
      <c r="E1504" s="25"/>
      <c r="F1504" s="25"/>
      <c r="J1504" s="24"/>
      <c r="U1504" s="24"/>
    </row>
    <row r="1505" spans="1:21" ht="12.75" x14ac:dyDescent="0.2">
      <c r="A1505" s="25"/>
      <c r="B1505" s="25"/>
      <c r="C1505" s="25"/>
      <c r="D1505" s="25"/>
      <c r="E1505" s="25"/>
      <c r="F1505" s="25"/>
      <c r="J1505" s="24"/>
      <c r="U1505" s="24"/>
    </row>
    <row r="1506" spans="1:21" ht="12.75" x14ac:dyDescent="0.2">
      <c r="A1506" s="25"/>
      <c r="B1506" s="25"/>
      <c r="C1506" s="25"/>
      <c r="D1506" s="25"/>
      <c r="E1506" s="25"/>
      <c r="F1506" s="25"/>
      <c r="J1506" s="24"/>
      <c r="U1506" s="24"/>
    </row>
    <row r="1507" spans="1:21" ht="12.75" x14ac:dyDescent="0.2">
      <c r="A1507" s="25"/>
      <c r="B1507" s="25"/>
      <c r="C1507" s="25"/>
      <c r="D1507" s="25"/>
      <c r="E1507" s="25"/>
      <c r="F1507" s="25"/>
      <c r="J1507" s="24"/>
      <c r="U1507" s="24"/>
    </row>
    <row r="1508" spans="1:21" ht="12.75" x14ac:dyDescent="0.2">
      <c r="A1508" s="25"/>
      <c r="B1508" s="25"/>
      <c r="C1508" s="25"/>
      <c r="D1508" s="25"/>
      <c r="E1508" s="25"/>
      <c r="F1508" s="25"/>
      <c r="J1508" s="24"/>
      <c r="U1508" s="24"/>
    </row>
    <row r="1509" spans="1:21" ht="12.75" x14ac:dyDescent="0.2">
      <c r="A1509" s="25"/>
      <c r="B1509" s="25"/>
      <c r="C1509" s="25"/>
      <c r="D1509" s="25"/>
      <c r="E1509" s="25"/>
      <c r="F1509" s="25"/>
      <c r="J1509" s="24"/>
      <c r="U1509" s="24"/>
    </row>
    <row r="1510" spans="1:21" ht="12.75" x14ac:dyDescent="0.2">
      <c r="A1510" s="25"/>
      <c r="B1510" s="25"/>
      <c r="C1510" s="25"/>
      <c r="D1510" s="25"/>
      <c r="E1510" s="25"/>
      <c r="F1510" s="25"/>
      <c r="J1510" s="24"/>
      <c r="U1510" s="24"/>
    </row>
    <row r="1511" spans="1:21" ht="12.75" x14ac:dyDescent="0.2">
      <c r="A1511" s="25"/>
      <c r="B1511" s="25"/>
      <c r="C1511" s="25"/>
      <c r="D1511" s="25"/>
      <c r="E1511" s="25"/>
      <c r="F1511" s="25"/>
      <c r="J1511" s="24"/>
      <c r="U1511" s="24"/>
    </row>
    <row r="1512" spans="1:21" ht="12.75" x14ac:dyDescent="0.2">
      <c r="A1512" s="25"/>
      <c r="B1512" s="25"/>
      <c r="C1512" s="25"/>
      <c r="D1512" s="25"/>
      <c r="E1512" s="25"/>
      <c r="F1512" s="25"/>
      <c r="J1512" s="24"/>
      <c r="U1512" s="24"/>
    </row>
    <row r="1513" spans="1:21" ht="12.75" x14ac:dyDescent="0.2">
      <c r="A1513" s="25"/>
      <c r="B1513" s="25"/>
      <c r="C1513" s="25"/>
      <c r="D1513" s="25"/>
      <c r="E1513" s="25"/>
      <c r="F1513" s="25"/>
      <c r="J1513" s="24"/>
      <c r="U1513" s="24"/>
    </row>
    <row r="1514" spans="1:21" ht="12.75" x14ac:dyDescent="0.2">
      <c r="A1514" s="25"/>
      <c r="B1514" s="25"/>
      <c r="C1514" s="25"/>
      <c r="D1514" s="25"/>
      <c r="E1514" s="25"/>
      <c r="F1514" s="25"/>
      <c r="J1514" s="24"/>
      <c r="U1514" s="24"/>
    </row>
    <row r="1515" spans="1:21" ht="12.75" x14ac:dyDescent="0.2">
      <c r="A1515" s="25"/>
      <c r="B1515" s="25"/>
      <c r="C1515" s="25"/>
      <c r="D1515" s="25"/>
      <c r="E1515" s="25"/>
      <c r="F1515" s="25"/>
      <c r="J1515" s="24"/>
      <c r="U1515" s="24"/>
    </row>
    <row r="1516" spans="1:21" ht="12.75" x14ac:dyDescent="0.2">
      <c r="A1516" s="25"/>
      <c r="B1516" s="25"/>
      <c r="C1516" s="25"/>
      <c r="D1516" s="25"/>
      <c r="E1516" s="25"/>
      <c r="F1516" s="25"/>
      <c r="J1516" s="24"/>
      <c r="U1516" s="24"/>
    </row>
    <row r="1517" spans="1:21" ht="12.75" x14ac:dyDescent="0.2">
      <c r="A1517" s="25"/>
      <c r="B1517" s="25"/>
      <c r="C1517" s="25"/>
      <c r="D1517" s="25"/>
      <c r="E1517" s="25"/>
      <c r="F1517" s="25"/>
      <c r="J1517" s="24"/>
      <c r="U1517" s="24"/>
    </row>
    <row r="1518" spans="1:21" ht="12.75" x14ac:dyDescent="0.2">
      <c r="A1518" s="25"/>
      <c r="B1518" s="25"/>
      <c r="C1518" s="25"/>
      <c r="D1518" s="25"/>
      <c r="E1518" s="25"/>
      <c r="F1518" s="25"/>
      <c r="J1518" s="24"/>
      <c r="U1518" s="24"/>
    </row>
    <row r="1519" spans="1:21" ht="12.75" x14ac:dyDescent="0.2">
      <c r="A1519" s="25"/>
      <c r="B1519" s="25"/>
      <c r="C1519" s="25"/>
      <c r="D1519" s="25"/>
      <c r="E1519" s="25"/>
      <c r="F1519" s="25"/>
      <c r="J1519" s="24"/>
      <c r="U1519" s="24"/>
    </row>
    <row r="1520" spans="1:21" ht="12.75" x14ac:dyDescent="0.2">
      <c r="A1520" s="25"/>
      <c r="B1520" s="25"/>
      <c r="C1520" s="25"/>
      <c r="D1520" s="25"/>
      <c r="E1520" s="25"/>
      <c r="F1520" s="25"/>
      <c r="J1520" s="24"/>
      <c r="U1520" s="24"/>
    </row>
    <row r="1521" spans="1:21" ht="12.75" x14ac:dyDescent="0.2">
      <c r="A1521" s="25"/>
      <c r="B1521" s="25"/>
      <c r="C1521" s="25"/>
      <c r="D1521" s="25"/>
      <c r="E1521" s="25"/>
      <c r="F1521" s="25"/>
      <c r="J1521" s="24"/>
      <c r="U1521" s="24"/>
    </row>
    <row r="1522" spans="1:21" ht="12.75" x14ac:dyDescent="0.2">
      <c r="A1522" s="25"/>
      <c r="B1522" s="25"/>
      <c r="C1522" s="25"/>
      <c r="D1522" s="25"/>
      <c r="E1522" s="25"/>
      <c r="F1522" s="25"/>
      <c r="J1522" s="24"/>
      <c r="U1522" s="24"/>
    </row>
    <row r="1523" spans="1:21" ht="12.75" x14ac:dyDescent="0.2">
      <c r="A1523" s="25"/>
      <c r="B1523" s="25"/>
      <c r="C1523" s="25"/>
      <c r="D1523" s="25"/>
      <c r="E1523" s="25"/>
      <c r="F1523" s="25"/>
      <c r="J1523" s="24"/>
      <c r="U1523" s="24"/>
    </row>
    <row r="1524" spans="1:21" ht="12.75" x14ac:dyDescent="0.2">
      <c r="A1524" s="25"/>
      <c r="B1524" s="25"/>
      <c r="C1524" s="25"/>
      <c r="D1524" s="25"/>
      <c r="E1524" s="25"/>
      <c r="F1524" s="25"/>
      <c r="J1524" s="24"/>
      <c r="U1524" s="24"/>
    </row>
    <row r="1525" spans="1:21" ht="12.75" x14ac:dyDescent="0.2">
      <c r="A1525" s="25"/>
      <c r="B1525" s="25"/>
      <c r="C1525" s="25"/>
      <c r="D1525" s="25"/>
      <c r="E1525" s="25"/>
      <c r="F1525" s="25"/>
      <c r="J1525" s="24"/>
      <c r="U1525" s="24"/>
    </row>
    <row r="1526" spans="1:21" ht="12.75" x14ac:dyDescent="0.2">
      <c r="A1526" s="25"/>
      <c r="B1526" s="25"/>
      <c r="C1526" s="25"/>
      <c r="D1526" s="25"/>
      <c r="E1526" s="25"/>
      <c r="F1526" s="25"/>
      <c r="J1526" s="24"/>
      <c r="U1526" s="24"/>
    </row>
    <row r="1527" spans="1:21" ht="12.75" x14ac:dyDescent="0.2">
      <c r="A1527" s="25"/>
      <c r="B1527" s="25"/>
      <c r="C1527" s="25"/>
      <c r="D1527" s="25"/>
      <c r="E1527" s="25"/>
      <c r="F1527" s="25"/>
      <c r="J1527" s="24"/>
      <c r="U1527" s="24"/>
    </row>
    <row r="1528" spans="1:21" ht="12.75" x14ac:dyDescent="0.2">
      <c r="A1528" s="25"/>
      <c r="B1528" s="25"/>
      <c r="C1528" s="25"/>
      <c r="D1528" s="25"/>
      <c r="E1528" s="25"/>
      <c r="F1528" s="25"/>
      <c r="J1528" s="24"/>
      <c r="U1528" s="24"/>
    </row>
    <row r="1529" spans="1:21" ht="12.75" x14ac:dyDescent="0.2">
      <c r="A1529" s="25"/>
      <c r="B1529" s="25"/>
      <c r="C1529" s="25"/>
      <c r="D1529" s="25"/>
      <c r="E1529" s="25"/>
      <c r="F1529" s="25"/>
      <c r="J1529" s="24"/>
      <c r="U1529" s="24"/>
    </row>
    <row r="1530" spans="1:21" ht="12.75" x14ac:dyDescent="0.2">
      <c r="A1530" s="25"/>
      <c r="B1530" s="25"/>
      <c r="C1530" s="25"/>
      <c r="D1530" s="25"/>
      <c r="E1530" s="25"/>
      <c r="F1530" s="25"/>
      <c r="J1530" s="24"/>
      <c r="U1530" s="24"/>
    </row>
    <row r="1531" spans="1:21" ht="12.75" x14ac:dyDescent="0.2">
      <c r="A1531" s="25"/>
      <c r="B1531" s="25"/>
      <c r="C1531" s="25"/>
      <c r="D1531" s="25"/>
      <c r="E1531" s="25"/>
      <c r="F1531" s="25"/>
      <c r="J1531" s="24"/>
      <c r="U1531" s="24"/>
    </row>
    <row r="1532" spans="1:21" ht="12.75" x14ac:dyDescent="0.2">
      <c r="A1532" s="25"/>
      <c r="B1532" s="25"/>
      <c r="C1532" s="25"/>
      <c r="D1532" s="25"/>
      <c r="E1532" s="25"/>
      <c r="F1532" s="25"/>
      <c r="J1532" s="24"/>
      <c r="U1532" s="24"/>
    </row>
    <row r="1533" spans="1:21" ht="12.75" x14ac:dyDescent="0.2">
      <c r="A1533" s="25"/>
      <c r="B1533" s="25"/>
      <c r="C1533" s="25"/>
      <c r="D1533" s="25"/>
      <c r="E1533" s="25"/>
      <c r="F1533" s="25"/>
      <c r="J1533" s="24"/>
      <c r="U1533" s="24"/>
    </row>
    <row r="1534" spans="1:21" ht="12.75" x14ac:dyDescent="0.2">
      <c r="A1534" s="25"/>
      <c r="B1534" s="25"/>
      <c r="C1534" s="25"/>
      <c r="D1534" s="25"/>
      <c r="E1534" s="25"/>
      <c r="F1534" s="25"/>
      <c r="J1534" s="24"/>
      <c r="U1534" s="24"/>
    </row>
    <row r="1535" spans="1:21" ht="12.75" x14ac:dyDescent="0.2">
      <c r="A1535" s="25"/>
      <c r="B1535" s="25"/>
      <c r="C1535" s="25"/>
      <c r="D1535" s="25"/>
      <c r="E1535" s="25"/>
      <c r="F1535" s="25"/>
      <c r="J1535" s="24"/>
      <c r="U1535" s="24"/>
    </row>
    <row r="1536" spans="1:21" ht="12.75" x14ac:dyDescent="0.2">
      <c r="A1536" s="25"/>
      <c r="B1536" s="25"/>
      <c r="C1536" s="25"/>
      <c r="D1536" s="25"/>
      <c r="E1536" s="25"/>
      <c r="F1536" s="25"/>
      <c r="J1536" s="24"/>
      <c r="U1536" s="24"/>
    </row>
    <row r="1537" spans="1:21" ht="12.75" x14ac:dyDescent="0.2">
      <c r="A1537" s="25"/>
      <c r="B1537" s="25"/>
      <c r="C1537" s="25"/>
      <c r="D1537" s="25"/>
      <c r="E1537" s="25"/>
      <c r="F1537" s="25"/>
      <c r="J1537" s="24"/>
      <c r="U1537" s="24"/>
    </row>
    <row r="1538" spans="1:21" ht="12.75" x14ac:dyDescent="0.2">
      <c r="A1538" s="25"/>
      <c r="B1538" s="25"/>
      <c r="C1538" s="25"/>
      <c r="D1538" s="25"/>
      <c r="E1538" s="25"/>
      <c r="F1538" s="25"/>
      <c r="J1538" s="24"/>
      <c r="U1538" s="24"/>
    </row>
    <row r="1539" spans="1:21" ht="12.75" x14ac:dyDescent="0.2">
      <c r="A1539" s="25"/>
      <c r="B1539" s="25"/>
      <c r="C1539" s="25"/>
      <c r="D1539" s="25"/>
      <c r="E1539" s="25"/>
      <c r="F1539" s="25"/>
      <c r="J1539" s="24"/>
      <c r="U1539" s="24"/>
    </row>
    <row r="1540" spans="1:21" ht="12.75" x14ac:dyDescent="0.2">
      <c r="A1540" s="25"/>
      <c r="B1540" s="25"/>
      <c r="C1540" s="25"/>
      <c r="D1540" s="25"/>
      <c r="E1540" s="25"/>
      <c r="F1540" s="25"/>
      <c r="J1540" s="24"/>
      <c r="U1540" s="24"/>
    </row>
    <row r="1541" spans="1:21" ht="12.75" x14ac:dyDescent="0.2">
      <c r="A1541" s="25"/>
      <c r="B1541" s="25"/>
      <c r="C1541" s="25"/>
      <c r="D1541" s="25"/>
      <c r="E1541" s="25"/>
      <c r="F1541" s="25"/>
      <c r="J1541" s="24"/>
      <c r="U1541" s="24"/>
    </row>
    <row r="1542" spans="1:21" ht="12.75" x14ac:dyDescent="0.2">
      <c r="A1542" s="25"/>
      <c r="B1542" s="25"/>
      <c r="C1542" s="25"/>
      <c r="D1542" s="25"/>
      <c r="E1542" s="25"/>
      <c r="F1542" s="25"/>
      <c r="J1542" s="24"/>
      <c r="U1542" s="24"/>
    </row>
    <row r="1543" spans="1:21" ht="12.75" x14ac:dyDescent="0.2">
      <c r="A1543" s="25"/>
      <c r="B1543" s="25"/>
      <c r="C1543" s="25"/>
      <c r="D1543" s="25"/>
      <c r="E1543" s="25"/>
      <c r="F1543" s="25"/>
      <c r="J1543" s="24"/>
      <c r="U1543" s="24"/>
    </row>
    <row r="1544" spans="1:21" ht="12.75" x14ac:dyDescent="0.2">
      <c r="A1544" s="25"/>
      <c r="B1544" s="25"/>
      <c r="C1544" s="25"/>
      <c r="D1544" s="25"/>
      <c r="E1544" s="25"/>
      <c r="F1544" s="25"/>
      <c r="J1544" s="24"/>
      <c r="U1544" s="24"/>
    </row>
    <row r="1545" spans="1:21" ht="12.75" x14ac:dyDescent="0.2">
      <c r="A1545" s="25"/>
      <c r="B1545" s="25"/>
      <c r="C1545" s="25"/>
      <c r="D1545" s="25"/>
      <c r="E1545" s="25"/>
      <c r="F1545" s="25"/>
      <c r="J1545" s="24"/>
      <c r="U1545" s="24"/>
    </row>
    <row r="1546" spans="1:21" ht="12.75" x14ac:dyDescent="0.2">
      <c r="A1546" s="25"/>
      <c r="B1546" s="25"/>
      <c r="C1546" s="25"/>
      <c r="D1546" s="25"/>
      <c r="E1546" s="25"/>
      <c r="F1546" s="25"/>
      <c r="J1546" s="24"/>
      <c r="U1546" s="24"/>
    </row>
    <row r="1547" spans="1:21" ht="12.75" x14ac:dyDescent="0.2">
      <c r="A1547" s="25"/>
      <c r="B1547" s="25"/>
      <c r="C1547" s="25"/>
      <c r="D1547" s="25"/>
      <c r="E1547" s="25"/>
      <c r="F1547" s="25"/>
      <c r="J1547" s="24"/>
      <c r="U1547" s="24"/>
    </row>
    <row r="1548" spans="1:21" ht="12.75" x14ac:dyDescent="0.2">
      <c r="A1548" s="25"/>
      <c r="B1548" s="25"/>
      <c r="C1548" s="25"/>
      <c r="D1548" s="25"/>
      <c r="E1548" s="25"/>
      <c r="F1548" s="25"/>
      <c r="J1548" s="24"/>
      <c r="U1548" s="24"/>
    </row>
    <row r="1549" spans="1:21" ht="12.75" x14ac:dyDescent="0.2">
      <c r="A1549" s="25"/>
      <c r="B1549" s="25"/>
      <c r="C1549" s="25"/>
      <c r="D1549" s="25"/>
      <c r="E1549" s="25"/>
      <c r="F1549" s="25"/>
      <c r="J1549" s="24"/>
      <c r="U1549" s="24"/>
    </row>
    <row r="1550" spans="1:21" ht="12.75" x14ac:dyDescent="0.2">
      <c r="A1550" s="25"/>
      <c r="B1550" s="25"/>
      <c r="C1550" s="25"/>
      <c r="D1550" s="25"/>
      <c r="E1550" s="25"/>
      <c r="F1550" s="25"/>
      <c r="J1550" s="24"/>
      <c r="U1550" s="24"/>
    </row>
    <row r="1551" spans="1:21" ht="12.75" x14ac:dyDescent="0.2">
      <c r="A1551" s="25"/>
      <c r="B1551" s="25"/>
      <c r="C1551" s="25"/>
      <c r="D1551" s="25"/>
      <c r="E1551" s="25"/>
      <c r="F1551" s="25"/>
      <c r="J1551" s="24"/>
      <c r="U1551" s="24"/>
    </row>
    <row r="1552" spans="1:21" ht="12.75" x14ac:dyDescent="0.2">
      <c r="A1552" s="25"/>
      <c r="B1552" s="25"/>
      <c r="C1552" s="25"/>
      <c r="D1552" s="25"/>
      <c r="E1552" s="25"/>
      <c r="F1552" s="25"/>
      <c r="J1552" s="24"/>
      <c r="U1552" s="24"/>
    </row>
    <row r="1553" spans="1:21" ht="12.75" x14ac:dyDescent="0.2">
      <c r="A1553" s="25"/>
      <c r="B1553" s="25"/>
      <c r="C1553" s="25"/>
      <c r="D1553" s="25"/>
      <c r="E1553" s="25"/>
      <c r="F1553" s="25"/>
      <c r="J1553" s="24"/>
      <c r="U1553" s="24"/>
    </row>
    <row r="1554" spans="1:21" ht="12.75" x14ac:dyDescent="0.2">
      <c r="A1554" s="25"/>
      <c r="B1554" s="25"/>
      <c r="C1554" s="25"/>
      <c r="D1554" s="25"/>
      <c r="E1554" s="25"/>
      <c r="F1554" s="25"/>
      <c r="J1554" s="24"/>
      <c r="U1554" s="24"/>
    </row>
    <row r="1555" spans="1:21" ht="12.75" x14ac:dyDescent="0.2">
      <c r="A1555" s="25"/>
      <c r="B1555" s="25"/>
      <c r="C1555" s="25"/>
      <c r="D1555" s="25"/>
      <c r="E1555" s="25"/>
      <c r="F1555" s="25"/>
      <c r="J1555" s="24"/>
      <c r="U1555" s="24"/>
    </row>
    <row r="1556" spans="1:21" ht="12.75" x14ac:dyDescent="0.2">
      <c r="A1556" s="25"/>
      <c r="B1556" s="25"/>
      <c r="C1556" s="25"/>
      <c r="D1556" s="25"/>
      <c r="E1556" s="25"/>
      <c r="F1556" s="25"/>
      <c r="J1556" s="24"/>
      <c r="U1556" s="24"/>
    </row>
    <row r="1557" spans="1:21" ht="12.75" x14ac:dyDescent="0.2">
      <c r="A1557" s="25"/>
      <c r="B1557" s="25"/>
      <c r="C1557" s="25"/>
      <c r="D1557" s="25"/>
      <c r="E1557" s="25"/>
      <c r="F1557" s="25"/>
      <c r="J1557" s="24"/>
      <c r="U1557" s="24"/>
    </row>
    <row r="1558" spans="1:21" ht="12.75" x14ac:dyDescent="0.2">
      <c r="A1558" s="25"/>
      <c r="B1558" s="25"/>
      <c r="C1558" s="25"/>
      <c r="D1558" s="25"/>
      <c r="E1558" s="25"/>
      <c r="F1558" s="25"/>
      <c r="J1558" s="24"/>
      <c r="U1558" s="24"/>
    </row>
    <row r="1559" spans="1:21" ht="12.75" x14ac:dyDescent="0.2">
      <c r="A1559" s="25"/>
      <c r="B1559" s="25"/>
      <c r="C1559" s="25"/>
      <c r="D1559" s="25"/>
      <c r="E1559" s="25"/>
      <c r="F1559" s="25"/>
      <c r="J1559" s="24"/>
      <c r="U1559" s="24"/>
    </row>
    <row r="1560" spans="1:21" ht="12.75" x14ac:dyDescent="0.2">
      <c r="A1560" s="25"/>
      <c r="B1560" s="25"/>
      <c r="C1560" s="25"/>
      <c r="D1560" s="25"/>
      <c r="E1560" s="25"/>
      <c r="F1560" s="25"/>
      <c r="J1560" s="24"/>
      <c r="U1560" s="24"/>
    </row>
    <row r="1561" spans="1:21" ht="12.75" x14ac:dyDescent="0.2">
      <c r="A1561" s="25"/>
      <c r="B1561" s="25"/>
      <c r="C1561" s="25"/>
      <c r="D1561" s="25"/>
      <c r="E1561" s="25"/>
      <c r="F1561" s="25"/>
      <c r="J1561" s="24"/>
      <c r="U1561" s="24"/>
    </row>
    <row r="1562" spans="1:21" ht="12.75" x14ac:dyDescent="0.2">
      <c r="A1562" s="25"/>
      <c r="B1562" s="25"/>
      <c r="C1562" s="25"/>
      <c r="D1562" s="25"/>
      <c r="E1562" s="25"/>
      <c r="F1562" s="25"/>
      <c r="J1562" s="24"/>
      <c r="U1562" s="24"/>
    </row>
    <row r="1563" spans="1:21" ht="12.75" x14ac:dyDescent="0.2">
      <c r="A1563" s="25"/>
      <c r="B1563" s="25"/>
      <c r="C1563" s="25"/>
      <c r="D1563" s="25"/>
      <c r="E1563" s="25"/>
      <c r="F1563" s="25"/>
      <c r="J1563" s="24"/>
      <c r="U1563" s="24"/>
    </row>
    <row r="1564" spans="1:21" ht="12.75" x14ac:dyDescent="0.2">
      <c r="A1564" s="25"/>
      <c r="B1564" s="25"/>
      <c r="C1564" s="25"/>
      <c r="D1564" s="25"/>
      <c r="E1564" s="25"/>
      <c r="F1564" s="25"/>
      <c r="J1564" s="24"/>
      <c r="U1564" s="24"/>
    </row>
    <row r="1565" spans="1:21" x14ac:dyDescent="0.25">
      <c r="J1565" s="24"/>
    </row>
    <row r="1566" spans="1:21" x14ac:dyDescent="0.25">
      <c r="J1566" s="24"/>
    </row>
    <row r="1567" spans="1:21" x14ac:dyDescent="0.25">
      <c r="J1567" s="24"/>
    </row>
  </sheetData>
  <sheetProtection algorithmName="SHA-512" hashValue="uSfEQq+83qZrWF0X/WTWv2eDXeckuS/DufzyqylTVZVgV10KEPZo1gu89A1PB/j3/TwjafJHwwVMiX9O68EtPQ==" saltValue="7N54pMt8UDauS6X8IbjqTQ==" spinCount="100000" sheet="1" objects="1" scenarios="1" autoFilter="0"/>
  <mergeCells count="13">
    <mergeCell ref="R1:S1"/>
    <mergeCell ref="AG20:AG22"/>
    <mergeCell ref="AG23:AG26"/>
    <mergeCell ref="AE1:AH1"/>
    <mergeCell ref="AE18:AH18"/>
    <mergeCell ref="AH20:AH26"/>
    <mergeCell ref="AN1:AP1"/>
    <mergeCell ref="V1:W1"/>
    <mergeCell ref="Y1:Z1"/>
    <mergeCell ref="AG3:AG4"/>
    <mergeCell ref="AH3:AH15"/>
    <mergeCell ref="AG5:AG9"/>
    <mergeCell ref="AG10:AG15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GetRapNet">
                <anchor moveWithCells="1" sizeWithCells="1">
                  <from>
                    <xdr:col>4</xdr:col>
                    <xdr:colOff>0</xdr:colOff>
                    <xdr:row>2</xdr:row>
                    <xdr:rowOff>171450</xdr:rowOff>
                  </from>
                  <to>
                    <xdr:col>5</xdr:col>
                    <xdr:colOff>257175</xdr:colOff>
                    <xdr:row>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1"/>
  <dimension ref="B3:J15"/>
  <sheetViews>
    <sheetView workbookViewId="0">
      <selection activeCell="I8" sqref="I8"/>
    </sheetView>
  </sheetViews>
  <sheetFormatPr defaultRowHeight="15" x14ac:dyDescent="0.25"/>
  <cols>
    <col min="3" max="10" width="5.42578125" customWidth="1"/>
  </cols>
  <sheetData>
    <row r="3" spans="2:10" x14ac:dyDescent="0.3">
      <c r="B3" s="312"/>
      <c r="C3" s="313" t="s">
        <v>187</v>
      </c>
      <c r="D3" s="313" t="s">
        <v>214</v>
      </c>
      <c r="E3" s="313" t="s">
        <v>234</v>
      </c>
      <c r="F3" s="313" t="s">
        <v>243</v>
      </c>
      <c r="G3" s="313" t="s">
        <v>251</v>
      </c>
      <c r="H3" s="313" t="s">
        <v>259</v>
      </c>
      <c r="I3" s="313" t="s">
        <v>266</v>
      </c>
      <c r="J3" s="314" t="s">
        <v>280</v>
      </c>
    </row>
    <row r="4" spans="2:10" x14ac:dyDescent="0.3">
      <c r="B4" s="315" t="s">
        <v>186</v>
      </c>
      <c r="C4" s="359">
        <v>1</v>
      </c>
      <c r="D4" s="360">
        <v>1</v>
      </c>
      <c r="E4" s="361">
        <v>1</v>
      </c>
      <c r="F4" s="318">
        <v>4</v>
      </c>
      <c r="G4" s="318">
        <v>4</v>
      </c>
      <c r="H4" s="319">
        <v>7</v>
      </c>
      <c r="I4" s="319">
        <v>7</v>
      </c>
      <c r="J4" s="320">
        <v>7</v>
      </c>
    </row>
    <row r="5" spans="2:10" x14ac:dyDescent="0.3">
      <c r="B5" s="316" t="s">
        <v>213</v>
      </c>
      <c r="C5" s="362">
        <v>1</v>
      </c>
      <c r="D5" s="363">
        <v>1</v>
      </c>
      <c r="E5" s="364">
        <v>1</v>
      </c>
      <c r="F5" s="321">
        <v>4</v>
      </c>
      <c r="G5" s="321">
        <v>4</v>
      </c>
      <c r="H5" s="322">
        <v>7</v>
      </c>
      <c r="I5" s="322">
        <v>7</v>
      </c>
      <c r="J5" s="323">
        <v>7</v>
      </c>
    </row>
    <row r="6" spans="2:10" x14ac:dyDescent="0.3">
      <c r="B6" s="316" t="s">
        <v>233</v>
      </c>
      <c r="C6" s="365">
        <v>1</v>
      </c>
      <c r="D6" s="366">
        <v>1</v>
      </c>
      <c r="E6" s="367">
        <v>1</v>
      </c>
      <c r="F6" s="321">
        <v>4</v>
      </c>
      <c r="G6" s="321">
        <v>4</v>
      </c>
      <c r="H6" s="322">
        <v>7</v>
      </c>
      <c r="I6" s="322">
        <v>7</v>
      </c>
      <c r="J6" s="323">
        <v>7</v>
      </c>
    </row>
    <row r="7" spans="2:10" x14ac:dyDescent="0.3">
      <c r="B7" s="316" t="s">
        <v>215</v>
      </c>
      <c r="C7" s="326">
        <v>2</v>
      </c>
      <c r="D7" s="324">
        <v>2</v>
      </c>
      <c r="E7" s="324">
        <v>2</v>
      </c>
      <c r="F7" s="325">
        <v>5</v>
      </c>
      <c r="G7" s="325">
        <v>5</v>
      </c>
      <c r="H7" s="391">
        <v>8</v>
      </c>
      <c r="I7" s="391">
        <v>8</v>
      </c>
      <c r="J7" s="392">
        <v>8</v>
      </c>
    </row>
    <row r="8" spans="2:10" x14ac:dyDescent="0.3">
      <c r="B8" s="316" t="s">
        <v>250</v>
      </c>
      <c r="C8" s="326">
        <v>2</v>
      </c>
      <c r="D8" s="324">
        <v>2</v>
      </c>
      <c r="E8" s="324">
        <v>2</v>
      </c>
      <c r="F8" s="325">
        <v>5</v>
      </c>
      <c r="G8" s="325">
        <v>5</v>
      </c>
      <c r="H8" s="391">
        <v>8</v>
      </c>
      <c r="I8" s="391">
        <v>8</v>
      </c>
      <c r="J8" s="392">
        <v>8</v>
      </c>
    </row>
    <row r="9" spans="2:10" x14ac:dyDescent="0.3">
      <c r="B9" s="316" t="s">
        <v>258</v>
      </c>
      <c r="C9" s="326">
        <v>2</v>
      </c>
      <c r="D9" s="324">
        <v>2</v>
      </c>
      <c r="E9" s="324">
        <v>2</v>
      </c>
      <c r="F9" s="325">
        <v>5</v>
      </c>
      <c r="G9" s="325">
        <v>5</v>
      </c>
      <c r="H9" s="391">
        <v>8</v>
      </c>
      <c r="I9" s="391">
        <v>8</v>
      </c>
      <c r="J9" s="392">
        <v>8</v>
      </c>
    </row>
    <row r="10" spans="2:10" x14ac:dyDescent="0.3">
      <c r="B10" s="316" t="s">
        <v>265</v>
      </c>
      <c r="C10" s="327">
        <v>3</v>
      </c>
      <c r="D10" s="328">
        <v>3</v>
      </c>
      <c r="E10" s="328">
        <v>3</v>
      </c>
      <c r="F10" s="329">
        <v>6</v>
      </c>
      <c r="G10" s="329">
        <v>6</v>
      </c>
      <c r="H10" s="436">
        <v>9</v>
      </c>
      <c r="I10" s="436">
        <v>9</v>
      </c>
      <c r="J10" s="438">
        <v>9</v>
      </c>
    </row>
    <row r="11" spans="2:10" x14ac:dyDescent="0.3">
      <c r="B11" s="316" t="s">
        <v>273</v>
      </c>
      <c r="C11" s="327">
        <v>3</v>
      </c>
      <c r="D11" s="328">
        <v>3</v>
      </c>
      <c r="E11" s="328">
        <v>3</v>
      </c>
      <c r="F11" s="329">
        <v>6</v>
      </c>
      <c r="G11" s="329">
        <v>6</v>
      </c>
      <c r="H11" s="436">
        <v>9</v>
      </c>
      <c r="I11" s="436">
        <v>9</v>
      </c>
      <c r="J11" s="438">
        <v>9</v>
      </c>
    </row>
    <row r="12" spans="2:10" x14ac:dyDescent="0.3">
      <c r="B12" s="316" t="s">
        <v>279</v>
      </c>
      <c r="C12" s="327">
        <v>3</v>
      </c>
      <c r="D12" s="328">
        <v>3</v>
      </c>
      <c r="E12" s="328">
        <v>3</v>
      </c>
      <c r="F12" s="329">
        <v>6</v>
      </c>
      <c r="G12" s="329">
        <v>6</v>
      </c>
      <c r="H12" s="436">
        <v>9</v>
      </c>
      <c r="I12" s="436">
        <v>9</v>
      </c>
      <c r="J12" s="438">
        <v>9</v>
      </c>
    </row>
    <row r="13" spans="2:10" x14ac:dyDescent="0.3">
      <c r="B13" s="317" t="s">
        <v>285</v>
      </c>
      <c r="C13" s="330">
        <v>3</v>
      </c>
      <c r="D13" s="331">
        <v>3</v>
      </c>
      <c r="E13" s="331">
        <v>3</v>
      </c>
      <c r="F13" s="332">
        <v>6</v>
      </c>
      <c r="G13" s="332">
        <v>6</v>
      </c>
      <c r="H13" s="437">
        <v>9</v>
      </c>
      <c r="I13" s="437">
        <v>9</v>
      </c>
      <c r="J13" s="439">
        <v>9</v>
      </c>
    </row>
    <row r="15" spans="2:10" x14ac:dyDescent="0.3">
      <c r="B15" s="1" t="s">
        <v>1024</v>
      </c>
    </row>
  </sheetData>
  <sheetProtection algorithmName="SHA-512" hashValue="YOkuy6cWGRBIYrO2eyd+xqigfyK0GEIRGcP/NuYVygFK/3DYKHno1mt6PCV5qbPLlaLP9d1biOI5VoNKBOicdg==" saltValue="i8UClXcRNPzZjAJxcyn5Sg==" spinCount="100000" sheet="1" objects="1" scenarios="1" autoFilter="0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Z78"/>
  <sheetViews>
    <sheetView workbookViewId="0">
      <selection activeCell="L25" sqref="L25"/>
    </sheetView>
  </sheetViews>
  <sheetFormatPr defaultColWidth="9.28515625" defaultRowHeight="15" x14ac:dyDescent="0.25"/>
  <cols>
    <col min="1" max="1" width="2.7109375" style="33" customWidth="1"/>
    <col min="2" max="2" width="14.28515625" style="18" customWidth="1"/>
    <col min="3" max="3" width="10.28515625" style="33" customWidth="1"/>
    <col min="4" max="4" width="6.28515625" style="33" bestFit="1" customWidth="1"/>
    <col min="5" max="5" width="11.42578125" style="33" customWidth="1"/>
    <col min="6" max="6" width="10.5703125" style="33" customWidth="1"/>
    <col min="7" max="13" width="9.28515625" style="33"/>
    <col min="14" max="14" width="15.28515625" style="18" customWidth="1"/>
    <col min="15" max="19" width="9.28515625" style="33"/>
    <col min="20" max="20" width="7.7109375" style="18" customWidth="1"/>
    <col min="21" max="26" width="7.7109375" style="33" customWidth="1"/>
    <col min="27" max="16384" width="9.28515625" style="33"/>
  </cols>
  <sheetData>
    <row r="1" spans="2:26" s="435" customFormat="1" ht="14.45" x14ac:dyDescent="0.3">
      <c r="B1" s="311"/>
      <c r="C1" s="480"/>
      <c r="D1" s="1"/>
      <c r="E1" s="1"/>
      <c r="F1" s="1"/>
      <c r="G1" s="1"/>
      <c r="H1" s="1"/>
      <c r="I1" s="1"/>
      <c r="J1" s="1"/>
      <c r="N1" s="311"/>
      <c r="T1" s="311"/>
    </row>
    <row r="2" spans="2:26" s="435" customFormat="1" ht="15" customHeight="1" x14ac:dyDescent="0.3">
      <c r="B2" s="311"/>
      <c r="C2" s="1" t="s">
        <v>1069</v>
      </c>
      <c r="D2" s="1"/>
      <c r="E2" s="1"/>
      <c r="F2" s="1"/>
      <c r="L2" s="886" t="s">
        <v>1081</v>
      </c>
      <c r="M2" s="886"/>
      <c r="N2" s="886"/>
      <c r="O2" s="886"/>
      <c r="P2" s="886"/>
      <c r="Q2" s="886"/>
      <c r="R2" s="886"/>
      <c r="S2" s="886"/>
      <c r="T2" s="886"/>
      <c r="U2" s="886"/>
      <c r="V2" s="886"/>
      <c r="W2" s="886"/>
      <c r="X2" s="886"/>
      <c r="Y2" s="886"/>
      <c r="Z2" s="886"/>
    </row>
    <row r="3" spans="2:26" s="435" customFormat="1" ht="14.45" x14ac:dyDescent="0.3">
      <c r="B3" s="311"/>
      <c r="C3" s="1"/>
      <c r="D3" s="1"/>
      <c r="E3" s="1"/>
      <c r="F3" s="1"/>
      <c r="L3" s="311"/>
      <c r="M3" s="1"/>
      <c r="N3" s="1"/>
      <c r="T3" s="1"/>
      <c r="U3" s="1"/>
    </row>
    <row r="4" spans="2:26" s="435" customFormat="1" ht="14.45" x14ac:dyDescent="0.3">
      <c r="B4" s="311"/>
      <c r="C4" s="547"/>
      <c r="D4" s="547" t="s">
        <v>187</v>
      </c>
      <c r="E4" s="547" t="s">
        <v>214</v>
      </c>
      <c r="F4" s="547" t="s">
        <v>234</v>
      </c>
      <c r="G4" s="548" t="s">
        <v>243</v>
      </c>
      <c r="H4" s="548" t="s">
        <v>251</v>
      </c>
      <c r="I4" s="548" t="s">
        <v>259</v>
      </c>
      <c r="J4" s="548" t="s">
        <v>266</v>
      </c>
      <c r="M4" s="886" t="s">
        <v>1146</v>
      </c>
      <c r="N4" s="886"/>
      <c r="R4" s="1"/>
      <c r="S4" s="886" t="s">
        <v>1143</v>
      </c>
      <c r="T4" s="886"/>
      <c r="U4" s="886"/>
      <c r="V4" s="886"/>
      <c r="W4" s="886"/>
      <c r="X4" s="886"/>
      <c r="Y4" s="886"/>
      <c r="Z4" s="886"/>
    </row>
    <row r="5" spans="2:26" s="435" customFormat="1" ht="14.45" x14ac:dyDescent="0.3">
      <c r="B5" s="311"/>
      <c r="C5" s="547" t="s">
        <v>186</v>
      </c>
      <c r="D5" s="549">
        <v>-7</v>
      </c>
      <c r="E5" s="549">
        <v>-7</v>
      </c>
      <c r="F5" s="549">
        <v>-7</v>
      </c>
      <c r="G5" s="549">
        <v>-6</v>
      </c>
      <c r="H5" s="549">
        <v>-6</v>
      </c>
      <c r="I5" s="549">
        <v>-5</v>
      </c>
      <c r="J5" s="549">
        <v>-5</v>
      </c>
      <c r="L5" s="435" t="s">
        <v>303</v>
      </c>
      <c r="M5" s="1"/>
      <c r="N5" s="1"/>
      <c r="P5" s="435" t="s">
        <v>303</v>
      </c>
      <c r="Q5" s="435" t="s">
        <v>8</v>
      </c>
    </row>
    <row r="6" spans="2:26" s="435" customFormat="1" ht="14.45" x14ac:dyDescent="0.3">
      <c r="B6" s="311"/>
      <c r="C6" s="547" t="s">
        <v>213</v>
      </c>
      <c r="D6" s="549">
        <v>-7</v>
      </c>
      <c r="E6" s="549">
        <v>-7</v>
      </c>
      <c r="F6" s="549">
        <v>-7</v>
      </c>
      <c r="G6" s="549">
        <v>-6</v>
      </c>
      <c r="H6" s="549">
        <v>-6</v>
      </c>
      <c r="I6" s="549">
        <v>-5</v>
      </c>
      <c r="J6" s="549">
        <v>-5</v>
      </c>
      <c r="L6" s="549">
        <v>0.5</v>
      </c>
      <c r="M6" s="549" t="s">
        <v>1057</v>
      </c>
      <c r="N6" s="549">
        <v>-12</v>
      </c>
      <c r="P6" s="549">
        <v>0.5</v>
      </c>
      <c r="Q6" s="549" t="s">
        <v>1145</v>
      </c>
      <c r="S6" s="547" t="s">
        <v>1145</v>
      </c>
      <c r="T6" s="548" t="s">
        <v>187</v>
      </c>
      <c r="U6" s="548" t="s">
        <v>214</v>
      </c>
      <c r="V6" s="548" t="s">
        <v>234</v>
      </c>
      <c r="W6" s="548" t="s">
        <v>243</v>
      </c>
      <c r="X6" s="548" t="s">
        <v>251</v>
      </c>
      <c r="Y6" s="548" t="s">
        <v>259</v>
      </c>
      <c r="Z6" s="548" t="s">
        <v>266</v>
      </c>
    </row>
    <row r="7" spans="2:26" s="435" customFormat="1" ht="14.45" x14ac:dyDescent="0.3">
      <c r="B7" s="311"/>
      <c r="C7" s="547" t="s">
        <v>233</v>
      </c>
      <c r="D7" s="549">
        <v>-7</v>
      </c>
      <c r="E7" s="549">
        <v>-7</v>
      </c>
      <c r="F7" s="549">
        <v>-7</v>
      </c>
      <c r="G7" s="549">
        <v>-6</v>
      </c>
      <c r="H7" s="549">
        <v>-6</v>
      </c>
      <c r="I7" s="549">
        <v>-5</v>
      </c>
      <c r="J7" s="549">
        <v>-5</v>
      </c>
      <c r="L7" s="549">
        <v>0.6</v>
      </c>
      <c r="M7" s="549" t="s">
        <v>1056</v>
      </c>
      <c r="N7" s="549">
        <v>-12</v>
      </c>
      <c r="P7" s="549">
        <v>1</v>
      </c>
      <c r="Q7" s="549" t="s">
        <v>1144</v>
      </c>
      <c r="S7" s="547" t="s">
        <v>186</v>
      </c>
      <c r="T7" s="549">
        <v>-3</v>
      </c>
      <c r="U7" s="549">
        <f>T7</f>
        <v>-3</v>
      </c>
      <c r="V7" s="549">
        <f>U7</f>
        <v>-3</v>
      </c>
      <c r="W7" s="549">
        <v>-3</v>
      </c>
      <c r="X7" s="549">
        <v>-3</v>
      </c>
      <c r="Y7" s="549">
        <v>-3</v>
      </c>
      <c r="Z7" s="549">
        <v>-3</v>
      </c>
    </row>
    <row r="8" spans="2:26" s="435" customFormat="1" ht="14.45" x14ac:dyDescent="0.3">
      <c r="B8" s="311"/>
      <c r="C8" s="547" t="s">
        <v>215</v>
      </c>
      <c r="D8" s="549">
        <v>-6</v>
      </c>
      <c r="E8" s="549">
        <v>-6</v>
      </c>
      <c r="F8" s="549">
        <v>-6</v>
      </c>
      <c r="G8" s="549">
        <v>-5</v>
      </c>
      <c r="H8" s="549">
        <f>G8</f>
        <v>-5</v>
      </c>
      <c r="I8" s="549">
        <v>-4</v>
      </c>
      <c r="J8" s="549">
        <v>-4</v>
      </c>
      <c r="L8" s="549">
        <v>0.7</v>
      </c>
      <c r="M8" s="549" t="s">
        <v>1055</v>
      </c>
      <c r="N8" s="549">
        <v>-12</v>
      </c>
      <c r="P8" s="549">
        <v>2</v>
      </c>
      <c r="Q8" s="549" t="s">
        <v>1051</v>
      </c>
      <c r="S8" s="547" t="s">
        <v>213</v>
      </c>
      <c r="T8" s="549">
        <f>T7</f>
        <v>-3</v>
      </c>
      <c r="U8" s="549">
        <v>-3</v>
      </c>
      <c r="V8" s="549">
        <v>-3</v>
      </c>
      <c r="W8" s="549">
        <v>-3</v>
      </c>
      <c r="X8" s="549">
        <v>-3</v>
      </c>
      <c r="Y8" s="549">
        <v>-3</v>
      </c>
      <c r="Z8" s="549">
        <v>-3</v>
      </c>
    </row>
    <row r="9" spans="2:26" s="435" customFormat="1" ht="14.45" x14ac:dyDescent="0.3">
      <c r="B9" s="311"/>
      <c r="C9" s="547" t="s">
        <v>250</v>
      </c>
      <c r="D9" s="549">
        <v>-6</v>
      </c>
      <c r="E9" s="549">
        <v>-6</v>
      </c>
      <c r="F9" s="549">
        <v>-6</v>
      </c>
      <c r="G9" s="549">
        <v>-5</v>
      </c>
      <c r="H9" s="549">
        <f>G9</f>
        <v>-5</v>
      </c>
      <c r="I9" s="549">
        <v>-4</v>
      </c>
      <c r="J9" s="549">
        <v>-4</v>
      </c>
      <c r="L9" s="549">
        <v>0.8</v>
      </c>
      <c r="M9" s="549" t="s">
        <v>1054</v>
      </c>
      <c r="N9" s="549">
        <v>-12</v>
      </c>
      <c r="P9" s="549">
        <v>2.5</v>
      </c>
      <c r="Q9" s="549" t="s">
        <v>1050</v>
      </c>
      <c r="S9" s="547" t="s">
        <v>233</v>
      </c>
      <c r="T9" s="549">
        <v>-3</v>
      </c>
      <c r="U9" s="549">
        <v>-3</v>
      </c>
      <c r="V9" s="549">
        <v>-3</v>
      </c>
      <c r="W9" s="549">
        <v>-3</v>
      </c>
      <c r="X9" s="549">
        <v>-3</v>
      </c>
      <c r="Y9" s="549">
        <v>-3</v>
      </c>
      <c r="Z9" s="549">
        <v>-3</v>
      </c>
    </row>
    <row r="10" spans="2:26" s="435" customFormat="1" ht="14.45" x14ac:dyDescent="0.3">
      <c r="B10" s="311"/>
      <c r="C10" s="547" t="s">
        <v>258</v>
      </c>
      <c r="D10" s="549">
        <v>-5</v>
      </c>
      <c r="E10" s="549">
        <v>-5</v>
      </c>
      <c r="F10" s="549">
        <v>-5</v>
      </c>
      <c r="G10" s="549">
        <v>-4</v>
      </c>
      <c r="H10" s="549">
        <v>-4</v>
      </c>
      <c r="I10" s="549">
        <v>-3</v>
      </c>
      <c r="J10" s="549">
        <v>-3</v>
      </c>
      <c r="L10" s="549">
        <v>0.9</v>
      </c>
      <c r="M10" s="549" t="s">
        <v>1053</v>
      </c>
      <c r="N10" s="549">
        <v>-12</v>
      </c>
      <c r="P10" s="549">
        <v>3</v>
      </c>
      <c r="S10" s="547" t="s">
        <v>215</v>
      </c>
      <c r="T10" s="549">
        <v>-3</v>
      </c>
      <c r="U10" s="549">
        <v>-3</v>
      </c>
      <c r="V10" s="549">
        <v>-3</v>
      </c>
      <c r="W10" s="549">
        <v>-3</v>
      </c>
      <c r="X10" s="549">
        <v>-3</v>
      </c>
      <c r="Y10" s="549">
        <v>-3</v>
      </c>
      <c r="Z10" s="549">
        <v>-3</v>
      </c>
    </row>
    <row r="11" spans="2:26" s="435" customFormat="1" ht="14.45" x14ac:dyDescent="0.3">
      <c r="B11" s="311"/>
      <c r="C11" s="547" t="s">
        <v>265</v>
      </c>
      <c r="D11" s="549">
        <v>-5</v>
      </c>
      <c r="E11" s="549">
        <v>-5</v>
      </c>
      <c r="F11" s="549">
        <v>-5</v>
      </c>
      <c r="G11" s="549">
        <v>-4</v>
      </c>
      <c r="H11" s="549">
        <v>-4</v>
      </c>
      <c r="I11" s="549">
        <v>-3</v>
      </c>
      <c r="J11" s="549">
        <v>-3</v>
      </c>
      <c r="L11" s="549">
        <v>1</v>
      </c>
      <c r="M11" s="549" t="s">
        <v>964</v>
      </c>
      <c r="N11" s="549">
        <v>-12</v>
      </c>
      <c r="S11" s="547" t="s">
        <v>250</v>
      </c>
      <c r="T11" s="549">
        <v>-3</v>
      </c>
      <c r="U11" s="549">
        <v>-3</v>
      </c>
      <c r="V11" s="549">
        <v>-3</v>
      </c>
      <c r="W11" s="549">
        <v>-3</v>
      </c>
      <c r="X11" s="549">
        <v>-3</v>
      </c>
      <c r="Y11" s="549">
        <v>-3</v>
      </c>
      <c r="Z11" s="549">
        <v>-3</v>
      </c>
    </row>
    <row r="12" spans="2:26" s="435" customFormat="1" ht="14.45" x14ac:dyDescent="0.3">
      <c r="B12" s="311"/>
      <c r="C12" s="547" t="s">
        <v>273</v>
      </c>
      <c r="D12" s="549">
        <v>-5</v>
      </c>
      <c r="E12" s="549">
        <v>-5</v>
      </c>
      <c r="F12" s="549">
        <v>-5</v>
      </c>
      <c r="G12" s="549">
        <v>-4</v>
      </c>
      <c r="H12" s="549">
        <v>-4</v>
      </c>
      <c r="I12" s="549">
        <v>-3</v>
      </c>
      <c r="J12" s="549">
        <v>-3</v>
      </c>
      <c r="L12" s="549">
        <v>1.2</v>
      </c>
      <c r="M12" s="549" t="s">
        <v>965</v>
      </c>
      <c r="N12" s="549">
        <v>-12</v>
      </c>
      <c r="S12" s="547" t="s">
        <v>258</v>
      </c>
      <c r="T12" s="549">
        <v>-3</v>
      </c>
      <c r="U12" s="549">
        <v>-3</v>
      </c>
      <c r="V12" s="549">
        <v>-3</v>
      </c>
      <c r="W12" s="549">
        <v>-3</v>
      </c>
      <c r="X12" s="549">
        <v>-3</v>
      </c>
      <c r="Y12" s="549">
        <v>-3</v>
      </c>
      <c r="Z12" s="549">
        <v>-3</v>
      </c>
    </row>
    <row r="13" spans="2:26" s="435" customFormat="1" ht="14.45" x14ac:dyDescent="0.3">
      <c r="B13" s="311"/>
      <c r="C13" s="547" t="s">
        <v>279</v>
      </c>
      <c r="D13" s="547"/>
      <c r="E13" s="547"/>
      <c r="F13" s="547"/>
      <c r="G13" s="548"/>
      <c r="H13" s="548"/>
      <c r="I13" s="548"/>
      <c r="J13" s="548"/>
      <c r="L13" s="549">
        <v>1.5</v>
      </c>
      <c r="M13" s="549" t="s">
        <v>308</v>
      </c>
      <c r="N13" s="549">
        <v>-12</v>
      </c>
      <c r="S13" s="547" t="s">
        <v>265</v>
      </c>
      <c r="T13" s="549">
        <v>-3</v>
      </c>
      <c r="U13" s="549">
        <v>-3</v>
      </c>
      <c r="V13" s="549">
        <v>-3</v>
      </c>
      <c r="W13" s="549">
        <v>-3</v>
      </c>
      <c r="X13" s="549">
        <v>-3</v>
      </c>
      <c r="Y13" s="549">
        <v>-3</v>
      </c>
      <c r="Z13" s="549">
        <v>-3</v>
      </c>
    </row>
    <row r="14" spans="2:26" s="435" customFormat="1" ht="14.45" x14ac:dyDescent="0.3">
      <c r="B14" s="311"/>
      <c r="C14" s="547" t="s">
        <v>285</v>
      </c>
      <c r="D14" s="547"/>
      <c r="E14" s="547"/>
      <c r="F14" s="547"/>
      <c r="G14" s="548"/>
      <c r="H14" s="548"/>
      <c r="I14" s="548"/>
      <c r="J14" s="548"/>
      <c r="L14" s="549">
        <v>1.7</v>
      </c>
      <c r="M14" s="549" t="s">
        <v>1052</v>
      </c>
      <c r="N14" s="549">
        <v>-12</v>
      </c>
      <c r="S14" s="547" t="s">
        <v>273</v>
      </c>
      <c r="T14" s="549">
        <v>-3</v>
      </c>
      <c r="U14" s="549">
        <v>-3</v>
      </c>
      <c r="V14" s="549">
        <v>-3</v>
      </c>
      <c r="W14" s="549">
        <v>-3</v>
      </c>
      <c r="X14" s="549">
        <v>-3</v>
      </c>
      <c r="Y14" s="549">
        <v>-3</v>
      </c>
      <c r="Z14" s="549">
        <v>-3</v>
      </c>
    </row>
    <row r="15" spans="2:26" s="435" customFormat="1" ht="14.45" x14ac:dyDescent="0.3">
      <c r="B15" s="311"/>
      <c r="C15" s="311"/>
      <c r="D15" s="1"/>
      <c r="E15" s="1"/>
      <c r="F15" s="1"/>
      <c r="G15" s="1"/>
      <c r="H15" s="1"/>
      <c r="I15" s="1"/>
      <c r="J15" s="1"/>
      <c r="L15" s="549">
        <v>2</v>
      </c>
      <c r="M15" s="549" t="s">
        <v>1051</v>
      </c>
      <c r="N15" s="549">
        <v>-12</v>
      </c>
      <c r="S15" s="547" t="s">
        <v>279</v>
      </c>
      <c r="T15" s="549">
        <v>-3</v>
      </c>
      <c r="U15" s="549">
        <v>-3</v>
      </c>
      <c r="V15" s="549">
        <v>-3</v>
      </c>
      <c r="W15" s="549">
        <v>-3</v>
      </c>
      <c r="X15" s="549">
        <v>-3</v>
      </c>
      <c r="Y15" s="549">
        <v>-3</v>
      </c>
      <c r="Z15" s="549">
        <v>-3</v>
      </c>
    </row>
    <row r="16" spans="2:26" s="435" customFormat="1" ht="14.45" x14ac:dyDescent="0.3">
      <c r="B16" s="311"/>
      <c r="C16" s="1" t="s">
        <v>1075</v>
      </c>
      <c r="D16" s="1"/>
      <c r="E16" s="1"/>
      <c r="F16" s="1"/>
      <c r="L16" s="549">
        <v>2.5</v>
      </c>
      <c r="M16" s="549" t="s">
        <v>1050</v>
      </c>
      <c r="N16" s="549">
        <v>-12</v>
      </c>
      <c r="S16" s="547" t="s">
        <v>285</v>
      </c>
      <c r="T16" s="549">
        <v>-3</v>
      </c>
      <c r="U16" s="549">
        <v>-3</v>
      </c>
      <c r="V16" s="549">
        <v>-3</v>
      </c>
      <c r="W16" s="549">
        <v>-3</v>
      </c>
      <c r="X16" s="549">
        <v>-3</v>
      </c>
      <c r="Y16" s="549">
        <v>-3</v>
      </c>
      <c r="Z16" s="549">
        <v>-3</v>
      </c>
    </row>
    <row r="17" spans="2:26" s="435" customFormat="1" ht="14.45" x14ac:dyDescent="0.3">
      <c r="B17" s="311"/>
      <c r="C17" s="1"/>
      <c r="D17" s="1"/>
      <c r="E17" s="1"/>
      <c r="F17" s="1"/>
      <c r="L17" s="549">
        <v>3</v>
      </c>
      <c r="N17" s="311"/>
    </row>
    <row r="18" spans="2:26" s="435" customFormat="1" ht="14.45" x14ac:dyDescent="0.3">
      <c r="B18" s="311"/>
      <c r="C18" s="547"/>
      <c r="D18" s="547" t="s">
        <v>187</v>
      </c>
      <c r="E18" s="547" t="s">
        <v>214</v>
      </c>
      <c r="F18" s="547" t="s">
        <v>234</v>
      </c>
      <c r="G18" s="548" t="s">
        <v>243</v>
      </c>
      <c r="H18" s="548" t="s">
        <v>251</v>
      </c>
      <c r="I18" s="548" t="s">
        <v>259</v>
      </c>
      <c r="J18" s="548" t="s">
        <v>266</v>
      </c>
      <c r="N18" s="311"/>
      <c r="S18" s="547" t="s">
        <v>1144</v>
      </c>
      <c r="T18" s="548" t="s">
        <v>187</v>
      </c>
      <c r="U18" s="548" t="s">
        <v>214</v>
      </c>
      <c r="V18" s="548" t="s">
        <v>234</v>
      </c>
      <c r="W18" s="548" t="s">
        <v>243</v>
      </c>
      <c r="X18" s="548" t="s">
        <v>251</v>
      </c>
      <c r="Y18" s="548" t="s">
        <v>259</v>
      </c>
      <c r="Z18" s="548" t="s">
        <v>266</v>
      </c>
    </row>
    <row r="19" spans="2:26" ht="14.45" x14ac:dyDescent="0.3">
      <c r="C19" s="547" t="s">
        <v>186</v>
      </c>
      <c r="D19" s="549">
        <f>D5-5</f>
        <v>-12</v>
      </c>
      <c r="E19" s="549">
        <f t="shared" ref="E19:J19" si="0">E5-5</f>
        <v>-12</v>
      </c>
      <c r="F19" s="549">
        <f t="shared" si="0"/>
        <v>-12</v>
      </c>
      <c r="G19" s="549">
        <f t="shared" si="0"/>
        <v>-11</v>
      </c>
      <c r="H19" s="549">
        <f t="shared" si="0"/>
        <v>-11</v>
      </c>
      <c r="I19" s="549">
        <f t="shared" si="0"/>
        <v>-10</v>
      </c>
      <c r="J19" s="549">
        <f t="shared" si="0"/>
        <v>-10</v>
      </c>
      <c r="S19" s="547" t="s">
        <v>186</v>
      </c>
      <c r="T19" s="549">
        <v>-3</v>
      </c>
      <c r="U19" s="549">
        <f>T19</f>
        <v>-3</v>
      </c>
      <c r="V19" s="549">
        <f>U19</f>
        <v>-3</v>
      </c>
      <c r="W19" s="549">
        <v>-3</v>
      </c>
      <c r="X19" s="549">
        <v>-3</v>
      </c>
      <c r="Y19" s="549">
        <v>-3</v>
      </c>
      <c r="Z19" s="549">
        <v>-3</v>
      </c>
    </row>
    <row r="20" spans="2:26" ht="14.45" x14ac:dyDescent="0.3">
      <c r="C20" s="547" t="s">
        <v>213</v>
      </c>
      <c r="D20" s="549">
        <f t="shared" ref="D20:J20" si="1">D6-5</f>
        <v>-12</v>
      </c>
      <c r="E20" s="549">
        <f t="shared" si="1"/>
        <v>-12</v>
      </c>
      <c r="F20" s="549">
        <f t="shared" si="1"/>
        <v>-12</v>
      </c>
      <c r="G20" s="549">
        <f t="shared" si="1"/>
        <v>-11</v>
      </c>
      <c r="H20" s="549">
        <f t="shared" si="1"/>
        <v>-11</v>
      </c>
      <c r="I20" s="549">
        <f t="shared" si="1"/>
        <v>-10</v>
      </c>
      <c r="J20" s="549">
        <f t="shared" si="1"/>
        <v>-10</v>
      </c>
      <c r="S20" s="547" t="s">
        <v>213</v>
      </c>
      <c r="T20" s="549">
        <f>T19</f>
        <v>-3</v>
      </c>
      <c r="U20" s="549">
        <f t="shared" ref="U20:V21" si="2">U19</f>
        <v>-3</v>
      </c>
      <c r="V20" s="549">
        <f t="shared" si="2"/>
        <v>-3</v>
      </c>
      <c r="W20" s="549">
        <v>-3</v>
      </c>
      <c r="X20" s="549">
        <v>-3</v>
      </c>
      <c r="Y20" s="549">
        <v>-3</v>
      </c>
      <c r="Z20" s="549">
        <v>-3</v>
      </c>
    </row>
    <row r="21" spans="2:26" ht="14.45" x14ac:dyDescent="0.3">
      <c r="C21" s="547" t="s">
        <v>233</v>
      </c>
      <c r="D21" s="549">
        <f t="shared" ref="D21:J21" si="3">D7-5</f>
        <v>-12</v>
      </c>
      <c r="E21" s="549">
        <f t="shared" si="3"/>
        <v>-12</v>
      </c>
      <c r="F21" s="549">
        <f t="shared" si="3"/>
        <v>-12</v>
      </c>
      <c r="G21" s="549">
        <f t="shared" si="3"/>
        <v>-11</v>
      </c>
      <c r="H21" s="549">
        <f t="shared" si="3"/>
        <v>-11</v>
      </c>
      <c r="I21" s="549">
        <f t="shared" si="3"/>
        <v>-10</v>
      </c>
      <c r="J21" s="549">
        <f t="shared" si="3"/>
        <v>-10</v>
      </c>
      <c r="S21" s="547" t="s">
        <v>233</v>
      </c>
      <c r="T21" s="549">
        <f>T20</f>
        <v>-3</v>
      </c>
      <c r="U21" s="549">
        <f t="shared" si="2"/>
        <v>-3</v>
      </c>
      <c r="V21" s="549">
        <f t="shared" si="2"/>
        <v>-3</v>
      </c>
      <c r="W21" s="549">
        <v>-3</v>
      </c>
      <c r="X21" s="549">
        <v>-3</v>
      </c>
      <c r="Y21" s="549">
        <v>-3</v>
      </c>
      <c r="Z21" s="549">
        <v>-3</v>
      </c>
    </row>
    <row r="22" spans="2:26" ht="14.45" x14ac:dyDescent="0.3">
      <c r="C22" s="547" t="s">
        <v>215</v>
      </c>
      <c r="D22" s="549">
        <f t="shared" ref="D22:J22" si="4">D8-5</f>
        <v>-11</v>
      </c>
      <c r="E22" s="549">
        <f t="shared" si="4"/>
        <v>-11</v>
      </c>
      <c r="F22" s="549">
        <f t="shared" si="4"/>
        <v>-11</v>
      </c>
      <c r="G22" s="549">
        <f t="shared" si="4"/>
        <v>-10</v>
      </c>
      <c r="H22" s="549">
        <f t="shared" si="4"/>
        <v>-10</v>
      </c>
      <c r="I22" s="549">
        <f t="shared" si="4"/>
        <v>-9</v>
      </c>
      <c r="J22" s="549">
        <f t="shared" si="4"/>
        <v>-9</v>
      </c>
      <c r="S22" s="547" t="s">
        <v>215</v>
      </c>
      <c r="T22" s="549">
        <f>T21</f>
        <v>-3</v>
      </c>
      <c r="U22" s="549">
        <f t="shared" ref="U22:V22" si="5">U21</f>
        <v>-3</v>
      </c>
      <c r="V22" s="549">
        <f t="shared" si="5"/>
        <v>-3</v>
      </c>
      <c r="W22" s="549">
        <v>-3</v>
      </c>
      <c r="X22" s="549">
        <v>-3</v>
      </c>
      <c r="Y22" s="549">
        <v>-3</v>
      </c>
      <c r="Z22" s="549">
        <v>-3</v>
      </c>
    </row>
    <row r="23" spans="2:26" ht="14.45" x14ac:dyDescent="0.3">
      <c r="C23" s="547" t="s">
        <v>250</v>
      </c>
      <c r="D23" s="549">
        <f t="shared" ref="D23:J23" si="6">D9-5</f>
        <v>-11</v>
      </c>
      <c r="E23" s="549">
        <f t="shared" si="6"/>
        <v>-11</v>
      </c>
      <c r="F23" s="549">
        <f t="shared" si="6"/>
        <v>-11</v>
      </c>
      <c r="G23" s="549">
        <f t="shared" si="6"/>
        <v>-10</v>
      </c>
      <c r="H23" s="549">
        <f t="shared" si="6"/>
        <v>-10</v>
      </c>
      <c r="I23" s="549">
        <f t="shared" si="6"/>
        <v>-9</v>
      </c>
      <c r="J23" s="549">
        <f t="shared" si="6"/>
        <v>-9</v>
      </c>
      <c r="S23" s="547" t="s">
        <v>250</v>
      </c>
      <c r="T23" s="549">
        <v>-2</v>
      </c>
      <c r="U23" s="549">
        <v>-2</v>
      </c>
      <c r="V23" s="549">
        <v>-2</v>
      </c>
      <c r="W23" s="549">
        <v>-2</v>
      </c>
      <c r="X23" s="549">
        <v>-2</v>
      </c>
      <c r="Y23" s="549">
        <v>-2</v>
      </c>
      <c r="Z23" s="549">
        <v>-2</v>
      </c>
    </row>
    <row r="24" spans="2:26" ht="14.45" x14ac:dyDescent="0.3">
      <c r="C24" s="547" t="s">
        <v>258</v>
      </c>
      <c r="D24" s="549">
        <f t="shared" ref="D24:J24" si="7">D10-5</f>
        <v>-10</v>
      </c>
      <c r="E24" s="549">
        <f t="shared" si="7"/>
        <v>-10</v>
      </c>
      <c r="F24" s="549">
        <f t="shared" si="7"/>
        <v>-10</v>
      </c>
      <c r="G24" s="549">
        <f t="shared" si="7"/>
        <v>-9</v>
      </c>
      <c r="H24" s="549">
        <f t="shared" si="7"/>
        <v>-9</v>
      </c>
      <c r="I24" s="549">
        <f t="shared" si="7"/>
        <v>-8</v>
      </c>
      <c r="J24" s="549">
        <f t="shared" si="7"/>
        <v>-8</v>
      </c>
      <c r="S24" s="547" t="s">
        <v>258</v>
      </c>
      <c r="T24" s="549">
        <v>-2</v>
      </c>
      <c r="U24" s="549">
        <v>-2</v>
      </c>
      <c r="V24" s="549">
        <v>-2</v>
      </c>
      <c r="W24" s="549">
        <v>-2</v>
      </c>
      <c r="X24" s="549">
        <v>-2</v>
      </c>
      <c r="Y24" s="549">
        <v>-2</v>
      </c>
      <c r="Z24" s="549">
        <v>-2</v>
      </c>
    </row>
    <row r="25" spans="2:26" ht="14.45" x14ac:dyDescent="0.3">
      <c r="C25" s="547" t="s">
        <v>265</v>
      </c>
      <c r="D25" s="549">
        <f t="shared" ref="D25:J25" si="8">D11-5</f>
        <v>-10</v>
      </c>
      <c r="E25" s="549">
        <f t="shared" si="8"/>
        <v>-10</v>
      </c>
      <c r="F25" s="549">
        <f t="shared" si="8"/>
        <v>-10</v>
      </c>
      <c r="G25" s="549">
        <f t="shared" si="8"/>
        <v>-9</v>
      </c>
      <c r="H25" s="549">
        <f t="shared" si="8"/>
        <v>-9</v>
      </c>
      <c r="I25" s="549">
        <f t="shared" si="8"/>
        <v>-8</v>
      </c>
      <c r="J25" s="549">
        <f t="shared" si="8"/>
        <v>-8</v>
      </c>
      <c r="S25" s="547" t="s">
        <v>265</v>
      </c>
      <c r="T25" s="549">
        <v>-2</v>
      </c>
      <c r="U25" s="549">
        <v>-2</v>
      </c>
      <c r="V25" s="549">
        <v>-2</v>
      </c>
      <c r="W25" s="549">
        <v>-2</v>
      </c>
      <c r="X25" s="549">
        <v>-2</v>
      </c>
      <c r="Y25" s="549">
        <v>-2</v>
      </c>
      <c r="Z25" s="549">
        <v>-2</v>
      </c>
    </row>
    <row r="26" spans="2:26" ht="14.45" x14ac:dyDescent="0.3">
      <c r="C26" s="547" t="s">
        <v>273</v>
      </c>
      <c r="D26" s="549">
        <f t="shared" ref="D26:J26" si="9">D12-5</f>
        <v>-10</v>
      </c>
      <c r="E26" s="549">
        <f t="shared" si="9"/>
        <v>-10</v>
      </c>
      <c r="F26" s="549">
        <f t="shared" si="9"/>
        <v>-10</v>
      </c>
      <c r="G26" s="549">
        <f t="shared" si="9"/>
        <v>-9</v>
      </c>
      <c r="H26" s="549">
        <f t="shared" si="9"/>
        <v>-9</v>
      </c>
      <c r="I26" s="549">
        <f t="shared" si="9"/>
        <v>-8</v>
      </c>
      <c r="J26" s="549">
        <f t="shared" si="9"/>
        <v>-8</v>
      </c>
      <c r="S26" s="547" t="s">
        <v>273</v>
      </c>
      <c r="T26" s="549">
        <v>-2</v>
      </c>
      <c r="U26" s="549">
        <v>-2</v>
      </c>
      <c r="V26" s="549">
        <v>-2</v>
      </c>
      <c r="W26" s="549">
        <v>-2</v>
      </c>
      <c r="X26" s="549">
        <v>-2</v>
      </c>
      <c r="Y26" s="549">
        <v>-2</v>
      </c>
      <c r="Z26" s="549">
        <v>-2</v>
      </c>
    </row>
    <row r="27" spans="2:26" ht="14.45" x14ac:dyDescent="0.3">
      <c r="C27" s="547" t="s">
        <v>279</v>
      </c>
      <c r="D27" s="547"/>
      <c r="E27" s="547"/>
      <c r="F27" s="547"/>
      <c r="G27" s="548"/>
      <c r="H27" s="548"/>
      <c r="I27" s="548"/>
      <c r="J27" s="548"/>
      <c r="S27" s="547" t="s">
        <v>279</v>
      </c>
      <c r="T27" s="549">
        <v>-2</v>
      </c>
      <c r="U27" s="549">
        <v>-2</v>
      </c>
      <c r="V27" s="549">
        <v>-2</v>
      </c>
      <c r="W27" s="549">
        <v>-2</v>
      </c>
      <c r="X27" s="549">
        <v>-2</v>
      </c>
      <c r="Y27" s="549">
        <v>-2</v>
      </c>
      <c r="Z27" s="549">
        <v>-2</v>
      </c>
    </row>
    <row r="28" spans="2:26" x14ac:dyDescent="0.25">
      <c r="C28" s="547" t="s">
        <v>285</v>
      </c>
      <c r="D28" s="547"/>
      <c r="E28" s="547"/>
      <c r="F28" s="547"/>
      <c r="G28" s="548"/>
      <c r="H28" s="548"/>
      <c r="I28" s="548"/>
      <c r="J28" s="548"/>
      <c r="S28" s="547" t="s">
        <v>285</v>
      </c>
      <c r="T28" s="549">
        <v>-2</v>
      </c>
      <c r="U28" s="549">
        <v>-2</v>
      </c>
      <c r="V28" s="549">
        <v>-2</v>
      </c>
      <c r="W28" s="549">
        <v>-2</v>
      </c>
      <c r="X28" s="549">
        <v>-2</v>
      </c>
      <c r="Y28" s="549">
        <v>-2</v>
      </c>
      <c r="Z28" s="549">
        <v>-2</v>
      </c>
    </row>
    <row r="29" spans="2:26" x14ac:dyDescent="0.25">
      <c r="S29" s="435"/>
      <c r="T29" s="311"/>
      <c r="U29" s="435"/>
      <c r="V29" s="435"/>
      <c r="W29" s="435"/>
      <c r="X29" s="435"/>
      <c r="Y29" s="435"/>
      <c r="Z29" s="435"/>
    </row>
    <row r="30" spans="2:26" x14ac:dyDescent="0.25">
      <c r="C30" s="1" t="s">
        <v>1074</v>
      </c>
      <c r="D30" s="1"/>
      <c r="E30" s="1"/>
      <c r="F30" s="1"/>
      <c r="G30" s="435"/>
      <c r="H30" s="435"/>
      <c r="I30" s="435"/>
      <c r="J30" s="435"/>
      <c r="S30" s="655" t="s">
        <v>1051</v>
      </c>
      <c r="T30" s="548" t="s">
        <v>187</v>
      </c>
      <c r="U30" s="548" t="s">
        <v>214</v>
      </c>
      <c r="V30" s="548" t="s">
        <v>234</v>
      </c>
      <c r="W30" s="548" t="s">
        <v>243</v>
      </c>
      <c r="X30" s="548" t="s">
        <v>251</v>
      </c>
      <c r="Y30" s="548" t="s">
        <v>259</v>
      </c>
      <c r="Z30" s="548" t="s">
        <v>266</v>
      </c>
    </row>
    <row r="31" spans="2:26" x14ac:dyDescent="0.25">
      <c r="C31" s="1"/>
      <c r="D31" s="1"/>
      <c r="E31" s="1"/>
      <c r="F31" s="1"/>
      <c r="G31" s="435"/>
      <c r="H31" s="435"/>
      <c r="I31" s="435"/>
      <c r="J31" s="435"/>
      <c r="S31" s="547" t="s">
        <v>186</v>
      </c>
      <c r="T31" s="549">
        <v>-4</v>
      </c>
      <c r="U31" s="549">
        <f>T31</f>
        <v>-4</v>
      </c>
      <c r="V31" s="549">
        <f>U31</f>
        <v>-4</v>
      </c>
      <c r="W31" s="549">
        <f>-4</f>
        <v>-4</v>
      </c>
      <c r="X31" s="549">
        <f>W31</f>
        <v>-4</v>
      </c>
      <c r="Y31" s="549">
        <v>-4</v>
      </c>
      <c r="Z31" s="549">
        <f>Y31</f>
        <v>-4</v>
      </c>
    </row>
    <row r="32" spans="2:26" x14ac:dyDescent="0.25">
      <c r="C32" s="547"/>
      <c r="D32" s="547" t="s">
        <v>187</v>
      </c>
      <c r="E32" s="547" t="s">
        <v>214</v>
      </c>
      <c r="F32" s="547" t="s">
        <v>234</v>
      </c>
      <c r="G32" s="548" t="s">
        <v>243</v>
      </c>
      <c r="H32" s="548" t="s">
        <v>251</v>
      </c>
      <c r="I32" s="548" t="s">
        <v>259</v>
      </c>
      <c r="J32" s="548" t="s">
        <v>266</v>
      </c>
      <c r="S32" s="547" t="s">
        <v>213</v>
      </c>
      <c r="T32" s="549">
        <f>T31</f>
        <v>-4</v>
      </c>
      <c r="U32" s="549">
        <f t="shared" ref="U32:U34" si="10">U31</f>
        <v>-4</v>
      </c>
      <c r="V32" s="549">
        <f t="shared" ref="V32:V34" si="11">V31</f>
        <v>-4</v>
      </c>
      <c r="W32" s="549">
        <f>W31</f>
        <v>-4</v>
      </c>
      <c r="X32" s="549">
        <f>X31</f>
        <v>-4</v>
      </c>
      <c r="Y32" s="549">
        <f>Y31</f>
        <v>-4</v>
      </c>
      <c r="Z32" s="549">
        <f>Z31</f>
        <v>-4</v>
      </c>
    </row>
    <row r="33" spans="2:26" x14ac:dyDescent="0.25">
      <c r="C33" s="547" t="s">
        <v>186</v>
      </c>
      <c r="D33" s="549">
        <f>D19-5</f>
        <v>-17</v>
      </c>
      <c r="E33" s="549">
        <f t="shared" ref="E33:J33" si="12">E19-5</f>
        <v>-17</v>
      </c>
      <c r="F33" s="549">
        <f t="shared" si="12"/>
        <v>-17</v>
      </c>
      <c r="G33" s="549">
        <f t="shared" si="12"/>
        <v>-16</v>
      </c>
      <c r="H33" s="549">
        <f t="shared" si="12"/>
        <v>-16</v>
      </c>
      <c r="I33" s="549">
        <f t="shared" si="12"/>
        <v>-15</v>
      </c>
      <c r="J33" s="549">
        <f t="shared" si="12"/>
        <v>-15</v>
      </c>
      <c r="S33" s="547" t="s">
        <v>233</v>
      </c>
      <c r="T33" s="549">
        <f>T32</f>
        <v>-4</v>
      </c>
      <c r="U33" s="549">
        <f t="shared" si="10"/>
        <v>-4</v>
      </c>
      <c r="V33" s="549">
        <f t="shared" si="11"/>
        <v>-4</v>
      </c>
      <c r="W33" s="549">
        <f t="shared" ref="W33:W34" si="13">W32</f>
        <v>-4</v>
      </c>
      <c r="X33" s="549">
        <f t="shared" ref="X33:X34" si="14">X32</f>
        <v>-4</v>
      </c>
      <c r="Y33" s="549">
        <f t="shared" ref="Y33:Y34" si="15">Y32</f>
        <v>-4</v>
      </c>
      <c r="Z33" s="549">
        <f t="shared" ref="Z33:Z34" si="16">Z32</f>
        <v>-4</v>
      </c>
    </row>
    <row r="34" spans="2:26" x14ac:dyDescent="0.25">
      <c r="C34" s="547" t="s">
        <v>213</v>
      </c>
      <c r="D34" s="549">
        <f t="shared" ref="D34:J34" si="17">D20-5</f>
        <v>-17</v>
      </c>
      <c r="E34" s="549">
        <f t="shared" si="17"/>
        <v>-17</v>
      </c>
      <c r="F34" s="549">
        <f t="shared" si="17"/>
        <v>-17</v>
      </c>
      <c r="G34" s="549">
        <f t="shared" si="17"/>
        <v>-16</v>
      </c>
      <c r="H34" s="549">
        <f t="shared" si="17"/>
        <v>-16</v>
      </c>
      <c r="I34" s="549">
        <f t="shared" si="17"/>
        <v>-15</v>
      </c>
      <c r="J34" s="549">
        <f t="shared" si="17"/>
        <v>-15</v>
      </c>
      <c r="S34" s="547" t="s">
        <v>215</v>
      </c>
      <c r="T34" s="549">
        <f>T33</f>
        <v>-4</v>
      </c>
      <c r="U34" s="549">
        <f t="shared" si="10"/>
        <v>-4</v>
      </c>
      <c r="V34" s="549">
        <f t="shared" si="11"/>
        <v>-4</v>
      </c>
      <c r="W34" s="549">
        <f t="shared" si="13"/>
        <v>-4</v>
      </c>
      <c r="X34" s="549">
        <f t="shared" si="14"/>
        <v>-4</v>
      </c>
      <c r="Y34" s="549">
        <f t="shared" si="15"/>
        <v>-4</v>
      </c>
      <c r="Z34" s="549">
        <f t="shared" si="16"/>
        <v>-4</v>
      </c>
    </row>
    <row r="35" spans="2:26" s="435" customFormat="1" x14ac:dyDescent="0.25">
      <c r="B35" s="311"/>
      <c r="C35" s="547" t="s">
        <v>233</v>
      </c>
      <c r="D35" s="549">
        <f t="shared" ref="D35:J35" si="18">D21-5</f>
        <v>-17</v>
      </c>
      <c r="E35" s="549">
        <f t="shared" si="18"/>
        <v>-17</v>
      </c>
      <c r="F35" s="549">
        <f t="shared" si="18"/>
        <v>-17</v>
      </c>
      <c r="G35" s="549">
        <f t="shared" si="18"/>
        <v>-16</v>
      </c>
      <c r="H35" s="549">
        <f t="shared" si="18"/>
        <v>-16</v>
      </c>
      <c r="I35" s="549">
        <f t="shared" si="18"/>
        <v>-15</v>
      </c>
      <c r="J35" s="549">
        <f t="shared" si="18"/>
        <v>-15</v>
      </c>
      <c r="N35" s="311"/>
      <c r="S35" s="547" t="s">
        <v>250</v>
      </c>
      <c r="T35" s="549">
        <v>-3</v>
      </c>
      <c r="U35" s="549">
        <f t="shared" ref="U35:V37" si="19">T35</f>
        <v>-3</v>
      </c>
      <c r="V35" s="549">
        <f t="shared" si="19"/>
        <v>-3</v>
      </c>
      <c r="W35" s="549">
        <v>-3</v>
      </c>
      <c r="X35" s="549">
        <f>W35</f>
        <v>-3</v>
      </c>
      <c r="Y35" s="549">
        <v>-3</v>
      </c>
      <c r="Z35" s="549">
        <f>Y35</f>
        <v>-3</v>
      </c>
    </row>
    <row r="36" spans="2:26" s="435" customFormat="1" ht="15.75" x14ac:dyDescent="0.25">
      <c r="B36" s="311"/>
      <c r="C36" s="547" t="s">
        <v>215</v>
      </c>
      <c r="D36" s="549">
        <f t="shared" ref="D36:J36" si="20">D22-5</f>
        <v>-16</v>
      </c>
      <c r="E36" s="549">
        <f t="shared" si="20"/>
        <v>-16</v>
      </c>
      <c r="F36" s="549">
        <f t="shared" si="20"/>
        <v>-16</v>
      </c>
      <c r="G36" s="549">
        <f t="shared" si="20"/>
        <v>-15</v>
      </c>
      <c r="H36" s="549">
        <f t="shared" si="20"/>
        <v>-15</v>
      </c>
      <c r="I36" s="549">
        <f t="shared" si="20"/>
        <v>-14</v>
      </c>
      <c r="J36" s="549">
        <f t="shared" si="20"/>
        <v>-14</v>
      </c>
      <c r="L36" s="545"/>
      <c r="M36" s="545"/>
      <c r="N36" s="546"/>
      <c r="S36" s="547" t="s">
        <v>258</v>
      </c>
      <c r="T36" s="549">
        <f>T35</f>
        <v>-3</v>
      </c>
      <c r="U36" s="549">
        <f t="shared" si="19"/>
        <v>-3</v>
      </c>
      <c r="V36" s="549">
        <f t="shared" si="19"/>
        <v>-3</v>
      </c>
      <c r="W36" s="549">
        <f>W35</f>
        <v>-3</v>
      </c>
      <c r="X36" s="549">
        <f>X35</f>
        <v>-3</v>
      </c>
      <c r="Y36" s="549">
        <f>Y35</f>
        <v>-3</v>
      </c>
      <c r="Z36" s="549">
        <f>Z35</f>
        <v>-3</v>
      </c>
    </row>
    <row r="37" spans="2:26" s="435" customFormat="1" x14ac:dyDescent="0.25">
      <c r="B37" s="311"/>
      <c r="C37" s="547" t="s">
        <v>250</v>
      </c>
      <c r="D37" s="549">
        <f t="shared" ref="D37:J37" si="21">D23-5</f>
        <v>-16</v>
      </c>
      <c r="E37" s="549">
        <f t="shared" si="21"/>
        <v>-16</v>
      </c>
      <c r="F37" s="549">
        <f t="shared" si="21"/>
        <v>-16</v>
      </c>
      <c r="G37" s="549">
        <f t="shared" si="21"/>
        <v>-15</v>
      </c>
      <c r="H37" s="549">
        <f t="shared" si="21"/>
        <v>-15</v>
      </c>
      <c r="I37" s="549">
        <f t="shared" si="21"/>
        <v>-14</v>
      </c>
      <c r="J37" s="549">
        <f t="shared" si="21"/>
        <v>-14</v>
      </c>
      <c r="N37" s="311"/>
      <c r="S37" s="547" t="s">
        <v>265</v>
      </c>
      <c r="T37" s="549">
        <v>-2</v>
      </c>
      <c r="U37" s="549">
        <f t="shared" si="19"/>
        <v>-2</v>
      </c>
      <c r="V37" s="549">
        <f t="shared" si="19"/>
        <v>-2</v>
      </c>
      <c r="W37" s="549">
        <v>-2</v>
      </c>
      <c r="X37" s="549">
        <f>W37</f>
        <v>-2</v>
      </c>
      <c r="Y37" s="549">
        <v>-2</v>
      </c>
      <c r="Z37" s="549">
        <v>-2</v>
      </c>
    </row>
    <row r="38" spans="2:26" s="545" customFormat="1" ht="15.75" x14ac:dyDescent="0.25">
      <c r="B38" s="546"/>
      <c r="C38" s="547" t="s">
        <v>258</v>
      </c>
      <c r="D38" s="549">
        <f t="shared" ref="D38:J38" si="22">D24-5</f>
        <v>-15</v>
      </c>
      <c r="E38" s="549">
        <f t="shared" si="22"/>
        <v>-15</v>
      </c>
      <c r="F38" s="549">
        <f t="shared" si="22"/>
        <v>-15</v>
      </c>
      <c r="G38" s="549">
        <f t="shared" si="22"/>
        <v>-14</v>
      </c>
      <c r="H38" s="549">
        <f t="shared" si="22"/>
        <v>-14</v>
      </c>
      <c r="I38" s="549">
        <f t="shared" si="22"/>
        <v>-13</v>
      </c>
      <c r="J38" s="549">
        <f t="shared" si="22"/>
        <v>-13</v>
      </c>
      <c r="L38" s="33"/>
      <c r="M38" s="33"/>
      <c r="N38" s="18"/>
      <c r="S38" s="547" t="s">
        <v>273</v>
      </c>
      <c r="T38" s="549">
        <f>T37</f>
        <v>-2</v>
      </c>
      <c r="U38" s="549">
        <f t="shared" ref="U38:V38" si="23">T38</f>
        <v>-2</v>
      </c>
      <c r="V38" s="549">
        <f t="shared" si="23"/>
        <v>-2</v>
      </c>
      <c r="W38" s="549">
        <f>W37</f>
        <v>-2</v>
      </c>
      <c r="X38" s="549">
        <f>X37</f>
        <v>-2</v>
      </c>
      <c r="Y38" s="549">
        <v>-2</v>
      </c>
      <c r="Z38" s="549">
        <v>-2</v>
      </c>
    </row>
    <row r="39" spans="2:26" x14ac:dyDescent="0.25">
      <c r="C39" s="547" t="s">
        <v>265</v>
      </c>
      <c r="D39" s="549">
        <f t="shared" ref="D39:J39" si="24">D25-5</f>
        <v>-15</v>
      </c>
      <c r="E39" s="549">
        <f t="shared" si="24"/>
        <v>-15</v>
      </c>
      <c r="F39" s="549">
        <f t="shared" si="24"/>
        <v>-15</v>
      </c>
      <c r="G39" s="549">
        <f t="shared" si="24"/>
        <v>-14</v>
      </c>
      <c r="H39" s="549">
        <f t="shared" si="24"/>
        <v>-14</v>
      </c>
      <c r="I39" s="549">
        <f t="shared" si="24"/>
        <v>-13</v>
      </c>
      <c r="J39" s="549">
        <f t="shared" si="24"/>
        <v>-13</v>
      </c>
      <c r="S39" s="547" t="s">
        <v>279</v>
      </c>
      <c r="T39" s="549">
        <f>T38</f>
        <v>-2</v>
      </c>
      <c r="U39" s="549">
        <f t="shared" ref="U39:V39" si="25">T39</f>
        <v>-2</v>
      </c>
      <c r="V39" s="549">
        <f t="shared" si="25"/>
        <v>-2</v>
      </c>
      <c r="W39" s="549">
        <f t="shared" ref="W39:W40" si="26">W38</f>
        <v>-2</v>
      </c>
      <c r="X39" s="549">
        <f t="shared" ref="X39:X40" si="27">X38</f>
        <v>-2</v>
      </c>
      <c r="Y39" s="549">
        <v>-2</v>
      </c>
      <c r="Z39" s="549">
        <v>-2</v>
      </c>
    </row>
    <row r="40" spans="2:26" x14ac:dyDescent="0.25">
      <c r="C40" s="547" t="s">
        <v>273</v>
      </c>
      <c r="D40" s="549">
        <f t="shared" ref="D40:J40" si="28">D26-5</f>
        <v>-15</v>
      </c>
      <c r="E40" s="549">
        <f t="shared" si="28"/>
        <v>-15</v>
      </c>
      <c r="F40" s="549">
        <f t="shared" si="28"/>
        <v>-15</v>
      </c>
      <c r="G40" s="549">
        <f t="shared" si="28"/>
        <v>-14</v>
      </c>
      <c r="H40" s="549">
        <f t="shared" si="28"/>
        <v>-14</v>
      </c>
      <c r="I40" s="549">
        <f t="shared" si="28"/>
        <v>-13</v>
      </c>
      <c r="J40" s="549">
        <f t="shared" si="28"/>
        <v>-13</v>
      </c>
      <c r="S40" s="547" t="s">
        <v>285</v>
      </c>
      <c r="T40" s="549">
        <f>T39</f>
        <v>-2</v>
      </c>
      <c r="U40" s="549">
        <f t="shared" ref="U40:V40" si="29">T40</f>
        <v>-2</v>
      </c>
      <c r="V40" s="549">
        <f t="shared" si="29"/>
        <v>-2</v>
      </c>
      <c r="W40" s="549">
        <f t="shared" si="26"/>
        <v>-2</v>
      </c>
      <c r="X40" s="549">
        <f t="shared" si="27"/>
        <v>-2</v>
      </c>
      <c r="Y40" s="549">
        <v>-2</v>
      </c>
      <c r="Z40" s="549">
        <v>-2</v>
      </c>
    </row>
    <row r="41" spans="2:26" x14ac:dyDescent="0.25">
      <c r="C41" s="547" t="s">
        <v>279</v>
      </c>
      <c r="D41" s="547"/>
      <c r="E41" s="547"/>
      <c r="F41" s="547"/>
      <c r="G41" s="548"/>
      <c r="H41" s="548"/>
      <c r="I41" s="548"/>
      <c r="J41" s="548"/>
    </row>
    <row r="42" spans="2:26" x14ac:dyDescent="0.25">
      <c r="C42" s="547" t="s">
        <v>285</v>
      </c>
      <c r="D42" s="547"/>
      <c r="E42" s="547"/>
      <c r="F42" s="547"/>
      <c r="G42" s="548"/>
      <c r="H42" s="548"/>
      <c r="I42" s="548"/>
      <c r="J42" s="548"/>
      <c r="S42" s="547" t="s">
        <v>1050</v>
      </c>
      <c r="T42" s="548" t="s">
        <v>187</v>
      </c>
      <c r="U42" s="548" t="s">
        <v>214</v>
      </c>
      <c r="V42" s="548" t="s">
        <v>234</v>
      </c>
      <c r="W42" s="548" t="s">
        <v>243</v>
      </c>
      <c r="X42" s="548" t="s">
        <v>251</v>
      </c>
      <c r="Y42" s="548" t="s">
        <v>259</v>
      </c>
      <c r="Z42" s="548" t="s">
        <v>266</v>
      </c>
    </row>
    <row r="43" spans="2:26" x14ac:dyDescent="0.25">
      <c r="C43" s="552"/>
      <c r="D43" s="552"/>
      <c r="E43" s="552"/>
      <c r="F43" s="552"/>
      <c r="G43" s="553"/>
      <c r="H43" s="553"/>
      <c r="I43" s="553"/>
      <c r="J43" s="553"/>
      <c r="S43" s="547" t="s">
        <v>186</v>
      </c>
      <c r="T43" s="549">
        <v>-3</v>
      </c>
      <c r="U43" s="549">
        <f>T43</f>
        <v>-3</v>
      </c>
      <c r="V43" s="549">
        <f>U43</f>
        <v>-3</v>
      </c>
      <c r="W43" s="549">
        <v>-3</v>
      </c>
      <c r="X43" s="549">
        <v>-3</v>
      </c>
      <c r="Y43" s="549">
        <v>-3</v>
      </c>
      <c r="Z43" s="549">
        <v>-3</v>
      </c>
    </row>
    <row r="44" spans="2:26" x14ac:dyDescent="0.25">
      <c r="C44" s="1" t="s">
        <v>1076</v>
      </c>
      <c r="D44" s="1"/>
      <c r="E44" s="1"/>
      <c r="F44" s="1"/>
      <c r="G44" s="435"/>
      <c r="H44" s="435"/>
      <c r="I44" s="435"/>
      <c r="J44" s="435"/>
      <c r="S44" s="547" t="s">
        <v>213</v>
      </c>
      <c r="T44" s="549">
        <f>T43</f>
        <v>-3</v>
      </c>
      <c r="U44" s="549">
        <f t="shared" ref="U44:V44" si="30">U43</f>
        <v>-3</v>
      </c>
      <c r="V44" s="549">
        <f t="shared" si="30"/>
        <v>-3</v>
      </c>
      <c r="W44" s="549">
        <v>-3</v>
      </c>
      <c r="X44" s="549">
        <v>-3</v>
      </c>
      <c r="Y44" s="549">
        <v>-3</v>
      </c>
      <c r="Z44" s="549">
        <v>-3</v>
      </c>
    </row>
    <row r="45" spans="2:26" x14ac:dyDescent="0.25">
      <c r="C45" s="1"/>
      <c r="D45" s="1"/>
      <c r="E45" s="1"/>
      <c r="F45" s="1"/>
      <c r="G45" s="435"/>
      <c r="H45" s="435"/>
      <c r="I45" s="435"/>
      <c r="J45" s="435"/>
      <c r="S45" s="547" t="s">
        <v>233</v>
      </c>
      <c r="T45" s="549">
        <f>T44</f>
        <v>-3</v>
      </c>
      <c r="U45" s="549">
        <f t="shared" ref="U45:V45" si="31">U44</f>
        <v>-3</v>
      </c>
      <c r="V45" s="549">
        <f t="shared" si="31"/>
        <v>-3</v>
      </c>
      <c r="W45" s="549">
        <v>-3</v>
      </c>
      <c r="X45" s="549">
        <v>-3</v>
      </c>
      <c r="Y45" s="549">
        <v>-3</v>
      </c>
      <c r="Z45" s="549">
        <v>-3</v>
      </c>
    </row>
    <row r="46" spans="2:26" x14ac:dyDescent="0.25">
      <c r="C46" s="547"/>
      <c r="D46" s="547" t="s">
        <v>187</v>
      </c>
      <c r="E46" s="547" t="s">
        <v>214</v>
      </c>
      <c r="F46" s="547" t="s">
        <v>234</v>
      </c>
      <c r="G46" s="548" t="s">
        <v>243</v>
      </c>
      <c r="H46" s="548" t="s">
        <v>251</v>
      </c>
      <c r="I46" s="548" t="s">
        <v>259</v>
      </c>
      <c r="J46" s="548" t="s">
        <v>266</v>
      </c>
      <c r="S46" s="547" t="s">
        <v>215</v>
      </c>
      <c r="T46" s="549">
        <f>T45</f>
        <v>-3</v>
      </c>
      <c r="U46" s="549">
        <f t="shared" ref="U46:V46" si="32">U45</f>
        <v>-3</v>
      </c>
      <c r="V46" s="549">
        <f t="shared" si="32"/>
        <v>-3</v>
      </c>
      <c r="W46" s="549">
        <v>-3</v>
      </c>
      <c r="X46" s="549">
        <v>-3</v>
      </c>
      <c r="Y46" s="549">
        <v>-3</v>
      </c>
      <c r="Z46" s="549">
        <v>-3</v>
      </c>
    </row>
    <row r="47" spans="2:26" x14ac:dyDescent="0.25">
      <c r="C47" s="547" t="s">
        <v>186</v>
      </c>
      <c r="D47" s="549">
        <f>D5-16</f>
        <v>-23</v>
      </c>
      <c r="E47" s="549">
        <f t="shared" ref="E47:J47" si="33">E5-16</f>
        <v>-23</v>
      </c>
      <c r="F47" s="549">
        <f t="shared" si="33"/>
        <v>-23</v>
      </c>
      <c r="G47" s="549">
        <f t="shared" si="33"/>
        <v>-22</v>
      </c>
      <c r="H47" s="549">
        <f t="shared" si="33"/>
        <v>-22</v>
      </c>
      <c r="I47" s="549">
        <f t="shared" si="33"/>
        <v>-21</v>
      </c>
      <c r="J47" s="549">
        <f t="shared" si="33"/>
        <v>-21</v>
      </c>
      <c r="S47" s="547" t="s">
        <v>250</v>
      </c>
      <c r="T47" s="549">
        <v>-2</v>
      </c>
      <c r="U47" s="549">
        <v>-2</v>
      </c>
      <c r="V47" s="549">
        <v>-2</v>
      </c>
      <c r="W47" s="549">
        <v>-2</v>
      </c>
      <c r="X47" s="549">
        <v>-2</v>
      </c>
      <c r="Y47" s="549">
        <v>-2</v>
      </c>
      <c r="Z47" s="549">
        <v>-2</v>
      </c>
    </row>
    <row r="48" spans="2:26" x14ac:dyDescent="0.25">
      <c r="C48" s="547" t="s">
        <v>213</v>
      </c>
      <c r="D48" s="549">
        <f t="shared" ref="D48:J48" si="34">D6-16</f>
        <v>-23</v>
      </c>
      <c r="E48" s="549">
        <f t="shared" si="34"/>
        <v>-23</v>
      </c>
      <c r="F48" s="549">
        <f t="shared" si="34"/>
        <v>-23</v>
      </c>
      <c r="G48" s="549">
        <f t="shared" si="34"/>
        <v>-22</v>
      </c>
      <c r="H48" s="549">
        <f t="shared" si="34"/>
        <v>-22</v>
      </c>
      <c r="I48" s="549">
        <f t="shared" si="34"/>
        <v>-21</v>
      </c>
      <c r="J48" s="549">
        <f t="shared" si="34"/>
        <v>-21</v>
      </c>
      <c r="S48" s="547" t="s">
        <v>258</v>
      </c>
      <c r="T48" s="549">
        <v>-2</v>
      </c>
      <c r="U48" s="549">
        <v>-2</v>
      </c>
      <c r="V48" s="549">
        <v>-2</v>
      </c>
      <c r="W48" s="549">
        <v>-2</v>
      </c>
      <c r="X48" s="549">
        <v>-2</v>
      </c>
      <c r="Y48" s="549">
        <v>-2</v>
      </c>
      <c r="Z48" s="549">
        <v>-2</v>
      </c>
    </row>
    <row r="49" spans="2:26" x14ac:dyDescent="0.25">
      <c r="C49" s="547" t="s">
        <v>233</v>
      </c>
      <c r="D49" s="549">
        <f t="shared" ref="D49:J49" si="35">D7-16</f>
        <v>-23</v>
      </c>
      <c r="E49" s="549">
        <f t="shared" si="35"/>
        <v>-23</v>
      </c>
      <c r="F49" s="549">
        <f t="shared" si="35"/>
        <v>-23</v>
      </c>
      <c r="G49" s="549">
        <f t="shared" si="35"/>
        <v>-22</v>
      </c>
      <c r="H49" s="549">
        <f t="shared" si="35"/>
        <v>-22</v>
      </c>
      <c r="I49" s="549">
        <f t="shared" si="35"/>
        <v>-21</v>
      </c>
      <c r="J49" s="549">
        <f t="shared" si="35"/>
        <v>-21</v>
      </c>
      <c r="S49" s="547" t="s">
        <v>265</v>
      </c>
      <c r="T49" s="549">
        <v>-2</v>
      </c>
      <c r="U49" s="549">
        <v>-2</v>
      </c>
      <c r="V49" s="549">
        <v>-2</v>
      </c>
      <c r="W49" s="549">
        <v>-2</v>
      </c>
      <c r="X49" s="549">
        <v>-2</v>
      </c>
      <c r="Y49" s="549">
        <v>-2</v>
      </c>
      <c r="Z49" s="549">
        <v>-2</v>
      </c>
    </row>
    <row r="50" spans="2:26" x14ac:dyDescent="0.25">
      <c r="C50" s="547" t="s">
        <v>215</v>
      </c>
      <c r="D50" s="549">
        <f t="shared" ref="D50:J50" si="36">D8-16</f>
        <v>-22</v>
      </c>
      <c r="E50" s="549">
        <f t="shared" si="36"/>
        <v>-22</v>
      </c>
      <c r="F50" s="549">
        <f t="shared" si="36"/>
        <v>-22</v>
      </c>
      <c r="G50" s="549">
        <f t="shared" si="36"/>
        <v>-21</v>
      </c>
      <c r="H50" s="549">
        <f t="shared" si="36"/>
        <v>-21</v>
      </c>
      <c r="I50" s="549">
        <f t="shared" si="36"/>
        <v>-20</v>
      </c>
      <c r="J50" s="549">
        <f t="shared" si="36"/>
        <v>-20</v>
      </c>
      <c r="S50" s="547" t="s">
        <v>273</v>
      </c>
      <c r="T50" s="549">
        <v>-2</v>
      </c>
      <c r="U50" s="549">
        <v>-2</v>
      </c>
      <c r="V50" s="549">
        <v>-2</v>
      </c>
      <c r="W50" s="549">
        <v>-2</v>
      </c>
      <c r="X50" s="549">
        <v>-2</v>
      </c>
      <c r="Y50" s="549">
        <v>-2</v>
      </c>
      <c r="Z50" s="549">
        <v>-2</v>
      </c>
    </row>
    <row r="51" spans="2:26" x14ac:dyDescent="0.25">
      <c r="C51" s="547" t="s">
        <v>250</v>
      </c>
      <c r="D51" s="549">
        <f t="shared" ref="D51:J51" si="37">D9-16</f>
        <v>-22</v>
      </c>
      <c r="E51" s="549">
        <f t="shared" si="37"/>
        <v>-22</v>
      </c>
      <c r="F51" s="549">
        <f t="shared" si="37"/>
        <v>-22</v>
      </c>
      <c r="G51" s="549">
        <f t="shared" si="37"/>
        <v>-21</v>
      </c>
      <c r="H51" s="549">
        <f t="shared" si="37"/>
        <v>-21</v>
      </c>
      <c r="I51" s="549">
        <f t="shared" si="37"/>
        <v>-20</v>
      </c>
      <c r="J51" s="549">
        <f t="shared" si="37"/>
        <v>-20</v>
      </c>
      <c r="S51" s="547" t="s">
        <v>279</v>
      </c>
      <c r="T51" s="549">
        <v>-2</v>
      </c>
      <c r="U51" s="549">
        <v>-2</v>
      </c>
      <c r="V51" s="549">
        <v>-2</v>
      </c>
      <c r="W51" s="549">
        <v>-2</v>
      </c>
      <c r="X51" s="549">
        <v>-2</v>
      </c>
      <c r="Y51" s="549">
        <v>-2</v>
      </c>
      <c r="Z51" s="549">
        <v>-2</v>
      </c>
    </row>
    <row r="52" spans="2:26" x14ac:dyDescent="0.25">
      <c r="C52" s="547" t="s">
        <v>258</v>
      </c>
      <c r="D52" s="549">
        <f t="shared" ref="D52:J52" si="38">D10-16</f>
        <v>-21</v>
      </c>
      <c r="E52" s="549">
        <f t="shared" si="38"/>
        <v>-21</v>
      </c>
      <c r="F52" s="549">
        <f t="shared" si="38"/>
        <v>-21</v>
      </c>
      <c r="G52" s="549">
        <f t="shared" si="38"/>
        <v>-20</v>
      </c>
      <c r="H52" s="549">
        <f t="shared" si="38"/>
        <v>-20</v>
      </c>
      <c r="I52" s="549">
        <f t="shared" si="38"/>
        <v>-19</v>
      </c>
      <c r="J52" s="549">
        <f t="shared" si="38"/>
        <v>-19</v>
      </c>
      <c r="S52" s="547" t="s">
        <v>285</v>
      </c>
      <c r="T52" s="549">
        <v>-2</v>
      </c>
      <c r="U52" s="549">
        <v>-2</v>
      </c>
      <c r="V52" s="549">
        <v>-2</v>
      </c>
      <c r="W52" s="549">
        <v>-2</v>
      </c>
      <c r="X52" s="549">
        <v>-2</v>
      </c>
      <c r="Y52" s="549">
        <v>-2</v>
      </c>
      <c r="Z52" s="549">
        <v>-2</v>
      </c>
    </row>
    <row r="53" spans="2:26" x14ac:dyDescent="0.25">
      <c r="C53" s="547" t="s">
        <v>265</v>
      </c>
      <c r="D53" s="549">
        <f t="shared" ref="D53:J53" si="39">D11-16</f>
        <v>-21</v>
      </c>
      <c r="E53" s="549">
        <f t="shared" si="39"/>
        <v>-21</v>
      </c>
      <c r="F53" s="549">
        <f t="shared" si="39"/>
        <v>-21</v>
      </c>
      <c r="G53" s="549">
        <f t="shared" si="39"/>
        <v>-20</v>
      </c>
      <c r="H53" s="549">
        <f t="shared" si="39"/>
        <v>-20</v>
      </c>
      <c r="I53" s="549">
        <f t="shared" si="39"/>
        <v>-19</v>
      </c>
      <c r="J53" s="549">
        <f t="shared" si="39"/>
        <v>-19</v>
      </c>
    </row>
    <row r="54" spans="2:26" x14ac:dyDescent="0.25">
      <c r="C54" s="547" t="s">
        <v>273</v>
      </c>
      <c r="D54" s="549">
        <f t="shared" ref="D54:J54" si="40">D12-16</f>
        <v>-21</v>
      </c>
      <c r="E54" s="549">
        <f t="shared" si="40"/>
        <v>-21</v>
      </c>
      <c r="F54" s="549">
        <f t="shared" si="40"/>
        <v>-21</v>
      </c>
      <c r="G54" s="549">
        <f t="shared" si="40"/>
        <v>-20</v>
      </c>
      <c r="H54" s="549">
        <f t="shared" si="40"/>
        <v>-20</v>
      </c>
      <c r="I54" s="549">
        <f t="shared" si="40"/>
        <v>-19</v>
      </c>
      <c r="J54" s="549">
        <f t="shared" si="40"/>
        <v>-19</v>
      </c>
    </row>
    <row r="55" spans="2:26" x14ac:dyDescent="0.25">
      <c r="C55" s="547" t="s">
        <v>279</v>
      </c>
      <c r="D55" s="547"/>
      <c r="E55" s="547"/>
      <c r="F55" s="547"/>
      <c r="G55" s="548"/>
      <c r="H55" s="548"/>
      <c r="I55" s="548"/>
      <c r="J55" s="548"/>
    </row>
    <row r="56" spans="2:26" x14ac:dyDescent="0.25">
      <c r="C56" s="547" t="s">
        <v>285</v>
      </c>
      <c r="D56" s="547"/>
      <c r="E56" s="547"/>
      <c r="F56" s="547"/>
      <c r="G56" s="548"/>
      <c r="H56" s="548"/>
      <c r="I56" s="548"/>
      <c r="J56" s="548"/>
    </row>
    <row r="57" spans="2:26" x14ac:dyDescent="0.25">
      <c r="C57" s="552"/>
      <c r="D57" s="552"/>
      <c r="E57" s="552"/>
      <c r="F57" s="552"/>
      <c r="G57" s="553"/>
      <c r="H57" s="553"/>
      <c r="I57" s="553"/>
      <c r="J57" s="553"/>
    </row>
    <row r="58" spans="2:26" s="545" customFormat="1" ht="15.75" x14ac:dyDescent="0.25">
      <c r="B58" s="546"/>
      <c r="C58" s="554" t="s">
        <v>1077</v>
      </c>
      <c r="D58" s="555"/>
      <c r="E58" s="555"/>
      <c r="F58" s="555"/>
      <c r="L58" s="33"/>
      <c r="M58" s="33"/>
      <c r="N58" s="18"/>
      <c r="S58" s="33"/>
      <c r="T58" s="18"/>
      <c r="U58" s="33"/>
      <c r="V58" s="33"/>
      <c r="W58" s="33"/>
      <c r="X58" s="33"/>
      <c r="Y58" s="33"/>
      <c r="Z58" s="33"/>
    </row>
    <row r="59" spans="2:26" ht="15.75" x14ac:dyDescent="0.25">
      <c r="C59" s="656" t="s">
        <v>1070</v>
      </c>
      <c r="D59"/>
      <c r="E59"/>
      <c r="F59"/>
      <c r="G59"/>
      <c r="H59"/>
      <c r="I59"/>
      <c r="J59"/>
    </row>
    <row r="60" spans="2:26" ht="15.75" x14ac:dyDescent="0.25">
      <c r="C60" s="550" t="s">
        <v>1071</v>
      </c>
      <c r="D60"/>
      <c r="E60"/>
      <c r="F60"/>
      <c r="G60"/>
      <c r="H60"/>
      <c r="I60"/>
      <c r="J60"/>
    </row>
    <row r="61" spans="2:26" ht="15.75" x14ac:dyDescent="0.25">
      <c r="C61" s="550" t="s">
        <v>1072</v>
      </c>
      <c r="D61"/>
      <c r="E61"/>
      <c r="F61"/>
      <c r="G61"/>
      <c r="H61"/>
      <c r="I61"/>
      <c r="J61"/>
    </row>
    <row r="62" spans="2:26" x14ac:dyDescent="0.25">
      <c r="C62" s="551" t="s">
        <v>1152</v>
      </c>
      <c r="D62"/>
      <c r="E62"/>
      <c r="F62"/>
      <c r="G62"/>
      <c r="H62"/>
      <c r="I62"/>
      <c r="J62"/>
    </row>
    <row r="63" spans="2:26" x14ac:dyDescent="0.25">
      <c r="C63" s="551" t="s">
        <v>1078</v>
      </c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</row>
    <row r="64" spans="2:26" customFormat="1" x14ac:dyDescent="0.25">
      <c r="C64" t="s">
        <v>1153</v>
      </c>
      <c r="S64" s="33"/>
      <c r="T64" s="18"/>
      <c r="U64" s="33"/>
      <c r="V64" s="33"/>
      <c r="W64" s="33"/>
      <c r="X64" s="33"/>
      <c r="Y64" s="33"/>
      <c r="Z64" s="33"/>
    </row>
    <row r="65" spans="2:26" customFormat="1" x14ac:dyDescent="0.25">
      <c r="C65" t="s">
        <v>1154</v>
      </c>
      <c r="S65" s="33"/>
      <c r="T65" s="18"/>
      <c r="U65" s="33"/>
      <c r="V65" s="33"/>
      <c r="W65" s="33"/>
      <c r="X65" s="33"/>
      <c r="Y65" s="33"/>
      <c r="Z65" s="33"/>
    </row>
    <row r="66" spans="2:26" s="435" customFormat="1" x14ac:dyDescent="0.25">
      <c r="B66" s="311"/>
      <c r="L66" s="33"/>
      <c r="M66" s="33"/>
      <c r="N66" s="18"/>
      <c r="S66" s="33"/>
      <c r="T66" s="18"/>
      <c r="U66" s="33"/>
      <c r="V66" s="33"/>
      <c r="W66" s="33"/>
      <c r="X66" s="33"/>
      <c r="Y66" s="33"/>
      <c r="Z66" s="33"/>
    </row>
    <row r="69" spans="2:26" ht="15.75" x14ac:dyDescent="0.25">
      <c r="S69" s="545"/>
      <c r="T69" s="546"/>
      <c r="U69" s="545"/>
      <c r="V69" s="545"/>
      <c r="W69" s="545"/>
      <c r="X69" s="545"/>
      <c r="Y69" s="545"/>
      <c r="Z69" s="545"/>
    </row>
    <row r="75" spans="2:26" x14ac:dyDescent="0.25">
      <c r="S75"/>
      <c r="T75"/>
      <c r="U75"/>
      <c r="V75"/>
      <c r="W75"/>
      <c r="X75"/>
      <c r="Y75"/>
      <c r="Z75"/>
    </row>
    <row r="76" spans="2:26" x14ac:dyDescent="0.25">
      <c r="S76"/>
      <c r="T76"/>
      <c r="U76"/>
      <c r="V76"/>
      <c r="W76"/>
      <c r="X76"/>
      <c r="Y76"/>
      <c r="Z76"/>
    </row>
    <row r="77" spans="2:26" x14ac:dyDescent="0.25">
      <c r="S77"/>
      <c r="T77"/>
      <c r="U77"/>
      <c r="V77"/>
      <c r="W77"/>
      <c r="X77"/>
      <c r="Y77"/>
      <c r="Z77"/>
    </row>
    <row r="78" spans="2:26" x14ac:dyDescent="0.25">
      <c r="S78" s="435"/>
      <c r="T78" s="311"/>
      <c r="U78" s="435"/>
      <c r="V78" s="435"/>
      <c r="W78" s="435"/>
      <c r="X78" s="435"/>
      <c r="Y78" s="435"/>
      <c r="Z78" s="435"/>
    </row>
  </sheetData>
  <sheetProtection algorithmName="SHA-512" hashValue="98m1BbAIP9EL7WzY7WWk96YYVimTP0RlF0ay3XdKA9ri1MPqiF897fGMBNbybcx8suUQAwMFXeX9Ho7oPIZdCA==" saltValue="ek0xDDSsRJd92cgGwEbC1g==" spinCount="100000" sheet="1" objects="1" scenarios="1" autoFilter="0"/>
  <mergeCells count="3">
    <mergeCell ref="S4:Z4"/>
    <mergeCell ref="M4:N4"/>
    <mergeCell ref="L2:Z2"/>
  </mergeCells>
  <pageMargins left="0.7" right="0.7" top="0.75" bottom="0.75" header="0.3" footer="0.3"/>
  <pageSetup orientation="portrait" r:id="rId1"/>
  <ignoredErrors>
    <ignoredError sqref="W31:Z4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1"/>
  <dimension ref="A1:AQ62"/>
  <sheetViews>
    <sheetView topLeftCell="T1" workbookViewId="0">
      <selection activeCell="AD8" sqref="AD8"/>
    </sheetView>
  </sheetViews>
  <sheetFormatPr defaultColWidth="9.28515625" defaultRowHeight="15" x14ac:dyDescent="0.25"/>
  <cols>
    <col min="1" max="1" width="9.28515625" style="427"/>
    <col min="2" max="2" width="4" style="428" customWidth="1"/>
    <col min="3" max="10" width="7.5703125" style="429" customWidth="1"/>
    <col min="11" max="11" width="5.28515625" style="429" customWidth="1"/>
    <col min="12" max="12" width="9.28515625" style="430"/>
    <col min="13" max="13" width="4" style="429" customWidth="1"/>
    <col min="14" max="21" width="7.5703125" style="429" customWidth="1"/>
    <col min="22" max="22" width="5.42578125" style="429" customWidth="1"/>
    <col min="23" max="23" width="9.28515625" style="430"/>
    <col min="24" max="24" width="5.28515625" style="429" customWidth="1"/>
    <col min="25" max="32" width="7.5703125" style="429" customWidth="1"/>
    <col min="33" max="33" width="5.5703125" style="429" customWidth="1"/>
    <col min="34" max="34" width="9.28515625" style="430"/>
    <col min="35" max="35" width="5.42578125" style="429" customWidth="1"/>
    <col min="36" max="36" width="8.7109375" style="429" bestFit="1" customWidth="1"/>
    <col min="37" max="43" width="7.5703125" style="429" customWidth="1"/>
    <col min="44" max="16384" width="9.28515625" style="428"/>
  </cols>
  <sheetData>
    <row r="1" spans="1:43" ht="14.45" x14ac:dyDescent="0.3">
      <c r="A1" s="427" t="s">
        <v>306</v>
      </c>
      <c r="B1" s="428" t="s">
        <v>317</v>
      </c>
    </row>
    <row r="2" spans="1:43" ht="14.45" x14ac:dyDescent="0.3">
      <c r="A2" s="430" t="s">
        <v>318</v>
      </c>
      <c r="C2" s="431" t="s">
        <v>187</v>
      </c>
      <c r="D2" s="431" t="s">
        <v>214</v>
      </c>
      <c r="E2" s="431" t="s">
        <v>234</v>
      </c>
      <c r="F2" s="431" t="s">
        <v>243</v>
      </c>
      <c r="G2" s="431" t="s">
        <v>251</v>
      </c>
      <c r="H2" s="431" t="s">
        <v>259</v>
      </c>
      <c r="I2" s="431" t="s">
        <v>266</v>
      </c>
      <c r="J2" s="431" t="s">
        <v>280</v>
      </c>
      <c r="K2" s="431"/>
      <c r="L2" s="538" t="s">
        <v>1008</v>
      </c>
      <c r="M2" s="431"/>
      <c r="N2" s="431" t="s">
        <v>187</v>
      </c>
      <c r="O2" s="431" t="s">
        <v>214</v>
      </c>
      <c r="P2" s="431" t="s">
        <v>234</v>
      </c>
      <c r="Q2" s="431" t="s">
        <v>243</v>
      </c>
      <c r="R2" s="431" t="s">
        <v>251</v>
      </c>
      <c r="S2" s="431" t="s">
        <v>259</v>
      </c>
      <c r="T2" s="431" t="s">
        <v>266</v>
      </c>
      <c r="U2" s="431" t="s">
        <v>280</v>
      </c>
      <c r="V2" s="431"/>
      <c r="W2" s="538" t="s">
        <v>1012</v>
      </c>
      <c r="X2" s="431"/>
      <c r="Y2" s="431" t="s">
        <v>187</v>
      </c>
      <c r="Z2" s="431" t="s">
        <v>214</v>
      </c>
      <c r="AA2" s="431" t="s">
        <v>234</v>
      </c>
      <c r="AB2" s="431" t="s">
        <v>243</v>
      </c>
      <c r="AC2" s="431" t="s">
        <v>251</v>
      </c>
      <c r="AD2" s="431" t="s">
        <v>259</v>
      </c>
      <c r="AE2" s="431" t="s">
        <v>266</v>
      </c>
      <c r="AF2" s="431" t="s">
        <v>280</v>
      </c>
      <c r="AG2" s="431"/>
      <c r="AH2" s="538" t="s">
        <v>1016</v>
      </c>
      <c r="AJ2" s="431" t="s">
        <v>187</v>
      </c>
      <c r="AK2" s="431" t="s">
        <v>214</v>
      </c>
      <c r="AL2" s="431" t="s">
        <v>234</v>
      </c>
      <c r="AM2" s="431" t="s">
        <v>243</v>
      </c>
      <c r="AN2" s="431" t="s">
        <v>251</v>
      </c>
      <c r="AO2" s="431" t="s">
        <v>259</v>
      </c>
      <c r="AP2" s="431" t="s">
        <v>266</v>
      </c>
      <c r="AQ2" s="431" t="s">
        <v>280</v>
      </c>
    </row>
    <row r="3" spans="1:43" ht="14.45" x14ac:dyDescent="0.3">
      <c r="A3" s="432"/>
      <c r="B3" s="428" t="s">
        <v>186</v>
      </c>
      <c r="C3" s="368">
        <v>-0.27</v>
      </c>
      <c r="D3" s="440">
        <v>-0.28999999999999998</v>
      </c>
      <c r="E3" s="369">
        <v>-0.35</v>
      </c>
      <c r="F3" s="370">
        <v>-0.34</v>
      </c>
      <c r="G3" s="370">
        <v>-0.33</v>
      </c>
      <c r="H3" s="371">
        <v>-0.33</v>
      </c>
      <c r="I3" s="371">
        <v>-0.32</v>
      </c>
      <c r="J3" s="372">
        <v>-0.23</v>
      </c>
      <c r="K3" s="433"/>
      <c r="L3" s="538"/>
      <c r="M3" s="433" t="s">
        <v>186</v>
      </c>
      <c r="N3" s="368">
        <v>-0.34</v>
      </c>
      <c r="O3" s="440">
        <v>-0.34</v>
      </c>
      <c r="P3" s="369">
        <v>-0.38</v>
      </c>
      <c r="Q3" s="370">
        <v>-0.38</v>
      </c>
      <c r="R3" s="370">
        <v>-0.37</v>
      </c>
      <c r="S3" s="371">
        <v>-0.37</v>
      </c>
      <c r="T3" s="371">
        <v>-0.37</v>
      </c>
      <c r="U3" s="372">
        <v>-0.27</v>
      </c>
      <c r="V3" s="433"/>
      <c r="W3" s="538"/>
      <c r="X3" s="433" t="s">
        <v>186</v>
      </c>
      <c r="Y3" s="368">
        <v>-0.47</v>
      </c>
      <c r="Z3" s="440">
        <v>-0.46</v>
      </c>
      <c r="AA3" s="369">
        <v>-0.48</v>
      </c>
      <c r="AB3" s="370">
        <v>-0.5</v>
      </c>
      <c r="AC3" s="370">
        <v>-0.48</v>
      </c>
      <c r="AD3" s="371">
        <v>-0.45</v>
      </c>
      <c r="AE3" s="371">
        <v>-0.43</v>
      </c>
      <c r="AF3" s="372">
        <v>-0.35</v>
      </c>
      <c r="AG3" s="433"/>
      <c r="AH3" s="538"/>
      <c r="AI3" s="433" t="s">
        <v>186</v>
      </c>
      <c r="AJ3" s="368">
        <v>-0.61</v>
      </c>
      <c r="AK3" s="440">
        <v>-0.6</v>
      </c>
      <c r="AL3" s="369">
        <v>-0.62</v>
      </c>
      <c r="AM3" s="370">
        <v>-0.61</v>
      </c>
      <c r="AN3" s="370">
        <v>-0.63</v>
      </c>
      <c r="AO3" s="371">
        <v>-0.62</v>
      </c>
      <c r="AP3" s="371">
        <v>-0.59</v>
      </c>
      <c r="AQ3" s="372">
        <v>-0.51</v>
      </c>
    </row>
    <row r="4" spans="1:43" ht="14.45" x14ac:dyDescent="0.3">
      <c r="A4" s="432"/>
      <c r="B4" s="428" t="s">
        <v>213</v>
      </c>
      <c r="C4" s="373">
        <v>-0.28999999999999998</v>
      </c>
      <c r="D4" s="374">
        <v>-0.28999999999999998</v>
      </c>
      <c r="E4" s="375">
        <v>-0.32</v>
      </c>
      <c r="F4" s="376">
        <v>-0.35</v>
      </c>
      <c r="G4" s="376">
        <v>-0.34</v>
      </c>
      <c r="H4" s="377">
        <v>-0.32</v>
      </c>
      <c r="I4" s="377">
        <v>-0.34</v>
      </c>
      <c r="J4" s="378">
        <v>-0.25</v>
      </c>
      <c r="K4" s="433"/>
      <c r="L4" s="538"/>
      <c r="M4" s="433" t="s">
        <v>213</v>
      </c>
      <c r="N4" s="373">
        <v>-0.36</v>
      </c>
      <c r="O4" s="374">
        <v>-0.36</v>
      </c>
      <c r="P4" s="375">
        <v>-0.37</v>
      </c>
      <c r="Q4" s="376">
        <v>-0.41</v>
      </c>
      <c r="R4" s="376">
        <v>-0.38</v>
      </c>
      <c r="S4" s="377">
        <v>-0.38</v>
      </c>
      <c r="T4" s="377">
        <v>-0.39</v>
      </c>
      <c r="U4" s="378">
        <v>-0.34</v>
      </c>
      <c r="V4" s="433"/>
      <c r="W4" s="538"/>
      <c r="X4" s="433" t="s">
        <v>213</v>
      </c>
      <c r="Y4" s="373">
        <v>-0.44</v>
      </c>
      <c r="Z4" s="374">
        <v>-0.43</v>
      </c>
      <c r="AA4" s="375">
        <v>-0.48</v>
      </c>
      <c r="AB4" s="376">
        <v>-0.51</v>
      </c>
      <c r="AC4" s="376">
        <v>-0.48</v>
      </c>
      <c r="AD4" s="377">
        <v>-0.46</v>
      </c>
      <c r="AE4" s="377">
        <v>-0.47</v>
      </c>
      <c r="AF4" s="378">
        <v>-0.42</v>
      </c>
      <c r="AG4" s="433"/>
      <c r="AH4" s="538"/>
      <c r="AI4" s="433" t="s">
        <v>213</v>
      </c>
      <c r="AJ4" s="373">
        <v>-0.6</v>
      </c>
      <c r="AK4" s="374">
        <v>-0.57999999999999996</v>
      </c>
      <c r="AL4" s="375">
        <v>-0.62</v>
      </c>
      <c r="AM4" s="376">
        <v>-0.64</v>
      </c>
      <c r="AN4" s="376">
        <v>-0.64</v>
      </c>
      <c r="AO4" s="377">
        <v>-0.61</v>
      </c>
      <c r="AP4" s="377">
        <v>-0.56999999999999995</v>
      </c>
      <c r="AQ4" s="378">
        <v>-0.52</v>
      </c>
    </row>
    <row r="5" spans="1:43" ht="14.45" x14ac:dyDescent="0.3">
      <c r="A5" s="432"/>
      <c r="B5" s="428" t="s">
        <v>233</v>
      </c>
      <c r="C5" s="379">
        <v>-0.28000000000000003</v>
      </c>
      <c r="D5" s="380">
        <v>-0.28999999999999998</v>
      </c>
      <c r="E5" s="381">
        <v>-0.31</v>
      </c>
      <c r="F5" s="376">
        <v>-0.33</v>
      </c>
      <c r="G5" s="376">
        <v>-0.34</v>
      </c>
      <c r="H5" s="377">
        <v>-0.33</v>
      </c>
      <c r="I5" s="377">
        <v>-0.35</v>
      </c>
      <c r="J5" s="378">
        <v>-0.22</v>
      </c>
      <c r="K5" s="433"/>
      <c r="L5" s="538"/>
      <c r="M5" s="433" t="s">
        <v>233</v>
      </c>
      <c r="N5" s="379">
        <v>-0.37</v>
      </c>
      <c r="O5" s="380">
        <v>-0.38</v>
      </c>
      <c r="P5" s="381">
        <v>-0.38</v>
      </c>
      <c r="Q5" s="376">
        <v>-0.4</v>
      </c>
      <c r="R5" s="376">
        <v>-0.42</v>
      </c>
      <c r="S5" s="377">
        <v>-0.41</v>
      </c>
      <c r="T5" s="377">
        <v>-0.41</v>
      </c>
      <c r="U5" s="378">
        <v>-0.31</v>
      </c>
      <c r="V5" s="433"/>
      <c r="W5" s="538"/>
      <c r="X5" s="433" t="s">
        <v>233</v>
      </c>
      <c r="Y5" s="379">
        <v>-0.45</v>
      </c>
      <c r="Z5" s="380">
        <v>-0.46</v>
      </c>
      <c r="AA5" s="381">
        <v>-0.47</v>
      </c>
      <c r="AB5" s="376">
        <v>-0.48</v>
      </c>
      <c r="AC5" s="376">
        <v>-0.49</v>
      </c>
      <c r="AD5" s="377">
        <v>-0.47</v>
      </c>
      <c r="AE5" s="377">
        <v>-0.47</v>
      </c>
      <c r="AF5" s="378">
        <v>-0.45</v>
      </c>
      <c r="AG5" s="433"/>
      <c r="AH5" s="538"/>
      <c r="AI5" s="433" t="s">
        <v>233</v>
      </c>
      <c r="AJ5" s="379">
        <v>-0.63</v>
      </c>
      <c r="AK5" s="380">
        <v>-0.62</v>
      </c>
      <c r="AL5" s="381">
        <v>-0.59</v>
      </c>
      <c r="AM5" s="376">
        <v>-0.64</v>
      </c>
      <c r="AN5" s="376">
        <v>-0.63</v>
      </c>
      <c r="AO5" s="377">
        <v>-0.63</v>
      </c>
      <c r="AP5" s="377">
        <v>-0.59</v>
      </c>
      <c r="AQ5" s="378">
        <v>-0.52</v>
      </c>
    </row>
    <row r="6" spans="1:43" ht="14.45" x14ac:dyDescent="0.3">
      <c r="A6" s="432"/>
      <c r="B6" s="428" t="s">
        <v>215</v>
      </c>
      <c r="C6" s="382">
        <v>-0.28000000000000003</v>
      </c>
      <c r="D6" s="383">
        <v>-0.28999999999999998</v>
      </c>
      <c r="E6" s="383">
        <v>-0.31</v>
      </c>
      <c r="F6" s="384">
        <v>-0.32</v>
      </c>
      <c r="G6" s="384">
        <v>-0.35</v>
      </c>
      <c r="H6" s="393">
        <v>-0.33</v>
      </c>
      <c r="I6" s="393">
        <v>-0.35</v>
      </c>
      <c r="J6" s="394">
        <v>-0.27</v>
      </c>
      <c r="K6" s="433"/>
      <c r="L6" s="538"/>
      <c r="M6" s="433" t="s">
        <v>215</v>
      </c>
      <c r="N6" s="382">
        <v>-0.33</v>
      </c>
      <c r="O6" s="383">
        <v>-0.34</v>
      </c>
      <c r="P6" s="383">
        <v>-0.36</v>
      </c>
      <c r="Q6" s="384">
        <v>-0.37</v>
      </c>
      <c r="R6" s="384">
        <v>-0.4</v>
      </c>
      <c r="S6" s="393">
        <v>-0.39</v>
      </c>
      <c r="T6" s="393">
        <v>-0.4</v>
      </c>
      <c r="U6" s="394">
        <v>-0.33</v>
      </c>
      <c r="V6" s="433"/>
      <c r="W6" s="538"/>
      <c r="X6" s="433" t="s">
        <v>215</v>
      </c>
      <c r="Y6" s="382">
        <v>-0.43</v>
      </c>
      <c r="Z6" s="383">
        <v>-0.45</v>
      </c>
      <c r="AA6" s="383">
        <v>-0.49</v>
      </c>
      <c r="AB6" s="384">
        <v>-0.48</v>
      </c>
      <c r="AC6" s="384">
        <v>-0.49</v>
      </c>
      <c r="AD6" s="393">
        <v>-0.45</v>
      </c>
      <c r="AE6" s="393">
        <v>-0.46</v>
      </c>
      <c r="AF6" s="394">
        <v>-0.43</v>
      </c>
      <c r="AG6" s="433"/>
      <c r="AH6" s="538"/>
      <c r="AI6" s="433" t="s">
        <v>215</v>
      </c>
      <c r="AJ6" s="382">
        <v>-0.57999999999999996</v>
      </c>
      <c r="AK6" s="383">
        <v>-0.57999999999999996</v>
      </c>
      <c r="AL6" s="383">
        <v>-0.62</v>
      </c>
      <c r="AM6" s="384">
        <v>-0.63</v>
      </c>
      <c r="AN6" s="384">
        <v>-0.63</v>
      </c>
      <c r="AO6" s="393">
        <v>-0.62</v>
      </c>
      <c r="AP6" s="393">
        <v>-0.57999999999999996</v>
      </c>
      <c r="AQ6" s="394">
        <v>-0.53</v>
      </c>
    </row>
    <row r="7" spans="1:43" ht="14.45" x14ac:dyDescent="0.3">
      <c r="A7" s="432"/>
      <c r="B7" s="428" t="s">
        <v>250</v>
      </c>
      <c r="C7" s="382">
        <v>-0.31</v>
      </c>
      <c r="D7" s="383">
        <v>-0.28999999999999998</v>
      </c>
      <c r="E7" s="383">
        <v>-0.3</v>
      </c>
      <c r="F7" s="384">
        <v>-0.32</v>
      </c>
      <c r="G7" s="384">
        <v>-0.32</v>
      </c>
      <c r="H7" s="393">
        <v>-0.31</v>
      </c>
      <c r="I7" s="393">
        <v>-0.35</v>
      </c>
      <c r="J7" s="394">
        <v>-0.32</v>
      </c>
      <c r="K7" s="433"/>
      <c r="L7" s="538"/>
      <c r="M7" s="433" t="s">
        <v>250</v>
      </c>
      <c r="N7" s="382">
        <v>-0.35</v>
      </c>
      <c r="O7" s="383">
        <v>-0.35</v>
      </c>
      <c r="P7" s="383">
        <v>-0.33</v>
      </c>
      <c r="Q7" s="384">
        <v>-0.35</v>
      </c>
      <c r="R7" s="384">
        <v>-0.36</v>
      </c>
      <c r="S7" s="393">
        <v>-0.37</v>
      </c>
      <c r="T7" s="393">
        <v>-0.4</v>
      </c>
      <c r="U7" s="394">
        <v>-0.36</v>
      </c>
      <c r="V7" s="433"/>
      <c r="W7" s="538"/>
      <c r="X7" s="433" t="s">
        <v>250</v>
      </c>
      <c r="Y7" s="382">
        <v>-0.44</v>
      </c>
      <c r="Z7" s="383">
        <v>-0.44</v>
      </c>
      <c r="AA7" s="383">
        <v>-0.45</v>
      </c>
      <c r="AB7" s="384">
        <v>-0.46</v>
      </c>
      <c r="AC7" s="384">
        <v>-0.45</v>
      </c>
      <c r="AD7" s="393">
        <v>-0.46</v>
      </c>
      <c r="AE7" s="393">
        <v>-0.45</v>
      </c>
      <c r="AF7" s="394">
        <v>-0.4</v>
      </c>
      <c r="AG7" s="433"/>
      <c r="AH7" s="538"/>
      <c r="AI7" s="433" t="s">
        <v>250</v>
      </c>
      <c r="AJ7" s="382">
        <v>-0.55000000000000004</v>
      </c>
      <c r="AK7" s="383">
        <v>-0.59</v>
      </c>
      <c r="AL7" s="383">
        <v>-0.62</v>
      </c>
      <c r="AM7" s="384">
        <v>-0.63</v>
      </c>
      <c r="AN7" s="384">
        <v>-0.64</v>
      </c>
      <c r="AO7" s="393">
        <v>-0.63</v>
      </c>
      <c r="AP7" s="393">
        <v>-0.59</v>
      </c>
      <c r="AQ7" s="394">
        <v>-0.51</v>
      </c>
    </row>
    <row r="8" spans="1:43" ht="14.45" x14ac:dyDescent="0.3">
      <c r="A8" s="432"/>
      <c r="B8" s="428" t="s">
        <v>258</v>
      </c>
      <c r="C8" s="382">
        <v>-0.31</v>
      </c>
      <c r="D8" s="383">
        <v>-0.28999999999999998</v>
      </c>
      <c r="E8" s="383">
        <v>-0.28999999999999998</v>
      </c>
      <c r="F8" s="384">
        <v>-0.3</v>
      </c>
      <c r="G8" s="384">
        <v>-0.32</v>
      </c>
      <c r="H8" s="393">
        <v>-0.35</v>
      </c>
      <c r="I8" s="393">
        <v>-0.36</v>
      </c>
      <c r="J8" s="394">
        <v>-0.28999999999999998</v>
      </c>
      <c r="K8" s="433"/>
      <c r="L8" s="538"/>
      <c r="M8" s="433" t="s">
        <v>258</v>
      </c>
      <c r="N8" s="382">
        <v>-0.35</v>
      </c>
      <c r="O8" s="383">
        <v>-0.35499999999999998</v>
      </c>
      <c r="P8" s="383">
        <v>-0.34</v>
      </c>
      <c r="Q8" s="384">
        <v>-0.35</v>
      </c>
      <c r="R8" s="384">
        <v>-0.36</v>
      </c>
      <c r="S8" s="393">
        <v>-0.38</v>
      </c>
      <c r="T8" s="393">
        <v>-0.41</v>
      </c>
      <c r="U8" s="394">
        <v>-0.33</v>
      </c>
      <c r="V8" s="433"/>
      <c r="W8" s="538"/>
      <c r="X8" s="433" t="s">
        <v>258</v>
      </c>
      <c r="Y8" s="382">
        <v>-0.42</v>
      </c>
      <c r="Z8" s="383">
        <v>-0.43</v>
      </c>
      <c r="AA8" s="383">
        <v>-0.45</v>
      </c>
      <c r="AB8" s="384">
        <v>-0.44</v>
      </c>
      <c r="AC8" s="384">
        <v>-0.43</v>
      </c>
      <c r="AD8" s="393">
        <v>-0.45</v>
      </c>
      <c r="AE8" s="393">
        <v>-0.44</v>
      </c>
      <c r="AF8" s="394">
        <v>-0.39</v>
      </c>
      <c r="AG8" s="433"/>
      <c r="AH8" s="538"/>
      <c r="AI8" s="433" t="s">
        <v>258</v>
      </c>
      <c r="AJ8" s="382">
        <v>-0.56999999999999995</v>
      </c>
      <c r="AK8" s="383">
        <v>-0.57999999999999996</v>
      </c>
      <c r="AL8" s="383">
        <v>-0.59</v>
      </c>
      <c r="AM8" s="384">
        <v>-0.57999999999999996</v>
      </c>
      <c r="AN8" s="384">
        <v>-0.59</v>
      </c>
      <c r="AO8" s="393">
        <v>-0.63</v>
      </c>
      <c r="AP8" s="393">
        <v>-0.6</v>
      </c>
      <c r="AQ8" s="394">
        <v>-0.5</v>
      </c>
    </row>
    <row r="9" spans="1:43" ht="14.45" x14ac:dyDescent="0.3">
      <c r="A9" s="432"/>
      <c r="B9" s="428" t="s">
        <v>265</v>
      </c>
      <c r="C9" s="385">
        <v>-0.28999999999999998</v>
      </c>
      <c r="D9" s="386">
        <v>-0.27</v>
      </c>
      <c r="E9" s="386">
        <v>-0.26</v>
      </c>
      <c r="F9" s="387">
        <v>-0.28000000000000003</v>
      </c>
      <c r="G9" s="387">
        <v>-0.34</v>
      </c>
      <c r="H9" s="441">
        <v>-0.32</v>
      </c>
      <c r="I9" s="441">
        <v>-0.34</v>
      </c>
      <c r="J9" s="442">
        <v>-0.28000000000000003</v>
      </c>
      <c r="K9" s="433"/>
      <c r="L9" s="538"/>
      <c r="M9" s="433" t="s">
        <v>265</v>
      </c>
      <c r="N9" s="385">
        <v>-0.32</v>
      </c>
      <c r="O9" s="386">
        <v>-0.31</v>
      </c>
      <c r="P9" s="386">
        <v>-0.32</v>
      </c>
      <c r="Q9" s="387">
        <v>-0.32</v>
      </c>
      <c r="R9" s="387">
        <v>-0.38</v>
      </c>
      <c r="S9" s="441">
        <v>-0.37</v>
      </c>
      <c r="T9" s="441">
        <v>-0.41</v>
      </c>
      <c r="U9" s="442">
        <v>-0.31</v>
      </c>
      <c r="V9" s="433"/>
      <c r="W9" s="538"/>
      <c r="X9" s="433" t="s">
        <v>265</v>
      </c>
      <c r="Y9" s="385">
        <v>-0.39</v>
      </c>
      <c r="Z9" s="386">
        <v>-0.39</v>
      </c>
      <c r="AA9" s="386">
        <v>-0.4</v>
      </c>
      <c r="AB9" s="387">
        <v>-0.39</v>
      </c>
      <c r="AC9" s="387">
        <v>-0.44</v>
      </c>
      <c r="AD9" s="441">
        <v>-0.43</v>
      </c>
      <c r="AE9" s="441">
        <v>-0.45</v>
      </c>
      <c r="AF9" s="442">
        <v>-0.36</v>
      </c>
      <c r="AG9" s="433"/>
      <c r="AH9" s="538"/>
      <c r="AI9" s="433" t="s">
        <v>265</v>
      </c>
      <c r="AJ9" s="385">
        <v>-0.5</v>
      </c>
      <c r="AK9" s="386">
        <v>-0.51</v>
      </c>
      <c r="AL9" s="386">
        <v>-0.51</v>
      </c>
      <c r="AM9" s="387">
        <v>-0.5</v>
      </c>
      <c r="AN9" s="387">
        <v>-0.52</v>
      </c>
      <c r="AO9" s="441">
        <v>-0.55000000000000004</v>
      </c>
      <c r="AP9" s="441">
        <v>-0.54</v>
      </c>
      <c r="AQ9" s="442">
        <v>-0.46</v>
      </c>
    </row>
    <row r="10" spans="1:43" ht="14.45" x14ac:dyDescent="0.3">
      <c r="A10" s="432"/>
      <c r="B10" s="428" t="s">
        <v>273</v>
      </c>
      <c r="C10" s="385">
        <v>-0.32</v>
      </c>
      <c r="D10" s="386">
        <v>-0.28000000000000003</v>
      </c>
      <c r="E10" s="386">
        <v>-0.28000000000000003</v>
      </c>
      <c r="F10" s="387">
        <v>-0.28999999999999998</v>
      </c>
      <c r="G10" s="387">
        <v>-0.31</v>
      </c>
      <c r="H10" s="441">
        <v>-0.3</v>
      </c>
      <c r="I10" s="441">
        <v>-0.28999999999999998</v>
      </c>
      <c r="J10" s="442">
        <v>-0.28999999999999998</v>
      </c>
      <c r="K10" s="433"/>
      <c r="L10" s="538"/>
      <c r="M10" s="433" t="s">
        <v>273</v>
      </c>
      <c r="N10" s="385">
        <v>-0.34</v>
      </c>
      <c r="O10" s="386">
        <v>-0.32</v>
      </c>
      <c r="P10" s="386">
        <v>-0.3</v>
      </c>
      <c r="Q10" s="387">
        <v>-0.33</v>
      </c>
      <c r="R10" s="387">
        <v>-0.34</v>
      </c>
      <c r="S10" s="441">
        <v>-0.35</v>
      </c>
      <c r="T10" s="441">
        <v>-0.36</v>
      </c>
      <c r="U10" s="442">
        <v>-0.32</v>
      </c>
      <c r="V10" s="432"/>
      <c r="X10" s="433" t="s">
        <v>273</v>
      </c>
      <c r="Y10" s="385">
        <v>-0.4</v>
      </c>
      <c r="Z10" s="386">
        <v>-0.37</v>
      </c>
      <c r="AA10" s="386">
        <v>-0.37</v>
      </c>
      <c r="AB10" s="387">
        <v>-0.38</v>
      </c>
      <c r="AC10" s="387">
        <v>-0.39</v>
      </c>
      <c r="AD10" s="441">
        <v>-0.4</v>
      </c>
      <c r="AE10" s="441">
        <v>-0.4</v>
      </c>
      <c r="AF10" s="442">
        <v>-0.38</v>
      </c>
      <c r="AG10" s="433"/>
      <c r="AH10" s="538"/>
      <c r="AI10" s="433" t="s">
        <v>273</v>
      </c>
      <c r="AJ10" s="385">
        <v>-0.5</v>
      </c>
      <c r="AK10" s="386">
        <v>-0.49</v>
      </c>
      <c r="AL10" s="386">
        <v>-0.47</v>
      </c>
      <c r="AM10" s="387">
        <v>-0.48</v>
      </c>
      <c r="AN10" s="387">
        <v>-0.47</v>
      </c>
      <c r="AO10" s="441">
        <v>-0.46</v>
      </c>
      <c r="AP10" s="441">
        <v>-0.46</v>
      </c>
      <c r="AQ10" s="442">
        <v>-0.45</v>
      </c>
    </row>
    <row r="11" spans="1:43" ht="14.45" x14ac:dyDescent="0.3">
      <c r="A11" s="432"/>
      <c r="B11" s="428" t="s">
        <v>279</v>
      </c>
      <c r="C11" s="385">
        <v>-0.32</v>
      </c>
      <c r="D11" s="386">
        <v>-0.34</v>
      </c>
      <c r="E11" s="386">
        <v>-0.32</v>
      </c>
      <c r="F11" s="387">
        <v>-0.32</v>
      </c>
      <c r="G11" s="387">
        <v>-0.28999999999999998</v>
      </c>
      <c r="H11" s="441">
        <v>-0.28000000000000003</v>
      </c>
      <c r="I11" s="441">
        <v>-0.32</v>
      </c>
      <c r="J11" s="442">
        <v>-0.3</v>
      </c>
      <c r="K11" s="433"/>
      <c r="L11" s="538"/>
      <c r="M11" s="433" t="s">
        <v>279</v>
      </c>
      <c r="N11" s="385">
        <v>-0.34</v>
      </c>
      <c r="O11" s="386">
        <v>-0.37</v>
      </c>
      <c r="P11" s="386">
        <v>-0.35</v>
      </c>
      <c r="Q11" s="387">
        <v>-0.35</v>
      </c>
      <c r="R11" s="387">
        <v>-0.32</v>
      </c>
      <c r="S11" s="441">
        <v>-0.33</v>
      </c>
      <c r="T11" s="441">
        <v>-0.38</v>
      </c>
      <c r="U11" s="442">
        <v>-0.33</v>
      </c>
      <c r="V11" s="433"/>
      <c r="W11" s="538"/>
      <c r="X11" s="433" t="s">
        <v>279</v>
      </c>
      <c r="Y11" s="385">
        <v>-0.4</v>
      </c>
      <c r="Z11" s="386">
        <v>-0.42</v>
      </c>
      <c r="AA11" s="386">
        <v>-0.43</v>
      </c>
      <c r="AB11" s="387">
        <v>-0.42</v>
      </c>
      <c r="AC11" s="387">
        <v>-0.4</v>
      </c>
      <c r="AD11" s="441">
        <v>-0.39</v>
      </c>
      <c r="AE11" s="441">
        <v>-0.42</v>
      </c>
      <c r="AF11" s="442">
        <v>-0.37</v>
      </c>
      <c r="AG11" s="433"/>
      <c r="AH11" s="538"/>
      <c r="AI11" s="433" t="s">
        <v>279</v>
      </c>
      <c r="AJ11" s="385">
        <v>-0.47</v>
      </c>
      <c r="AK11" s="386">
        <v>-0.47</v>
      </c>
      <c r="AL11" s="386">
        <v>-0.5</v>
      </c>
      <c r="AM11" s="387">
        <v>-0.49</v>
      </c>
      <c r="AN11" s="387">
        <v>-0.47</v>
      </c>
      <c r="AO11" s="441">
        <v>-0.46</v>
      </c>
      <c r="AP11" s="441">
        <v>-0.47</v>
      </c>
      <c r="AQ11" s="442">
        <v>-0.42</v>
      </c>
    </row>
    <row r="12" spans="1:43" ht="14.45" x14ac:dyDescent="0.3">
      <c r="A12" s="432"/>
      <c r="B12" s="428" t="s">
        <v>285</v>
      </c>
      <c r="C12" s="388">
        <v>-0.3</v>
      </c>
      <c r="D12" s="389">
        <v>-0.32</v>
      </c>
      <c r="E12" s="389">
        <v>-0.34</v>
      </c>
      <c r="F12" s="390">
        <v>-0.36</v>
      </c>
      <c r="G12" s="390">
        <v>-0.33</v>
      </c>
      <c r="H12" s="443">
        <v>-0.32</v>
      </c>
      <c r="I12" s="443">
        <v>-0.35</v>
      </c>
      <c r="J12" s="444">
        <v>-0.32</v>
      </c>
      <c r="K12" s="433"/>
      <c r="L12" s="538"/>
      <c r="M12" s="433" t="s">
        <v>285</v>
      </c>
      <c r="N12" s="388">
        <v>-0.36</v>
      </c>
      <c r="O12" s="389">
        <v>-0.4</v>
      </c>
      <c r="P12" s="389">
        <v>-0.38</v>
      </c>
      <c r="Q12" s="390">
        <v>-0.39</v>
      </c>
      <c r="R12" s="390">
        <v>-0.36</v>
      </c>
      <c r="S12" s="443">
        <v>-0.36</v>
      </c>
      <c r="T12" s="443">
        <v>-0.41</v>
      </c>
      <c r="U12" s="444">
        <v>-0.35</v>
      </c>
      <c r="V12" s="433"/>
      <c r="W12" s="538"/>
      <c r="X12" s="433" t="s">
        <v>285</v>
      </c>
      <c r="Y12" s="388">
        <v>-0.4</v>
      </c>
      <c r="Z12" s="389">
        <v>-0.43</v>
      </c>
      <c r="AA12" s="389">
        <v>-0.44</v>
      </c>
      <c r="AB12" s="390">
        <v>-0.43</v>
      </c>
      <c r="AC12" s="390">
        <v>-0.42</v>
      </c>
      <c r="AD12" s="443">
        <v>-0.4</v>
      </c>
      <c r="AE12" s="443">
        <v>-0.44</v>
      </c>
      <c r="AF12" s="444">
        <v>-0.39</v>
      </c>
      <c r="AG12" s="433"/>
      <c r="AH12" s="538"/>
      <c r="AI12" s="433" t="s">
        <v>285</v>
      </c>
      <c r="AJ12" s="388">
        <v>-0.48</v>
      </c>
      <c r="AK12" s="389">
        <v>-0.48</v>
      </c>
      <c r="AL12" s="389">
        <v>-0.5</v>
      </c>
      <c r="AM12" s="390">
        <v>-0.49</v>
      </c>
      <c r="AN12" s="390">
        <v>-0.47</v>
      </c>
      <c r="AO12" s="443">
        <v>-0.45</v>
      </c>
      <c r="AP12" s="443">
        <v>-0.48</v>
      </c>
      <c r="AQ12" s="444">
        <v>-0.44</v>
      </c>
    </row>
    <row r="13" spans="1:43" ht="14.45" x14ac:dyDescent="0.3">
      <c r="A13" s="432"/>
      <c r="C13" s="433"/>
      <c r="D13" s="433"/>
      <c r="E13" s="433"/>
      <c r="F13" s="433"/>
      <c r="G13" s="433"/>
      <c r="H13" s="433"/>
      <c r="I13" s="433"/>
      <c r="J13" s="433"/>
      <c r="K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430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538" t="s">
        <v>1009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538" t="s">
        <v>1013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538" t="s">
        <v>1017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432"/>
      <c r="B15" s="428" t="s">
        <v>186</v>
      </c>
      <c r="C15" s="368">
        <v>-0.44</v>
      </c>
      <c r="D15" s="440">
        <v>-0.42</v>
      </c>
      <c r="E15" s="369">
        <v>-0.45</v>
      </c>
      <c r="F15" s="370">
        <v>-0.43</v>
      </c>
      <c r="G15" s="370">
        <v>-0.41</v>
      </c>
      <c r="H15" s="371">
        <v>-0.39</v>
      </c>
      <c r="I15" s="371">
        <v>-0.39</v>
      </c>
      <c r="J15" s="372">
        <v>-0.28000000000000003</v>
      </c>
      <c r="K15" s="433"/>
      <c r="L15" s="538"/>
      <c r="M15" s="433" t="s">
        <v>186</v>
      </c>
      <c r="N15" s="368">
        <v>-0.48</v>
      </c>
      <c r="O15" s="440">
        <v>-0.46</v>
      </c>
      <c r="P15" s="369">
        <v>-0.47499999999999998</v>
      </c>
      <c r="Q15" s="370">
        <v>-0.47499999999999998</v>
      </c>
      <c r="R15" s="370">
        <v>-0.47</v>
      </c>
      <c r="S15" s="371">
        <v>-0.45</v>
      </c>
      <c r="T15" s="371">
        <v>-0.46</v>
      </c>
      <c r="U15" s="372">
        <v>-0.32</v>
      </c>
      <c r="V15" s="433"/>
      <c r="W15" s="538"/>
      <c r="X15" s="433" t="s">
        <v>186</v>
      </c>
      <c r="Y15" s="368">
        <v>-0.54</v>
      </c>
      <c r="Z15" s="440">
        <v>-0.53</v>
      </c>
      <c r="AA15" s="369">
        <v>-0.54</v>
      </c>
      <c r="AB15" s="370">
        <v>-0.53</v>
      </c>
      <c r="AC15" s="370">
        <v>-0.53</v>
      </c>
      <c r="AD15" s="371">
        <v>-0.51</v>
      </c>
      <c r="AE15" s="371">
        <v>-0.49</v>
      </c>
      <c r="AF15" s="372">
        <v>-0.39</v>
      </c>
      <c r="AG15" s="433"/>
      <c r="AH15" s="538"/>
      <c r="AI15" s="433" t="s">
        <v>186</v>
      </c>
      <c r="AJ15" s="368">
        <v>-0.64</v>
      </c>
      <c r="AK15" s="440">
        <v>-0.63</v>
      </c>
      <c r="AL15" s="369">
        <v>-0.64</v>
      </c>
      <c r="AM15" s="370">
        <v>-0.63</v>
      </c>
      <c r="AN15" s="370">
        <v>-0.65</v>
      </c>
      <c r="AO15" s="371">
        <v>-0.65</v>
      </c>
      <c r="AP15" s="371">
        <v>-0.62</v>
      </c>
      <c r="AQ15" s="372">
        <v>-0.53</v>
      </c>
    </row>
    <row r="16" spans="1:43" ht="14.45" x14ac:dyDescent="0.3">
      <c r="A16" s="432"/>
      <c r="B16" s="428" t="s">
        <v>213</v>
      </c>
      <c r="C16" s="373">
        <v>-0.39</v>
      </c>
      <c r="D16" s="374">
        <v>-0.39</v>
      </c>
      <c r="E16" s="375">
        <v>-0.44</v>
      </c>
      <c r="F16" s="376">
        <v>-0.42</v>
      </c>
      <c r="G16" s="376">
        <v>-0.41</v>
      </c>
      <c r="H16" s="377">
        <v>-0.39</v>
      </c>
      <c r="I16" s="377">
        <v>-0.41</v>
      </c>
      <c r="J16" s="378">
        <v>-0.31</v>
      </c>
      <c r="K16" s="433"/>
      <c r="L16" s="538"/>
      <c r="M16" s="433" t="s">
        <v>213</v>
      </c>
      <c r="N16" s="373">
        <v>-0.44</v>
      </c>
      <c r="O16" s="374">
        <v>-0.44</v>
      </c>
      <c r="P16" s="375">
        <v>-0.47</v>
      </c>
      <c r="Q16" s="376">
        <v>-0.48</v>
      </c>
      <c r="R16" s="376">
        <v>-0.46</v>
      </c>
      <c r="S16" s="377">
        <v>-0.43</v>
      </c>
      <c r="T16" s="377">
        <v>-0.44</v>
      </c>
      <c r="U16" s="378">
        <v>-0.37</v>
      </c>
      <c r="V16" s="433"/>
      <c r="W16" s="538"/>
      <c r="X16" s="433" t="s">
        <v>213</v>
      </c>
      <c r="Y16" s="373">
        <v>-0.52</v>
      </c>
      <c r="Z16" s="374">
        <v>-0.51</v>
      </c>
      <c r="AA16" s="375">
        <v>-0.52</v>
      </c>
      <c r="AB16" s="376">
        <v>-0.53</v>
      </c>
      <c r="AC16" s="376">
        <v>-0.51</v>
      </c>
      <c r="AD16" s="377">
        <v>-0.5</v>
      </c>
      <c r="AE16" s="377">
        <v>-0.5</v>
      </c>
      <c r="AF16" s="378">
        <v>-0.44</v>
      </c>
      <c r="AG16" s="433"/>
      <c r="AH16" s="538"/>
      <c r="AI16" s="433" t="s">
        <v>213</v>
      </c>
      <c r="AJ16" s="373">
        <v>-0.62</v>
      </c>
      <c r="AK16" s="374">
        <v>-0.62</v>
      </c>
      <c r="AL16" s="375">
        <v>-0.64</v>
      </c>
      <c r="AM16" s="376">
        <v>-0.66</v>
      </c>
      <c r="AN16" s="376">
        <v>-0.66</v>
      </c>
      <c r="AO16" s="377">
        <v>-0.65</v>
      </c>
      <c r="AP16" s="377">
        <v>-0.63</v>
      </c>
      <c r="AQ16" s="378">
        <v>-0.54</v>
      </c>
    </row>
    <row r="17" spans="1:43" ht="14.45" x14ac:dyDescent="0.3">
      <c r="A17" s="432"/>
      <c r="B17" s="428" t="s">
        <v>233</v>
      </c>
      <c r="C17" s="379">
        <v>-0.36</v>
      </c>
      <c r="D17" s="380">
        <v>-0.38</v>
      </c>
      <c r="E17" s="381">
        <v>-0.42</v>
      </c>
      <c r="F17" s="376">
        <v>-0.42</v>
      </c>
      <c r="G17" s="376">
        <v>-0.39</v>
      </c>
      <c r="H17" s="377">
        <v>-0.37</v>
      </c>
      <c r="I17" s="377">
        <v>-0.39</v>
      </c>
      <c r="J17" s="378">
        <v>-0.28000000000000003</v>
      </c>
      <c r="K17" s="433"/>
      <c r="L17" s="538"/>
      <c r="M17" s="433" t="s">
        <v>233</v>
      </c>
      <c r="N17" s="379">
        <v>-0.42</v>
      </c>
      <c r="O17" s="380">
        <v>-0.44</v>
      </c>
      <c r="P17" s="381">
        <v>-0.46</v>
      </c>
      <c r="Q17" s="376">
        <v>-0.45</v>
      </c>
      <c r="R17" s="376">
        <v>-0.44</v>
      </c>
      <c r="S17" s="377">
        <v>-0.43</v>
      </c>
      <c r="T17" s="377">
        <v>-0.44</v>
      </c>
      <c r="U17" s="378">
        <v>-0.35</v>
      </c>
      <c r="V17" s="433"/>
      <c r="W17" s="538"/>
      <c r="X17" s="433" t="s">
        <v>233</v>
      </c>
      <c r="Y17" s="379">
        <v>-0.5</v>
      </c>
      <c r="Z17" s="380">
        <v>-0.51</v>
      </c>
      <c r="AA17" s="381">
        <v>-0.52</v>
      </c>
      <c r="AB17" s="376">
        <v>-0.53</v>
      </c>
      <c r="AC17" s="376">
        <v>-0.53</v>
      </c>
      <c r="AD17" s="377">
        <v>-0.51</v>
      </c>
      <c r="AE17" s="377">
        <v>-0.51</v>
      </c>
      <c r="AF17" s="378">
        <v>-0.47</v>
      </c>
      <c r="AG17" s="433"/>
      <c r="AH17" s="538"/>
      <c r="AI17" s="433" t="s">
        <v>233</v>
      </c>
      <c r="AJ17" s="379">
        <v>-0.65</v>
      </c>
      <c r="AK17" s="380">
        <v>-0.64</v>
      </c>
      <c r="AL17" s="381">
        <v>-0.62</v>
      </c>
      <c r="AM17" s="376">
        <v>-0.66</v>
      </c>
      <c r="AN17" s="376">
        <v>-0.65</v>
      </c>
      <c r="AO17" s="377">
        <v>-0.66</v>
      </c>
      <c r="AP17" s="377">
        <v>-0.62</v>
      </c>
      <c r="AQ17" s="378">
        <v>-0.55000000000000004</v>
      </c>
    </row>
    <row r="18" spans="1:43" ht="14.45" x14ac:dyDescent="0.3">
      <c r="A18" s="432"/>
      <c r="B18" s="428" t="s">
        <v>215</v>
      </c>
      <c r="C18" s="382">
        <v>-0.37</v>
      </c>
      <c r="D18" s="383">
        <v>-0.36</v>
      </c>
      <c r="E18" s="383">
        <v>-0.38</v>
      </c>
      <c r="F18" s="384">
        <v>-0.38</v>
      </c>
      <c r="G18" s="384">
        <v>-0.39</v>
      </c>
      <c r="H18" s="393">
        <v>-0.37</v>
      </c>
      <c r="I18" s="393">
        <v>-0.41</v>
      </c>
      <c r="J18" s="394">
        <v>-0.35</v>
      </c>
      <c r="K18" s="433"/>
      <c r="L18" s="538"/>
      <c r="M18" s="433" t="s">
        <v>215</v>
      </c>
      <c r="N18" s="382">
        <v>-0.42</v>
      </c>
      <c r="O18" s="383">
        <v>-0.43</v>
      </c>
      <c r="P18" s="383">
        <v>-0.44</v>
      </c>
      <c r="Q18" s="384">
        <v>-0.44</v>
      </c>
      <c r="R18" s="384">
        <v>-0.45</v>
      </c>
      <c r="S18" s="393">
        <v>-0.42</v>
      </c>
      <c r="T18" s="393">
        <v>-0.44</v>
      </c>
      <c r="U18" s="394">
        <v>-0.39</v>
      </c>
      <c r="V18" s="433"/>
      <c r="W18" s="538"/>
      <c r="X18" s="433" t="s">
        <v>215</v>
      </c>
      <c r="Y18" s="382">
        <v>-0.48</v>
      </c>
      <c r="Z18" s="383">
        <v>-0.49</v>
      </c>
      <c r="AA18" s="383">
        <v>-0.52</v>
      </c>
      <c r="AB18" s="384">
        <v>-0.5</v>
      </c>
      <c r="AC18" s="384">
        <v>-0.54</v>
      </c>
      <c r="AD18" s="393">
        <v>-0.49</v>
      </c>
      <c r="AE18" s="393">
        <v>-0.51</v>
      </c>
      <c r="AF18" s="394">
        <v>-0.46</v>
      </c>
      <c r="AG18" s="433"/>
      <c r="AH18" s="538"/>
      <c r="AI18" s="433" t="s">
        <v>215</v>
      </c>
      <c r="AJ18" s="382">
        <v>-0.61</v>
      </c>
      <c r="AK18" s="383">
        <v>-0.62</v>
      </c>
      <c r="AL18" s="383">
        <v>-0.64</v>
      </c>
      <c r="AM18" s="384">
        <v>-0.65</v>
      </c>
      <c r="AN18" s="384">
        <v>-0.65</v>
      </c>
      <c r="AO18" s="393">
        <v>-0.65</v>
      </c>
      <c r="AP18" s="393">
        <v>-0.61</v>
      </c>
      <c r="AQ18" s="394">
        <v>-0.56000000000000005</v>
      </c>
    </row>
    <row r="19" spans="1:43" ht="14.45" x14ac:dyDescent="0.3">
      <c r="A19" s="432"/>
      <c r="B19" s="428" t="s">
        <v>250</v>
      </c>
      <c r="C19" s="382">
        <v>-0.37</v>
      </c>
      <c r="D19" s="383">
        <v>-0.37</v>
      </c>
      <c r="E19" s="383">
        <v>-0.36</v>
      </c>
      <c r="F19" s="384">
        <v>-0.36</v>
      </c>
      <c r="G19" s="384">
        <v>-0.36</v>
      </c>
      <c r="H19" s="393">
        <v>-0.34</v>
      </c>
      <c r="I19" s="393">
        <v>-0.39</v>
      </c>
      <c r="J19" s="394">
        <v>-0.35</v>
      </c>
      <c r="K19" s="433"/>
      <c r="L19" s="538"/>
      <c r="M19" s="433" t="s">
        <v>250</v>
      </c>
      <c r="N19" s="382">
        <v>-0.42</v>
      </c>
      <c r="O19" s="383">
        <v>-0.42</v>
      </c>
      <c r="P19" s="383">
        <v>-0.41</v>
      </c>
      <c r="Q19" s="384">
        <v>-0.41</v>
      </c>
      <c r="R19" s="384">
        <v>-0.42</v>
      </c>
      <c r="S19" s="393">
        <v>-0.41</v>
      </c>
      <c r="T19" s="393">
        <v>-0.43</v>
      </c>
      <c r="U19" s="394">
        <v>-0.39</v>
      </c>
      <c r="V19" s="433"/>
      <c r="W19" s="538"/>
      <c r="X19" s="433" t="s">
        <v>250</v>
      </c>
      <c r="Y19" s="382">
        <v>-0.46</v>
      </c>
      <c r="Z19" s="383">
        <v>-0.48</v>
      </c>
      <c r="AA19" s="383">
        <v>-0.49</v>
      </c>
      <c r="AB19" s="384">
        <v>-0.5</v>
      </c>
      <c r="AC19" s="384">
        <v>-0.51</v>
      </c>
      <c r="AD19" s="393">
        <v>-0.5</v>
      </c>
      <c r="AE19" s="393">
        <v>-0.5</v>
      </c>
      <c r="AF19" s="394">
        <v>-0.43</v>
      </c>
      <c r="AG19" s="433"/>
      <c r="AH19" s="538"/>
      <c r="AI19" s="433" t="s">
        <v>250</v>
      </c>
      <c r="AJ19" s="382">
        <v>-0.59</v>
      </c>
      <c r="AK19" s="383">
        <v>-0.62</v>
      </c>
      <c r="AL19" s="383">
        <v>-0.66</v>
      </c>
      <c r="AM19" s="384">
        <v>-0.67</v>
      </c>
      <c r="AN19" s="384">
        <v>-0.66</v>
      </c>
      <c r="AO19" s="393">
        <v>-0.65</v>
      </c>
      <c r="AP19" s="393">
        <v>-0.61</v>
      </c>
      <c r="AQ19" s="394">
        <v>-0.54</v>
      </c>
    </row>
    <row r="20" spans="1:43" ht="14.45" x14ac:dyDescent="0.3">
      <c r="A20" s="432"/>
      <c r="B20" s="428" t="s">
        <v>258</v>
      </c>
      <c r="C20" s="382">
        <v>-0.35</v>
      </c>
      <c r="D20" s="383">
        <v>-0.34</v>
      </c>
      <c r="E20" s="383">
        <v>-0.33</v>
      </c>
      <c r="F20" s="384">
        <v>-0.33</v>
      </c>
      <c r="G20" s="384">
        <v>-0.35</v>
      </c>
      <c r="H20" s="393">
        <v>-0.38</v>
      </c>
      <c r="I20" s="393">
        <v>-0.38</v>
      </c>
      <c r="J20" s="394">
        <v>-0.32</v>
      </c>
      <c r="K20" s="433"/>
      <c r="L20" s="538"/>
      <c r="M20" s="433" t="s">
        <v>258</v>
      </c>
      <c r="N20" s="382">
        <v>-0.4</v>
      </c>
      <c r="O20" s="383">
        <v>-0.41</v>
      </c>
      <c r="P20" s="383">
        <v>-0.41</v>
      </c>
      <c r="Q20" s="384">
        <v>-0.4</v>
      </c>
      <c r="R20" s="384">
        <v>-0.4</v>
      </c>
      <c r="S20" s="393">
        <v>-0.42</v>
      </c>
      <c r="T20" s="393">
        <v>-0.44</v>
      </c>
      <c r="U20" s="394">
        <v>-0.37</v>
      </c>
      <c r="V20" s="433"/>
      <c r="W20" s="538"/>
      <c r="X20" s="433" t="s">
        <v>258</v>
      </c>
      <c r="Y20" s="382">
        <v>-0.45</v>
      </c>
      <c r="Z20" s="383">
        <v>-0.47</v>
      </c>
      <c r="AA20" s="383">
        <v>-0.49</v>
      </c>
      <c r="AB20" s="384">
        <v>-0.48</v>
      </c>
      <c r="AC20" s="384">
        <v>-0.49</v>
      </c>
      <c r="AD20" s="393">
        <v>-0.48</v>
      </c>
      <c r="AE20" s="393">
        <v>-0.46</v>
      </c>
      <c r="AF20" s="394">
        <v>-0.42</v>
      </c>
      <c r="AG20" s="433"/>
      <c r="AH20" s="538"/>
      <c r="AI20" s="433" t="s">
        <v>258</v>
      </c>
      <c r="AJ20" s="382">
        <v>-0.6</v>
      </c>
      <c r="AK20" s="383">
        <v>-0.6</v>
      </c>
      <c r="AL20" s="383">
        <v>-0.62</v>
      </c>
      <c r="AM20" s="384">
        <v>-0.62</v>
      </c>
      <c r="AN20" s="384">
        <v>-0.61</v>
      </c>
      <c r="AO20" s="393">
        <v>-0.65</v>
      </c>
      <c r="AP20" s="393">
        <v>-0.62</v>
      </c>
      <c r="AQ20" s="394">
        <v>-0.53</v>
      </c>
    </row>
    <row r="21" spans="1:43" ht="14.45" x14ac:dyDescent="0.3">
      <c r="A21" s="432"/>
      <c r="B21" s="428" t="s">
        <v>265</v>
      </c>
      <c r="C21" s="385">
        <v>-0.34</v>
      </c>
      <c r="D21" s="386">
        <v>-0.32</v>
      </c>
      <c r="E21" s="386">
        <v>-0.32</v>
      </c>
      <c r="F21" s="387">
        <v>-0.32</v>
      </c>
      <c r="G21" s="387">
        <v>-0.38</v>
      </c>
      <c r="H21" s="441">
        <v>-0.35</v>
      </c>
      <c r="I21" s="441">
        <v>-0.37</v>
      </c>
      <c r="J21" s="442">
        <v>-0.31</v>
      </c>
      <c r="K21" s="433"/>
      <c r="L21" s="538"/>
      <c r="M21" s="433" t="s">
        <v>265</v>
      </c>
      <c r="N21" s="385">
        <v>-0.38</v>
      </c>
      <c r="O21" s="386">
        <v>-0.36</v>
      </c>
      <c r="P21" s="386">
        <v>-0.38</v>
      </c>
      <c r="Q21" s="387">
        <v>-0.36</v>
      </c>
      <c r="R21" s="387">
        <v>-0.41</v>
      </c>
      <c r="S21" s="441">
        <v>-0.42</v>
      </c>
      <c r="T21" s="441">
        <v>-0.43</v>
      </c>
      <c r="U21" s="442">
        <v>-0.36</v>
      </c>
      <c r="V21" s="433"/>
      <c r="W21" s="538"/>
      <c r="X21" s="433" t="s">
        <v>265</v>
      </c>
      <c r="Y21" s="385">
        <v>-0.44</v>
      </c>
      <c r="Z21" s="386">
        <v>-0.44</v>
      </c>
      <c r="AA21" s="386">
        <v>-0.45</v>
      </c>
      <c r="AB21" s="387">
        <v>-0.43</v>
      </c>
      <c r="AC21" s="387">
        <v>-0.46</v>
      </c>
      <c r="AD21" s="441">
        <v>-0.46</v>
      </c>
      <c r="AE21" s="441">
        <v>-0.48</v>
      </c>
      <c r="AF21" s="442">
        <v>-0.4</v>
      </c>
      <c r="AG21" s="433"/>
      <c r="AH21" s="538"/>
      <c r="AI21" s="433" t="s">
        <v>265</v>
      </c>
      <c r="AJ21" s="385">
        <v>-0.56000000000000005</v>
      </c>
      <c r="AK21" s="386">
        <v>-0.56999999999999995</v>
      </c>
      <c r="AL21" s="386">
        <v>-0.56999999999999995</v>
      </c>
      <c r="AM21" s="387">
        <v>-0.55000000000000004</v>
      </c>
      <c r="AN21" s="387">
        <v>-0.55000000000000004</v>
      </c>
      <c r="AO21" s="441">
        <v>-0.59</v>
      </c>
      <c r="AP21" s="441">
        <v>-0.57999999999999996</v>
      </c>
      <c r="AQ21" s="442">
        <v>-0.52</v>
      </c>
    </row>
    <row r="22" spans="1:43" ht="14.45" x14ac:dyDescent="0.3">
      <c r="A22" s="432"/>
      <c r="B22" s="428" t="s">
        <v>273</v>
      </c>
      <c r="C22" s="385">
        <v>-0.36</v>
      </c>
      <c r="D22" s="386">
        <v>-0.32</v>
      </c>
      <c r="E22" s="386">
        <v>-0.32</v>
      </c>
      <c r="F22" s="387">
        <v>-0.32</v>
      </c>
      <c r="G22" s="387">
        <v>-0.35</v>
      </c>
      <c r="H22" s="441">
        <v>-0.34</v>
      </c>
      <c r="I22" s="441">
        <v>-0.35</v>
      </c>
      <c r="J22" s="442">
        <v>-0.33</v>
      </c>
      <c r="K22" s="433"/>
      <c r="L22" s="538"/>
      <c r="M22" s="433" t="s">
        <v>273</v>
      </c>
      <c r="N22" s="385">
        <v>-0.4</v>
      </c>
      <c r="O22" s="386">
        <v>-0.38</v>
      </c>
      <c r="P22" s="386">
        <v>-0.38</v>
      </c>
      <c r="Q22" s="387">
        <v>-0.38</v>
      </c>
      <c r="R22" s="387">
        <v>-0.38</v>
      </c>
      <c r="S22" s="441">
        <v>-0.38</v>
      </c>
      <c r="T22" s="441">
        <v>-0.4</v>
      </c>
      <c r="U22" s="442">
        <v>-0.37</v>
      </c>
      <c r="V22" s="433"/>
      <c r="W22" s="538"/>
      <c r="X22" s="433" t="s">
        <v>273</v>
      </c>
      <c r="Y22" s="385">
        <v>-0.43</v>
      </c>
      <c r="Z22" s="386">
        <v>-0.41</v>
      </c>
      <c r="AA22" s="386">
        <v>-0.4</v>
      </c>
      <c r="AB22" s="387">
        <v>-0.41</v>
      </c>
      <c r="AC22" s="387">
        <v>-0.42</v>
      </c>
      <c r="AD22" s="441">
        <v>-0.43</v>
      </c>
      <c r="AE22" s="441">
        <v>-0.44</v>
      </c>
      <c r="AF22" s="442">
        <v>-0.42</v>
      </c>
      <c r="AG22" s="433"/>
      <c r="AH22" s="538"/>
      <c r="AI22" s="433" t="s">
        <v>273</v>
      </c>
      <c r="AJ22" s="385">
        <v>-0.55000000000000004</v>
      </c>
      <c r="AK22" s="386">
        <v>-0.54</v>
      </c>
      <c r="AL22" s="386">
        <v>-0.53</v>
      </c>
      <c r="AM22" s="387">
        <v>-0.53</v>
      </c>
      <c r="AN22" s="387">
        <v>-0.52</v>
      </c>
      <c r="AO22" s="441">
        <v>-0.51</v>
      </c>
      <c r="AP22" s="441">
        <v>-0.5</v>
      </c>
      <c r="AQ22" s="442">
        <v>-0.51</v>
      </c>
    </row>
    <row r="23" spans="1:43" ht="14.45" x14ac:dyDescent="0.3">
      <c r="A23" s="432"/>
      <c r="B23" s="428" t="s">
        <v>279</v>
      </c>
      <c r="C23" s="385">
        <v>-0.34</v>
      </c>
      <c r="D23" s="386">
        <v>-0.36</v>
      </c>
      <c r="E23" s="386">
        <v>-0.36</v>
      </c>
      <c r="F23" s="387">
        <v>-0.36</v>
      </c>
      <c r="G23" s="387">
        <v>-0.35</v>
      </c>
      <c r="H23" s="441">
        <v>-0.35</v>
      </c>
      <c r="I23" s="441">
        <v>-0.36</v>
      </c>
      <c r="J23" s="442">
        <v>-0.33</v>
      </c>
      <c r="K23" s="433"/>
      <c r="L23" s="538"/>
      <c r="M23" s="433" t="s">
        <v>279</v>
      </c>
      <c r="N23" s="385">
        <v>-0.39</v>
      </c>
      <c r="O23" s="386">
        <v>-0.41</v>
      </c>
      <c r="P23" s="386">
        <v>-0.4</v>
      </c>
      <c r="Q23" s="387">
        <v>-0.39</v>
      </c>
      <c r="R23" s="387">
        <v>-0.39</v>
      </c>
      <c r="S23" s="441">
        <v>-0.39</v>
      </c>
      <c r="T23" s="441">
        <v>-0.41</v>
      </c>
      <c r="U23" s="442">
        <v>-0.37</v>
      </c>
      <c r="V23" s="433"/>
      <c r="W23" s="538"/>
      <c r="X23" s="433" t="s">
        <v>279</v>
      </c>
      <c r="Y23" s="385">
        <v>-0.42</v>
      </c>
      <c r="Z23" s="386">
        <v>-0.44</v>
      </c>
      <c r="AA23" s="386">
        <v>-0.46</v>
      </c>
      <c r="AB23" s="387">
        <v>-0.44</v>
      </c>
      <c r="AC23" s="387">
        <v>-0.42</v>
      </c>
      <c r="AD23" s="441">
        <v>-0.43</v>
      </c>
      <c r="AE23" s="441">
        <v>-0.44</v>
      </c>
      <c r="AF23" s="442">
        <v>-0.4</v>
      </c>
      <c r="AG23" s="433"/>
      <c r="AH23" s="538"/>
      <c r="AI23" s="433" t="s">
        <v>279</v>
      </c>
      <c r="AJ23" s="385">
        <v>-0.51</v>
      </c>
      <c r="AK23" s="386">
        <v>-0.53</v>
      </c>
      <c r="AL23" s="386">
        <v>-0.52</v>
      </c>
      <c r="AM23" s="387">
        <v>-0.51</v>
      </c>
      <c r="AN23" s="387">
        <v>-0.5</v>
      </c>
      <c r="AO23" s="441">
        <v>-0.51</v>
      </c>
      <c r="AP23" s="441">
        <v>-0.51</v>
      </c>
      <c r="AQ23" s="442">
        <v>-0.45</v>
      </c>
    </row>
    <row r="24" spans="1:43" ht="14.45" x14ac:dyDescent="0.3">
      <c r="A24" s="432"/>
      <c r="B24" s="428" t="s">
        <v>285</v>
      </c>
      <c r="C24" s="388">
        <v>-0.36</v>
      </c>
      <c r="D24" s="389">
        <v>-0.37</v>
      </c>
      <c r="E24" s="389">
        <v>-0.37</v>
      </c>
      <c r="F24" s="390">
        <v>-0.39</v>
      </c>
      <c r="G24" s="390">
        <v>-0.37</v>
      </c>
      <c r="H24" s="443">
        <v>-0.37</v>
      </c>
      <c r="I24" s="443">
        <v>-0.37</v>
      </c>
      <c r="J24" s="444">
        <v>-0.34</v>
      </c>
      <c r="K24" s="433"/>
      <c r="L24" s="538"/>
      <c r="M24" s="433" t="s">
        <v>285</v>
      </c>
      <c r="N24" s="388">
        <v>-0.4</v>
      </c>
      <c r="O24" s="389">
        <v>-0.43</v>
      </c>
      <c r="P24" s="389">
        <v>-0.41</v>
      </c>
      <c r="Q24" s="390">
        <v>-0.41</v>
      </c>
      <c r="R24" s="390">
        <v>-0.4</v>
      </c>
      <c r="S24" s="443">
        <v>-0.4</v>
      </c>
      <c r="T24" s="443">
        <v>-0.43</v>
      </c>
      <c r="U24" s="444">
        <v>-0.37</v>
      </c>
      <c r="V24" s="433"/>
      <c r="W24" s="538"/>
      <c r="X24" s="433" t="s">
        <v>285</v>
      </c>
      <c r="Y24" s="388">
        <v>-0.44</v>
      </c>
      <c r="Z24" s="389">
        <v>-0.46</v>
      </c>
      <c r="AA24" s="389">
        <v>-0.47</v>
      </c>
      <c r="AB24" s="390">
        <v>-0.45</v>
      </c>
      <c r="AC24" s="390">
        <v>-0.44</v>
      </c>
      <c r="AD24" s="443">
        <v>-0.43</v>
      </c>
      <c r="AE24" s="443">
        <v>-0.46</v>
      </c>
      <c r="AF24" s="444">
        <v>-0.42</v>
      </c>
      <c r="AG24" s="433"/>
      <c r="AH24" s="538"/>
      <c r="AI24" s="433" t="s">
        <v>285</v>
      </c>
      <c r="AJ24" s="388">
        <v>-0.51</v>
      </c>
      <c r="AK24" s="389">
        <v>-0.52</v>
      </c>
      <c r="AL24" s="389">
        <v>-0.53</v>
      </c>
      <c r="AM24" s="390">
        <v>-0.52</v>
      </c>
      <c r="AN24" s="390">
        <v>-0.5</v>
      </c>
      <c r="AO24" s="443">
        <v>-0.48</v>
      </c>
      <c r="AP24" s="443">
        <v>-0.5</v>
      </c>
      <c r="AQ24" s="444">
        <v>-0.48</v>
      </c>
    </row>
    <row r="25" spans="1:43" ht="14.45" x14ac:dyDescent="0.3">
      <c r="A25" s="432"/>
      <c r="C25" s="433"/>
      <c r="D25" s="433"/>
      <c r="E25" s="433"/>
      <c r="F25" s="433"/>
      <c r="G25" s="433"/>
      <c r="H25" s="433"/>
      <c r="I25" s="433"/>
      <c r="J25" s="433"/>
      <c r="K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430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538" t="s">
        <v>1010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538" t="s">
        <v>1014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538" t="s">
        <v>1018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432"/>
      <c r="B27" s="428" t="s">
        <v>186</v>
      </c>
      <c r="C27" s="368">
        <v>-0.49</v>
      </c>
      <c r="D27" s="440">
        <v>-0.48</v>
      </c>
      <c r="E27" s="369">
        <v>-0.5</v>
      </c>
      <c r="F27" s="370">
        <v>-0.49</v>
      </c>
      <c r="G27" s="370">
        <v>-0.46</v>
      </c>
      <c r="H27" s="371">
        <v>-0.44</v>
      </c>
      <c r="I27" s="371">
        <v>-0.44</v>
      </c>
      <c r="J27" s="372">
        <v>-0.35</v>
      </c>
      <c r="K27" s="433"/>
      <c r="L27" s="538"/>
      <c r="M27" s="433" t="s">
        <v>186</v>
      </c>
      <c r="N27" s="368">
        <v>-0.53</v>
      </c>
      <c r="O27" s="440">
        <v>-0.52</v>
      </c>
      <c r="P27" s="369">
        <v>-0.55000000000000004</v>
      </c>
      <c r="Q27" s="370">
        <v>-0.55000000000000004</v>
      </c>
      <c r="R27" s="370">
        <v>-0.53</v>
      </c>
      <c r="S27" s="371">
        <v>-0.51</v>
      </c>
      <c r="T27" s="371">
        <v>-0.5</v>
      </c>
      <c r="U27" s="372">
        <v>-0.39</v>
      </c>
      <c r="V27" s="433"/>
      <c r="W27" s="538"/>
      <c r="X27" s="433" t="s">
        <v>186</v>
      </c>
      <c r="Y27" s="368">
        <v>-0.62</v>
      </c>
      <c r="Z27" s="440">
        <v>-0.6</v>
      </c>
      <c r="AA27" s="369">
        <v>-0.61</v>
      </c>
      <c r="AB27" s="370">
        <v>-0.6</v>
      </c>
      <c r="AC27" s="370">
        <v>-0.57999999999999996</v>
      </c>
      <c r="AD27" s="371">
        <v>-0.59</v>
      </c>
      <c r="AE27" s="371">
        <v>-0.56999999999999995</v>
      </c>
      <c r="AF27" s="372">
        <v>-0.45</v>
      </c>
      <c r="AG27" s="433"/>
      <c r="AH27" s="538"/>
      <c r="AI27" s="433" t="s">
        <v>186</v>
      </c>
      <c r="AJ27" s="368">
        <v>-0.68</v>
      </c>
      <c r="AK27" s="440">
        <v>-0.66</v>
      </c>
      <c r="AL27" s="369">
        <v>-0.68</v>
      </c>
      <c r="AM27" s="370">
        <v>-0.68</v>
      </c>
      <c r="AN27" s="370">
        <v>-0.69</v>
      </c>
      <c r="AO27" s="371">
        <v>-0.68</v>
      </c>
      <c r="AP27" s="371">
        <v>-0.67</v>
      </c>
      <c r="AQ27" s="372">
        <v>-0.56999999999999995</v>
      </c>
    </row>
    <row r="28" spans="1:43" x14ac:dyDescent="0.25">
      <c r="A28" s="432"/>
      <c r="B28" s="428" t="s">
        <v>213</v>
      </c>
      <c r="C28" s="373">
        <v>-0.47</v>
      </c>
      <c r="D28" s="374">
        <v>-0.47</v>
      </c>
      <c r="E28" s="375">
        <v>-0.51</v>
      </c>
      <c r="F28" s="376">
        <v>-0.49</v>
      </c>
      <c r="G28" s="376">
        <v>-0.51</v>
      </c>
      <c r="H28" s="377">
        <v>-0.5</v>
      </c>
      <c r="I28" s="377">
        <v>-0.45</v>
      </c>
      <c r="J28" s="378">
        <v>-0.4</v>
      </c>
      <c r="K28" s="433"/>
      <c r="L28" s="538"/>
      <c r="M28" s="433" t="s">
        <v>213</v>
      </c>
      <c r="N28" s="373">
        <v>-0.52</v>
      </c>
      <c r="O28" s="374">
        <v>-0.51</v>
      </c>
      <c r="P28" s="375">
        <v>-0.54</v>
      </c>
      <c r="Q28" s="376">
        <v>-0.54</v>
      </c>
      <c r="R28" s="376">
        <v>-0.54</v>
      </c>
      <c r="S28" s="377">
        <v>-0.53</v>
      </c>
      <c r="T28" s="377">
        <v>-0.52</v>
      </c>
      <c r="U28" s="378">
        <v>-0.43</v>
      </c>
      <c r="V28" s="433"/>
      <c r="W28" s="538"/>
      <c r="X28" s="433" t="s">
        <v>213</v>
      </c>
      <c r="Y28" s="373">
        <v>-0.57999999999999996</v>
      </c>
      <c r="Z28" s="374">
        <v>-0.56999999999999995</v>
      </c>
      <c r="AA28" s="375">
        <v>-0.6</v>
      </c>
      <c r="AB28" s="376">
        <v>-0.57999999999999996</v>
      </c>
      <c r="AC28" s="376">
        <v>-0.57999999999999996</v>
      </c>
      <c r="AD28" s="377">
        <v>-0.56999999999999995</v>
      </c>
      <c r="AE28" s="377">
        <v>-0.55000000000000004</v>
      </c>
      <c r="AF28" s="378">
        <v>-0.48</v>
      </c>
      <c r="AG28" s="433"/>
      <c r="AH28" s="538"/>
      <c r="AI28" s="433" t="s">
        <v>213</v>
      </c>
      <c r="AJ28" s="373">
        <v>-0.64</v>
      </c>
      <c r="AK28" s="374">
        <v>-0.64</v>
      </c>
      <c r="AL28" s="375">
        <v>-0.66</v>
      </c>
      <c r="AM28" s="376">
        <v>-0.68</v>
      </c>
      <c r="AN28" s="376">
        <v>-0.69</v>
      </c>
      <c r="AO28" s="377">
        <v>-0.67</v>
      </c>
      <c r="AP28" s="377">
        <v>-0.66</v>
      </c>
      <c r="AQ28" s="378">
        <v>-0.56000000000000005</v>
      </c>
    </row>
    <row r="29" spans="1:43" x14ac:dyDescent="0.25">
      <c r="A29" s="432"/>
      <c r="B29" s="428" t="s">
        <v>233</v>
      </c>
      <c r="C29" s="379">
        <v>-0.45</v>
      </c>
      <c r="D29" s="380">
        <v>-0.46</v>
      </c>
      <c r="E29" s="381">
        <v>-0.5</v>
      </c>
      <c r="F29" s="376">
        <v>-0.5</v>
      </c>
      <c r="G29" s="376">
        <v>-0.49</v>
      </c>
      <c r="H29" s="377">
        <v>-0.49</v>
      </c>
      <c r="I29" s="377">
        <v>-0.48</v>
      </c>
      <c r="J29" s="378">
        <v>-0.39</v>
      </c>
      <c r="K29" s="433"/>
      <c r="L29" s="538"/>
      <c r="M29" s="433" t="s">
        <v>233</v>
      </c>
      <c r="N29" s="379">
        <v>-0.5</v>
      </c>
      <c r="O29" s="380">
        <v>-0.51</v>
      </c>
      <c r="P29" s="381">
        <v>-0.55000000000000004</v>
      </c>
      <c r="Q29" s="376">
        <v>-0.55000000000000004</v>
      </c>
      <c r="R29" s="376">
        <v>-0.54</v>
      </c>
      <c r="S29" s="377">
        <v>-0.53</v>
      </c>
      <c r="T29" s="377">
        <v>-0.52</v>
      </c>
      <c r="U29" s="378">
        <v>-0.42</v>
      </c>
      <c r="V29" s="433"/>
      <c r="W29" s="538"/>
      <c r="X29" s="433" t="s">
        <v>233</v>
      </c>
      <c r="Y29" s="379">
        <v>-0.57999999999999996</v>
      </c>
      <c r="Z29" s="380">
        <v>-0.59</v>
      </c>
      <c r="AA29" s="381">
        <v>-0.59</v>
      </c>
      <c r="AB29" s="376">
        <v>-0.57999999999999996</v>
      </c>
      <c r="AC29" s="376">
        <v>-0.57999999999999996</v>
      </c>
      <c r="AD29" s="377">
        <v>-0.56999999999999995</v>
      </c>
      <c r="AE29" s="377">
        <v>-0.55000000000000004</v>
      </c>
      <c r="AF29" s="378">
        <v>-0.5</v>
      </c>
      <c r="AG29" s="433"/>
      <c r="AH29" s="538"/>
      <c r="AI29" s="433" t="s">
        <v>233</v>
      </c>
      <c r="AJ29" s="379">
        <v>-0.67</v>
      </c>
      <c r="AK29" s="380">
        <v>-0.68</v>
      </c>
      <c r="AL29" s="381">
        <v>-0.66</v>
      </c>
      <c r="AM29" s="376">
        <v>-0.69</v>
      </c>
      <c r="AN29" s="376">
        <v>-0.68</v>
      </c>
      <c r="AO29" s="377">
        <v>-0.68</v>
      </c>
      <c r="AP29" s="377">
        <v>-0.65</v>
      </c>
      <c r="AQ29" s="378">
        <v>-0.57999999999999996</v>
      </c>
    </row>
    <row r="30" spans="1:43" x14ac:dyDescent="0.25">
      <c r="A30" s="432"/>
      <c r="B30" s="428" t="s">
        <v>215</v>
      </c>
      <c r="C30" s="382">
        <v>-0.46</v>
      </c>
      <c r="D30" s="383">
        <v>-0.47</v>
      </c>
      <c r="E30" s="383">
        <v>-0.49</v>
      </c>
      <c r="F30" s="384">
        <v>-0.49</v>
      </c>
      <c r="G30" s="384">
        <v>-0.48</v>
      </c>
      <c r="H30" s="393">
        <v>-0.48</v>
      </c>
      <c r="I30" s="393">
        <v>-0.46</v>
      </c>
      <c r="J30" s="394">
        <v>-0.4</v>
      </c>
      <c r="K30" s="433"/>
      <c r="L30" s="538"/>
      <c r="M30" s="433" t="s">
        <v>215</v>
      </c>
      <c r="N30" s="382">
        <v>-0.5</v>
      </c>
      <c r="O30" s="383">
        <v>-0.5</v>
      </c>
      <c r="P30" s="383">
        <v>-0.52</v>
      </c>
      <c r="Q30" s="384">
        <v>-0.52</v>
      </c>
      <c r="R30" s="384">
        <v>-0.52</v>
      </c>
      <c r="S30" s="393">
        <v>-0.51</v>
      </c>
      <c r="T30" s="393">
        <v>-0.51</v>
      </c>
      <c r="U30" s="394">
        <v>-0.44</v>
      </c>
      <c r="V30" s="433"/>
      <c r="W30" s="538"/>
      <c r="X30" s="433" t="s">
        <v>215</v>
      </c>
      <c r="Y30" s="382">
        <v>-0.56000000000000005</v>
      </c>
      <c r="Z30" s="383">
        <v>-0.56999999999999995</v>
      </c>
      <c r="AA30" s="383">
        <v>-0.57999999999999996</v>
      </c>
      <c r="AB30" s="384">
        <v>-0.56000000000000005</v>
      </c>
      <c r="AC30" s="384">
        <v>-0.56999999999999995</v>
      </c>
      <c r="AD30" s="393">
        <v>-0.56999999999999995</v>
      </c>
      <c r="AE30" s="393">
        <v>-0.54</v>
      </c>
      <c r="AF30" s="394">
        <v>-0.49</v>
      </c>
      <c r="AG30" s="433"/>
      <c r="AH30" s="538"/>
      <c r="AI30" s="433" t="s">
        <v>215</v>
      </c>
      <c r="AJ30" s="382">
        <v>-0.64</v>
      </c>
      <c r="AK30" s="383">
        <v>-0.65</v>
      </c>
      <c r="AL30" s="383">
        <v>-0.67</v>
      </c>
      <c r="AM30" s="384">
        <v>-0.67</v>
      </c>
      <c r="AN30" s="384">
        <v>-0.67</v>
      </c>
      <c r="AO30" s="393">
        <v>-0.67</v>
      </c>
      <c r="AP30" s="393">
        <v>-0.64</v>
      </c>
      <c r="AQ30" s="394">
        <v>-0.57999999999999996</v>
      </c>
    </row>
    <row r="31" spans="1:43" x14ac:dyDescent="0.25">
      <c r="A31" s="432"/>
      <c r="B31" s="428" t="s">
        <v>250</v>
      </c>
      <c r="C31" s="382">
        <v>-0.43</v>
      </c>
      <c r="D31" s="383">
        <v>-0.43</v>
      </c>
      <c r="E31" s="383">
        <v>-0.43</v>
      </c>
      <c r="F31" s="384">
        <v>-0.44</v>
      </c>
      <c r="G31" s="384">
        <v>-0.46</v>
      </c>
      <c r="H31" s="393">
        <v>-0.44</v>
      </c>
      <c r="I31" s="393">
        <v>-0.45</v>
      </c>
      <c r="J31" s="394">
        <v>-0.39</v>
      </c>
      <c r="K31" s="433"/>
      <c r="L31" s="538"/>
      <c r="M31" s="433" t="s">
        <v>250</v>
      </c>
      <c r="N31" s="382">
        <v>-0.46</v>
      </c>
      <c r="O31" s="383">
        <v>-0.47</v>
      </c>
      <c r="P31" s="383">
        <v>-0.47</v>
      </c>
      <c r="Q31" s="384">
        <v>-0.47</v>
      </c>
      <c r="R31" s="384">
        <v>-0.51</v>
      </c>
      <c r="S31" s="393">
        <v>-0.49</v>
      </c>
      <c r="T31" s="393">
        <v>-0.49</v>
      </c>
      <c r="U31" s="394">
        <v>-0.42</v>
      </c>
      <c r="V31" s="433"/>
      <c r="W31" s="538"/>
      <c r="X31" s="433" t="s">
        <v>250</v>
      </c>
      <c r="Y31" s="382">
        <v>-0.53</v>
      </c>
      <c r="Z31" s="383">
        <v>-0.55000000000000004</v>
      </c>
      <c r="AA31" s="383">
        <v>-0.56000000000000005</v>
      </c>
      <c r="AB31" s="384">
        <v>-0.56000000000000005</v>
      </c>
      <c r="AC31" s="384">
        <v>-0.56000000000000005</v>
      </c>
      <c r="AD31" s="393">
        <v>-0.54</v>
      </c>
      <c r="AE31" s="393">
        <v>-0.55000000000000004</v>
      </c>
      <c r="AF31" s="394">
        <v>-0.46</v>
      </c>
      <c r="AG31" s="433"/>
      <c r="AH31" s="538"/>
      <c r="AI31" s="433" t="s">
        <v>250</v>
      </c>
      <c r="AJ31" s="382">
        <v>-0.62</v>
      </c>
      <c r="AK31" s="383">
        <v>-0.65</v>
      </c>
      <c r="AL31" s="383">
        <v>-0.68</v>
      </c>
      <c r="AM31" s="384">
        <v>-0.69</v>
      </c>
      <c r="AN31" s="384">
        <v>-0.68</v>
      </c>
      <c r="AO31" s="393">
        <v>-0.68</v>
      </c>
      <c r="AP31" s="393">
        <v>-0.65</v>
      </c>
      <c r="AQ31" s="394">
        <v>-0.6</v>
      </c>
    </row>
    <row r="32" spans="1:43" x14ac:dyDescent="0.25">
      <c r="A32" s="432"/>
      <c r="B32" s="428" t="s">
        <v>258</v>
      </c>
      <c r="C32" s="382">
        <v>-0.38</v>
      </c>
      <c r="D32" s="383">
        <v>-0.37</v>
      </c>
      <c r="E32" s="383">
        <v>-0.36</v>
      </c>
      <c r="F32" s="384">
        <v>-0.36</v>
      </c>
      <c r="G32" s="384">
        <v>-0.38</v>
      </c>
      <c r="H32" s="393">
        <v>-0.41</v>
      </c>
      <c r="I32" s="393">
        <v>-0.42</v>
      </c>
      <c r="J32" s="394">
        <v>-0.35</v>
      </c>
      <c r="K32" s="433"/>
      <c r="L32" s="538"/>
      <c r="M32" s="433" t="s">
        <v>258</v>
      </c>
      <c r="N32" s="382">
        <v>-0.44</v>
      </c>
      <c r="O32" s="383">
        <v>-0.43</v>
      </c>
      <c r="P32" s="383">
        <v>-0.43</v>
      </c>
      <c r="Q32" s="384">
        <v>-0.43</v>
      </c>
      <c r="R32" s="384">
        <v>-0.44</v>
      </c>
      <c r="S32" s="393">
        <v>-0.45</v>
      </c>
      <c r="T32" s="393">
        <v>-0.47</v>
      </c>
      <c r="U32" s="394">
        <v>-0.39</v>
      </c>
      <c r="V32" s="433"/>
      <c r="W32" s="538"/>
      <c r="X32" s="433" t="s">
        <v>258</v>
      </c>
      <c r="Y32" s="382">
        <v>-0.5</v>
      </c>
      <c r="Z32" s="383">
        <v>-0.53</v>
      </c>
      <c r="AA32" s="383">
        <v>-0.54</v>
      </c>
      <c r="AB32" s="384">
        <v>-0.52</v>
      </c>
      <c r="AC32" s="384">
        <v>-0.52</v>
      </c>
      <c r="AD32" s="393">
        <v>-0.51</v>
      </c>
      <c r="AE32" s="393">
        <v>-0.52</v>
      </c>
      <c r="AF32" s="394">
        <v>-0.46</v>
      </c>
      <c r="AG32" s="433"/>
      <c r="AH32" s="538"/>
      <c r="AI32" s="433" t="s">
        <v>258</v>
      </c>
      <c r="AJ32" s="382">
        <v>-0.64</v>
      </c>
      <c r="AK32" s="383">
        <v>-0.64</v>
      </c>
      <c r="AL32" s="383">
        <v>-0.66</v>
      </c>
      <c r="AM32" s="384">
        <v>-0.65</v>
      </c>
      <c r="AN32" s="384">
        <v>-0.66</v>
      </c>
      <c r="AO32" s="393">
        <v>-0.67</v>
      </c>
      <c r="AP32" s="393">
        <v>-0.65</v>
      </c>
      <c r="AQ32" s="394">
        <v>-0.57999999999999996</v>
      </c>
    </row>
    <row r="33" spans="1:43" x14ac:dyDescent="0.25">
      <c r="A33" s="432"/>
      <c r="B33" s="428" t="s">
        <v>265</v>
      </c>
      <c r="C33" s="385">
        <v>-0.37</v>
      </c>
      <c r="D33" s="386">
        <v>-0.37</v>
      </c>
      <c r="E33" s="386">
        <v>-0.36</v>
      </c>
      <c r="F33" s="387">
        <v>-0.36</v>
      </c>
      <c r="G33" s="387">
        <v>-0.41</v>
      </c>
      <c r="H33" s="441">
        <v>-0.42</v>
      </c>
      <c r="I33" s="441">
        <v>-0.41</v>
      </c>
      <c r="J33" s="442">
        <v>-0.37</v>
      </c>
      <c r="K33" s="433"/>
      <c r="L33" s="538"/>
      <c r="M33" s="433" t="s">
        <v>265</v>
      </c>
      <c r="N33" s="385">
        <v>-0.41</v>
      </c>
      <c r="O33" s="386">
        <v>-0.4</v>
      </c>
      <c r="P33" s="386">
        <v>-0.41</v>
      </c>
      <c r="Q33" s="387">
        <v>-0.4</v>
      </c>
      <c r="R33" s="387">
        <v>-0.44</v>
      </c>
      <c r="S33" s="441">
        <v>-0.45</v>
      </c>
      <c r="T33" s="441">
        <v>-0.46</v>
      </c>
      <c r="U33" s="442">
        <v>-0.4</v>
      </c>
      <c r="V33" s="433"/>
      <c r="W33" s="538"/>
      <c r="X33" s="433" t="s">
        <v>265</v>
      </c>
      <c r="Y33" s="385">
        <v>-0.47</v>
      </c>
      <c r="Z33" s="386">
        <v>-0.47</v>
      </c>
      <c r="AA33" s="386">
        <v>-0.48</v>
      </c>
      <c r="AB33" s="387">
        <v>-0.46</v>
      </c>
      <c r="AC33" s="387">
        <v>-0.49</v>
      </c>
      <c r="AD33" s="441">
        <v>-0.5</v>
      </c>
      <c r="AE33" s="441">
        <v>-0.51</v>
      </c>
      <c r="AF33" s="442">
        <v>-0.43</v>
      </c>
      <c r="AG33" s="433"/>
      <c r="AH33" s="538"/>
      <c r="AI33" s="433" t="s">
        <v>265</v>
      </c>
      <c r="AJ33" s="385">
        <v>-0.6</v>
      </c>
      <c r="AK33" s="386">
        <v>-0.61</v>
      </c>
      <c r="AL33" s="386">
        <v>-0.61</v>
      </c>
      <c r="AM33" s="387">
        <v>-0.6</v>
      </c>
      <c r="AN33" s="387">
        <v>-0.61</v>
      </c>
      <c r="AO33" s="441">
        <v>-0.63</v>
      </c>
      <c r="AP33" s="441">
        <v>-0.6</v>
      </c>
      <c r="AQ33" s="442">
        <v>-0.59</v>
      </c>
    </row>
    <row r="34" spans="1:43" x14ac:dyDescent="0.25">
      <c r="A34" s="432"/>
      <c r="B34" s="428" t="s">
        <v>273</v>
      </c>
      <c r="C34" s="385">
        <v>-0.4</v>
      </c>
      <c r="D34" s="386">
        <v>-0.38</v>
      </c>
      <c r="E34" s="386">
        <v>-0.35</v>
      </c>
      <c r="F34" s="387">
        <v>-0.37</v>
      </c>
      <c r="G34" s="387">
        <v>-0.39</v>
      </c>
      <c r="H34" s="441">
        <v>-0.4</v>
      </c>
      <c r="I34" s="441">
        <v>-0.39</v>
      </c>
      <c r="J34" s="442">
        <v>-0.37</v>
      </c>
      <c r="K34" s="433"/>
      <c r="L34" s="538"/>
      <c r="M34" s="433" t="s">
        <v>273</v>
      </c>
      <c r="N34" s="385">
        <v>-0.43</v>
      </c>
      <c r="O34" s="386">
        <v>-0.42</v>
      </c>
      <c r="P34" s="386">
        <v>-0.41</v>
      </c>
      <c r="Q34" s="387">
        <v>-0.41</v>
      </c>
      <c r="R34" s="387">
        <v>-0.42</v>
      </c>
      <c r="S34" s="441">
        <v>-0.43</v>
      </c>
      <c r="T34" s="441">
        <v>-0.43</v>
      </c>
      <c r="U34" s="442">
        <v>-0.43</v>
      </c>
      <c r="V34" s="433"/>
      <c r="W34" s="538"/>
      <c r="X34" s="433" t="s">
        <v>273</v>
      </c>
      <c r="Y34" s="385">
        <v>-0.46</v>
      </c>
      <c r="Z34" s="386">
        <v>-0.45</v>
      </c>
      <c r="AA34" s="386">
        <v>-0.45</v>
      </c>
      <c r="AB34" s="387">
        <v>-0.44</v>
      </c>
      <c r="AC34" s="387">
        <v>-0.45</v>
      </c>
      <c r="AD34" s="441">
        <v>-0.46</v>
      </c>
      <c r="AE34" s="441">
        <v>-0.48</v>
      </c>
      <c r="AF34" s="442">
        <v>-0.45</v>
      </c>
      <c r="AG34" s="433"/>
      <c r="AH34" s="538"/>
      <c r="AI34" s="433" t="s">
        <v>273</v>
      </c>
      <c r="AJ34" s="385">
        <v>-0.59</v>
      </c>
      <c r="AK34" s="386">
        <v>-0.59</v>
      </c>
      <c r="AL34" s="386">
        <v>-0.57999999999999996</v>
      </c>
      <c r="AM34" s="387">
        <v>-0.56999999999999995</v>
      </c>
      <c r="AN34" s="387">
        <v>-0.56000000000000005</v>
      </c>
      <c r="AO34" s="441">
        <v>-0.55500000000000005</v>
      </c>
      <c r="AP34" s="441">
        <v>-0.54</v>
      </c>
      <c r="AQ34" s="442">
        <v>-0.56999999999999995</v>
      </c>
    </row>
    <row r="35" spans="1:43" x14ac:dyDescent="0.25">
      <c r="A35" s="432"/>
      <c r="B35" s="428" t="s">
        <v>279</v>
      </c>
      <c r="C35" s="385">
        <v>-0.39</v>
      </c>
      <c r="D35" s="386">
        <v>-0.4</v>
      </c>
      <c r="E35" s="386">
        <v>-0.41</v>
      </c>
      <c r="F35" s="387">
        <v>-0.4</v>
      </c>
      <c r="G35" s="387">
        <v>-0.38</v>
      </c>
      <c r="H35" s="441">
        <v>-0.4</v>
      </c>
      <c r="I35" s="441">
        <v>-0.4</v>
      </c>
      <c r="J35" s="442">
        <v>-0.36</v>
      </c>
      <c r="K35" s="433"/>
      <c r="L35" s="538"/>
      <c r="M35" s="433" t="s">
        <v>279</v>
      </c>
      <c r="N35" s="385">
        <v>-0.45</v>
      </c>
      <c r="O35" s="386">
        <v>-0.44</v>
      </c>
      <c r="P35" s="386">
        <v>-0.45</v>
      </c>
      <c r="Q35" s="387">
        <v>-0.43</v>
      </c>
      <c r="R35" s="387">
        <v>-0.44</v>
      </c>
      <c r="S35" s="441">
        <v>-0.45</v>
      </c>
      <c r="T35" s="441">
        <v>-0.45</v>
      </c>
      <c r="U35" s="442">
        <v>-0.4</v>
      </c>
      <c r="V35" s="433"/>
      <c r="W35" s="538"/>
      <c r="X35" s="433" t="s">
        <v>279</v>
      </c>
      <c r="Y35" s="385">
        <v>-0.47</v>
      </c>
      <c r="Z35" s="386">
        <v>-0.47</v>
      </c>
      <c r="AA35" s="386">
        <v>-0.48</v>
      </c>
      <c r="AB35" s="387">
        <v>-0.46</v>
      </c>
      <c r="AC35" s="387">
        <v>-0.46</v>
      </c>
      <c r="AD35" s="441">
        <v>-0.47</v>
      </c>
      <c r="AE35" s="441">
        <v>-0.47</v>
      </c>
      <c r="AF35" s="442">
        <v>-0.42</v>
      </c>
      <c r="AG35" s="433"/>
      <c r="AH35" s="538"/>
      <c r="AI35" s="433" t="s">
        <v>279</v>
      </c>
      <c r="AJ35" s="385">
        <v>-0.56999999999999995</v>
      </c>
      <c r="AK35" s="386">
        <v>-0.56999999999999995</v>
      </c>
      <c r="AL35" s="386">
        <v>-0.57999999999999996</v>
      </c>
      <c r="AM35" s="387">
        <v>-0.56999999999999995</v>
      </c>
      <c r="AN35" s="387">
        <v>-0.56000000000000005</v>
      </c>
      <c r="AO35" s="441">
        <v>-0.57999999999999996</v>
      </c>
      <c r="AP35" s="441">
        <v>-0.56000000000000005</v>
      </c>
      <c r="AQ35" s="442">
        <v>-0.52</v>
      </c>
    </row>
    <row r="36" spans="1:43" x14ac:dyDescent="0.25">
      <c r="A36" s="432"/>
      <c r="B36" s="428" t="s">
        <v>285</v>
      </c>
      <c r="C36" s="388">
        <v>-0.38</v>
      </c>
      <c r="D36" s="389">
        <v>-0.4</v>
      </c>
      <c r="E36" s="389">
        <v>-0.39</v>
      </c>
      <c r="F36" s="390">
        <v>-0.41</v>
      </c>
      <c r="G36" s="390">
        <v>-0.4</v>
      </c>
      <c r="H36" s="443">
        <v>-0.39</v>
      </c>
      <c r="I36" s="443">
        <v>-0.39</v>
      </c>
      <c r="J36" s="444">
        <v>-0.36</v>
      </c>
      <c r="K36" s="433"/>
      <c r="L36" s="538"/>
      <c r="M36" s="433" t="s">
        <v>285</v>
      </c>
      <c r="N36" s="388">
        <v>-0.45</v>
      </c>
      <c r="O36" s="389">
        <v>-0.45</v>
      </c>
      <c r="P36" s="389">
        <v>-0.43</v>
      </c>
      <c r="Q36" s="390">
        <v>-0.44</v>
      </c>
      <c r="R36" s="390">
        <v>-0.43</v>
      </c>
      <c r="S36" s="443">
        <v>-0.43</v>
      </c>
      <c r="T36" s="443">
        <v>-0.45</v>
      </c>
      <c r="U36" s="444">
        <v>-0.4</v>
      </c>
      <c r="V36" s="433"/>
      <c r="W36" s="538"/>
      <c r="X36" s="433" t="s">
        <v>285</v>
      </c>
      <c r="Y36" s="388">
        <v>-0.47</v>
      </c>
      <c r="Z36" s="389">
        <v>-0.48</v>
      </c>
      <c r="AA36" s="389">
        <v>-0.49</v>
      </c>
      <c r="AB36" s="390">
        <v>-0.49</v>
      </c>
      <c r="AC36" s="390">
        <v>-0.48</v>
      </c>
      <c r="AD36" s="443">
        <v>-0.48</v>
      </c>
      <c r="AE36" s="443">
        <v>-0.49</v>
      </c>
      <c r="AF36" s="444">
        <v>-0.46</v>
      </c>
      <c r="AG36" s="433"/>
      <c r="AH36" s="538"/>
      <c r="AI36" s="433" t="s">
        <v>285</v>
      </c>
      <c r="AJ36" s="388">
        <v>-0.59</v>
      </c>
      <c r="AK36" s="389">
        <v>-0.57999999999999996</v>
      </c>
      <c r="AL36" s="389">
        <v>-0.59</v>
      </c>
      <c r="AM36" s="390">
        <v>-0.57999999999999996</v>
      </c>
      <c r="AN36" s="390">
        <v>-0.56000000000000005</v>
      </c>
      <c r="AO36" s="443">
        <v>-0.55000000000000004</v>
      </c>
      <c r="AP36" s="443">
        <v>-0.54</v>
      </c>
      <c r="AQ36" s="444">
        <v>-0.53</v>
      </c>
    </row>
    <row r="37" spans="1:43" x14ac:dyDescent="0.25">
      <c r="A37" s="432"/>
      <c r="C37" s="433"/>
      <c r="D37" s="433"/>
      <c r="E37" s="433"/>
      <c r="F37" s="433"/>
      <c r="G37" s="433"/>
      <c r="H37" s="433"/>
      <c r="I37" s="433"/>
      <c r="J37" s="433"/>
      <c r="K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430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538" t="s">
        <v>1011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538" t="s">
        <v>1015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538" t="s">
        <v>1019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432"/>
      <c r="B39" s="428" t="s">
        <v>186</v>
      </c>
      <c r="C39" s="368">
        <v>-0.59</v>
      </c>
      <c r="D39" s="440">
        <v>-0.54</v>
      </c>
      <c r="E39" s="369">
        <v>-0.56000000000000005</v>
      </c>
      <c r="F39" s="370">
        <v>-0.55000000000000004</v>
      </c>
      <c r="G39" s="370">
        <v>-0.55000000000000004</v>
      </c>
      <c r="H39" s="371">
        <v>-0.52</v>
      </c>
      <c r="I39" s="371">
        <v>-0.51</v>
      </c>
      <c r="J39" s="372">
        <v>-0.4</v>
      </c>
      <c r="K39" s="433"/>
      <c r="L39" s="538"/>
      <c r="M39" s="433" t="s">
        <v>186</v>
      </c>
      <c r="N39" s="368">
        <v>-0.62</v>
      </c>
      <c r="O39" s="440">
        <v>-0.6</v>
      </c>
      <c r="P39" s="369">
        <v>-0.61</v>
      </c>
      <c r="Q39" s="370">
        <v>-0.6</v>
      </c>
      <c r="R39" s="370">
        <v>-0.59</v>
      </c>
      <c r="S39" s="371">
        <v>-0.57999999999999996</v>
      </c>
      <c r="T39" s="371">
        <v>-0.54</v>
      </c>
      <c r="U39" s="372">
        <v>-0.43</v>
      </c>
      <c r="V39" s="433"/>
      <c r="W39" s="538"/>
      <c r="X39" s="433" t="s">
        <v>186</v>
      </c>
      <c r="Y39" s="368">
        <v>-0.67</v>
      </c>
      <c r="Z39" s="440">
        <v>-0.64</v>
      </c>
      <c r="AA39" s="369">
        <v>-0.64</v>
      </c>
      <c r="AB39" s="370">
        <v>-0.65</v>
      </c>
      <c r="AC39" s="370">
        <v>-0.64</v>
      </c>
      <c r="AD39" s="371">
        <v>-0.64</v>
      </c>
      <c r="AE39" s="371">
        <v>-0.6</v>
      </c>
      <c r="AF39" s="372">
        <v>-0.5</v>
      </c>
      <c r="AG39" s="433"/>
      <c r="AH39" s="538"/>
      <c r="AI39" s="433" t="s">
        <v>186</v>
      </c>
      <c r="AJ39" s="368">
        <v>-0.71</v>
      </c>
      <c r="AK39" s="440">
        <v>-0.7</v>
      </c>
      <c r="AL39" s="369">
        <v>-0.71</v>
      </c>
      <c r="AM39" s="370">
        <v>-0.71</v>
      </c>
      <c r="AN39" s="370">
        <v>-0.72</v>
      </c>
      <c r="AO39" s="371">
        <v>-0.7</v>
      </c>
      <c r="AP39" s="371">
        <v>-0.69</v>
      </c>
      <c r="AQ39" s="372">
        <v>-0.59</v>
      </c>
    </row>
    <row r="40" spans="1:43" x14ac:dyDescent="0.25">
      <c r="A40" s="432"/>
      <c r="B40" s="428" t="s">
        <v>213</v>
      </c>
      <c r="C40" s="373">
        <v>-0.53</v>
      </c>
      <c r="D40" s="374">
        <v>-0.52</v>
      </c>
      <c r="E40" s="375">
        <v>-0.54</v>
      </c>
      <c r="F40" s="376">
        <v>-0.53</v>
      </c>
      <c r="G40" s="376">
        <v>-0.54</v>
      </c>
      <c r="H40" s="377">
        <v>-0.53</v>
      </c>
      <c r="I40" s="377">
        <v>-0.51</v>
      </c>
      <c r="J40" s="378">
        <v>-0.43</v>
      </c>
      <c r="K40" s="433"/>
      <c r="L40" s="538"/>
      <c r="M40" s="433" t="s">
        <v>213</v>
      </c>
      <c r="N40" s="373">
        <v>-0.61</v>
      </c>
      <c r="O40" s="374">
        <v>-0.57999999999999996</v>
      </c>
      <c r="P40" s="375">
        <v>-0.6</v>
      </c>
      <c r="Q40" s="376">
        <v>-0.59</v>
      </c>
      <c r="R40" s="376">
        <v>-0.56999999999999995</v>
      </c>
      <c r="S40" s="377">
        <v>-0.56000000000000005</v>
      </c>
      <c r="T40" s="377">
        <v>-0.54</v>
      </c>
      <c r="U40" s="378">
        <v>-0.45</v>
      </c>
      <c r="V40" s="433"/>
      <c r="W40" s="538"/>
      <c r="X40" s="433" t="s">
        <v>213</v>
      </c>
      <c r="Y40" s="373">
        <v>-0.65</v>
      </c>
      <c r="Z40" s="374">
        <v>-0.62</v>
      </c>
      <c r="AA40" s="375">
        <v>-0.64</v>
      </c>
      <c r="AB40" s="376">
        <v>-0.64</v>
      </c>
      <c r="AC40" s="376">
        <v>-0.63</v>
      </c>
      <c r="AD40" s="377">
        <v>-0.63</v>
      </c>
      <c r="AE40" s="377">
        <v>-0.61</v>
      </c>
      <c r="AF40" s="378">
        <v>-0.53</v>
      </c>
      <c r="AG40" s="433"/>
      <c r="AH40" s="538"/>
      <c r="AI40" s="433" t="s">
        <v>213</v>
      </c>
      <c r="AJ40" s="373">
        <v>-0.71</v>
      </c>
      <c r="AK40" s="374">
        <v>-0.69</v>
      </c>
      <c r="AL40" s="375">
        <v>-0.7</v>
      </c>
      <c r="AM40" s="376">
        <v>-0.71</v>
      </c>
      <c r="AN40" s="376">
        <v>-0.72</v>
      </c>
      <c r="AO40" s="377">
        <v>-0.71</v>
      </c>
      <c r="AP40" s="377">
        <v>-0.7</v>
      </c>
      <c r="AQ40" s="378">
        <v>-0.59</v>
      </c>
    </row>
    <row r="41" spans="1:43" x14ac:dyDescent="0.25">
      <c r="A41" s="432"/>
      <c r="B41" s="428" t="s">
        <v>233</v>
      </c>
      <c r="C41" s="379">
        <v>-0.51</v>
      </c>
      <c r="D41" s="380">
        <v>-0.51</v>
      </c>
      <c r="E41" s="381">
        <v>-0.55000000000000004</v>
      </c>
      <c r="F41" s="376">
        <v>-0.53</v>
      </c>
      <c r="G41" s="376">
        <v>-0.52</v>
      </c>
      <c r="H41" s="377">
        <v>-0.53</v>
      </c>
      <c r="I41" s="377">
        <v>-0.51</v>
      </c>
      <c r="J41" s="378">
        <v>-0.42</v>
      </c>
      <c r="K41" s="433"/>
      <c r="L41" s="538"/>
      <c r="M41" s="433" t="s">
        <v>233</v>
      </c>
      <c r="N41" s="379">
        <v>-0.56999999999999995</v>
      </c>
      <c r="O41" s="380">
        <v>-0.56000000000000005</v>
      </c>
      <c r="P41" s="381">
        <v>-0.57999999999999996</v>
      </c>
      <c r="Q41" s="376">
        <v>-0.57999999999999996</v>
      </c>
      <c r="R41" s="376">
        <v>-0.56000000000000005</v>
      </c>
      <c r="S41" s="377">
        <v>-0.55000000000000004</v>
      </c>
      <c r="T41" s="377">
        <v>-0.54</v>
      </c>
      <c r="U41" s="378">
        <v>-0.44</v>
      </c>
      <c r="V41" s="433"/>
      <c r="W41" s="538"/>
      <c r="X41" s="433" t="s">
        <v>233</v>
      </c>
      <c r="Y41" s="379">
        <v>-0.61</v>
      </c>
      <c r="Z41" s="380">
        <v>-0.62</v>
      </c>
      <c r="AA41" s="381">
        <v>-0.62</v>
      </c>
      <c r="AB41" s="376">
        <v>-0.62</v>
      </c>
      <c r="AC41" s="376">
        <v>-0.64</v>
      </c>
      <c r="AD41" s="377">
        <v>-0.62</v>
      </c>
      <c r="AE41" s="377">
        <v>-0.6</v>
      </c>
      <c r="AF41" s="378">
        <v>-0.52</v>
      </c>
      <c r="AG41" s="433"/>
      <c r="AH41" s="538"/>
      <c r="AI41" s="433" t="s">
        <v>233</v>
      </c>
      <c r="AJ41" s="379">
        <v>-0.71</v>
      </c>
      <c r="AK41" s="380">
        <v>-0.71</v>
      </c>
      <c r="AL41" s="381">
        <v>-0.71</v>
      </c>
      <c r="AM41" s="376">
        <v>-0.71</v>
      </c>
      <c r="AN41" s="376">
        <v>-0.72</v>
      </c>
      <c r="AO41" s="377">
        <v>-0.71</v>
      </c>
      <c r="AP41" s="377">
        <v>-0.69</v>
      </c>
      <c r="AQ41" s="378">
        <v>-0.62</v>
      </c>
    </row>
    <row r="42" spans="1:43" x14ac:dyDescent="0.25">
      <c r="A42" s="432"/>
      <c r="B42" s="428" t="s">
        <v>215</v>
      </c>
      <c r="C42" s="382">
        <v>-0.5</v>
      </c>
      <c r="D42" s="383">
        <v>-0.49</v>
      </c>
      <c r="E42" s="383">
        <v>-0.52</v>
      </c>
      <c r="F42" s="384">
        <v>-0.52</v>
      </c>
      <c r="G42" s="384">
        <v>-0.52</v>
      </c>
      <c r="H42" s="393">
        <v>-0.52</v>
      </c>
      <c r="I42" s="393">
        <v>-0.51</v>
      </c>
      <c r="J42" s="394">
        <v>-0.43</v>
      </c>
      <c r="K42" s="433"/>
      <c r="L42" s="538"/>
      <c r="M42" s="433" t="s">
        <v>215</v>
      </c>
      <c r="N42" s="382">
        <v>-0.56000000000000005</v>
      </c>
      <c r="O42" s="383">
        <v>-0.55000000000000004</v>
      </c>
      <c r="P42" s="383">
        <v>-0.56000000000000005</v>
      </c>
      <c r="Q42" s="384">
        <v>-0.56999999999999995</v>
      </c>
      <c r="R42" s="384">
        <v>-0.55000000000000004</v>
      </c>
      <c r="S42" s="393">
        <v>-0.55000000000000004</v>
      </c>
      <c r="T42" s="393">
        <v>-0.54</v>
      </c>
      <c r="U42" s="394">
        <v>-0.46</v>
      </c>
      <c r="V42" s="433"/>
      <c r="W42" s="538"/>
      <c r="X42" s="433" t="s">
        <v>215</v>
      </c>
      <c r="Y42" s="382">
        <v>-0.61</v>
      </c>
      <c r="Z42" s="383">
        <v>-0.6</v>
      </c>
      <c r="AA42" s="383">
        <v>-0.61</v>
      </c>
      <c r="AB42" s="384">
        <v>-0.6</v>
      </c>
      <c r="AC42" s="384">
        <v>-0.63</v>
      </c>
      <c r="AD42" s="393">
        <v>-0.61</v>
      </c>
      <c r="AE42" s="393">
        <v>-0.57999999999999996</v>
      </c>
      <c r="AF42" s="394">
        <v>-0.54</v>
      </c>
      <c r="AG42" s="433"/>
      <c r="AH42" s="538"/>
      <c r="AI42" s="433" t="s">
        <v>215</v>
      </c>
      <c r="AJ42" s="382">
        <v>-0.69</v>
      </c>
      <c r="AK42" s="383">
        <v>-0.7</v>
      </c>
      <c r="AL42" s="383">
        <v>-0.7</v>
      </c>
      <c r="AM42" s="384">
        <v>-0.7</v>
      </c>
      <c r="AN42" s="384">
        <v>-0.71</v>
      </c>
      <c r="AO42" s="393">
        <v>-0.72</v>
      </c>
      <c r="AP42" s="393">
        <v>-0.69</v>
      </c>
      <c r="AQ42" s="394">
        <v>-0.61</v>
      </c>
    </row>
    <row r="43" spans="1:43" x14ac:dyDescent="0.25">
      <c r="A43" s="432"/>
      <c r="B43" s="428" t="s">
        <v>250</v>
      </c>
      <c r="C43" s="382">
        <v>-0.46</v>
      </c>
      <c r="D43" s="383">
        <v>-0.48</v>
      </c>
      <c r="E43" s="383">
        <v>-0.48</v>
      </c>
      <c r="F43" s="384">
        <v>-0.47</v>
      </c>
      <c r="G43" s="384">
        <v>-0.5</v>
      </c>
      <c r="H43" s="393">
        <v>-0.49</v>
      </c>
      <c r="I43" s="393">
        <v>-0.49</v>
      </c>
      <c r="J43" s="394">
        <v>-0.42</v>
      </c>
      <c r="K43" s="433"/>
      <c r="L43" s="538"/>
      <c r="M43" s="433" t="s">
        <v>250</v>
      </c>
      <c r="N43" s="382">
        <v>-0.49</v>
      </c>
      <c r="O43" s="383">
        <v>-0.52</v>
      </c>
      <c r="P43" s="383">
        <v>-0.52</v>
      </c>
      <c r="Q43" s="384">
        <v>-0.53</v>
      </c>
      <c r="R43" s="384">
        <v>-0.55000000000000004</v>
      </c>
      <c r="S43" s="393">
        <v>-0.53</v>
      </c>
      <c r="T43" s="393">
        <v>-0.54</v>
      </c>
      <c r="U43" s="394">
        <v>-0.45</v>
      </c>
      <c r="V43" s="433"/>
      <c r="W43" s="538"/>
      <c r="X43" s="433" t="s">
        <v>250</v>
      </c>
      <c r="Y43" s="382">
        <v>-0.56000000000000005</v>
      </c>
      <c r="Z43" s="383">
        <v>-0.59</v>
      </c>
      <c r="AA43" s="383">
        <v>-0.59</v>
      </c>
      <c r="AB43" s="384">
        <v>-0.59</v>
      </c>
      <c r="AC43" s="384">
        <v>-0.6</v>
      </c>
      <c r="AD43" s="393">
        <v>-0.57999999999999996</v>
      </c>
      <c r="AE43" s="393">
        <v>-0.59</v>
      </c>
      <c r="AF43" s="394">
        <v>-0.51</v>
      </c>
      <c r="AG43" s="433"/>
      <c r="AH43" s="538"/>
      <c r="AI43" s="433" t="s">
        <v>250</v>
      </c>
      <c r="AJ43" s="382">
        <v>-0.65</v>
      </c>
      <c r="AK43" s="383">
        <v>-0.67</v>
      </c>
      <c r="AL43" s="383">
        <v>-0.7</v>
      </c>
      <c r="AM43" s="384">
        <v>-0.71</v>
      </c>
      <c r="AN43" s="384">
        <v>-0.7</v>
      </c>
      <c r="AO43" s="393">
        <v>-0.7</v>
      </c>
      <c r="AP43" s="393">
        <v>-0.69</v>
      </c>
      <c r="AQ43" s="394">
        <v>-0.62</v>
      </c>
    </row>
    <row r="44" spans="1:43" x14ac:dyDescent="0.25">
      <c r="A44" s="432"/>
      <c r="B44" s="428" t="s">
        <v>258</v>
      </c>
      <c r="C44" s="382">
        <v>-0.45</v>
      </c>
      <c r="D44" s="383">
        <v>-0.46</v>
      </c>
      <c r="E44" s="383">
        <v>-0.45</v>
      </c>
      <c r="F44" s="384">
        <v>-0.44</v>
      </c>
      <c r="G44" s="384">
        <v>-0.44</v>
      </c>
      <c r="H44" s="393">
        <v>-0.44</v>
      </c>
      <c r="I44" s="393">
        <v>-0.45</v>
      </c>
      <c r="J44" s="394">
        <v>-0.38</v>
      </c>
      <c r="K44" s="433"/>
      <c r="L44" s="538"/>
      <c r="M44" s="433" t="s">
        <v>258</v>
      </c>
      <c r="N44" s="382">
        <v>-0.49</v>
      </c>
      <c r="O44" s="383">
        <v>-0.52</v>
      </c>
      <c r="P44" s="383">
        <v>-0.52</v>
      </c>
      <c r="Q44" s="384">
        <v>-0.51</v>
      </c>
      <c r="R44" s="384">
        <v>-0.5</v>
      </c>
      <c r="S44" s="393">
        <v>-0.49</v>
      </c>
      <c r="T44" s="393">
        <v>-0.51</v>
      </c>
      <c r="U44" s="394">
        <v>-0.47</v>
      </c>
      <c r="V44" s="433"/>
      <c r="W44" s="538"/>
      <c r="X44" s="433" t="s">
        <v>258</v>
      </c>
      <c r="Y44" s="382">
        <v>-0.54</v>
      </c>
      <c r="Z44" s="383">
        <v>-0.56000000000000005</v>
      </c>
      <c r="AA44" s="383">
        <v>-0.56000000000000005</v>
      </c>
      <c r="AB44" s="384">
        <v>-0.56000000000000005</v>
      </c>
      <c r="AC44" s="384">
        <v>-0.55000000000000004</v>
      </c>
      <c r="AD44" s="393">
        <v>-0.56000000000000005</v>
      </c>
      <c r="AE44" s="393">
        <v>-0.56000000000000005</v>
      </c>
      <c r="AF44" s="394">
        <v>-0.49</v>
      </c>
      <c r="AG44" s="433"/>
      <c r="AH44" s="538"/>
      <c r="AI44" s="433" t="s">
        <v>258</v>
      </c>
      <c r="AJ44" s="382">
        <v>-0.67</v>
      </c>
      <c r="AK44" s="383">
        <v>-0.67</v>
      </c>
      <c r="AL44" s="383">
        <v>-0.69</v>
      </c>
      <c r="AM44" s="384">
        <v>-0.68</v>
      </c>
      <c r="AN44" s="384">
        <v>-0.69</v>
      </c>
      <c r="AO44" s="393">
        <v>-0.7</v>
      </c>
      <c r="AP44" s="393">
        <v>-0.68</v>
      </c>
      <c r="AQ44" s="394">
        <v>-0.61</v>
      </c>
    </row>
    <row r="45" spans="1:43" x14ac:dyDescent="0.25">
      <c r="A45" s="432"/>
      <c r="B45" s="428" t="s">
        <v>265</v>
      </c>
      <c r="C45" s="385">
        <v>-0.4</v>
      </c>
      <c r="D45" s="386">
        <v>-0.4</v>
      </c>
      <c r="E45" s="386">
        <v>-0.39</v>
      </c>
      <c r="F45" s="387">
        <v>-0.39</v>
      </c>
      <c r="G45" s="387">
        <v>-0.43</v>
      </c>
      <c r="H45" s="441">
        <v>-0.44</v>
      </c>
      <c r="I45" s="441">
        <v>-0.45</v>
      </c>
      <c r="J45" s="442">
        <v>-0.43</v>
      </c>
      <c r="K45" s="433"/>
      <c r="L45" s="538"/>
      <c r="M45" s="433" t="s">
        <v>265</v>
      </c>
      <c r="N45" s="385">
        <v>-0.48</v>
      </c>
      <c r="O45" s="386">
        <v>-0.47</v>
      </c>
      <c r="P45" s="386">
        <v>-0.47</v>
      </c>
      <c r="Q45" s="387">
        <v>-0.46</v>
      </c>
      <c r="R45" s="387">
        <v>-0.49</v>
      </c>
      <c r="S45" s="441">
        <v>-0.5</v>
      </c>
      <c r="T45" s="441">
        <v>-0.5</v>
      </c>
      <c r="U45" s="442">
        <v>-0.46</v>
      </c>
      <c r="V45" s="433"/>
      <c r="W45" s="538"/>
      <c r="X45" s="433" t="s">
        <v>265</v>
      </c>
      <c r="Y45" s="385">
        <v>-0.52</v>
      </c>
      <c r="Z45" s="386">
        <v>-0.52</v>
      </c>
      <c r="AA45" s="386">
        <v>-0.51</v>
      </c>
      <c r="AB45" s="387">
        <v>-0.5</v>
      </c>
      <c r="AC45" s="387">
        <v>-0.51</v>
      </c>
      <c r="AD45" s="441">
        <v>-0.54</v>
      </c>
      <c r="AE45" s="441">
        <v>-0.53</v>
      </c>
      <c r="AF45" s="442">
        <v>-0.48</v>
      </c>
      <c r="AG45" s="433"/>
      <c r="AH45" s="538"/>
      <c r="AI45" s="433" t="s">
        <v>265</v>
      </c>
      <c r="AJ45" s="385">
        <v>-0.63</v>
      </c>
      <c r="AK45" s="386">
        <v>-0.64</v>
      </c>
      <c r="AL45" s="386">
        <v>-0.65</v>
      </c>
      <c r="AM45" s="387">
        <v>-0.64</v>
      </c>
      <c r="AN45" s="387">
        <v>-0.64</v>
      </c>
      <c r="AO45" s="441">
        <v>-0.65</v>
      </c>
      <c r="AP45" s="441">
        <v>-0.63</v>
      </c>
      <c r="AQ45" s="442">
        <v>-0.61</v>
      </c>
    </row>
    <row r="46" spans="1:43" x14ac:dyDescent="0.25">
      <c r="A46" s="432"/>
      <c r="B46" s="428" t="s">
        <v>273</v>
      </c>
      <c r="C46" s="385">
        <v>-0.43</v>
      </c>
      <c r="D46" s="386">
        <v>-0.41</v>
      </c>
      <c r="E46" s="386">
        <v>-0.38</v>
      </c>
      <c r="F46" s="387">
        <v>-0.4</v>
      </c>
      <c r="G46" s="387">
        <v>-0.42</v>
      </c>
      <c r="H46" s="441">
        <v>-0.43</v>
      </c>
      <c r="I46" s="441">
        <v>-0.42</v>
      </c>
      <c r="J46" s="442">
        <v>-0.4</v>
      </c>
      <c r="K46" s="433"/>
      <c r="L46" s="538"/>
      <c r="M46" s="433" t="s">
        <v>273</v>
      </c>
      <c r="N46" s="385">
        <v>-0.47</v>
      </c>
      <c r="O46" s="386">
        <v>-0.47</v>
      </c>
      <c r="P46" s="386">
        <v>-0.46</v>
      </c>
      <c r="Q46" s="387">
        <v>-0.46</v>
      </c>
      <c r="R46" s="387">
        <v>-0.45</v>
      </c>
      <c r="S46" s="441">
        <v>-0.46</v>
      </c>
      <c r="T46" s="441">
        <v>-0.46</v>
      </c>
      <c r="U46" s="442">
        <v>-0.45</v>
      </c>
      <c r="V46" s="433"/>
      <c r="W46" s="538"/>
      <c r="X46" s="433" t="s">
        <v>273</v>
      </c>
      <c r="Y46" s="385">
        <v>-0.51</v>
      </c>
      <c r="Z46" s="386">
        <v>-0.5</v>
      </c>
      <c r="AA46" s="386">
        <v>-0.49</v>
      </c>
      <c r="AB46" s="387">
        <v>-0.5</v>
      </c>
      <c r="AC46" s="387">
        <v>-0.51</v>
      </c>
      <c r="AD46" s="441">
        <v>-0.5</v>
      </c>
      <c r="AE46" s="441">
        <v>-0.52</v>
      </c>
      <c r="AF46" s="442">
        <v>-0.49</v>
      </c>
      <c r="AG46" s="433"/>
      <c r="AH46" s="538"/>
      <c r="AI46" s="433" t="s">
        <v>273</v>
      </c>
      <c r="AJ46" s="385">
        <v>-0.62</v>
      </c>
      <c r="AK46" s="386">
        <v>-0.62</v>
      </c>
      <c r="AL46" s="386">
        <v>-0.62</v>
      </c>
      <c r="AM46" s="387">
        <v>-0.61</v>
      </c>
      <c r="AN46" s="387">
        <v>-0.59</v>
      </c>
      <c r="AO46" s="441">
        <v>-0.58499999999999996</v>
      </c>
      <c r="AP46" s="441">
        <v>-0.57999999999999996</v>
      </c>
      <c r="AQ46" s="442">
        <v>-0.61</v>
      </c>
    </row>
    <row r="47" spans="1:43" x14ac:dyDescent="0.25">
      <c r="A47" s="432"/>
      <c r="B47" s="428" t="s">
        <v>279</v>
      </c>
      <c r="C47" s="385">
        <v>-0.41</v>
      </c>
      <c r="D47" s="386">
        <v>-0.43</v>
      </c>
      <c r="E47" s="386">
        <v>-0.44</v>
      </c>
      <c r="F47" s="387">
        <v>-0.43</v>
      </c>
      <c r="G47" s="387">
        <v>-0.41</v>
      </c>
      <c r="H47" s="441">
        <v>-0.43</v>
      </c>
      <c r="I47" s="441">
        <v>-0.45</v>
      </c>
      <c r="J47" s="442">
        <v>-0.39</v>
      </c>
      <c r="K47" s="433"/>
      <c r="L47" s="538"/>
      <c r="M47" s="433" t="s">
        <v>279</v>
      </c>
      <c r="N47" s="385">
        <v>-0.48</v>
      </c>
      <c r="O47" s="386">
        <v>-0.46</v>
      </c>
      <c r="P47" s="386">
        <v>-0.47</v>
      </c>
      <c r="Q47" s="387">
        <v>-0.46</v>
      </c>
      <c r="R47" s="387">
        <v>-0.47</v>
      </c>
      <c r="S47" s="441">
        <v>-0.48</v>
      </c>
      <c r="T47" s="441">
        <v>-0.48</v>
      </c>
      <c r="U47" s="442">
        <v>-0.44</v>
      </c>
      <c r="V47" s="433"/>
      <c r="W47" s="538"/>
      <c r="X47" s="433" t="s">
        <v>279</v>
      </c>
      <c r="Y47" s="385">
        <v>-0.52</v>
      </c>
      <c r="Z47" s="386">
        <v>-0.52</v>
      </c>
      <c r="AA47" s="386">
        <v>-0.51</v>
      </c>
      <c r="AB47" s="387">
        <v>-0.5</v>
      </c>
      <c r="AC47" s="387">
        <v>-0.51</v>
      </c>
      <c r="AD47" s="441">
        <v>-0.53</v>
      </c>
      <c r="AE47" s="441">
        <v>-0.52</v>
      </c>
      <c r="AF47" s="442">
        <v>-0.47</v>
      </c>
      <c r="AG47" s="433"/>
      <c r="AH47" s="538"/>
      <c r="AI47" s="433" t="s">
        <v>279</v>
      </c>
      <c r="AJ47" s="385">
        <v>-0.6</v>
      </c>
      <c r="AK47" s="386">
        <v>-0.6</v>
      </c>
      <c r="AL47" s="386">
        <v>-0.61</v>
      </c>
      <c r="AM47" s="387">
        <v>-0.6</v>
      </c>
      <c r="AN47" s="387">
        <v>-0.59</v>
      </c>
      <c r="AO47" s="441">
        <v>-0.61</v>
      </c>
      <c r="AP47" s="441">
        <v>-0.59</v>
      </c>
      <c r="AQ47" s="442">
        <v>-0.56000000000000005</v>
      </c>
    </row>
    <row r="48" spans="1:43" x14ac:dyDescent="0.25">
      <c r="A48" s="432"/>
      <c r="B48" s="428" t="s">
        <v>285</v>
      </c>
      <c r="C48" s="388">
        <v>-0.41</v>
      </c>
      <c r="D48" s="389">
        <v>-0.43</v>
      </c>
      <c r="E48" s="389">
        <v>-0.42</v>
      </c>
      <c r="F48" s="390">
        <v>-0.44</v>
      </c>
      <c r="G48" s="390">
        <v>-0.42</v>
      </c>
      <c r="H48" s="443">
        <v>-0.42</v>
      </c>
      <c r="I48" s="443">
        <v>-0.44</v>
      </c>
      <c r="J48" s="444">
        <v>-0.39</v>
      </c>
      <c r="K48" s="433"/>
      <c r="L48" s="538"/>
      <c r="M48" s="433" t="s">
        <v>285</v>
      </c>
      <c r="N48" s="388">
        <v>-0.47</v>
      </c>
      <c r="O48" s="389">
        <v>-0.48</v>
      </c>
      <c r="P48" s="389">
        <v>-0.47</v>
      </c>
      <c r="Q48" s="390">
        <v>-0.47</v>
      </c>
      <c r="R48" s="390">
        <v>-0.45</v>
      </c>
      <c r="S48" s="443">
        <v>-0.46</v>
      </c>
      <c r="T48" s="443">
        <v>-0.47</v>
      </c>
      <c r="U48" s="444">
        <v>-0.42</v>
      </c>
      <c r="V48" s="433"/>
      <c r="W48" s="538"/>
      <c r="X48" s="433" t="s">
        <v>285</v>
      </c>
      <c r="Y48" s="388">
        <v>-0.52</v>
      </c>
      <c r="Z48" s="389">
        <v>-0.51</v>
      </c>
      <c r="AA48" s="389">
        <v>-0.51</v>
      </c>
      <c r="AB48" s="390">
        <v>-0.52</v>
      </c>
      <c r="AC48" s="390">
        <v>-0.53</v>
      </c>
      <c r="AD48" s="443">
        <v>-0.53</v>
      </c>
      <c r="AE48" s="443">
        <v>-0.53</v>
      </c>
      <c r="AF48" s="444">
        <v>-0.5</v>
      </c>
      <c r="AG48" s="433"/>
      <c r="AH48" s="538"/>
      <c r="AI48" s="433" t="s">
        <v>285</v>
      </c>
      <c r="AJ48" s="388">
        <v>-0.61</v>
      </c>
      <c r="AK48" s="389">
        <v>-0.62</v>
      </c>
      <c r="AL48" s="389">
        <v>-0.61</v>
      </c>
      <c r="AM48" s="390">
        <v>-0.6</v>
      </c>
      <c r="AN48" s="390">
        <v>-0.6</v>
      </c>
      <c r="AO48" s="443">
        <v>-0.59</v>
      </c>
      <c r="AP48" s="443">
        <v>-0.59</v>
      </c>
      <c r="AQ48" s="444">
        <v>-0.56999999999999995</v>
      </c>
    </row>
    <row r="49" spans="1:43" x14ac:dyDescent="0.25">
      <c r="A49" s="432"/>
      <c r="C49" s="433"/>
      <c r="D49" s="433"/>
      <c r="E49" s="433"/>
      <c r="F49" s="433"/>
      <c r="G49" s="433"/>
      <c r="H49" s="433"/>
      <c r="I49" s="433"/>
      <c r="J49" s="433"/>
      <c r="K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430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538" t="s">
        <v>1006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538" t="s">
        <v>1007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538" t="s">
        <v>1020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432"/>
      <c r="B51" s="428" t="s">
        <v>186</v>
      </c>
      <c r="C51" s="368">
        <v>-0.64</v>
      </c>
      <c r="D51" s="440">
        <v>-0.59000000000000008</v>
      </c>
      <c r="E51" s="369">
        <v>-0.61499999999999988</v>
      </c>
      <c r="F51" s="370">
        <v>-0.60499999999999998</v>
      </c>
      <c r="G51" s="370">
        <v>-0.6</v>
      </c>
      <c r="H51" s="371">
        <v>-0.57499999999999996</v>
      </c>
      <c r="I51" s="371">
        <v>-0.56500000000000006</v>
      </c>
      <c r="J51" s="372">
        <v>-0.45500000000000002</v>
      </c>
      <c r="K51" s="433"/>
      <c r="L51" s="538"/>
      <c r="M51" s="433" t="s">
        <v>186</v>
      </c>
      <c r="N51" s="368">
        <v>-0.67500000000000004</v>
      </c>
      <c r="O51" s="440">
        <v>-0.65500000000000003</v>
      </c>
      <c r="P51" s="369">
        <v>-0.66</v>
      </c>
      <c r="Q51" s="370">
        <v>-0.65</v>
      </c>
      <c r="R51" s="370">
        <v>-0.64500000000000002</v>
      </c>
      <c r="S51" s="371">
        <v>-0.63</v>
      </c>
      <c r="T51" s="371">
        <v>-0.59499999999999997</v>
      </c>
      <c r="U51" s="372">
        <v>-0.48</v>
      </c>
      <c r="V51" s="433"/>
      <c r="W51" s="538"/>
      <c r="X51" s="433" t="s">
        <v>186</v>
      </c>
      <c r="Y51" s="368">
        <v>-0.72499999999999998</v>
      </c>
      <c r="Z51" s="440">
        <v>-0.69499999999999995</v>
      </c>
      <c r="AA51" s="369">
        <v>-0.69499999999999995</v>
      </c>
      <c r="AB51" s="370">
        <v>-0.7</v>
      </c>
      <c r="AC51" s="370">
        <v>-0.69</v>
      </c>
      <c r="AD51" s="371">
        <v>-0.69499999999999995</v>
      </c>
      <c r="AE51" s="371">
        <v>-0.65500000000000003</v>
      </c>
      <c r="AF51" s="372">
        <v>-0.55000000000000004</v>
      </c>
      <c r="AG51" s="433"/>
      <c r="AH51" s="538"/>
      <c r="AI51" s="433" t="s">
        <v>186</v>
      </c>
      <c r="AJ51" s="368">
        <v>-0.76500000000000001</v>
      </c>
      <c r="AK51" s="440">
        <v>-0.755</v>
      </c>
      <c r="AL51" s="369">
        <v>-0.76500000000000001</v>
      </c>
      <c r="AM51" s="370">
        <v>-0.76500000000000001</v>
      </c>
      <c r="AN51" s="370">
        <v>-0.77500000000000002</v>
      </c>
      <c r="AO51" s="371">
        <v>-0.755</v>
      </c>
      <c r="AP51" s="371">
        <v>-0.745</v>
      </c>
      <c r="AQ51" s="372">
        <v>-0.64500000000000002</v>
      </c>
    </row>
    <row r="52" spans="1:43" x14ac:dyDescent="0.25">
      <c r="A52" s="432"/>
      <c r="B52" s="428" t="s">
        <v>213</v>
      </c>
      <c r="C52" s="373">
        <v>-0.57999999999999996</v>
      </c>
      <c r="D52" s="374">
        <v>-0.56999999999999995</v>
      </c>
      <c r="E52" s="375">
        <v>-0.59499999999999997</v>
      </c>
      <c r="F52" s="376">
        <v>-0.57999999999999996</v>
      </c>
      <c r="G52" s="376">
        <v>-0.59</v>
      </c>
      <c r="H52" s="377">
        <v>-0.58499999999999996</v>
      </c>
      <c r="I52" s="377">
        <v>-0.56500000000000006</v>
      </c>
      <c r="J52" s="378">
        <v>-0.48499999999999999</v>
      </c>
      <c r="K52" s="433"/>
      <c r="L52" s="538"/>
      <c r="M52" s="433" t="s">
        <v>213</v>
      </c>
      <c r="N52" s="373">
        <v>-0.66500000000000004</v>
      </c>
      <c r="O52" s="374">
        <v>-0.63500000000000012</v>
      </c>
      <c r="P52" s="375">
        <v>-0.65</v>
      </c>
      <c r="Q52" s="376">
        <v>-0.64500000000000002</v>
      </c>
      <c r="R52" s="376">
        <v>-0.62500000000000011</v>
      </c>
      <c r="S52" s="377">
        <v>-0.61499999999999988</v>
      </c>
      <c r="T52" s="377">
        <v>-0.59</v>
      </c>
      <c r="U52" s="378">
        <v>-0.505</v>
      </c>
      <c r="V52" s="433"/>
      <c r="W52" s="538"/>
      <c r="X52" s="433" t="s">
        <v>213</v>
      </c>
      <c r="Y52" s="373">
        <v>-0.7</v>
      </c>
      <c r="Z52" s="374">
        <v>-0.67</v>
      </c>
      <c r="AA52" s="375">
        <v>-0.69</v>
      </c>
      <c r="AB52" s="376">
        <v>-0.69</v>
      </c>
      <c r="AC52" s="376">
        <v>-0.68</v>
      </c>
      <c r="AD52" s="377">
        <v>-0.68500000000000005</v>
      </c>
      <c r="AE52" s="377">
        <v>-0.66</v>
      </c>
      <c r="AF52" s="378">
        <v>-0.58000000000000007</v>
      </c>
      <c r="AG52" s="433"/>
      <c r="AH52" s="538"/>
      <c r="AI52" s="433" t="s">
        <v>213</v>
      </c>
      <c r="AJ52" s="373">
        <v>-0.76500000000000001</v>
      </c>
      <c r="AK52" s="374">
        <v>-0.745</v>
      </c>
      <c r="AL52" s="375">
        <v>-0.755</v>
      </c>
      <c r="AM52" s="376">
        <v>-0.76500000000000001</v>
      </c>
      <c r="AN52" s="376">
        <v>-0.77500000000000002</v>
      </c>
      <c r="AO52" s="377">
        <v>-0.76500000000000001</v>
      </c>
      <c r="AP52" s="377">
        <v>-0.755</v>
      </c>
      <c r="AQ52" s="378">
        <v>-0.64500000000000002</v>
      </c>
    </row>
    <row r="53" spans="1:43" x14ac:dyDescent="0.25">
      <c r="A53" s="432"/>
      <c r="B53" s="428" t="s">
        <v>233</v>
      </c>
      <c r="C53" s="379">
        <v>-0.56499999999999995</v>
      </c>
      <c r="D53" s="380">
        <v>-0.55999999999999994</v>
      </c>
      <c r="E53" s="381">
        <v>-0.60499999999999998</v>
      </c>
      <c r="F53" s="376">
        <v>-0.57499999999999996</v>
      </c>
      <c r="G53" s="376">
        <v>-0.57499999999999996</v>
      </c>
      <c r="H53" s="377">
        <v>-0.58499999999999996</v>
      </c>
      <c r="I53" s="377">
        <v>-0.56499999999999995</v>
      </c>
      <c r="J53" s="378">
        <v>-0.47499999999999998</v>
      </c>
      <c r="K53" s="433"/>
      <c r="L53" s="538"/>
      <c r="M53" s="433" t="s">
        <v>233</v>
      </c>
      <c r="N53" s="379">
        <v>-0.62000000000000011</v>
      </c>
      <c r="O53" s="380">
        <v>-0.61499999999999988</v>
      </c>
      <c r="P53" s="381">
        <v>-0.63000000000000012</v>
      </c>
      <c r="Q53" s="376">
        <v>-0.62000000000000011</v>
      </c>
      <c r="R53" s="376">
        <v>-0.61499999999999988</v>
      </c>
      <c r="S53" s="377">
        <v>-0.60499999999999998</v>
      </c>
      <c r="T53" s="377">
        <v>-0.59499999999999997</v>
      </c>
      <c r="U53" s="378">
        <v>-0.49</v>
      </c>
      <c r="V53" s="433"/>
      <c r="W53" s="538"/>
      <c r="X53" s="433" t="s">
        <v>233</v>
      </c>
      <c r="Y53" s="379">
        <v>-0.66500000000000004</v>
      </c>
      <c r="Z53" s="380">
        <v>-0.67</v>
      </c>
      <c r="AA53" s="381">
        <v>-0.67500000000000004</v>
      </c>
      <c r="AB53" s="376">
        <v>-0.67500000000000004</v>
      </c>
      <c r="AC53" s="376">
        <v>-0.69499999999999995</v>
      </c>
      <c r="AD53" s="377">
        <v>-0.66500000000000004</v>
      </c>
      <c r="AE53" s="377">
        <v>-0.65500000000000003</v>
      </c>
      <c r="AF53" s="378">
        <v>-0.57499999999999996</v>
      </c>
      <c r="AG53" s="433"/>
      <c r="AH53" s="538"/>
      <c r="AI53" s="433" t="s">
        <v>233</v>
      </c>
      <c r="AJ53" s="379">
        <v>-0.76500000000000001</v>
      </c>
      <c r="AK53" s="380">
        <v>-0.76500000000000001</v>
      </c>
      <c r="AL53" s="381">
        <v>-0.76500000000000001</v>
      </c>
      <c r="AM53" s="376">
        <v>-0.76500000000000001</v>
      </c>
      <c r="AN53" s="376">
        <v>-0.77500000000000002</v>
      </c>
      <c r="AO53" s="377">
        <v>-0.755</v>
      </c>
      <c r="AP53" s="377">
        <v>-0.745</v>
      </c>
      <c r="AQ53" s="378">
        <v>-0.67</v>
      </c>
    </row>
    <row r="54" spans="1:43" x14ac:dyDescent="0.25">
      <c r="A54" s="432"/>
      <c r="B54" s="428" t="s">
        <v>215</v>
      </c>
      <c r="C54" s="382">
        <v>-0.55499999999999994</v>
      </c>
      <c r="D54" s="383">
        <v>-0.54499999999999993</v>
      </c>
      <c r="E54" s="383">
        <v>-0.56999999999999995</v>
      </c>
      <c r="F54" s="384">
        <v>-0.56999999999999995</v>
      </c>
      <c r="G54" s="384">
        <v>-0.57499999999999996</v>
      </c>
      <c r="H54" s="393">
        <v>-0.57499999999999996</v>
      </c>
      <c r="I54" s="393">
        <v>-0.56499999999999995</v>
      </c>
      <c r="J54" s="394">
        <v>-0.48499999999999999</v>
      </c>
      <c r="K54" s="433"/>
      <c r="L54" s="538"/>
      <c r="M54" s="433" t="s">
        <v>215</v>
      </c>
      <c r="N54" s="382">
        <v>-0.60999999999999988</v>
      </c>
      <c r="O54" s="383">
        <v>-0.60499999999999998</v>
      </c>
      <c r="P54" s="383">
        <v>-0.61499999999999988</v>
      </c>
      <c r="Q54" s="384">
        <v>-0.62500000000000011</v>
      </c>
      <c r="R54" s="384">
        <v>-0.60499999999999998</v>
      </c>
      <c r="S54" s="393">
        <v>-0.6</v>
      </c>
      <c r="T54" s="393">
        <v>-0.59499999999999997</v>
      </c>
      <c r="U54" s="394">
        <v>-0.51500000000000001</v>
      </c>
      <c r="V54" s="433"/>
      <c r="W54" s="538"/>
      <c r="X54" s="433" t="s">
        <v>215</v>
      </c>
      <c r="Y54" s="382">
        <v>-0.66500000000000004</v>
      </c>
      <c r="Z54" s="383">
        <v>-0.65500000000000003</v>
      </c>
      <c r="AA54" s="383">
        <v>-0.66500000000000004</v>
      </c>
      <c r="AB54" s="384">
        <v>-0.65500000000000003</v>
      </c>
      <c r="AC54" s="384">
        <v>-0.68500000000000005</v>
      </c>
      <c r="AD54" s="393">
        <v>-0.66500000000000004</v>
      </c>
      <c r="AE54" s="393">
        <v>-0.63500000000000012</v>
      </c>
      <c r="AF54" s="394">
        <v>-0.59499999999999997</v>
      </c>
      <c r="AG54" s="433"/>
      <c r="AH54" s="538"/>
      <c r="AI54" s="433" t="s">
        <v>215</v>
      </c>
      <c r="AJ54" s="382">
        <v>-0.745</v>
      </c>
      <c r="AK54" s="383">
        <v>-0.75</v>
      </c>
      <c r="AL54" s="383">
        <v>-0.755</v>
      </c>
      <c r="AM54" s="384">
        <v>-0.75</v>
      </c>
      <c r="AN54" s="384">
        <v>-0.76500000000000001</v>
      </c>
      <c r="AO54" s="393">
        <v>-0.77500000000000002</v>
      </c>
      <c r="AP54" s="393">
        <v>-0.73499999999999999</v>
      </c>
      <c r="AQ54" s="394">
        <v>-0.66500000000000004</v>
      </c>
    </row>
    <row r="55" spans="1:43" x14ac:dyDescent="0.25">
      <c r="A55" s="432"/>
      <c r="B55" s="428" t="s">
        <v>250</v>
      </c>
      <c r="C55" s="382">
        <v>-0.51500000000000001</v>
      </c>
      <c r="D55" s="383">
        <v>-0.53500000000000003</v>
      </c>
      <c r="E55" s="383">
        <v>-0.53500000000000003</v>
      </c>
      <c r="F55" s="384">
        <v>-0.52500000000000002</v>
      </c>
      <c r="G55" s="384">
        <v>-0.54999999999999993</v>
      </c>
      <c r="H55" s="393">
        <v>-0.54500000000000004</v>
      </c>
      <c r="I55" s="393">
        <v>-0.54</v>
      </c>
      <c r="J55" s="394">
        <v>-0.47499999999999998</v>
      </c>
      <c r="K55" s="433"/>
      <c r="L55" s="538"/>
      <c r="M55" s="433" t="s">
        <v>250</v>
      </c>
      <c r="N55" s="382">
        <v>-0.54500000000000004</v>
      </c>
      <c r="O55" s="383">
        <v>-0.56999999999999995</v>
      </c>
      <c r="P55" s="383">
        <v>-0.56999999999999995</v>
      </c>
      <c r="Q55" s="384">
        <v>-0.58499999999999996</v>
      </c>
      <c r="R55" s="384">
        <v>-0.60499999999999998</v>
      </c>
      <c r="S55" s="393">
        <v>-0.58499999999999996</v>
      </c>
      <c r="T55" s="393">
        <v>-0.59499999999999997</v>
      </c>
      <c r="U55" s="394">
        <v>-0.505</v>
      </c>
      <c r="V55" s="433"/>
      <c r="W55" s="538"/>
      <c r="X55" s="433" t="s">
        <v>250</v>
      </c>
      <c r="Y55" s="382">
        <v>-0.61499999999999999</v>
      </c>
      <c r="Z55" s="383">
        <v>-0.64</v>
      </c>
      <c r="AA55" s="383">
        <v>-0.64</v>
      </c>
      <c r="AB55" s="384">
        <v>-0.64</v>
      </c>
      <c r="AC55" s="384">
        <v>-0.65</v>
      </c>
      <c r="AD55" s="393">
        <v>-0.63500000000000012</v>
      </c>
      <c r="AE55" s="393">
        <v>-0.64500000000000002</v>
      </c>
      <c r="AF55" s="394">
        <v>-0.56499999999999995</v>
      </c>
      <c r="AG55" s="433"/>
      <c r="AH55" s="538"/>
      <c r="AI55" s="433" t="s">
        <v>250</v>
      </c>
      <c r="AJ55" s="382">
        <v>-0.7</v>
      </c>
      <c r="AK55" s="383">
        <v>-0.72499999999999998</v>
      </c>
      <c r="AL55" s="383">
        <v>-0.755</v>
      </c>
      <c r="AM55" s="384">
        <v>-0.75</v>
      </c>
      <c r="AN55" s="384">
        <v>-0.755</v>
      </c>
      <c r="AO55" s="393">
        <v>-0.755</v>
      </c>
      <c r="AP55" s="393">
        <v>-0.745</v>
      </c>
      <c r="AQ55" s="394">
        <v>-0.67</v>
      </c>
    </row>
    <row r="56" spans="1:43" x14ac:dyDescent="0.25">
      <c r="A56" s="432"/>
      <c r="B56" s="428" t="s">
        <v>258</v>
      </c>
      <c r="C56" s="382">
        <v>-0.5</v>
      </c>
      <c r="D56" s="383">
        <v>-0.51500000000000001</v>
      </c>
      <c r="E56" s="383">
        <v>-0.505</v>
      </c>
      <c r="F56" s="384">
        <v>-0.48499999999999999</v>
      </c>
      <c r="G56" s="384">
        <v>-0.49</v>
      </c>
      <c r="H56" s="393">
        <v>-0.495</v>
      </c>
      <c r="I56" s="393">
        <v>-0.505</v>
      </c>
      <c r="J56" s="394">
        <v>-0.435</v>
      </c>
      <c r="K56" s="433"/>
      <c r="L56" s="538"/>
      <c r="M56" s="433" t="s">
        <v>258</v>
      </c>
      <c r="N56" s="382">
        <v>-0.54500000000000004</v>
      </c>
      <c r="O56" s="383">
        <v>-0.56999999999999995</v>
      </c>
      <c r="P56" s="383">
        <v>-0.57499999999999996</v>
      </c>
      <c r="Q56" s="384">
        <v>-0.56499999999999995</v>
      </c>
      <c r="R56" s="384">
        <v>-0.55500000000000005</v>
      </c>
      <c r="S56" s="393">
        <v>-0.54</v>
      </c>
      <c r="T56" s="393">
        <v>-0.56499999999999995</v>
      </c>
      <c r="U56" s="394">
        <v>-0.52500000000000002</v>
      </c>
      <c r="V56" s="433"/>
      <c r="W56" s="538"/>
      <c r="X56" s="433" t="s">
        <v>258</v>
      </c>
      <c r="Y56" s="382">
        <v>-0.58499999999999996</v>
      </c>
      <c r="Z56" s="383">
        <v>-0.60999999999999988</v>
      </c>
      <c r="AA56" s="383">
        <v>-0.61499999999999988</v>
      </c>
      <c r="AB56" s="384">
        <v>-0.61499999999999988</v>
      </c>
      <c r="AC56" s="384">
        <v>-0.6</v>
      </c>
      <c r="AD56" s="393">
        <v>-0.61499999999999988</v>
      </c>
      <c r="AE56" s="393">
        <v>-0.60999999999999988</v>
      </c>
      <c r="AF56" s="394">
        <v>-0.54500000000000004</v>
      </c>
      <c r="AG56" s="433"/>
      <c r="AH56" s="538"/>
      <c r="AI56" s="433" t="s">
        <v>258</v>
      </c>
      <c r="AJ56" s="382">
        <v>-0.72</v>
      </c>
      <c r="AK56" s="383">
        <v>-0.72</v>
      </c>
      <c r="AL56" s="383">
        <v>-0.73499999999999999</v>
      </c>
      <c r="AM56" s="384">
        <v>-0.73499999999999999</v>
      </c>
      <c r="AN56" s="384">
        <v>-0.745</v>
      </c>
      <c r="AO56" s="393">
        <v>-0.75</v>
      </c>
      <c r="AP56" s="393">
        <v>-0.73499999999999999</v>
      </c>
      <c r="AQ56" s="394">
        <v>-0.66</v>
      </c>
    </row>
    <row r="57" spans="1:43" x14ac:dyDescent="0.25">
      <c r="A57" s="432"/>
      <c r="B57" s="428" t="s">
        <v>265</v>
      </c>
      <c r="C57" s="385">
        <v>-0.44500000000000001</v>
      </c>
      <c r="D57" s="386">
        <v>-0.45</v>
      </c>
      <c r="E57" s="386">
        <v>-0.44</v>
      </c>
      <c r="F57" s="387">
        <v>-0.44</v>
      </c>
      <c r="G57" s="387">
        <v>-0.48499999999999999</v>
      </c>
      <c r="H57" s="441">
        <v>-0.495</v>
      </c>
      <c r="I57" s="441">
        <v>-0.5</v>
      </c>
      <c r="J57" s="442">
        <v>-0.48</v>
      </c>
      <c r="K57" s="433"/>
      <c r="L57" s="538"/>
      <c r="M57" s="433" t="s">
        <v>265</v>
      </c>
      <c r="N57" s="385">
        <v>-0.53</v>
      </c>
      <c r="O57" s="386">
        <v>-0.51500000000000001</v>
      </c>
      <c r="P57" s="386">
        <v>-0.52500000000000002</v>
      </c>
      <c r="Q57" s="387">
        <v>-0.51500000000000001</v>
      </c>
      <c r="R57" s="387">
        <v>-0.54</v>
      </c>
      <c r="S57" s="441">
        <v>-0.55000000000000004</v>
      </c>
      <c r="T57" s="441">
        <v>-0.55500000000000005</v>
      </c>
      <c r="U57" s="442">
        <v>-0.51500000000000001</v>
      </c>
      <c r="V57" s="433"/>
      <c r="W57" s="538"/>
      <c r="X57" s="433" t="s">
        <v>265</v>
      </c>
      <c r="Y57" s="385">
        <v>-0.57499999999999996</v>
      </c>
      <c r="Z57" s="386">
        <v>-0.57499999999999996</v>
      </c>
      <c r="AA57" s="386">
        <v>-0.56000000000000005</v>
      </c>
      <c r="AB57" s="387">
        <v>-0.53500000000000003</v>
      </c>
      <c r="AC57" s="387">
        <v>-0.56000000000000005</v>
      </c>
      <c r="AD57" s="441">
        <v>-0.59499999999999997</v>
      </c>
      <c r="AE57" s="441">
        <v>-0.57999999999999996</v>
      </c>
      <c r="AF57" s="442">
        <v>-0.53500000000000003</v>
      </c>
      <c r="AG57" s="433"/>
      <c r="AH57" s="538"/>
      <c r="AI57" s="433" t="s">
        <v>265</v>
      </c>
      <c r="AJ57" s="385">
        <v>-0.68</v>
      </c>
      <c r="AK57" s="386">
        <v>-0.69</v>
      </c>
      <c r="AL57" s="386">
        <v>-0.70499999999999996</v>
      </c>
      <c r="AM57" s="387">
        <v>-0.68</v>
      </c>
      <c r="AN57" s="387">
        <v>-0.69499999999999995</v>
      </c>
      <c r="AO57" s="441">
        <v>-0.68</v>
      </c>
      <c r="AP57" s="441">
        <v>-0.68</v>
      </c>
      <c r="AQ57" s="442">
        <v>-0.66500000000000004</v>
      </c>
    </row>
    <row r="58" spans="1:43" x14ac:dyDescent="0.25">
      <c r="A58" s="432"/>
      <c r="B58" s="428" t="s">
        <v>273</v>
      </c>
      <c r="C58" s="385">
        <v>-0.48</v>
      </c>
      <c r="D58" s="386">
        <v>-0.46</v>
      </c>
      <c r="E58" s="386">
        <v>-0.435</v>
      </c>
      <c r="F58" s="387">
        <v>-0.45</v>
      </c>
      <c r="G58" s="387">
        <v>-0.47499999999999998</v>
      </c>
      <c r="H58" s="441">
        <v>-0.48499999999999999</v>
      </c>
      <c r="I58" s="441">
        <v>-0.47</v>
      </c>
      <c r="J58" s="442">
        <v>-0.45</v>
      </c>
      <c r="K58" s="433"/>
      <c r="L58" s="538"/>
      <c r="M58" s="433" t="s">
        <v>273</v>
      </c>
      <c r="N58" s="385">
        <v>-0.52500000000000002</v>
      </c>
      <c r="O58" s="386">
        <v>-0.52</v>
      </c>
      <c r="P58" s="386">
        <v>-0.51500000000000001</v>
      </c>
      <c r="Q58" s="387">
        <v>-0.51500000000000001</v>
      </c>
      <c r="R58" s="387">
        <v>-0.5</v>
      </c>
      <c r="S58" s="441">
        <v>-0.51500000000000001</v>
      </c>
      <c r="T58" s="441">
        <v>-0.51500000000000001</v>
      </c>
      <c r="U58" s="442">
        <v>-0.505</v>
      </c>
      <c r="V58" s="433"/>
      <c r="W58" s="538"/>
      <c r="X58" s="433" t="s">
        <v>273</v>
      </c>
      <c r="Y58" s="385">
        <v>-0.56000000000000005</v>
      </c>
      <c r="Z58" s="386">
        <v>-0.55500000000000005</v>
      </c>
      <c r="AA58" s="386">
        <v>-0.54500000000000004</v>
      </c>
      <c r="AB58" s="387">
        <v>-0.55000000000000004</v>
      </c>
      <c r="AC58" s="387">
        <v>-0.56499999999999995</v>
      </c>
      <c r="AD58" s="441">
        <v>-0.54</v>
      </c>
      <c r="AE58" s="441">
        <v>-0.56999999999999995</v>
      </c>
      <c r="AF58" s="442">
        <v>-0.54</v>
      </c>
      <c r="AG58" s="433"/>
      <c r="AH58" s="538"/>
      <c r="AI58" s="433" t="s">
        <v>273</v>
      </c>
      <c r="AJ58" s="385">
        <v>-0.67500000000000004</v>
      </c>
      <c r="AK58" s="386">
        <v>-0.67</v>
      </c>
      <c r="AL58" s="386">
        <v>-0.67</v>
      </c>
      <c r="AM58" s="387">
        <v>-0.65500000000000003</v>
      </c>
      <c r="AN58" s="387">
        <v>-0.64500000000000002</v>
      </c>
      <c r="AO58" s="441">
        <v>-0.63</v>
      </c>
      <c r="AP58" s="441">
        <v>-0.63500000000000001</v>
      </c>
      <c r="AQ58" s="442">
        <v>-0.66500000000000004</v>
      </c>
    </row>
    <row r="59" spans="1:43" x14ac:dyDescent="0.25">
      <c r="A59" s="432"/>
      <c r="B59" s="428" t="s">
        <v>279</v>
      </c>
      <c r="C59" s="385">
        <v>-0.46500000000000002</v>
      </c>
      <c r="D59" s="386">
        <v>-0.48499999999999999</v>
      </c>
      <c r="E59" s="386">
        <v>-0.495</v>
      </c>
      <c r="F59" s="387">
        <v>-0.48499999999999999</v>
      </c>
      <c r="G59" s="387">
        <v>-0.46500000000000002</v>
      </c>
      <c r="H59" s="441">
        <v>-0.48499999999999999</v>
      </c>
      <c r="I59" s="441">
        <v>-0.505</v>
      </c>
      <c r="J59" s="442">
        <v>-0.44500000000000001</v>
      </c>
      <c r="K59" s="433"/>
      <c r="L59" s="538"/>
      <c r="M59" s="433" t="s">
        <v>279</v>
      </c>
      <c r="N59" s="385">
        <v>-0.53</v>
      </c>
      <c r="O59" s="386">
        <v>-0.51500000000000001</v>
      </c>
      <c r="P59" s="386">
        <v>-0.52</v>
      </c>
      <c r="Q59" s="387">
        <v>-0.51500000000000001</v>
      </c>
      <c r="R59" s="387">
        <v>-0.52500000000000002</v>
      </c>
      <c r="S59" s="441">
        <v>-0.53500000000000003</v>
      </c>
      <c r="T59" s="441">
        <v>-0.53500000000000003</v>
      </c>
      <c r="U59" s="442">
        <v>-0.495</v>
      </c>
      <c r="V59" s="433"/>
      <c r="W59" s="538"/>
      <c r="X59" s="433" t="s">
        <v>279</v>
      </c>
      <c r="Y59" s="385">
        <v>-0.56999999999999995</v>
      </c>
      <c r="Z59" s="386">
        <v>-0.56999999999999995</v>
      </c>
      <c r="AA59" s="386">
        <v>-0.56499999999999995</v>
      </c>
      <c r="AB59" s="387">
        <v>-0.55500000000000005</v>
      </c>
      <c r="AC59" s="387">
        <v>-0.56499999999999995</v>
      </c>
      <c r="AD59" s="441">
        <v>-0.58499999999999996</v>
      </c>
      <c r="AE59" s="441">
        <v>-0.56999999999999995</v>
      </c>
      <c r="AF59" s="442">
        <v>-0.52500000000000002</v>
      </c>
      <c r="AG59" s="433"/>
      <c r="AH59" s="538"/>
      <c r="AI59" s="433" t="s">
        <v>279</v>
      </c>
      <c r="AJ59" s="385">
        <v>-0.65500000000000003</v>
      </c>
      <c r="AK59" s="386">
        <v>-0.65500000000000003</v>
      </c>
      <c r="AL59" s="386">
        <v>-0.66500000000000004</v>
      </c>
      <c r="AM59" s="387">
        <v>-0.65</v>
      </c>
      <c r="AN59" s="387">
        <v>-0.64500000000000002</v>
      </c>
      <c r="AO59" s="441">
        <v>-0.66500000000000004</v>
      </c>
      <c r="AP59" s="441">
        <v>-0.64500000000000002</v>
      </c>
      <c r="AQ59" s="442">
        <v>-0.61</v>
      </c>
    </row>
    <row r="60" spans="1:43" x14ac:dyDescent="0.25">
      <c r="A60" s="432"/>
      <c r="B60" s="428" t="s">
        <v>285</v>
      </c>
      <c r="C60" s="388">
        <v>-0.46</v>
      </c>
      <c r="D60" s="389">
        <v>-0.48499999999999999</v>
      </c>
      <c r="E60" s="389">
        <v>-0.47499999999999998</v>
      </c>
      <c r="F60" s="390">
        <v>-0.495</v>
      </c>
      <c r="G60" s="390">
        <v>-0.47499999999999998</v>
      </c>
      <c r="H60" s="443">
        <v>-0.47499999999999998</v>
      </c>
      <c r="I60" s="443">
        <v>-0.49</v>
      </c>
      <c r="J60" s="444">
        <v>-0.44500000000000001</v>
      </c>
      <c r="K60" s="433"/>
      <c r="M60" s="433" t="s">
        <v>285</v>
      </c>
      <c r="N60" s="388">
        <v>-0.52</v>
      </c>
      <c r="O60" s="389">
        <v>-0.53</v>
      </c>
      <c r="P60" s="389">
        <v>-0.52500000000000002</v>
      </c>
      <c r="Q60" s="390">
        <v>-0.52</v>
      </c>
      <c r="R60" s="390">
        <v>-0.495</v>
      </c>
      <c r="S60" s="443">
        <v>-0.51500000000000001</v>
      </c>
      <c r="T60" s="443">
        <v>-0.52500000000000002</v>
      </c>
      <c r="U60" s="444">
        <v>-0.47499999999999998</v>
      </c>
      <c r="V60" s="433"/>
      <c r="X60" s="433" t="s">
        <v>285</v>
      </c>
      <c r="Y60" s="388">
        <v>-0.57499999999999996</v>
      </c>
      <c r="Z60" s="389">
        <v>-0.56499999999999995</v>
      </c>
      <c r="AA60" s="389">
        <v>-0.56000000000000005</v>
      </c>
      <c r="AB60" s="390">
        <v>-0.56000000000000005</v>
      </c>
      <c r="AC60" s="390">
        <v>-0.58499999999999996</v>
      </c>
      <c r="AD60" s="443">
        <v>-0.58499999999999996</v>
      </c>
      <c r="AE60" s="443">
        <v>-0.57999999999999996</v>
      </c>
      <c r="AF60" s="444">
        <v>-0.55500000000000005</v>
      </c>
      <c r="AG60" s="433"/>
      <c r="AI60" s="433" t="s">
        <v>285</v>
      </c>
      <c r="AJ60" s="388">
        <v>-0.66</v>
      </c>
      <c r="AK60" s="389">
        <v>-0.67</v>
      </c>
      <c r="AL60" s="389">
        <v>-0.66</v>
      </c>
      <c r="AM60" s="390">
        <v>-0.65</v>
      </c>
      <c r="AN60" s="390">
        <v>-0.65</v>
      </c>
      <c r="AO60" s="443">
        <v>-0.64500000000000002</v>
      </c>
      <c r="AP60" s="443">
        <v>-0.64500000000000002</v>
      </c>
      <c r="AQ60" s="444">
        <v>-0.625</v>
      </c>
    </row>
    <row r="62" spans="1:43" x14ac:dyDescent="0.25">
      <c r="C62" s="434"/>
      <c r="N62" s="434"/>
      <c r="Y62" s="434"/>
      <c r="AJ62" s="434"/>
    </row>
  </sheetData>
  <sheetProtection algorithmName="SHA-512" hashValue="PvLv2yWGEj19qEbD1gu+E4PP7KYp2nGfSKt8DWtpN/K4XVB/uHHSoHUV4G7Z1/mWALeuoKQ+ZIICQkSTQR/+IA==" saltValue="BgaN/hvPGUZ929Gf18PVFA==" spinCount="100000" sheet="1" objects="1" scenarios="1" autoFilter="0"/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1"/>
  <dimension ref="A1:AQ62"/>
  <sheetViews>
    <sheetView workbookViewId="0">
      <selection sqref="A1:AQ60"/>
    </sheetView>
  </sheetViews>
  <sheetFormatPr defaultColWidth="9.28515625" defaultRowHeight="15" x14ac:dyDescent="0.25"/>
  <cols>
    <col min="1" max="1" width="9.28515625" style="427"/>
    <col min="2" max="2" width="6" style="428" customWidth="1"/>
    <col min="3" max="10" width="7.5703125" style="429" customWidth="1"/>
    <col min="11" max="11" width="5.28515625" style="429" customWidth="1"/>
    <col min="12" max="12" width="9.28515625" style="430"/>
    <col min="13" max="13" width="4" style="429" customWidth="1"/>
    <col min="14" max="21" width="7.5703125" style="429" customWidth="1"/>
    <col min="22" max="22" width="5.42578125" style="429" customWidth="1"/>
    <col min="23" max="23" width="9.28515625" style="430"/>
    <col min="24" max="24" width="5.42578125" style="429" customWidth="1"/>
    <col min="25" max="32" width="7.5703125" style="429" customWidth="1"/>
    <col min="33" max="33" width="5.5703125" style="429" customWidth="1"/>
    <col min="34" max="34" width="9.28515625" style="430"/>
    <col min="35" max="35" width="5.42578125" style="429" customWidth="1"/>
    <col min="36" max="43" width="7.5703125" style="429" customWidth="1"/>
    <col min="44" max="16384" width="9.28515625" style="428"/>
  </cols>
  <sheetData>
    <row r="1" spans="1:43" ht="14.45" x14ac:dyDescent="0.3">
      <c r="A1" s="427" t="s">
        <v>308</v>
      </c>
      <c r="B1" s="428" t="s">
        <v>317</v>
      </c>
    </row>
    <row r="2" spans="1:43" ht="14.45" x14ac:dyDescent="0.3">
      <c r="A2" s="430" t="s">
        <v>318</v>
      </c>
      <c r="C2" s="431" t="s">
        <v>187</v>
      </c>
      <c r="D2" s="431" t="s">
        <v>214</v>
      </c>
      <c r="E2" s="431" t="s">
        <v>234</v>
      </c>
      <c r="F2" s="431" t="s">
        <v>243</v>
      </c>
      <c r="G2" s="431" t="s">
        <v>251</v>
      </c>
      <c r="H2" s="431" t="s">
        <v>259</v>
      </c>
      <c r="I2" s="431" t="s">
        <v>266</v>
      </c>
      <c r="J2" s="431" t="s">
        <v>280</v>
      </c>
      <c r="K2" s="431"/>
      <c r="L2" s="538" t="s">
        <v>1008</v>
      </c>
      <c r="M2" s="431"/>
      <c r="N2" s="431" t="s">
        <v>187</v>
      </c>
      <c r="O2" s="431" t="s">
        <v>214</v>
      </c>
      <c r="P2" s="431" t="s">
        <v>234</v>
      </c>
      <c r="Q2" s="431" t="s">
        <v>243</v>
      </c>
      <c r="R2" s="431" t="s">
        <v>251</v>
      </c>
      <c r="S2" s="431" t="s">
        <v>259</v>
      </c>
      <c r="T2" s="431" t="s">
        <v>266</v>
      </c>
      <c r="U2" s="431" t="s">
        <v>280</v>
      </c>
      <c r="V2" s="431"/>
      <c r="W2" s="538" t="s">
        <v>1012</v>
      </c>
      <c r="X2" s="431"/>
      <c r="Y2" s="431" t="s">
        <v>187</v>
      </c>
      <c r="Z2" s="431" t="s">
        <v>214</v>
      </c>
      <c r="AA2" s="431" t="s">
        <v>234</v>
      </c>
      <c r="AB2" s="431" t="s">
        <v>243</v>
      </c>
      <c r="AC2" s="431" t="s">
        <v>251</v>
      </c>
      <c r="AD2" s="431" t="s">
        <v>259</v>
      </c>
      <c r="AE2" s="431" t="s">
        <v>266</v>
      </c>
      <c r="AF2" s="431" t="s">
        <v>280</v>
      </c>
      <c r="AG2" s="431"/>
      <c r="AH2" s="538" t="s">
        <v>1016</v>
      </c>
      <c r="AJ2" s="431" t="s">
        <v>187</v>
      </c>
      <c r="AK2" s="431" t="s">
        <v>214</v>
      </c>
      <c r="AL2" s="431" t="s">
        <v>234</v>
      </c>
      <c r="AM2" s="431" t="s">
        <v>243</v>
      </c>
      <c r="AN2" s="431" t="s">
        <v>251</v>
      </c>
      <c r="AO2" s="431" t="s">
        <v>259</v>
      </c>
      <c r="AP2" s="431" t="s">
        <v>266</v>
      </c>
      <c r="AQ2" s="431" t="s">
        <v>280</v>
      </c>
    </row>
    <row r="3" spans="1:43" ht="14.45" x14ac:dyDescent="0.3">
      <c r="A3" s="432"/>
      <c r="B3" s="428" t="s">
        <v>186</v>
      </c>
      <c r="C3" s="368">
        <v>-0.35</v>
      </c>
      <c r="D3" s="440">
        <v>-0.31</v>
      </c>
      <c r="E3" s="369">
        <v>-0.34</v>
      </c>
      <c r="F3" s="370">
        <v>-0.35</v>
      </c>
      <c r="G3" s="370">
        <v>-0.34</v>
      </c>
      <c r="H3" s="371">
        <v>-0.32</v>
      </c>
      <c r="I3" s="371">
        <v>-0.32</v>
      </c>
      <c r="J3" s="372">
        <v>-0.2</v>
      </c>
      <c r="K3" s="433"/>
      <c r="L3" s="538"/>
      <c r="M3" s="433" t="s">
        <v>186</v>
      </c>
      <c r="N3" s="368">
        <v>-0.4</v>
      </c>
      <c r="O3" s="440">
        <v>-0.39</v>
      </c>
      <c r="P3" s="369">
        <v>-0.39</v>
      </c>
      <c r="Q3" s="370">
        <v>-0.4</v>
      </c>
      <c r="R3" s="370">
        <v>-0.38</v>
      </c>
      <c r="S3" s="371">
        <v>-0.34</v>
      </c>
      <c r="T3" s="371">
        <v>-0.36</v>
      </c>
      <c r="U3" s="372">
        <v>-0.24</v>
      </c>
      <c r="V3" s="433"/>
      <c r="W3" s="538"/>
      <c r="X3" s="433" t="s">
        <v>186</v>
      </c>
      <c r="Y3" s="368">
        <v>-0.42</v>
      </c>
      <c r="Z3" s="440">
        <v>-0.4</v>
      </c>
      <c r="AA3" s="369">
        <v>-0.42</v>
      </c>
      <c r="AB3" s="370">
        <v>-0.43</v>
      </c>
      <c r="AC3" s="370">
        <v>-0.42</v>
      </c>
      <c r="AD3" s="371">
        <v>-0.4</v>
      </c>
      <c r="AE3" s="371">
        <v>-0.41</v>
      </c>
      <c r="AF3" s="372">
        <v>-0.27</v>
      </c>
      <c r="AG3" s="433"/>
      <c r="AH3" s="538"/>
      <c r="AI3" s="433" t="s">
        <v>186</v>
      </c>
      <c r="AJ3" s="368">
        <v>-0.55000000000000004</v>
      </c>
      <c r="AK3" s="440">
        <v>-0.53</v>
      </c>
      <c r="AL3" s="369">
        <v>-0.53</v>
      </c>
      <c r="AM3" s="370">
        <v>-0.53</v>
      </c>
      <c r="AN3" s="370">
        <v>-0.53</v>
      </c>
      <c r="AO3" s="371">
        <v>-0.51</v>
      </c>
      <c r="AP3" s="371">
        <v>-0.52</v>
      </c>
      <c r="AQ3" s="372">
        <v>-0.38</v>
      </c>
    </row>
    <row r="4" spans="1:43" ht="14.45" x14ac:dyDescent="0.3">
      <c r="A4" s="432"/>
      <c r="B4" s="428" t="s">
        <v>213</v>
      </c>
      <c r="C4" s="373">
        <v>-0.36</v>
      </c>
      <c r="D4" s="374">
        <v>-0.32</v>
      </c>
      <c r="E4" s="375">
        <v>-0.33</v>
      </c>
      <c r="F4" s="376">
        <v>-0.34</v>
      </c>
      <c r="G4" s="376">
        <v>-0.36</v>
      </c>
      <c r="H4" s="377">
        <v>-0.28999999999999998</v>
      </c>
      <c r="I4" s="377">
        <v>-0.28999999999999998</v>
      </c>
      <c r="J4" s="378">
        <v>-0.21</v>
      </c>
      <c r="K4" s="433"/>
      <c r="L4" s="538"/>
      <c r="M4" s="433" t="s">
        <v>213</v>
      </c>
      <c r="N4" s="373">
        <v>-0.39</v>
      </c>
      <c r="O4" s="374">
        <v>-0.37</v>
      </c>
      <c r="P4" s="375">
        <v>-0.38</v>
      </c>
      <c r="Q4" s="376">
        <v>-0.37</v>
      </c>
      <c r="R4" s="376">
        <v>-0.39</v>
      </c>
      <c r="S4" s="377">
        <v>-0.34</v>
      </c>
      <c r="T4" s="377">
        <v>-0.35</v>
      </c>
      <c r="U4" s="378">
        <v>-0.28000000000000003</v>
      </c>
      <c r="V4" s="433"/>
      <c r="W4" s="538"/>
      <c r="X4" s="433" t="s">
        <v>213</v>
      </c>
      <c r="Y4" s="373">
        <v>-0.43</v>
      </c>
      <c r="Z4" s="374">
        <v>-0.41</v>
      </c>
      <c r="AA4" s="375">
        <v>-0.42</v>
      </c>
      <c r="AB4" s="376">
        <v>-0.41</v>
      </c>
      <c r="AC4" s="376">
        <v>-0.43</v>
      </c>
      <c r="AD4" s="377">
        <v>-0.38</v>
      </c>
      <c r="AE4" s="377">
        <v>-0.4</v>
      </c>
      <c r="AF4" s="378">
        <v>-0.32</v>
      </c>
      <c r="AG4" s="433"/>
      <c r="AH4" s="538"/>
      <c r="AI4" s="433" t="s">
        <v>213</v>
      </c>
      <c r="AJ4" s="373">
        <v>-0.56999999999999995</v>
      </c>
      <c r="AK4" s="374">
        <v>-0.53</v>
      </c>
      <c r="AL4" s="375">
        <v>-0.53</v>
      </c>
      <c r="AM4" s="376">
        <v>-0.52500000000000002</v>
      </c>
      <c r="AN4" s="376">
        <v>-0.54</v>
      </c>
      <c r="AO4" s="377">
        <v>-0.52</v>
      </c>
      <c r="AP4" s="377">
        <v>-0.51</v>
      </c>
      <c r="AQ4" s="378">
        <v>-0.43</v>
      </c>
    </row>
    <row r="5" spans="1:43" ht="14.45" x14ac:dyDescent="0.3">
      <c r="A5" s="432"/>
      <c r="B5" s="428" t="s">
        <v>233</v>
      </c>
      <c r="C5" s="379">
        <v>-0.3</v>
      </c>
      <c r="D5" s="380">
        <v>-0.28999999999999998</v>
      </c>
      <c r="E5" s="381">
        <v>-0.3</v>
      </c>
      <c r="F5" s="376">
        <v>-0.32</v>
      </c>
      <c r="G5" s="376">
        <v>-0.34</v>
      </c>
      <c r="H5" s="377">
        <v>-0.27</v>
      </c>
      <c r="I5" s="377">
        <v>-0.28000000000000003</v>
      </c>
      <c r="J5" s="378">
        <v>-0.21</v>
      </c>
      <c r="K5" s="433"/>
      <c r="L5" s="538"/>
      <c r="M5" s="433" t="s">
        <v>233</v>
      </c>
      <c r="N5" s="379">
        <v>-0.37</v>
      </c>
      <c r="O5" s="380">
        <v>-0.35</v>
      </c>
      <c r="P5" s="381">
        <v>-0.35</v>
      </c>
      <c r="Q5" s="376">
        <v>-0.39</v>
      </c>
      <c r="R5" s="376">
        <v>-0.37</v>
      </c>
      <c r="S5" s="377">
        <v>-0.34</v>
      </c>
      <c r="T5" s="377">
        <v>-0.35</v>
      </c>
      <c r="U5" s="378">
        <v>-0.28999999999999998</v>
      </c>
      <c r="V5" s="433"/>
      <c r="W5" s="538"/>
      <c r="X5" s="433" t="s">
        <v>233</v>
      </c>
      <c r="Y5" s="379">
        <v>-0.42</v>
      </c>
      <c r="Z5" s="380">
        <v>-0.4</v>
      </c>
      <c r="AA5" s="381">
        <v>-0.42</v>
      </c>
      <c r="AB5" s="376">
        <v>-0.43</v>
      </c>
      <c r="AC5" s="376">
        <v>-0.45</v>
      </c>
      <c r="AD5" s="377">
        <v>-0.41</v>
      </c>
      <c r="AE5" s="377">
        <v>-0.41</v>
      </c>
      <c r="AF5" s="378">
        <v>-0.33</v>
      </c>
      <c r="AG5" s="433"/>
      <c r="AH5" s="538"/>
      <c r="AI5" s="433" t="s">
        <v>233</v>
      </c>
      <c r="AJ5" s="379">
        <v>-0.55000000000000004</v>
      </c>
      <c r="AK5" s="380">
        <v>-0.53</v>
      </c>
      <c r="AL5" s="381">
        <v>-0.54</v>
      </c>
      <c r="AM5" s="376">
        <v>-0.54</v>
      </c>
      <c r="AN5" s="376">
        <v>-0.54</v>
      </c>
      <c r="AO5" s="377">
        <v>-0.52</v>
      </c>
      <c r="AP5" s="377">
        <v>-0.51</v>
      </c>
      <c r="AQ5" s="378">
        <v>-0.44</v>
      </c>
    </row>
    <row r="6" spans="1:43" ht="14.45" x14ac:dyDescent="0.3">
      <c r="A6" s="432"/>
      <c r="B6" s="428" t="s">
        <v>215</v>
      </c>
      <c r="C6" s="382">
        <v>-0.3</v>
      </c>
      <c r="D6" s="383">
        <v>-0.28000000000000003</v>
      </c>
      <c r="E6" s="383">
        <v>-0.3</v>
      </c>
      <c r="F6" s="384">
        <v>-0.31</v>
      </c>
      <c r="G6" s="384">
        <v>-0.32</v>
      </c>
      <c r="H6" s="393">
        <v>-0.3</v>
      </c>
      <c r="I6" s="393">
        <v>-0.3</v>
      </c>
      <c r="J6" s="394">
        <v>-0.22</v>
      </c>
      <c r="K6" s="433"/>
      <c r="L6" s="538"/>
      <c r="M6" s="433" t="s">
        <v>215</v>
      </c>
      <c r="N6" s="382">
        <v>-0.39</v>
      </c>
      <c r="O6" s="383">
        <v>-0.37</v>
      </c>
      <c r="P6" s="383">
        <v>-0.36</v>
      </c>
      <c r="Q6" s="384">
        <v>-0.36</v>
      </c>
      <c r="R6" s="384">
        <v>-0.36</v>
      </c>
      <c r="S6" s="393">
        <v>-0.35</v>
      </c>
      <c r="T6" s="393">
        <v>-0.34</v>
      </c>
      <c r="U6" s="394">
        <v>-0.27</v>
      </c>
      <c r="V6" s="433"/>
      <c r="W6" s="538"/>
      <c r="X6" s="433" t="s">
        <v>215</v>
      </c>
      <c r="Y6" s="382">
        <v>-0.43</v>
      </c>
      <c r="Z6" s="383">
        <v>-0.42</v>
      </c>
      <c r="AA6" s="383">
        <v>-0.41</v>
      </c>
      <c r="AB6" s="384">
        <v>-0.42</v>
      </c>
      <c r="AC6" s="384">
        <v>-0.42</v>
      </c>
      <c r="AD6" s="393">
        <v>-0.39</v>
      </c>
      <c r="AE6" s="393">
        <v>-0.41</v>
      </c>
      <c r="AF6" s="394">
        <v>-0.35</v>
      </c>
      <c r="AG6" s="433"/>
      <c r="AH6" s="538"/>
      <c r="AI6" s="433" t="s">
        <v>215</v>
      </c>
      <c r="AJ6" s="382">
        <v>-0.56999999999999995</v>
      </c>
      <c r="AK6" s="383">
        <v>-0.56999999999999995</v>
      </c>
      <c r="AL6" s="383">
        <v>-0.55000000000000004</v>
      </c>
      <c r="AM6" s="384">
        <v>-0.53</v>
      </c>
      <c r="AN6" s="384">
        <v>-0.54</v>
      </c>
      <c r="AO6" s="393">
        <v>-0.5</v>
      </c>
      <c r="AP6" s="393">
        <v>-0.5</v>
      </c>
      <c r="AQ6" s="394">
        <v>-0.42</v>
      </c>
    </row>
    <row r="7" spans="1:43" ht="14.45" x14ac:dyDescent="0.3">
      <c r="A7" s="432"/>
      <c r="B7" s="428" t="s">
        <v>250</v>
      </c>
      <c r="C7" s="382">
        <v>-0.32</v>
      </c>
      <c r="D7" s="383">
        <v>-0.3</v>
      </c>
      <c r="E7" s="383">
        <v>-0.32</v>
      </c>
      <c r="F7" s="384">
        <v>-0.3</v>
      </c>
      <c r="G7" s="384">
        <v>-0.32</v>
      </c>
      <c r="H7" s="393">
        <v>-0.3</v>
      </c>
      <c r="I7" s="393">
        <v>-0.3</v>
      </c>
      <c r="J7" s="394">
        <v>-0.21</v>
      </c>
      <c r="K7" s="433"/>
      <c r="L7" s="538"/>
      <c r="M7" s="433" t="s">
        <v>250</v>
      </c>
      <c r="N7" s="382">
        <v>-0.38</v>
      </c>
      <c r="O7" s="383">
        <v>-0.36</v>
      </c>
      <c r="P7" s="383">
        <v>-0.36</v>
      </c>
      <c r="Q7" s="384">
        <v>-0.36</v>
      </c>
      <c r="R7" s="384">
        <v>-0.35</v>
      </c>
      <c r="S7" s="393">
        <v>-0.33</v>
      </c>
      <c r="T7" s="393">
        <v>-0.32</v>
      </c>
      <c r="U7" s="394">
        <v>-0.25</v>
      </c>
      <c r="V7" s="433"/>
      <c r="W7" s="538"/>
      <c r="X7" s="433" t="s">
        <v>250</v>
      </c>
      <c r="Y7" s="382">
        <v>-0.42</v>
      </c>
      <c r="Z7" s="383">
        <v>-0.4</v>
      </c>
      <c r="AA7" s="383">
        <v>-0.41</v>
      </c>
      <c r="AB7" s="384">
        <v>-0.4</v>
      </c>
      <c r="AC7" s="384">
        <v>-0.39</v>
      </c>
      <c r="AD7" s="393">
        <v>-0.39</v>
      </c>
      <c r="AE7" s="393">
        <v>-0.4</v>
      </c>
      <c r="AF7" s="394">
        <v>-0.32</v>
      </c>
      <c r="AG7" s="433"/>
      <c r="AH7" s="538"/>
      <c r="AI7" s="433" t="s">
        <v>250</v>
      </c>
      <c r="AJ7" s="382">
        <v>-0.5</v>
      </c>
      <c r="AK7" s="383">
        <v>-0.49</v>
      </c>
      <c r="AL7" s="383">
        <v>-0.5</v>
      </c>
      <c r="AM7" s="384">
        <v>-0.49</v>
      </c>
      <c r="AN7" s="384">
        <v>-0.49</v>
      </c>
      <c r="AO7" s="393">
        <v>-0.5</v>
      </c>
      <c r="AP7" s="393">
        <v>-0.51</v>
      </c>
      <c r="AQ7" s="394">
        <v>-0.42</v>
      </c>
    </row>
    <row r="8" spans="1:43" ht="14.45" x14ac:dyDescent="0.3">
      <c r="A8" s="432"/>
      <c r="B8" s="428" t="s">
        <v>258</v>
      </c>
      <c r="C8" s="382">
        <v>-0.3</v>
      </c>
      <c r="D8" s="383">
        <v>-0.28999999999999998</v>
      </c>
      <c r="E8" s="383">
        <v>-0.31</v>
      </c>
      <c r="F8" s="384">
        <v>-0.31</v>
      </c>
      <c r="G8" s="384">
        <v>-0.28999999999999998</v>
      </c>
      <c r="H8" s="393">
        <v>-0.28000000000000003</v>
      </c>
      <c r="I8" s="393">
        <v>-0.28999999999999998</v>
      </c>
      <c r="J8" s="394">
        <v>-0.2</v>
      </c>
      <c r="K8" s="433"/>
      <c r="L8" s="538"/>
      <c r="M8" s="433" t="s">
        <v>258</v>
      </c>
      <c r="N8" s="382">
        <v>-0.33</v>
      </c>
      <c r="O8" s="383">
        <v>-0.33</v>
      </c>
      <c r="P8" s="383">
        <v>-0.34</v>
      </c>
      <c r="Q8" s="384">
        <v>-0.35</v>
      </c>
      <c r="R8" s="384">
        <v>-0.31999999999999995</v>
      </c>
      <c r="S8" s="393">
        <v>-0.32</v>
      </c>
      <c r="T8" s="393">
        <v>-0.31</v>
      </c>
      <c r="U8" s="394">
        <v>-0.22</v>
      </c>
      <c r="V8" s="433"/>
      <c r="W8" s="538"/>
      <c r="X8" s="433" t="s">
        <v>258</v>
      </c>
      <c r="Y8" s="382">
        <v>-0.38</v>
      </c>
      <c r="Z8" s="383">
        <v>-0.37</v>
      </c>
      <c r="AA8" s="383">
        <v>-0.39</v>
      </c>
      <c r="AB8" s="384">
        <v>-0.39</v>
      </c>
      <c r="AC8" s="384">
        <v>-0.38</v>
      </c>
      <c r="AD8" s="393">
        <v>-0.36</v>
      </c>
      <c r="AE8" s="393">
        <v>-0.37</v>
      </c>
      <c r="AF8" s="394">
        <v>-0.28000000000000003</v>
      </c>
      <c r="AG8" s="433"/>
      <c r="AH8" s="538"/>
      <c r="AI8" s="433" t="s">
        <v>258</v>
      </c>
      <c r="AJ8" s="382">
        <v>-0.45500000000000002</v>
      </c>
      <c r="AK8" s="383">
        <v>-0.45</v>
      </c>
      <c r="AL8" s="383">
        <v>-0.47</v>
      </c>
      <c r="AM8" s="384">
        <v>-0.45</v>
      </c>
      <c r="AN8" s="384">
        <v>-0.46</v>
      </c>
      <c r="AO8" s="393">
        <v>-0.44</v>
      </c>
      <c r="AP8" s="393">
        <v>-0.48</v>
      </c>
      <c r="AQ8" s="394">
        <v>-0.38</v>
      </c>
    </row>
    <row r="9" spans="1:43" ht="14.45" x14ac:dyDescent="0.3">
      <c r="A9" s="432"/>
      <c r="B9" s="428" t="s">
        <v>265</v>
      </c>
      <c r="C9" s="385">
        <v>-0.3</v>
      </c>
      <c r="D9" s="386">
        <v>-0.31</v>
      </c>
      <c r="E9" s="386">
        <v>-0.3</v>
      </c>
      <c r="F9" s="387">
        <v>-0.27</v>
      </c>
      <c r="G9" s="387">
        <v>-0.31</v>
      </c>
      <c r="H9" s="441">
        <v>-0.28000000000000003</v>
      </c>
      <c r="I9" s="441">
        <v>-0.28000000000000003</v>
      </c>
      <c r="J9" s="442">
        <v>-0.23</v>
      </c>
      <c r="K9" s="433"/>
      <c r="L9" s="538"/>
      <c r="M9" s="433" t="s">
        <v>265</v>
      </c>
      <c r="N9" s="385">
        <v>-0.32</v>
      </c>
      <c r="O9" s="386">
        <v>-0.35</v>
      </c>
      <c r="P9" s="386">
        <v>-0.37</v>
      </c>
      <c r="Q9" s="387">
        <v>-0.34</v>
      </c>
      <c r="R9" s="387">
        <v>-0.36</v>
      </c>
      <c r="S9" s="441">
        <v>-0.34</v>
      </c>
      <c r="T9" s="441">
        <v>-0.33</v>
      </c>
      <c r="U9" s="442">
        <v>-0.26</v>
      </c>
      <c r="V9" s="433"/>
      <c r="W9" s="538"/>
      <c r="X9" s="433" t="s">
        <v>265</v>
      </c>
      <c r="Y9" s="385">
        <v>-0.37</v>
      </c>
      <c r="Z9" s="386">
        <v>-0.38</v>
      </c>
      <c r="AA9" s="386">
        <v>-0.39</v>
      </c>
      <c r="AB9" s="387">
        <v>-0.39</v>
      </c>
      <c r="AC9" s="387">
        <v>-0.38</v>
      </c>
      <c r="AD9" s="441">
        <v>-0.38</v>
      </c>
      <c r="AE9" s="441">
        <v>-0.37</v>
      </c>
      <c r="AF9" s="442">
        <v>-0.32</v>
      </c>
      <c r="AG9" s="433"/>
      <c r="AH9" s="538"/>
      <c r="AI9" s="433" t="s">
        <v>265</v>
      </c>
      <c r="AJ9" s="385">
        <v>-0.46</v>
      </c>
      <c r="AK9" s="386">
        <v>-0.47</v>
      </c>
      <c r="AL9" s="386">
        <v>-0.48</v>
      </c>
      <c r="AM9" s="387">
        <v>-0.47</v>
      </c>
      <c r="AN9" s="387">
        <v>-0.47</v>
      </c>
      <c r="AO9" s="441">
        <v>-0.46</v>
      </c>
      <c r="AP9" s="441">
        <v>-0.45</v>
      </c>
      <c r="AQ9" s="442">
        <v>-0.38</v>
      </c>
    </row>
    <row r="10" spans="1:43" ht="14.45" x14ac:dyDescent="0.3">
      <c r="A10" s="432"/>
      <c r="B10" s="428" t="s">
        <v>273</v>
      </c>
      <c r="C10" s="385">
        <v>-0.25</v>
      </c>
      <c r="D10" s="386">
        <v>-0.24</v>
      </c>
      <c r="E10" s="386">
        <v>-0.32</v>
      </c>
      <c r="F10" s="387">
        <v>-0.3</v>
      </c>
      <c r="G10" s="387">
        <v>-0.3</v>
      </c>
      <c r="H10" s="441">
        <v>-0.27</v>
      </c>
      <c r="I10" s="441">
        <v>-0.27</v>
      </c>
      <c r="J10" s="442">
        <v>-0.18</v>
      </c>
      <c r="K10" s="433"/>
      <c r="L10" s="538"/>
      <c r="M10" s="433" t="s">
        <v>273</v>
      </c>
      <c r="N10" s="385">
        <v>-0.33</v>
      </c>
      <c r="O10" s="386">
        <v>-0.31</v>
      </c>
      <c r="P10" s="386">
        <v>-0.34</v>
      </c>
      <c r="Q10" s="387">
        <v>-0.34</v>
      </c>
      <c r="R10" s="387">
        <v>-0.33</v>
      </c>
      <c r="S10" s="441">
        <v>-0.33</v>
      </c>
      <c r="T10" s="441">
        <v>-0.3</v>
      </c>
      <c r="U10" s="442">
        <v>-0.27</v>
      </c>
      <c r="V10" s="432"/>
      <c r="X10" s="433" t="s">
        <v>273</v>
      </c>
      <c r="Y10" s="385">
        <v>-0.37</v>
      </c>
      <c r="Z10" s="386">
        <v>-0.35</v>
      </c>
      <c r="AA10" s="386">
        <v>-0.38</v>
      </c>
      <c r="AB10" s="387">
        <v>-0.38</v>
      </c>
      <c r="AC10" s="387">
        <v>-0.37</v>
      </c>
      <c r="AD10" s="441">
        <v>-0.36</v>
      </c>
      <c r="AE10" s="441">
        <v>-0.35</v>
      </c>
      <c r="AF10" s="442">
        <v>-0.28999999999999998</v>
      </c>
      <c r="AG10" s="433"/>
      <c r="AH10" s="538"/>
      <c r="AI10" s="433" t="s">
        <v>273</v>
      </c>
      <c r="AJ10" s="385">
        <v>-0.46</v>
      </c>
      <c r="AK10" s="386">
        <v>-0.44</v>
      </c>
      <c r="AL10" s="386">
        <v>-0.47</v>
      </c>
      <c r="AM10" s="387">
        <v>-0.47</v>
      </c>
      <c r="AN10" s="387">
        <v>-0.46</v>
      </c>
      <c r="AO10" s="441">
        <v>-0.44</v>
      </c>
      <c r="AP10" s="441">
        <v>-0.42</v>
      </c>
      <c r="AQ10" s="442">
        <v>-0.37</v>
      </c>
    </row>
    <row r="11" spans="1:43" ht="14.45" x14ac:dyDescent="0.3">
      <c r="A11" s="432"/>
      <c r="B11" s="428" t="s">
        <v>279</v>
      </c>
      <c r="C11" s="385">
        <v>-0.3</v>
      </c>
      <c r="D11" s="386">
        <v>-0.28000000000000003</v>
      </c>
      <c r="E11" s="386">
        <v>-0.26</v>
      </c>
      <c r="F11" s="387">
        <v>-0.31</v>
      </c>
      <c r="G11" s="387">
        <v>-0.31</v>
      </c>
      <c r="H11" s="441">
        <v>-0.27</v>
      </c>
      <c r="I11" s="441">
        <v>-0.26</v>
      </c>
      <c r="J11" s="442">
        <v>-0.17</v>
      </c>
      <c r="K11" s="433"/>
      <c r="L11" s="538"/>
      <c r="M11" s="433" t="s">
        <v>279</v>
      </c>
      <c r="N11" s="385">
        <v>-0.35</v>
      </c>
      <c r="O11" s="386">
        <v>-0.34</v>
      </c>
      <c r="P11" s="386">
        <v>-0.33</v>
      </c>
      <c r="Q11" s="387">
        <v>-0.35</v>
      </c>
      <c r="R11" s="387">
        <v>-0.35</v>
      </c>
      <c r="S11" s="441">
        <v>-0.32</v>
      </c>
      <c r="T11" s="441">
        <v>-0.3</v>
      </c>
      <c r="U11" s="442">
        <v>-0.3</v>
      </c>
      <c r="V11" s="433"/>
      <c r="W11" s="538"/>
      <c r="X11" s="433" t="s">
        <v>279</v>
      </c>
      <c r="Y11" s="385">
        <v>-0.38</v>
      </c>
      <c r="Z11" s="386">
        <v>-0.37</v>
      </c>
      <c r="AA11" s="386">
        <v>-0.37</v>
      </c>
      <c r="AB11" s="387">
        <v>-0.39</v>
      </c>
      <c r="AC11" s="387">
        <v>-0.38</v>
      </c>
      <c r="AD11" s="441">
        <v>-0.35</v>
      </c>
      <c r="AE11" s="441">
        <v>-0.34</v>
      </c>
      <c r="AF11" s="442">
        <v>-0.33</v>
      </c>
      <c r="AG11" s="433"/>
      <c r="AH11" s="538"/>
      <c r="AI11" s="433" t="s">
        <v>279</v>
      </c>
      <c r="AJ11" s="385">
        <v>-0.46</v>
      </c>
      <c r="AK11" s="386">
        <v>-0.46</v>
      </c>
      <c r="AL11" s="386">
        <v>-0.46</v>
      </c>
      <c r="AM11" s="387">
        <v>-0.46</v>
      </c>
      <c r="AN11" s="387">
        <v>-0.46</v>
      </c>
      <c r="AO11" s="441">
        <v>-0.43</v>
      </c>
      <c r="AP11" s="441">
        <v>-0.41</v>
      </c>
      <c r="AQ11" s="442">
        <v>-0.4</v>
      </c>
    </row>
    <row r="12" spans="1:43" ht="14.45" x14ac:dyDescent="0.3">
      <c r="A12" s="432"/>
      <c r="B12" s="428" t="s">
        <v>285</v>
      </c>
      <c r="C12" s="388">
        <v>-0.28000000000000003</v>
      </c>
      <c r="D12" s="389">
        <v>-0.3</v>
      </c>
      <c r="E12" s="389">
        <v>-0.28000000000000003</v>
      </c>
      <c r="F12" s="390">
        <v>-0.28000000000000003</v>
      </c>
      <c r="G12" s="390">
        <v>-0.31</v>
      </c>
      <c r="H12" s="443">
        <v>-0.31</v>
      </c>
      <c r="I12" s="443">
        <v>-0.3</v>
      </c>
      <c r="J12" s="444">
        <v>-0.2</v>
      </c>
      <c r="K12" s="433"/>
      <c r="L12" s="538"/>
      <c r="M12" s="433" t="s">
        <v>285</v>
      </c>
      <c r="N12" s="388">
        <v>-0.32</v>
      </c>
      <c r="O12" s="389">
        <v>-0.34</v>
      </c>
      <c r="P12" s="389">
        <v>-0.32</v>
      </c>
      <c r="Q12" s="390">
        <v>-0.32</v>
      </c>
      <c r="R12" s="390">
        <v>-0.33</v>
      </c>
      <c r="S12" s="443">
        <v>-0.33</v>
      </c>
      <c r="T12" s="443">
        <v>-0.32</v>
      </c>
      <c r="U12" s="444">
        <v>-0.23</v>
      </c>
      <c r="V12" s="433"/>
      <c r="W12" s="538"/>
      <c r="X12" s="433" t="s">
        <v>285</v>
      </c>
      <c r="Y12" s="388">
        <v>-0.35</v>
      </c>
      <c r="Z12" s="389">
        <v>-0.37</v>
      </c>
      <c r="AA12" s="389">
        <v>-0.36</v>
      </c>
      <c r="AB12" s="390">
        <v>-0.35</v>
      </c>
      <c r="AC12" s="390">
        <v>-0.36</v>
      </c>
      <c r="AD12" s="443">
        <v>-0.36</v>
      </c>
      <c r="AE12" s="443">
        <v>-0.36</v>
      </c>
      <c r="AF12" s="444">
        <v>-0.27</v>
      </c>
      <c r="AG12" s="433"/>
      <c r="AH12" s="538"/>
      <c r="AI12" s="433" t="s">
        <v>285</v>
      </c>
      <c r="AJ12" s="388">
        <v>-0.43</v>
      </c>
      <c r="AK12" s="389">
        <v>-0.45</v>
      </c>
      <c r="AL12" s="389">
        <v>-0.45</v>
      </c>
      <c r="AM12" s="390">
        <v>-0.43</v>
      </c>
      <c r="AN12" s="390">
        <v>-0.43</v>
      </c>
      <c r="AO12" s="443">
        <v>-0.42</v>
      </c>
      <c r="AP12" s="443">
        <v>-0.43</v>
      </c>
      <c r="AQ12" s="444">
        <v>-0.35</v>
      </c>
    </row>
    <row r="13" spans="1:43" ht="14.45" x14ac:dyDescent="0.3">
      <c r="A13" s="432"/>
      <c r="C13" s="433"/>
      <c r="D13" s="433"/>
      <c r="E13" s="433"/>
      <c r="F13" s="433"/>
      <c r="G13" s="433"/>
      <c r="H13" s="433"/>
      <c r="I13" s="433"/>
      <c r="J13" s="433"/>
      <c r="K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430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538" t="s">
        <v>1009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538" t="s">
        <v>1013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538" t="s">
        <v>1017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432"/>
      <c r="B15" s="428" t="s">
        <v>186</v>
      </c>
      <c r="C15" s="368">
        <v>-0.38</v>
      </c>
      <c r="D15" s="440">
        <v>-0.4</v>
      </c>
      <c r="E15" s="369">
        <v>-0.38</v>
      </c>
      <c r="F15" s="370">
        <v>-0.37</v>
      </c>
      <c r="G15" s="370">
        <v>-0.36</v>
      </c>
      <c r="H15" s="371">
        <v>-0.35</v>
      </c>
      <c r="I15" s="371">
        <v>-0.35</v>
      </c>
      <c r="J15" s="372">
        <v>-0.25</v>
      </c>
      <c r="K15" s="433"/>
      <c r="L15" s="538"/>
      <c r="M15" s="433" t="s">
        <v>186</v>
      </c>
      <c r="N15" s="368">
        <v>-0.43</v>
      </c>
      <c r="O15" s="440">
        <v>-0.45</v>
      </c>
      <c r="P15" s="369">
        <v>-0.44</v>
      </c>
      <c r="Q15" s="370">
        <v>-0.44</v>
      </c>
      <c r="R15" s="370">
        <v>-0.45</v>
      </c>
      <c r="S15" s="371">
        <v>-0.4</v>
      </c>
      <c r="T15" s="371">
        <v>-0.42</v>
      </c>
      <c r="U15" s="372">
        <v>-0.3</v>
      </c>
      <c r="V15" s="433"/>
      <c r="W15" s="538"/>
      <c r="X15" s="433" t="s">
        <v>186</v>
      </c>
      <c r="Y15" s="368">
        <v>-0.48</v>
      </c>
      <c r="Z15" s="440">
        <v>-0.46</v>
      </c>
      <c r="AA15" s="369">
        <v>-0.47</v>
      </c>
      <c r="AB15" s="370">
        <v>-0.47</v>
      </c>
      <c r="AC15" s="370">
        <v>-0.47</v>
      </c>
      <c r="AD15" s="371">
        <v>-0.45</v>
      </c>
      <c r="AE15" s="371">
        <v>-0.45</v>
      </c>
      <c r="AF15" s="372">
        <v>-0.32</v>
      </c>
      <c r="AG15" s="433"/>
      <c r="AH15" s="538"/>
      <c r="AI15" s="433" t="s">
        <v>186</v>
      </c>
      <c r="AJ15" s="368">
        <v>-0.59</v>
      </c>
      <c r="AK15" s="440">
        <v>-0.57999999999999996</v>
      </c>
      <c r="AL15" s="369">
        <v>-0.57999999999999996</v>
      </c>
      <c r="AM15" s="370">
        <v>-0.56999999999999995</v>
      </c>
      <c r="AN15" s="370">
        <v>-0.59</v>
      </c>
      <c r="AO15" s="371">
        <v>-0.55999999999999994</v>
      </c>
      <c r="AP15" s="371">
        <v>-0.55000000000000004</v>
      </c>
      <c r="AQ15" s="372">
        <v>-0.44</v>
      </c>
    </row>
    <row r="16" spans="1:43" ht="14.45" x14ac:dyDescent="0.3">
      <c r="A16" s="432"/>
      <c r="B16" s="428" t="s">
        <v>213</v>
      </c>
      <c r="C16" s="373">
        <v>-0.4</v>
      </c>
      <c r="D16" s="374">
        <v>-0.37</v>
      </c>
      <c r="E16" s="375">
        <v>-0.38</v>
      </c>
      <c r="F16" s="376">
        <v>-0.37</v>
      </c>
      <c r="G16" s="376">
        <v>-0.39</v>
      </c>
      <c r="H16" s="377">
        <v>-0.32</v>
      </c>
      <c r="I16" s="377">
        <v>-0.33</v>
      </c>
      <c r="J16" s="378">
        <v>-0.24</v>
      </c>
      <c r="K16" s="433"/>
      <c r="L16" s="538"/>
      <c r="M16" s="433" t="s">
        <v>213</v>
      </c>
      <c r="N16" s="373">
        <v>-0.43</v>
      </c>
      <c r="O16" s="374">
        <v>-0.42</v>
      </c>
      <c r="P16" s="375">
        <v>-0.41</v>
      </c>
      <c r="Q16" s="376">
        <v>-0.4</v>
      </c>
      <c r="R16" s="376">
        <v>-0.42</v>
      </c>
      <c r="S16" s="377">
        <v>-0.4</v>
      </c>
      <c r="T16" s="377">
        <v>-0.41</v>
      </c>
      <c r="U16" s="378">
        <v>-0.31</v>
      </c>
      <c r="V16" s="433"/>
      <c r="W16" s="538"/>
      <c r="X16" s="433" t="s">
        <v>213</v>
      </c>
      <c r="Y16" s="373">
        <v>-0.5</v>
      </c>
      <c r="Z16" s="374">
        <v>-0.49</v>
      </c>
      <c r="AA16" s="375">
        <v>-0.48</v>
      </c>
      <c r="AB16" s="376">
        <v>-0.48</v>
      </c>
      <c r="AC16" s="376">
        <v>-0.48</v>
      </c>
      <c r="AD16" s="377">
        <v>-0.46</v>
      </c>
      <c r="AE16" s="377">
        <v>-0.45</v>
      </c>
      <c r="AF16" s="378">
        <v>-0.36</v>
      </c>
      <c r="AG16" s="433"/>
      <c r="AH16" s="538"/>
      <c r="AI16" s="433" t="s">
        <v>213</v>
      </c>
      <c r="AJ16" s="373">
        <v>-0.61</v>
      </c>
      <c r="AK16" s="374">
        <v>-0.6</v>
      </c>
      <c r="AL16" s="375">
        <v>-0.57999999999999996</v>
      </c>
      <c r="AM16" s="376">
        <v>-0.56999999999999995</v>
      </c>
      <c r="AN16" s="376">
        <v>-0.57999999999999996</v>
      </c>
      <c r="AO16" s="377">
        <v>-0.56000000000000005</v>
      </c>
      <c r="AP16" s="377">
        <v>-0.55000000000000004</v>
      </c>
      <c r="AQ16" s="378">
        <v>-0.46</v>
      </c>
    </row>
    <row r="17" spans="1:43" ht="14.45" x14ac:dyDescent="0.3">
      <c r="A17" s="432"/>
      <c r="B17" s="428" t="s">
        <v>233</v>
      </c>
      <c r="C17" s="379">
        <v>-0.34</v>
      </c>
      <c r="D17" s="380">
        <v>-0.37</v>
      </c>
      <c r="E17" s="381">
        <v>-0.35</v>
      </c>
      <c r="F17" s="376">
        <v>-0.37</v>
      </c>
      <c r="G17" s="376">
        <v>-0.38</v>
      </c>
      <c r="H17" s="377">
        <v>-0.34</v>
      </c>
      <c r="I17" s="377">
        <v>-0.33</v>
      </c>
      <c r="J17" s="378">
        <v>-0.23</v>
      </c>
      <c r="K17" s="433"/>
      <c r="L17" s="538"/>
      <c r="M17" s="433" t="s">
        <v>233</v>
      </c>
      <c r="N17" s="379">
        <v>-0.42</v>
      </c>
      <c r="O17" s="380">
        <v>-0.41</v>
      </c>
      <c r="P17" s="381">
        <v>-0.41</v>
      </c>
      <c r="Q17" s="376">
        <v>-0.42</v>
      </c>
      <c r="R17" s="376">
        <v>-0.44</v>
      </c>
      <c r="S17" s="377">
        <v>-0.38</v>
      </c>
      <c r="T17" s="377">
        <v>-0.39</v>
      </c>
      <c r="U17" s="378">
        <v>-0.32</v>
      </c>
      <c r="V17" s="433"/>
      <c r="W17" s="538"/>
      <c r="X17" s="433" t="s">
        <v>233</v>
      </c>
      <c r="Y17" s="379">
        <v>-0.47</v>
      </c>
      <c r="Z17" s="380">
        <v>-0.46</v>
      </c>
      <c r="AA17" s="381">
        <v>-0.46</v>
      </c>
      <c r="AB17" s="376">
        <v>-0.47</v>
      </c>
      <c r="AC17" s="376">
        <v>-0.5</v>
      </c>
      <c r="AD17" s="377">
        <v>-0.46</v>
      </c>
      <c r="AE17" s="377">
        <v>-0.44</v>
      </c>
      <c r="AF17" s="378">
        <v>-0.36</v>
      </c>
      <c r="AG17" s="433"/>
      <c r="AH17" s="538"/>
      <c r="AI17" s="433" t="s">
        <v>233</v>
      </c>
      <c r="AJ17" s="379">
        <v>-0.56999999999999995</v>
      </c>
      <c r="AK17" s="380">
        <v>-0.56000000000000005</v>
      </c>
      <c r="AL17" s="381">
        <v>-0.56999999999999995</v>
      </c>
      <c r="AM17" s="376">
        <v>-0.56999999999999995</v>
      </c>
      <c r="AN17" s="376">
        <v>-0.59</v>
      </c>
      <c r="AO17" s="377">
        <v>-0.54</v>
      </c>
      <c r="AP17" s="377">
        <v>-0.55000000000000004</v>
      </c>
      <c r="AQ17" s="378">
        <v>-0.45</v>
      </c>
    </row>
    <row r="18" spans="1:43" ht="14.45" x14ac:dyDescent="0.3">
      <c r="A18" s="432"/>
      <c r="B18" s="428" t="s">
        <v>215</v>
      </c>
      <c r="C18" s="382">
        <v>-0.35</v>
      </c>
      <c r="D18" s="383">
        <v>-0.35</v>
      </c>
      <c r="E18" s="383">
        <v>-0.35</v>
      </c>
      <c r="F18" s="384">
        <v>-0.36</v>
      </c>
      <c r="G18" s="384">
        <v>-0.35</v>
      </c>
      <c r="H18" s="393">
        <v>-0.34</v>
      </c>
      <c r="I18" s="393">
        <v>-0.33</v>
      </c>
      <c r="J18" s="394">
        <v>-0.25</v>
      </c>
      <c r="K18" s="433"/>
      <c r="L18" s="538"/>
      <c r="M18" s="433" t="s">
        <v>215</v>
      </c>
      <c r="N18" s="382">
        <v>-0.42</v>
      </c>
      <c r="O18" s="383">
        <v>-0.42</v>
      </c>
      <c r="P18" s="383">
        <v>-0.42</v>
      </c>
      <c r="Q18" s="384">
        <v>-0.4</v>
      </c>
      <c r="R18" s="384">
        <v>-0.4</v>
      </c>
      <c r="S18" s="393">
        <v>-0.4</v>
      </c>
      <c r="T18" s="393">
        <v>-0.39</v>
      </c>
      <c r="U18" s="394">
        <v>-0.3</v>
      </c>
      <c r="V18" s="433"/>
      <c r="W18" s="538"/>
      <c r="X18" s="433" t="s">
        <v>215</v>
      </c>
      <c r="Y18" s="382">
        <v>-0.49</v>
      </c>
      <c r="Z18" s="383">
        <v>-0.47</v>
      </c>
      <c r="AA18" s="383">
        <v>-0.45</v>
      </c>
      <c r="AB18" s="384">
        <v>-0.45</v>
      </c>
      <c r="AC18" s="384">
        <v>-0.45</v>
      </c>
      <c r="AD18" s="393">
        <v>-0.44</v>
      </c>
      <c r="AE18" s="393">
        <v>-0.43</v>
      </c>
      <c r="AF18" s="394">
        <v>-0.37</v>
      </c>
      <c r="AG18" s="433"/>
      <c r="AH18" s="538"/>
      <c r="AI18" s="433" t="s">
        <v>215</v>
      </c>
      <c r="AJ18" s="382">
        <v>-0.59</v>
      </c>
      <c r="AK18" s="383">
        <v>-0.57999999999999996</v>
      </c>
      <c r="AL18" s="383">
        <v>-0.56000000000000005</v>
      </c>
      <c r="AM18" s="384">
        <v>-0.55000000000000004</v>
      </c>
      <c r="AN18" s="384">
        <v>-0.56999999999999995</v>
      </c>
      <c r="AO18" s="393">
        <v>-0.55000000000000004</v>
      </c>
      <c r="AP18" s="393">
        <v>-0.53</v>
      </c>
      <c r="AQ18" s="394">
        <v>-0.46</v>
      </c>
    </row>
    <row r="19" spans="1:43" ht="14.45" x14ac:dyDescent="0.3">
      <c r="A19" s="432"/>
      <c r="B19" s="428" t="s">
        <v>250</v>
      </c>
      <c r="C19" s="382">
        <v>-0.35</v>
      </c>
      <c r="D19" s="383">
        <v>-0.33</v>
      </c>
      <c r="E19" s="383">
        <v>-0.35</v>
      </c>
      <c r="F19" s="384">
        <v>-0.35</v>
      </c>
      <c r="G19" s="384">
        <v>-0.35</v>
      </c>
      <c r="H19" s="393">
        <v>-0.34</v>
      </c>
      <c r="I19" s="393">
        <v>-0.33</v>
      </c>
      <c r="J19" s="394">
        <v>-0.26</v>
      </c>
      <c r="K19" s="433"/>
      <c r="L19" s="538"/>
      <c r="M19" s="433" t="s">
        <v>250</v>
      </c>
      <c r="N19" s="382">
        <v>-0.43</v>
      </c>
      <c r="O19" s="383">
        <v>-0.4</v>
      </c>
      <c r="P19" s="383">
        <v>-0.41</v>
      </c>
      <c r="Q19" s="384">
        <v>-0.39</v>
      </c>
      <c r="R19" s="384">
        <v>-0.39</v>
      </c>
      <c r="S19" s="393">
        <v>-0.37</v>
      </c>
      <c r="T19" s="393">
        <v>-0.38</v>
      </c>
      <c r="U19" s="394">
        <v>-0.3</v>
      </c>
      <c r="V19" s="433"/>
      <c r="W19" s="538"/>
      <c r="X19" s="433" t="s">
        <v>250</v>
      </c>
      <c r="Y19" s="382">
        <v>-0.48</v>
      </c>
      <c r="Z19" s="383">
        <v>-0.46</v>
      </c>
      <c r="AA19" s="383">
        <v>-0.46</v>
      </c>
      <c r="AB19" s="384">
        <v>-0.46</v>
      </c>
      <c r="AC19" s="384">
        <v>-0.44</v>
      </c>
      <c r="AD19" s="393">
        <v>-0.42</v>
      </c>
      <c r="AE19" s="393">
        <v>-0.42</v>
      </c>
      <c r="AF19" s="394">
        <v>-0.36</v>
      </c>
      <c r="AG19" s="433"/>
      <c r="AH19" s="538"/>
      <c r="AI19" s="433" t="s">
        <v>250</v>
      </c>
      <c r="AJ19" s="382">
        <v>-0.57999999999999996</v>
      </c>
      <c r="AK19" s="383">
        <v>-0.56000000000000005</v>
      </c>
      <c r="AL19" s="383">
        <v>-0.56000000000000005</v>
      </c>
      <c r="AM19" s="384">
        <v>-0.56000000000000005</v>
      </c>
      <c r="AN19" s="384">
        <v>-0.55000000000000004</v>
      </c>
      <c r="AO19" s="393">
        <v>-0.53</v>
      </c>
      <c r="AP19" s="393">
        <v>-0.52</v>
      </c>
      <c r="AQ19" s="394">
        <v>-0.44</v>
      </c>
    </row>
    <row r="20" spans="1:43" ht="14.45" x14ac:dyDescent="0.3">
      <c r="A20" s="432"/>
      <c r="B20" s="428" t="s">
        <v>258</v>
      </c>
      <c r="C20" s="382">
        <v>-0.33</v>
      </c>
      <c r="D20" s="383">
        <v>-0.33</v>
      </c>
      <c r="E20" s="383">
        <v>-0.34</v>
      </c>
      <c r="F20" s="384">
        <v>-0.34</v>
      </c>
      <c r="G20" s="384">
        <v>-0.32</v>
      </c>
      <c r="H20" s="393">
        <v>-0.31</v>
      </c>
      <c r="I20" s="393">
        <v>-0.32</v>
      </c>
      <c r="J20" s="394">
        <v>-0.23</v>
      </c>
      <c r="K20" s="433"/>
      <c r="L20" s="538"/>
      <c r="M20" s="433" t="s">
        <v>258</v>
      </c>
      <c r="N20" s="382">
        <v>-0.38</v>
      </c>
      <c r="O20" s="383">
        <v>-0.38</v>
      </c>
      <c r="P20" s="383">
        <v>-0.38</v>
      </c>
      <c r="Q20" s="384">
        <v>-0.38</v>
      </c>
      <c r="R20" s="384">
        <v>-0.37</v>
      </c>
      <c r="S20" s="393">
        <v>-0.38</v>
      </c>
      <c r="T20" s="393">
        <v>-0.37</v>
      </c>
      <c r="U20" s="394">
        <v>-0.27</v>
      </c>
      <c r="V20" s="433"/>
      <c r="W20" s="538"/>
      <c r="X20" s="433" t="s">
        <v>258</v>
      </c>
      <c r="Y20" s="382">
        <v>-0.43</v>
      </c>
      <c r="Z20" s="383">
        <v>-0.42</v>
      </c>
      <c r="AA20" s="383">
        <v>-0.44</v>
      </c>
      <c r="AB20" s="384">
        <v>-0.42</v>
      </c>
      <c r="AC20" s="384">
        <v>-0.42</v>
      </c>
      <c r="AD20" s="393">
        <v>-0.44</v>
      </c>
      <c r="AE20" s="393">
        <v>-0.44</v>
      </c>
      <c r="AF20" s="394">
        <v>-0.32</v>
      </c>
      <c r="AG20" s="433"/>
      <c r="AH20" s="538"/>
      <c r="AI20" s="433" t="s">
        <v>258</v>
      </c>
      <c r="AJ20" s="382">
        <v>-0.5</v>
      </c>
      <c r="AK20" s="383">
        <v>-0.49</v>
      </c>
      <c r="AL20" s="383">
        <v>-0.51</v>
      </c>
      <c r="AM20" s="384">
        <v>-0.49</v>
      </c>
      <c r="AN20" s="384">
        <v>-0.49</v>
      </c>
      <c r="AO20" s="393">
        <v>-0.5</v>
      </c>
      <c r="AP20" s="393">
        <v>-0.51</v>
      </c>
      <c r="AQ20" s="394">
        <v>-0.4</v>
      </c>
    </row>
    <row r="21" spans="1:43" ht="14.45" x14ac:dyDescent="0.3">
      <c r="A21" s="432"/>
      <c r="B21" s="428" t="s">
        <v>265</v>
      </c>
      <c r="C21" s="385">
        <v>-0.34</v>
      </c>
      <c r="D21" s="386">
        <v>-0.33</v>
      </c>
      <c r="E21" s="386">
        <v>-0.32</v>
      </c>
      <c r="F21" s="387">
        <v>-0.32</v>
      </c>
      <c r="G21" s="387">
        <v>-0.33</v>
      </c>
      <c r="H21" s="441">
        <v>-0.3</v>
      </c>
      <c r="I21" s="441">
        <v>-0.31</v>
      </c>
      <c r="J21" s="442">
        <v>-0.26</v>
      </c>
      <c r="K21" s="433"/>
      <c r="L21" s="538"/>
      <c r="M21" s="433" t="s">
        <v>265</v>
      </c>
      <c r="N21" s="385">
        <v>-0.39</v>
      </c>
      <c r="O21" s="386">
        <v>-0.4</v>
      </c>
      <c r="P21" s="386">
        <v>-0.4</v>
      </c>
      <c r="Q21" s="387">
        <v>-0.39</v>
      </c>
      <c r="R21" s="387">
        <v>-0.39</v>
      </c>
      <c r="S21" s="441">
        <v>-0.38</v>
      </c>
      <c r="T21" s="441">
        <v>-0.37</v>
      </c>
      <c r="U21" s="442">
        <v>-0.32</v>
      </c>
      <c r="V21" s="433"/>
      <c r="W21" s="538"/>
      <c r="X21" s="433" t="s">
        <v>265</v>
      </c>
      <c r="Y21" s="385">
        <v>-0.42</v>
      </c>
      <c r="Z21" s="386">
        <v>-0.42</v>
      </c>
      <c r="AA21" s="386">
        <v>-0.42</v>
      </c>
      <c r="AB21" s="387">
        <v>-0.42</v>
      </c>
      <c r="AC21" s="387">
        <v>-0.42</v>
      </c>
      <c r="AD21" s="441">
        <v>-0.41</v>
      </c>
      <c r="AE21" s="441">
        <v>-0.41</v>
      </c>
      <c r="AF21" s="442">
        <v>-0.36</v>
      </c>
      <c r="AG21" s="433"/>
      <c r="AH21" s="538"/>
      <c r="AI21" s="433" t="s">
        <v>265</v>
      </c>
      <c r="AJ21" s="385">
        <v>-0.51</v>
      </c>
      <c r="AK21" s="386">
        <v>-0.51</v>
      </c>
      <c r="AL21" s="386">
        <v>-0.51</v>
      </c>
      <c r="AM21" s="387">
        <v>-0.51</v>
      </c>
      <c r="AN21" s="387">
        <v>-0.5</v>
      </c>
      <c r="AO21" s="441">
        <v>-0.49</v>
      </c>
      <c r="AP21" s="441">
        <v>-0.49</v>
      </c>
      <c r="AQ21" s="442">
        <v>-0.43</v>
      </c>
    </row>
    <row r="22" spans="1:43" ht="14.45" x14ac:dyDescent="0.3">
      <c r="A22" s="432"/>
      <c r="B22" s="428" t="s">
        <v>273</v>
      </c>
      <c r="C22" s="385">
        <v>-0.32</v>
      </c>
      <c r="D22" s="386">
        <v>-0.33</v>
      </c>
      <c r="E22" s="386">
        <v>-0.34</v>
      </c>
      <c r="F22" s="387">
        <v>-0.34</v>
      </c>
      <c r="G22" s="387">
        <v>-0.32</v>
      </c>
      <c r="H22" s="441">
        <v>-0.31</v>
      </c>
      <c r="I22" s="441">
        <v>-0.28999999999999998</v>
      </c>
      <c r="J22" s="442">
        <v>-0.24</v>
      </c>
      <c r="K22" s="433"/>
      <c r="L22" s="538"/>
      <c r="M22" s="433" t="s">
        <v>273</v>
      </c>
      <c r="N22" s="385">
        <v>-0.39</v>
      </c>
      <c r="O22" s="386">
        <v>-0.38</v>
      </c>
      <c r="P22" s="386">
        <v>-0.38</v>
      </c>
      <c r="Q22" s="387">
        <v>-0.39</v>
      </c>
      <c r="R22" s="387">
        <v>-0.37</v>
      </c>
      <c r="S22" s="441">
        <v>-0.37</v>
      </c>
      <c r="T22" s="441">
        <v>-0.36</v>
      </c>
      <c r="U22" s="442">
        <v>-0.31</v>
      </c>
      <c r="V22" s="433"/>
      <c r="W22" s="538"/>
      <c r="X22" s="433" t="s">
        <v>273</v>
      </c>
      <c r="Y22" s="385">
        <v>-0.43</v>
      </c>
      <c r="Z22" s="386">
        <v>-0.43</v>
      </c>
      <c r="AA22" s="386">
        <v>-0.43</v>
      </c>
      <c r="AB22" s="387">
        <v>-0.44</v>
      </c>
      <c r="AC22" s="387">
        <v>-0.42</v>
      </c>
      <c r="AD22" s="441">
        <v>-0.42</v>
      </c>
      <c r="AE22" s="441">
        <v>-0.42</v>
      </c>
      <c r="AF22" s="442">
        <v>-0.36</v>
      </c>
      <c r="AG22" s="433"/>
      <c r="AH22" s="538"/>
      <c r="AI22" s="433" t="s">
        <v>273</v>
      </c>
      <c r="AJ22" s="385">
        <v>-0.5</v>
      </c>
      <c r="AK22" s="386">
        <v>-0.51</v>
      </c>
      <c r="AL22" s="386">
        <v>-0.51</v>
      </c>
      <c r="AM22" s="387">
        <v>-0.51</v>
      </c>
      <c r="AN22" s="387">
        <v>-0.5</v>
      </c>
      <c r="AO22" s="441">
        <v>-0.5</v>
      </c>
      <c r="AP22" s="441">
        <v>-0.49</v>
      </c>
      <c r="AQ22" s="442">
        <v>-0.44</v>
      </c>
    </row>
    <row r="23" spans="1:43" ht="14.45" x14ac:dyDescent="0.3">
      <c r="A23" s="432"/>
      <c r="B23" s="428" t="s">
        <v>279</v>
      </c>
      <c r="C23" s="385">
        <v>-0.32</v>
      </c>
      <c r="D23" s="386">
        <v>-0.3</v>
      </c>
      <c r="E23" s="386">
        <v>-0.3</v>
      </c>
      <c r="F23" s="387">
        <v>-0.32</v>
      </c>
      <c r="G23" s="387">
        <v>-0.34</v>
      </c>
      <c r="H23" s="441">
        <v>-0.31</v>
      </c>
      <c r="I23" s="441">
        <v>-0.3</v>
      </c>
      <c r="J23" s="442">
        <v>-0.2</v>
      </c>
      <c r="K23" s="433"/>
      <c r="L23" s="538"/>
      <c r="M23" s="433" t="s">
        <v>279</v>
      </c>
      <c r="N23" s="385">
        <v>-0.38</v>
      </c>
      <c r="O23" s="386">
        <v>-0.38</v>
      </c>
      <c r="P23" s="386">
        <v>-0.37</v>
      </c>
      <c r="Q23" s="387">
        <v>-0.36</v>
      </c>
      <c r="R23" s="387">
        <v>-0.38</v>
      </c>
      <c r="S23" s="441">
        <v>-0.35</v>
      </c>
      <c r="T23" s="441">
        <v>-0.35</v>
      </c>
      <c r="U23" s="442">
        <v>-0.32</v>
      </c>
      <c r="V23" s="433"/>
      <c r="W23" s="538"/>
      <c r="X23" s="433" t="s">
        <v>279</v>
      </c>
      <c r="Y23" s="385">
        <v>-0.43</v>
      </c>
      <c r="Z23" s="386">
        <v>-0.42</v>
      </c>
      <c r="AA23" s="386">
        <v>-0.42</v>
      </c>
      <c r="AB23" s="387">
        <v>-0.44</v>
      </c>
      <c r="AC23" s="387">
        <v>-0.42</v>
      </c>
      <c r="AD23" s="441">
        <v>-0.39</v>
      </c>
      <c r="AE23" s="441">
        <v>-0.39</v>
      </c>
      <c r="AF23" s="442">
        <v>-0.36</v>
      </c>
      <c r="AG23" s="433"/>
      <c r="AH23" s="538"/>
      <c r="AI23" s="433" t="s">
        <v>279</v>
      </c>
      <c r="AJ23" s="385">
        <v>-0.5</v>
      </c>
      <c r="AK23" s="386">
        <v>-0.51</v>
      </c>
      <c r="AL23" s="386">
        <v>-0.51</v>
      </c>
      <c r="AM23" s="387">
        <v>-0.52</v>
      </c>
      <c r="AN23" s="387">
        <v>-0.5</v>
      </c>
      <c r="AO23" s="441">
        <v>-0.47</v>
      </c>
      <c r="AP23" s="441">
        <v>-0.45</v>
      </c>
      <c r="AQ23" s="442">
        <v>-0.45</v>
      </c>
    </row>
    <row r="24" spans="1:43" ht="14.45" x14ac:dyDescent="0.3">
      <c r="A24" s="432"/>
      <c r="B24" s="428" t="s">
        <v>285</v>
      </c>
      <c r="C24" s="388">
        <v>-0.34</v>
      </c>
      <c r="D24" s="389">
        <v>-0.34</v>
      </c>
      <c r="E24" s="389">
        <v>-0.3</v>
      </c>
      <c r="F24" s="390">
        <v>-0.3</v>
      </c>
      <c r="G24" s="390">
        <v>-0.33</v>
      </c>
      <c r="H24" s="443">
        <v>-0.33</v>
      </c>
      <c r="I24" s="443">
        <v>-0.32</v>
      </c>
      <c r="J24" s="444">
        <v>-0.23</v>
      </c>
      <c r="K24" s="433"/>
      <c r="L24" s="538"/>
      <c r="M24" s="433" t="s">
        <v>285</v>
      </c>
      <c r="N24" s="388">
        <v>-0.39</v>
      </c>
      <c r="O24" s="389">
        <v>-0.4</v>
      </c>
      <c r="P24" s="389">
        <v>-0.38</v>
      </c>
      <c r="Q24" s="390">
        <v>-0.38</v>
      </c>
      <c r="R24" s="390">
        <v>-0.36</v>
      </c>
      <c r="S24" s="443">
        <v>-0.36</v>
      </c>
      <c r="T24" s="443">
        <v>-0.34</v>
      </c>
      <c r="U24" s="444">
        <v>-0.28000000000000003</v>
      </c>
      <c r="V24" s="433"/>
      <c r="W24" s="538"/>
      <c r="X24" s="433" t="s">
        <v>285</v>
      </c>
      <c r="Y24" s="388">
        <v>-0.43</v>
      </c>
      <c r="Z24" s="389">
        <v>-0.43</v>
      </c>
      <c r="AA24" s="389">
        <v>-0.43</v>
      </c>
      <c r="AB24" s="390">
        <v>-0.42</v>
      </c>
      <c r="AC24" s="390">
        <v>-0.41</v>
      </c>
      <c r="AD24" s="443">
        <v>-0.41</v>
      </c>
      <c r="AE24" s="443">
        <v>-0.41</v>
      </c>
      <c r="AF24" s="444">
        <v>-0.32</v>
      </c>
      <c r="AG24" s="433"/>
      <c r="AH24" s="538"/>
      <c r="AI24" s="433" t="s">
        <v>285</v>
      </c>
      <c r="AJ24" s="388">
        <v>-0.49</v>
      </c>
      <c r="AK24" s="389">
        <v>-0.49</v>
      </c>
      <c r="AL24" s="389">
        <v>-0.49</v>
      </c>
      <c r="AM24" s="390">
        <v>-0.48</v>
      </c>
      <c r="AN24" s="390">
        <v>-0.47</v>
      </c>
      <c r="AO24" s="443">
        <v>-0.47</v>
      </c>
      <c r="AP24" s="443">
        <v>-0.47</v>
      </c>
      <c r="AQ24" s="444">
        <v>-0.39</v>
      </c>
    </row>
    <row r="25" spans="1:43" ht="14.45" x14ac:dyDescent="0.3">
      <c r="A25" s="432"/>
      <c r="C25" s="433"/>
      <c r="D25" s="433"/>
      <c r="E25" s="433"/>
      <c r="F25" s="433"/>
      <c r="G25" s="433"/>
      <c r="H25" s="433"/>
      <c r="I25" s="433"/>
      <c r="J25" s="433"/>
      <c r="K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430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538" t="s">
        <v>1021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538" t="s">
        <v>1022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538" t="s">
        <v>1023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432"/>
      <c r="B27" s="428" t="s">
        <v>186</v>
      </c>
      <c r="C27" s="368">
        <v>-0.49</v>
      </c>
      <c r="D27" s="440">
        <v>-0.47</v>
      </c>
      <c r="E27" s="369">
        <v>-0.47</v>
      </c>
      <c r="F27" s="370">
        <v>-0.49</v>
      </c>
      <c r="G27" s="370">
        <v>-0.44</v>
      </c>
      <c r="H27" s="371">
        <v>-0.42</v>
      </c>
      <c r="I27" s="371">
        <v>-0.4</v>
      </c>
      <c r="J27" s="372">
        <v>-0.26</v>
      </c>
      <c r="K27" s="433"/>
      <c r="L27" s="538"/>
      <c r="M27" s="433" t="s">
        <v>186</v>
      </c>
      <c r="N27" s="368">
        <v>-0.56000000000000005</v>
      </c>
      <c r="O27" s="440">
        <v>-0.54</v>
      </c>
      <c r="P27" s="369">
        <v>-0.54</v>
      </c>
      <c r="Q27" s="370">
        <v>-0.52</v>
      </c>
      <c r="R27" s="370">
        <v>-0.5</v>
      </c>
      <c r="S27" s="371">
        <v>-0.47</v>
      </c>
      <c r="T27" s="371">
        <v>-0.47</v>
      </c>
      <c r="U27" s="372">
        <v>-0.32</v>
      </c>
      <c r="V27" s="433"/>
      <c r="W27" s="538"/>
      <c r="X27" s="433" t="s">
        <v>186</v>
      </c>
      <c r="Y27" s="368">
        <v>-0.6</v>
      </c>
      <c r="Z27" s="440">
        <v>-0.56999999999999995</v>
      </c>
      <c r="AA27" s="369">
        <v>-0.56999999999999995</v>
      </c>
      <c r="AB27" s="370">
        <v>-0.55000000000000004</v>
      </c>
      <c r="AC27" s="370">
        <v>-0.52</v>
      </c>
      <c r="AD27" s="371">
        <v>-0.5</v>
      </c>
      <c r="AE27" s="371">
        <v>-0.52</v>
      </c>
      <c r="AF27" s="372">
        <v>-0.36</v>
      </c>
      <c r="AG27" s="433"/>
      <c r="AH27" s="538"/>
      <c r="AI27" s="433" t="s">
        <v>186</v>
      </c>
      <c r="AJ27" s="368">
        <v>-0.65</v>
      </c>
      <c r="AK27" s="440">
        <v>-0.63</v>
      </c>
      <c r="AL27" s="369">
        <v>-0.63</v>
      </c>
      <c r="AM27" s="370">
        <v>-0.6</v>
      </c>
      <c r="AN27" s="370">
        <v>-0.6</v>
      </c>
      <c r="AO27" s="371">
        <v>-0.55999999999999994</v>
      </c>
      <c r="AP27" s="371">
        <v>-0.57999999999999996</v>
      </c>
      <c r="AQ27" s="372">
        <v>-0.44</v>
      </c>
    </row>
    <row r="28" spans="1:43" x14ac:dyDescent="0.25">
      <c r="A28" s="432"/>
      <c r="B28" s="428" t="s">
        <v>213</v>
      </c>
      <c r="C28" s="373">
        <v>-0.45</v>
      </c>
      <c r="D28" s="374">
        <v>-0.43</v>
      </c>
      <c r="E28" s="375">
        <v>-0.46</v>
      </c>
      <c r="F28" s="376">
        <v>-0.46</v>
      </c>
      <c r="G28" s="376">
        <v>-0.47</v>
      </c>
      <c r="H28" s="377">
        <v>-0.4</v>
      </c>
      <c r="I28" s="377">
        <v>-0.4</v>
      </c>
      <c r="J28" s="378">
        <v>-0.33</v>
      </c>
      <c r="K28" s="433"/>
      <c r="L28" s="538"/>
      <c r="M28" s="433" t="s">
        <v>213</v>
      </c>
      <c r="N28" s="373">
        <v>-0.53</v>
      </c>
      <c r="O28" s="374">
        <v>-0.51</v>
      </c>
      <c r="P28" s="375">
        <v>-0.52</v>
      </c>
      <c r="Q28" s="376">
        <v>-0.5</v>
      </c>
      <c r="R28" s="376">
        <v>-0.51</v>
      </c>
      <c r="S28" s="377">
        <v>-0.49</v>
      </c>
      <c r="T28" s="377">
        <v>-0.47</v>
      </c>
      <c r="U28" s="378">
        <v>-0.38</v>
      </c>
      <c r="V28" s="433"/>
      <c r="W28" s="538"/>
      <c r="X28" s="433" t="s">
        <v>213</v>
      </c>
      <c r="Y28" s="373">
        <v>-0.56000000000000005</v>
      </c>
      <c r="Z28" s="374">
        <v>-0.54</v>
      </c>
      <c r="AA28" s="375">
        <v>-0.56000000000000005</v>
      </c>
      <c r="AB28" s="376">
        <v>-0.54</v>
      </c>
      <c r="AC28" s="376">
        <v>-0.54</v>
      </c>
      <c r="AD28" s="377">
        <v>-0.53</v>
      </c>
      <c r="AE28" s="377">
        <v>-0.52</v>
      </c>
      <c r="AF28" s="378">
        <v>-0.4</v>
      </c>
      <c r="AG28" s="433"/>
      <c r="AH28" s="538"/>
      <c r="AI28" s="433" t="s">
        <v>213</v>
      </c>
      <c r="AJ28" s="373">
        <v>-0.62</v>
      </c>
      <c r="AK28" s="374">
        <v>-0.6</v>
      </c>
      <c r="AL28" s="375">
        <v>-0.61</v>
      </c>
      <c r="AM28" s="376">
        <v>-0.6</v>
      </c>
      <c r="AN28" s="376">
        <v>-0.6</v>
      </c>
      <c r="AO28" s="377">
        <v>-0.57999999999999996</v>
      </c>
      <c r="AP28" s="377">
        <v>-0.57999999999999996</v>
      </c>
      <c r="AQ28" s="378">
        <v>-0.48</v>
      </c>
    </row>
    <row r="29" spans="1:43" x14ac:dyDescent="0.25">
      <c r="A29" s="432"/>
      <c r="B29" s="428" t="s">
        <v>233</v>
      </c>
      <c r="C29" s="379">
        <v>-0.42</v>
      </c>
      <c r="D29" s="380">
        <v>-0.42</v>
      </c>
      <c r="E29" s="381">
        <v>-0.42</v>
      </c>
      <c r="F29" s="376">
        <v>-0.42</v>
      </c>
      <c r="G29" s="376">
        <v>-0.44</v>
      </c>
      <c r="H29" s="377">
        <v>-0.4</v>
      </c>
      <c r="I29" s="377">
        <v>-0.41</v>
      </c>
      <c r="J29" s="378">
        <v>-0.31</v>
      </c>
      <c r="K29" s="433"/>
      <c r="L29" s="538"/>
      <c r="M29" s="433" t="s">
        <v>233</v>
      </c>
      <c r="N29" s="379">
        <v>-0.5</v>
      </c>
      <c r="O29" s="380">
        <v>-0.49</v>
      </c>
      <c r="P29" s="381">
        <v>-0.51</v>
      </c>
      <c r="Q29" s="376">
        <v>-0.5</v>
      </c>
      <c r="R29" s="376">
        <v>-0.5</v>
      </c>
      <c r="S29" s="377">
        <v>-0.47</v>
      </c>
      <c r="T29" s="377">
        <v>-0.45</v>
      </c>
      <c r="U29" s="378">
        <v>-0.37</v>
      </c>
      <c r="V29" s="433"/>
      <c r="W29" s="538"/>
      <c r="X29" s="433" t="s">
        <v>233</v>
      </c>
      <c r="Y29" s="379">
        <v>-0.56000000000000005</v>
      </c>
      <c r="Z29" s="380">
        <v>-0.55000000000000004</v>
      </c>
      <c r="AA29" s="381">
        <v>-0.6</v>
      </c>
      <c r="AB29" s="376">
        <v>-0.57999999999999996</v>
      </c>
      <c r="AC29" s="376">
        <v>-0.56999999999999995</v>
      </c>
      <c r="AD29" s="377">
        <v>-0.54</v>
      </c>
      <c r="AE29" s="377">
        <v>-0.53</v>
      </c>
      <c r="AF29" s="378">
        <v>-0.44</v>
      </c>
      <c r="AG29" s="433"/>
      <c r="AH29" s="538"/>
      <c r="AI29" s="433" t="s">
        <v>233</v>
      </c>
      <c r="AJ29" s="379">
        <v>-0.65</v>
      </c>
      <c r="AK29" s="380">
        <v>-0.63</v>
      </c>
      <c r="AL29" s="381">
        <v>-0.65</v>
      </c>
      <c r="AM29" s="376">
        <v>-0.64</v>
      </c>
      <c r="AN29" s="376">
        <v>-0.64</v>
      </c>
      <c r="AO29" s="377">
        <v>-0.6</v>
      </c>
      <c r="AP29" s="377">
        <v>-0.59</v>
      </c>
      <c r="AQ29" s="378">
        <v>-0.5</v>
      </c>
    </row>
    <row r="30" spans="1:43" x14ac:dyDescent="0.25">
      <c r="A30" s="432"/>
      <c r="B30" s="428" t="s">
        <v>215</v>
      </c>
      <c r="C30" s="382">
        <v>-0.46</v>
      </c>
      <c r="D30" s="383">
        <v>-0.43</v>
      </c>
      <c r="E30" s="383">
        <v>-0.41</v>
      </c>
      <c r="F30" s="384">
        <v>-0.42</v>
      </c>
      <c r="G30" s="384">
        <v>-0.39</v>
      </c>
      <c r="H30" s="393">
        <v>-0.41</v>
      </c>
      <c r="I30" s="393">
        <v>-0.4</v>
      </c>
      <c r="J30" s="394">
        <v>-0.30999999999999994</v>
      </c>
      <c r="K30" s="433"/>
      <c r="L30" s="538"/>
      <c r="M30" s="433" t="s">
        <v>215</v>
      </c>
      <c r="N30" s="382">
        <v>-0.5</v>
      </c>
      <c r="O30" s="383">
        <v>-0.49</v>
      </c>
      <c r="P30" s="383">
        <v>-0.5</v>
      </c>
      <c r="Q30" s="384">
        <v>-0.47</v>
      </c>
      <c r="R30" s="384">
        <v>-0.47</v>
      </c>
      <c r="S30" s="393">
        <v>-0.47</v>
      </c>
      <c r="T30" s="393">
        <v>-0.44</v>
      </c>
      <c r="U30" s="394">
        <v>-0.36</v>
      </c>
      <c r="V30" s="433"/>
      <c r="W30" s="538"/>
      <c r="X30" s="433" t="s">
        <v>215</v>
      </c>
      <c r="Y30" s="382">
        <v>-0.57999999999999996</v>
      </c>
      <c r="Z30" s="383">
        <v>-0.56999999999999995</v>
      </c>
      <c r="AA30" s="383">
        <v>-0.56000000000000005</v>
      </c>
      <c r="AB30" s="384">
        <v>-0.55000000000000004</v>
      </c>
      <c r="AC30" s="384">
        <v>-0.55000000000000004</v>
      </c>
      <c r="AD30" s="393">
        <v>-0.52</v>
      </c>
      <c r="AE30" s="393">
        <v>-0.53</v>
      </c>
      <c r="AF30" s="394">
        <v>-0.47</v>
      </c>
      <c r="AG30" s="433"/>
      <c r="AH30" s="538"/>
      <c r="AI30" s="433" t="s">
        <v>215</v>
      </c>
      <c r="AJ30" s="382">
        <v>-0.65</v>
      </c>
      <c r="AK30" s="383">
        <v>-0.64</v>
      </c>
      <c r="AL30" s="383">
        <v>-0.61999999999999988</v>
      </c>
      <c r="AM30" s="384">
        <v>-0.62</v>
      </c>
      <c r="AN30" s="384">
        <v>-0.62</v>
      </c>
      <c r="AO30" s="393">
        <v>-0.6</v>
      </c>
      <c r="AP30" s="393">
        <v>-0.62</v>
      </c>
      <c r="AQ30" s="394">
        <v>-0.53</v>
      </c>
    </row>
    <row r="31" spans="1:43" x14ac:dyDescent="0.25">
      <c r="A31" s="432"/>
      <c r="B31" s="428" t="s">
        <v>250</v>
      </c>
      <c r="C31" s="382">
        <v>-0.42</v>
      </c>
      <c r="D31" s="383">
        <v>-0.4</v>
      </c>
      <c r="E31" s="383">
        <v>-0.4</v>
      </c>
      <c r="F31" s="384">
        <v>-0.4</v>
      </c>
      <c r="G31" s="384">
        <v>-0.39</v>
      </c>
      <c r="H31" s="393">
        <v>-0.4</v>
      </c>
      <c r="I31" s="393">
        <v>-0.37</v>
      </c>
      <c r="J31" s="394">
        <v>-0.28000000000000003</v>
      </c>
      <c r="K31" s="433"/>
      <c r="L31" s="538"/>
      <c r="M31" s="433" t="s">
        <v>250</v>
      </c>
      <c r="N31" s="382">
        <v>-0.49</v>
      </c>
      <c r="O31" s="383">
        <v>-0.46</v>
      </c>
      <c r="P31" s="383">
        <v>-0.45</v>
      </c>
      <c r="Q31" s="384">
        <v>-0.45</v>
      </c>
      <c r="R31" s="384">
        <v>-0.45</v>
      </c>
      <c r="S31" s="393">
        <v>-0.45</v>
      </c>
      <c r="T31" s="393">
        <v>-0.44</v>
      </c>
      <c r="U31" s="394">
        <v>-0.34</v>
      </c>
      <c r="V31" s="433"/>
      <c r="W31" s="538"/>
      <c r="X31" s="433" t="s">
        <v>250</v>
      </c>
      <c r="Y31" s="382">
        <v>-0.56999999999999995</v>
      </c>
      <c r="Z31" s="383">
        <v>-0.55000000000000004</v>
      </c>
      <c r="AA31" s="383">
        <v>-0.53</v>
      </c>
      <c r="AB31" s="384">
        <v>-0.53</v>
      </c>
      <c r="AC31" s="384">
        <v>-0.51</v>
      </c>
      <c r="AD31" s="393">
        <v>-0.51</v>
      </c>
      <c r="AE31" s="393">
        <v>-0.52</v>
      </c>
      <c r="AF31" s="394">
        <v>-0.44</v>
      </c>
      <c r="AG31" s="433"/>
      <c r="AH31" s="538"/>
      <c r="AI31" s="433" t="s">
        <v>250</v>
      </c>
      <c r="AJ31" s="382">
        <v>-0.63</v>
      </c>
      <c r="AK31" s="383">
        <v>-0.62</v>
      </c>
      <c r="AL31" s="383">
        <v>-0.61</v>
      </c>
      <c r="AM31" s="384">
        <v>-0.6</v>
      </c>
      <c r="AN31" s="384">
        <v>-0.6</v>
      </c>
      <c r="AO31" s="393">
        <v>-0.57999999999999996</v>
      </c>
      <c r="AP31" s="393">
        <v>-0.6</v>
      </c>
      <c r="AQ31" s="394">
        <v>-0.51</v>
      </c>
    </row>
    <row r="32" spans="1:43" x14ac:dyDescent="0.25">
      <c r="A32" s="432"/>
      <c r="B32" s="428" t="s">
        <v>258</v>
      </c>
      <c r="C32" s="382">
        <v>-0.38</v>
      </c>
      <c r="D32" s="383">
        <v>-0.38</v>
      </c>
      <c r="E32" s="383">
        <v>-0.4</v>
      </c>
      <c r="F32" s="384">
        <v>-0.37</v>
      </c>
      <c r="G32" s="384">
        <v>-0.36</v>
      </c>
      <c r="H32" s="393">
        <v>-0.35</v>
      </c>
      <c r="I32" s="393">
        <v>-0.36</v>
      </c>
      <c r="J32" s="394">
        <v>-0.26</v>
      </c>
      <c r="K32" s="433"/>
      <c r="L32" s="538"/>
      <c r="M32" s="433" t="s">
        <v>258</v>
      </c>
      <c r="N32" s="382">
        <v>-0.44</v>
      </c>
      <c r="O32" s="383">
        <v>-0.44</v>
      </c>
      <c r="P32" s="383">
        <v>-0.44</v>
      </c>
      <c r="Q32" s="384">
        <v>-0.43</v>
      </c>
      <c r="R32" s="384">
        <v>-0.42</v>
      </c>
      <c r="S32" s="393">
        <v>-0.44</v>
      </c>
      <c r="T32" s="393">
        <v>-0.42</v>
      </c>
      <c r="U32" s="394">
        <v>-0.33</v>
      </c>
      <c r="V32" s="433"/>
      <c r="W32" s="538"/>
      <c r="X32" s="433" t="s">
        <v>258</v>
      </c>
      <c r="Y32" s="382">
        <v>-0.52</v>
      </c>
      <c r="Z32" s="383">
        <v>-0.5</v>
      </c>
      <c r="AA32" s="383">
        <v>-0.49</v>
      </c>
      <c r="AB32" s="384">
        <v>-0.49</v>
      </c>
      <c r="AC32" s="384">
        <v>-0.49</v>
      </c>
      <c r="AD32" s="393">
        <v>-0.5</v>
      </c>
      <c r="AE32" s="393">
        <v>-0.49</v>
      </c>
      <c r="AF32" s="394">
        <v>-0.4</v>
      </c>
      <c r="AG32" s="433"/>
      <c r="AH32" s="538"/>
      <c r="AI32" s="433" t="s">
        <v>258</v>
      </c>
      <c r="AJ32" s="382">
        <v>-0.57999999999999996</v>
      </c>
      <c r="AK32" s="383">
        <v>-0.56000000000000005</v>
      </c>
      <c r="AL32" s="383">
        <v>-0.54</v>
      </c>
      <c r="AM32" s="384">
        <v>-0.55000000000000004</v>
      </c>
      <c r="AN32" s="384">
        <v>-0.54</v>
      </c>
      <c r="AO32" s="393">
        <v>-0.56999999999999995</v>
      </c>
      <c r="AP32" s="393">
        <v>-0.57999999999999996</v>
      </c>
      <c r="AQ32" s="394">
        <v>-0.47</v>
      </c>
    </row>
    <row r="33" spans="1:43" x14ac:dyDescent="0.25">
      <c r="A33" s="432"/>
      <c r="B33" s="428" t="s">
        <v>265</v>
      </c>
      <c r="C33" s="385">
        <v>-0.38</v>
      </c>
      <c r="D33" s="386">
        <v>-0.37</v>
      </c>
      <c r="E33" s="386">
        <v>-0.37</v>
      </c>
      <c r="F33" s="387">
        <v>-0.36</v>
      </c>
      <c r="G33" s="387">
        <v>-0.36</v>
      </c>
      <c r="H33" s="441">
        <v>-0.35</v>
      </c>
      <c r="I33" s="441">
        <v>-0.35</v>
      </c>
      <c r="J33" s="442">
        <v>-0.33</v>
      </c>
      <c r="K33" s="433"/>
      <c r="L33" s="538"/>
      <c r="M33" s="433" t="s">
        <v>265</v>
      </c>
      <c r="N33" s="385">
        <v>-0.45</v>
      </c>
      <c r="O33" s="386">
        <v>-0.44</v>
      </c>
      <c r="P33" s="386">
        <v>-0.43</v>
      </c>
      <c r="Q33" s="387">
        <v>-0.42</v>
      </c>
      <c r="R33" s="387">
        <v>-0.42</v>
      </c>
      <c r="S33" s="441">
        <v>-0.42</v>
      </c>
      <c r="T33" s="441">
        <v>-0.42</v>
      </c>
      <c r="U33" s="442">
        <v>-0.36</v>
      </c>
      <c r="V33" s="433"/>
      <c r="W33" s="538"/>
      <c r="X33" s="433" t="s">
        <v>265</v>
      </c>
      <c r="Y33" s="385">
        <v>-0.49</v>
      </c>
      <c r="Z33" s="386">
        <v>-0.49</v>
      </c>
      <c r="AA33" s="386">
        <v>-0.49</v>
      </c>
      <c r="AB33" s="387">
        <v>-0.49</v>
      </c>
      <c r="AC33" s="387">
        <v>-0.5</v>
      </c>
      <c r="AD33" s="441">
        <v>-0.49</v>
      </c>
      <c r="AE33" s="441">
        <v>-0.49</v>
      </c>
      <c r="AF33" s="442">
        <v>-0.41</v>
      </c>
      <c r="AG33" s="433"/>
      <c r="AH33" s="538"/>
      <c r="AI33" s="433" t="s">
        <v>265</v>
      </c>
      <c r="AJ33" s="385">
        <v>-0.56000000000000005</v>
      </c>
      <c r="AK33" s="386">
        <v>-0.55000000000000004</v>
      </c>
      <c r="AL33" s="386">
        <v>-0.54</v>
      </c>
      <c r="AM33" s="387">
        <v>-0.55000000000000004</v>
      </c>
      <c r="AN33" s="387">
        <v>-0.56000000000000005</v>
      </c>
      <c r="AO33" s="441">
        <v>-0.55000000000000004</v>
      </c>
      <c r="AP33" s="441">
        <v>-0.55000000000000004</v>
      </c>
      <c r="AQ33" s="442">
        <v>-0.48</v>
      </c>
    </row>
    <row r="34" spans="1:43" x14ac:dyDescent="0.25">
      <c r="A34" s="432"/>
      <c r="B34" s="428" t="s">
        <v>273</v>
      </c>
      <c r="C34" s="385">
        <v>-0.39</v>
      </c>
      <c r="D34" s="386">
        <v>-0.37</v>
      </c>
      <c r="E34" s="386">
        <v>-0.37</v>
      </c>
      <c r="F34" s="387">
        <v>-0.37</v>
      </c>
      <c r="G34" s="387">
        <v>-0.36</v>
      </c>
      <c r="H34" s="441">
        <v>-0.35</v>
      </c>
      <c r="I34" s="441">
        <v>-0.33</v>
      </c>
      <c r="J34" s="442">
        <v>-0.30000000000000004</v>
      </c>
      <c r="K34" s="433"/>
      <c r="L34" s="538"/>
      <c r="M34" s="433" t="s">
        <v>273</v>
      </c>
      <c r="N34" s="385">
        <v>-0.48</v>
      </c>
      <c r="O34" s="386">
        <v>-0.45</v>
      </c>
      <c r="P34" s="386">
        <v>-0.45</v>
      </c>
      <c r="Q34" s="387">
        <v>-0.44</v>
      </c>
      <c r="R34" s="387">
        <v>-0.41</v>
      </c>
      <c r="S34" s="441">
        <v>-0.41</v>
      </c>
      <c r="T34" s="441">
        <v>-0.4</v>
      </c>
      <c r="U34" s="442">
        <v>-0.34</v>
      </c>
      <c r="V34" s="433"/>
      <c r="W34" s="538"/>
      <c r="X34" s="433" t="s">
        <v>273</v>
      </c>
      <c r="Y34" s="385">
        <v>-0.53</v>
      </c>
      <c r="Z34" s="386">
        <v>-0.5</v>
      </c>
      <c r="AA34" s="386">
        <v>-0.48</v>
      </c>
      <c r="AB34" s="387">
        <v>-0.49</v>
      </c>
      <c r="AC34" s="387">
        <v>-0.47</v>
      </c>
      <c r="AD34" s="441">
        <v>-0.45</v>
      </c>
      <c r="AE34" s="441">
        <v>-0.46</v>
      </c>
      <c r="AF34" s="442">
        <v>-0.39</v>
      </c>
      <c r="AG34" s="433"/>
      <c r="AH34" s="538"/>
      <c r="AI34" s="433" t="s">
        <v>273</v>
      </c>
      <c r="AJ34" s="385">
        <v>-0.57999999999999996</v>
      </c>
      <c r="AK34" s="386">
        <v>-0.56000000000000005</v>
      </c>
      <c r="AL34" s="386">
        <v>-0.55000000000000004</v>
      </c>
      <c r="AM34" s="387">
        <v>-0.56000000000000005</v>
      </c>
      <c r="AN34" s="387">
        <v>-0.55000000000000004</v>
      </c>
      <c r="AO34" s="441">
        <v>-0.54</v>
      </c>
      <c r="AP34" s="441">
        <v>-0.53</v>
      </c>
      <c r="AQ34" s="442">
        <v>-0.47</v>
      </c>
    </row>
    <row r="35" spans="1:43" x14ac:dyDescent="0.25">
      <c r="A35" s="432"/>
      <c r="B35" s="428" t="s">
        <v>279</v>
      </c>
      <c r="C35" s="385">
        <v>-0.35</v>
      </c>
      <c r="D35" s="386">
        <v>-0.34</v>
      </c>
      <c r="E35" s="386">
        <v>-0.33</v>
      </c>
      <c r="F35" s="387">
        <v>-0.36</v>
      </c>
      <c r="G35" s="387">
        <v>-0.35</v>
      </c>
      <c r="H35" s="441">
        <v>-0.33</v>
      </c>
      <c r="I35" s="441">
        <v>-0.32</v>
      </c>
      <c r="J35" s="442">
        <v>-0.22</v>
      </c>
      <c r="K35" s="433"/>
      <c r="L35" s="538"/>
      <c r="M35" s="433" t="s">
        <v>279</v>
      </c>
      <c r="N35" s="385">
        <v>-0.41</v>
      </c>
      <c r="O35" s="386">
        <v>-0.42</v>
      </c>
      <c r="P35" s="386">
        <v>-0.4</v>
      </c>
      <c r="Q35" s="387">
        <v>-0.4</v>
      </c>
      <c r="R35" s="387">
        <v>-0.41</v>
      </c>
      <c r="S35" s="441">
        <v>-0.4</v>
      </c>
      <c r="T35" s="441">
        <v>-0.41</v>
      </c>
      <c r="U35" s="442">
        <v>-0.36</v>
      </c>
      <c r="V35" s="433"/>
      <c r="W35" s="538"/>
      <c r="X35" s="433" t="s">
        <v>279</v>
      </c>
      <c r="Y35" s="385">
        <v>-0.46</v>
      </c>
      <c r="Z35" s="386">
        <v>-0.46</v>
      </c>
      <c r="AA35" s="386">
        <v>-0.46</v>
      </c>
      <c r="AB35" s="387">
        <v>-0.46</v>
      </c>
      <c r="AC35" s="387">
        <v>-0.46</v>
      </c>
      <c r="AD35" s="441">
        <v>-0.44</v>
      </c>
      <c r="AE35" s="441">
        <v>-0.44</v>
      </c>
      <c r="AF35" s="442">
        <v>-0.42</v>
      </c>
      <c r="AG35" s="433"/>
      <c r="AH35" s="538"/>
      <c r="AI35" s="433" t="s">
        <v>279</v>
      </c>
      <c r="AJ35" s="385">
        <v>-0.55000000000000004</v>
      </c>
      <c r="AK35" s="386">
        <v>-0.55000000000000004</v>
      </c>
      <c r="AL35" s="386">
        <v>-0.55000000000000004</v>
      </c>
      <c r="AM35" s="387">
        <v>-0.55000000000000004</v>
      </c>
      <c r="AN35" s="387">
        <v>-0.54</v>
      </c>
      <c r="AO35" s="441">
        <v>-0.51</v>
      </c>
      <c r="AP35" s="441">
        <v>-0.5</v>
      </c>
      <c r="AQ35" s="442">
        <v>-0.48</v>
      </c>
    </row>
    <row r="36" spans="1:43" x14ac:dyDescent="0.25">
      <c r="A36" s="432"/>
      <c r="B36" s="428" t="s">
        <v>285</v>
      </c>
      <c r="C36" s="388">
        <v>-0.39</v>
      </c>
      <c r="D36" s="389">
        <v>-0.38</v>
      </c>
      <c r="E36" s="389">
        <v>-0.37</v>
      </c>
      <c r="F36" s="390">
        <v>-0.35</v>
      </c>
      <c r="G36" s="390">
        <v>-0.37</v>
      </c>
      <c r="H36" s="443">
        <v>-0.35</v>
      </c>
      <c r="I36" s="443">
        <v>-0.34</v>
      </c>
      <c r="J36" s="444">
        <v>-0.25</v>
      </c>
      <c r="K36" s="433"/>
      <c r="L36" s="538"/>
      <c r="M36" s="433" t="s">
        <v>285</v>
      </c>
      <c r="N36" s="388">
        <v>-0.44</v>
      </c>
      <c r="O36" s="389">
        <v>-0.44</v>
      </c>
      <c r="P36" s="389">
        <v>-0.43</v>
      </c>
      <c r="Q36" s="390">
        <v>-0.43</v>
      </c>
      <c r="R36" s="390">
        <v>-0.4</v>
      </c>
      <c r="S36" s="443">
        <v>-0.39</v>
      </c>
      <c r="T36" s="443">
        <v>-0.38</v>
      </c>
      <c r="U36" s="444">
        <v>-0.33</v>
      </c>
      <c r="V36" s="433"/>
      <c r="W36" s="538"/>
      <c r="X36" s="433" t="s">
        <v>285</v>
      </c>
      <c r="Y36" s="388">
        <v>-0.47</v>
      </c>
      <c r="Z36" s="389">
        <v>-0.46</v>
      </c>
      <c r="AA36" s="389">
        <v>-0.46</v>
      </c>
      <c r="AB36" s="390">
        <v>-0.45</v>
      </c>
      <c r="AC36" s="390">
        <v>-0.47</v>
      </c>
      <c r="AD36" s="443">
        <v>-0.45</v>
      </c>
      <c r="AE36" s="443">
        <v>-0.44</v>
      </c>
      <c r="AF36" s="444">
        <v>-0.35</v>
      </c>
      <c r="AG36" s="433"/>
      <c r="AH36" s="538"/>
      <c r="AI36" s="433" t="s">
        <v>285</v>
      </c>
      <c r="AJ36" s="388">
        <v>-0.53</v>
      </c>
      <c r="AK36" s="389">
        <v>-0.51</v>
      </c>
      <c r="AL36" s="389">
        <v>-0.51</v>
      </c>
      <c r="AM36" s="390">
        <v>-0.5</v>
      </c>
      <c r="AN36" s="390">
        <v>-0.52</v>
      </c>
      <c r="AO36" s="443">
        <v>-0.51</v>
      </c>
      <c r="AP36" s="443">
        <v>-0.51</v>
      </c>
      <c r="AQ36" s="444">
        <v>-0.43</v>
      </c>
    </row>
    <row r="37" spans="1:43" x14ac:dyDescent="0.25">
      <c r="A37" s="432"/>
      <c r="C37" s="433"/>
      <c r="D37" s="433"/>
      <c r="E37" s="433"/>
      <c r="F37" s="433"/>
      <c r="G37" s="433"/>
      <c r="H37" s="433"/>
      <c r="I37" s="433"/>
      <c r="J37" s="433"/>
      <c r="K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430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538" t="s">
        <v>1011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538" t="s">
        <v>1015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538" t="s">
        <v>1019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432"/>
      <c r="B39" s="428" t="s">
        <v>186</v>
      </c>
      <c r="C39" s="368">
        <v>-0.57999999999999996</v>
      </c>
      <c r="D39" s="440">
        <v>-0.56000000000000005</v>
      </c>
      <c r="E39" s="369">
        <v>-0.55000000000000004</v>
      </c>
      <c r="F39" s="370">
        <v>-0.54</v>
      </c>
      <c r="G39" s="370">
        <v>-0.52</v>
      </c>
      <c r="H39" s="371">
        <v>-0.5</v>
      </c>
      <c r="I39" s="371">
        <v>-0.47</v>
      </c>
      <c r="J39" s="372">
        <v>-0.33</v>
      </c>
      <c r="K39" s="433"/>
      <c r="L39" s="538"/>
      <c r="M39" s="433" t="s">
        <v>186</v>
      </c>
      <c r="N39" s="368">
        <v>-0.61</v>
      </c>
      <c r="O39" s="440">
        <v>-0.59</v>
      </c>
      <c r="P39" s="369">
        <v>-0.57999999999999996</v>
      </c>
      <c r="Q39" s="370">
        <v>-0.56000000000000005</v>
      </c>
      <c r="R39" s="370">
        <v>-0.55000000000000004</v>
      </c>
      <c r="S39" s="371">
        <v>-0.53</v>
      </c>
      <c r="T39" s="371">
        <v>-0.52</v>
      </c>
      <c r="U39" s="372">
        <v>-0.37</v>
      </c>
      <c r="V39" s="433"/>
      <c r="W39" s="538"/>
      <c r="X39" s="433" t="s">
        <v>186</v>
      </c>
      <c r="Y39" s="368">
        <v>-0.64</v>
      </c>
      <c r="Z39" s="440">
        <v>-0.62</v>
      </c>
      <c r="AA39" s="369">
        <v>-0.62</v>
      </c>
      <c r="AB39" s="370">
        <v>-0.62</v>
      </c>
      <c r="AC39" s="370">
        <v>-0.6</v>
      </c>
      <c r="AD39" s="371">
        <v>-0.56999999999999995</v>
      </c>
      <c r="AE39" s="371">
        <v>-0.57999999999999996</v>
      </c>
      <c r="AF39" s="372">
        <v>-0.44</v>
      </c>
      <c r="AG39" s="433"/>
      <c r="AH39" s="538"/>
      <c r="AI39" s="433" t="s">
        <v>186</v>
      </c>
      <c r="AJ39" s="368">
        <v>-0.7</v>
      </c>
      <c r="AK39" s="440">
        <v>-0.68</v>
      </c>
      <c r="AL39" s="369">
        <v>-0.68</v>
      </c>
      <c r="AM39" s="370">
        <v>-0.68</v>
      </c>
      <c r="AN39" s="370">
        <v>-0.68</v>
      </c>
      <c r="AO39" s="371">
        <v>-0.64</v>
      </c>
      <c r="AP39" s="371">
        <v>-0.64</v>
      </c>
      <c r="AQ39" s="372">
        <v>-0.53</v>
      </c>
    </row>
    <row r="40" spans="1:43" x14ac:dyDescent="0.25">
      <c r="A40" s="432"/>
      <c r="B40" s="428" t="s">
        <v>213</v>
      </c>
      <c r="C40" s="373">
        <v>-0.53</v>
      </c>
      <c r="D40" s="374">
        <v>-0.53</v>
      </c>
      <c r="E40" s="375">
        <v>-0.53</v>
      </c>
      <c r="F40" s="376">
        <v>-0.54</v>
      </c>
      <c r="G40" s="376">
        <v>-0.53</v>
      </c>
      <c r="H40" s="377">
        <v>-0.49</v>
      </c>
      <c r="I40" s="377">
        <v>-0.48</v>
      </c>
      <c r="J40" s="378">
        <v>-0.35</v>
      </c>
      <c r="K40" s="433"/>
      <c r="L40" s="538"/>
      <c r="M40" s="433" t="s">
        <v>213</v>
      </c>
      <c r="N40" s="373">
        <v>-0.57000000000000006</v>
      </c>
      <c r="O40" s="374">
        <v>-0.56000000000000005</v>
      </c>
      <c r="P40" s="375">
        <v>-0.56999999999999995</v>
      </c>
      <c r="Q40" s="376">
        <v>-0.57000000000000006</v>
      </c>
      <c r="R40" s="376">
        <v>-0.56000000000000005</v>
      </c>
      <c r="S40" s="377">
        <v>-0.52</v>
      </c>
      <c r="T40" s="377">
        <v>-0.52</v>
      </c>
      <c r="U40" s="378">
        <v>-0.41</v>
      </c>
      <c r="V40" s="433"/>
      <c r="W40" s="538"/>
      <c r="X40" s="433" t="s">
        <v>213</v>
      </c>
      <c r="Y40" s="373">
        <v>-0.64</v>
      </c>
      <c r="Z40" s="374">
        <v>-0.62</v>
      </c>
      <c r="AA40" s="375">
        <v>-0.62</v>
      </c>
      <c r="AB40" s="376">
        <v>-0.61</v>
      </c>
      <c r="AC40" s="376">
        <v>-0.59</v>
      </c>
      <c r="AD40" s="377">
        <v>-0.56000000000000005</v>
      </c>
      <c r="AE40" s="377">
        <v>-0.56000000000000005</v>
      </c>
      <c r="AF40" s="378">
        <v>-0.47</v>
      </c>
      <c r="AG40" s="433"/>
      <c r="AH40" s="538"/>
      <c r="AI40" s="433" t="s">
        <v>213</v>
      </c>
      <c r="AJ40" s="373">
        <v>-0.7</v>
      </c>
      <c r="AK40" s="374">
        <v>-0.68</v>
      </c>
      <c r="AL40" s="375">
        <v>-0.68</v>
      </c>
      <c r="AM40" s="376">
        <v>-0.67</v>
      </c>
      <c r="AN40" s="376">
        <v>-0.66</v>
      </c>
      <c r="AO40" s="377">
        <v>-0.64</v>
      </c>
      <c r="AP40" s="377">
        <v>-0.63</v>
      </c>
      <c r="AQ40" s="378">
        <v>-0.54</v>
      </c>
    </row>
    <row r="41" spans="1:43" x14ac:dyDescent="0.25">
      <c r="A41" s="432"/>
      <c r="B41" s="428" t="s">
        <v>233</v>
      </c>
      <c r="C41" s="379">
        <v>-0.51</v>
      </c>
      <c r="D41" s="380">
        <v>-0.52</v>
      </c>
      <c r="E41" s="381">
        <v>-0.5</v>
      </c>
      <c r="F41" s="376">
        <v>-0.5</v>
      </c>
      <c r="G41" s="376">
        <v>-0.51</v>
      </c>
      <c r="H41" s="377">
        <v>-0.49</v>
      </c>
      <c r="I41" s="377">
        <v>-0.47</v>
      </c>
      <c r="J41" s="378">
        <v>-0.36</v>
      </c>
      <c r="K41" s="433"/>
      <c r="L41" s="538"/>
      <c r="M41" s="433" t="s">
        <v>233</v>
      </c>
      <c r="N41" s="379">
        <v>-0.55000000000000004</v>
      </c>
      <c r="O41" s="380">
        <v>-0.56000000000000005</v>
      </c>
      <c r="P41" s="381">
        <v>-0.55000000000000004</v>
      </c>
      <c r="Q41" s="376">
        <v>-0.54</v>
      </c>
      <c r="R41" s="376">
        <v>-0.55000000000000004</v>
      </c>
      <c r="S41" s="377">
        <v>-0.51</v>
      </c>
      <c r="T41" s="377">
        <v>-0.5</v>
      </c>
      <c r="U41" s="378">
        <v>-0.43</v>
      </c>
      <c r="V41" s="433"/>
      <c r="W41" s="538"/>
      <c r="X41" s="433" t="s">
        <v>233</v>
      </c>
      <c r="Y41" s="379">
        <v>-0.62</v>
      </c>
      <c r="Z41" s="380">
        <v>-0.63</v>
      </c>
      <c r="AA41" s="381">
        <v>-0.65</v>
      </c>
      <c r="AB41" s="376">
        <v>-0.63</v>
      </c>
      <c r="AC41" s="376">
        <v>-0.62</v>
      </c>
      <c r="AD41" s="377">
        <v>-0.59</v>
      </c>
      <c r="AE41" s="377">
        <v>-0.56000000000000005</v>
      </c>
      <c r="AF41" s="378">
        <v>-0.5</v>
      </c>
      <c r="AG41" s="433"/>
      <c r="AH41" s="538"/>
      <c r="AI41" s="433" t="s">
        <v>233</v>
      </c>
      <c r="AJ41" s="379">
        <v>-0.71</v>
      </c>
      <c r="AK41" s="380">
        <v>-0.7</v>
      </c>
      <c r="AL41" s="381">
        <v>-0.71</v>
      </c>
      <c r="AM41" s="376">
        <v>-0.7</v>
      </c>
      <c r="AN41" s="376">
        <v>-0.69</v>
      </c>
      <c r="AO41" s="377">
        <v>-0.66</v>
      </c>
      <c r="AP41" s="377">
        <v>-0.62</v>
      </c>
      <c r="AQ41" s="378">
        <v>-0.55000000000000004</v>
      </c>
    </row>
    <row r="42" spans="1:43" x14ac:dyDescent="0.25">
      <c r="A42" s="432"/>
      <c r="B42" s="428" t="s">
        <v>215</v>
      </c>
      <c r="C42" s="382">
        <v>-0.51</v>
      </c>
      <c r="D42" s="383">
        <v>-0.48</v>
      </c>
      <c r="E42" s="383">
        <v>-0.46</v>
      </c>
      <c r="F42" s="384">
        <v>-0.47</v>
      </c>
      <c r="G42" s="384">
        <v>-0.47</v>
      </c>
      <c r="H42" s="393">
        <v>-0.47</v>
      </c>
      <c r="I42" s="393">
        <v>-0.45</v>
      </c>
      <c r="J42" s="394">
        <v>-0.36</v>
      </c>
      <c r="K42" s="433"/>
      <c r="L42" s="538"/>
      <c r="M42" s="433" t="s">
        <v>215</v>
      </c>
      <c r="N42" s="382">
        <v>-0.57000000000000006</v>
      </c>
      <c r="O42" s="383">
        <v>-0.55000000000000004</v>
      </c>
      <c r="P42" s="383">
        <v>-0.52</v>
      </c>
      <c r="Q42" s="384">
        <v>-0.52</v>
      </c>
      <c r="R42" s="384">
        <v>-0.54</v>
      </c>
      <c r="S42" s="393">
        <v>-0.52</v>
      </c>
      <c r="T42" s="393">
        <v>-0.51</v>
      </c>
      <c r="U42" s="394">
        <v>-0.41</v>
      </c>
      <c r="V42" s="433"/>
      <c r="W42" s="538"/>
      <c r="X42" s="433" t="s">
        <v>215</v>
      </c>
      <c r="Y42" s="382">
        <v>-0.65</v>
      </c>
      <c r="Z42" s="383">
        <v>-0.63</v>
      </c>
      <c r="AA42" s="383">
        <v>-0.61</v>
      </c>
      <c r="AB42" s="384">
        <v>-0.59</v>
      </c>
      <c r="AC42" s="384">
        <v>-0.6</v>
      </c>
      <c r="AD42" s="393">
        <v>-0.57999999999999996</v>
      </c>
      <c r="AE42" s="393">
        <v>-0.59</v>
      </c>
      <c r="AF42" s="394">
        <v>-0.52</v>
      </c>
      <c r="AG42" s="433"/>
      <c r="AH42" s="538"/>
      <c r="AI42" s="433" t="s">
        <v>215</v>
      </c>
      <c r="AJ42" s="382">
        <v>-0.72</v>
      </c>
      <c r="AK42" s="383">
        <v>-0.71</v>
      </c>
      <c r="AL42" s="383">
        <v>-0.71</v>
      </c>
      <c r="AM42" s="384">
        <v>-0.7</v>
      </c>
      <c r="AN42" s="384">
        <v>-0.69</v>
      </c>
      <c r="AO42" s="393">
        <v>-0.66</v>
      </c>
      <c r="AP42" s="393">
        <v>-0.65</v>
      </c>
      <c r="AQ42" s="394">
        <v>-0.57999999999999996</v>
      </c>
    </row>
    <row r="43" spans="1:43" x14ac:dyDescent="0.25">
      <c r="A43" s="432"/>
      <c r="B43" s="428" t="s">
        <v>250</v>
      </c>
      <c r="C43" s="382">
        <v>-0.47</v>
      </c>
      <c r="D43" s="383">
        <v>-0.45</v>
      </c>
      <c r="E43" s="383">
        <v>-0.44</v>
      </c>
      <c r="F43" s="384">
        <v>-0.44</v>
      </c>
      <c r="G43" s="384">
        <v>-0.44</v>
      </c>
      <c r="H43" s="393">
        <v>-0.45</v>
      </c>
      <c r="I43" s="393">
        <v>-0.45</v>
      </c>
      <c r="J43" s="394">
        <v>-0.33</v>
      </c>
      <c r="K43" s="433"/>
      <c r="L43" s="538"/>
      <c r="M43" s="433" t="s">
        <v>250</v>
      </c>
      <c r="N43" s="382">
        <v>-0.53</v>
      </c>
      <c r="O43" s="383">
        <v>-0.52</v>
      </c>
      <c r="P43" s="383">
        <v>-0.52</v>
      </c>
      <c r="Q43" s="384">
        <v>-0.51</v>
      </c>
      <c r="R43" s="384">
        <v>-0.5</v>
      </c>
      <c r="S43" s="393">
        <v>-0.5</v>
      </c>
      <c r="T43" s="393">
        <v>-0.49</v>
      </c>
      <c r="U43" s="394">
        <v>-0.38</v>
      </c>
      <c r="V43" s="433"/>
      <c r="W43" s="538"/>
      <c r="X43" s="433" t="s">
        <v>250</v>
      </c>
      <c r="Y43" s="382">
        <v>-0.62</v>
      </c>
      <c r="Z43" s="383">
        <v>-0.61</v>
      </c>
      <c r="AA43" s="383">
        <v>-0.6</v>
      </c>
      <c r="AB43" s="384">
        <v>-0.6</v>
      </c>
      <c r="AC43" s="384">
        <v>-0.59</v>
      </c>
      <c r="AD43" s="393">
        <v>-0.59</v>
      </c>
      <c r="AE43" s="393">
        <v>-0.57999999999999996</v>
      </c>
      <c r="AF43" s="394">
        <v>-0.5</v>
      </c>
      <c r="AG43" s="433"/>
      <c r="AH43" s="538"/>
      <c r="AI43" s="433" t="s">
        <v>250</v>
      </c>
      <c r="AJ43" s="382">
        <v>-0.69</v>
      </c>
      <c r="AK43" s="383">
        <v>-0.68</v>
      </c>
      <c r="AL43" s="383">
        <v>-0.67</v>
      </c>
      <c r="AM43" s="384">
        <v>-0.68</v>
      </c>
      <c r="AN43" s="384">
        <v>-0.68</v>
      </c>
      <c r="AO43" s="393">
        <v>-0.67</v>
      </c>
      <c r="AP43" s="393">
        <v>-0.65</v>
      </c>
      <c r="AQ43" s="394">
        <v>-0.56000000000000005</v>
      </c>
    </row>
    <row r="44" spans="1:43" x14ac:dyDescent="0.25">
      <c r="A44" s="432"/>
      <c r="B44" s="428" t="s">
        <v>258</v>
      </c>
      <c r="C44" s="382">
        <v>-0.44</v>
      </c>
      <c r="D44" s="383">
        <v>-0.43</v>
      </c>
      <c r="E44" s="383">
        <v>-0.43</v>
      </c>
      <c r="F44" s="384">
        <v>-0.41</v>
      </c>
      <c r="G44" s="384">
        <v>-0.4</v>
      </c>
      <c r="H44" s="393">
        <v>-0.4</v>
      </c>
      <c r="I44" s="393">
        <v>-0.42</v>
      </c>
      <c r="J44" s="394">
        <v>-0.36</v>
      </c>
      <c r="K44" s="433"/>
      <c r="L44" s="538"/>
      <c r="M44" s="433" t="s">
        <v>258</v>
      </c>
      <c r="N44" s="382">
        <v>-0.49</v>
      </c>
      <c r="O44" s="383">
        <v>-0.49</v>
      </c>
      <c r="P44" s="383">
        <v>-0.47</v>
      </c>
      <c r="Q44" s="384">
        <v>-0.46</v>
      </c>
      <c r="R44" s="384">
        <v>-0.46</v>
      </c>
      <c r="S44" s="393">
        <v>-0.47</v>
      </c>
      <c r="T44" s="393">
        <v>-0.47</v>
      </c>
      <c r="U44" s="394">
        <v>-0.41</v>
      </c>
      <c r="V44" s="433"/>
      <c r="W44" s="538"/>
      <c r="X44" s="433" t="s">
        <v>258</v>
      </c>
      <c r="Y44" s="382">
        <v>-0.56999999999999995</v>
      </c>
      <c r="Z44" s="383">
        <v>-0.56000000000000005</v>
      </c>
      <c r="AA44" s="383">
        <v>-0.56000000000000005</v>
      </c>
      <c r="AB44" s="384">
        <v>-0.54</v>
      </c>
      <c r="AC44" s="384">
        <v>-0.55000000000000004</v>
      </c>
      <c r="AD44" s="393">
        <v>-0.55000000000000004</v>
      </c>
      <c r="AE44" s="393">
        <v>-0.56000000000000005</v>
      </c>
      <c r="AF44" s="394">
        <v>-0.49</v>
      </c>
      <c r="AG44" s="433"/>
      <c r="AH44" s="538"/>
      <c r="AI44" s="433" t="s">
        <v>258</v>
      </c>
      <c r="AJ44" s="382">
        <v>-0.64</v>
      </c>
      <c r="AK44" s="383">
        <v>-0.63</v>
      </c>
      <c r="AL44" s="383">
        <v>-0.63</v>
      </c>
      <c r="AM44" s="384">
        <v>-0.62</v>
      </c>
      <c r="AN44" s="384">
        <v>-0.63</v>
      </c>
      <c r="AO44" s="393">
        <v>-0.62</v>
      </c>
      <c r="AP44" s="393">
        <v>-0.63</v>
      </c>
      <c r="AQ44" s="394">
        <v>-0.54</v>
      </c>
    </row>
    <row r="45" spans="1:43" x14ac:dyDescent="0.25">
      <c r="A45" s="432"/>
      <c r="B45" s="428" t="s">
        <v>265</v>
      </c>
      <c r="C45" s="385">
        <v>-0.42</v>
      </c>
      <c r="D45" s="386">
        <v>-0.39</v>
      </c>
      <c r="E45" s="386">
        <v>-0.39</v>
      </c>
      <c r="F45" s="387">
        <v>-0.4</v>
      </c>
      <c r="G45" s="387">
        <v>-0.38</v>
      </c>
      <c r="H45" s="441">
        <v>-0.37</v>
      </c>
      <c r="I45" s="441">
        <v>-0.37</v>
      </c>
      <c r="J45" s="442">
        <v>-0.35</v>
      </c>
      <c r="K45" s="433"/>
      <c r="L45" s="538"/>
      <c r="M45" s="433" t="s">
        <v>265</v>
      </c>
      <c r="N45" s="385">
        <v>-0.5</v>
      </c>
      <c r="O45" s="386">
        <v>-0.48</v>
      </c>
      <c r="P45" s="386">
        <v>-0.47</v>
      </c>
      <c r="Q45" s="387">
        <v>-0.45</v>
      </c>
      <c r="R45" s="387">
        <v>-0.44</v>
      </c>
      <c r="S45" s="441">
        <v>-0.44</v>
      </c>
      <c r="T45" s="441">
        <v>-0.44</v>
      </c>
      <c r="U45" s="442">
        <v>-0.38</v>
      </c>
      <c r="V45" s="433"/>
      <c r="W45" s="538"/>
      <c r="X45" s="433" t="s">
        <v>265</v>
      </c>
      <c r="Y45" s="385">
        <v>-0.56000000000000005</v>
      </c>
      <c r="Z45" s="386">
        <v>-0.56000000000000005</v>
      </c>
      <c r="AA45" s="386">
        <v>-0.56000000000000005</v>
      </c>
      <c r="AB45" s="387">
        <v>-0.55000000000000004</v>
      </c>
      <c r="AC45" s="387">
        <v>-0.54</v>
      </c>
      <c r="AD45" s="441">
        <v>-0.53</v>
      </c>
      <c r="AE45" s="441">
        <v>-0.53</v>
      </c>
      <c r="AF45" s="442">
        <v>-0.45</v>
      </c>
      <c r="AG45" s="433"/>
      <c r="AH45" s="538"/>
      <c r="AI45" s="433" t="s">
        <v>265</v>
      </c>
      <c r="AJ45" s="385">
        <v>-0.61</v>
      </c>
      <c r="AK45" s="386">
        <v>-0.61</v>
      </c>
      <c r="AL45" s="386">
        <v>-0.61</v>
      </c>
      <c r="AM45" s="387">
        <v>-0.6</v>
      </c>
      <c r="AN45" s="387">
        <v>-0.6</v>
      </c>
      <c r="AO45" s="441">
        <v>-0.59</v>
      </c>
      <c r="AP45" s="441">
        <v>-0.59</v>
      </c>
      <c r="AQ45" s="442">
        <v>-0.5</v>
      </c>
    </row>
    <row r="46" spans="1:43" x14ac:dyDescent="0.25">
      <c r="A46" s="432"/>
      <c r="B46" s="428" t="s">
        <v>273</v>
      </c>
      <c r="C46" s="385">
        <v>-0.41</v>
      </c>
      <c r="D46" s="386">
        <v>-0.4</v>
      </c>
      <c r="E46" s="386">
        <v>-0.42</v>
      </c>
      <c r="F46" s="387">
        <v>-0.41</v>
      </c>
      <c r="G46" s="387">
        <v>-0.39</v>
      </c>
      <c r="H46" s="441">
        <v>-0.36</v>
      </c>
      <c r="I46" s="441">
        <v>-0.36</v>
      </c>
      <c r="J46" s="442">
        <v>-0.32</v>
      </c>
      <c r="K46" s="433"/>
      <c r="L46" s="538"/>
      <c r="M46" s="433" t="s">
        <v>273</v>
      </c>
      <c r="N46" s="385">
        <v>-0.5</v>
      </c>
      <c r="O46" s="386">
        <v>-0.49</v>
      </c>
      <c r="P46" s="386">
        <v>-0.48</v>
      </c>
      <c r="Q46" s="387">
        <v>-0.47</v>
      </c>
      <c r="R46" s="387">
        <v>-0.45</v>
      </c>
      <c r="S46" s="441">
        <v>-0.44</v>
      </c>
      <c r="T46" s="441">
        <v>-0.44</v>
      </c>
      <c r="U46" s="442">
        <v>-0.37</v>
      </c>
      <c r="V46" s="433"/>
      <c r="W46" s="538"/>
      <c r="X46" s="433" t="s">
        <v>273</v>
      </c>
      <c r="Y46" s="385">
        <v>-0.55000000000000004</v>
      </c>
      <c r="Z46" s="386">
        <v>-0.54</v>
      </c>
      <c r="AA46" s="386">
        <v>-0.53</v>
      </c>
      <c r="AB46" s="387">
        <v>-0.53</v>
      </c>
      <c r="AC46" s="387">
        <v>-0.51</v>
      </c>
      <c r="AD46" s="441">
        <v>-0.49</v>
      </c>
      <c r="AE46" s="441">
        <v>-0.48</v>
      </c>
      <c r="AF46" s="442">
        <v>-0.42</v>
      </c>
      <c r="AG46" s="433"/>
      <c r="AH46" s="538"/>
      <c r="AI46" s="433" t="s">
        <v>273</v>
      </c>
      <c r="AJ46" s="385">
        <v>-0.57999999999999996</v>
      </c>
      <c r="AK46" s="386">
        <v>-0.59</v>
      </c>
      <c r="AL46" s="386">
        <v>-0.6</v>
      </c>
      <c r="AM46" s="387">
        <v>-0.6</v>
      </c>
      <c r="AN46" s="387">
        <v>-0.59</v>
      </c>
      <c r="AO46" s="441">
        <v>-0.56999999999999995</v>
      </c>
      <c r="AP46" s="441">
        <v>-0.56000000000000005</v>
      </c>
      <c r="AQ46" s="442">
        <v>-0.49</v>
      </c>
    </row>
    <row r="47" spans="1:43" x14ac:dyDescent="0.25">
      <c r="A47" s="432"/>
      <c r="B47" s="428" t="s">
        <v>279</v>
      </c>
      <c r="C47" s="385">
        <v>-0.4</v>
      </c>
      <c r="D47" s="386">
        <v>-0.39</v>
      </c>
      <c r="E47" s="386">
        <v>-0.37</v>
      </c>
      <c r="F47" s="387">
        <v>-0.39</v>
      </c>
      <c r="G47" s="387">
        <v>-0.39</v>
      </c>
      <c r="H47" s="441">
        <v>-0.36</v>
      </c>
      <c r="I47" s="441">
        <v>-0.36</v>
      </c>
      <c r="J47" s="442">
        <v>-0.3</v>
      </c>
      <c r="K47" s="433"/>
      <c r="L47" s="538"/>
      <c r="M47" s="433" t="s">
        <v>279</v>
      </c>
      <c r="N47" s="385">
        <v>-0.46</v>
      </c>
      <c r="O47" s="386">
        <v>-0.47</v>
      </c>
      <c r="P47" s="386">
        <v>-0.45</v>
      </c>
      <c r="Q47" s="387">
        <v>-0.46</v>
      </c>
      <c r="R47" s="387">
        <v>-0.44</v>
      </c>
      <c r="S47" s="441">
        <v>-0.43</v>
      </c>
      <c r="T47" s="441">
        <v>-0.44</v>
      </c>
      <c r="U47" s="442">
        <v>-0.38</v>
      </c>
      <c r="V47" s="433"/>
      <c r="W47" s="538"/>
      <c r="X47" s="433" t="s">
        <v>279</v>
      </c>
      <c r="Y47" s="385">
        <v>-0.52</v>
      </c>
      <c r="Z47" s="386">
        <v>-0.53</v>
      </c>
      <c r="AA47" s="386">
        <v>-0.52</v>
      </c>
      <c r="AB47" s="387">
        <v>-0.52</v>
      </c>
      <c r="AC47" s="387">
        <v>-0.5</v>
      </c>
      <c r="AD47" s="441">
        <v>-0.48</v>
      </c>
      <c r="AE47" s="441">
        <v>-0.48</v>
      </c>
      <c r="AF47" s="442">
        <v>-0.45</v>
      </c>
      <c r="AG47" s="433"/>
      <c r="AH47" s="538"/>
      <c r="AI47" s="433" t="s">
        <v>279</v>
      </c>
      <c r="AJ47" s="385">
        <v>-0.6</v>
      </c>
      <c r="AK47" s="386">
        <v>-0.61</v>
      </c>
      <c r="AL47" s="386">
        <v>-0.6</v>
      </c>
      <c r="AM47" s="387">
        <v>-0.61</v>
      </c>
      <c r="AN47" s="387">
        <v>-0.6</v>
      </c>
      <c r="AO47" s="441">
        <v>-0.57999999999999996</v>
      </c>
      <c r="AP47" s="441">
        <v>-0.56000000000000005</v>
      </c>
      <c r="AQ47" s="442">
        <v>-0.52</v>
      </c>
    </row>
    <row r="48" spans="1:43" x14ac:dyDescent="0.25">
      <c r="A48" s="432"/>
      <c r="B48" s="428" t="s">
        <v>285</v>
      </c>
      <c r="C48" s="388">
        <v>-0.44</v>
      </c>
      <c r="D48" s="389">
        <v>-0.45</v>
      </c>
      <c r="E48" s="389">
        <v>-0.41</v>
      </c>
      <c r="F48" s="390">
        <v>-0.39</v>
      </c>
      <c r="G48" s="390">
        <v>-0.4</v>
      </c>
      <c r="H48" s="443">
        <v>-0.4</v>
      </c>
      <c r="I48" s="443">
        <v>-0.41</v>
      </c>
      <c r="J48" s="444">
        <v>-0.33</v>
      </c>
      <c r="K48" s="433"/>
      <c r="L48" s="538"/>
      <c r="M48" s="433" t="s">
        <v>285</v>
      </c>
      <c r="N48" s="388">
        <v>-0.48</v>
      </c>
      <c r="O48" s="389">
        <v>-0.5</v>
      </c>
      <c r="P48" s="389">
        <v>-0.48</v>
      </c>
      <c r="Q48" s="390">
        <v>-0.47</v>
      </c>
      <c r="R48" s="390">
        <v>-0.48</v>
      </c>
      <c r="S48" s="443">
        <v>-0.47</v>
      </c>
      <c r="T48" s="443">
        <v>-0.47</v>
      </c>
      <c r="U48" s="444">
        <v>-0.4</v>
      </c>
      <c r="V48" s="433"/>
      <c r="W48" s="538"/>
      <c r="X48" s="433" t="s">
        <v>285</v>
      </c>
      <c r="Y48" s="388">
        <v>-0.51</v>
      </c>
      <c r="Z48" s="389">
        <v>-0.53</v>
      </c>
      <c r="AA48" s="389">
        <v>-0.52</v>
      </c>
      <c r="AB48" s="390">
        <v>-0.5</v>
      </c>
      <c r="AC48" s="390">
        <v>-0.51</v>
      </c>
      <c r="AD48" s="443">
        <v>-0.51</v>
      </c>
      <c r="AE48" s="443">
        <v>-0.5</v>
      </c>
      <c r="AF48" s="444">
        <v>-0.42</v>
      </c>
      <c r="AG48" s="433"/>
      <c r="AH48" s="538"/>
      <c r="AI48" s="433" t="s">
        <v>285</v>
      </c>
      <c r="AJ48" s="388">
        <v>-0.57999999999999996</v>
      </c>
      <c r="AK48" s="389">
        <v>-0.59</v>
      </c>
      <c r="AL48" s="389">
        <v>-0.57999999999999996</v>
      </c>
      <c r="AM48" s="390">
        <v>-0.56000000000000005</v>
      </c>
      <c r="AN48" s="390">
        <v>-0.57999999999999996</v>
      </c>
      <c r="AO48" s="443">
        <v>-0.56999999999999995</v>
      </c>
      <c r="AP48" s="443">
        <v>-0.56000000000000005</v>
      </c>
      <c r="AQ48" s="444">
        <v>-0.5</v>
      </c>
    </row>
    <row r="49" spans="1:43" x14ac:dyDescent="0.25">
      <c r="A49" s="432"/>
      <c r="C49" s="433"/>
      <c r="D49" s="433"/>
      <c r="E49" s="433"/>
      <c r="F49" s="433"/>
      <c r="G49" s="433"/>
      <c r="H49" s="433"/>
      <c r="I49" s="433"/>
      <c r="J49" s="433"/>
      <c r="K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430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538" t="s">
        <v>1006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538" t="s">
        <v>1007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538" t="s">
        <v>1020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432"/>
      <c r="B51" s="428" t="s">
        <v>186</v>
      </c>
      <c r="C51" s="368">
        <v>-0.63</v>
      </c>
      <c r="D51" s="440">
        <v>-0.61</v>
      </c>
      <c r="E51" s="369">
        <v>-0.6</v>
      </c>
      <c r="F51" s="370">
        <v>-0.59</v>
      </c>
      <c r="G51" s="370">
        <v>-0.56499999999999995</v>
      </c>
      <c r="H51" s="371">
        <v>-0.54500000000000004</v>
      </c>
      <c r="I51" s="371">
        <v>-0.52</v>
      </c>
      <c r="J51" s="372">
        <v>-0.38</v>
      </c>
      <c r="K51" s="433"/>
      <c r="L51" s="538"/>
      <c r="M51" s="433" t="s">
        <v>186</v>
      </c>
      <c r="N51" s="368">
        <v>-0.65500000000000003</v>
      </c>
      <c r="O51" s="440">
        <v>-0.63500000000000001</v>
      </c>
      <c r="P51" s="369">
        <v>-0.62500000000000011</v>
      </c>
      <c r="Q51" s="370">
        <v>-0.60999999999999988</v>
      </c>
      <c r="R51" s="370">
        <v>-0.6</v>
      </c>
      <c r="S51" s="371">
        <v>-0.57499999999999996</v>
      </c>
      <c r="T51" s="371">
        <v>-0.56499999999999995</v>
      </c>
      <c r="U51" s="372">
        <v>-0.41499999999999998</v>
      </c>
      <c r="V51" s="433"/>
      <c r="W51" s="538"/>
      <c r="X51" s="433" t="s">
        <v>186</v>
      </c>
      <c r="Y51" s="368">
        <v>-0.69</v>
      </c>
      <c r="Z51" s="440">
        <v>-0.66500000000000004</v>
      </c>
      <c r="AA51" s="369">
        <v>-0.66500000000000004</v>
      </c>
      <c r="AB51" s="370">
        <v>-0.67</v>
      </c>
      <c r="AC51" s="370">
        <v>-0.65</v>
      </c>
      <c r="AD51" s="371">
        <v>-0.6100000000000001</v>
      </c>
      <c r="AE51" s="371">
        <v>-0.61999999999999988</v>
      </c>
      <c r="AF51" s="372">
        <v>-0.495</v>
      </c>
      <c r="AG51" s="433"/>
      <c r="AH51" s="538"/>
      <c r="AI51" s="433" t="s">
        <v>186</v>
      </c>
      <c r="AJ51" s="368">
        <v>-0.75</v>
      </c>
      <c r="AK51" s="440">
        <v>-0.73</v>
      </c>
      <c r="AL51" s="369">
        <v>-0.73</v>
      </c>
      <c r="AM51" s="370">
        <v>-0.72499999999999998</v>
      </c>
      <c r="AN51" s="370">
        <v>-0.72499999999999998</v>
      </c>
      <c r="AO51" s="371">
        <v>-0.68500000000000005</v>
      </c>
      <c r="AP51" s="371">
        <v>-0.68</v>
      </c>
      <c r="AQ51" s="372">
        <v>-0.57999999999999996</v>
      </c>
    </row>
    <row r="52" spans="1:43" x14ac:dyDescent="0.25">
      <c r="A52" s="432"/>
      <c r="B52" s="428" t="s">
        <v>213</v>
      </c>
      <c r="C52" s="373">
        <v>-0.57999999999999996</v>
      </c>
      <c r="D52" s="374">
        <v>-0.57999999999999996</v>
      </c>
      <c r="E52" s="375">
        <v>-0.57999999999999996</v>
      </c>
      <c r="F52" s="376">
        <v>-0.59</v>
      </c>
      <c r="G52" s="376">
        <v>-0.57500000000000007</v>
      </c>
      <c r="H52" s="377">
        <v>-0.54</v>
      </c>
      <c r="I52" s="377">
        <v>-0.52500000000000002</v>
      </c>
      <c r="J52" s="378">
        <v>-0.4</v>
      </c>
      <c r="K52" s="433"/>
      <c r="L52" s="538"/>
      <c r="M52" s="433" t="s">
        <v>213</v>
      </c>
      <c r="N52" s="373">
        <v>-0.61499999999999999</v>
      </c>
      <c r="O52" s="374">
        <v>-0.60499999999999998</v>
      </c>
      <c r="P52" s="375">
        <v>-0.61999999999999988</v>
      </c>
      <c r="Q52" s="376">
        <v>-0.62</v>
      </c>
      <c r="R52" s="376">
        <v>-0.60499999999999998</v>
      </c>
      <c r="S52" s="377">
        <v>-0.56499999999999995</v>
      </c>
      <c r="T52" s="377">
        <v>-0.56999999999999995</v>
      </c>
      <c r="U52" s="378">
        <v>-0.45500000000000002</v>
      </c>
      <c r="V52" s="433"/>
      <c r="W52" s="538"/>
      <c r="X52" s="433" t="s">
        <v>213</v>
      </c>
      <c r="Y52" s="373">
        <v>-0.68500000000000005</v>
      </c>
      <c r="Z52" s="374">
        <v>-0.66500000000000004</v>
      </c>
      <c r="AA52" s="375">
        <v>-0.67</v>
      </c>
      <c r="AB52" s="376">
        <v>-0.66</v>
      </c>
      <c r="AC52" s="376">
        <v>-0.64</v>
      </c>
      <c r="AD52" s="377">
        <v>-0.60499999999999998</v>
      </c>
      <c r="AE52" s="377">
        <v>-0.60499999999999998</v>
      </c>
      <c r="AF52" s="378">
        <v>-0.52500000000000002</v>
      </c>
      <c r="AG52" s="433"/>
      <c r="AH52" s="538"/>
      <c r="AI52" s="433" t="s">
        <v>213</v>
      </c>
      <c r="AJ52" s="373">
        <v>-0.745</v>
      </c>
      <c r="AK52" s="374">
        <v>-0.72499999999999998</v>
      </c>
      <c r="AL52" s="375">
        <v>-0.73</v>
      </c>
      <c r="AM52" s="376">
        <v>-0.72</v>
      </c>
      <c r="AN52" s="376">
        <v>-0.70499999999999996</v>
      </c>
      <c r="AO52" s="377">
        <v>-0.68500000000000005</v>
      </c>
      <c r="AP52" s="377">
        <v>-0.67500000000000004</v>
      </c>
      <c r="AQ52" s="378">
        <v>-0.58499999999999996</v>
      </c>
    </row>
    <row r="53" spans="1:43" x14ac:dyDescent="0.25">
      <c r="A53" s="432"/>
      <c r="B53" s="428" t="s">
        <v>233</v>
      </c>
      <c r="C53" s="379">
        <v>-0.56000000000000005</v>
      </c>
      <c r="D53" s="380">
        <v>-0.56999999999999995</v>
      </c>
      <c r="E53" s="381">
        <v>-0.55000000000000004</v>
      </c>
      <c r="F53" s="376">
        <v>-0.54500000000000004</v>
      </c>
      <c r="G53" s="376">
        <v>-0.55500000000000005</v>
      </c>
      <c r="H53" s="377">
        <v>-0.54</v>
      </c>
      <c r="I53" s="377">
        <v>-0.52</v>
      </c>
      <c r="J53" s="378">
        <v>-0.41</v>
      </c>
      <c r="K53" s="433"/>
      <c r="L53" s="538"/>
      <c r="M53" s="433" t="s">
        <v>233</v>
      </c>
      <c r="N53" s="379">
        <v>-0.59499999999999997</v>
      </c>
      <c r="O53" s="380">
        <v>-0.60499999999999998</v>
      </c>
      <c r="P53" s="381">
        <v>-0.6</v>
      </c>
      <c r="Q53" s="376">
        <v>-0.59</v>
      </c>
      <c r="R53" s="376">
        <v>-0.59499999999999997</v>
      </c>
      <c r="S53" s="377">
        <v>-0.56000000000000005</v>
      </c>
      <c r="T53" s="377">
        <v>-0.55000000000000004</v>
      </c>
      <c r="U53" s="378">
        <v>-0.47499999999999998</v>
      </c>
      <c r="V53" s="433"/>
      <c r="W53" s="538"/>
      <c r="X53" s="433" t="s">
        <v>233</v>
      </c>
      <c r="Y53" s="379">
        <v>-0.67</v>
      </c>
      <c r="Z53" s="380">
        <v>-0.68</v>
      </c>
      <c r="AA53" s="381">
        <v>-0.7</v>
      </c>
      <c r="AB53" s="376">
        <v>-0.67500000000000004</v>
      </c>
      <c r="AC53" s="376">
        <v>-0.66500000000000004</v>
      </c>
      <c r="AD53" s="377">
        <v>-0.63</v>
      </c>
      <c r="AE53" s="377">
        <v>-0.6</v>
      </c>
      <c r="AF53" s="378">
        <v>-0.55000000000000004</v>
      </c>
      <c r="AG53" s="433"/>
      <c r="AH53" s="538"/>
      <c r="AI53" s="433" t="s">
        <v>233</v>
      </c>
      <c r="AJ53" s="379">
        <v>-0.76</v>
      </c>
      <c r="AK53" s="380">
        <v>-0.745</v>
      </c>
      <c r="AL53" s="381">
        <v>-0.755</v>
      </c>
      <c r="AM53" s="376">
        <v>-0.745</v>
      </c>
      <c r="AN53" s="376">
        <v>-0.74</v>
      </c>
      <c r="AO53" s="377">
        <v>-0.71</v>
      </c>
      <c r="AP53" s="377">
        <v>-0.66</v>
      </c>
      <c r="AQ53" s="378">
        <v>-0.59499999999999997</v>
      </c>
    </row>
    <row r="54" spans="1:43" x14ac:dyDescent="0.25">
      <c r="A54" s="432"/>
      <c r="B54" s="428" t="s">
        <v>215</v>
      </c>
      <c r="C54" s="382">
        <v>-0.55500000000000005</v>
      </c>
      <c r="D54" s="383">
        <v>-0.53</v>
      </c>
      <c r="E54" s="383">
        <v>-0.51</v>
      </c>
      <c r="F54" s="384">
        <v>-0.52</v>
      </c>
      <c r="G54" s="384">
        <v>-0.51500000000000001</v>
      </c>
      <c r="H54" s="393">
        <v>-0.52</v>
      </c>
      <c r="I54" s="393">
        <v>-0.495</v>
      </c>
      <c r="J54" s="394">
        <v>-0.40500000000000003</v>
      </c>
      <c r="K54" s="433"/>
      <c r="L54" s="538"/>
      <c r="M54" s="433" t="s">
        <v>215</v>
      </c>
      <c r="N54" s="382">
        <v>-0.62</v>
      </c>
      <c r="O54" s="383">
        <v>-0.59499999999999997</v>
      </c>
      <c r="P54" s="383">
        <v>-0.56999999999999995</v>
      </c>
      <c r="Q54" s="384">
        <v>-0.56999999999999995</v>
      </c>
      <c r="R54" s="384">
        <v>-0.59</v>
      </c>
      <c r="S54" s="393">
        <v>-0.56500000000000006</v>
      </c>
      <c r="T54" s="393">
        <v>-0.55000000000000004</v>
      </c>
      <c r="U54" s="394">
        <v>-0.45</v>
      </c>
      <c r="V54" s="433"/>
      <c r="W54" s="538"/>
      <c r="X54" s="433" t="s">
        <v>215</v>
      </c>
      <c r="Y54" s="382">
        <v>-0.69499999999999995</v>
      </c>
      <c r="Z54" s="383">
        <v>-0.68</v>
      </c>
      <c r="AA54" s="383">
        <v>-0.66</v>
      </c>
      <c r="AB54" s="384">
        <v>-0.64</v>
      </c>
      <c r="AC54" s="384">
        <v>-0.65</v>
      </c>
      <c r="AD54" s="393">
        <v>-0.625</v>
      </c>
      <c r="AE54" s="393">
        <v>-0.63500000000000012</v>
      </c>
      <c r="AF54" s="394">
        <v>-0.55500000000000005</v>
      </c>
      <c r="AG54" s="433"/>
      <c r="AH54" s="538"/>
      <c r="AI54" s="433" t="s">
        <v>215</v>
      </c>
      <c r="AJ54" s="382">
        <v>-0.76500000000000001</v>
      </c>
      <c r="AK54" s="383">
        <v>-0.76</v>
      </c>
      <c r="AL54" s="383">
        <v>-0.76</v>
      </c>
      <c r="AM54" s="384">
        <v>-0.75</v>
      </c>
      <c r="AN54" s="384">
        <v>-0.74</v>
      </c>
      <c r="AO54" s="393">
        <v>-0.71</v>
      </c>
      <c r="AP54" s="393">
        <v>-0.69499999999999995</v>
      </c>
      <c r="AQ54" s="394">
        <v>-0.61499999999999988</v>
      </c>
    </row>
    <row r="55" spans="1:43" x14ac:dyDescent="0.25">
      <c r="A55" s="432"/>
      <c r="B55" s="428" t="s">
        <v>250</v>
      </c>
      <c r="C55" s="382">
        <v>-0.52</v>
      </c>
      <c r="D55" s="383">
        <v>-0.5</v>
      </c>
      <c r="E55" s="383">
        <v>-0.48499999999999999</v>
      </c>
      <c r="F55" s="384">
        <v>-0.48</v>
      </c>
      <c r="G55" s="384">
        <v>-0.49</v>
      </c>
      <c r="H55" s="393">
        <v>-0.495</v>
      </c>
      <c r="I55" s="393">
        <v>-0.495</v>
      </c>
      <c r="J55" s="394">
        <v>-0.38</v>
      </c>
      <c r="K55" s="433"/>
      <c r="L55" s="538"/>
      <c r="M55" s="433" t="s">
        <v>250</v>
      </c>
      <c r="N55" s="382">
        <v>-0.57499999999999996</v>
      </c>
      <c r="O55" s="383">
        <v>-0.56999999999999995</v>
      </c>
      <c r="P55" s="383">
        <v>-0.56500000000000006</v>
      </c>
      <c r="Q55" s="384">
        <v>-0.54500000000000004</v>
      </c>
      <c r="R55" s="384">
        <v>-0.55000000000000004</v>
      </c>
      <c r="S55" s="393">
        <v>-0.55000000000000004</v>
      </c>
      <c r="T55" s="393">
        <v>-0.54</v>
      </c>
      <c r="U55" s="394">
        <v>-0.43</v>
      </c>
      <c r="V55" s="433"/>
      <c r="W55" s="538"/>
      <c r="X55" s="433" t="s">
        <v>250</v>
      </c>
      <c r="Y55" s="382">
        <v>-0.67</v>
      </c>
      <c r="Z55" s="383">
        <v>-0.65</v>
      </c>
      <c r="AA55" s="383">
        <v>-0.64500000000000002</v>
      </c>
      <c r="AB55" s="384">
        <v>-0.65</v>
      </c>
      <c r="AC55" s="384">
        <v>-0.6399999999999999</v>
      </c>
      <c r="AD55" s="393">
        <v>-0.6349999999999999</v>
      </c>
      <c r="AE55" s="393">
        <v>-0.61499999999999988</v>
      </c>
      <c r="AF55" s="394">
        <v>-0.53</v>
      </c>
      <c r="AG55" s="433"/>
      <c r="AH55" s="538"/>
      <c r="AI55" s="433" t="s">
        <v>250</v>
      </c>
      <c r="AJ55" s="382">
        <v>-0.74</v>
      </c>
      <c r="AK55" s="383">
        <v>-0.73</v>
      </c>
      <c r="AL55" s="383">
        <v>-0.72</v>
      </c>
      <c r="AM55" s="384">
        <v>-0.73</v>
      </c>
      <c r="AN55" s="384">
        <v>-0.72499999999999998</v>
      </c>
      <c r="AO55" s="393">
        <v>-0.72</v>
      </c>
      <c r="AP55" s="393">
        <v>-0.68500000000000005</v>
      </c>
      <c r="AQ55" s="394">
        <v>-0.57500000000000007</v>
      </c>
    </row>
    <row r="56" spans="1:43" x14ac:dyDescent="0.25">
      <c r="A56" s="432"/>
      <c r="B56" s="428" t="s">
        <v>258</v>
      </c>
      <c r="C56" s="382">
        <v>-0.49</v>
      </c>
      <c r="D56" s="383">
        <v>-0.48</v>
      </c>
      <c r="E56" s="383">
        <v>-0.47499999999999998</v>
      </c>
      <c r="F56" s="384">
        <v>-0.45500000000000002</v>
      </c>
      <c r="G56" s="384">
        <v>-0.45</v>
      </c>
      <c r="H56" s="393">
        <v>-0.45</v>
      </c>
      <c r="I56" s="393">
        <v>-0.47</v>
      </c>
      <c r="J56" s="394">
        <v>-0.41</v>
      </c>
      <c r="K56" s="433"/>
      <c r="L56" s="538"/>
      <c r="M56" s="433" t="s">
        <v>258</v>
      </c>
      <c r="N56" s="382">
        <v>-0.53</v>
      </c>
      <c r="O56" s="383">
        <v>-0.54</v>
      </c>
      <c r="P56" s="383">
        <v>-0.52</v>
      </c>
      <c r="Q56" s="384">
        <v>-0.505</v>
      </c>
      <c r="R56" s="384">
        <v>-0.51</v>
      </c>
      <c r="S56" s="393">
        <v>-0.52</v>
      </c>
      <c r="T56" s="393">
        <v>-0.51500000000000001</v>
      </c>
      <c r="U56" s="394">
        <v>-0.46</v>
      </c>
      <c r="V56" s="433"/>
      <c r="W56" s="538"/>
      <c r="X56" s="433" t="s">
        <v>258</v>
      </c>
      <c r="Y56" s="382">
        <v>-0.61499999999999999</v>
      </c>
      <c r="Z56" s="383">
        <v>-0.60499999999999998</v>
      </c>
      <c r="AA56" s="383">
        <v>-0.60499999999999998</v>
      </c>
      <c r="AB56" s="384">
        <v>-0.57999999999999996</v>
      </c>
      <c r="AC56" s="384">
        <v>-0.6</v>
      </c>
      <c r="AD56" s="393">
        <v>-0.59</v>
      </c>
      <c r="AE56" s="393">
        <v>-0.6</v>
      </c>
      <c r="AF56" s="394">
        <v>-0.54500000000000004</v>
      </c>
      <c r="AG56" s="433"/>
      <c r="AH56" s="538"/>
      <c r="AI56" s="433" t="s">
        <v>258</v>
      </c>
      <c r="AJ56" s="382">
        <v>-0.68500000000000005</v>
      </c>
      <c r="AK56" s="383">
        <v>-0.67500000000000004</v>
      </c>
      <c r="AL56" s="383">
        <v>-0.68</v>
      </c>
      <c r="AM56" s="384">
        <v>-0.66</v>
      </c>
      <c r="AN56" s="384">
        <v>-0.68</v>
      </c>
      <c r="AO56" s="393">
        <v>-0.67</v>
      </c>
      <c r="AP56" s="393">
        <v>-0.67</v>
      </c>
      <c r="AQ56" s="394">
        <v>-0.58000000000000007</v>
      </c>
    </row>
    <row r="57" spans="1:43" x14ac:dyDescent="0.25">
      <c r="A57" s="432"/>
      <c r="B57" s="428" t="s">
        <v>265</v>
      </c>
      <c r="C57" s="385">
        <v>-0.47</v>
      </c>
      <c r="D57" s="386">
        <v>-0.435</v>
      </c>
      <c r="E57" s="386">
        <v>-0.44</v>
      </c>
      <c r="F57" s="387">
        <v>-0.44500000000000001</v>
      </c>
      <c r="G57" s="387">
        <v>-0.43</v>
      </c>
      <c r="H57" s="441">
        <v>-0.41499999999999998</v>
      </c>
      <c r="I57" s="441">
        <v>-0.41499999999999998</v>
      </c>
      <c r="J57" s="442">
        <v>-0.39500000000000002</v>
      </c>
      <c r="K57" s="433"/>
      <c r="L57" s="538"/>
      <c r="M57" s="433" t="s">
        <v>265</v>
      </c>
      <c r="N57" s="385">
        <v>-0.54500000000000004</v>
      </c>
      <c r="O57" s="386">
        <v>-0.52500000000000002</v>
      </c>
      <c r="P57" s="386">
        <v>-0.51500000000000001</v>
      </c>
      <c r="Q57" s="387">
        <v>-0.5</v>
      </c>
      <c r="R57" s="387">
        <v>-0.49</v>
      </c>
      <c r="S57" s="441">
        <v>-0.49</v>
      </c>
      <c r="T57" s="441">
        <v>-0.49</v>
      </c>
      <c r="U57" s="442">
        <v>-0.43</v>
      </c>
      <c r="V57" s="433"/>
      <c r="W57" s="538"/>
      <c r="X57" s="433" t="s">
        <v>265</v>
      </c>
      <c r="Y57" s="385">
        <v>-0.60499999999999998</v>
      </c>
      <c r="Z57" s="386">
        <v>-0.6</v>
      </c>
      <c r="AA57" s="386">
        <v>-0.60499999999999998</v>
      </c>
      <c r="AB57" s="387">
        <v>-0.59</v>
      </c>
      <c r="AC57" s="387">
        <v>-0.58499999999999996</v>
      </c>
      <c r="AD57" s="441">
        <v>-0.57500000000000007</v>
      </c>
      <c r="AE57" s="441">
        <v>-0.57500000000000007</v>
      </c>
      <c r="AF57" s="442">
        <v>-0.49</v>
      </c>
      <c r="AG57" s="433"/>
      <c r="AH57" s="538"/>
      <c r="AI57" s="433" t="s">
        <v>265</v>
      </c>
      <c r="AJ57" s="385">
        <v>-0.66</v>
      </c>
      <c r="AK57" s="386">
        <v>-0.65500000000000003</v>
      </c>
      <c r="AL57" s="386">
        <v>-0.66</v>
      </c>
      <c r="AM57" s="387">
        <v>-0.65</v>
      </c>
      <c r="AN57" s="387">
        <v>-0.64</v>
      </c>
      <c r="AO57" s="441">
        <v>-0.63500000000000012</v>
      </c>
      <c r="AP57" s="441">
        <v>-0.63500000000000012</v>
      </c>
      <c r="AQ57" s="442">
        <v>-0.54500000000000004</v>
      </c>
    </row>
    <row r="58" spans="1:43" x14ac:dyDescent="0.25">
      <c r="A58" s="432"/>
      <c r="B58" s="428" t="s">
        <v>273</v>
      </c>
      <c r="C58" s="385">
        <v>-0.45500000000000002</v>
      </c>
      <c r="D58" s="386">
        <v>-0.44500000000000001</v>
      </c>
      <c r="E58" s="386">
        <v>-0.47</v>
      </c>
      <c r="F58" s="387">
        <v>-0.46</v>
      </c>
      <c r="G58" s="387">
        <v>-0.44</v>
      </c>
      <c r="H58" s="441">
        <v>-0.41</v>
      </c>
      <c r="I58" s="441">
        <v>-0.40500000000000003</v>
      </c>
      <c r="J58" s="442">
        <v>-0.36499999999999999</v>
      </c>
      <c r="K58" s="433"/>
      <c r="L58" s="538"/>
      <c r="M58" s="433" t="s">
        <v>273</v>
      </c>
      <c r="N58" s="385">
        <v>-0.54500000000000004</v>
      </c>
      <c r="O58" s="386">
        <v>-0.53500000000000003</v>
      </c>
      <c r="P58" s="386">
        <v>-0.52500000000000002</v>
      </c>
      <c r="Q58" s="387">
        <v>-0.52</v>
      </c>
      <c r="R58" s="387">
        <v>-0.5</v>
      </c>
      <c r="S58" s="441">
        <v>-0.49</v>
      </c>
      <c r="T58" s="441">
        <v>-0.48499999999999999</v>
      </c>
      <c r="U58" s="442">
        <v>-0.41499999999999998</v>
      </c>
      <c r="V58" s="433"/>
      <c r="W58" s="538"/>
      <c r="X58" s="433" t="s">
        <v>273</v>
      </c>
      <c r="Y58" s="385">
        <v>-0.59</v>
      </c>
      <c r="Z58" s="386">
        <v>-0.58000000000000007</v>
      </c>
      <c r="AA58" s="386">
        <v>-0.57000000000000006</v>
      </c>
      <c r="AB58" s="387">
        <v>-0.57499999999999996</v>
      </c>
      <c r="AC58" s="387">
        <v>-0.55000000000000004</v>
      </c>
      <c r="AD58" s="441">
        <v>-0.52</v>
      </c>
      <c r="AE58" s="441">
        <v>-0.51500000000000001</v>
      </c>
      <c r="AF58" s="442">
        <v>-0.46500000000000002</v>
      </c>
      <c r="AG58" s="433"/>
      <c r="AH58" s="538"/>
      <c r="AI58" s="433" t="s">
        <v>273</v>
      </c>
      <c r="AJ58" s="385">
        <v>-0.625</v>
      </c>
      <c r="AK58" s="386">
        <v>-0.64</v>
      </c>
      <c r="AL58" s="386">
        <v>-0.64</v>
      </c>
      <c r="AM58" s="387">
        <v>-0.64500000000000002</v>
      </c>
      <c r="AN58" s="387">
        <v>-0.64</v>
      </c>
      <c r="AO58" s="441">
        <v>-0.61499999999999999</v>
      </c>
      <c r="AP58" s="441">
        <v>-0.60499999999999998</v>
      </c>
      <c r="AQ58" s="442">
        <v>-0.53500000000000003</v>
      </c>
    </row>
    <row r="59" spans="1:43" x14ac:dyDescent="0.25">
      <c r="A59" s="432"/>
      <c r="B59" s="428" t="s">
        <v>279</v>
      </c>
      <c r="C59" s="385">
        <v>-0.45</v>
      </c>
      <c r="D59" s="386">
        <v>-0.44</v>
      </c>
      <c r="E59" s="386">
        <v>-0.42</v>
      </c>
      <c r="F59" s="387">
        <v>-0.435</v>
      </c>
      <c r="G59" s="387">
        <v>-0.44</v>
      </c>
      <c r="H59" s="441">
        <v>-0.40500000000000003</v>
      </c>
      <c r="I59" s="441">
        <v>-0.41</v>
      </c>
      <c r="J59" s="442">
        <v>-0.34499999999999997</v>
      </c>
      <c r="K59" s="433"/>
      <c r="L59" s="538"/>
      <c r="M59" s="433" t="s">
        <v>279</v>
      </c>
      <c r="N59" s="385">
        <v>-0.51</v>
      </c>
      <c r="O59" s="386">
        <v>-0.51500000000000001</v>
      </c>
      <c r="P59" s="386">
        <v>-0.5</v>
      </c>
      <c r="Q59" s="387">
        <v>-0.51</v>
      </c>
      <c r="R59" s="387">
        <v>-0.49</v>
      </c>
      <c r="S59" s="441">
        <v>-0.48</v>
      </c>
      <c r="T59" s="441">
        <v>-0.49</v>
      </c>
      <c r="U59" s="442">
        <v>-0.43</v>
      </c>
      <c r="V59" s="433"/>
      <c r="W59" s="538"/>
      <c r="X59" s="433" t="s">
        <v>279</v>
      </c>
      <c r="Y59" s="385">
        <v>-0.56000000000000005</v>
      </c>
      <c r="Z59" s="386">
        <v>-0.56500000000000006</v>
      </c>
      <c r="AA59" s="386">
        <v>-0.56000000000000005</v>
      </c>
      <c r="AB59" s="387">
        <v>-0.55500000000000005</v>
      </c>
      <c r="AC59" s="387">
        <v>-0.54</v>
      </c>
      <c r="AD59" s="441">
        <v>-0.51</v>
      </c>
      <c r="AE59" s="441">
        <v>-0.51500000000000001</v>
      </c>
      <c r="AF59" s="442">
        <v>-0.49</v>
      </c>
      <c r="AG59" s="433"/>
      <c r="AH59" s="538"/>
      <c r="AI59" s="433" t="s">
        <v>279</v>
      </c>
      <c r="AJ59" s="385">
        <v>-0.65</v>
      </c>
      <c r="AK59" s="386">
        <v>-0.66</v>
      </c>
      <c r="AL59" s="386">
        <v>-0.64500000000000002</v>
      </c>
      <c r="AM59" s="387">
        <v>-0.65500000000000003</v>
      </c>
      <c r="AN59" s="387">
        <v>-0.65</v>
      </c>
      <c r="AO59" s="441">
        <v>-0.61999999999999988</v>
      </c>
      <c r="AP59" s="441">
        <v>-0.60499999999999998</v>
      </c>
      <c r="AQ59" s="442">
        <v>-0.57000000000000006</v>
      </c>
    </row>
    <row r="60" spans="1:43" x14ac:dyDescent="0.25">
      <c r="A60" s="432"/>
      <c r="B60" s="428" t="s">
        <v>285</v>
      </c>
      <c r="C60" s="388">
        <v>-0.48499999999999999</v>
      </c>
      <c r="D60" s="389">
        <v>-0.5</v>
      </c>
      <c r="E60" s="389">
        <v>-0.46</v>
      </c>
      <c r="F60" s="390">
        <v>-0.44</v>
      </c>
      <c r="G60" s="390">
        <v>-0.44500000000000001</v>
      </c>
      <c r="H60" s="443">
        <v>-0.45</v>
      </c>
      <c r="I60" s="443">
        <v>-0.46</v>
      </c>
      <c r="J60" s="444">
        <v>-0.375</v>
      </c>
      <c r="K60" s="433"/>
      <c r="M60" s="433" t="s">
        <v>285</v>
      </c>
      <c r="N60" s="388">
        <v>-0.53</v>
      </c>
      <c r="O60" s="389">
        <v>-0.54500000000000004</v>
      </c>
      <c r="P60" s="389">
        <v>-0.53</v>
      </c>
      <c r="Q60" s="390">
        <v>-0.51500000000000001</v>
      </c>
      <c r="R60" s="390">
        <v>-0.53</v>
      </c>
      <c r="S60" s="443">
        <v>-0.52</v>
      </c>
      <c r="T60" s="443">
        <v>-0.51500000000000001</v>
      </c>
      <c r="U60" s="444">
        <v>-0.45</v>
      </c>
      <c r="V60" s="433"/>
      <c r="X60" s="433" t="s">
        <v>285</v>
      </c>
      <c r="Y60" s="388">
        <v>-0.54500000000000004</v>
      </c>
      <c r="Z60" s="389">
        <v>-0.57000000000000006</v>
      </c>
      <c r="AA60" s="389">
        <v>-0.55500000000000005</v>
      </c>
      <c r="AB60" s="390">
        <v>-0.54</v>
      </c>
      <c r="AC60" s="390">
        <v>-0.55000000000000004</v>
      </c>
      <c r="AD60" s="443">
        <v>-0.54</v>
      </c>
      <c r="AE60" s="443">
        <v>-0.53</v>
      </c>
      <c r="AF60" s="444">
        <v>-0.46500000000000002</v>
      </c>
      <c r="AG60" s="433"/>
      <c r="AI60" s="433" t="s">
        <v>285</v>
      </c>
      <c r="AJ60" s="388">
        <v>-0.63</v>
      </c>
      <c r="AK60" s="389">
        <v>-0.6349999999999999</v>
      </c>
      <c r="AL60" s="389">
        <v>-0.62999999999999989</v>
      </c>
      <c r="AM60" s="390">
        <v>-0.60499999999999998</v>
      </c>
      <c r="AN60" s="390">
        <v>-0.62999999999999989</v>
      </c>
      <c r="AO60" s="443">
        <v>-0.60999999999999988</v>
      </c>
      <c r="AP60" s="443">
        <v>-0.60499999999999998</v>
      </c>
      <c r="AQ60" s="444">
        <v>-0.55000000000000004</v>
      </c>
    </row>
    <row r="62" spans="1:43" x14ac:dyDescent="0.25">
      <c r="C62" s="434"/>
      <c r="N62" s="434"/>
      <c r="Y62" s="434"/>
      <c r="AJ62" s="434"/>
    </row>
  </sheetData>
  <sheetProtection algorithmName="SHA-512" hashValue="veQf/zTyxxiqE6UkSXQ6SpqAPbPXMlSbuKlncSyAn74oNm7tlAkKjKWJJNNV1jnTRBTPawEw7Mb6IRY4J/ucPA==" saltValue="U98s3in288m1lQvbVVwtMQ==" spinCount="100000" sheet="1" objects="1" scenarios="1" autoFilter="0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1"/>
  <dimension ref="A1:AQ62"/>
  <sheetViews>
    <sheetView workbookViewId="0">
      <selection activeCell="O27" sqref="O27"/>
    </sheetView>
  </sheetViews>
  <sheetFormatPr defaultRowHeight="15" x14ac:dyDescent="0.25"/>
  <cols>
    <col min="1" max="1" width="9.28515625" style="356"/>
    <col min="2" max="2" width="5.7109375" customWidth="1"/>
    <col min="3" max="10" width="7.5703125" style="28" customWidth="1"/>
    <col min="11" max="11" width="5.28515625" style="28" customWidth="1"/>
    <col min="12" max="12" width="9.28515625" style="357"/>
    <col min="13" max="13" width="4" style="28" customWidth="1"/>
    <col min="14" max="21" width="7.5703125" style="28" customWidth="1"/>
    <col min="22" max="22" width="5.42578125" style="28" customWidth="1"/>
    <col min="23" max="23" width="9.28515625" style="357"/>
    <col min="24" max="24" width="4" style="28" customWidth="1"/>
    <col min="25" max="32" width="7.5703125" style="28" customWidth="1"/>
    <col min="33" max="33" width="5.5703125" style="28" customWidth="1"/>
    <col min="34" max="34" width="9.28515625" style="357"/>
    <col min="35" max="35" width="4" style="28" customWidth="1"/>
    <col min="36" max="43" width="7.5703125" style="28" customWidth="1"/>
  </cols>
  <sheetData>
    <row r="1" spans="1:43" ht="14.45" x14ac:dyDescent="0.3">
      <c r="A1" s="356" t="s">
        <v>311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538" t="s">
        <v>1008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538" t="s">
        <v>1012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538" t="s">
        <v>1016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-0.26</v>
      </c>
      <c r="D3" s="440">
        <v>-0.28000000000000003</v>
      </c>
      <c r="E3" s="369">
        <v>-0.32</v>
      </c>
      <c r="F3" s="370">
        <v>-0.31</v>
      </c>
      <c r="G3" s="370">
        <v>-0.34</v>
      </c>
      <c r="H3" s="371">
        <v>-0.28000000000000003</v>
      </c>
      <c r="I3" s="371">
        <v>-0.3</v>
      </c>
      <c r="J3" s="372">
        <v>-0.17</v>
      </c>
      <c r="K3" s="433"/>
      <c r="L3" s="538"/>
      <c r="M3" s="433" t="s">
        <v>186</v>
      </c>
      <c r="N3" s="368">
        <v>-0.36</v>
      </c>
      <c r="O3" s="440">
        <v>-0.35</v>
      </c>
      <c r="P3" s="369">
        <v>-0.4</v>
      </c>
      <c r="Q3" s="370">
        <v>-0.37</v>
      </c>
      <c r="R3" s="370">
        <v>-0.37</v>
      </c>
      <c r="S3" s="371">
        <v>-0.33</v>
      </c>
      <c r="T3" s="371">
        <v>-0.33</v>
      </c>
      <c r="U3" s="372">
        <v>-0.2</v>
      </c>
      <c r="V3" s="433"/>
      <c r="W3" s="538"/>
      <c r="X3" s="433" t="s">
        <v>186</v>
      </c>
      <c r="Y3" s="368">
        <v>-0.41</v>
      </c>
      <c r="Z3" s="440">
        <v>-0.4</v>
      </c>
      <c r="AA3" s="369">
        <v>-0.43</v>
      </c>
      <c r="AB3" s="370">
        <v>-0.4</v>
      </c>
      <c r="AC3" s="370">
        <v>-0.41</v>
      </c>
      <c r="AD3" s="371">
        <v>-0.36</v>
      </c>
      <c r="AE3" s="371">
        <v>-0.36</v>
      </c>
      <c r="AF3" s="372">
        <v>-0.24</v>
      </c>
      <c r="AG3" s="433"/>
      <c r="AH3" s="538"/>
      <c r="AI3" s="433" t="s">
        <v>186</v>
      </c>
      <c r="AJ3" s="368">
        <v>-0.54</v>
      </c>
      <c r="AK3" s="440">
        <v>-0.52</v>
      </c>
      <c r="AL3" s="369">
        <v>-0.53</v>
      </c>
      <c r="AM3" s="370">
        <v>-0.52</v>
      </c>
      <c r="AN3" s="370">
        <v>-0.52</v>
      </c>
      <c r="AO3" s="371">
        <v>-0.5</v>
      </c>
      <c r="AP3" s="371">
        <v>-0.49</v>
      </c>
      <c r="AQ3" s="372">
        <v>-0.34</v>
      </c>
    </row>
    <row r="4" spans="1:43" ht="14.45" x14ac:dyDescent="0.3">
      <c r="A4" s="358"/>
      <c r="B4" t="s">
        <v>213</v>
      </c>
      <c r="C4" s="373">
        <v>-0.31</v>
      </c>
      <c r="D4" s="374">
        <v>-0.3</v>
      </c>
      <c r="E4" s="375">
        <v>-0.32</v>
      </c>
      <c r="F4" s="376">
        <v>-0.31</v>
      </c>
      <c r="G4" s="376">
        <v>-0.33</v>
      </c>
      <c r="H4" s="377">
        <v>-0.3</v>
      </c>
      <c r="I4" s="377">
        <v>-0.27</v>
      </c>
      <c r="J4" s="378">
        <v>-0.18</v>
      </c>
      <c r="K4" s="433"/>
      <c r="L4" s="538"/>
      <c r="M4" s="433" t="s">
        <v>213</v>
      </c>
      <c r="N4" s="373">
        <v>-0.34</v>
      </c>
      <c r="O4" s="374">
        <v>-0.34</v>
      </c>
      <c r="P4" s="375">
        <v>-0.36</v>
      </c>
      <c r="Q4" s="376">
        <v>-0.33</v>
      </c>
      <c r="R4" s="376">
        <v>-0.36</v>
      </c>
      <c r="S4" s="377">
        <v>-0.35</v>
      </c>
      <c r="T4" s="377">
        <v>-0.33</v>
      </c>
      <c r="U4" s="378">
        <v>-0.2</v>
      </c>
      <c r="V4" s="433"/>
      <c r="W4" s="538"/>
      <c r="X4" s="433" t="s">
        <v>213</v>
      </c>
      <c r="Y4" s="373">
        <v>-0.4</v>
      </c>
      <c r="Z4" s="374">
        <v>-0.4</v>
      </c>
      <c r="AA4" s="375">
        <v>-0.4</v>
      </c>
      <c r="AB4" s="376">
        <v>-0.39</v>
      </c>
      <c r="AC4" s="376">
        <v>-0.39</v>
      </c>
      <c r="AD4" s="377">
        <v>-0.38</v>
      </c>
      <c r="AE4" s="377">
        <v>-0.38</v>
      </c>
      <c r="AF4" s="378">
        <v>-0.25</v>
      </c>
      <c r="AG4" s="433"/>
      <c r="AH4" s="538"/>
      <c r="AI4" s="433" t="s">
        <v>213</v>
      </c>
      <c r="AJ4" s="373">
        <v>-0.53</v>
      </c>
      <c r="AK4" s="374">
        <v>-0.53</v>
      </c>
      <c r="AL4" s="375">
        <v>-0.52</v>
      </c>
      <c r="AM4" s="376">
        <v>-0.5</v>
      </c>
      <c r="AN4" s="376">
        <v>-0.49</v>
      </c>
      <c r="AO4" s="377">
        <v>-0.49</v>
      </c>
      <c r="AP4" s="377">
        <v>-0.52</v>
      </c>
      <c r="AQ4" s="378">
        <v>-0.35</v>
      </c>
    </row>
    <row r="5" spans="1:43" ht="14.45" x14ac:dyDescent="0.3">
      <c r="A5" s="358"/>
      <c r="B5" t="s">
        <v>233</v>
      </c>
      <c r="C5" s="379">
        <v>-0.28999999999999998</v>
      </c>
      <c r="D5" s="380">
        <v>-0.28000000000000003</v>
      </c>
      <c r="E5" s="381">
        <v>-0.3</v>
      </c>
      <c r="F5" s="376">
        <v>-0.31</v>
      </c>
      <c r="G5" s="376">
        <v>-0.28999999999999998</v>
      </c>
      <c r="H5" s="377">
        <v>-0.28000000000000003</v>
      </c>
      <c r="I5" s="377">
        <v>-0.3</v>
      </c>
      <c r="J5" s="378">
        <v>-0.18</v>
      </c>
      <c r="K5" s="433"/>
      <c r="L5" s="538"/>
      <c r="M5" s="433" t="s">
        <v>233</v>
      </c>
      <c r="N5" s="379">
        <v>-0.32</v>
      </c>
      <c r="O5" s="380">
        <v>-0.32</v>
      </c>
      <c r="P5" s="381">
        <v>-0.33</v>
      </c>
      <c r="Q5" s="376">
        <v>-0.34</v>
      </c>
      <c r="R5" s="376">
        <v>-0.32</v>
      </c>
      <c r="S5" s="377">
        <v>-0.35</v>
      </c>
      <c r="T5" s="377">
        <v>-0.35</v>
      </c>
      <c r="U5" s="378">
        <v>-0.2</v>
      </c>
      <c r="V5" s="433"/>
      <c r="W5" s="538"/>
      <c r="X5" s="433" t="s">
        <v>233</v>
      </c>
      <c r="Y5" s="379">
        <v>-0.4</v>
      </c>
      <c r="Z5" s="380">
        <v>-0.39</v>
      </c>
      <c r="AA5" s="381">
        <v>-0.39</v>
      </c>
      <c r="AB5" s="376">
        <v>-0.39</v>
      </c>
      <c r="AC5" s="376">
        <v>-0.38</v>
      </c>
      <c r="AD5" s="377">
        <v>-0.41</v>
      </c>
      <c r="AE5" s="377">
        <v>-0.4</v>
      </c>
      <c r="AF5" s="378">
        <v>-0.26</v>
      </c>
      <c r="AG5" s="433"/>
      <c r="AH5" s="538"/>
      <c r="AI5" s="433" t="s">
        <v>233</v>
      </c>
      <c r="AJ5" s="379">
        <v>-0.52</v>
      </c>
      <c r="AK5" s="380">
        <v>-0.52</v>
      </c>
      <c r="AL5" s="381">
        <v>-0.5</v>
      </c>
      <c r="AM5" s="376">
        <v>-0.52</v>
      </c>
      <c r="AN5" s="376">
        <v>-0.48</v>
      </c>
      <c r="AO5" s="377">
        <v>-0.5</v>
      </c>
      <c r="AP5" s="377">
        <v>-0.5</v>
      </c>
      <c r="AQ5" s="378">
        <v>-0.36</v>
      </c>
    </row>
    <row r="6" spans="1:43" ht="14.45" x14ac:dyDescent="0.3">
      <c r="A6" s="358"/>
      <c r="B6" t="s">
        <v>215</v>
      </c>
      <c r="C6" s="382">
        <v>-0.28000000000000003</v>
      </c>
      <c r="D6" s="383">
        <v>-0.28999999999999998</v>
      </c>
      <c r="E6" s="383">
        <v>-0.28999999999999998</v>
      </c>
      <c r="F6" s="384">
        <v>-0.28999999999999998</v>
      </c>
      <c r="G6" s="384">
        <v>-0.31</v>
      </c>
      <c r="H6" s="393">
        <v>-0.32</v>
      </c>
      <c r="I6" s="393">
        <v>-0.32</v>
      </c>
      <c r="J6" s="394">
        <v>-0.24</v>
      </c>
      <c r="K6" s="433"/>
      <c r="L6" s="538"/>
      <c r="M6" s="433" t="s">
        <v>215</v>
      </c>
      <c r="N6" s="382">
        <v>-0.34</v>
      </c>
      <c r="O6" s="383">
        <v>-0.36</v>
      </c>
      <c r="P6" s="383">
        <v>-0.38</v>
      </c>
      <c r="Q6" s="384">
        <v>-0.36</v>
      </c>
      <c r="R6" s="384">
        <v>-0.36</v>
      </c>
      <c r="S6" s="393">
        <v>-0.35</v>
      </c>
      <c r="T6" s="393">
        <v>-0.35</v>
      </c>
      <c r="U6" s="394">
        <v>-0.27</v>
      </c>
      <c r="V6" s="433"/>
      <c r="W6" s="538"/>
      <c r="X6" s="433" t="s">
        <v>215</v>
      </c>
      <c r="Y6" s="382">
        <v>-0.39</v>
      </c>
      <c r="Z6" s="383">
        <v>-0.4</v>
      </c>
      <c r="AA6" s="383">
        <v>-0.41</v>
      </c>
      <c r="AB6" s="384">
        <v>-0.39</v>
      </c>
      <c r="AC6" s="384">
        <v>-0.39</v>
      </c>
      <c r="AD6" s="393">
        <v>-0.38</v>
      </c>
      <c r="AE6" s="393">
        <v>-0.37</v>
      </c>
      <c r="AF6" s="394">
        <v>-0.28999999999999998</v>
      </c>
      <c r="AG6" s="433"/>
      <c r="AH6" s="538"/>
      <c r="AI6" s="433" t="s">
        <v>215</v>
      </c>
      <c r="AJ6" s="382">
        <v>-0.52</v>
      </c>
      <c r="AK6" s="383">
        <v>-0.49</v>
      </c>
      <c r="AL6" s="383">
        <v>-0.5</v>
      </c>
      <c r="AM6" s="384">
        <v>-0.5</v>
      </c>
      <c r="AN6" s="384">
        <v>-0.5</v>
      </c>
      <c r="AO6" s="393">
        <v>-0.47</v>
      </c>
      <c r="AP6" s="393">
        <v>-0.49</v>
      </c>
      <c r="AQ6" s="394">
        <v>-0.35</v>
      </c>
    </row>
    <row r="7" spans="1:43" ht="14.45" x14ac:dyDescent="0.3">
      <c r="A7" s="358"/>
      <c r="B7" t="s">
        <v>250</v>
      </c>
      <c r="C7" s="382">
        <v>-0.31</v>
      </c>
      <c r="D7" s="383">
        <v>-0.28999999999999998</v>
      </c>
      <c r="E7" s="383">
        <v>-0.3</v>
      </c>
      <c r="F7" s="384">
        <v>-0.31</v>
      </c>
      <c r="G7" s="384">
        <v>-0.28000000000000003</v>
      </c>
      <c r="H7" s="393">
        <v>-0.31</v>
      </c>
      <c r="I7" s="393">
        <v>-0.32</v>
      </c>
      <c r="J7" s="394">
        <v>-0.23</v>
      </c>
      <c r="K7" s="433"/>
      <c r="L7" s="538"/>
      <c r="M7" s="433" t="s">
        <v>250</v>
      </c>
      <c r="N7" s="382">
        <v>-0.36</v>
      </c>
      <c r="O7" s="383">
        <v>-0.34</v>
      </c>
      <c r="P7" s="383">
        <v>-0.34</v>
      </c>
      <c r="Q7" s="384">
        <v>-0.34</v>
      </c>
      <c r="R7" s="384">
        <v>-0.32</v>
      </c>
      <c r="S7" s="393">
        <v>-0.34</v>
      </c>
      <c r="T7" s="393">
        <v>-0.35</v>
      </c>
      <c r="U7" s="394">
        <v>-0.26</v>
      </c>
      <c r="V7" s="433"/>
      <c r="W7" s="538"/>
      <c r="X7" s="433" t="s">
        <v>250</v>
      </c>
      <c r="Y7" s="382">
        <v>-0.39</v>
      </c>
      <c r="Z7" s="383">
        <v>-0.37</v>
      </c>
      <c r="AA7" s="383">
        <v>-0.39</v>
      </c>
      <c r="AB7" s="384">
        <v>-0.37</v>
      </c>
      <c r="AC7" s="384">
        <v>-0.39</v>
      </c>
      <c r="AD7" s="393">
        <v>-0.36</v>
      </c>
      <c r="AE7" s="393">
        <v>-0.37</v>
      </c>
      <c r="AF7" s="394">
        <v>-0.28000000000000003</v>
      </c>
      <c r="AG7" s="433"/>
      <c r="AH7" s="538"/>
      <c r="AI7" s="433" t="s">
        <v>250</v>
      </c>
      <c r="AJ7" s="382">
        <v>-0.49</v>
      </c>
      <c r="AK7" s="383">
        <v>-0.49</v>
      </c>
      <c r="AL7" s="383">
        <v>-0.49</v>
      </c>
      <c r="AM7" s="384">
        <v>-0.48</v>
      </c>
      <c r="AN7" s="384">
        <v>-0.49</v>
      </c>
      <c r="AO7" s="393">
        <v>-0.47</v>
      </c>
      <c r="AP7" s="393">
        <v>-0.49</v>
      </c>
      <c r="AQ7" s="394">
        <v>-0.39</v>
      </c>
    </row>
    <row r="8" spans="1:43" ht="14.45" x14ac:dyDescent="0.3">
      <c r="A8" s="358"/>
      <c r="B8" t="s">
        <v>258</v>
      </c>
      <c r="C8" s="382">
        <v>-0.3</v>
      </c>
      <c r="D8" s="383">
        <v>-0.28999999999999998</v>
      </c>
      <c r="E8" s="383">
        <v>-0.28000000000000003</v>
      </c>
      <c r="F8" s="384">
        <v>-0.28000000000000003</v>
      </c>
      <c r="G8" s="384">
        <v>-0.3</v>
      </c>
      <c r="H8" s="393">
        <v>-0.28999999999999998</v>
      </c>
      <c r="I8" s="393">
        <v>-0.33</v>
      </c>
      <c r="J8" s="394">
        <v>-0.24</v>
      </c>
      <c r="K8" s="433"/>
      <c r="L8" s="538"/>
      <c r="M8" s="433" t="s">
        <v>258</v>
      </c>
      <c r="N8" s="382">
        <v>-0.35</v>
      </c>
      <c r="O8" s="383">
        <v>-0.34</v>
      </c>
      <c r="P8" s="383">
        <v>-0.32</v>
      </c>
      <c r="Q8" s="384">
        <v>-0.31</v>
      </c>
      <c r="R8" s="384">
        <v>-0.33</v>
      </c>
      <c r="S8" s="393">
        <v>-0.32</v>
      </c>
      <c r="T8" s="393">
        <v>-0.36</v>
      </c>
      <c r="U8" s="394">
        <v>-0.28000000000000003</v>
      </c>
      <c r="V8" s="433"/>
      <c r="W8" s="538"/>
      <c r="X8" s="433" t="s">
        <v>258</v>
      </c>
      <c r="Y8" s="382">
        <v>-0.38</v>
      </c>
      <c r="Z8" s="383">
        <v>-0.37</v>
      </c>
      <c r="AA8" s="383">
        <v>-0.36</v>
      </c>
      <c r="AB8" s="384">
        <v>-0.37</v>
      </c>
      <c r="AC8" s="384">
        <v>-0.37</v>
      </c>
      <c r="AD8" s="393">
        <v>-0.36</v>
      </c>
      <c r="AE8" s="393">
        <v>-0.38</v>
      </c>
      <c r="AF8" s="394">
        <v>-0.3</v>
      </c>
      <c r="AG8" s="433"/>
      <c r="AH8" s="538"/>
      <c r="AI8" s="433" t="s">
        <v>258</v>
      </c>
      <c r="AJ8" s="382">
        <v>-0.53</v>
      </c>
      <c r="AK8" s="383">
        <v>-0.51</v>
      </c>
      <c r="AL8" s="383">
        <v>-0.5</v>
      </c>
      <c r="AM8" s="384">
        <v>-0.47</v>
      </c>
      <c r="AN8" s="384">
        <v>-0.49</v>
      </c>
      <c r="AO8" s="393">
        <v>-0.48</v>
      </c>
      <c r="AP8" s="393">
        <v>-0.48</v>
      </c>
      <c r="AQ8" s="394">
        <v>-0.4</v>
      </c>
    </row>
    <row r="9" spans="1:43" ht="14.45" x14ac:dyDescent="0.3">
      <c r="A9" s="358"/>
      <c r="B9" t="s">
        <v>265</v>
      </c>
      <c r="C9" s="385">
        <v>-0.28999999999999998</v>
      </c>
      <c r="D9" s="386">
        <v>-0.28000000000000003</v>
      </c>
      <c r="E9" s="386">
        <v>-0.28999999999999998</v>
      </c>
      <c r="F9" s="387">
        <v>-0.27</v>
      </c>
      <c r="G9" s="387">
        <v>-0.27</v>
      </c>
      <c r="H9" s="441">
        <v>-0.28000000000000003</v>
      </c>
      <c r="I9" s="441">
        <v>-0.28000000000000003</v>
      </c>
      <c r="J9" s="442">
        <v>-0.19</v>
      </c>
      <c r="K9" s="433"/>
      <c r="L9" s="538"/>
      <c r="M9" s="433" t="s">
        <v>265</v>
      </c>
      <c r="N9" s="385">
        <v>-0.31</v>
      </c>
      <c r="O9" s="386">
        <v>-0.31</v>
      </c>
      <c r="P9" s="386">
        <v>-0.31</v>
      </c>
      <c r="Q9" s="387">
        <v>-0.30000000000000004</v>
      </c>
      <c r="R9" s="387">
        <v>-0.30000000000000004</v>
      </c>
      <c r="S9" s="441">
        <v>-0.31</v>
      </c>
      <c r="T9" s="441">
        <v>-0.33</v>
      </c>
      <c r="U9" s="442">
        <v>-0.23</v>
      </c>
      <c r="V9" s="433"/>
      <c r="W9" s="538"/>
      <c r="X9" s="433" t="s">
        <v>265</v>
      </c>
      <c r="Y9" s="385">
        <v>-0.36</v>
      </c>
      <c r="Z9" s="386">
        <v>-0.36</v>
      </c>
      <c r="AA9" s="386">
        <v>-0.36</v>
      </c>
      <c r="AB9" s="387">
        <v>-0.36</v>
      </c>
      <c r="AC9" s="387">
        <v>-0.36</v>
      </c>
      <c r="AD9" s="441">
        <v>-0.35</v>
      </c>
      <c r="AE9" s="441">
        <v>-0.37</v>
      </c>
      <c r="AF9" s="442">
        <v>-0.26</v>
      </c>
      <c r="AG9" s="433"/>
      <c r="AH9" s="538"/>
      <c r="AI9" s="433" t="s">
        <v>265</v>
      </c>
      <c r="AJ9" s="385">
        <v>-0.49</v>
      </c>
      <c r="AK9" s="386">
        <v>-0.5</v>
      </c>
      <c r="AL9" s="386">
        <v>-0.48</v>
      </c>
      <c r="AM9" s="387">
        <v>-0.49</v>
      </c>
      <c r="AN9" s="387">
        <v>-0.5</v>
      </c>
      <c r="AO9" s="441">
        <v>-0.47</v>
      </c>
      <c r="AP9" s="441">
        <v>-0.49</v>
      </c>
      <c r="AQ9" s="442">
        <v>-0.37</v>
      </c>
    </row>
    <row r="10" spans="1:43" ht="14.45" x14ac:dyDescent="0.3">
      <c r="A10" s="358"/>
      <c r="B10" t="s">
        <v>273</v>
      </c>
      <c r="C10" s="385">
        <v>-0.33</v>
      </c>
      <c r="D10" s="386">
        <v>-0.28000000000000003</v>
      </c>
      <c r="E10" s="386">
        <v>-0.31</v>
      </c>
      <c r="F10" s="387">
        <v>-0.28000000000000003</v>
      </c>
      <c r="G10" s="387">
        <v>-0.26</v>
      </c>
      <c r="H10" s="441">
        <v>-0.26</v>
      </c>
      <c r="I10" s="441">
        <v>-0.28999999999999998</v>
      </c>
      <c r="J10" s="442">
        <v>-0.16</v>
      </c>
      <c r="K10" s="433"/>
      <c r="L10" s="538"/>
      <c r="M10" s="433" t="s">
        <v>273</v>
      </c>
      <c r="N10" s="385">
        <v>-0.36</v>
      </c>
      <c r="O10" s="386">
        <v>-0.33</v>
      </c>
      <c r="P10" s="386">
        <v>-0.34</v>
      </c>
      <c r="Q10" s="387">
        <v>-0.32</v>
      </c>
      <c r="R10" s="387">
        <v>-0.31</v>
      </c>
      <c r="S10" s="441">
        <v>-0.31</v>
      </c>
      <c r="T10" s="441">
        <v>-0.31</v>
      </c>
      <c r="U10" s="442">
        <v>-0.19</v>
      </c>
      <c r="V10" s="432"/>
      <c r="W10" s="430"/>
      <c r="X10" s="433" t="s">
        <v>273</v>
      </c>
      <c r="Y10" s="385">
        <v>-0.38</v>
      </c>
      <c r="Z10" s="386">
        <v>-0.36</v>
      </c>
      <c r="AA10" s="386">
        <v>-0.37</v>
      </c>
      <c r="AB10" s="387">
        <v>-0.35</v>
      </c>
      <c r="AC10" s="387">
        <v>-0.34</v>
      </c>
      <c r="AD10" s="441">
        <v>-0.37</v>
      </c>
      <c r="AE10" s="441">
        <v>-0.35</v>
      </c>
      <c r="AF10" s="442">
        <v>-0.22</v>
      </c>
      <c r="AG10" s="433"/>
      <c r="AH10" s="538"/>
      <c r="AI10" s="433" t="s">
        <v>273</v>
      </c>
      <c r="AJ10" s="385">
        <v>-0.5</v>
      </c>
      <c r="AK10" s="386">
        <v>-0.49</v>
      </c>
      <c r="AL10" s="386">
        <v>-0.48</v>
      </c>
      <c r="AM10" s="387">
        <v>-0.48</v>
      </c>
      <c r="AN10" s="387">
        <v>-0.47</v>
      </c>
      <c r="AO10" s="441">
        <v>-0.49</v>
      </c>
      <c r="AP10" s="441">
        <v>-0.47</v>
      </c>
      <c r="AQ10" s="442">
        <v>-0.32</v>
      </c>
    </row>
    <row r="11" spans="1:43" ht="14.45" x14ac:dyDescent="0.3">
      <c r="A11" s="358"/>
      <c r="B11" t="s">
        <v>279</v>
      </c>
      <c r="C11" s="385">
        <v>-0.27</v>
      </c>
      <c r="D11" s="386">
        <v>-0.27</v>
      </c>
      <c r="E11" s="386">
        <v>-0.27</v>
      </c>
      <c r="F11" s="387">
        <v>-0.27</v>
      </c>
      <c r="G11" s="387">
        <v>-0.32</v>
      </c>
      <c r="H11" s="441">
        <v>-0.28999999999999998</v>
      </c>
      <c r="I11" s="441">
        <v>-0.32</v>
      </c>
      <c r="J11" s="442">
        <v>-0.17</v>
      </c>
      <c r="K11" s="433"/>
      <c r="L11" s="538"/>
      <c r="M11" s="433" t="s">
        <v>279</v>
      </c>
      <c r="N11" s="385">
        <v>-0.3</v>
      </c>
      <c r="O11" s="386">
        <v>-0.3</v>
      </c>
      <c r="P11" s="386">
        <v>-0.3</v>
      </c>
      <c r="Q11" s="387">
        <v>-0.3</v>
      </c>
      <c r="R11" s="387">
        <v>-0.34</v>
      </c>
      <c r="S11" s="441">
        <v>-0.31</v>
      </c>
      <c r="T11" s="441">
        <v>-0.34</v>
      </c>
      <c r="U11" s="442">
        <v>-0.19</v>
      </c>
      <c r="V11" s="433"/>
      <c r="W11" s="538"/>
      <c r="X11" s="433" t="s">
        <v>279</v>
      </c>
      <c r="Y11" s="385">
        <v>-0.33</v>
      </c>
      <c r="Z11" s="386">
        <v>-0.33</v>
      </c>
      <c r="AA11" s="386">
        <v>-0.33</v>
      </c>
      <c r="AB11" s="387">
        <v>-0.33</v>
      </c>
      <c r="AC11" s="387">
        <v>-0.36</v>
      </c>
      <c r="AD11" s="441">
        <v>-0.34</v>
      </c>
      <c r="AE11" s="441">
        <v>-0.36</v>
      </c>
      <c r="AF11" s="442">
        <v>-0.22</v>
      </c>
      <c r="AG11" s="433"/>
      <c r="AH11" s="538"/>
      <c r="AI11" s="433" t="s">
        <v>279</v>
      </c>
      <c r="AJ11" s="385">
        <v>-0.46</v>
      </c>
      <c r="AK11" s="386">
        <v>-0.46</v>
      </c>
      <c r="AL11" s="386">
        <v>-0.47</v>
      </c>
      <c r="AM11" s="387">
        <v>-0.48</v>
      </c>
      <c r="AN11" s="387">
        <v>-0.46</v>
      </c>
      <c r="AO11" s="441">
        <v>-0.45</v>
      </c>
      <c r="AP11" s="441">
        <v>-0.46</v>
      </c>
      <c r="AQ11" s="442">
        <v>-0.33</v>
      </c>
    </row>
    <row r="12" spans="1:43" ht="14.45" x14ac:dyDescent="0.3">
      <c r="A12" s="358"/>
      <c r="B12" t="s">
        <v>285</v>
      </c>
      <c r="C12" s="388">
        <v>-0.3</v>
      </c>
      <c r="D12" s="389">
        <v>-0.27</v>
      </c>
      <c r="E12" s="389">
        <v>-0.25</v>
      </c>
      <c r="F12" s="390">
        <v>-0.24</v>
      </c>
      <c r="G12" s="390">
        <v>-0.27</v>
      </c>
      <c r="H12" s="443">
        <v>-0.27</v>
      </c>
      <c r="I12" s="443">
        <v>-0.3</v>
      </c>
      <c r="J12" s="444">
        <v>-0.2</v>
      </c>
      <c r="K12" s="433"/>
      <c r="L12" s="538"/>
      <c r="M12" s="433" t="s">
        <v>285</v>
      </c>
      <c r="N12" s="388">
        <v>-0.33</v>
      </c>
      <c r="O12" s="389">
        <v>-0.3</v>
      </c>
      <c r="P12" s="389">
        <v>-0.28000000000000003</v>
      </c>
      <c r="Q12" s="390">
        <v>-0.27</v>
      </c>
      <c r="R12" s="390">
        <v>-0.3</v>
      </c>
      <c r="S12" s="443">
        <v>-0.28999999999999998</v>
      </c>
      <c r="T12" s="443">
        <v>-0.32</v>
      </c>
      <c r="U12" s="444">
        <v>-0.23</v>
      </c>
      <c r="V12" s="433"/>
      <c r="W12" s="538"/>
      <c r="X12" s="433" t="s">
        <v>285</v>
      </c>
      <c r="Y12" s="388">
        <v>-0.37</v>
      </c>
      <c r="Z12" s="389">
        <v>-0.33</v>
      </c>
      <c r="AA12" s="389">
        <v>-0.33</v>
      </c>
      <c r="AB12" s="390">
        <v>-0.32</v>
      </c>
      <c r="AC12" s="390">
        <v>-0.34</v>
      </c>
      <c r="AD12" s="443">
        <v>-0.33</v>
      </c>
      <c r="AE12" s="443">
        <v>-0.35</v>
      </c>
      <c r="AF12" s="444">
        <v>-0.27</v>
      </c>
      <c r="AG12" s="433"/>
      <c r="AH12" s="538"/>
      <c r="AI12" s="433" t="s">
        <v>285</v>
      </c>
      <c r="AJ12" s="388">
        <v>-0.5</v>
      </c>
      <c r="AK12" s="389">
        <v>-0.47</v>
      </c>
      <c r="AL12" s="389">
        <v>-0.45</v>
      </c>
      <c r="AM12" s="390">
        <v>-0.45</v>
      </c>
      <c r="AN12" s="390">
        <v>-0.44</v>
      </c>
      <c r="AO12" s="443">
        <v>-0.45</v>
      </c>
      <c r="AP12" s="443">
        <v>-0.45</v>
      </c>
      <c r="AQ12" s="444">
        <v>-0.36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0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0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0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538" t="s">
        <v>1009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538" t="s">
        <v>1013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538" t="s">
        <v>1017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-0.37</v>
      </c>
      <c r="D15" s="440">
        <v>-0.38</v>
      </c>
      <c r="E15" s="369">
        <v>-0.38</v>
      </c>
      <c r="F15" s="370">
        <v>-0.36</v>
      </c>
      <c r="G15" s="370">
        <v>-0.37</v>
      </c>
      <c r="H15" s="371">
        <v>-0.34</v>
      </c>
      <c r="I15" s="371">
        <v>-0.34</v>
      </c>
      <c r="J15" s="372">
        <v>-0.2</v>
      </c>
      <c r="K15" s="433"/>
      <c r="L15" s="538"/>
      <c r="M15" s="433" t="s">
        <v>186</v>
      </c>
      <c r="N15" s="368">
        <v>-0.42</v>
      </c>
      <c r="O15" s="440">
        <v>-0.42</v>
      </c>
      <c r="P15" s="369">
        <v>-0.43</v>
      </c>
      <c r="Q15" s="370">
        <v>-0.4</v>
      </c>
      <c r="R15" s="370">
        <v>-0.4</v>
      </c>
      <c r="S15" s="371">
        <v>-0.37</v>
      </c>
      <c r="T15" s="371">
        <v>-0.37</v>
      </c>
      <c r="U15" s="372">
        <v>-0.23</v>
      </c>
      <c r="V15" s="433"/>
      <c r="W15" s="538"/>
      <c r="X15" s="433" t="s">
        <v>186</v>
      </c>
      <c r="Y15" s="368">
        <v>-0.46</v>
      </c>
      <c r="Z15" s="440">
        <v>-0.46</v>
      </c>
      <c r="AA15" s="369">
        <v>-0.46</v>
      </c>
      <c r="AB15" s="370">
        <v>-0.44</v>
      </c>
      <c r="AC15" s="370">
        <v>-0.44</v>
      </c>
      <c r="AD15" s="371">
        <v>-0.4</v>
      </c>
      <c r="AE15" s="371">
        <v>-0.41</v>
      </c>
      <c r="AF15" s="372">
        <v>-0.28000000000000003</v>
      </c>
      <c r="AG15" s="433"/>
      <c r="AH15" s="538"/>
      <c r="AI15" s="433" t="s">
        <v>186</v>
      </c>
      <c r="AJ15" s="368">
        <v>-0.57999999999999996</v>
      </c>
      <c r="AK15" s="440">
        <v>-0.56000000000000005</v>
      </c>
      <c r="AL15" s="369">
        <v>-0.56000000000000005</v>
      </c>
      <c r="AM15" s="370">
        <v>-0.55000000000000004</v>
      </c>
      <c r="AN15" s="370">
        <v>-0.55000000000000004</v>
      </c>
      <c r="AO15" s="371">
        <v>-0.53</v>
      </c>
      <c r="AP15" s="371">
        <v>-0.53</v>
      </c>
      <c r="AQ15" s="372">
        <v>-0.38</v>
      </c>
    </row>
    <row r="16" spans="1:43" ht="14.45" x14ac:dyDescent="0.3">
      <c r="A16" s="358"/>
      <c r="B16" t="s">
        <v>213</v>
      </c>
      <c r="C16" s="373">
        <v>-0.38</v>
      </c>
      <c r="D16" s="374">
        <v>-0.36</v>
      </c>
      <c r="E16" s="375">
        <v>-0.36</v>
      </c>
      <c r="F16" s="376">
        <v>-0.37</v>
      </c>
      <c r="G16" s="376">
        <v>-0.36</v>
      </c>
      <c r="H16" s="377">
        <v>-0.33</v>
      </c>
      <c r="I16" s="377">
        <v>-0.3</v>
      </c>
      <c r="J16" s="378">
        <v>-0.21</v>
      </c>
      <c r="K16" s="433"/>
      <c r="L16" s="538"/>
      <c r="M16" s="433" t="s">
        <v>213</v>
      </c>
      <c r="N16" s="373">
        <v>-0.41</v>
      </c>
      <c r="O16" s="374">
        <v>-0.39</v>
      </c>
      <c r="P16" s="375">
        <v>-0.4</v>
      </c>
      <c r="Q16" s="376">
        <v>-0.4</v>
      </c>
      <c r="R16" s="376">
        <v>-0.39</v>
      </c>
      <c r="S16" s="377">
        <v>-0.38</v>
      </c>
      <c r="T16" s="377">
        <v>-0.35</v>
      </c>
      <c r="U16" s="378">
        <v>-0.24</v>
      </c>
      <c r="V16" s="433"/>
      <c r="W16" s="538"/>
      <c r="X16" s="433" t="s">
        <v>213</v>
      </c>
      <c r="Y16" s="373">
        <v>-0.45</v>
      </c>
      <c r="Z16" s="374">
        <v>-0.45</v>
      </c>
      <c r="AA16" s="375">
        <v>-0.44</v>
      </c>
      <c r="AB16" s="376">
        <v>-0.44</v>
      </c>
      <c r="AC16" s="376">
        <v>-0.43</v>
      </c>
      <c r="AD16" s="377">
        <v>-0.4</v>
      </c>
      <c r="AE16" s="377">
        <v>-0.4</v>
      </c>
      <c r="AF16" s="378">
        <v>-0.3</v>
      </c>
      <c r="AG16" s="433"/>
      <c r="AH16" s="538"/>
      <c r="AI16" s="433" t="s">
        <v>213</v>
      </c>
      <c r="AJ16" s="373">
        <v>-0.56999999999999995</v>
      </c>
      <c r="AK16" s="374">
        <v>-0.56999999999999995</v>
      </c>
      <c r="AL16" s="375">
        <v>-0.56000000000000005</v>
      </c>
      <c r="AM16" s="376">
        <v>-0.54</v>
      </c>
      <c r="AN16" s="376">
        <v>-0.56000000000000005</v>
      </c>
      <c r="AO16" s="377">
        <v>-0.54</v>
      </c>
      <c r="AP16" s="377">
        <v>-0.56999999999999995</v>
      </c>
      <c r="AQ16" s="378">
        <v>-0.41</v>
      </c>
    </row>
    <row r="17" spans="1:43" ht="14.45" x14ac:dyDescent="0.3">
      <c r="A17" s="358"/>
      <c r="B17" t="s">
        <v>233</v>
      </c>
      <c r="C17" s="379">
        <v>-0.34</v>
      </c>
      <c r="D17" s="380">
        <v>-0.34</v>
      </c>
      <c r="E17" s="381">
        <v>-0.36</v>
      </c>
      <c r="F17" s="376">
        <v>-0.35</v>
      </c>
      <c r="G17" s="376">
        <v>-0.34</v>
      </c>
      <c r="H17" s="377">
        <v>-0.33</v>
      </c>
      <c r="I17" s="377">
        <v>-0.37</v>
      </c>
      <c r="J17" s="378">
        <v>-0.22</v>
      </c>
      <c r="K17" s="433"/>
      <c r="L17" s="538"/>
      <c r="M17" s="433" t="s">
        <v>233</v>
      </c>
      <c r="N17" s="379">
        <v>-0.42</v>
      </c>
      <c r="O17" s="380">
        <v>-0.42</v>
      </c>
      <c r="P17" s="381">
        <v>-0.41</v>
      </c>
      <c r="Q17" s="376">
        <v>-0.4</v>
      </c>
      <c r="R17" s="376">
        <v>-0.39</v>
      </c>
      <c r="S17" s="377">
        <v>-0.4</v>
      </c>
      <c r="T17" s="377">
        <v>-0.41</v>
      </c>
      <c r="U17" s="378">
        <v>-0.25</v>
      </c>
      <c r="V17" s="433"/>
      <c r="W17" s="538"/>
      <c r="X17" s="433" t="s">
        <v>233</v>
      </c>
      <c r="Y17" s="379">
        <v>-0.45</v>
      </c>
      <c r="Z17" s="380">
        <v>-0.45</v>
      </c>
      <c r="AA17" s="381">
        <v>-0.44</v>
      </c>
      <c r="AB17" s="376">
        <v>-0.43</v>
      </c>
      <c r="AC17" s="376">
        <v>-0.43</v>
      </c>
      <c r="AD17" s="377">
        <v>-0.44</v>
      </c>
      <c r="AE17" s="377">
        <v>-0.47</v>
      </c>
      <c r="AF17" s="378">
        <v>-0.28999999999999998</v>
      </c>
      <c r="AG17" s="433"/>
      <c r="AH17" s="538"/>
      <c r="AI17" s="433" t="s">
        <v>233</v>
      </c>
      <c r="AJ17" s="379">
        <v>-0.56000000000000005</v>
      </c>
      <c r="AK17" s="380">
        <v>-0.55000000000000004</v>
      </c>
      <c r="AL17" s="381">
        <v>-0.54</v>
      </c>
      <c r="AM17" s="376">
        <v>-0.55000000000000004</v>
      </c>
      <c r="AN17" s="376">
        <v>-0.53</v>
      </c>
      <c r="AO17" s="377">
        <v>-0.54</v>
      </c>
      <c r="AP17" s="377">
        <v>-0.55000000000000004</v>
      </c>
      <c r="AQ17" s="378">
        <v>-0.4</v>
      </c>
    </row>
    <row r="18" spans="1:43" ht="14.45" x14ac:dyDescent="0.3">
      <c r="A18" s="358"/>
      <c r="B18" t="s">
        <v>215</v>
      </c>
      <c r="C18" s="382">
        <v>-0.34</v>
      </c>
      <c r="D18" s="383">
        <v>-0.36</v>
      </c>
      <c r="E18" s="383">
        <v>-0.33</v>
      </c>
      <c r="F18" s="384">
        <v>-0.35</v>
      </c>
      <c r="G18" s="384">
        <v>-0.34</v>
      </c>
      <c r="H18" s="393">
        <v>-0.35</v>
      </c>
      <c r="I18" s="393">
        <v>-0.35</v>
      </c>
      <c r="J18" s="394">
        <v>-0.27</v>
      </c>
      <c r="K18" s="433"/>
      <c r="L18" s="538"/>
      <c r="M18" s="433" t="s">
        <v>215</v>
      </c>
      <c r="N18" s="382">
        <v>-0.39</v>
      </c>
      <c r="O18" s="383">
        <v>-0.39</v>
      </c>
      <c r="P18" s="383">
        <v>-0.4</v>
      </c>
      <c r="Q18" s="384">
        <v>-0.38</v>
      </c>
      <c r="R18" s="384">
        <v>-0.38</v>
      </c>
      <c r="S18" s="393">
        <v>-0.4</v>
      </c>
      <c r="T18" s="393">
        <v>-0.38</v>
      </c>
      <c r="U18" s="394">
        <v>-0.30999999999999994</v>
      </c>
      <c r="V18" s="433"/>
      <c r="W18" s="538"/>
      <c r="X18" s="433" t="s">
        <v>215</v>
      </c>
      <c r="Y18" s="382">
        <v>-0.43</v>
      </c>
      <c r="Z18" s="383">
        <v>-0.43</v>
      </c>
      <c r="AA18" s="383">
        <v>-0.43</v>
      </c>
      <c r="AB18" s="384">
        <v>-0.45</v>
      </c>
      <c r="AC18" s="384">
        <v>-0.43</v>
      </c>
      <c r="AD18" s="393">
        <v>-0.41</v>
      </c>
      <c r="AE18" s="393">
        <v>-0.44</v>
      </c>
      <c r="AF18" s="394">
        <v>-0.35</v>
      </c>
      <c r="AG18" s="433"/>
      <c r="AH18" s="538"/>
      <c r="AI18" s="433" t="s">
        <v>215</v>
      </c>
      <c r="AJ18" s="382">
        <v>-0.55000000000000004</v>
      </c>
      <c r="AK18" s="383">
        <v>-0.53</v>
      </c>
      <c r="AL18" s="383">
        <v>-0.53</v>
      </c>
      <c r="AM18" s="384">
        <v>-0.54</v>
      </c>
      <c r="AN18" s="384">
        <v>-0.54</v>
      </c>
      <c r="AO18" s="393">
        <v>-0.51</v>
      </c>
      <c r="AP18" s="393">
        <v>-0.54</v>
      </c>
      <c r="AQ18" s="394">
        <v>-0.42</v>
      </c>
    </row>
    <row r="19" spans="1:43" ht="14.45" x14ac:dyDescent="0.3">
      <c r="A19" s="358"/>
      <c r="B19" t="s">
        <v>250</v>
      </c>
      <c r="C19" s="382">
        <v>-0.35</v>
      </c>
      <c r="D19" s="383">
        <v>-0.32</v>
      </c>
      <c r="E19" s="383">
        <v>-0.33</v>
      </c>
      <c r="F19" s="384">
        <v>-0.34</v>
      </c>
      <c r="G19" s="384">
        <v>-0.31</v>
      </c>
      <c r="H19" s="393">
        <v>-0.33</v>
      </c>
      <c r="I19" s="393">
        <v>-0.34</v>
      </c>
      <c r="J19" s="394">
        <v>-0.25</v>
      </c>
      <c r="K19" s="433"/>
      <c r="L19" s="538"/>
      <c r="M19" s="433" t="s">
        <v>250</v>
      </c>
      <c r="N19" s="382">
        <v>-0.4</v>
      </c>
      <c r="O19" s="383">
        <v>-0.38</v>
      </c>
      <c r="P19" s="383">
        <v>-0.38</v>
      </c>
      <c r="Q19" s="384">
        <v>-0.38</v>
      </c>
      <c r="R19" s="384">
        <v>-0.36</v>
      </c>
      <c r="S19" s="393">
        <v>-0.38</v>
      </c>
      <c r="T19" s="393">
        <v>-0.38</v>
      </c>
      <c r="U19" s="394">
        <v>-0.28000000000000003</v>
      </c>
      <c r="V19" s="433"/>
      <c r="W19" s="538"/>
      <c r="X19" s="433" t="s">
        <v>250</v>
      </c>
      <c r="Y19" s="382">
        <v>-0.44</v>
      </c>
      <c r="Z19" s="383">
        <v>-0.43</v>
      </c>
      <c r="AA19" s="383">
        <v>-0.45</v>
      </c>
      <c r="AB19" s="384">
        <v>-0.44</v>
      </c>
      <c r="AC19" s="384">
        <v>-0.43</v>
      </c>
      <c r="AD19" s="393">
        <v>-0.43</v>
      </c>
      <c r="AE19" s="393">
        <v>-0.42</v>
      </c>
      <c r="AF19" s="394">
        <v>-0.34</v>
      </c>
      <c r="AG19" s="433"/>
      <c r="AH19" s="538"/>
      <c r="AI19" s="433" t="s">
        <v>250</v>
      </c>
      <c r="AJ19" s="382">
        <v>-0.53</v>
      </c>
      <c r="AK19" s="383">
        <v>-0.52</v>
      </c>
      <c r="AL19" s="383">
        <v>-0.52</v>
      </c>
      <c r="AM19" s="384">
        <v>-0.53</v>
      </c>
      <c r="AN19" s="384">
        <v>-0.52</v>
      </c>
      <c r="AO19" s="393">
        <v>-0.5</v>
      </c>
      <c r="AP19" s="393">
        <v>-0.52</v>
      </c>
      <c r="AQ19" s="394">
        <v>-0.41</v>
      </c>
    </row>
    <row r="20" spans="1:43" ht="14.45" x14ac:dyDescent="0.3">
      <c r="A20" s="358"/>
      <c r="B20" t="s">
        <v>258</v>
      </c>
      <c r="C20" s="382">
        <v>-0.32</v>
      </c>
      <c r="D20" s="383">
        <v>-0.33</v>
      </c>
      <c r="E20" s="383">
        <v>-0.33</v>
      </c>
      <c r="F20" s="384">
        <v>-0.33</v>
      </c>
      <c r="G20" s="384">
        <v>-0.35</v>
      </c>
      <c r="H20" s="393">
        <v>-0.36</v>
      </c>
      <c r="I20" s="393">
        <v>-0.36</v>
      </c>
      <c r="J20" s="394">
        <v>-0.27</v>
      </c>
      <c r="K20" s="433"/>
      <c r="L20" s="538"/>
      <c r="M20" s="433" t="s">
        <v>258</v>
      </c>
      <c r="N20" s="382">
        <v>-0.37</v>
      </c>
      <c r="O20" s="383">
        <v>-0.37</v>
      </c>
      <c r="P20" s="383">
        <v>-0.37</v>
      </c>
      <c r="Q20" s="384">
        <v>-0.37</v>
      </c>
      <c r="R20" s="384">
        <v>-0.38</v>
      </c>
      <c r="S20" s="393">
        <v>-0.39</v>
      </c>
      <c r="T20" s="393">
        <v>-0.38</v>
      </c>
      <c r="U20" s="394">
        <v>-0.31000000000000005</v>
      </c>
      <c r="V20" s="433"/>
      <c r="W20" s="538"/>
      <c r="X20" s="433" t="s">
        <v>258</v>
      </c>
      <c r="Y20" s="382">
        <v>-0.43</v>
      </c>
      <c r="Z20" s="383">
        <v>-0.41</v>
      </c>
      <c r="AA20" s="383">
        <v>-0.41</v>
      </c>
      <c r="AB20" s="384">
        <v>-0.41</v>
      </c>
      <c r="AC20" s="384">
        <v>-0.42</v>
      </c>
      <c r="AD20" s="393">
        <v>-0.43</v>
      </c>
      <c r="AE20" s="393">
        <v>-0.42</v>
      </c>
      <c r="AF20" s="394">
        <v>-0.33</v>
      </c>
      <c r="AG20" s="433"/>
      <c r="AH20" s="538"/>
      <c r="AI20" s="433" t="s">
        <v>258</v>
      </c>
      <c r="AJ20" s="382">
        <v>-0.56000000000000005</v>
      </c>
      <c r="AK20" s="383">
        <v>-0.54</v>
      </c>
      <c r="AL20" s="383">
        <v>-0.53</v>
      </c>
      <c r="AM20" s="384">
        <v>-0.52</v>
      </c>
      <c r="AN20" s="384">
        <v>-0.52</v>
      </c>
      <c r="AO20" s="393">
        <v>-0.51</v>
      </c>
      <c r="AP20" s="393">
        <v>-0.51</v>
      </c>
      <c r="AQ20" s="394">
        <v>-0.42</v>
      </c>
    </row>
    <row r="21" spans="1:43" ht="14.45" x14ac:dyDescent="0.3">
      <c r="A21" s="358"/>
      <c r="B21" t="s">
        <v>265</v>
      </c>
      <c r="C21" s="385">
        <v>-0.33</v>
      </c>
      <c r="D21" s="386">
        <v>-0.32</v>
      </c>
      <c r="E21" s="386">
        <v>-0.32</v>
      </c>
      <c r="F21" s="387">
        <v>-0.32</v>
      </c>
      <c r="G21" s="387">
        <v>-0.3</v>
      </c>
      <c r="H21" s="441">
        <v>-0.31</v>
      </c>
      <c r="I21" s="441">
        <v>-0.31</v>
      </c>
      <c r="J21" s="442">
        <v>-0.21</v>
      </c>
      <c r="K21" s="433"/>
      <c r="L21" s="538"/>
      <c r="M21" s="433" t="s">
        <v>265</v>
      </c>
      <c r="N21" s="385">
        <v>-0.37</v>
      </c>
      <c r="O21" s="386">
        <v>-0.36</v>
      </c>
      <c r="P21" s="386">
        <v>-0.36</v>
      </c>
      <c r="Q21" s="387">
        <v>-0.35</v>
      </c>
      <c r="R21" s="387">
        <v>-0.33</v>
      </c>
      <c r="S21" s="441">
        <v>-0.35</v>
      </c>
      <c r="T21" s="441">
        <v>-0.36</v>
      </c>
      <c r="U21" s="442">
        <v>-0.26</v>
      </c>
      <c r="V21" s="433"/>
      <c r="W21" s="538"/>
      <c r="X21" s="433" t="s">
        <v>265</v>
      </c>
      <c r="Y21" s="385">
        <v>-0.39</v>
      </c>
      <c r="Z21" s="386">
        <v>-0.4</v>
      </c>
      <c r="AA21" s="386">
        <v>-0.4</v>
      </c>
      <c r="AB21" s="387">
        <v>-0.41</v>
      </c>
      <c r="AC21" s="387">
        <v>-0.4</v>
      </c>
      <c r="AD21" s="441">
        <v>-0.38</v>
      </c>
      <c r="AE21" s="441">
        <v>-0.4</v>
      </c>
      <c r="AF21" s="442">
        <v>-0.3</v>
      </c>
      <c r="AG21" s="433"/>
      <c r="AH21" s="538"/>
      <c r="AI21" s="433" t="s">
        <v>265</v>
      </c>
      <c r="AJ21" s="385">
        <v>-0.52</v>
      </c>
      <c r="AK21" s="386">
        <v>-0.53</v>
      </c>
      <c r="AL21" s="386">
        <v>-0.51</v>
      </c>
      <c r="AM21" s="387">
        <v>-0.52</v>
      </c>
      <c r="AN21" s="387">
        <v>-0.54</v>
      </c>
      <c r="AO21" s="441">
        <v>-0.52</v>
      </c>
      <c r="AP21" s="441">
        <v>-0.53</v>
      </c>
      <c r="AQ21" s="442">
        <v>-0.41</v>
      </c>
    </row>
    <row r="22" spans="1:43" ht="14.45" x14ac:dyDescent="0.3">
      <c r="A22" s="358"/>
      <c r="B22" t="s">
        <v>273</v>
      </c>
      <c r="C22" s="385">
        <v>-0.35</v>
      </c>
      <c r="D22" s="386">
        <v>-0.3</v>
      </c>
      <c r="E22" s="386">
        <v>-0.33</v>
      </c>
      <c r="F22" s="387">
        <v>-0.3</v>
      </c>
      <c r="G22" s="387">
        <v>-0.28000000000000003</v>
      </c>
      <c r="H22" s="441">
        <v>-0.3</v>
      </c>
      <c r="I22" s="441">
        <v>-0.31</v>
      </c>
      <c r="J22" s="442">
        <v>-0.2</v>
      </c>
      <c r="K22" s="433"/>
      <c r="L22" s="538"/>
      <c r="M22" s="433" t="s">
        <v>273</v>
      </c>
      <c r="N22" s="385">
        <v>-0.38</v>
      </c>
      <c r="O22" s="386">
        <v>-0.36</v>
      </c>
      <c r="P22" s="386">
        <v>-0.37</v>
      </c>
      <c r="Q22" s="387">
        <v>-0.36</v>
      </c>
      <c r="R22" s="387">
        <v>-0.35</v>
      </c>
      <c r="S22" s="441">
        <v>-0.35</v>
      </c>
      <c r="T22" s="441">
        <v>-0.35</v>
      </c>
      <c r="U22" s="442">
        <v>-0.23</v>
      </c>
      <c r="V22" s="433"/>
      <c r="W22" s="538"/>
      <c r="X22" s="433" t="s">
        <v>273</v>
      </c>
      <c r="Y22" s="385">
        <v>-0.42</v>
      </c>
      <c r="Z22" s="386">
        <v>-0.41</v>
      </c>
      <c r="AA22" s="386">
        <v>-0.41</v>
      </c>
      <c r="AB22" s="387">
        <v>-0.39</v>
      </c>
      <c r="AC22" s="387">
        <v>-0.39</v>
      </c>
      <c r="AD22" s="441">
        <v>-0.39</v>
      </c>
      <c r="AE22" s="441">
        <v>-0.4</v>
      </c>
      <c r="AF22" s="442">
        <v>-0.27</v>
      </c>
      <c r="AG22" s="433"/>
      <c r="AH22" s="538"/>
      <c r="AI22" s="433" t="s">
        <v>273</v>
      </c>
      <c r="AJ22" s="385">
        <v>-0.54</v>
      </c>
      <c r="AK22" s="386">
        <v>-0.56000000000000005</v>
      </c>
      <c r="AL22" s="386">
        <v>-0.54</v>
      </c>
      <c r="AM22" s="387">
        <v>-0.53</v>
      </c>
      <c r="AN22" s="387">
        <v>-0.51</v>
      </c>
      <c r="AO22" s="441">
        <v>-0.5</v>
      </c>
      <c r="AP22" s="441">
        <v>-0.5</v>
      </c>
      <c r="AQ22" s="442">
        <v>-0.37</v>
      </c>
    </row>
    <row r="23" spans="1:43" ht="14.45" x14ac:dyDescent="0.3">
      <c r="A23" s="358"/>
      <c r="B23" t="s">
        <v>279</v>
      </c>
      <c r="C23" s="385">
        <v>-0.3</v>
      </c>
      <c r="D23" s="386">
        <v>-0.3</v>
      </c>
      <c r="E23" s="386">
        <v>-0.3</v>
      </c>
      <c r="F23" s="387">
        <v>-0.3</v>
      </c>
      <c r="G23" s="387">
        <v>-0.34</v>
      </c>
      <c r="H23" s="441">
        <v>-0.31</v>
      </c>
      <c r="I23" s="441">
        <v>-0.34</v>
      </c>
      <c r="J23" s="442">
        <v>-0.19</v>
      </c>
      <c r="K23" s="433"/>
      <c r="L23" s="538"/>
      <c r="M23" s="433" t="s">
        <v>279</v>
      </c>
      <c r="N23" s="385">
        <v>-0.34</v>
      </c>
      <c r="O23" s="386">
        <v>-0.35</v>
      </c>
      <c r="P23" s="386">
        <v>-0.35</v>
      </c>
      <c r="Q23" s="387">
        <v>-0.33</v>
      </c>
      <c r="R23" s="387">
        <v>-0.36</v>
      </c>
      <c r="S23" s="441">
        <v>-0.34</v>
      </c>
      <c r="T23" s="441">
        <v>-0.36</v>
      </c>
      <c r="U23" s="442">
        <v>-0.22</v>
      </c>
      <c r="V23" s="433"/>
      <c r="W23" s="538"/>
      <c r="X23" s="433" t="s">
        <v>279</v>
      </c>
      <c r="Y23" s="385">
        <v>-0.39</v>
      </c>
      <c r="Z23" s="386">
        <v>-0.4</v>
      </c>
      <c r="AA23" s="386">
        <v>-0.39</v>
      </c>
      <c r="AB23" s="387">
        <v>-0.37</v>
      </c>
      <c r="AC23" s="387">
        <v>-0.39</v>
      </c>
      <c r="AD23" s="441">
        <v>-0.39</v>
      </c>
      <c r="AE23" s="441">
        <v>-0.39</v>
      </c>
      <c r="AF23" s="442">
        <v>-0.26</v>
      </c>
      <c r="AG23" s="433"/>
      <c r="AH23" s="538"/>
      <c r="AI23" s="433" t="s">
        <v>279</v>
      </c>
      <c r="AJ23" s="385">
        <v>-0.51</v>
      </c>
      <c r="AK23" s="386">
        <v>-0.51</v>
      </c>
      <c r="AL23" s="386">
        <v>-0.51</v>
      </c>
      <c r="AM23" s="387">
        <v>-0.5</v>
      </c>
      <c r="AN23" s="387">
        <v>-0.5</v>
      </c>
      <c r="AO23" s="441">
        <v>-0.49</v>
      </c>
      <c r="AP23" s="441">
        <v>-0.49</v>
      </c>
      <c r="AQ23" s="442">
        <v>-0.38</v>
      </c>
    </row>
    <row r="24" spans="1:43" ht="14.45" x14ac:dyDescent="0.3">
      <c r="A24" s="358"/>
      <c r="B24" t="s">
        <v>285</v>
      </c>
      <c r="C24" s="388">
        <v>-0.34</v>
      </c>
      <c r="D24" s="389">
        <v>-0.3</v>
      </c>
      <c r="E24" s="389">
        <v>-0.28000000000000003</v>
      </c>
      <c r="F24" s="390">
        <v>-0.3</v>
      </c>
      <c r="G24" s="390">
        <v>-0.31</v>
      </c>
      <c r="H24" s="443">
        <v>-0.32</v>
      </c>
      <c r="I24" s="443">
        <v>-0.32</v>
      </c>
      <c r="J24" s="444">
        <v>-0.25</v>
      </c>
      <c r="K24" s="433"/>
      <c r="L24" s="538"/>
      <c r="M24" s="433" t="s">
        <v>285</v>
      </c>
      <c r="N24" s="388">
        <v>-0.37</v>
      </c>
      <c r="O24" s="389">
        <v>-0.33</v>
      </c>
      <c r="P24" s="389">
        <v>-0.32</v>
      </c>
      <c r="Q24" s="390">
        <v>-0.34</v>
      </c>
      <c r="R24" s="390">
        <v>-0.34</v>
      </c>
      <c r="S24" s="443">
        <v>-0.34</v>
      </c>
      <c r="T24" s="443">
        <v>-0.35</v>
      </c>
      <c r="U24" s="444">
        <v>-0.28000000000000003</v>
      </c>
      <c r="V24" s="433"/>
      <c r="W24" s="538"/>
      <c r="X24" s="433" t="s">
        <v>285</v>
      </c>
      <c r="Y24" s="388">
        <v>-0.41</v>
      </c>
      <c r="Z24" s="389">
        <v>-0.38</v>
      </c>
      <c r="AA24" s="389">
        <v>-0.37</v>
      </c>
      <c r="AB24" s="390">
        <v>-0.37</v>
      </c>
      <c r="AC24" s="390">
        <v>-0.37</v>
      </c>
      <c r="AD24" s="443">
        <v>-0.37</v>
      </c>
      <c r="AE24" s="443">
        <v>-0.38</v>
      </c>
      <c r="AF24" s="444">
        <v>-0.3</v>
      </c>
      <c r="AG24" s="433"/>
      <c r="AH24" s="538"/>
      <c r="AI24" s="433" t="s">
        <v>285</v>
      </c>
      <c r="AJ24" s="388">
        <v>-0.54</v>
      </c>
      <c r="AK24" s="389">
        <v>-0.51</v>
      </c>
      <c r="AL24" s="389">
        <v>-0.48</v>
      </c>
      <c r="AM24" s="390">
        <v>-0.48</v>
      </c>
      <c r="AN24" s="390">
        <v>-0.48</v>
      </c>
      <c r="AO24" s="443">
        <v>-0.48</v>
      </c>
      <c r="AP24" s="443">
        <v>-0.48</v>
      </c>
      <c r="AQ24" s="444">
        <v>-0.38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0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0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0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538" t="s">
        <v>1010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538" t="s">
        <v>1014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538" t="s">
        <v>1018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-0.49</v>
      </c>
      <c r="D27" s="440">
        <v>-0.49</v>
      </c>
      <c r="E27" s="369">
        <v>-0.49</v>
      </c>
      <c r="F27" s="370">
        <v>-0.49</v>
      </c>
      <c r="G27" s="370">
        <v>-0.44</v>
      </c>
      <c r="H27" s="371">
        <v>-0.43</v>
      </c>
      <c r="I27" s="371">
        <v>-0.39</v>
      </c>
      <c r="J27" s="372">
        <v>-0.27</v>
      </c>
      <c r="K27" s="433"/>
      <c r="L27" s="538"/>
      <c r="M27" s="433" t="s">
        <v>186</v>
      </c>
      <c r="N27" s="368">
        <v>-0.52</v>
      </c>
      <c r="O27" s="440">
        <v>-0.52</v>
      </c>
      <c r="P27" s="369">
        <v>-0.53</v>
      </c>
      <c r="Q27" s="370">
        <v>-0.51</v>
      </c>
      <c r="R27" s="370">
        <v>-0.5</v>
      </c>
      <c r="S27" s="371">
        <v>-0.46</v>
      </c>
      <c r="T27" s="371">
        <v>-0.42</v>
      </c>
      <c r="U27" s="372">
        <v>-0.30999999999999994</v>
      </c>
      <c r="V27" s="433"/>
      <c r="W27" s="538"/>
      <c r="X27" s="433" t="s">
        <v>186</v>
      </c>
      <c r="Y27" s="368">
        <v>-0.56000000000000005</v>
      </c>
      <c r="Z27" s="440">
        <v>-0.56999999999999995</v>
      </c>
      <c r="AA27" s="369">
        <v>-0.57999999999999996</v>
      </c>
      <c r="AB27" s="370">
        <v>-0.55000000000000004</v>
      </c>
      <c r="AC27" s="370">
        <v>-0.53</v>
      </c>
      <c r="AD27" s="371">
        <v>-0.49</v>
      </c>
      <c r="AE27" s="371">
        <v>-0.47</v>
      </c>
      <c r="AF27" s="372">
        <v>-0.34</v>
      </c>
      <c r="AG27" s="433"/>
      <c r="AH27" s="538"/>
      <c r="AI27" s="433" t="s">
        <v>186</v>
      </c>
      <c r="AJ27" s="368">
        <v>-0.65</v>
      </c>
      <c r="AK27" s="440">
        <v>-0.63</v>
      </c>
      <c r="AL27" s="369">
        <v>-0.63</v>
      </c>
      <c r="AM27" s="370">
        <v>-0.63</v>
      </c>
      <c r="AN27" s="370">
        <v>-0.62</v>
      </c>
      <c r="AO27" s="371">
        <v>-0.56999999999999995</v>
      </c>
      <c r="AP27" s="371">
        <v>-0.57999999999999996</v>
      </c>
      <c r="AQ27" s="372">
        <v>-0.45</v>
      </c>
    </row>
    <row r="28" spans="1:43" x14ac:dyDescent="0.25">
      <c r="A28" s="358"/>
      <c r="B28" t="s">
        <v>213</v>
      </c>
      <c r="C28" s="373">
        <v>-0.48</v>
      </c>
      <c r="D28" s="374">
        <v>-0.47</v>
      </c>
      <c r="E28" s="375">
        <v>-0.45</v>
      </c>
      <c r="F28" s="376">
        <v>-0.46</v>
      </c>
      <c r="G28" s="376">
        <v>-0.43</v>
      </c>
      <c r="H28" s="377">
        <v>-0.42</v>
      </c>
      <c r="I28" s="377">
        <v>-0.39</v>
      </c>
      <c r="J28" s="378">
        <v>-0.25</v>
      </c>
      <c r="K28" s="433"/>
      <c r="L28" s="538"/>
      <c r="M28" s="433" t="s">
        <v>213</v>
      </c>
      <c r="N28" s="373">
        <v>-0.51</v>
      </c>
      <c r="O28" s="374">
        <v>-0.5</v>
      </c>
      <c r="P28" s="375">
        <v>-0.5</v>
      </c>
      <c r="Q28" s="376">
        <v>-0.5</v>
      </c>
      <c r="R28" s="376">
        <v>-0.49</v>
      </c>
      <c r="S28" s="377">
        <v>-0.45</v>
      </c>
      <c r="T28" s="377">
        <v>-0.44</v>
      </c>
      <c r="U28" s="378">
        <v>-0.32</v>
      </c>
      <c r="V28" s="433"/>
      <c r="W28" s="538"/>
      <c r="X28" s="433" t="s">
        <v>213</v>
      </c>
      <c r="Y28" s="373">
        <v>-0.55000000000000004</v>
      </c>
      <c r="Z28" s="374">
        <v>-0.55000000000000004</v>
      </c>
      <c r="AA28" s="375">
        <v>-0.55000000000000004</v>
      </c>
      <c r="AB28" s="376">
        <v>-0.54</v>
      </c>
      <c r="AC28" s="376">
        <v>-0.53</v>
      </c>
      <c r="AD28" s="377">
        <v>-0.5</v>
      </c>
      <c r="AE28" s="377">
        <v>-0.5</v>
      </c>
      <c r="AF28" s="378">
        <v>-0.37</v>
      </c>
      <c r="AG28" s="433"/>
      <c r="AH28" s="538"/>
      <c r="AI28" s="433" t="s">
        <v>213</v>
      </c>
      <c r="AJ28" s="373">
        <v>-0.64</v>
      </c>
      <c r="AK28" s="374">
        <v>-0.62</v>
      </c>
      <c r="AL28" s="375">
        <v>-0.62</v>
      </c>
      <c r="AM28" s="376">
        <v>-0.61</v>
      </c>
      <c r="AN28" s="376">
        <v>-0.61</v>
      </c>
      <c r="AO28" s="377">
        <v>-0.59</v>
      </c>
      <c r="AP28" s="377">
        <v>-0.6</v>
      </c>
      <c r="AQ28" s="378">
        <v>-0.44</v>
      </c>
    </row>
    <row r="29" spans="1:43" x14ac:dyDescent="0.25">
      <c r="A29" s="358"/>
      <c r="B29" t="s">
        <v>233</v>
      </c>
      <c r="C29" s="379">
        <v>-0.46</v>
      </c>
      <c r="D29" s="380">
        <v>-0.45</v>
      </c>
      <c r="E29" s="381">
        <v>-0.45</v>
      </c>
      <c r="F29" s="376">
        <v>-0.44</v>
      </c>
      <c r="G29" s="376">
        <v>-0.42</v>
      </c>
      <c r="H29" s="377">
        <v>-0.39</v>
      </c>
      <c r="I29" s="377">
        <v>-0.4</v>
      </c>
      <c r="J29" s="378">
        <v>-0.25</v>
      </c>
      <c r="K29" s="433"/>
      <c r="L29" s="538"/>
      <c r="M29" s="433" t="s">
        <v>233</v>
      </c>
      <c r="N29" s="379">
        <v>-0.5</v>
      </c>
      <c r="O29" s="380">
        <v>-0.52</v>
      </c>
      <c r="P29" s="381">
        <v>-0.5</v>
      </c>
      <c r="Q29" s="376">
        <v>-0.5</v>
      </c>
      <c r="R29" s="376">
        <v>-0.48</v>
      </c>
      <c r="S29" s="377">
        <v>-0.46</v>
      </c>
      <c r="T29" s="377">
        <v>-0.46</v>
      </c>
      <c r="U29" s="378">
        <v>-0.32</v>
      </c>
      <c r="V29" s="433"/>
      <c r="W29" s="538"/>
      <c r="X29" s="433" t="s">
        <v>233</v>
      </c>
      <c r="Y29" s="379">
        <v>-0.55000000000000004</v>
      </c>
      <c r="Z29" s="380">
        <v>-0.55000000000000004</v>
      </c>
      <c r="AA29" s="381">
        <v>-0.53</v>
      </c>
      <c r="AB29" s="376">
        <v>-0.53</v>
      </c>
      <c r="AC29" s="376">
        <v>-0.51</v>
      </c>
      <c r="AD29" s="377">
        <v>-0.5</v>
      </c>
      <c r="AE29" s="377">
        <v>-0.51</v>
      </c>
      <c r="AF29" s="378">
        <v>-0.35</v>
      </c>
      <c r="AG29" s="433"/>
      <c r="AH29" s="538"/>
      <c r="AI29" s="433" t="s">
        <v>233</v>
      </c>
      <c r="AJ29" s="379">
        <v>-0.63</v>
      </c>
      <c r="AK29" s="380">
        <v>-0.62</v>
      </c>
      <c r="AL29" s="381">
        <v>-0.6</v>
      </c>
      <c r="AM29" s="376">
        <v>-0.61</v>
      </c>
      <c r="AN29" s="376">
        <v>-0.59</v>
      </c>
      <c r="AO29" s="377">
        <v>-0.57999999999999996</v>
      </c>
      <c r="AP29" s="377">
        <v>-0.59</v>
      </c>
      <c r="AQ29" s="378">
        <v>-0.45</v>
      </c>
    </row>
    <row r="30" spans="1:43" x14ac:dyDescent="0.25">
      <c r="A30" s="358"/>
      <c r="B30" t="s">
        <v>215</v>
      </c>
      <c r="C30" s="382">
        <v>-0.45</v>
      </c>
      <c r="D30" s="383">
        <v>-0.45</v>
      </c>
      <c r="E30" s="383">
        <v>-0.41</v>
      </c>
      <c r="F30" s="384">
        <v>-0.43</v>
      </c>
      <c r="G30" s="384">
        <v>-0.43</v>
      </c>
      <c r="H30" s="393">
        <v>-0.42</v>
      </c>
      <c r="I30" s="393">
        <v>-0.38</v>
      </c>
      <c r="J30" s="394">
        <v>-0.3</v>
      </c>
      <c r="K30" s="433"/>
      <c r="L30" s="538"/>
      <c r="M30" s="433" t="s">
        <v>215</v>
      </c>
      <c r="N30" s="382">
        <v>-0.48</v>
      </c>
      <c r="O30" s="383">
        <v>-0.48</v>
      </c>
      <c r="P30" s="383">
        <v>-0.46</v>
      </c>
      <c r="Q30" s="384">
        <v>-0.47</v>
      </c>
      <c r="R30" s="384">
        <v>-0.46</v>
      </c>
      <c r="S30" s="393">
        <v>-0.45</v>
      </c>
      <c r="T30" s="393">
        <v>-0.45</v>
      </c>
      <c r="U30" s="394">
        <v>-0.34</v>
      </c>
      <c r="V30" s="433"/>
      <c r="W30" s="538"/>
      <c r="X30" s="433" t="s">
        <v>215</v>
      </c>
      <c r="Y30" s="382">
        <v>-0.52</v>
      </c>
      <c r="Z30" s="383">
        <v>-0.51</v>
      </c>
      <c r="AA30" s="383">
        <v>-0.5</v>
      </c>
      <c r="AB30" s="384">
        <v>-0.5</v>
      </c>
      <c r="AC30" s="384">
        <v>-0.49</v>
      </c>
      <c r="AD30" s="393">
        <v>-0.48</v>
      </c>
      <c r="AE30" s="393">
        <v>-0.48</v>
      </c>
      <c r="AF30" s="394">
        <v>-0.37</v>
      </c>
      <c r="AG30" s="433"/>
      <c r="AH30" s="538"/>
      <c r="AI30" s="433" t="s">
        <v>215</v>
      </c>
      <c r="AJ30" s="382">
        <v>-0.6</v>
      </c>
      <c r="AK30" s="383">
        <v>-0.59</v>
      </c>
      <c r="AL30" s="383">
        <v>-0.57999999999999996</v>
      </c>
      <c r="AM30" s="384">
        <v>-0.59</v>
      </c>
      <c r="AN30" s="384">
        <v>-0.56999999999999995</v>
      </c>
      <c r="AO30" s="393">
        <v>-0.55000000000000004</v>
      </c>
      <c r="AP30" s="393">
        <v>-0.59</v>
      </c>
      <c r="AQ30" s="394">
        <v>-0.48</v>
      </c>
    </row>
    <row r="31" spans="1:43" x14ac:dyDescent="0.25">
      <c r="A31" s="358"/>
      <c r="B31" t="s">
        <v>250</v>
      </c>
      <c r="C31" s="382">
        <v>-0.42</v>
      </c>
      <c r="D31" s="383">
        <v>-0.42</v>
      </c>
      <c r="E31" s="383">
        <v>-0.4</v>
      </c>
      <c r="F31" s="384">
        <v>-0.39</v>
      </c>
      <c r="G31" s="384">
        <v>-0.38</v>
      </c>
      <c r="H31" s="393">
        <v>-0.38</v>
      </c>
      <c r="I31" s="393">
        <v>-0.38</v>
      </c>
      <c r="J31" s="394">
        <v>-0.28999999999999998</v>
      </c>
      <c r="K31" s="433"/>
      <c r="L31" s="538"/>
      <c r="M31" s="433" t="s">
        <v>250</v>
      </c>
      <c r="N31" s="382">
        <v>-0.46</v>
      </c>
      <c r="O31" s="383">
        <v>-0.45</v>
      </c>
      <c r="P31" s="383">
        <v>-0.44</v>
      </c>
      <c r="Q31" s="384">
        <v>-0.45</v>
      </c>
      <c r="R31" s="384">
        <v>-0.44</v>
      </c>
      <c r="S31" s="393">
        <v>-0.43</v>
      </c>
      <c r="T31" s="393">
        <v>-0.42</v>
      </c>
      <c r="U31" s="394">
        <v>-0.32</v>
      </c>
      <c r="V31" s="433"/>
      <c r="W31" s="538"/>
      <c r="X31" s="433" t="s">
        <v>250</v>
      </c>
      <c r="Y31" s="382">
        <v>-0.5</v>
      </c>
      <c r="Z31" s="383">
        <v>-0.49</v>
      </c>
      <c r="AA31" s="383">
        <v>-0.49</v>
      </c>
      <c r="AB31" s="384">
        <v>-0.49</v>
      </c>
      <c r="AC31" s="384">
        <v>-0.47</v>
      </c>
      <c r="AD31" s="393">
        <v>-0.46</v>
      </c>
      <c r="AE31" s="393">
        <v>-0.49</v>
      </c>
      <c r="AF31" s="394">
        <v>-0.37</v>
      </c>
      <c r="AG31" s="433"/>
      <c r="AH31" s="538"/>
      <c r="AI31" s="433" t="s">
        <v>250</v>
      </c>
      <c r="AJ31" s="382">
        <v>-0.6</v>
      </c>
      <c r="AK31" s="383">
        <v>-0.57999999999999996</v>
      </c>
      <c r="AL31" s="383">
        <v>-0.56999999999999995</v>
      </c>
      <c r="AM31" s="384">
        <v>-0.57999999999999996</v>
      </c>
      <c r="AN31" s="384">
        <v>-0.55000000000000004</v>
      </c>
      <c r="AO31" s="393">
        <v>-0.54</v>
      </c>
      <c r="AP31" s="393">
        <v>-0.58000000000000007</v>
      </c>
      <c r="AQ31" s="394">
        <v>-0.46</v>
      </c>
    </row>
    <row r="32" spans="1:43" x14ac:dyDescent="0.25">
      <c r="A32" s="358"/>
      <c r="B32" t="s">
        <v>258</v>
      </c>
      <c r="C32" s="382">
        <v>-0.38</v>
      </c>
      <c r="D32" s="383">
        <v>-0.38</v>
      </c>
      <c r="E32" s="383">
        <v>-0.38</v>
      </c>
      <c r="F32" s="384">
        <v>-0.38</v>
      </c>
      <c r="G32" s="384">
        <v>-0.38</v>
      </c>
      <c r="H32" s="393">
        <v>-0.39</v>
      </c>
      <c r="I32" s="393">
        <v>-0.38</v>
      </c>
      <c r="J32" s="394">
        <v>-0.28999999999999998</v>
      </c>
      <c r="K32" s="433"/>
      <c r="L32" s="538"/>
      <c r="M32" s="433" t="s">
        <v>258</v>
      </c>
      <c r="N32" s="382">
        <v>-0.44</v>
      </c>
      <c r="O32" s="383">
        <v>-0.45</v>
      </c>
      <c r="P32" s="383">
        <v>-0.45</v>
      </c>
      <c r="Q32" s="384">
        <v>-0.44</v>
      </c>
      <c r="R32" s="384">
        <v>-0.45</v>
      </c>
      <c r="S32" s="393">
        <v>-0.43</v>
      </c>
      <c r="T32" s="393">
        <v>-0.42</v>
      </c>
      <c r="U32" s="394">
        <v>-0.33</v>
      </c>
      <c r="V32" s="433"/>
      <c r="W32" s="538"/>
      <c r="X32" s="433" t="s">
        <v>258</v>
      </c>
      <c r="Y32" s="382">
        <v>-0.48</v>
      </c>
      <c r="Z32" s="383">
        <v>-0.48</v>
      </c>
      <c r="AA32" s="383">
        <v>-0.48</v>
      </c>
      <c r="AB32" s="384">
        <v>-0.47</v>
      </c>
      <c r="AC32" s="384">
        <v>-0.48</v>
      </c>
      <c r="AD32" s="393">
        <v>-0.46</v>
      </c>
      <c r="AE32" s="393">
        <v>-0.46</v>
      </c>
      <c r="AF32" s="394">
        <v>-0.36</v>
      </c>
      <c r="AG32" s="433"/>
      <c r="AH32" s="538"/>
      <c r="AI32" s="433" t="s">
        <v>258</v>
      </c>
      <c r="AJ32" s="382">
        <v>-0.61</v>
      </c>
      <c r="AK32" s="383">
        <v>-0.59</v>
      </c>
      <c r="AL32" s="383">
        <v>-0.56999999999999995</v>
      </c>
      <c r="AM32" s="384">
        <v>-0.55000000000000004</v>
      </c>
      <c r="AN32" s="384">
        <v>-0.56000000000000005</v>
      </c>
      <c r="AO32" s="393">
        <v>-0.54</v>
      </c>
      <c r="AP32" s="393">
        <v>-0.56000000000000005</v>
      </c>
      <c r="AQ32" s="394">
        <v>-0.46</v>
      </c>
    </row>
    <row r="33" spans="1:43" x14ac:dyDescent="0.25">
      <c r="A33" s="358"/>
      <c r="B33" t="s">
        <v>265</v>
      </c>
      <c r="C33" s="385">
        <v>-0.37</v>
      </c>
      <c r="D33" s="386">
        <v>-0.37</v>
      </c>
      <c r="E33" s="386">
        <v>-0.36</v>
      </c>
      <c r="F33" s="387">
        <v>-0.35</v>
      </c>
      <c r="G33" s="387">
        <v>-0.34</v>
      </c>
      <c r="H33" s="441">
        <v>-0.35</v>
      </c>
      <c r="I33" s="441">
        <v>-0.36</v>
      </c>
      <c r="J33" s="442">
        <v>-0.24</v>
      </c>
      <c r="K33" s="433"/>
      <c r="L33" s="538"/>
      <c r="M33" s="433" t="s">
        <v>265</v>
      </c>
      <c r="N33" s="385">
        <v>-0.43</v>
      </c>
      <c r="O33" s="386">
        <v>-0.42</v>
      </c>
      <c r="P33" s="386">
        <v>-0.41</v>
      </c>
      <c r="Q33" s="387">
        <v>-0.4</v>
      </c>
      <c r="R33" s="387">
        <v>-0.4</v>
      </c>
      <c r="S33" s="441">
        <v>-0.4</v>
      </c>
      <c r="T33" s="441">
        <v>-0.4</v>
      </c>
      <c r="U33" s="442">
        <v>-0.28999999999999998</v>
      </c>
      <c r="V33" s="433"/>
      <c r="W33" s="538"/>
      <c r="X33" s="433" t="s">
        <v>265</v>
      </c>
      <c r="Y33" s="385">
        <v>-0.47</v>
      </c>
      <c r="Z33" s="386">
        <v>-0.48</v>
      </c>
      <c r="AA33" s="386">
        <v>-0.46</v>
      </c>
      <c r="AB33" s="387">
        <v>-0.44</v>
      </c>
      <c r="AC33" s="387">
        <v>-0.43</v>
      </c>
      <c r="AD33" s="441">
        <v>-0.45</v>
      </c>
      <c r="AE33" s="441">
        <v>-0.47</v>
      </c>
      <c r="AF33" s="442">
        <v>-0.34</v>
      </c>
      <c r="AG33" s="433"/>
      <c r="AH33" s="538"/>
      <c r="AI33" s="433" t="s">
        <v>265</v>
      </c>
      <c r="AJ33" s="385">
        <v>-0.56000000000000005</v>
      </c>
      <c r="AK33" s="386">
        <v>-0.56000000000000005</v>
      </c>
      <c r="AL33" s="386">
        <v>-0.55000000000000004</v>
      </c>
      <c r="AM33" s="387">
        <v>-0.55000000000000004</v>
      </c>
      <c r="AN33" s="387">
        <v>-0.56000000000000005</v>
      </c>
      <c r="AO33" s="441">
        <v>-0.54</v>
      </c>
      <c r="AP33" s="441">
        <v>-0.56000000000000005</v>
      </c>
      <c r="AQ33" s="442">
        <v>-0.44</v>
      </c>
    </row>
    <row r="34" spans="1:43" x14ac:dyDescent="0.25">
      <c r="A34" s="358"/>
      <c r="B34" t="s">
        <v>273</v>
      </c>
      <c r="C34" s="385">
        <v>-0.38</v>
      </c>
      <c r="D34" s="386">
        <v>-0.35</v>
      </c>
      <c r="E34" s="386">
        <v>-0.36</v>
      </c>
      <c r="F34" s="387">
        <v>-0.33</v>
      </c>
      <c r="G34" s="387">
        <v>-0.32</v>
      </c>
      <c r="H34" s="441">
        <v>-0.34</v>
      </c>
      <c r="I34" s="441">
        <v>-0.34</v>
      </c>
      <c r="J34" s="442">
        <v>-0.23</v>
      </c>
      <c r="K34" s="433"/>
      <c r="L34" s="538"/>
      <c r="M34" s="433" t="s">
        <v>273</v>
      </c>
      <c r="N34" s="385">
        <v>-0.42</v>
      </c>
      <c r="O34" s="386">
        <v>-0.41</v>
      </c>
      <c r="P34" s="386">
        <v>-0.4</v>
      </c>
      <c r="Q34" s="387">
        <v>-0.4</v>
      </c>
      <c r="R34" s="387">
        <v>-0.38</v>
      </c>
      <c r="S34" s="441">
        <v>-0.4</v>
      </c>
      <c r="T34" s="441">
        <v>-0.39</v>
      </c>
      <c r="U34" s="442">
        <v>-0.28999999999999998</v>
      </c>
      <c r="V34" s="433"/>
      <c r="W34" s="538"/>
      <c r="X34" s="433" t="s">
        <v>273</v>
      </c>
      <c r="Y34" s="385">
        <v>-0.47</v>
      </c>
      <c r="Z34" s="386">
        <v>-0.45</v>
      </c>
      <c r="AA34" s="386">
        <v>-0.45</v>
      </c>
      <c r="AB34" s="387">
        <v>-0.44</v>
      </c>
      <c r="AC34" s="387">
        <v>-0.44</v>
      </c>
      <c r="AD34" s="441">
        <v>-0.44</v>
      </c>
      <c r="AE34" s="441">
        <v>-0.44</v>
      </c>
      <c r="AF34" s="442">
        <v>-0.33</v>
      </c>
      <c r="AG34" s="433"/>
      <c r="AH34" s="538"/>
      <c r="AI34" s="433" t="s">
        <v>273</v>
      </c>
      <c r="AJ34" s="385">
        <v>-0.57999999999999996</v>
      </c>
      <c r="AK34" s="386">
        <v>-0.57999999999999996</v>
      </c>
      <c r="AL34" s="386">
        <v>-0.56999999999999995</v>
      </c>
      <c r="AM34" s="387">
        <v>-0.55000000000000004</v>
      </c>
      <c r="AN34" s="387">
        <v>-0.53</v>
      </c>
      <c r="AO34" s="441">
        <v>-0.52</v>
      </c>
      <c r="AP34" s="441">
        <v>-0.52</v>
      </c>
      <c r="AQ34" s="442">
        <v>-0.4</v>
      </c>
    </row>
    <row r="35" spans="1:43" x14ac:dyDescent="0.25">
      <c r="A35" s="358"/>
      <c r="B35" t="s">
        <v>279</v>
      </c>
      <c r="C35" s="385">
        <v>-0.37</v>
      </c>
      <c r="D35" s="386">
        <v>-0.35</v>
      </c>
      <c r="E35" s="386">
        <v>-0.35</v>
      </c>
      <c r="F35" s="387">
        <v>-0.35</v>
      </c>
      <c r="G35" s="387">
        <v>-0.37</v>
      </c>
      <c r="H35" s="441">
        <v>-0.36</v>
      </c>
      <c r="I35" s="441">
        <v>-0.37</v>
      </c>
      <c r="J35" s="442">
        <v>-0.22</v>
      </c>
      <c r="K35" s="433"/>
      <c r="L35" s="538"/>
      <c r="M35" s="433" t="s">
        <v>279</v>
      </c>
      <c r="N35" s="385">
        <v>-0.43</v>
      </c>
      <c r="O35" s="386">
        <v>-0.4</v>
      </c>
      <c r="P35" s="386">
        <v>-0.39</v>
      </c>
      <c r="Q35" s="387">
        <v>-0.39</v>
      </c>
      <c r="R35" s="387">
        <v>-0.4</v>
      </c>
      <c r="S35" s="441">
        <v>-0.4</v>
      </c>
      <c r="T35" s="441">
        <v>-0.4</v>
      </c>
      <c r="U35" s="442">
        <v>-0.28000000000000003</v>
      </c>
      <c r="V35" s="433"/>
      <c r="W35" s="538"/>
      <c r="X35" s="433" t="s">
        <v>279</v>
      </c>
      <c r="Y35" s="385">
        <v>-0.47</v>
      </c>
      <c r="Z35" s="386">
        <v>-0.45</v>
      </c>
      <c r="AA35" s="386">
        <v>-0.43</v>
      </c>
      <c r="AB35" s="387">
        <v>-0.42</v>
      </c>
      <c r="AC35" s="387">
        <v>-0.43</v>
      </c>
      <c r="AD35" s="441">
        <v>-0.43</v>
      </c>
      <c r="AE35" s="441">
        <v>-0.43</v>
      </c>
      <c r="AF35" s="442">
        <v>-0.31</v>
      </c>
      <c r="AG35" s="433"/>
      <c r="AH35" s="538"/>
      <c r="AI35" s="433" t="s">
        <v>279</v>
      </c>
      <c r="AJ35" s="385">
        <v>-0.56000000000000005</v>
      </c>
      <c r="AK35" s="386">
        <v>-0.56000000000000005</v>
      </c>
      <c r="AL35" s="386">
        <v>-0.54</v>
      </c>
      <c r="AM35" s="387">
        <v>-0.52</v>
      </c>
      <c r="AN35" s="387">
        <v>-0.53</v>
      </c>
      <c r="AO35" s="441">
        <v>-0.52</v>
      </c>
      <c r="AP35" s="441">
        <v>-0.51</v>
      </c>
      <c r="AQ35" s="442">
        <v>-0.4</v>
      </c>
    </row>
    <row r="36" spans="1:43" x14ac:dyDescent="0.25">
      <c r="A36" s="358"/>
      <c r="B36" t="s">
        <v>285</v>
      </c>
      <c r="C36" s="388">
        <v>-0.37</v>
      </c>
      <c r="D36" s="389">
        <v>-0.35</v>
      </c>
      <c r="E36" s="389">
        <v>-0.34</v>
      </c>
      <c r="F36" s="390">
        <v>-0.33</v>
      </c>
      <c r="G36" s="390">
        <v>-0.33</v>
      </c>
      <c r="H36" s="443">
        <v>-0.34</v>
      </c>
      <c r="I36" s="443">
        <v>-0.35</v>
      </c>
      <c r="J36" s="444">
        <v>-0.27</v>
      </c>
      <c r="K36" s="433"/>
      <c r="L36" s="538"/>
      <c r="M36" s="433" t="s">
        <v>285</v>
      </c>
      <c r="N36" s="388">
        <v>-0.42</v>
      </c>
      <c r="O36" s="389">
        <v>-0.39</v>
      </c>
      <c r="P36" s="389">
        <v>-0.39</v>
      </c>
      <c r="Q36" s="390">
        <v>-0.37</v>
      </c>
      <c r="R36" s="390">
        <v>-0.36</v>
      </c>
      <c r="S36" s="443">
        <v>-0.37</v>
      </c>
      <c r="T36" s="443">
        <v>-0.4</v>
      </c>
      <c r="U36" s="444">
        <v>-0.3</v>
      </c>
      <c r="V36" s="433"/>
      <c r="W36" s="538"/>
      <c r="X36" s="433" t="s">
        <v>285</v>
      </c>
      <c r="Y36" s="388">
        <v>-0.45</v>
      </c>
      <c r="Z36" s="389">
        <v>-0.42</v>
      </c>
      <c r="AA36" s="389">
        <v>-0.42</v>
      </c>
      <c r="AB36" s="390">
        <v>-0.42</v>
      </c>
      <c r="AC36" s="390">
        <v>-0.39</v>
      </c>
      <c r="AD36" s="443">
        <v>-0.39</v>
      </c>
      <c r="AE36" s="443">
        <v>-0.41</v>
      </c>
      <c r="AF36" s="444">
        <v>-0.32</v>
      </c>
      <c r="AG36" s="433"/>
      <c r="AH36" s="538"/>
      <c r="AI36" s="433" t="s">
        <v>285</v>
      </c>
      <c r="AJ36" s="388">
        <v>-0.56999999999999995</v>
      </c>
      <c r="AK36" s="389">
        <v>-0.55000000000000004</v>
      </c>
      <c r="AL36" s="389">
        <v>-0.53</v>
      </c>
      <c r="AM36" s="390">
        <v>-0.52</v>
      </c>
      <c r="AN36" s="390">
        <v>-0.51</v>
      </c>
      <c r="AO36" s="443">
        <v>-0.5</v>
      </c>
      <c r="AP36" s="443">
        <v>-0.5</v>
      </c>
      <c r="AQ36" s="444">
        <v>-0.4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0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0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0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538" t="s">
        <v>1011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538" t="s">
        <v>1015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538" t="s">
        <v>1019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-0.56000000000000005</v>
      </c>
      <c r="D39" s="440">
        <v>-0.55000000000000004</v>
      </c>
      <c r="E39" s="369">
        <v>-0.55000000000000004</v>
      </c>
      <c r="F39" s="370">
        <v>-0.53</v>
      </c>
      <c r="G39" s="370">
        <v>-0.52</v>
      </c>
      <c r="H39" s="371">
        <v>-0.46</v>
      </c>
      <c r="I39" s="371">
        <v>-0.45</v>
      </c>
      <c r="J39" s="372">
        <v>-0.3</v>
      </c>
      <c r="K39" s="433"/>
      <c r="L39" s="538"/>
      <c r="M39" s="433" t="s">
        <v>186</v>
      </c>
      <c r="N39" s="368">
        <v>-0.6</v>
      </c>
      <c r="O39" s="440">
        <v>-0.59</v>
      </c>
      <c r="P39" s="369">
        <v>-0.59</v>
      </c>
      <c r="Q39" s="370">
        <v>-0.56999999999999995</v>
      </c>
      <c r="R39" s="370">
        <v>-0.53</v>
      </c>
      <c r="S39" s="371">
        <v>-0.51</v>
      </c>
      <c r="T39" s="371">
        <v>-0.48</v>
      </c>
      <c r="U39" s="372">
        <v>-0.34</v>
      </c>
      <c r="V39" s="433"/>
      <c r="W39" s="538"/>
      <c r="X39" s="433" t="s">
        <v>186</v>
      </c>
      <c r="Y39" s="368">
        <v>-0.64</v>
      </c>
      <c r="Z39" s="440">
        <v>-0.64</v>
      </c>
      <c r="AA39" s="369">
        <v>-0.64</v>
      </c>
      <c r="AB39" s="370">
        <v>-0.61</v>
      </c>
      <c r="AC39" s="370">
        <v>-0.56999999999999995</v>
      </c>
      <c r="AD39" s="371">
        <v>-0.56000000000000005</v>
      </c>
      <c r="AE39" s="371">
        <v>-0.54</v>
      </c>
      <c r="AF39" s="372">
        <v>-0.39</v>
      </c>
      <c r="AG39" s="433"/>
      <c r="AH39" s="538"/>
      <c r="AI39" s="433" t="s">
        <v>186</v>
      </c>
      <c r="AJ39" s="368">
        <v>-0.7</v>
      </c>
      <c r="AK39" s="440">
        <v>-0.67</v>
      </c>
      <c r="AL39" s="369">
        <v>-0.68</v>
      </c>
      <c r="AM39" s="370">
        <v>-0.66</v>
      </c>
      <c r="AN39" s="370">
        <v>-0.65</v>
      </c>
      <c r="AO39" s="371">
        <v>-0.64</v>
      </c>
      <c r="AP39" s="371">
        <v>-0.63</v>
      </c>
      <c r="AQ39" s="372">
        <v>-0.49</v>
      </c>
    </row>
    <row r="40" spans="1:43" x14ac:dyDescent="0.25">
      <c r="A40" s="358"/>
      <c r="B40" t="s">
        <v>213</v>
      </c>
      <c r="C40" s="373">
        <v>-0.52</v>
      </c>
      <c r="D40" s="374">
        <v>-0.52</v>
      </c>
      <c r="E40" s="375">
        <v>-0.52</v>
      </c>
      <c r="F40" s="376">
        <v>-0.51</v>
      </c>
      <c r="G40" s="376">
        <v>-0.51</v>
      </c>
      <c r="H40" s="377">
        <v>-0.47</v>
      </c>
      <c r="I40" s="377">
        <v>-0.44</v>
      </c>
      <c r="J40" s="378">
        <v>-0.3</v>
      </c>
      <c r="K40" s="433"/>
      <c r="L40" s="538"/>
      <c r="M40" s="433" t="s">
        <v>213</v>
      </c>
      <c r="N40" s="373">
        <v>-0.56999999999999995</v>
      </c>
      <c r="O40" s="374">
        <v>-0.55000000000000004</v>
      </c>
      <c r="P40" s="375">
        <v>-0.56000000000000005</v>
      </c>
      <c r="Q40" s="376">
        <v>-0.56000000000000005</v>
      </c>
      <c r="R40" s="376">
        <v>-0.55000000000000004</v>
      </c>
      <c r="S40" s="377">
        <v>-0.52</v>
      </c>
      <c r="T40" s="377">
        <v>-0.5</v>
      </c>
      <c r="U40" s="378">
        <v>-0.35</v>
      </c>
      <c r="V40" s="433"/>
      <c r="W40" s="538"/>
      <c r="X40" s="433" t="s">
        <v>213</v>
      </c>
      <c r="Y40" s="373">
        <v>-0.62</v>
      </c>
      <c r="Z40" s="374">
        <v>-0.6</v>
      </c>
      <c r="AA40" s="375">
        <v>-0.62</v>
      </c>
      <c r="AB40" s="376">
        <v>-0.6</v>
      </c>
      <c r="AC40" s="376">
        <v>-0.59</v>
      </c>
      <c r="AD40" s="377">
        <v>-0.56000000000000005</v>
      </c>
      <c r="AE40" s="377">
        <v>-0.54</v>
      </c>
      <c r="AF40" s="378">
        <v>-0.43</v>
      </c>
      <c r="AG40" s="433"/>
      <c r="AH40" s="538"/>
      <c r="AI40" s="433" t="s">
        <v>213</v>
      </c>
      <c r="AJ40" s="373">
        <v>-0.69</v>
      </c>
      <c r="AK40" s="374">
        <v>-0.67</v>
      </c>
      <c r="AL40" s="375">
        <v>-0.67</v>
      </c>
      <c r="AM40" s="376">
        <v>-0.68</v>
      </c>
      <c r="AN40" s="376">
        <v>-0.68</v>
      </c>
      <c r="AO40" s="377">
        <v>-0.64</v>
      </c>
      <c r="AP40" s="377">
        <v>-0.63</v>
      </c>
      <c r="AQ40" s="378">
        <v>-0.5</v>
      </c>
    </row>
    <row r="41" spans="1:43" x14ac:dyDescent="0.25">
      <c r="A41" s="358"/>
      <c r="B41" t="s">
        <v>233</v>
      </c>
      <c r="C41" s="379">
        <v>-0.5</v>
      </c>
      <c r="D41" s="380">
        <v>-0.49</v>
      </c>
      <c r="E41" s="381">
        <v>-0.49</v>
      </c>
      <c r="F41" s="376">
        <v>-0.49</v>
      </c>
      <c r="G41" s="376">
        <v>-0.48</v>
      </c>
      <c r="H41" s="377">
        <v>-0.45</v>
      </c>
      <c r="I41" s="377">
        <v>-0.44</v>
      </c>
      <c r="J41" s="378">
        <v>-0.28999999999999998</v>
      </c>
      <c r="K41" s="433"/>
      <c r="L41" s="538"/>
      <c r="M41" s="433" t="s">
        <v>233</v>
      </c>
      <c r="N41" s="379">
        <v>-0.55000000000000004</v>
      </c>
      <c r="O41" s="380">
        <v>-0.55000000000000004</v>
      </c>
      <c r="P41" s="381">
        <v>-0.54</v>
      </c>
      <c r="Q41" s="376">
        <v>-0.54</v>
      </c>
      <c r="R41" s="376">
        <v>-0.53</v>
      </c>
      <c r="S41" s="377">
        <v>-0.5</v>
      </c>
      <c r="T41" s="377">
        <v>-0.51</v>
      </c>
      <c r="U41" s="378">
        <v>-0.36</v>
      </c>
      <c r="V41" s="433"/>
      <c r="W41" s="538"/>
      <c r="X41" s="433" t="s">
        <v>233</v>
      </c>
      <c r="Y41" s="379">
        <v>-0.61</v>
      </c>
      <c r="Z41" s="380">
        <v>-0.61</v>
      </c>
      <c r="AA41" s="381">
        <v>-0.6</v>
      </c>
      <c r="AB41" s="376">
        <v>-0.57999999999999996</v>
      </c>
      <c r="AC41" s="376">
        <v>-0.56999999999999995</v>
      </c>
      <c r="AD41" s="377">
        <v>-0.55000000000000004</v>
      </c>
      <c r="AE41" s="377">
        <v>-0.56000000000000005</v>
      </c>
      <c r="AF41" s="378">
        <v>-0.4</v>
      </c>
      <c r="AG41" s="433"/>
      <c r="AH41" s="538"/>
      <c r="AI41" s="433" t="s">
        <v>233</v>
      </c>
      <c r="AJ41" s="379">
        <v>-0.68</v>
      </c>
      <c r="AK41" s="380">
        <v>-0.66</v>
      </c>
      <c r="AL41" s="381">
        <v>-0.65</v>
      </c>
      <c r="AM41" s="376">
        <v>-0.67</v>
      </c>
      <c r="AN41" s="376">
        <v>-0.66</v>
      </c>
      <c r="AO41" s="377">
        <v>-0.62</v>
      </c>
      <c r="AP41" s="377">
        <v>-0.64</v>
      </c>
      <c r="AQ41" s="378">
        <v>-0.5</v>
      </c>
    </row>
    <row r="42" spans="1:43" x14ac:dyDescent="0.25">
      <c r="A42" s="358"/>
      <c r="B42" t="s">
        <v>215</v>
      </c>
      <c r="C42" s="382">
        <v>-0.51</v>
      </c>
      <c r="D42" s="383">
        <v>-0.51</v>
      </c>
      <c r="E42" s="383">
        <v>-0.49</v>
      </c>
      <c r="F42" s="384">
        <v>-0.48</v>
      </c>
      <c r="G42" s="384">
        <v>-0.46</v>
      </c>
      <c r="H42" s="393">
        <v>-0.45</v>
      </c>
      <c r="I42" s="393">
        <v>-0.42</v>
      </c>
      <c r="J42" s="394">
        <v>-0.32</v>
      </c>
      <c r="K42" s="433"/>
      <c r="L42" s="538"/>
      <c r="M42" s="433" t="s">
        <v>215</v>
      </c>
      <c r="N42" s="382">
        <v>-0.54</v>
      </c>
      <c r="O42" s="383">
        <v>-0.54</v>
      </c>
      <c r="P42" s="383">
        <v>-0.52</v>
      </c>
      <c r="Q42" s="384">
        <v>-0.51</v>
      </c>
      <c r="R42" s="384">
        <v>-0.5</v>
      </c>
      <c r="S42" s="393">
        <v>-0.51</v>
      </c>
      <c r="T42" s="393">
        <v>-0.49</v>
      </c>
      <c r="U42" s="394">
        <v>-0.38</v>
      </c>
      <c r="V42" s="433"/>
      <c r="W42" s="538"/>
      <c r="X42" s="433" t="s">
        <v>215</v>
      </c>
      <c r="Y42" s="382">
        <v>-0.57999999999999996</v>
      </c>
      <c r="Z42" s="383">
        <v>-0.57999999999999996</v>
      </c>
      <c r="AA42" s="383">
        <v>-0.56000000000000005</v>
      </c>
      <c r="AB42" s="384">
        <v>-0.55000000000000004</v>
      </c>
      <c r="AC42" s="384">
        <v>-0.54</v>
      </c>
      <c r="AD42" s="393">
        <v>-0.54</v>
      </c>
      <c r="AE42" s="393">
        <v>-0.56000000000000005</v>
      </c>
      <c r="AF42" s="394">
        <v>-0.42</v>
      </c>
      <c r="AG42" s="433"/>
      <c r="AH42" s="538"/>
      <c r="AI42" s="433" t="s">
        <v>215</v>
      </c>
      <c r="AJ42" s="382">
        <v>-0.64</v>
      </c>
      <c r="AK42" s="383">
        <v>-0.65</v>
      </c>
      <c r="AL42" s="383">
        <v>-0.63</v>
      </c>
      <c r="AM42" s="384">
        <v>-0.64</v>
      </c>
      <c r="AN42" s="384">
        <v>-0.64</v>
      </c>
      <c r="AO42" s="393">
        <v>-0.61</v>
      </c>
      <c r="AP42" s="393">
        <v>-0.63</v>
      </c>
      <c r="AQ42" s="394">
        <v>-0.5</v>
      </c>
    </row>
    <row r="43" spans="1:43" x14ac:dyDescent="0.25">
      <c r="A43" s="358"/>
      <c r="B43" t="s">
        <v>250</v>
      </c>
      <c r="C43" s="382">
        <v>-0.46</v>
      </c>
      <c r="D43" s="383">
        <v>-0.46</v>
      </c>
      <c r="E43" s="383">
        <v>-0.44</v>
      </c>
      <c r="F43" s="384">
        <v>-0.45</v>
      </c>
      <c r="G43" s="384">
        <v>-0.46</v>
      </c>
      <c r="H43" s="393">
        <v>-0.42</v>
      </c>
      <c r="I43" s="393">
        <v>-0.41</v>
      </c>
      <c r="J43" s="394">
        <v>-0.32</v>
      </c>
      <c r="K43" s="433"/>
      <c r="L43" s="538"/>
      <c r="M43" s="433" t="s">
        <v>250</v>
      </c>
      <c r="N43" s="382">
        <v>-0.49</v>
      </c>
      <c r="O43" s="383">
        <v>-0.49</v>
      </c>
      <c r="P43" s="383">
        <v>-0.5</v>
      </c>
      <c r="Q43" s="384">
        <v>-0.48</v>
      </c>
      <c r="R43" s="384">
        <v>-0.49</v>
      </c>
      <c r="S43" s="393">
        <v>-0.48</v>
      </c>
      <c r="T43" s="393">
        <v>-0.48</v>
      </c>
      <c r="U43" s="394">
        <v>-0.38</v>
      </c>
      <c r="V43" s="433"/>
      <c r="W43" s="538"/>
      <c r="X43" s="433" t="s">
        <v>250</v>
      </c>
      <c r="Y43" s="382">
        <v>-0.56000000000000005</v>
      </c>
      <c r="Z43" s="383">
        <v>-0.56999999999999995</v>
      </c>
      <c r="AA43" s="383">
        <v>-0.55000000000000004</v>
      </c>
      <c r="AB43" s="384">
        <v>-0.54</v>
      </c>
      <c r="AC43" s="384">
        <v>-0.53</v>
      </c>
      <c r="AD43" s="393">
        <v>-0.52</v>
      </c>
      <c r="AE43" s="393">
        <v>-0.55000000000000004</v>
      </c>
      <c r="AF43" s="394">
        <v>-0.41</v>
      </c>
      <c r="AG43" s="433"/>
      <c r="AH43" s="538"/>
      <c r="AI43" s="433" t="s">
        <v>250</v>
      </c>
      <c r="AJ43" s="382">
        <v>-0.64</v>
      </c>
      <c r="AK43" s="383">
        <v>-0.63</v>
      </c>
      <c r="AL43" s="383">
        <v>-0.62</v>
      </c>
      <c r="AM43" s="384">
        <v>-0.62</v>
      </c>
      <c r="AN43" s="384">
        <v>-0.6</v>
      </c>
      <c r="AO43" s="393">
        <v>-0.6</v>
      </c>
      <c r="AP43" s="393">
        <v>-0.63</v>
      </c>
      <c r="AQ43" s="394">
        <v>-0.5</v>
      </c>
    </row>
    <row r="44" spans="1:43" x14ac:dyDescent="0.25">
      <c r="A44" s="358"/>
      <c r="B44" t="s">
        <v>258</v>
      </c>
      <c r="C44" s="382">
        <v>-0.43</v>
      </c>
      <c r="D44" s="383">
        <v>-0.42</v>
      </c>
      <c r="E44" s="383">
        <v>-0.42</v>
      </c>
      <c r="F44" s="384">
        <v>-0.42</v>
      </c>
      <c r="G44" s="384">
        <v>-0.41</v>
      </c>
      <c r="H44" s="393">
        <v>-0.41</v>
      </c>
      <c r="I44" s="393">
        <v>-0.42</v>
      </c>
      <c r="J44" s="394">
        <v>-0.31</v>
      </c>
      <c r="K44" s="433"/>
      <c r="L44" s="538"/>
      <c r="M44" s="433" t="s">
        <v>258</v>
      </c>
      <c r="N44" s="382">
        <v>-0.5</v>
      </c>
      <c r="O44" s="383">
        <v>-0.49</v>
      </c>
      <c r="P44" s="383">
        <v>-0.49</v>
      </c>
      <c r="Q44" s="384">
        <v>-0.48</v>
      </c>
      <c r="R44" s="384">
        <v>-0.48</v>
      </c>
      <c r="S44" s="393">
        <v>-0.47</v>
      </c>
      <c r="T44" s="393">
        <v>-0.47</v>
      </c>
      <c r="U44" s="394">
        <v>-0.36</v>
      </c>
      <c r="V44" s="433"/>
      <c r="W44" s="538"/>
      <c r="X44" s="433" t="s">
        <v>258</v>
      </c>
      <c r="Y44" s="382">
        <v>-0.53</v>
      </c>
      <c r="Z44" s="383">
        <v>-0.52</v>
      </c>
      <c r="AA44" s="383">
        <v>-0.53</v>
      </c>
      <c r="AB44" s="384">
        <v>-0.51</v>
      </c>
      <c r="AC44" s="384">
        <v>-0.5</v>
      </c>
      <c r="AD44" s="393">
        <v>-0.49</v>
      </c>
      <c r="AE44" s="393">
        <v>-0.53</v>
      </c>
      <c r="AF44" s="394">
        <v>-0.4</v>
      </c>
      <c r="AG44" s="433"/>
      <c r="AH44" s="538"/>
      <c r="AI44" s="433" t="s">
        <v>258</v>
      </c>
      <c r="AJ44" s="382">
        <v>-0.63</v>
      </c>
      <c r="AK44" s="383">
        <v>-0.61</v>
      </c>
      <c r="AL44" s="383">
        <v>-0.61</v>
      </c>
      <c r="AM44" s="384">
        <v>-0.6</v>
      </c>
      <c r="AN44" s="384">
        <v>-0.59</v>
      </c>
      <c r="AO44" s="393">
        <v>-0.57999999999999996</v>
      </c>
      <c r="AP44" s="393">
        <v>-0.61</v>
      </c>
      <c r="AQ44" s="394">
        <v>-0.5</v>
      </c>
    </row>
    <row r="45" spans="1:43" x14ac:dyDescent="0.25">
      <c r="A45" s="358"/>
      <c r="B45" t="s">
        <v>265</v>
      </c>
      <c r="C45" s="385">
        <v>-0.42</v>
      </c>
      <c r="D45" s="386">
        <v>-0.42</v>
      </c>
      <c r="E45" s="386">
        <v>-0.41</v>
      </c>
      <c r="F45" s="387">
        <v>-0.4</v>
      </c>
      <c r="G45" s="387">
        <v>-0.4</v>
      </c>
      <c r="H45" s="441">
        <v>-0.39</v>
      </c>
      <c r="I45" s="441">
        <v>-0.39</v>
      </c>
      <c r="J45" s="442">
        <v>-0.26</v>
      </c>
      <c r="K45" s="433"/>
      <c r="L45" s="538"/>
      <c r="M45" s="433" t="s">
        <v>265</v>
      </c>
      <c r="N45" s="385">
        <v>-0.47</v>
      </c>
      <c r="O45" s="386">
        <v>-0.47</v>
      </c>
      <c r="P45" s="386">
        <v>-0.48</v>
      </c>
      <c r="Q45" s="387">
        <v>-0.47</v>
      </c>
      <c r="R45" s="387">
        <v>-0.48</v>
      </c>
      <c r="S45" s="441">
        <v>-0.47</v>
      </c>
      <c r="T45" s="441">
        <v>-0.46</v>
      </c>
      <c r="U45" s="442">
        <v>-0.33</v>
      </c>
      <c r="V45" s="433"/>
      <c r="W45" s="538"/>
      <c r="X45" s="433" t="s">
        <v>265</v>
      </c>
      <c r="Y45" s="385">
        <v>-0.52</v>
      </c>
      <c r="Z45" s="386">
        <v>-0.52</v>
      </c>
      <c r="AA45" s="386">
        <v>-0.51</v>
      </c>
      <c r="AB45" s="387">
        <v>-0.5</v>
      </c>
      <c r="AC45" s="387">
        <v>-0.5</v>
      </c>
      <c r="AD45" s="441">
        <v>-0.5</v>
      </c>
      <c r="AE45" s="441">
        <v>-0.5</v>
      </c>
      <c r="AF45" s="442">
        <v>-0.38</v>
      </c>
      <c r="AG45" s="433"/>
      <c r="AH45" s="538"/>
      <c r="AI45" s="433" t="s">
        <v>265</v>
      </c>
      <c r="AJ45" s="385">
        <v>-0.6</v>
      </c>
      <c r="AK45" s="386">
        <v>-0.6</v>
      </c>
      <c r="AL45" s="386">
        <v>-0.6</v>
      </c>
      <c r="AM45" s="387">
        <v>-0.59</v>
      </c>
      <c r="AN45" s="387">
        <v>-0.59</v>
      </c>
      <c r="AO45" s="441">
        <v>-0.59</v>
      </c>
      <c r="AP45" s="441">
        <v>-0.59</v>
      </c>
      <c r="AQ45" s="442">
        <v>-0.48</v>
      </c>
    </row>
    <row r="46" spans="1:43" x14ac:dyDescent="0.25">
      <c r="A46" s="358"/>
      <c r="B46" t="s">
        <v>273</v>
      </c>
      <c r="C46" s="385">
        <v>-0.41</v>
      </c>
      <c r="D46" s="386">
        <v>-0.39</v>
      </c>
      <c r="E46" s="386">
        <v>-0.39</v>
      </c>
      <c r="F46" s="387">
        <v>-0.39</v>
      </c>
      <c r="G46" s="387">
        <v>-0.37</v>
      </c>
      <c r="H46" s="441">
        <v>-0.38</v>
      </c>
      <c r="I46" s="441">
        <v>-0.38</v>
      </c>
      <c r="J46" s="442">
        <v>-0.25</v>
      </c>
      <c r="K46" s="433"/>
      <c r="L46" s="538"/>
      <c r="M46" s="433" t="s">
        <v>273</v>
      </c>
      <c r="N46" s="385">
        <v>-0.46</v>
      </c>
      <c r="O46" s="386">
        <v>-0.45</v>
      </c>
      <c r="P46" s="386">
        <v>-0.46</v>
      </c>
      <c r="Q46" s="387">
        <v>-0.44</v>
      </c>
      <c r="R46" s="387">
        <v>-0.45</v>
      </c>
      <c r="S46" s="441">
        <v>-0.44</v>
      </c>
      <c r="T46" s="441">
        <v>-0.43</v>
      </c>
      <c r="U46" s="442">
        <v>-0.34</v>
      </c>
      <c r="V46" s="433"/>
      <c r="W46" s="538"/>
      <c r="X46" s="433" t="s">
        <v>273</v>
      </c>
      <c r="Y46" s="385">
        <v>-0.52</v>
      </c>
      <c r="Z46" s="386">
        <v>-0.5</v>
      </c>
      <c r="AA46" s="386">
        <v>-0.49</v>
      </c>
      <c r="AB46" s="387">
        <v>-0.49</v>
      </c>
      <c r="AC46" s="387">
        <v>-0.48</v>
      </c>
      <c r="AD46" s="441">
        <v>-0.49</v>
      </c>
      <c r="AE46" s="441">
        <v>-0.48</v>
      </c>
      <c r="AF46" s="442">
        <v>-0.38</v>
      </c>
      <c r="AG46" s="433"/>
      <c r="AH46" s="538"/>
      <c r="AI46" s="433" t="s">
        <v>273</v>
      </c>
      <c r="AJ46" s="385">
        <v>-0.63</v>
      </c>
      <c r="AK46" s="386">
        <v>-0.62</v>
      </c>
      <c r="AL46" s="386">
        <v>-0.61</v>
      </c>
      <c r="AM46" s="387">
        <v>-0.6</v>
      </c>
      <c r="AN46" s="387">
        <v>-0.59</v>
      </c>
      <c r="AO46" s="441">
        <v>-0.57999999999999996</v>
      </c>
      <c r="AP46" s="441">
        <v>-0.56999999999999995</v>
      </c>
      <c r="AQ46" s="442">
        <v>-0.46</v>
      </c>
    </row>
    <row r="47" spans="1:43" x14ac:dyDescent="0.25">
      <c r="A47" s="358"/>
      <c r="B47" t="s">
        <v>279</v>
      </c>
      <c r="C47" s="385">
        <v>-0.42</v>
      </c>
      <c r="D47" s="386">
        <v>-0.39</v>
      </c>
      <c r="E47" s="386">
        <v>-0.39</v>
      </c>
      <c r="F47" s="387">
        <v>-0.39</v>
      </c>
      <c r="G47" s="387">
        <v>-0.4</v>
      </c>
      <c r="H47" s="441">
        <v>-0.39</v>
      </c>
      <c r="I47" s="441">
        <v>-0.4</v>
      </c>
      <c r="J47" s="442">
        <v>-0.25</v>
      </c>
      <c r="K47" s="433"/>
      <c r="L47" s="538"/>
      <c r="M47" s="433" t="s">
        <v>279</v>
      </c>
      <c r="N47" s="385">
        <v>-0.48</v>
      </c>
      <c r="O47" s="386">
        <v>-0.46</v>
      </c>
      <c r="P47" s="386">
        <v>-0.45</v>
      </c>
      <c r="Q47" s="387">
        <v>-0.44</v>
      </c>
      <c r="R47" s="387">
        <v>-0.44</v>
      </c>
      <c r="S47" s="441">
        <v>-0.44</v>
      </c>
      <c r="T47" s="441">
        <v>-0.43</v>
      </c>
      <c r="U47" s="442">
        <v>-0.33</v>
      </c>
      <c r="V47" s="433"/>
      <c r="W47" s="538"/>
      <c r="X47" s="433" t="s">
        <v>279</v>
      </c>
      <c r="Y47" s="385">
        <v>-0.52</v>
      </c>
      <c r="Z47" s="386">
        <v>-0.5</v>
      </c>
      <c r="AA47" s="386">
        <v>-0.48</v>
      </c>
      <c r="AB47" s="387">
        <v>-0.47</v>
      </c>
      <c r="AC47" s="387">
        <v>-0.48</v>
      </c>
      <c r="AD47" s="441">
        <v>-0.49</v>
      </c>
      <c r="AE47" s="441">
        <v>-0.47</v>
      </c>
      <c r="AF47" s="442">
        <v>-0.36</v>
      </c>
      <c r="AG47" s="433"/>
      <c r="AH47" s="538"/>
      <c r="AI47" s="433" t="s">
        <v>279</v>
      </c>
      <c r="AJ47" s="385">
        <v>-0.61</v>
      </c>
      <c r="AK47" s="386">
        <v>-0.61</v>
      </c>
      <c r="AL47" s="386">
        <v>-0.57999999999999996</v>
      </c>
      <c r="AM47" s="387">
        <v>-0.55000000000000004</v>
      </c>
      <c r="AN47" s="387">
        <v>-0.57000000000000006</v>
      </c>
      <c r="AO47" s="441">
        <v>-0.56999999999999995</v>
      </c>
      <c r="AP47" s="441">
        <v>-0.56000000000000005</v>
      </c>
      <c r="AQ47" s="442">
        <v>-0.45</v>
      </c>
    </row>
    <row r="48" spans="1:43" x14ac:dyDescent="0.25">
      <c r="A48" s="358"/>
      <c r="B48" t="s">
        <v>285</v>
      </c>
      <c r="C48" s="388">
        <v>-0.42</v>
      </c>
      <c r="D48" s="389">
        <v>-0.4</v>
      </c>
      <c r="E48" s="389">
        <v>-0.4</v>
      </c>
      <c r="F48" s="390">
        <v>-0.39</v>
      </c>
      <c r="G48" s="390">
        <v>-0.37</v>
      </c>
      <c r="H48" s="443">
        <v>-0.37</v>
      </c>
      <c r="I48" s="443">
        <v>-0.39</v>
      </c>
      <c r="J48" s="444">
        <v>-0.28999999999999998</v>
      </c>
      <c r="K48" s="433"/>
      <c r="L48" s="538"/>
      <c r="M48" s="433" t="s">
        <v>285</v>
      </c>
      <c r="N48" s="388">
        <v>-0.47</v>
      </c>
      <c r="O48" s="389">
        <v>-0.45</v>
      </c>
      <c r="P48" s="389">
        <v>-0.44</v>
      </c>
      <c r="Q48" s="390">
        <v>-0.43</v>
      </c>
      <c r="R48" s="390">
        <v>-0.41</v>
      </c>
      <c r="S48" s="443">
        <v>-0.42</v>
      </c>
      <c r="T48" s="443">
        <v>-0.44</v>
      </c>
      <c r="U48" s="444">
        <v>-0.32</v>
      </c>
      <c r="V48" s="433"/>
      <c r="W48" s="538"/>
      <c r="X48" s="433" t="s">
        <v>285</v>
      </c>
      <c r="Y48" s="388">
        <v>-0.51</v>
      </c>
      <c r="Z48" s="389">
        <v>-0.49</v>
      </c>
      <c r="AA48" s="389">
        <v>-0.47</v>
      </c>
      <c r="AB48" s="390">
        <v>-0.48</v>
      </c>
      <c r="AC48" s="390">
        <v>-0.47</v>
      </c>
      <c r="AD48" s="443">
        <v>-0.45</v>
      </c>
      <c r="AE48" s="443">
        <v>-0.46</v>
      </c>
      <c r="AF48" s="444">
        <v>-0.38</v>
      </c>
      <c r="AG48" s="433"/>
      <c r="AH48" s="538"/>
      <c r="AI48" s="433" t="s">
        <v>285</v>
      </c>
      <c r="AJ48" s="388">
        <v>-0.61</v>
      </c>
      <c r="AK48" s="389">
        <v>-0.59</v>
      </c>
      <c r="AL48" s="389">
        <v>-0.57999999999999996</v>
      </c>
      <c r="AM48" s="390">
        <v>-0.56000000000000005</v>
      </c>
      <c r="AN48" s="390">
        <v>-0.55000000000000004</v>
      </c>
      <c r="AO48" s="443">
        <v>-0.54</v>
      </c>
      <c r="AP48" s="443">
        <v>-0.55000000000000004</v>
      </c>
      <c r="AQ48" s="444">
        <v>-0.47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0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0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0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538" t="s">
        <v>1006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538" t="s">
        <v>1007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538" t="s">
        <v>1020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-0.6150000000000001</v>
      </c>
      <c r="D51" s="440">
        <v>-0.60499999999999998</v>
      </c>
      <c r="E51" s="369">
        <v>-0.60499999999999998</v>
      </c>
      <c r="F51" s="370">
        <v>-0.57999999999999996</v>
      </c>
      <c r="G51" s="370">
        <v>-0.57500000000000007</v>
      </c>
      <c r="H51" s="371">
        <v>-0.51500000000000001</v>
      </c>
      <c r="I51" s="371">
        <v>-0.505</v>
      </c>
      <c r="J51" s="372">
        <v>-0.35499999999999998</v>
      </c>
      <c r="K51" s="433"/>
      <c r="L51" s="538"/>
      <c r="M51" s="433" t="s">
        <v>186</v>
      </c>
      <c r="N51" s="368">
        <v>-0.65500000000000003</v>
      </c>
      <c r="O51" s="440">
        <v>-0.64</v>
      </c>
      <c r="P51" s="369">
        <v>-0.64500000000000002</v>
      </c>
      <c r="Q51" s="370">
        <v>-0.62500000000000011</v>
      </c>
      <c r="R51" s="370">
        <v>-0.58499999999999996</v>
      </c>
      <c r="S51" s="371">
        <v>-0.56500000000000006</v>
      </c>
      <c r="T51" s="371">
        <v>-0.53500000000000003</v>
      </c>
      <c r="U51" s="372">
        <v>-0.39500000000000002</v>
      </c>
      <c r="V51" s="433"/>
      <c r="W51" s="538"/>
      <c r="X51" s="433" t="s">
        <v>186</v>
      </c>
      <c r="Y51" s="368">
        <v>-0.68500000000000005</v>
      </c>
      <c r="Z51" s="440">
        <v>-0.69</v>
      </c>
      <c r="AA51" s="369">
        <v>-0.69</v>
      </c>
      <c r="AB51" s="370">
        <v>-0.65500000000000003</v>
      </c>
      <c r="AC51" s="370">
        <v>-0.62000000000000011</v>
      </c>
      <c r="AD51" s="371">
        <v>-0.61</v>
      </c>
      <c r="AE51" s="371">
        <v>-0.58499999999999996</v>
      </c>
      <c r="AF51" s="372">
        <v>-0.44</v>
      </c>
      <c r="AG51" s="433"/>
      <c r="AH51" s="538"/>
      <c r="AI51" s="433" t="s">
        <v>186</v>
      </c>
      <c r="AJ51" s="368">
        <v>-0.73499999999999999</v>
      </c>
      <c r="AK51" s="440">
        <v>-0.70499999999999996</v>
      </c>
      <c r="AL51" s="369">
        <v>-0.72</v>
      </c>
      <c r="AM51" s="370">
        <v>-0.7</v>
      </c>
      <c r="AN51" s="370">
        <v>-0.69</v>
      </c>
      <c r="AO51" s="371">
        <v>-0.67500000000000004</v>
      </c>
      <c r="AP51" s="371">
        <v>-0.66500000000000004</v>
      </c>
      <c r="AQ51" s="372">
        <v>-0.53</v>
      </c>
    </row>
    <row r="52" spans="1:43" x14ac:dyDescent="0.25">
      <c r="A52" s="358"/>
      <c r="B52" t="s">
        <v>213</v>
      </c>
      <c r="C52" s="373">
        <v>-0.57499999999999996</v>
      </c>
      <c r="D52" s="374">
        <v>-0.57499999999999996</v>
      </c>
      <c r="E52" s="375">
        <v>-0.57499999999999996</v>
      </c>
      <c r="F52" s="376">
        <v>-0.56499999999999995</v>
      </c>
      <c r="G52" s="376">
        <v>-0.56499999999999995</v>
      </c>
      <c r="H52" s="377">
        <v>-0.52500000000000002</v>
      </c>
      <c r="I52" s="377">
        <v>-0.49</v>
      </c>
      <c r="J52" s="378">
        <v>-0.35499999999999998</v>
      </c>
      <c r="K52" s="433"/>
      <c r="L52" s="538"/>
      <c r="M52" s="433" t="s">
        <v>213</v>
      </c>
      <c r="N52" s="373">
        <v>-0.62500000000000011</v>
      </c>
      <c r="O52" s="374">
        <v>-0.6</v>
      </c>
      <c r="P52" s="375">
        <v>-0.6150000000000001</v>
      </c>
      <c r="Q52" s="376">
        <v>-0.61499999999999999</v>
      </c>
      <c r="R52" s="376">
        <v>-0.60499999999999998</v>
      </c>
      <c r="S52" s="377">
        <v>-0.57499999999999996</v>
      </c>
      <c r="T52" s="377">
        <v>-0.55000000000000004</v>
      </c>
      <c r="U52" s="378">
        <v>-0.40500000000000003</v>
      </c>
      <c r="V52" s="433"/>
      <c r="W52" s="538"/>
      <c r="X52" s="433" t="s">
        <v>213</v>
      </c>
      <c r="Y52" s="373">
        <v>-0.66500000000000004</v>
      </c>
      <c r="Z52" s="374">
        <v>-0.65</v>
      </c>
      <c r="AA52" s="375">
        <v>-0.66500000000000004</v>
      </c>
      <c r="AB52" s="376">
        <v>-0.65</v>
      </c>
      <c r="AC52" s="376">
        <v>-0.63500000000000001</v>
      </c>
      <c r="AD52" s="377">
        <v>-0.60499999999999998</v>
      </c>
      <c r="AE52" s="377">
        <v>-0.59</v>
      </c>
      <c r="AF52" s="378">
        <v>-0.47499999999999998</v>
      </c>
      <c r="AG52" s="433"/>
      <c r="AH52" s="538"/>
      <c r="AI52" s="433" t="s">
        <v>213</v>
      </c>
      <c r="AJ52" s="373">
        <v>-0.72499999999999998</v>
      </c>
      <c r="AK52" s="374">
        <v>-0.71</v>
      </c>
      <c r="AL52" s="375">
        <v>-0.70499999999999996</v>
      </c>
      <c r="AM52" s="376">
        <v>-0.71499999999999997</v>
      </c>
      <c r="AN52" s="376">
        <v>-0.71499999999999997</v>
      </c>
      <c r="AO52" s="377">
        <v>-0.67500000000000004</v>
      </c>
      <c r="AP52" s="377">
        <v>-0.67</v>
      </c>
      <c r="AQ52" s="378">
        <v>-0.54</v>
      </c>
    </row>
    <row r="53" spans="1:43" x14ac:dyDescent="0.25">
      <c r="A53" s="358"/>
      <c r="B53" t="s">
        <v>233</v>
      </c>
      <c r="C53" s="379">
        <v>-0.55500000000000005</v>
      </c>
      <c r="D53" s="380">
        <v>-0.54500000000000004</v>
      </c>
      <c r="E53" s="381">
        <v>-0.54500000000000004</v>
      </c>
      <c r="F53" s="376">
        <v>-0.54500000000000004</v>
      </c>
      <c r="G53" s="376">
        <v>-0.53</v>
      </c>
      <c r="H53" s="377">
        <v>-0.505</v>
      </c>
      <c r="I53" s="377">
        <v>-0.495</v>
      </c>
      <c r="J53" s="378">
        <v>-0.34</v>
      </c>
      <c r="K53" s="433"/>
      <c r="L53" s="538"/>
      <c r="M53" s="433" t="s">
        <v>233</v>
      </c>
      <c r="N53" s="379">
        <v>-0.6</v>
      </c>
      <c r="O53" s="380">
        <v>-0.60499999999999998</v>
      </c>
      <c r="P53" s="381">
        <v>-0.59</v>
      </c>
      <c r="Q53" s="376">
        <v>-0.59499999999999997</v>
      </c>
      <c r="R53" s="376">
        <v>-0.57999999999999996</v>
      </c>
      <c r="S53" s="377">
        <v>-0.55500000000000005</v>
      </c>
      <c r="T53" s="377">
        <v>-0.56000000000000005</v>
      </c>
      <c r="U53" s="378">
        <v>-0.41499999999999998</v>
      </c>
      <c r="V53" s="433"/>
      <c r="W53" s="538"/>
      <c r="X53" s="433" t="s">
        <v>233</v>
      </c>
      <c r="Y53" s="379">
        <v>-0.66</v>
      </c>
      <c r="Z53" s="380">
        <v>-0.65500000000000003</v>
      </c>
      <c r="AA53" s="381">
        <v>-0.65</v>
      </c>
      <c r="AB53" s="376">
        <v>-0.63</v>
      </c>
      <c r="AC53" s="376">
        <v>-0.61499999999999999</v>
      </c>
      <c r="AD53" s="377">
        <v>-0.6</v>
      </c>
      <c r="AE53" s="377">
        <v>-0.61</v>
      </c>
      <c r="AF53" s="378">
        <v>-0.45</v>
      </c>
      <c r="AG53" s="433"/>
      <c r="AH53" s="538"/>
      <c r="AI53" s="433" t="s">
        <v>233</v>
      </c>
      <c r="AJ53" s="379">
        <v>-0.72</v>
      </c>
      <c r="AK53" s="380">
        <v>-0.69499999999999995</v>
      </c>
      <c r="AL53" s="381">
        <v>-0.69</v>
      </c>
      <c r="AM53" s="376">
        <v>-0.71</v>
      </c>
      <c r="AN53" s="376">
        <v>-0.7</v>
      </c>
      <c r="AO53" s="377">
        <v>-0.66</v>
      </c>
      <c r="AP53" s="377">
        <v>-0.68</v>
      </c>
      <c r="AQ53" s="378">
        <v>-0.52500000000000002</v>
      </c>
    </row>
    <row r="54" spans="1:43" x14ac:dyDescent="0.25">
      <c r="A54" s="358"/>
      <c r="B54" t="s">
        <v>215</v>
      </c>
      <c r="C54" s="382">
        <v>-0.56499999999999995</v>
      </c>
      <c r="D54" s="383">
        <v>-0.56500000000000006</v>
      </c>
      <c r="E54" s="383">
        <v>-0.54500000000000004</v>
      </c>
      <c r="F54" s="384">
        <v>-0.53500000000000003</v>
      </c>
      <c r="G54" s="384">
        <v>-0.51</v>
      </c>
      <c r="H54" s="393">
        <v>-0.505</v>
      </c>
      <c r="I54" s="393">
        <v>-0.47499999999999998</v>
      </c>
      <c r="J54" s="394">
        <v>-0.36</v>
      </c>
      <c r="K54" s="433"/>
      <c r="L54" s="538"/>
      <c r="M54" s="433" t="s">
        <v>215</v>
      </c>
      <c r="N54" s="382">
        <v>-0.59</v>
      </c>
      <c r="O54" s="383">
        <v>-0.59</v>
      </c>
      <c r="P54" s="383">
        <v>-0.57499999999999996</v>
      </c>
      <c r="Q54" s="384">
        <v>-0.56000000000000005</v>
      </c>
      <c r="R54" s="384">
        <v>-0.55500000000000005</v>
      </c>
      <c r="S54" s="393">
        <v>-0.56500000000000006</v>
      </c>
      <c r="T54" s="393">
        <v>-0.54500000000000004</v>
      </c>
      <c r="U54" s="394">
        <v>-0.39500000000000002</v>
      </c>
      <c r="V54" s="433"/>
      <c r="W54" s="538"/>
      <c r="X54" s="433" t="s">
        <v>215</v>
      </c>
      <c r="Y54" s="382">
        <v>-0.63</v>
      </c>
      <c r="Z54" s="383">
        <v>-0.62500000000000011</v>
      </c>
      <c r="AA54" s="383">
        <v>-0.60999999999999988</v>
      </c>
      <c r="AB54" s="384">
        <v>-0.6</v>
      </c>
      <c r="AC54" s="384">
        <v>-0.58499999999999996</v>
      </c>
      <c r="AD54" s="393">
        <v>-0.59</v>
      </c>
      <c r="AE54" s="393">
        <v>-0.60499999999999998</v>
      </c>
      <c r="AF54" s="394">
        <v>-0.43</v>
      </c>
      <c r="AG54" s="433"/>
      <c r="AH54" s="538"/>
      <c r="AI54" s="433" t="s">
        <v>215</v>
      </c>
      <c r="AJ54" s="382">
        <v>-0.68</v>
      </c>
      <c r="AK54" s="383">
        <v>-0.68500000000000005</v>
      </c>
      <c r="AL54" s="383">
        <v>-0.67</v>
      </c>
      <c r="AM54" s="384">
        <v>-0.68</v>
      </c>
      <c r="AN54" s="384">
        <v>-0.67500000000000004</v>
      </c>
      <c r="AO54" s="393">
        <v>-0.64500000000000002</v>
      </c>
      <c r="AP54" s="393">
        <v>-0.66500000000000004</v>
      </c>
      <c r="AQ54" s="394">
        <v>-0.495</v>
      </c>
    </row>
    <row r="55" spans="1:43" x14ac:dyDescent="0.25">
      <c r="A55" s="358"/>
      <c r="B55" t="s">
        <v>250</v>
      </c>
      <c r="C55" s="382">
        <v>-0.51500000000000001</v>
      </c>
      <c r="D55" s="383">
        <v>-0.51500000000000001</v>
      </c>
      <c r="E55" s="383">
        <v>-0.495</v>
      </c>
      <c r="F55" s="384">
        <v>-0.505</v>
      </c>
      <c r="G55" s="384">
        <v>-0.51500000000000001</v>
      </c>
      <c r="H55" s="393">
        <v>-0.47</v>
      </c>
      <c r="I55" s="393">
        <v>-0.46</v>
      </c>
      <c r="J55" s="394">
        <v>-0.375</v>
      </c>
      <c r="K55" s="433"/>
      <c r="L55" s="538"/>
      <c r="M55" s="433" t="s">
        <v>250</v>
      </c>
      <c r="N55" s="382">
        <v>-0.54</v>
      </c>
      <c r="O55" s="383">
        <v>-0.53999999999999992</v>
      </c>
      <c r="P55" s="383">
        <v>-0.55500000000000005</v>
      </c>
      <c r="Q55" s="384">
        <v>-0.53500000000000003</v>
      </c>
      <c r="R55" s="384">
        <v>-0.54500000000000004</v>
      </c>
      <c r="S55" s="393">
        <v>-0.53500000000000003</v>
      </c>
      <c r="T55" s="393">
        <v>-0.53</v>
      </c>
      <c r="U55" s="394">
        <v>-0.42499999999999999</v>
      </c>
      <c r="V55" s="433"/>
      <c r="W55" s="538"/>
      <c r="X55" s="433" t="s">
        <v>250</v>
      </c>
      <c r="Y55" s="382">
        <v>-0.60499999999999998</v>
      </c>
      <c r="Z55" s="383">
        <v>-0.61499999999999999</v>
      </c>
      <c r="AA55" s="383">
        <v>-0.6</v>
      </c>
      <c r="AB55" s="384">
        <v>-0.59</v>
      </c>
      <c r="AC55" s="384">
        <v>-0.57999999999999996</v>
      </c>
      <c r="AD55" s="393">
        <v>-0.57000000000000006</v>
      </c>
      <c r="AE55" s="393">
        <v>-0.58499999999999996</v>
      </c>
      <c r="AF55" s="394">
        <v>-0.44500000000000001</v>
      </c>
      <c r="AG55" s="433"/>
      <c r="AH55" s="538"/>
      <c r="AI55" s="433" t="s">
        <v>250</v>
      </c>
      <c r="AJ55" s="382">
        <v>-0.68</v>
      </c>
      <c r="AK55" s="383">
        <v>-0.66500000000000004</v>
      </c>
      <c r="AL55" s="383">
        <v>-0.66</v>
      </c>
      <c r="AM55" s="384">
        <v>-0.66</v>
      </c>
      <c r="AN55" s="384">
        <v>-0.64</v>
      </c>
      <c r="AO55" s="393">
        <v>-0.64</v>
      </c>
      <c r="AP55" s="393">
        <v>-0.64500000000000002</v>
      </c>
      <c r="AQ55" s="394">
        <v>-0.52500000000000002</v>
      </c>
    </row>
    <row r="56" spans="1:43" x14ac:dyDescent="0.25">
      <c r="A56" s="358"/>
      <c r="B56" t="s">
        <v>258</v>
      </c>
      <c r="C56" s="382">
        <v>-0.48</v>
      </c>
      <c r="D56" s="383">
        <v>-0.47499999999999998</v>
      </c>
      <c r="E56" s="383">
        <v>-0.47499999999999998</v>
      </c>
      <c r="F56" s="384">
        <v>-0.47</v>
      </c>
      <c r="G56" s="384">
        <v>-0.46</v>
      </c>
      <c r="H56" s="393">
        <v>-0.46</v>
      </c>
      <c r="I56" s="393">
        <v>-0.47499999999999998</v>
      </c>
      <c r="J56" s="394">
        <v>-0.36</v>
      </c>
      <c r="K56" s="433"/>
      <c r="L56" s="538"/>
      <c r="M56" s="433" t="s">
        <v>258</v>
      </c>
      <c r="N56" s="382">
        <v>-0.55500000000000005</v>
      </c>
      <c r="O56" s="383">
        <v>-0.54</v>
      </c>
      <c r="P56" s="383">
        <v>-0.54</v>
      </c>
      <c r="Q56" s="384">
        <v>-0.53500000000000003</v>
      </c>
      <c r="R56" s="384">
        <v>-0.53500000000000003</v>
      </c>
      <c r="S56" s="393">
        <v>-0.52</v>
      </c>
      <c r="T56" s="393">
        <v>-0.52500000000000002</v>
      </c>
      <c r="U56" s="394">
        <v>-0.41499999999999998</v>
      </c>
      <c r="V56" s="433"/>
      <c r="W56" s="538"/>
      <c r="X56" s="433" t="s">
        <v>258</v>
      </c>
      <c r="Y56" s="382">
        <v>-0.57499999999999996</v>
      </c>
      <c r="Z56" s="383">
        <v>-0.56000000000000005</v>
      </c>
      <c r="AA56" s="383">
        <v>-0.57499999999999996</v>
      </c>
      <c r="AB56" s="384">
        <v>-0.56000000000000005</v>
      </c>
      <c r="AC56" s="384">
        <v>-0.54</v>
      </c>
      <c r="AD56" s="393">
        <v>-0.53500000000000003</v>
      </c>
      <c r="AE56" s="393">
        <v>-0.57999999999999996</v>
      </c>
      <c r="AF56" s="394">
        <v>-0.45</v>
      </c>
      <c r="AG56" s="433"/>
      <c r="AH56" s="538"/>
      <c r="AI56" s="433" t="s">
        <v>258</v>
      </c>
      <c r="AJ56" s="382">
        <v>-0.66500000000000004</v>
      </c>
      <c r="AK56" s="383">
        <v>-0.64500000000000002</v>
      </c>
      <c r="AL56" s="383">
        <v>-0.65</v>
      </c>
      <c r="AM56" s="384">
        <v>-0.63500000000000001</v>
      </c>
      <c r="AN56" s="384">
        <v>-0.60499999999999998</v>
      </c>
      <c r="AO56" s="393">
        <v>-0.61499999999999999</v>
      </c>
      <c r="AP56" s="393">
        <v>-0.65</v>
      </c>
      <c r="AQ56" s="394">
        <v>-0.53500000000000003</v>
      </c>
    </row>
    <row r="57" spans="1:43" x14ac:dyDescent="0.25">
      <c r="A57" s="358"/>
      <c r="B57" t="s">
        <v>265</v>
      </c>
      <c r="C57" s="385">
        <v>-0.47499999999999998</v>
      </c>
      <c r="D57" s="386">
        <v>-0.47</v>
      </c>
      <c r="E57" s="386">
        <v>-0.46</v>
      </c>
      <c r="F57" s="387">
        <v>-0.45</v>
      </c>
      <c r="G57" s="387">
        <v>-0.45500000000000002</v>
      </c>
      <c r="H57" s="441">
        <v>-0.44500000000000001</v>
      </c>
      <c r="I57" s="441">
        <v>-0.44500000000000001</v>
      </c>
      <c r="J57" s="442">
        <v>-0.315</v>
      </c>
      <c r="K57" s="433"/>
      <c r="L57" s="538"/>
      <c r="M57" s="433" t="s">
        <v>265</v>
      </c>
      <c r="N57" s="385">
        <v>-0.52500000000000002</v>
      </c>
      <c r="O57" s="386">
        <v>-0.52500000000000002</v>
      </c>
      <c r="P57" s="386">
        <v>-0.52500000000000002</v>
      </c>
      <c r="Q57" s="387">
        <v>-0.52500000000000002</v>
      </c>
      <c r="R57" s="387">
        <v>-0.53</v>
      </c>
      <c r="S57" s="441">
        <v>-0.52500000000000002</v>
      </c>
      <c r="T57" s="441">
        <v>-0.51500000000000001</v>
      </c>
      <c r="U57" s="442">
        <v>-0.38500000000000001</v>
      </c>
      <c r="V57" s="433"/>
      <c r="W57" s="538"/>
      <c r="X57" s="433" t="s">
        <v>265</v>
      </c>
      <c r="Y57" s="385">
        <v>-0.56999999999999995</v>
      </c>
      <c r="Z57" s="386">
        <v>-0.56499999999999995</v>
      </c>
      <c r="AA57" s="386">
        <v>-0.55500000000000005</v>
      </c>
      <c r="AB57" s="387">
        <v>-0.55000000000000004</v>
      </c>
      <c r="AC57" s="387">
        <v>-0.54500000000000004</v>
      </c>
      <c r="AD57" s="441">
        <v>-0.55000000000000004</v>
      </c>
      <c r="AE57" s="441">
        <v>-0.55000000000000004</v>
      </c>
      <c r="AF57" s="442">
        <v>-0.43</v>
      </c>
      <c r="AG57" s="433"/>
      <c r="AH57" s="538"/>
      <c r="AI57" s="433" t="s">
        <v>265</v>
      </c>
      <c r="AJ57" s="385">
        <v>-0.63</v>
      </c>
      <c r="AK57" s="386">
        <v>-0.63500000000000001</v>
      </c>
      <c r="AL57" s="386">
        <v>-0.63</v>
      </c>
      <c r="AM57" s="387">
        <v>-0.61499999999999999</v>
      </c>
      <c r="AN57" s="387">
        <v>-0.61499999999999999</v>
      </c>
      <c r="AO57" s="441">
        <v>-0.61</v>
      </c>
      <c r="AP57" s="441">
        <v>-0.63</v>
      </c>
      <c r="AQ57" s="442">
        <v>-0.51500000000000001</v>
      </c>
    </row>
    <row r="58" spans="1:43" x14ac:dyDescent="0.25">
      <c r="A58" s="358"/>
      <c r="B58" t="s">
        <v>273</v>
      </c>
      <c r="C58" s="385">
        <v>-0.46500000000000002</v>
      </c>
      <c r="D58" s="386">
        <v>-0.44</v>
      </c>
      <c r="E58" s="386">
        <v>-0.44</v>
      </c>
      <c r="F58" s="387">
        <v>-0.44500000000000001</v>
      </c>
      <c r="G58" s="387">
        <v>-0.42</v>
      </c>
      <c r="H58" s="441">
        <v>-0.435</v>
      </c>
      <c r="I58" s="441">
        <v>-0.435</v>
      </c>
      <c r="J58" s="442">
        <v>-0.30499999999999999</v>
      </c>
      <c r="K58" s="433"/>
      <c r="L58" s="538"/>
      <c r="M58" s="433" t="s">
        <v>273</v>
      </c>
      <c r="N58" s="385">
        <v>-0.51</v>
      </c>
      <c r="O58" s="386">
        <v>-0.505</v>
      </c>
      <c r="P58" s="386">
        <v>-0.51</v>
      </c>
      <c r="Q58" s="387">
        <v>-0.49</v>
      </c>
      <c r="R58" s="387">
        <v>-0.5</v>
      </c>
      <c r="S58" s="441">
        <v>-0.495</v>
      </c>
      <c r="T58" s="441">
        <v>-0.48499999999999999</v>
      </c>
      <c r="U58" s="442">
        <v>-0.39</v>
      </c>
      <c r="V58" s="433"/>
      <c r="W58" s="538"/>
      <c r="X58" s="433" t="s">
        <v>273</v>
      </c>
      <c r="Y58" s="385">
        <v>-0.56999999999999995</v>
      </c>
      <c r="Z58" s="386">
        <v>-0.54500000000000004</v>
      </c>
      <c r="AA58" s="386">
        <v>-0.54</v>
      </c>
      <c r="AB58" s="387">
        <v>-0.53500000000000003</v>
      </c>
      <c r="AC58" s="387">
        <v>-0.53</v>
      </c>
      <c r="AD58" s="441">
        <v>-0.54</v>
      </c>
      <c r="AE58" s="441">
        <v>-0.52500000000000002</v>
      </c>
      <c r="AF58" s="442">
        <v>-0.43</v>
      </c>
      <c r="AG58" s="433"/>
      <c r="AH58" s="538"/>
      <c r="AI58" s="433" t="s">
        <v>273</v>
      </c>
      <c r="AJ58" s="385">
        <v>-0.65</v>
      </c>
      <c r="AK58" s="386">
        <v>-0.63500000000000001</v>
      </c>
      <c r="AL58" s="386">
        <v>-0.64</v>
      </c>
      <c r="AM58" s="387">
        <v>-0.63500000000000001</v>
      </c>
      <c r="AN58" s="387">
        <v>-0.625</v>
      </c>
      <c r="AO58" s="441">
        <v>-0.62000000000000011</v>
      </c>
      <c r="AP58" s="441">
        <v>-0.60499999999999998</v>
      </c>
      <c r="AQ58" s="442">
        <v>-0.495</v>
      </c>
    </row>
    <row r="59" spans="1:43" x14ac:dyDescent="0.25">
      <c r="A59" s="358"/>
      <c r="B59" t="s">
        <v>279</v>
      </c>
      <c r="C59" s="385">
        <v>-0.47499999999999998</v>
      </c>
      <c r="D59" s="386">
        <v>-0.44500000000000001</v>
      </c>
      <c r="E59" s="386">
        <v>-0.44</v>
      </c>
      <c r="F59" s="387">
        <v>-0.44500000000000001</v>
      </c>
      <c r="G59" s="387">
        <v>-0.45500000000000002</v>
      </c>
      <c r="H59" s="441">
        <v>-0.44</v>
      </c>
      <c r="I59" s="441">
        <v>-0.45500000000000002</v>
      </c>
      <c r="J59" s="442">
        <v>-0.30499999999999999</v>
      </c>
      <c r="K59" s="433"/>
      <c r="L59" s="538"/>
      <c r="M59" s="433" t="s">
        <v>279</v>
      </c>
      <c r="N59" s="385">
        <v>-0.53</v>
      </c>
      <c r="O59" s="386">
        <v>-0.51500000000000001</v>
      </c>
      <c r="P59" s="386">
        <v>-0.505</v>
      </c>
      <c r="Q59" s="387">
        <v>-0.495</v>
      </c>
      <c r="R59" s="387">
        <v>-0.495</v>
      </c>
      <c r="S59" s="441">
        <v>-0.495</v>
      </c>
      <c r="T59" s="441">
        <v>-0.48499999999999999</v>
      </c>
      <c r="U59" s="442">
        <v>-0.38500000000000001</v>
      </c>
      <c r="V59" s="433"/>
      <c r="W59" s="538"/>
      <c r="X59" s="433" t="s">
        <v>279</v>
      </c>
      <c r="Y59" s="385">
        <v>-0.56999999999999995</v>
      </c>
      <c r="Z59" s="386">
        <v>-0.54500000000000004</v>
      </c>
      <c r="AA59" s="386">
        <v>-0.53</v>
      </c>
      <c r="AB59" s="387">
        <v>-0.52</v>
      </c>
      <c r="AC59" s="387">
        <v>-0.53</v>
      </c>
      <c r="AD59" s="441">
        <v>-0.54</v>
      </c>
      <c r="AE59" s="441">
        <v>-0.52</v>
      </c>
      <c r="AF59" s="442">
        <v>-0.40500000000000003</v>
      </c>
      <c r="AG59" s="433"/>
      <c r="AH59" s="538"/>
      <c r="AI59" s="433" t="s">
        <v>279</v>
      </c>
      <c r="AJ59" s="385">
        <v>-0.65</v>
      </c>
      <c r="AK59" s="386">
        <v>-0.64500000000000002</v>
      </c>
      <c r="AL59" s="386">
        <v>-0.62</v>
      </c>
      <c r="AM59" s="387">
        <v>-0.59</v>
      </c>
      <c r="AN59" s="387">
        <v>-0.61</v>
      </c>
      <c r="AO59" s="441">
        <v>-0.60499999999999998</v>
      </c>
      <c r="AP59" s="441">
        <v>-0.6</v>
      </c>
      <c r="AQ59" s="442">
        <v>-0.48499999999999999</v>
      </c>
    </row>
    <row r="60" spans="1:43" x14ac:dyDescent="0.25">
      <c r="A60" s="358"/>
      <c r="B60" t="s">
        <v>285</v>
      </c>
      <c r="C60" s="388">
        <v>-0.47499999999999998</v>
      </c>
      <c r="D60" s="389">
        <v>-0.45500000000000002</v>
      </c>
      <c r="E60" s="389">
        <v>-0.45500000000000002</v>
      </c>
      <c r="F60" s="390">
        <v>-0.44</v>
      </c>
      <c r="G60" s="390">
        <v>-0.42499999999999999</v>
      </c>
      <c r="H60" s="443">
        <v>-0.42499999999999999</v>
      </c>
      <c r="I60" s="443">
        <v>-0.44500000000000001</v>
      </c>
      <c r="J60" s="444">
        <v>-0.34499999999999997</v>
      </c>
      <c r="K60" s="433"/>
      <c r="M60" s="433" t="s">
        <v>285</v>
      </c>
      <c r="N60" s="388">
        <v>-0.52500000000000002</v>
      </c>
      <c r="O60" s="389">
        <v>-0.505</v>
      </c>
      <c r="P60" s="389">
        <v>-0.495</v>
      </c>
      <c r="Q60" s="390">
        <v>-0.48</v>
      </c>
      <c r="R60" s="390">
        <v>-0.46500000000000002</v>
      </c>
      <c r="S60" s="443">
        <v>-0.47499999999999998</v>
      </c>
      <c r="T60" s="443">
        <v>-0.495</v>
      </c>
      <c r="U60" s="444">
        <v>-0.375</v>
      </c>
      <c r="V60" s="433"/>
      <c r="X60" s="433" t="s">
        <v>285</v>
      </c>
      <c r="Y60" s="388">
        <v>-0.55500000000000005</v>
      </c>
      <c r="Z60" s="389">
        <v>-0.54</v>
      </c>
      <c r="AA60" s="389">
        <v>-0.52</v>
      </c>
      <c r="AB60" s="390">
        <v>-0.53</v>
      </c>
      <c r="AC60" s="390">
        <v>-0.52</v>
      </c>
      <c r="AD60" s="443">
        <v>-0.5</v>
      </c>
      <c r="AE60" s="443">
        <v>-0.505</v>
      </c>
      <c r="AF60" s="444">
        <v>-0.42499999999999999</v>
      </c>
      <c r="AG60" s="433"/>
      <c r="AI60" s="433" t="s">
        <v>285</v>
      </c>
      <c r="AJ60" s="388">
        <v>-0.65</v>
      </c>
      <c r="AK60" s="389">
        <v>-0.625</v>
      </c>
      <c r="AL60" s="389">
        <v>-0.61999999999999988</v>
      </c>
      <c r="AM60" s="390">
        <v>-0.59499999999999997</v>
      </c>
      <c r="AN60" s="390">
        <v>-0.59</v>
      </c>
      <c r="AO60" s="443">
        <v>-0.57499999999999996</v>
      </c>
      <c r="AP60" s="443">
        <v>-0.58499999999999996</v>
      </c>
      <c r="AQ60" s="444">
        <v>-0.51</v>
      </c>
    </row>
    <row r="62" spans="1:43" x14ac:dyDescent="0.25">
      <c r="C62" s="37"/>
      <c r="N62" s="37"/>
      <c r="Y62" s="37"/>
      <c r="AJ62" s="37"/>
    </row>
  </sheetData>
  <sheetProtection algorithmName="SHA-512" hashValue="GdFSYriic84LLIZiALtyxPBGILY5dlG4C5aygXRb5RhoRT+q7qLf8rbPtizm0SNtHgOe5kMaDIAfLLGik6Uxjw==" saltValue="hrEz9wrEtghp8iyaFW+f8w==" spinCount="100000" sheet="1" objects="1" scenarios="1" autoFilter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1"/>
  <dimension ref="A1:AO16"/>
  <sheetViews>
    <sheetView workbookViewId="0"/>
  </sheetViews>
  <sheetFormatPr defaultRowHeight="15" x14ac:dyDescent="0.25"/>
  <cols>
    <col min="1" max="1" width="7.7109375" customWidth="1"/>
    <col min="2" max="2" width="8" customWidth="1"/>
    <col min="5" max="5" width="7.7109375" customWidth="1"/>
    <col min="7" max="7" width="8.42578125" customWidth="1"/>
  </cols>
  <sheetData>
    <row r="1" spans="1:41" x14ac:dyDescent="0.3">
      <c r="A1" s="38" t="s">
        <v>164</v>
      </c>
      <c r="B1" s="38" t="s">
        <v>338</v>
      </c>
      <c r="D1" s="38" t="s">
        <v>165</v>
      </c>
      <c r="E1" s="38" t="s">
        <v>339</v>
      </c>
      <c r="G1" s="38" t="s">
        <v>8</v>
      </c>
      <c r="H1" s="38" t="s">
        <v>340</v>
      </c>
      <c r="J1" s="38" t="s">
        <v>3</v>
      </c>
      <c r="K1" s="38" t="s">
        <v>341</v>
      </c>
      <c r="M1" s="38" t="s">
        <v>342</v>
      </c>
      <c r="N1" s="38" t="s">
        <v>341</v>
      </c>
      <c r="S1" s="38" t="s">
        <v>167</v>
      </c>
      <c r="T1" s="38" t="s">
        <v>341</v>
      </c>
      <c r="V1" s="38" t="s">
        <v>3</v>
      </c>
      <c r="W1" s="38" t="s">
        <v>341</v>
      </c>
      <c r="Y1" s="38" t="s">
        <v>164</v>
      </c>
      <c r="Z1" s="38" t="s">
        <v>341</v>
      </c>
      <c r="AB1" s="38" t="s">
        <v>165</v>
      </c>
      <c r="AC1" s="38" t="s">
        <v>341</v>
      </c>
      <c r="AE1" s="38" t="s">
        <v>917</v>
      </c>
      <c r="AF1" s="38"/>
      <c r="AH1" s="38" t="s">
        <v>3</v>
      </c>
      <c r="AI1" s="38" t="s">
        <v>341</v>
      </c>
      <c r="AK1" s="38" t="s">
        <v>164</v>
      </c>
      <c r="AL1" s="38" t="s">
        <v>341</v>
      </c>
      <c r="AN1" s="38" t="s">
        <v>165</v>
      </c>
      <c r="AO1" s="38" t="s">
        <v>341</v>
      </c>
    </row>
    <row r="2" spans="1:41" x14ac:dyDescent="0.3">
      <c r="A2" t="s">
        <v>186</v>
      </c>
      <c r="B2">
        <v>2</v>
      </c>
      <c r="D2" t="s">
        <v>187</v>
      </c>
      <c r="E2">
        <v>4</v>
      </c>
      <c r="G2">
        <v>0.3</v>
      </c>
      <c r="H2" t="str">
        <f t="shared" ref="H2:H12" si="0">TEXT(G2,"0.00")&amp;"-"&amp;TEXT(G3-0.01,"0.00")</f>
        <v>0.30-0.34</v>
      </c>
      <c r="J2" t="s">
        <v>22</v>
      </c>
      <c r="K2">
        <v>0</v>
      </c>
      <c r="M2" t="s">
        <v>343</v>
      </c>
      <c r="N2">
        <v>0</v>
      </c>
      <c r="S2" t="s">
        <v>344</v>
      </c>
      <c r="T2">
        <v>0</v>
      </c>
      <c r="V2" t="s">
        <v>22</v>
      </c>
      <c r="W2">
        <v>2</v>
      </c>
      <c r="Y2" t="s">
        <v>186</v>
      </c>
      <c r="Z2">
        <v>1</v>
      </c>
      <c r="AB2" t="s">
        <v>187</v>
      </c>
      <c r="AC2">
        <v>3</v>
      </c>
      <c r="AE2" t="s">
        <v>919</v>
      </c>
      <c r="AF2">
        <v>0</v>
      </c>
      <c r="AH2" t="s">
        <v>22</v>
      </c>
      <c r="AI2">
        <v>2</v>
      </c>
      <c r="AK2" t="s">
        <v>186</v>
      </c>
      <c r="AL2">
        <v>1</v>
      </c>
      <c r="AN2" t="s">
        <v>187</v>
      </c>
      <c r="AO2">
        <v>3</v>
      </c>
    </row>
    <row r="3" spans="1:41" x14ac:dyDescent="0.3">
      <c r="A3" t="s">
        <v>213</v>
      </c>
      <c r="B3">
        <v>3</v>
      </c>
      <c r="D3" t="s">
        <v>214</v>
      </c>
      <c r="E3">
        <v>5</v>
      </c>
      <c r="G3">
        <v>0.35</v>
      </c>
      <c r="H3" t="str">
        <f t="shared" si="0"/>
        <v>0.35-0.39</v>
      </c>
      <c r="J3" t="s">
        <v>36</v>
      </c>
      <c r="K3">
        <v>12</v>
      </c>
      <c r="M3" t="s">
        <v>188</v>
      </c>
      <c r="N3">
        <f>N2+11</f>
        <v>11</v>
      </c>
      <c r="S3" t="s">
        <v>343</v>
      </c>
      <c r="T3">
        <v>0</v>
      </c>
      <c r="V3" t="s">
        <v>36</v>
      </c>
      <c r="W3">
        <f>W2+12</f>
        <v>14</v>
      </c>
      <c r="Y3" t="s">
        <v>213</v>
      </c>
      <c r="Z3">
        <v>2</v>
      </c>
      <c r="AB3" t="s">
        <v>214</v>
      </c>
      <c r="AC3">
        <v>4</v>
      </c>
      <c r="AE3" t="s">
        <v>188</v>
      </c>
      <c r="AF3">
        <f>AF2+11</f>
        <v>11</v>
      </c>
      <c r="AH3" t="s">
        <v>36</v>
      </c>
      <c r="AI3">
        <f>AI2+12</f>
        <v>14</v>
      </c>
      <c r="AK3" t="s">
        <v>213</v>
      </c>
      <c r="AL3">
        <v>2</v>
      </c>
      <c r="AN3" t="s">
        <v>214</v>
      </c>
      <c r="AO3">
        <v>4</v>
      </c>
    </row>
    <row r="4" spans="1:41" x14ac:dyDescent="0.3">
      <c r="A4" t="s">
        <v>233</v>
      </c>
      <c r="B4">
        <v>4</v>
      </c>
      <c r="D4" t="s">
        <v>234</v>
      </c>
      <c r="E4">
        <v>6</v>
      </c>
      <c r="G4">
        <v>0.4</v>
      </c>
      <c r="H4" t="str">
        <f t="shared" si="0"/>
        <v>0.40-0.44</v>
      </c>
      <c r="J4" t="s">
        <v>58</v>
      </c>
      <c r="K4">
        <f>K3+12</f>
        <v>24</v>
      </c>
      <c r="M4" t="s">
        <v>202</v>
      </c>
      <c r="N4">
        <f>N3+11</f>
        <v>22</v>
      </c>
      <c r="S4" t="s">
        <v>188</v>
      </c>
      <c r="T4">
        <f>T3+11</f>
        <v>11</v>
      </c>
      <c r="V4" t="s">
        <v>58</v>
      </c>
      <c r="W4">
        <f>W3+12</f>
        <v>26</v>
      </c>
      <c r="Y4" t="s">
        <v>233</v>
      </c>
      <c r="Z4">
        <v>3</v>
      </c>
      <c r="AB4" t="s">
        <v>234</v>
      </c>
      <c r="AC4">
        <v>5</v>
      </c>
      <c r="AE4" t="s">
        <v>202</v>
      </c>
      <c r="AF4">
        <f>AF3+11</f>
        <v>22</v>
      </c>
      <c r="AH4" t="s">
        <v>58</v>
      </c>
      <c r="AI4">
        <f>AI3+12</f>
        <v>26</v>
      </c>
      <c r="AK4" t="s">
        <v>233</v>
      </c>
      <c r="AL4">
        <v>3</v>
      </c>
      <c r="AN4" t="s">
        <v>234</v>
      </c>
      <c r="AO4">
        <v>5</v>
      </c>
    </row>
    <row r="5" spans="1:41" x14ac:dyDescent="0.3">
      <c r="A5" t="s">
        <v>215</v>
      </c>
      <c r="B5">
        <v>5</v>
      </c>
      <c r="D5" t="s">
        <v>243</v>
      </c>
      <c r="E5">
        <v>7</v>
      </c>
      <c r="G5">
        <v>0.45</v>
      </c>
      <c r="H5" t="str">
        <f t="shared" si="0"/>
        <v>0.45-0.49</v>
      </c>
      <c r="J5" t="s">
        <v>69</v>
      </c>
      <c r="K5">
        <f>K4+12</f>
        <v>36</v>
      </c>
      <c r="M5" t="s">
        <v>215</v>
      </c>
      <c r="N5">
        <f>N4+11</f>
        <v>33</v>
      </c>
      <c r="S5" t="s">
        <v>202</v>
      </c>
      <c r="T5">
        <f>T4+11</f>
        <v>22</v>
      </c>
      <c r="V5" t="s">
        <v>69</v>
      </c>
      <c r="W5">
        <f>W4+12</f>
        <v>38</v>
      </c>
      <c r="Y5" t="s">
        <v>215</v>
      </c>
      <c r="Z5">
        <v>4</v>
      </c>
      <c r="AB5" t="s">
        <v>243</v>
      </c>
      <c r="AC5">
        <v>6</v>
      </c>
      <c r="AE5" t="s">
        <v>215</v>
      </c>
      <c r="AF5">
        <f>AF4+11</f>
        <v>33</v>
      </c>
      <c r="AK5" t="s">
        <v>215</v>
      </c>
      <c r="AL5">
        <v>4</v>
      </c>
      <c r="AN5" t="s">
        <v>243</v>
      </c>
      <c r="AO5">
        <v>6</v>
      </c>
    </row>
    <row r="6" spans="1:41" x14ac:dyDescent="0.3">
      <c r="A6" t="s">
        <v>250</v>
      </c>
      <c r="B6">
        <v>6</v>
      </c>
      <c r="D6" t="s">
        <v>251</v>
      </c>
      <c r="E6">
        <v>8</v>
      </c>
      <c r="G6">
        <v>0.5</v>
      </c>
      <c r="H6" t="str">
        <f t="shared" si="0"/>
        <v>0.50-0.59</v>
      </c>
      <c r="J6" t="s">
        <v>90</v>
      </c>
      <c r="K6">
        <f>K5+12</f>
        <v>48</v>
      </c>
      <c r="S6" t="s">
        <v>215</v>
      </c>
      <c r="T6">
        <f>T5+11</f>
        <v>33</v>
      </c>
      <c r="V6" t="s">
        <v>90</v>
      </c>
      <c r="W6">
        <f>W5+12</f>
        <v>50</v>
      </c>
      <c r="Y6" t="s">
        <v>250</v>
      </c>
      <c r="Z6">
        <v>5</v>
      </c>
      <c r="AB6" t="s">
        <v>251</v>
      </c>
      <c r="AC6">
        <v>7</v>
      </c>
      <c r="AK6" t="s">
        <v>250</v>
      </c>
      <c r="AL6">
        <v>5</v>
      </c>
      <c r="AN6" t="s">
        <v>251</v>
      </c>
      <c r="AO6">
        <v>7</v>
      </c>
    </row>
    <row r="7" spans="1:41" x14ac:dyDescent="0.3">
      <c r="A7" t="s">
        <v>258</v>
      </c>
      <c r="B7">
        <v>7</v>
      </c>
      <c r="D7" t="s">
        <v>259</v>
      </c>
      <c r="E7">
        <v>9</v>
      </c>
      <c r="G7">
        <v>0.6</v>
      </c>
      <c r="H7" t="str">
        <f t="shared" si="0"/>
        <v>0.60-0.69</v>
      </c>
      <c r="Y7" t="s">
        <v>258</v>
      </c>
      <c r="Z7">
        <v>6</v>
      </c>
      <c r="AB7" t="s">
        <v>259</v>
      </c>
      <c r="AC7">
        <v>8</v>
      </c>
      <c r="AK7" t="s">
        <v>258</v>
      </c>
      <c r="AL7">
        <v>6</v>
      </c>
      <c r="AN7" t="s">
        <v>259</v>
      </c>
      <c r="AO7">
        <v>8</v>
      </c>
    </row>
    <row r="8" spans="1:41" x14ac:dyDescent="0.3">
      <c r="A8" t="s">
        <v>265</v>
      </c>
      <c r="B8">
        <v>8</v>
      </c>
      <c r="D8" t="s">
        <v>266</v>
      </c>
      <c r="E8">
        <v>10</v>
      </c>
      <c r="G8">
        <v>0.7</v>
      </c>
      <c r="H8" t="str">
        <f t="shared" si="0"/>
        <v>0.70-0.74</v>
      </c>
      <c r="Y8" t="s">
        <v>265</v>
      </c>
      <c r="Z8">
        <v>7</v>
      </c>
      <c r="AB8" t="s">
        <v>266</v>
      </c>
      <c r="AC8">
        <v>9</v>
      </c>
      <c r="AK8" t="s">
        <v>265</v>
      </c>
      <c r="AL8">
        <v>7</v>
      </c>
      <c r="AN8" t="s">
        <v>266</v>
      </c>
      <c r="AO8">
        <v>9</v>
      </c>
    </row>
    <row r="9" spans="1:41" x14ac:dyDescent="0.3">
      <c r="A9" t="s">
        <v>273</v>
      </c>
      <c r="B9">
        <v>9</v>
      </c>
      <c r="G9">
        <v>0.75</v>
      </c>
      <c r="H9" t="str">
        <f t="shared" si="0"/>
        <v>0.75-0.79</v>
      </c>
      <c r="Y9" t="s">
        <v>273</v>
      </c>
      <c r="Z9">
        <v>8</v>
      </c>
      <c r="AB9" t="s">
        <v>280</v>
      </c>
      <c r="AC9">
        <v>10</v>
      </c>
      <c r="AK9" t="s">
        <v>273</v>
      </c>
      <c r="AL9">
        <v>8</v>
      </c>
      <c r="AN9" t="s">
        <v>280</v>
      </c>
      <c r="AO9">
        <v>10</v>
      </c>
    </row>
    <row r="10" spans="1:41" x14ac:dyDescent="0.3">
      <c r="A10" t="s">
        <v>279</v>
      </c>
      <c r="B10">
        <v>10</v>
      </c>
      <c r="G10">
        <v>0.8</v>
      </c>
      <c r="H10" t="str">
        <f t="shared" si="0"/>
        <v>0.80-0.89</v>
      </c>
      <c r="J10" t="s">
        <v>345</v>
      </c>
      <c r="K10">
        <v>0</v>
      </c>
      <c r="Y10" t="s">
        <v>279</v>
      </c>
      <c r="Z10">
        <v>9</v>
      </c>
    </row>
    <row r="11" spans="1:41" x14ac:dyDescent="0.3">
      <c r="A11" t="s">
        <v>285</v>
      </c>
      <c r="B11">
        <v>11</v>
      </c>
      <c r="G11">
        <v>0.9</v>
      </c>
      <c r="H11" t="str">
        <f t="shared" si="0"/>
        <v>0.90-0.94</v>
      </c>
      <c r="Y11" t="s">
        <v>285</v>
      </c>
      <c r="Z11">
        <v>10</v>
      </c>
    </row>
    <row r="12" spans="1:41" x14ac:dyDescent="0.3">
      <c r="G12">
        <v>0.95</v>
      </c>
      <c r="H12" t="str">
        <f t="shared" si="0"/>
        <v>0.95-0.99</v>
      </c>
    </row>
    <row r="13" spans="1:41" x14ac:dyDescent="0.3">
      <c r="G13">
        <v>1</v>
      </c>
    </row>
    <row r="16" spans="1:41" x14ac:dyDescent="0.3">
      <c r="A16" s="888" t="s">
        <v>908</v>
      </c>
      <c r="B16" s="888"/>
      <c r="C16" s="888"/>
      <c r="D16" s="888"/>
      <c r="E16" s="888"/>
      <c r="F16" s="888"/>
      <c r="G16" s="888"/>
      <c r="H16" s="888"/>
      <c r="I16" s="888"/>
      <c r="J16" s="888"/>
      <c r="K16" s="888"/>
      <c r="L16" s="888"/>
      <c r="M16" s="888"/>
      <c r="N16" s="888"/>
      <c r="S16" s="887" t="s">
        <v>909</v>
      </c>
      <c r="T16" s="887"/>
      <c r="U16" s="887"/>
      <c r="V16" s="887"/>
      <c r="W16" s="887"/>
      <c r="X16" s="887"/>
      <c r="Y16" s="887"/>
      <c r="Z16" s="887"/>
      <c r="AA16" s="887"/>
      <c r="AB16" s="887"/>
      <c r="AC16" s="887"/>
      <c r="AE16" s="887" t="s">
        <v>918</v>
      </c>
      <c r="AF16" s="887"/>
      <c r="AG16" s="887"/>
      <c r="AH16" s="887"/>
      <c r="AI16" s="887"/>
      <c r="AJ16" s="887"/>
      <c r="AK16" s="887"/>
      <c r="AL16" s="887"/>
      <c r="AM16" s="887"/>
      <c r="AN16" s="887"/>
      <c r="AO16" s="887"/>
    </row>
  </sheetData>
  <sheetProtection algorithmName="SHA-512" hashValue="gtYP+oHMrQaeAQkKU6nsra3aXJDigI9HH6qXjvQO0W9C6d5daRlzTu3rh23vqlLJUlJFeN+J8XH6B0ovgIqiEQ==" saltValue="JNaoHHFuPR/fX6+QMoPuxQ==" spinCount="100000" sheet="1" objects="1" scenarios="1" autoFilter="0"/>
  <mergeCells count="3">
    <mergeCell ref="S16:AC16"/>
    <mergeCell ref="A16:N16"/>
    <mergeCell ref="AE16:AO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1">
    <tabColor theme="7" tint="0.59999389629810485"/>
  </sheetPr>
  <dimension ref="A1:O60"/>
  <sheetViews>
    <sheetView topLeftCell="B1" workbookViewId="0"/>
  </sheetViews>
  <sheetFormatPr defaultRowHeight="15" x14ac:dyDescent="0.25"/>
  <cols>
    <col min="1" max="1" width="16.7109375" hidden="1" customWidth="1"/>
    <col min="2" max="2" width="9.7109375" customWidth="1"/>
    <col min="11" max="11" width="12.5703125" customWidth="1"/>
    <col min="12" max="12" width="10.28515625" style="354" bestFit="1" customWidth="1"/>
  </cols>
  <sheetData>
    <row r="1" spans="1:15" ht="15.6" x14ac:dyDescent="0.3">
      <c r="B1" s="39" t="s">
        <v>925</v>
      </c>
      <c r="K1" t="s">
        <v>926</v>
      </c>
    </row>
    <row r="3" spans="1:15" ht="14.45" x14ac:dyDescent="0.3">
      <c r="B3" s="40" t="s">
        <v>927</v>
      </c>
      <c r="C3" s="41" t="s">
        <v>187</v>
      </c>
      <c r="D3" s="41" t="s">
        <v>214</v>
      </c>
      <c r="E3" s="41" t="s">
        <v>234</v>
      </c>
      <c r="F3" s="41" t="s">
        <v>243</v>
      </c>
      <c r="G3" s="41" t="s">
        <v>251</v>
      </c>
      <c r="H3" s="41" t="s">
        <v>259</v>
      </c>
      <c r="I3" s="41" t="s">
        <v>266</v>
      </c>
      <c r="K3" s="889" t="s">
        <v>928</v>
      </c>
      <c r="L3" s="890"/>
      <c r="N3" s="889" t="s">
        <v>3</v>
      </c>
      <c r="O3" s="890"/>
    </row>
    <row r="4" spans="1:15" ht="14.45" x14ac:dyDescent="0.3">
      <c r="A4" t="s">
        <v>929</v>
      </c>
      <c r="B4" s="42" t="s">
        <v>186</v>
      </c>
      <c r="C4" s="422">
        <v>1775</v>
      </c>
      <c r="D4" s="422">
        <v>1625</v>
      </c>
      <c r="E4" s="422">
        <v>1525</v>
      </c>
      <c r="F4" s="422">
        <v>1375</v>
      </c>
      <c r="G4" s="422">
        <v>1325</v>
      </c>
      <c r="H4" s="422"/>
      <c r="I4" s="422"/>
      <c r="K4" s="423" t="s">
        <v>930</v>
      </c>
      <c r="L4" s="290">
        <v>0</v>
      </c>
      <c r="N4" s="423" t="s">
        <v>22</v>
      </c>
      <c r="O4" s="290">
        <v>0</v>
      </c>
    </row>
    <row r="5" spans="1:15" ht="14.45" x14ac:dyDescent="0.3">
      <c r="A5" t="s">
        <v>931</v>
      </c>
      <c r="B5" s="42" t="s">
        <v>213</v>
      </c>
      <c r="C5" s="422">
        <v>1525</v>
      </c>
      <c r="D5" s="422">
        <v>1475</v>
      </c>
      <c r="E5" s="422">
        <v>1425</v>
      </c>
      <c r="F5" s="422">
        <v>1325</v>
      </c>
      <c r="G5" s="422">
        <v>1275</v>
      </c>
      <c r="H5" s="422"/>
      <c r="I5" s="422"/>
      <c r="K5" s="423" t="s">
        <v>932</v>
      </c>
      <c r="L5" s="290">
        <v>-2.5000000000000001E-2</v>
      </c>
      <c r="N5" s="423" t="s">
        <v>36</v>
      </c>
      <c r="O5" s="290">
        <v>0</v>
      </c>
    </row>
    <row r="6" spans="1:15" ht="14.45" x14ac:dyDescent="0.3">
      <c r="A6" t="s">
        <v>933</v>
      </c>
      <c r="B6" s="42" t="s">
        <v>233</v>
      </c>
      <c r="C6" s="422">
        <v>1475</v>
      </c>
      <c r="D6" s="422">
        <v>1425</v>
      </c>
      <c r="E6" s="422">
        <v>1375</v>
      </c>
      <c r="F6" s="422">
        <v>1275</v>
      </c>
      <c r="G6" s="422">
        <v>1225</v>
      </c>
      <c r="H6" s="422"/>
      <c r="I6" s="422"/>
      <c r="K6" s="423" t="s">
        <v>934</v>
      </c>
      <c r="L6" s="290">
        <v>-2.5000000000000001E-2</v>
      </c>
      <c r="N6" s="423" t="s">
        <v>58</v>
      </c>
      <c r="O6" s="290">
        <v>-0.05</v>
      </c>
    </row>
    <row r="7" spans="1:15" ht="14.45" x14ac:dyDescent="0.3">
      <c r="A7" t="s">
        <v>935</v>
      </c>
      <c r="B7" s="42" t="s">
        <v>215</v>
      </c>
      <c r="C7" s="422">
        <v>1375</v>
      </c>
      <c r="D7" s="422">
        <v>1325</v>
      </c>
      <c r="E7" s="422">
        <v>1275</v>
      </c>
      <c r="F7" s="422">
        <v>1225</v>
      </c>
      <c r="G7" s="422">
        <v>1175</v>
      </c>
      <c r="H7" s="422"/>
      <c r="I7" s="422"/>
      <c r="K7" s="423" t="s">
        <v>936</v>
      </c>
      <c r="L7" s="290">
        <v>-0.05</v>
      </c>
      <c r="N7" s="423" t="s">
        <v>69</v>
      </c>
      <c r="O7" s="290">
        <v>-0.1</v>
      </c>
    </row>
    <row r="8" spans="1:15" ht="14.45" x14ac:dyDescent="0.3">
      <c r="A8" t="s">
        <v>937</v>
      </c>
      <c r="B8" s="42" t="s">
        <v>250</v>
      </c>
      <c r="C8" s="422">
        <v>1325</v>
      </c>
      <c r="D8" s="422">
        <v>1275</v>
      </c>
      <c r="E8" s="422">
        <v>1225</v>
      </c>
      <c r="F8" s="422">
        <v>1175</v>
      </c>
      <c r="G8" s="422">
        <v>1125</v>
      </c>
      <c r="H8" s="422"/>
      <c r="I8" s="422"/>
      <c r="K8" s="424" t="s">
        <v>938</v>
      </c>
      <c r="L8" s="290">
        <v>-0.05</v>
      </c>
    </row>
    <row r="9" spans="1:15" ht="14.45" x14ac:dyDescent="0.3">
      <c r="A9" t="s">
        <v>939</v>
      </c>
      <c r="B9" s="42" t="s">
        <v>258</v>
      </c>
      <c r="C9" s="422"/>
      <c r="D9" s="422"/>
      <c r="E9" s="422"/>
      <c r="F9" s="422"/>
      <c r="G9" s="422"/>
      <c r="H9" s="422"/>
      <c r="I9" s="422"/>
      <c r="K9" s="424" t="s">
        <v>940</v>
      </c>
      <c r="L9" s="290">
        <v>-0.05</v>
      </c>
    </row>
    <row r="10" spans="1:15" ht="14.45" x14ac:dyDescent="0.3">
      <c r="C10" s="13"/>
      <c r="D10" s="13"/>
      <c r="E10" s="13"/>
      <c r="F10" s="13"/>
      <c r="G10" s="13"/>
      <c r="H10" s="13"/>
      <c r="I10" s="13"/>
      <c r="K10" s="424" t="s">
        <v>941</v>
      </c>
      <c r="L10" s="290">
        <v>-0.05</v>
      </c>
    </row>
    <row r="11" spans="1:15" ht="14.45" x14ac:dyDescent="0.3">
      <c r="B11" s="40" t="s">
        <v>942</v>
      </c>
      <c r="C11" s="425" t="s">
        <v>187</v>
      </c>
      <c r="D11" s="425" t="s">
        <v>214</v>
      </c>
      <c r="E11" s="425" t="s">
        <v>234</v>
      </c>
      <c r="F11" s="425" t="s">
        <v>243</v>
      </c>
      <c r="G11" s="426" t="s">
        <v>251</v>
      </c>
      <c r="H11" s="425" t="s">
        <v>259</v>
      </c>
      <c r="I11" s="425" t="s">
        <v>266</v>
      </c>
      <c r="K11" s="424" t="s">
        <v>943</v>
      </c>
      <c r="L11" s="290">
        <v>-0.05</v>
      </c>
    </row>
    <row r="12" spans="1:15" ht="14.45" x14ac:dyDescent="0.3">
      <c r="A12" t="s">
        <v>944</v>
      </c>
      <c r="B12" s="42" t="s">
        <v>186</v>
      </c>
      <c r="C12" s="422">
        <v>1825</v>
      </c>
      <c r="D12" s="422">
        <v>1675</v>
      </c>
      <c r="E12" s="422">
        <v>1575</v>
      </c>
      <c r="F12" s="422">
        <v>1425</v>
      </c>
      <c r="G12" s="422">
        <v>1375</v>
      </c>
      <c r="H12" s="422"/>
      <c r="I12" s="422"/>
    </row>
    <row r="13" spans="1:15" ht="14.45" x14ac:dyDescent="0.3">
      <c r="A13" t="s">
        <v>945</v>
      </c>
      <c r="B13" s="42" t="s">
        <v>213</v>
      </c>
      <c r="C13" s="422">
        <v>1575</v>
      </c>
      <c r="D13" s="422">
        <v>1525</v>
      </c>
      <c r="E13" s="422">
        <v>1475</v>
      </c>
      <c r="F13" s="422">
        <v>1375</v>
      </c>
      <c r="G13" s="422">
        <v>1325</v>
      </c>
      <c r="H13" s="422"/>
      <c r="I13" s="422"/>
      <c r="L13" s="310"/>
    </row>
    <row r="14" spans="1:15" ht="14.45" x14ac:dyDescent="0.3">
      <c r="A14" t="s">
        <v>946</v>
      </c>
      <c r="B14" s="42" t="s">
        <v>233</v>
      </c>
      <c r="C14" s="422">
        <v>1525</v>
      </c>
      <c r="D14" s="422">
        <v>1475</v>
      </c>
      <c r="E14" s="422">
        <v>1425</v>
      </c>
      <c r="F14" s="422">
        <v>1325</v>
      </c>
      <c r="G14" s="422">
        <v>1275</v>
      </c>
      <c r="H14" s="422"/>
      <c r="I14" s="422"/>
    </row>
    <row r="15" spans="1:15" ht="14.45" x14ac:dyDescent="0.3">
      <c r="A15" t="s">
        <v>947</v>
      </c>
      <c r="B15" s="42" t="s">
        <v>215</v>
      </c>
      <c r="C15" s="422">
        <v>1425</v>
      </c>
      <c r="D15" s="422">
        <v>1375</v>
      </c>
      <c r="E15" s="422">
        <v>1325</v>
      </c>
      <c r="F15" s="422">
        <v>1275</v>
      </c>
      <c r="G15" s="422">
        <v>1225</v>
      </c>
      <c r="H15" s="422"/>
      <c r="I15" s="422"/>
    </row>
    <row r="16" spans="1:15" ht="14.45" x14ac:dyDescent="0.3">
      <c r="A16" t="s">
        <v>948</v>
      </c>
      <c r="B16" s="42" t="s">
        <v>250</v>
      </c>
      <c r="C16" s="422">
        <v>1375</v>
      </c>
      <c r="D16" s="422">
        <v>1325</v>
      </c>
      <c r="E16" s="422">
        <v>1275</v>
      </c>
      <c r="F16" s="422">
        <v>1225</v>
      </c>
      <c r="G16" s="422">
        <v>1175</v>
      </c>
      <c r="H16" s="422"/>
      <c r="I16" s="422"/>
    </row>
    <row r="17" spans="1:9" ht="14.45" x14ac:dyDescent="0.3">
      <c r="A17" t="s">
        <v>949</v>
      </c>
      <c r="B17" s="42" t="s">
        <v>258</v>
      </c>
      <c r="C17" s="422"/>
      <c r="D17" s="422"/>
      <c r="E17" s="422"/>
      <c r="F17" s="422"/>
      <c r="G17" s="422"/>
      <c r="H17" s="422"/>
      <c r="I17" s="422"/>
    </row>
    <row r="18" spans="1:9" ht="14.45" x14ac:dyDescent="0.3">
      <c r="C18" s="13"/>
      <c r="D18" s="13"/>
      <c r="E18" s="13"/>
      <c r="F18" s="13"/>
      <c r="G18" s="13"/>
      <c r="H18" s="13"/>
      <c r="I18" s="13"/>
    </row>
    <row r="19" spans="1:9" ht="14.45" x14ac:dyDescent="0.3">
      <c r="B19" s="40" t="s">
        <v>950</v>
      </c>
      <c r="C19" s="425" t="s">
        <v>187</v>
      </c>
      <c r="D19" s="425" t="s">
        <v>214</v>
      </c>
      <c r="E19" s="425" t="s">
        <v>234</v>
      </c>
      <c r="F19" s="425" t="s">
        <v>243</v>
      </c>
      <c r="G19" s="425" t="s">
        <v>251</v>
      </c>
      <c r="H19" s="425" t="s">
        <v>259</v>
      </c>
      <c r="I19" s="425" t="s">
        <v>266</v>
      </c>
    </row>
    <row r="20" spans="1:9" ht="14.45" x14ac:dyDescent="0.3">
      <c r="A20" t="s">
        <v>951</v>
      </c>
      <c r="B20" s="42" t="s">
        <v>186</v>
      </c>
      <c r="C20" s="422">
        <v>1975</v>
      </c>
      <c r="D20" s="422">
        <v>1700</v>
      </c>
      <c r="E20" s="422">
        <v>1600</v>
      </c>
      <c r="F20" s="422">
        <v>1525</v>
      </c>
      <c r="G20" s="422">
        <v>1475</v>
      </c>
      <c r="H20" s="422"/>
      <c r="I20" s="422"/>
    </row>
    <row r="21" spans="1:9" ht="14.45" x14ac:dyDescent="0.3">
      <c r="A21" t="s">
        <v>952</v>
      </c>
      <c r="B21" s="42" t="s">
        <v>213</v>
      </c>
      <c r="C21" s="422">
        <v>1625</v>
      </c>
      <c r="D21" s="422">
        <v>1575</v>
      </c>
      <c r="E21" s="422">
        <v>1525</v>
      </c>
      <c r="F21" s="422">
        <v>1475</v>
      </c>
      <c r="G21" s="422">
        <v>1425</v>
      </c>
      <c r="H21" s="422"/>
      <c r="I21" s="422"/>
    </row>
    <row r="22" spans="1:9" ht="14.45" x14ac:dyDescent="0.3">
      <c r="A22" t="s">
        <v>953</v>
      </c>
      <c r="B22" s="42" t="s">
        <v>233</v>
      </c>
      <c r="C22" s="422">
        <v>1625</v>
      </c>
      <c r="D22" s="422">
        <v>1525</v>
      </c>
      <c r="E22" s="422">
        <v>1475</v>
      </c>
      <c r="F22" s="422">
        <v>1425</v>
      </c>
      <c r="G22" s="422">
        <v>1375</v>
      </c>
      <c r="H22" s="422"/>
      <c r="I22" s="422"/>
    </row>
    <row r="23" spans="1:9" ht="14.45" x14ac:dyDescent="0.3">
      <c r="A23" t="s">
        <v>954</v>
      </c>
      <c r="B23" s="42" t="s">
        <v>215</v>
      </c>
      <c r="C23" s="422">
        <v>1525</v>
      </c>
      <c r="D23" s="422">
        <v>1475</v>
      </c>
      <c r="E23" s="422">
        <v>1425</v>
      </c>
      <c r="F23" s="422">
        <v>1325</v>
      </c>
      <c r="G23" s="422">
        <v>1275</v>
      </c>
      <c r="H23" s="422"/>
      <c r="I23" s="422"/>
    </row>
    <row r="24" spans="1:9" ht="14.45" x14ac:dyDescent="0.3">
      <c r="A24" t="s">
        <v>955</v>
      </c>
      <c r="B24" s="42" t="s">
        <v>250</v>
      </c>
      <c r="C24" s="422">
        <v>1425</v>
      </c>
      <c r="D24" s="422">
        <v>1375</v>
      </c>
      <c r="E24" s="422">
        <v>1325</v>
      </c>
      <c r="F24" s="422">
        <v>1275</v>
      </c>
      <c r="G24" s="422">
        <v>1225</v>
      </c>
      <c r="H24" s="422"/>
      <c r="I24" s="422"/>
    </row>
    <row r="25" spans="1:9" ht="14.45" x14ac:dyDescent="0.3">
      <c r="A25" t="s">
        <v>956</v>
      </c>
      <c r="B25" s="42" t="s">
        <v>258</v>
      </c>
      <c r="C25" s="422"/>
      <c r="D25" s="422"/>
      <c r="E25" s="422"/>
      <c r="F25" s="422"/>
      <c r="G25" s="422"/>
      <c r="H25" s="422"/>
      <c r="I25" s="422"/>
    </row>
    <row r="26" spans="1:9" ht="14.45" x14ac:dyDescent="0.3">
      <c r="C26" s="13"/>
      <c r="D26" s="13"/>
      <c r="E26" s="13"/>
      <c r="F26" s="13"/>
      <c r="G26" s="13"/>
      <c r="H26" s="13"/>
      <c r="I26" s="13"/>
    </row>
    <row r="27" spans="1:9" ht="14.45" x14ac:dyDescent="0.3">
      <c r="B27" s="40" t="s">
        <v>957</v>
      </c>
      <c r="C27" s="425" t="s">
        <v>187</v>
      </c>
      <c r="D27" s="425" t="s">
        <v>214</v>
      </c>
      <c r="E27" s="425" t="s">
        <v>234</v>
      </c>
      <c r="F27" s="425" t="s">
        <v>243</v>
      </c>
      <c r="G27" s="425" t="s">
        <v>251</v>
      </c>
      <c r="H27" s="425" t="s">
        <v>259</v>
      </c>
      <c r="I27" s="425" t="s">
        <v>266</v>
      </c>
    </row>
    <row r="28" spans="1:9" x14ac:dyDescent="0.25">
      <c r="A28" t="s">
        <v>958</v>
      </c>
      <c r="B28" s="42" t="s">
        <v>186</v>
      </c>
      <c r="C28" s="422">
        <v>2025</v>
      </c>
      <c r="D28" s="422">
        <v>1750</v>
      </c>
      <c r="E28" s="422">
        <v>1650</v>
      </c>
      <c r="F28" s="422">
        <v>1575</v>
      </c>
      <c r="G28" s="422">
        <v>1525</v>
      </c>
      <c r="H28" s="422"/>
      <c r="I28" s="422"/>
    </row>
    <row r="29" spans="1:9" x14ac:dyDescent="0.25">
      <c r="A29" t="s">
        <v>959</v>
      </c>
      <c r="B29" s="42" t="s">
        <v>213</v>
      </c>
      <c r="C29" s="422">
        <v>1675</v>
      </c>
      <c r="D29" s="422">
        <v>1625</v>
      </c>
      <c r="E29" s="422">
        <v>1575</v>
      </c>
      <c r="F29" s="422">
        <v>1525</v>
      </c>
      <c r="G29" s="422">
        <v>1475</v>
      </c>
      <c r="H29" s="422"/>
      <c r="I29" s="422"/>
    </row>
    <row r="30" spans="1:9" x14ac:dyDescent="0.25">
      <c r="A30" t="s">
        <v>960</v>
      </c>
      <c r="B30" s="42" t="s">
        <v>233</v>
      </c>
      <c r="C30" s="422">
        <v>1675</v>
      </c>
      <c r="D30" s="422">
        <v>1575</v>
      </c>
      <c r="E30" s="422">
        <v>1525</v>
      </c>
      <c r="F30" s="422">
        <v>1475</v>
      </c>
      <c r="G30" s="422">
        <v>1425</v>
      </c>
      <c r="H30" s="422"/>
      <c r="I30" s="422"/>
    </row>
    <row r="31" spans="1:9" x14ac:dyDescent="0.25">
      <c r="A31" t="s">
        <v>961</v>
      </c>
      <c r="B31" s="42" t="s">
        <v>215</v>
      </c>
      <c r="C31" s="422">
        <v>1575</v>
      </c>
      <c r="D31" s="422">
        <v>1525</v>
      </c>
      <c r="E31" s="422">
        <v>1475</v>
      </c>
      <c r="F31" s="422">
        <v>1375</v>
      </c>
      <c r="G31" s="422">
        <v>1325</v>
      </c>
      <c r="H31" s="422"/>
      <c r="I31" s="422"/>
    </row>
    <row r="32" spans="1:9" x14ac:dyDescent="0.25">
      <c r="A32" t="s">
        <v>962</v>
      </c>
      <c r="B32" s="42" t="s">
        <v>250</v>
      </c>
      <c r="C32" s="422">
        <v>1475</v>
      </c>
      <c r="D32" s="422">
        <v>1425</v>
      </c>
      <c r="E32" s="422">
        <v>1375</v>
      </c>
      <c r="F32" s="422">
        <v>1325</v>
      </c>
      <c r="G32" s="422">
        <v>1275</v>
      </c>
      <c r="H32" s="422"/>
      <c r="I32" s="422"/>
    </row>
    <row r="33" spans="1:9" x14ac:dyDescent="0.25">
      <c r="A33" t="s">
        <v>963</v>
      </c>
      <c r="B33" s="42" t="s">
        <v>258</v>
      </c>
      <c r="C33" s="422"/>
      <c r="D33" s="422"/>
      <c r="E33" s="422"/>
      <c r="F33" s="422"/>
      <c r="G33" s="422"/>
      <c r="H33" s="422"/>
      <c r="I33" s="422"/>
    </row>
    <row r="34" spans="1:9" x14ac:dyDescent="0.25">
      <c r="C34" s="13"/>
      <c r="D34" s="13"/>
      <c r="E34" s="13"/>
      <c r="F34" s="13"/>
      <c r="G34" s="13"/>
      <c r="H34" s="13"/>
      <c r="I34" s="13"/>
    </row>
    <row r="35" spans="1:9" x14ac:dyDescent="0.25">
      <c r="C35" s="13"/>
      <c r="D35" s="13"/>
      <c r="E35" s="13"/>
      <c r="F35" s="13"/>
      <c r="G35" s="13"/>
      <c r="H35" s="13"/>
      <c r="I35" s="13"/>
    </row>
    <row r="36" spans="1:9" x14ac:dyDescent="0.25">
      <c r="C36" s="13"/>
      <c r="D36" s="13"/>
      <c r="E36" s="13"/>
      <c r="F36" s="13"/>
      <c r="G36" s="13"/>
      <c r="H36" s="13"/>
      <c r="I36" s="13"/>
    </row>
    <row r="37" spans="1:9" x14ac:dyDescent="0.25">
      <c r="C37" s="13"/>
      <c r="D37" s="13"/>
      <c r="E37" s="13"/>
      <c r="F37" s="13"/>
      <c r="G37" s="13"/>
      <c r="H37" s="13"/>
      <c r="I37" s="13"/>
    </row>
    <row r="38" spans="1:9" x14ac:dyDescent="0.25">
      <c r="C38" s="13"/>
      <c r="D38" s="13"/>
      <c r="E38" s="13"/>
      <c r="F38" s="13"/>
      <c r="G38" s="13"/>
      <c r="H38" s="13"/>
      <c r="I38" s="13"/>
    </row>
    <row r="39" spans="1:9" x14ac:dyDescent="0.25">
      <c r="C39" s="13"/>
      <c r="D39" s="13"/>
      <c r="E39" s="13"/>
      <c r="F39" s="13"/>
      <c r="G39" s="13"/>
      <c r="H39" s="13"/>
      <c r="I39" s="13"/>
    </row>
    <row r="40" spans="1:9" x14ac:dyDescent="0.25">
      <c r="C40" s="13"/>
      <c r="D40" s="13"/>
      <c r="E40" s="13"/>
      <c r="F40" s="13"/>
      <c r="G40" s="13"/>
      <c r="H40" s="13"/>
      <c r="I40" s="13"/>
    </row>
    <row r="41" spans="1:9" x14ac:dyDescent="0.25">
      <c r="C41" s="13"/>
      <c r="D41" s="13"/>
      <c r="E41" s="13"/>
      <c r="F41" s="13"/>
      <c r="G41" s="13"/>
      <c r="H41" s="13"/>
      <c r="I41" s="13"/>
    </row>
    <row r="42" spans="1:9" x14ac:dyDescent="0.25">
      <c r="C42" s="13"/>
      <c r="D42" s="13"/>
      <c r="E42" s="13"/>
      <c r="F42" s="13"/>
      <c r="G42" s="13"/>
      <c r="H42" s="13"/>
      <c r="I42" s="13"/>
    </row>
    <row r="43" spans="1:9" x14ac:dyDescent="0.25">
      <c r="C43" s="13"/>
      <c r="D43" s="13"/>
      <c r="E43" s="13"/>
      <c r="F43" s="13"/>
      <c r="G43" s="13"/>
      <c r="H43" s="13"/>
      <c r="I43" s="13"/>
    </row>
    <row r="44" spans="1:9" x14ac:dyDescent="0.25">
      <c r="C44" s="13"/>
      <c r="D44" s="13"/>
      <c r="E44" s="13"/>
      <c r="F44" s="13"/>
      <c r="G44" s="13"/>
      <c r="H44" s="13"/>
      <c r="I44" s="13"/>
    </row>
    <row r="45" spans="1:9" x14ac:dyDescent="0.25">
      <c r="C45" s="13"/>
      <c r="D45" s="13"/>
      <c r="E45" s="13"/>
      <c r="F45" s="13"/>
      <c r="G45" s="13"/>
      <c r="H45" s="13"/>
      <c r="I45" s="13"/>
    </row>
    <row r="46" spans="1:9" x14ac:dyDescent="0.25">
      <c r="C46" s="13"/>
      <c r="D46" s="13"/>
      <c r="E46" s="13"/>
      <c r="F46" s="13"/>
      <c r="G46" s="13"/>
      <c r="H46" s="13"/>
      <c r="I46" s="13"/>
    </row>
    <row r="47" spans="1:9" x14ac:dyDescent="0.25">
      <c r="C47" s="13"/>
      <c r="D47" s="13"/>
      <c r="E47" s="13"/>
      <c r="F47" s="13"/>
      <c r="G47" s="13"/>
      <c r="H47" s="13"/>
      <c r="I47" s="13"/>
    </row>
    <row r="48" spans="1:9" x14ac:dyDescent="0.25">
      <c r="C48" s="13"/>
      <c r="D48" s="13"/>
      <c r="E48" s="13"/>
      <c r="F48" s="13"/>
      <c r="G48" s="13"/>
      <c r="H48" s="13"/>
      <c r="I48" s="13"/>
    </row>
    <row r="49" spans="3:9" x14ac:dyDescent="0.25">
      <c r="C49" s="13"/>
      <c r="D49" s="13"/>
      <c r="E49" s="13"/>
      <c r="F49" s="13"/>
      <c r="G49" s="13"/>
      <c r="H49" s="13"/>
      <c r="I49" s="13"/>
    </row>
    <row r="50" spans="3:9" x14ac:dyDescent="0.25">
      <c r="C50" s="13"/>
      <c r="D50" s="13"/>
      <c r="E50" s="13"/>
      <c r="F50" s="13"/>
      <c r="G50" s="13"/>
      <c r="H50" s="13"/>
      <c r="I50" s="13"/>
    </row>
    <row r="51" spans="3:9" x14ac:dyDescent="0.25">
      <c r="C51" s="13"/>
      <c r="D51" s="13"/>
      <c r="E51" s="13"/>
      <c r="F51" s="13"/>
      <c r="G51" s="13"/>
      <c r="H51" s="13"/>
      <c r="I51" s="13"/>
    </row>
    <row r="52" spans="3:9" x14ac:dyDescent="0.25">
      <c r="C52" s="13"/>
      <c r="D52" s="13"/>
      <c r="E52" s="13"/>
      <c r="F52" s="13"/>
      <c r="G52" s="13"/>
      <c r="H52" s="13"/>
      <c r="I52" s="13"/>
    </row>
    <row r="53" spans="3:9" x14ac:dyDescent="0.25">
      <c r="C53" s="13"/>
      <c r="D53" s="13"/>
      <c r="E53" s="13"/>
      <c r="F53" s="13"/>
      <c r="G53" s="13"/>
      <c r="H53" s="13"/>
      <c r="I53" s="13"/>
    </row>
    <row r="54" spans="3:9" x14ac:dyDescent="0.25">
      <c r="C54" s="13"/>
      <c r="D54" s="13"/>
      <c r="E54" s="13"/>
      <c r="F54" s="13"/>
      <c r="G54" s="13"/>
      <c r="H54" s="13"/>
      <c r="I54" s="13"/>
    </row>
    <row r="55" spans="3:9" x14ac:dyDescent="0.25">
      <c r="C55" s="13"/>
      <c r="D55" s="13"/>
      <c r="E55" s="13"/>
      <c r="F55" s="13"/>
      <c r="G55" s="13"/>
      <c r="H55" s="13"/>
      <c r="I55" s="13"/>
    </row>
    <row r="56" spans="3:9" x14ac:dyDescent="0.25">
      <c r="C56" s="13"/>
      <c r="D56" s="13"/>
      <c r="E56" s="13"/>
      <c r="F56" s="13"/>
      <c r="G56" s="13"/>
      <c r="H56" s="13"/>
      <c r="I56" s="13"/>
    </row>
    <row r="57" spans="3:9" x14ac:dyDescent="0.25">
      <c r="C57" s="13"/>
      <c r="D57" s="13"/>
      <c r="E57" s="13"/>
      <c r="F57" s="13"/>
      <c r="G57" s="13"/>
      <c r="H57" s="13"/>
      <c r="I57" s="13"/>
    </row>
    <row r="58" spans="3:9" x14ac:dyDescent="0.25">
      <c r="C58" s="13"/>
      <c r="D58" s="13"/>
      <c r="E58" s="13"/>
      <c r="F58" s="13"/>
      <c r="G58" s="13"/>
      <c r="H58" s="13"/>
      <c r="I58" s="13"/>
    </row>
    <row r="59" spans="3:9" x14ac:dyDescent="0.25">
      <c r="C59" s="13"/>
      <c r="D59" s="13"/>
      <c r="E59" s="13"/>
      <c r="F59" s="13"/>
      <c r="G59" s="13"/>
      <c r="H59" s="13"/>
      <c r="I59" s="13"/>
    </row>
    <row r="60" spans="3:9" x14ac:dyDescent="0.25">
      <c r="C60" s="13"/>
      <c r="D60" s="13"/>
      <c r="E60" s="13"/>
      <c r="F60" s="13"/>
      <c r="G60" s="13"/>
      <c r="H60" s="13"/>
      <c r="I60" s="13"/>
    </row>
  </sheetData>
  <sheetProtection algorithmName="SHA-512" hashValue="Yj9mzXLYD2jVUHK4JC367+BwClD11IKEh76EotRHkeli9pjRuJ8WHV1IzWz9A3SO49vHD3JpnRISZtL81i9nbg==" saltValue="mXQFxYvAzTk/fwXjXF3fYA==" spinCount="100000" sheet="1" objects="1" scenarios="1" autoFilter="0"/>
  <mergeCells count="2">
    <mergeCell ref="K3:L3"/>
    <mergeCell ref="N3:O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1"/>
  <dimension ref="A2:G411"/>
  <sheetViews>
    <sheetView topLeftCell="B1" workbookViewId="0"/>
  </sheetViews>
  <sheetFormatPr defaultColWidth="9.28515625" defaultRowHeight="12" x14ac:dyDescent="0.2"/>
  <cols>
    <col min="1" max="1" width="20.7109375" style="43" hidden="1" customWidth="1"/>
    <col min="2" max="2" width="13.28515625" style="43" customWidth="1"/>
    <col min="3" max="3" width="10.42578125" style="43" bestFit="1" customWidth="1"/>
    <col min="4" max="4" width="12.42578125" style="43" customWidth="1"/>
    <col min="5" max="8" width="9.28515625" style="43"/>
    <col min="9" max="9" width="14.42578125" style="43" customWidth="1"/>
    <col min="10" max="16384" width="9.28515625" style="43"/>
  </cols>
  <sheetData>
    <row r="2" spans="1:7" x14ac:dyDescent="0.25">
      <c r="E2" s="891"/>
      <c r="F2" s="891"/>
      <c r="G2" s="891"/>
    </row>
    <row r="3" spans="1:7" ht="13.9" x14ac:dyDescent="0.25">
      <c r="B3" s="44" t="s">
        <v>347</v>
      </c>
      <c r="C3" s="45" t="s">
        <v>348</v>
      </c>
      <c r="D3" s="46" t="s">
        <v>349</v>
      </c>
      <c r="E3" s="44" t="s">
        <v>188</v>
      </c>
      <c r="F3" s="45" t="s">
        <v>202</v>
      </c>
      <c r="G3" s="46" t="s">
        <v>215</v>
      </c>
    </row>
    <row r="4" spans="1:7" ht="13.9" x14ac:dyDescent="0.3">
      <c r="A4" s="43" t="str">
        <f>SUBSTITUTE(B4," ","/")&amp;"/"&amp;C4</f>
        <v>DF/VVS/0.180-0.188</v>
      </c>
      <c r="B4" s="47" t="s">
        <v>350</v>
      </c>
      <c r="C4" s="47" t="s">
        <v>351</v>
      </c>
      <c r="D4" s="47" t="s">
        <v>352</v>
      </c>
      <c r="E4" s="47">
        <v>1150</v>
      </c>
      <c r="F4" s="47">
        <v>1080</v>
      </c>
      <c r="G4" s="47">
        <v>972</v>
      </c>
    </row>
    <row r="5" spans="1:7" ht="13.9" x14ac:dyDescent="0.3">
      <c r="A5" s="43" t="str">
        <f t="shared" ref="A5:A68" si="0">SUBSTITUTE(B5," ","/")&amp;"/"&amp;C5</f>
        <v>DF/VS1/0.180-0.188</v>
      </c>
      <c r="B5" s="47" t="s">
        <v>353</v>
      </c>
      <c r="C5" s="47" t="s">
        <v>351</v>
      </c>
      <c r="D5" s="47" t="s">
        <v>354</v>
      </c>
      <c r="E5" s="47">
        <v>1000</v>
      </c>
      <c r="F5" s="47">
        <v>945</v>
      </c>
      <c r="G5" s="47">
        <v>850</v>
      </c>
    </row>
    <row r="6" spans="1:7" ht="13.9" x14ac:dyDescent="0.3">
      <c r="A6" s="43" t="str">
        <f t="shared" si="0"/>
        <v>DF/VS2/0.180-0.188</v>
      </c>
      <c r="B6" s="47" t="s">
        <v>355</v>
      </c>
      <c r="C6" s="47" t="s">
        <v>351</v>
      </c>
      <c r="D6" s="47" t="s">
        <v>356</v>
      </c>
      <c r="E6" s="47">
        <v>900</v>
      </c>
      <c r="F6" s="47">
        <v>810</v>
      </c>
      <c r="G6" s="47">
        <v>729</v>
      </c>
    </row>
    <row r="7" spans="1:7" ht="13.9" x14ac:dyDescent="0.3">
      <c r="A7" s="43" t="str">
        <f t="shared" si="0"/>
        <v>GH/VVS/0.180-0.188</v>
      </c>
      <c r="B7" s="47" t="s">
        <v>357</v>
      </c>
      <c r="C7" s="47" t="s">
        <v>351</v>
      </c>
      <c r="D7" s="47" t="s">
        <v>358</v>
      </c>
      <c r="E7" s="47">
        <v>1050</v>
      </c>
      <c r="F7" s="47">
        <v>990</v>
      </c>
      <c r="G7" s="47">
        <v>891</v>
      </c>
    </row>
    <row r="8" spans="1:7" ht="13.9" x14ac:dyDescent="0.3">
      <c r="A8" s="43" t="str">
        <f t="shared" si="0"/>
        <v>GH/VS1/0.180-0.188</v>
      </c>
      <c r="B8" s="47" t="s">
        <v>359</v>
      </c>
      <c r="C8" s="47" t="s">
        <v>351</v>
      </c>
      <c r="D8" s="47" t="s">
        <v>360</v>
      </c>
      <c r="E8" s="47">
        <v>900</v>
      </c>
      <c r="F8" s="47">
        <v>855</v>
      </c>
      <c r="G8" s="47">
        <v>765</v>
      </c>
    </row>
    <row r="9" spans="1:7" ht="13.9" x14ac:dyDescent="0.3">
      <c r="A9" s="43" t="str">
        <f t="shared" si="0"/>
        <v>GH/VS2/0.180-0.188</v>
      </c>
      <c r="B9" s="47" t="s">
        <v>361</v>
      </c>
      <c r="C9" s="47" t="s">
        <v>351</v>
      </c>
      <c r="D9" s="47" t="s">
        <v>362</v>
      </c>
      <c r="E9" s="47">
        <v>800</v>
      </c>
      <c r="F9" s="47">
        <v>765</v>
      </c>
      <c r="G9" s="47">
        <v>685</v>
      </c>
    </row>
    <row r="10" spans="1:7" ht="13.9" x14ac:dyDescent="0.3">
      <c r="A10" s="43" t="str">
        <f t="shared" si="0"/>
        <v>IJ/VVS/0.180-0.188</v>
      </c>
      <c r="B10" s="47" t="s">
        <v>363</v>
      </c>
      <c r="C10" s="47" t="s">
        <v>351</v>
      </c>
      <c r="D10" s="47" t="s">
        <v>364</v>
      </c>
      <c r="E10" s="47">
        <v>800</v>
      </c>
      <c r="F10" s="47">
        <v>765</v>
      </c>
      <c r="G10" s="47">
        <v>685</v>
      </c>
    </row>
    <row r="11" spans="1:7" ht="13.9" x14ac:dyDescent="0.3">
      <c r="A11" s="43" t="str">
        <f t="shared" si="0"/>
        <v>IJ/VS1/0.180-0.188</v>
      </c>
      <c r="B11" s="47" t="s">
        <v>365</v>
      </c>
      <c r="C11" s="47" t="s">
        <v>351</v>
      </c>
      <c r="D11" s="47" t="s">
        <v>366</v>
      </c>
      <c r="E11" s="47">
        <v>750</v>
      </c>
      <c r="F11" s="47">
        <v>720</v>
      </c>
      <c r="G11" s="47">
        <v>648</v>
      </c>
    </row>
    <row r="12" spans="1:7" ht="13.9" x14ac:dyDescent="0.3">
      <c r="A12" s="43" t="str">
        <f t="shared" si="0"/>
        <v>IJ/VS2/0.180-0.188</v>
      </c>
      <c r="B12" s="47" t="s">
        <v>367</v>
      </c>
      <c r="C12" s="47" t="s">
        <v>351</v>
      </c>
      <c r="D12" s="47" t="s">
        <v>368</v>
      </c>
      <c r="E12" s="47">
        <v>700</v>
      </c>
      <c r="F12" s="47">
        <v>675</v>
      </c>
      <c r="G12" s="47">
        <v>605</v>
      </c>
    </row>
    <row r="13" spans="1:7" ht="13.9" x14ac:dyDescent="0.3">
      <c r="A13" s="43" t="str">
        <f t="shared" si="0"/>
        <v>DG/SI1/0.180-0.188</v>
      </c>
      <c r="B13" s="47" t="s">
        <v>369</v>
      </c>
      <c r="C13" s="47" t="s">
        <v>351</v>
      </c>
      <c r="D13" s="47" t="s">
        <v>370</v>
      </c>
      <c r="E13" s="47">
        <v>750</v>
      </c>
      <c r="F13" s="47">
        <v>720</v>
      </c>
      <c r="G13" s="47">
        <v>648</v>
      </c>
    </row>
    <row r="14" spans="1:7" ht="13.9" x14ac:dyDescent="0.3">
      <c r="A14" s="43" t="str">
        <f t="shared" si="0"/>
        <v>DG/SI2/0.180-0.188</v>
      </c>
      <c r="B14" s="47" t="s">
        <v>371</v>
      </c>
      <c r="C14" s="47" t="s">
        <v>351</v>
      </c>
      <c r="D14" s="47" t="s">
        <v>372</v>
      </c>
      <c r="E14" s="47">
        <v>650</v>
      </c>
      <c r="F14" s="47">
        <v>630</v>
      </c>
      <c r="G14" s="47">
        <v>567</v>
      </c>
    </row>
    <row r="15" spans="1:7" ht="13.9" x14ac:dyDescent="0.3">
      <c r="A15" s="43" t="str">
        <f t="shared" si="0"/>
        <v>DG/SI3/0.180-0.188</v>
      </c>
      <c r="B15" s="47" t="s">
        <v>373</v>
      </c>
      <c r="C15" s="47" t="s">
        <v>351</v>
      </c>
      <c r="D15" s="47" t="s">
        <v>374</v>
      </c>
      <c r="E15" s="47">
        <v>575</v>
      </c>
      <c r="F15" s="47">
        <v>540</v>
      </c>
      <c r="G15" s="47">
        <v>486</v>
      </c>
    </row>
    <row r="16" spans="1:7" ht="13.9" x14ac:dyDescent="0.3">
      <c r="A16" s="43" t="str">
        <f t="shared" si="0"/>
        <v>HIJ/SI1/0.180-0.188</v>
      </c>
      <c r="B16" s="47" t="s">
        <v>375</v>
      </c>
      <c r="C16" s="47" t="s">
        <v>351</v>
      </c>
      <c r="D16" s="47" t="s">
        <v>376</v>
      </c>
      <c r="E16" s="47">
        <v>660</v>
      </c>
      <c r="F16" s="47">
        <v>630</v>
      </c>
      <c r="G16" s="47">
        <v>567</v>
      </c>
    </row>
    <row r="17" spans="1:7" ht="13.9" x14ac:dyDescent="0.3">
      <c r="A17" s="43" t="str">
        <f t="shared" si="0"/>
        <v>HIJ/SI2/0.180-0.188</v>
      </c>
      <c r="B17" s="47" t="s">
        <v>377</v>
      </c>
      <c r="C17" s="47" t="s">
        <v>351</v>
      </c>
      <c r="D17" s="47" t="s">
        <v>378</v>
      </c>
      <c r="E17" s="47">
        <v>575</v>
      </c>
      <c r="F17" s="47">
        <v>540</v>
      </c>
      <c r="G17" s="47">
        <v>486</v>
      </c>
    </row>
    <row r="18" spans="1:7" ht="13.9" x14ac:dyDescent="0.3">
      <c r="A18" s="43" t="str">
        <f t="shared" si="0"/>
        <v>HIJ/SI3/0.180-0.188</v>
      </c>
      <c r="B18" s="47" t="s">
        <v>379</v>
      </c>
      <c r="C18" s="47" t="s">
        <v>351</v>
      </c>
      <c r="D18" s="47" t="s">
        <v>380</v>
      </c>
      <c r="E18" s="47">
        <v>500</v>
      </c>
      <c r="F18" s="47">
        <v>470</v>
      </c>
      <c r="G18" s="47">
        <v>423</v>
      </c>
    </row>
    <row r="19" spans="1:7" ht="13.9" x14ac:dyDescent="0.3">
      <c r="A19" s="43" t="str">
        <f t="shared" si="0"/>
        <v>KL/VVS-VS1/0.180-0.188</v>
      </c>
      <c r="B19" s="47" t="s">
        <v>381</v>
      </c>
      <c r="C19" s="47" t="s">
        <v>351</v>
      </c>
      <c r="D19" s="47" t="s">
        <v>382</v>
      </c>
      <c r="E19" s="47">
        <v>495</v>
      </c>
      <c r="F19" s="47">
        <v>495</v>
      </c>
      <c r="G19" s="47">
        <v>445</v>
      </c>
    </row>
    <row r="20" spans="1:7" ht="13.9" x14ac:dyDescent="0.3">
      <c r="A20" s="43" t="str">
        <f t="shared" si="0"/>
        <v>MN/VVS-VS1/0.180-0.188</v>
      </c>
      <c r="B20" s="47" t="s">
        <v>383</v>
      </c>
      <c r="C20" s="47" t="s">
        <v>351</v>
      </c>
      <c r="D20" s="47" t="s">
        <v>384</v>
      </c>
      <c r="E20" s="47">
        <v>405</v>
      </c>
      <c r="F20" s="47">
        <v>405</v>
      </c>
      <c r="G20" s="47">
        <v>365</v>
      </c>
    </row>
    <row r="21" spans="1:7" ht="13.9" x14ac:dyDescent="0.3">
      <c r="A21" s="43" t="str">
        <f t="shared" si="0"/>
        <v>O-/IF-VS1/0.180-0.188</v>
      </c>
      <c r="B21" s="47" t="s">
        <v>385</v>
      </c>
      <c r="C21" s="47" t="s">
        <v>351</v>
      </c>
      <c r="D21" s="47" t="s">
        <v>386</v>
      </c>
      <c r="E21" s="47">
        <v>315</v>
      </c>
      <c r="F21" s="47">
        <v>315</v>
      </c>
      <c r="G21" s="47">
        <v>280</v>
      </c>
    </row>
    <row r="22" spans="1:7" ht="13.9" x14ac:dyDescent="0.3">
      <c r="A22" s="43" t="str">
        <f t="shared" si="0"/>
        <v>KL/VS2-SI1/0.180-0.188</v>
      </c>
      <c r="B22" s="47" t="s">
        <v>387</v>
      </c>
      <c r="C22" s="47" t="s">
        <v>351</v>
      </c>
      <c r="D22" s="47" t="s">
        <v>388</v>
      </c>
      <c r="E22" s="47">
        <v>405</v>
      </c>
      <c r="F22" s="47">
        <v>405</v>
      </c>
      <c r="G22" s="47">
        <v>365</v>
      </c>
    </row>
    <row r="23" spans="1:7" ht="13.9" x14ac:dyDescent="0.3">
      <c r="A23" s="43" t="str">
        <f t="shared" si="0"/>
        <v>MN/VS2-SI1/0.180-0.188</v>
      </c>
      <c r="B23" s="47" t="s">
        <v>389</v>
      </c>
      <c r="C23" s="47" t="s">
        <v>351</v>
      </c>
      <c r="D23" s="47" t="s">
        <v>390</v>
      </c>
      <c r="E23" s="47">
        <v>315</v>
      </c>
      <c r="F23" s="47">
        <v>315</v>
      </c>
      <c r="G23" s="47">
        <v>280</v>
      </c>
    </row>
    <row r="24" spans="1:7" ht="13.9" x14ac:dyDescent="0.3">
      <c r="A24" s="43" t="str">
        <f t="shared" si="0"/>
        <v>O-/VS2-SI1/0.180-0.188</v>
      </c>
      <c r="B24" s="47" t="s">
        <v>391</v>
      </c>
      <c r="C24" s="47" t="s">
        <v>351</v>
      </c>
      <c r="D24" s="47" t="s">
        <v>392</v>
      </c>
      <c r="E24" s="47">
        <v>270</v>
      </c>
      <c r="F24" s="47">
        <v>270</v>
      </c>
      <c r="G24" s="47">
        <v>243</v>
      </c>
    </row>
    <row r="25" spans="1:7" ht="13.9" x14ac:dyDescent="0.3">
      <c r="A25" s="43" t="str">
        <f t="shared" si="0"/>
        <v>KL/SI2-SI3/0.180-0.188</v>
      </c>
      <c r="B25" s="47" t="s">
        <v>393</v>
      </c>
      <c r="C25" s="47" t="s">
        <v>351</v>
      </c>
      <c r="D25" s="47" t="s">
        <v>394</v>
      </c>
      <c r="E25" s="47">
        <v>315</v>
      </c>
      <c r="F25" s="47">
        <v>315</v>
      </c>
      <c r="G25" s="47">
        <v>280</v>
      </c>
    </row>
    <row r="26" spans="1:7" ht="13.9" x14ac:dyDescent="0.3">
      <c r="A26" s="43" t="str">
        <f t="shared" si="0"/>
        <v>MN/SI2-SI3/0.180-0.188</v>
      </c>
      <c r="B26" s="47" t="s">
        <v>395</v>
      </c>
      <c r="C26" s="47" t="s">
        <v>351</v>
      </c>
      <c r="D26" s="47" t="s">
        <v>396</v>
      </c>
      <c r="E26" s="47">
        <v>270</v>
      </c>
      <c r="F26" s="47">
        <v>270</v>
      </c>
      <c r="G26" s="47">
        <v>243</v>
      </c>
    </row>
    <row r="27" spans="1:7" ht="13.9" x14ac:dyDescent="0.3">
      <c r="A27" s="43" t="str">
        <f t="shared" si="0"/>
        <v>O-/SI2-SI3/0.180-0.188</v>
      </c>
      <c r="B27" s="47" t="s">
        <v>397</v>
      </c>
      <c r="C27" s="47" t="s">
        <v>351</v>
      </c>
      <c r="D27" s="47" t="s">
        <v>398</v>
      </c>
      <c r="E27" s="47">
        <v>180</v>
      </c>
      <c r="F27" s="47">
        <v>180</v>
      </c>
      <c r="G27" s="47">
        <v>162</v>
      </c>
    </row>
    <row r="28" spans="1:7" ht="13.9" x14ac:dyDescent="0.3">
      <c r="A28" s="43" t="str">
        <f t="shared" si="0"/>
        <v>K-/I1-I3/0.180-0.188</v>
      </c>
      <c r="B28" s="47" t="s">
        <v>399</v>
      </c>
      <c r="C28" s="47" t="s">
        <v>351</v>
      </c>
      <c r="D28" s="47" t="s">
        <v>400</v>
      </c>
      <c r="E28" s="47">
        <v>135</v>
      </c>
      <c r="F28" s="47">
        <v>135</v>
      </c>
      <c r="G28" s="47">
        <v>120</v>
      </c>
    </row>
    <row r="29" spans="1:7" ht="13.9" x14ac:dyDescent="0.3">
      <c r="A29" s="43" t="str">
        <f t="shared" si="0"/>
        <v>4A/0.180-0.188</v>
      </c>
      <c r="B29" s="47" t="s">
        <v>401</v>
      </c>
      <c r="C29" s="47" t="s">
        <v>351</v>
      </c>
      <c r="D29" s="47" t="s">
        <v>402</v>
      </c>
      <c r="E29" s="47">
        <v>475</v>
      </c>
      <c r="F29" s="47">
        <v>450</v>
      </c>
      <c r="G29" s="47">
        <v>405</v>
      </c>
    </row>
    <row r="30" spans="1:7" ht="12.75" x14ac:dyDescent="0.2">
      <c r="A30" s="43" t="str">
        <f t="shared" si="0"/>
        <v>4B/0.180-0.188</v>
      </c>
      <c r="B30" s="47" t="s">
        <v>403</v>
      </c>
      <c r="C30" s="47" t="s">
        <v>351</v>
      </c>
      <c r="D30" s="47" t="s">
        <v>404</v>
      </c>
      <c r="E30" s="47">
        <v>400</v>
      </c>
      <c r="F30" s="47">
        <v>360</v>
      </c>
      <c r="G30" s="47">
        <v>324</v>
      </c>
    </row>
    <row r="31" spans="1:7" ht="12.75" x14ac:dyDescent="0.2">
      <c r="A31" s="43" t="str">
        <f t="shared" si="0"/>
        <v>5/0.180-0.188</v>
      </c>
      <c r="B31" s="47">
        <v>5</v>
      </c>
      <c r="C31" s="47" t="s">
        <v>351</v>
      </c>
      <c r="D31" s="47" t="s">
        <v>405</v>
      </c>
      <c r="E31" s="47">
        <v>300</v>
      </c>
      <c r="F31" s="47">
        <v>270</v>
      </c>
      <c r="G31" s="47">
        <v>243</v>
      </c>
    </row>
    <row r="32" spans="1:7" ht="12.75" x14ac:dyDescent="0.2">
      <c r="A32" s="43" t="str">
        <f t="shared" si="0"/>
        <v>6/0.180-0.188</v>
      </c>
      <c r="B32" s="47">
        <v>6</v>
      </c>
      <c r="C32" s="47" t="s">
        <v>351</v>
      </c>
      <c r="D32" s="47" t="s">
        <v>406</v>
      </c>
      <c r="E32" s="47">
        <v>180</v>
      </c>
      <c r="F32" s="47">
        <v>180</v>
      </c>
      <c r="G32" s="47">
        <v>162</v>
      </c>
    </row>
    <row r="33" spans="1:7" ht="12.75" x14ac:dyDescent="0.2">
      <c r="A33" s="43" t="str">
        <f t="shared" si="0"/>
        <v>7/0.180-0.188</v>
      </c>
      <c r="B33" s="47">
        <v>7</v>
      </c>
      <c r="C33" s="47" t="s">
        <v>351</v>
      </c>
      <c r="D33" s="47" t="s">
        <v>407</v>
      </c>
      <c r="E33" s="47">
        <v>135</v>
      </c>
      <c r="F33" s="47">
        <v>135</v>
      </c>
      <c r="G33" s="47">
        <v>120</v>
      </c>
    </row>
    <row r="34" spans="1:7" ht="12.75" x14ac:dyDescent="0.2">
      <c r="A34" s="43" t="str">
        <f t="shared" si="0"/>
        <v>8/0.180-0.188</v>
      </c>
      <c r="B34" s="47">
        <v>8</v>
      </c>
      <c r="C34" s="47" t="s">
        <v>351</v>
      </c>
      <c r="D34" s="47" t="s">
        <v>408</v>
      </c>
      <c r="E34" s="47">
        <v>90</v>
      </c>
      <c r="F34" s="47">
        <v>90</v>
      </c>
      <c r="G34" s="47">
        <v>81</v>
      </c>
    </row>
    <row r="35" spans="1:7" ht="12.75" x14ac:dyDescent="0.2">
      <c r="A35" s="43" t="str">
        <f t="shared" si="0"/>
        <v>NATTS-1/0.180-0.188</v>
      </c>
      <c r="B35" s="47" t="s">
        <v>409</v>
      </c>
      <c r="C35" s="47" t="s">
        <v>351</v>
      </c>
      <c r="D35" s="47" t="s">
        <v>410</v>
      </c>
      <c r="E35" s="47">
        <v>270</v>
      </c>
      <c r="F35" s="47">
        <v>270</v>
      </c>
      <c r="G35" s="47">
        <v>243</v>
      </c>
    </row>
    <row r="36" spans="1:7" ht="12.75" x14ac:dyDescent="0.2">
      <c r="A36" s="43" t="str">
        <f t="shared" si="0"/>
        <v>NATTS-2/0.180-0.188</v>
      </c>
      <c r="B36" s="47" t="s">
        <v>411</v>
      </c>
      <c r="C36" s="47" t="s">
        <v>351</v>
      </c>
      <c r="D36" s="47" t="s">
        <v>412</v>
      </c>
      <c r="E36" s="47">
        <v>180</v>
      </c>
      <c r="F36" s="47">
        <v>180</v>
      </c>
      <c r="G36" s="47">
        <v>162</v>
      </c>
    </row>
    <row r="37" spans="1:7" ht="12.75" x14ac:dyDescent="0.2">
      <c r="A37" s="43" t="str">
        <f t="shared" si="0"/>
        <v>BROWN/0.180-0.188</v>
      </c>
      <c r="B37" s="47" t="s">
        <v>413</v>
      </c>
      <c r="C37" s="47" t="s">
        <v>351</v>
      </c>
      <c r="D37" s="47" t="s">
        <v>414</v>
      </c>
      <c r="E37" s="47">
        <v>270</v>
      </c>
      <c r="F37" s="47">
        <v>270</v>
      </c>
      <c r="G37" s="47">
        <v>243</v>
      </c>
    </row>
    <row r="38" spans="1:7" ht="12.75" x14ac:dyDescent="0.2">
      <c r="A38" s="43" t="str">
        <f t="shared" si="0"/>
        <v>DF/VVS/0.189-0.228</v>
      </c>
      <c r="B38" s="47" t="s">
        <v>350</v>
      </c>
      <c r="C38" s="47" t="s">
        <v>415</v>
      </c>
      <c r="D38" s="47" t="s">
        <v>352</v>
      </c>
      <c r="E38" s="47">
        <v>1325</v>
      </c>
      <c r="F38" s="47">
        <v>1200</v>
      </c>
      <c r="G38" s="47">
        <v>1080</v>
      </c>
    </row>
    <row r="39" spans="1:7" ht="12.75" x14ac:dyDescent="0.2">
      <c r="A39" s="43" t="str">
        <f t="shared" si="0"/>
        <v>DF/VS1/0.189-0.228</v>
      </c>
      <c r="B39" s="47" t="s">
        <v>353</v>
      </c>
      <c r="C39" s="47" t="s">
        <v>415</v>
      </c>
      <c r="D39" s="47" t="s">
        <v>354</v>
      </c>
      <c r="E39" s="47">
        <v>1125</v>
      </c>
      <c r="F39" s="47">
        <v>1050</v>
      </c>
      <c r="G39" s="47">
        <v>945</v>
      </c>
    </row>
    <row r="40" spans="1:7" ht="12.75" x14ac:dyDescent="0.2">
      <c r="A40" s="43" t="str">
        <f t="shared" si="0"/>
        <v>DF/VS2/0.189-0.228</v>
      </c>
      <c r="B40" s="47" t="s">
        <v>355</v>
      </c>
      <c r="C40" s="47" t="s">
        <v>415</v>
      </c>
      <c r="D40" s="47" t="s">
        <v>356</v>
      </c>
      <c r="E40" s="47">
        <v>1000</v>
      </c>
      <c r="F40" s="47">
        <v>900</v>
      </c>
      <c r="G40" s="47">
        <v>810</v>
      </c>
    </row>
    <row r="41" spans="1:7" ht="12.75" x14ac:dyDescent="0.2">
      <c r="A41" s="43" t="str">
        <f t="shared" si="0"/>
        <v>GH/VVS/0.189-0.228</v>
      </c>
      <c r="B41" s="47" t="s">
        <v>357</v>
      </c>
      <c r="C41" s="47" t="s">
        <v>415</v>
      </c>
      <c r="D41" s="47" t="s">
        <v>358</v>
      </c>
      <c r="E41" s="47">
        <v>1200</v>
      </c>
      <c r="F41" s="47">
        <v>1100</v>
      </c>
      <c r="G41" s="47">
        <v>990</v>
      </c>
    </row>
    <row r="42" spans="1:7" ht="12.75" x14ac:dyDescent="0.2">
      <c r="A42" s="43" t="str">
        <f t="shared" si="0"/>
        <v>GH/VS1/0.189-0.228</v>
      </c>
      <c r="B42" s="47" t="s">
        <v>359</v>
      </c>
      <c r="C42" s="47" t="s">
        <v>415</v>
      </c>
      <c r="D42" s="47" t="s">
        <v>360</v>
      </c>
      <c r="E42" s="47">
        <v>1050</v>
      </c>
      <c r="F42" s="47">
        <v>950</v>
      </c>
      <c r="G42" s="47">
        <v>855</v>
      </c>
    </row>
    <row r="43" spans="1:7" ht="12.75" x14ac:dyDescent="0.2">
      <c r="A43" s="43" t="str">
        <f t="shared" si="0"/>
        <v>GH/VS2/0.189-0.228</v>
      </c>
      <c r="B43" s="47" t="s">
        <v>361</v>
      </c>
      <c r="C43" s="47" t="s">
        <v>415</v>
      </c>
      <c r="D43" s="47" t="s">
        <v>362</v>
      </c>
      <c r="E43" s="47">
        <v>925</v>
      </c>
      <c r="F43" s="47">
        <v>850</v>
      </c>
      <c r="G43" s="47">
        <v>765</v>
      </c>
    </row>
    <row r="44" spans="1:7" ht="12.75" x14ac:dyDescent="0.2">
      <c r="A44" s="43" t="str">
        <f t="shared" si="0"/>
        <v>IJ/VVS/0.189-0.228</v>
      </c>
      <c r="B44" s="47" t="s">
        <v>363</v>
      </c>
      <c r="C44" s="47" t="s">
        <v>415</v>
      </c>
      <c r="D44" s="47" t="s">
        <v>364</v>
      </c>
      <c r="E44" s="47">
        <v>900</v>
      </c>
      <c r="F44" s="47">
        <v>850</v>
      </c>
      <c r="G44" s="47">
        <v>765</v>
      </c>
    </row>
    <row r="45" spans="1:7" ht="12.75" x14ac:dyDescent="0.2">
      <c r="A45" s="43" t="str">
        <f t="shared" si="0"/>
        <v>IJ/VS1/0.189-0.228</v>
      </c>
      <c r="B45" s="47" t="s">
        <v>365</v>
      </c>
      <c r="C45" s="47" t="s">
        <v>415</v>
      </c>
      <c r="D45" s="47" t="s">
        <v>366</v>
      </c>
      <c r="E45" s="47">
        <v>850</v>
      </c>
      <c r="F45" s="47">
        <v>800</v>
      </c>
      <c r="G45" s="47">
        <v>720</v>
      </c>
    </row>
    <row r="46" spans="1:7" ht="12.75" x14ac:dyDescent="0.2">
      <c r="A46" s="43" t="str">
        <f t="shared" si="0"/>
        <v>IJ/VS2/0.189-0.228</v>
      </c>
      <c r="B46" s="47" t="s">
        <v>367</v>
      </c>
      <c r="C46" s="47" t="s">
        <v>415</v>
      </c>
      <c r="D46" s="47" t="s">
        <v>368</v>
      </c>
      <c r="E46" s="47">
        <v>800</v>
      </c>
      <c r="F46" s="47">
        <v>750</v>
      </c>
      <c r="G46" s="47">
        <v>675</v>
      </c>
    </row>
    <row r="47" spans="1:7" ht="12.75" x14ac:dyDescent="0.2">
      <c r="A47" s="43" t="str">
        <f t="shared" si="0"/>
        <v>DG/SI1/0.189-0.228</v>
      </c>
      <c r="B47" s="47" t="s">
        <v>369</v>
      </c>
      <c r="C47" s="47" t="s">
        <v>415</v>
      </c>
      <c r="D47" s="47" t="s">
        <v>370</v>
      </c>
      <c r="E47" s="47">
        <v>850</v>
      </c>
      <c r="F47" s="47">
        <v>800</v>
      </c>
      <c r="G47" s="47">
        <v>720</v>
      </c>
    </row>
    <row r="48" spans="1:7" ht="12.75" x14ac:dyDescent="0.2">
      <c r="A48" s="43" t="str">
        <f t="shared" si="0"/>
        <v>DG/SI2/0.189-0.228</v>
      </c>
      <c r="B48" s="47" t="s">
        <v>371</v>
      </c>
      <c r="C48" s="47" t="s">
        <v>415</v>
      </c>
      <c r="D48" s="47" t="s">
        <v>372</v>
      </c>
      <c r="E48" s="47">
        <v>750</v>
      </c>
      <c r="F48" s="47">
        <v>700</v>
      </c>
      <c r="G48" s="47">
        <v>630</v>
      </c>
    </row>
    <row r="49" spans="1:7" ht="12.75" x14ac:dyDescent="0.2">
      <c r="A49" s="43" t="str">
        <f t="shared" si="0"/>
        <v>DG/SI3/0.189-0.228</v>
      </c>
      <c r="B49" s="47" t="s">
        <v>373</v>
      </c>
      <c r="C49" s="47" t="s">
        <v>415</v>
      </c>
      <c r="D49" s="47" t="s">
        <v>374</v>
      </c>
      <c r="E49" s="47">
        <v>650</v>
      </c>
      <c r="F49" s="47">
        <v>600</v>
      </c>
      <c r="G49" s="47">
        <v>540</v>
      </c>
    </row>
    <row r="50" spans="1:7" ht="12.75" x14ac:dyDescent="0.2">
      <c r="A50" s="43" t="str">
        <f t="shared" si="0"/>
        <v>HIJ/SI1/0.189-0.228</v>
      </c>
      <c r="B50" s="47" t="s">
        <v>375</v>
      </c>
      <c r="C50" s="47" t="s">
        <v>415</v>
      </c>
      <c r="D50" s="47" t="s">
        <v>376</v>
      </c>
      <c r="E50" s="47">
        <v>750</v>
      </c>
      <c r="F50" s="47">
        <v>700</v>
      </c>
      <c r="G50" s="47">
        <v>630</v>
      </c>
    </row>
    <row r="51" spans="1:7" ht="12.75" x14ac:dyDescent="0.2">
      <c r="A51" s="43" t="str">
        <f t="shared" si="0"/>
        <v>HIJ/SI2/0.189-0.228</v>
      </c>
      <c r="B51" s="47" t="s">
        <v>377</v>
      </c>
      <c r="C51" s="47" t="s">
        <v>415</v>
      </c>
      <c r="D51" s="47" t="s">
        <v>378</v>
      </c>
      <c r="E51" s="47">
        <v>650</v>
      </c>
      <c r="F51" s="47">
        <v>600</v>
      </c>
      <c r="G51" s="47">
        <v>540</v>
      </c>
    </row>
    <row r="52" spans="1:7" ht="12.75" x14ac:dyDescent="0.2">
      <c r="A52" s="43" t="str">
        <f t="shared" si="0"/>
        <v>HIJ/SI3/0.189-0.228</v>
      </c>
      <c r="B52" s="47" t="s">
        <v>379</v>
      </c>
      <c r="C52" s="47" t="s">
        <v>415</v>
      </c>
      <c r="D52" s="47" t="s">
        <v>380</v>
      </c>
      <c r="E52" s="47">
        <v>550</v>
      </c>
      <c r="F52" s="47">
        <v>525</v>
      </c>
      <c r="G52" s="47">
        <v>470</v>
      </c>
    </row>
    <row r="53" spans="1:7" ht="12.75" x14ac:dyDescent="0.2">
      <c r="A53" s="43" t="str">
        <f t="shared" si="0"/>
        <v>KL/VVS-VS1/0.189-0.228</v>
      </c>
      <c r="B53" s="47" t="s">
        <v>381</v>
      </c>
      <c r="C53" s="47" t="s">
        <v>415</v>
      </c>
      <c r="D53" s="47" t="s">
        <v>382</v>
      </c>
      <c r="E53" s="47">
        <v>550</v>
      </c>
      <c r="F53" s="47">
        <v>550</v>
      </c>
      <c r="G53" s="47">
        <v>495</v>
      </c>
    </row>
    <row r="54" spans="1:7" ht="12.75" x14ac:dyDescent="0.2">
      <c r="A54" s="43" t="str">
        <f t="shared" si="0"/>
        <v>MN/VVS-VS1/0.189-0.228</v>
      </c>
      <c r="B54" s="47" t="s">
        <v>383</v>
      </c>
      <c r="C54" s="47" t="s">
        <v>415</v>
      </c>
      <c r="D54" s="47" t="s">
        <v>384</v>
      </c>
      <c r="E54" s="47">
        <v>450</v>
      </c>
      <c r="F54" s="47">
        <v>450</v>
      </c>
      <c r="G54" s="47">
        <v>405</v>
      </c>
    </row>
    <row r="55" spans="1:7" ht="12.75" x14ac:dyDescent="0.2">
      <c r="A55" s="43" t="str">
        <f t="shared" si="0"/>
        <v>O-/IF-VS1/0.189-0.228</v>
      </c>
      <c r="B55" s="47" t="s">
        <v>385</v>
      </c>
      <c r="C55" s="47" t="s">
        <v>415</v>
      </c>
      <c r="D55" s="47" t="s">
        <v>386</v>
      </c>
      <c r="E55" s="47">
        <v>350</v>
      </c>
      <c r="F55" s="47">
        <v>350</v>
      </c>
      <c r="G55" s="47">
        <v>315</v>
      </c>
    </row>
    <row r="56" spans="1:7" ht="12.75" x14ac:dyDescent="0.2">
      <c r="A56" s="43" t="str">
        <f t="shared" si="0"/>
        <v>KL/VS2-SI1/0.189-0.228</v>
      </c>
      <c r="B56" s="47" t="s">
        <v>387</v>
      </c>
      <c r="C56" s="47" t="s">
        <v>415</v>
      </c>
      <c r="D56" s="47" t="s">
        <v>388</v>
      </c>
      <c r="E56" s="47">
        <v>450</v>
      </c>
      <c r="F56" s="47">
        <v>450</v>
      </c>
      <c r="G56" s="47">
        <v>405</v>
      </c>
    </row>
    <row r="57" spans="1:7" ht="12.75" x14ac:dyDescent="0.2">
      <c r="A57" s="43" t="str">
        <f t="shared" si="0"/>
        <v>MN/VS2-SI1/0.189-0.228</v>
      </c>
      <c r="B57" s="47" t="s">
        <v>389</v>
      </c>
      <c r="C57" s="47" t="s">
        <v>415</v>
      </c>
      <c r="D57" s="47" t="s">
        <v>390</v>
      </c>
      <c r="E57" s="47">
        <v>350</v>
      </c>
      <c r="F57" s="47">
        <v>350</v>
      </c>
      <c r="G57" s="47">
        <v>315</v>
      </c>
    </row>
    <row r="58" spans="1:7" ht="12.75" x14ac:dyDescent="0.2">
      <c r="A58" s="43" t="str">
        <f t="shared" si="0"/>
        <v>O-/VS2-SI1/0.189-0.228</v>
      </c>
      <c r="B58" s="47" t="s">
        <v>391</v>
      </c>
      <c r="C58" s="47" t="s">
        <v>415</v>
      </c>
      <c r="D58" s="47" t="s">
        <v>392</v>
      </c>
      <c r="E58" s="47">
        <v>300</v>
      </c>
      <c r="F58" s="47">
        <v>300</v>
      </c>
      <c r="G58" s="47">
        <v>270</v>
      </c>
    </row>
    <row r="59" spans="1:7" ht="12.75" x14ac:dyDescent="0.2">
      <c r="A59" s="43" t="str">
        <f t="shared" si="0"/>
        <v>KL/SI2-SI3/0.189-0.228</v>
      </c>
      <c r="B59" s="47" t="s">
        <v>393</v>
      </c>
      <c r="C59" s="47" t="s">
        <v>415</v>
      </c>
      <c r="D59" s="47" t="s">
        <v>394</v>
      </c>
      <c r="E59" s="47">
        <v>350</v>
      </c>
      <c r="F59" s="47">
        <v>350</v>
      </c>
      <c r="G59" s="47">
        <v>315</v>
      </c>
    </row>
    <row r="60" spans="1:7" ht="12.75" x14ac:dyDescent="0.2">
      <c r="A60" s="43" t="str">
        <f t="shared" si="0"/>
        <v>MN/SI2-SI3/0.189-0.228</v>
      </c>
      <c r="B60" s="47" t="s">
        <v>395</v>
      </c>
      <c r="C60" s="47" t="s">
        <v>415</v>
      </c>
      <c r="D60" s="47" t="s">
        <v>396</v>
      </c>
      <c r="E60" s="47">
        <v>300</v>
      </c>
      <c r="F60" s="47">
        <v>300</v>
      </c>
      <c r="G60" s="47">
        <v>270</v>
      </c>
    </row>
    <row r="61" spans="1:7" ht="12.75" x14ac:dyDescent="0.2">
      <c r="A61" s="43" t="str">
        <f t="shared" si="0"/>
        <v>O-/SI2-SI3/0.189-0.228</v>
      </c>
      <c r="B61" s="47" t="s">
        <v>397</v>
      </c>
      <c r="C61" s="47" t="s">
        <v>415</v>
      </c>
      <c r="D61" s="47" t="s">
        <v>398</v>
      </c>
      <c r="E61" s="47">
        <v>200</v>
      </c>
      <c r="F61" s="47">
        <v>200</v>
      </c>
      <c r="G61" s="47">
        <v>180</v>
      </c>
    </row>
    <row r="62" spans="1:7" ht="12.75" x14ac:dyDescent="0.2">
      <c r="A62" s="43" t="str">
        <f t="shared" si="0"/>
        <v>K-/I1-I3/0.189-0.228</v>
      </c>
      <c r="B62" s="47" t="s">
        <v>399</v>
      </c>
      <c r="C62" s="47" t="s">
        <v>415</v>
      </c>
      <c r="D62" s="47" t="s">
        <v>400</v>
      </c>
      <c r="E62" s="47">
        <v>150</v>
      </c>
      <c r="F62" s="47">
        <v>150</v>
      </c>
      <c r="G62" s="47">
        <v>135</v>
      </c>
    </row>
    <row r="63" spans="1:7" ht="12.75" x14ac:dyDescent="0.2">
      <c r="A63" s="43" t="str">
        <f t="shared" si="0"/>
        <v>4A/0.189-0.228</v>
      </c>
      <c r="B63" s="47" t="s">
        <v>401</v>
      </c>
      <c r="C63" s="47" t="s">
        <v>415</v>
      </c>
      <c r="D63" s="47" t="s">
        <v>402</v>
      </c>
      <c r="E63" s="47">
        <v>550</v>
      </c>
      <c r="F63" s="47">
        <v>500</v>
      </c>
      <c r="G63" s="47">
        <v>450</v>
      </c>
    </row>
    <row r="64" spans="1:7" ht="12.75" x14ac:dyDescent="0.2">
      <c r="A64" s="43" t="str">
        <f t="shared" si="0"/>
        <v>4B/0.189-0.228</v>
      </c>
      <c r="B64" s="47" t="s">
        <v>403</v>
      </c>
      <c r="C64" s="47" t="s">
        <v>415</v>
      </c>
      <c r="D64" s="47" t="s">
        <v>404</v>
      </c>
      <c r="E64" s="47">
        <v>450</v>
      </c>
      <c r="F64" s="47">
        <v>400</v>
      </c>
      <c r="G64" s="47">
        <v>360</v>
      </c>
    </row>
    <row r="65" spans="1:7" ht="12.75" x14ac:dyDescent="0.2">
      <c r="A65" s="43" t="str">
        <f t="shared" si="0"/>
        <v>5/0.189-0.228</v>
      </c>
      <c r="B65" s="47">
        <v>5</v>
      </c>
      <c r="C65" s="47" t="s">
        <v>415</v>
      </c>
      <c r="D65" s="47" t="s">
        <v>405</v>
      </c>
      <c r="E65" s="47">
        <v>325</v>
      </c>
      <c r="F65" s="47">
        <v>300</v>
      </c>
      <c r="G65" s="47">
        <v>270</v>
      </c>
    </row>
    <row r="66" spans="1:7" ht="12.75" x14ac:dyDescent="0.2">
      <c r="A66" s="43" t="str">
        <f t="shared" si="0"/>
        <v>6/0.189-0.228</v>
      </c>
      <c r="B66" s="47">
        <v>6</v>
      </c>
      <c r="C66" s="47" t="s">
        <v>415</v>
      </c>
      <c r="D66" s="47" t="s">
        <v>406</v>
      </c>
      <c r="E66" s="47">
        <v>200</v>
      </c>
      <c r="F66" s="47">
        <v>200</v>
      </c>
      <c r="G66" s="47">
        <v>180</v>
      </c>
    </row>
    <row r="67" spans="1:7" ht="12.75" x14ac:dyDescent="0.2">
      <c r="A67" s="43" t="str">
        <f t="shared" si="0"/>
        <v>7/0.189-0.228</v>
      </c>
      <c r="B67" s="47">
        <v>7</v>
      </c>
      <c r="C67" s="47" t="s">
        <v>415</v>
      </c>
      <c r="D67" s="47" t="s">
        <v>407</v>
      </c>
      <c r="E67" s="47">
        <v>150</v>
      </c>
      <c r="F67" s="47">
        <v>150</v>
      </c>
      <c r="G67" s="47">
        <v>135</v>
      </c>
    </row>
    <row r="68" spans="1:7" ht="12.75" x14ac:dyDescent="0.2">
      <c r="A68" s="43" t="str">
        <f t="shared" si="0"/>
        <v>8/0.189-0.228</v>
      </c>
      <c r="B68" s="47">
        <v>8</v>
      </c>
      <c r="C68" s="47" t="s">
        <v>415</v>
      </c>
      <c r="D68" s="47" t="s">
        <v>408</v>
      </c>
      <c r="E68" s="47">
        <v>100</v>
      </c>
      <c r="F68" s="47">
        <v>100</v>
      </c>
      <c r="G68" s="47">
        <v>90</v>
      </c>
    </row>
    <row r="69" spans="1:7" ht="12.75" x14ac:dyDescent="0.2">
      <c r="A69" s="43" t="str">
        <f>SUBSTITUTE(B69," ","/")&amp;"/"&amp;C69</f>
        <v>NATTS-1/0.189-0.228</v>
      </c>
      <c r="B69" s="47" t="s">
        <v>409</v>
      </c>
      <c r="C69" s="47" t="s">
        <v>415</v>
      </c>
      <c r="D69" s="47" t="s">
        <v>410</v>
      </c>
      <c r="E69" s="47">
        <v>400</v>
      </c>
      <c r="F69" s="47">
        <v>300</v>
      </c>
      <c r="G69" s="47">
        <v>270</v>
      </c>
    </row>
    <row r="70" spans="1:7" ht="12.75" x14ac:dyDescent="0.2">
      <c r="A70" s="43" t="str">
        <f>SUBSTITUTE(B70," ","/")&amp;"/"&amp;C70</f>
        <v>NATTS-2/0.189-0.228</v>
      </c>
      <c r="B70" s="47" t="s">
        <v>411</v>
      </c>
      <c r="C70" s="47" t="s">
        <v>415</v>
      </c>
      <c r="D70" s="47" t="s">
        <v>412</v>
      </c>
      <c r="E70" s="47">
        <v>250</v>
      </c>
      <c r="F70" s="47">
        <v>200</v>
      </c>
      <c r="G70" s="47">
        <v>180</v>
      </c>
    </row>
    <row r="71" spans="1:7" ht="12.75" x14ac:dyDescent="0.2">
      <c r="A71" s="43" t="str">
        <f>SUBSTITUTE(B71," ","/")&amp;"/"&amp;C71</f>
        <v>BROWN/0.189-0.228</v>
      </c>
      <c r="B71" s="47" t="s">
        <v>413</v>
      </c>
      <c r="C71" s="47" t="s">
        <v>415</v>
      </c>
      <c r="D71" s="47" t="s">
        <v>414</v>
      </c>
      <c r="E71" s="47">
        <v>300</v>
      </c>
      <c r="F71" s="47">
        <v>300</v>
      </c>
      <c r="G71" s="47">
        <v>270</v>
      </c>
    </row>
    <row r="72" spans="1:7" ht="12.75" x14ac:dyDescent="0.2">
      <c r="A72" s="43" t="str">
        <f>SUBSTITUTE(B72," ","/")&amp;"/"&amp;C72</f>
        <v>DF/VVS/0.229-0.238</v>
      </c>
      <c r="B72" s="47" t="s">
        <v>350</v>
      </c>
      <c r="C72" s="47" t="s">
        <v>416</v>
      </c>
      <c r="D72" s="47" t="s">
        <v>417</v>
      </c>
      <c r="E72" s="47">
        <v>1370</v>
      </c>
      <c r="F72" s="47">
        <v>1305</v>
      </c>
      <c r="G72" s="47">
        <v>1170</v>
      </c>
    </row>
    <row r="73" spans="1:7" ht="12.75" x14ac:dyDescent="0.2">
      <c r="A73" s="43" t="str">
        <f t="shared" ref="A73:A136" si="1">SUBSTITUTE(B73," ","/")&amp;"/"&amp;C73</f>
        <v>DF/VS1/0.229-0.238</v>
      </c>
      <c r="B73" s="47" t="s">
        <v>353</v>
      </c>
      <c r="C73" s="47" t="s">
        <v>416</v>
      </c>
      <c r="D73" s="47" t="s">
        <v>418</v>
      </c>
      <c r="E73" s="47">
        <v>1180</v>
      </c>
      <c r="F73" s="47">
        <v>1125</v>
      </c>
      <c r="G73" s="47">
        <v>1010</v>
      </c>
    </row>
    <row r="74" spans="1:7" ht="12.75" x14ac:dyDescent="0.2">
      <c r="A74" s="43" t="str">
        <f t="shared" si="1"/>
        <v>DF/VS2/0.229-0.238</v>
      </c>
      <c r="B74" s="47" t="s">
        <v>355</v>
      </c>
      <c r="C74" s="47" t="s">
        <v>416</v>
      </c>
      <c r="D74" s="47" t="s">
        <v>419</v>
      </c>
      <c r="E74" s="47">
        <v>1040</v>
      </c>
      <c r="F74" s="47">
        <v>990</v>
      </c>
      <c r="G74" s="47">
        <v>891</v>
      </c>
    </row>
    <row r="75" spans="1:7" ht="12.75" x14ac:dyDescent="0.2">
      <c r="A75" s="43" t="str">
        <f t="shared" si="1"/>
        <v>GH/VVS/0.229-0.238</v>
      </c>
      <c r="B75" s="47" t="s">
        <v>357</v>
      </c>
      <c r="C75" s="47" t="s">
        <v>416</v>
      </c>
      <c r="D75" s="47" t="s">
        <v>420</v>
      </c>
      <c r="E75" s="47">
        <v>1230</v>
      </c>
      <c r="F75" s="47">
        <v>1170</v>
      </c>
      <c r="G75" s="47">
        <v>1053</v>
      </c>
    </row>
    <row r="76" spans="1:7" ht="12.75" x14ac:dyDescent="0.2">
      <c r="A76" s="43" t="str">
        <f t="shared" si="1"/>
        <v>GH/VS1/0.229-0.238</v>
      </c>
      <c r="B76" s="47" t="s">
        <v>359</v>
      </c>
      <c r="C76" s="47" t="s">
        <v>416</v>
      </c>
      <c r="D76" s="47" t="s">
        <v>421</v>
      </c>
      <c r="E76" s="47">
        <v>1040</v>
      </c>
      <c r="F76" s="47">
        <v>990</v>
      </c>
      <c r="G76" s="47">
        <v>891</v>
      </c>
    </row>
    <row r="77" spans="1:7" ht="12.75" x14ac:dyDescent="0.2">
      <c r="A77" s="43" t="str">
        <f t="shared" si="1"/>
        <v>GH/VS2/0.229-0.238</v>
      </c>
      <c r="B77" s="47" t="s">
        <v>361</v>
      </c>
      <c r="C77" s="47" t="s">
        <v>416</v>
      </c>
      <c r="D77" s="47" t="s">
        <v>422</v>
      </c>
      <c r="E77" s="47">
        <v>945</v>
      </c>
      <c r="F77" s="47">
        <v>900</v>
      </c>
      <c r="G77" s="47">
        <v>810</v>
      </c>
    </row>
    <row r="78" spans="1:7" ht="12.75" x14ac:dyDescent="0.2">
      <c r="A78" s="43" t="str">
        <f t="shared" si="1"/>
        <v>IJ/VVS/0.229-0.238</v>
      </c>
      <c r="B78" s="47" t="s">
        <v>363</v>
      </c>
      <c r="C78" s="47" t="s">
        <v>416</v>
      </c>
      <c r="D78" s="47" t="s">
        <v>423</v>
      </c>
      <c r="E78" s="47">
        <v>900</v>
      </c>
      <c r="F78" s="47">
        <v>855</v>
      </c>
      <c r="G78" s="47">
        <v>765</v>
      </c>
    </row>
    <row r="79" spans="1:7" ht="12.75" x14ac:dyDescent="0.2">
      <c r="A79" s="43" t="str">
        <f t="shared" si="1"/>
        <v>IJ/VS1/0.229-0.238</v>
      </c>
      <c r="B79" s="47" t="s">
        <v>365</v>
      </c>
      <c r="C79" s="47" t="s">
        <v>416</v>
      </c>
      <c r="D79" s="47" t="s">
        <v>424</v>
      </c>
      <c r="E79" s="47">
        <v>850</v>
      </c>
      <c r="F79" s="47">
        <v>810</v>
      </c>
      <c r="G79" s="47">
        <v>729</v>
      </c>
    </row>
    <row r="80" spans="1:7" ht="12.75" x14ac:dyDescent="0.2">
      <c r="A80" s="43" t="str">
        <f t="shared" si="1"/>
        <v>IJ/VS2/0.229-0.238</v>
      </c>
      <c r="B80" s="47" t="s">
        <v>367</v>
      </c>
      <c r="C80" s="47" t="s">
        <v>416</v>
      </c>
      <c r="D80" s="47" t="s">
        <v>425</v>
      </c>
      <c r="E80" s="47">
        <v>800</v>
      </c>
      <c r="F80" s="47">
        <v>765</v>
      </c>
      <c r="G80" s="47">
        <v>685</v>
      </c>
    </row>
    <row r="81" spans="1:7" ht="12.75" x14ac:dyDescent="0.2">
      <c r="A81" s="43" t="str">
        <f t="shared" si="1"/>
        <v>DG/SI1/0.229-0.238</v>
      </c>
      <c r="B81" s="47" t="s">
        <v>369</v>
      </c>
      <c r="C81" s="47" t="s">
        <v>416</v>
      </c>
      <c r="D81" s="47" t="s">
        <v>426</v>
      </c>
      <c r="E81" s="47">
        <v>900</v>
      </c>
      <c r="F81" s="47">
        <v>810</v>
      </c>
      <c r="G81" s="47">
        <v>765</v>
      </c>
    </row>
    <row r="82" spans="1:7" ht="12.75" x14ac:dyDescent="0.2">
      <c r="A82" s="43" t="str">
        <f t="shared" si="1"/>
        <v>DG/SI2/0.229-0.238</v>
      </c>
      <c r="B82" s="47" t="s">
        <v>371</v>
      </c>
      <c r="C82" s="47" t="s">
        <v>416</v>
      </c>
      <c r="D82" s="47" t="s">
        <v>427</v>
      </c>
      <c r="E82" s="47">
        <v>755</v>
      </c>
      <c r="F82" s="47">
        <v>720</v>
      </c>
      <c r="G82" s="47">
        <v>648</v>
      </c>
    </row>
    <row r="83" spans="1:7" ht="12.75" x14ac:dyDescent="0.2">
      <c r="A83" s="43" t="str">
        <f t="shared" si="1"/>
        <v>DG/SI3/0.229-0.238</v>
      </c>
      <c r="B83" s="47" t="s">
        <v>373</v>
      </c>
      <c r="C83" s="47" t="s">
        <v>416</v>
      </c>
      <c r="D83" s="47" t="s">
        <v>428</v>
      </c>
      <c r="E83" s="47">
        <v>660</v>
      </c>
      <c r="F83" s="47">
        <v>630</v>
      </c>
      <c r="G83" s="47">
        <v>567</v>
      </c>
    </row>
    <row r="84" spans="1:7" ht="12.75" x14ac:dyDescent="0.2">
      <c r="A84" s="43" t="str">
        <f t="shared" si="1"/>
        <v>HIJ/SI1/0.229-0.238</v>
      </c>
      <c r="B84" s="47" t="s">
        <v>375</v>
      </c>
      <c r="C84" s="47" t="s">
        <v>416</v>
      </c>
      <c r="D84" s="47" t="s">
        <v>429</v>
      </c>
      <c r="E84" s="47">
        <v>755</v>
      </c>
      <c r="F84" s="47">
        <v>720</v>
      </c>
      <c r="G84" s="47">
        <v>648</v>
      </c>
    </row>
    <row r="85" spans="1:7" ht="12.75" x14ac:dyDescent="0.2">
      <c r="A85" s="43" t="str">
        <f t="shared" si="1"/>
        <v>HIJ/SI2/0.229-0.238</v>
      </c>
      <c r="B85" s="47" t="s">
        <v>377</v>
      </c>
      <c r="C85" s="47" t="s">
        <v>416</v>
      </c>
      <c r="D85" s="47" t="s">
        <v>430</v>
      </c>
      <c r="E85" s="47">
        <v>660</v>
      </c>
      <c r="F85" s="47">
        <v>630</v>
      </c>
      <c r="G85" s="47">
        <v>567</v>
      </c>
    </row>
    <row r="86" spans="1:7" ht="12.75" x14ac:dyDescent="0.2">
      <c r="A86" s="43" t="str">
        <f t="shared" si="1"/>
        <v>HIJ/SI3/0.229-0.238</v>
      </c>
      <c r="B86" s="47" t="s">
        <v>379</v>
      </c>
      <c r="C86" s="47" t="s">
        <v>416</v>
      </c>
      <c r="D86" s="47" t="s">
        <v>431</v>
      </c>
      <c r="E86" s="47">
        <v>585</v>
      </c>
      <c r="F86" s="47">
        <v>560</v>
      </c>
      <c r="G86" s="47">
        <v>504</v>
      </c>
    </row>
    <row r="87" spans="1:7" ht="12.75" x14ac:dyDescent="0.2">
      <c r="A87" s="43" t="str">
        <f t="shared" si="1"/>
        <v>KL/VVS-VS1/0.229-0.238</v>
      </c>
      <c r="B87" s="47" t="s">
        <v>381</v>
      </c>
      <c r="C87" s="47" t="s">
        <v>416</v>
      </c>
      <c r="D87" s="47" t="s">
        <v>432</v>
      </c>
      <c r="E87" s="47">
        <v>585</v>
      </c>
      <c r="F87" s="47">
        <v>585</v>
      </c>
      <c r="G87" s="47">
        <v>525</v>
      </c>
    </row>
    <row r="88" spans="1:7" ht="12.75" x14ac:dyDescent="0.2">
      <c r="A88" s="43" t="str">
        <f t="shared" si="1"/>
        <v>MN/VVS-VS1/0.229-0.238</v>
      </c>
      <c r="B88" s="47" t="s">
        <v>383</v>
      </c>
      <c r="C88" s="47" t="s">
        <v>416</v>
      </c>
      <c r="D88" s="47" t="s">
        <v>433</v>
      </c>
      <c r="E88" s="47">
        <v>495</v>
      </c>
      <c r="F88" s="47">
        <v>495</v>
      </c>
      <c r="G88" s="47">
        <v>445</v>
      </c>
    </row>
    <row r="89" spans="1:7" ht="12.75" x14ac:dyDescent="0.2">
      <c r="A89" s="43" t="str">
        <f t="shared" si="1"/>
        <v>O-/IF-VS1/0.229-0.238</v>
      </c>
      <c r="B89" s="47" t="s">
        <v>385</v>
      </c>
      <c r="C89" s="47" t="s">
        <v>416</v>
      </c>
      <c r="D89" s="47" t="s">
        <v>434</v>
      </c>
      <c r="E89" s="47">
        <v>405</v>
      </c>
      <c r="F89" s="47">
        <v>405</v>
      </c>
      <c r="G89" s="47">
        <v>365</v>
      </c>
    </row>
    <row r="90" spans="1:7" ht="12.75" x14ac:dyDescent="0.2">
      <c r="A90" s="43" t="str">
        <f t="shared" si="1"/>
        <v>KL/VS2-SI1/0.229-0.238</v>
      </c>
      <c r="B90" s="47" t="s">
        <v>387</v>
      </c>
      <c r="C90" s="47" t="s">
        <v>416</v>
      </c>
      <c r="D90" s="47" t="s">
        <v>435</v>
      </c>
      <c r="E90" s="47">
        <v>495</v>
      </c>
      <c r="F90" s="47">
        <v>495</v>
      </c>
      <c r="G90" s="47">
        <v>445</v>
      </c>
    </row>
    <row r="91" spans="1:7" ht="12.75" x14ac:dyDescent="0.2">
      <c r="A91" s="43" t="str">
        <f t="shared" si="1"/>
        <v>MN/VS2-SI1/0.229-0.238</v>
      </c>
      <c r="B91" s="47" t="s">
        <v>389</v>
      </c>
      <c r="C91" s="47" t="s">
        <v>416</v>
      </c>
      <c r="D91" s="47" t="s">
        <v>436</v>
      </c>
      <c r="E91" s="47">
        <v>405</v>
      </c>
      <c r="F91" s="47">
        <v>405</v>
      </c>
      <c r="G91" s="47">
        <v>365</v>
      </c>
    </row>
    <row r="92" spans="1:7" ht="12.75" x14ac:dyDescent="0.2">
      <c r="A92" s="43" t="str">
        <f t="shared" si="1"/>
        <v>O-/VS2-SI1/0.229-0.238</v>
      </c>
      <c r="B92" s="47" t="s">
        <v>391</v>
      </c>
      <c r="C92" s="47" t="s">
        <v>416</v>
      </c>
      <c r="D92" s="47" t="s">
        <v>437</v>
      </c>
      <c r="E92" s="47">
        <v>315</v>
      </c>
      <c r="F92" s="47">
        <v>315</v>
      </c>
      <c r="G92" s="47">
        <v>280</v>
      </c>
    </row>
    <row r="93" spans="1:7" ht="12.75" x14ac:dyDescent="0.2">
      <c r="A93" s="43" t="str">
        <f t="shared" si="1"/>
        <v>KL/SI2-SI3/0.229-0.238</v>
      </c>
      <c r="B93" s="47" t="s">
        <v>393</v>
      </c>
      <c r="C93" s="47" t="s">
        <v>416</v>
      </c>
      <c r="D93" s="47" t="s">
        <v>438</v>
      </c>
      <c r="E93" s="47">
        <v>405</v>
      </c>
      <c r="F93" s="47">
        <v>405</v>
      </c>
      <c r="G93" s="47">
        <v>365</v>
      </c>
    </row>
    <row r="94" spans="1:7" ht="12.75" x14ac:dyDescent="0.2">
      <c r="A94" s="43" t="str">
        <f t="shared" si="1"/>
        <v>MN/SI2-SI3/0.229-0.238</v>
      </c>
      <c r="B94" s="47" t="s">
        <v>395</v>
      </c>
      <c r="C94" s="47" t="s">
        <v>416</v>
      </c>
      <c r="D94" s="47" t="s">
        <v>439</v>
      </c>
      <c r="E94" s="47">
        <v>315</v>
      </c>
      <c r="F94" s="47">
        <v>315</v>
      </c>
      <c r="G94" s="47">
        <v>280</v>
      </c>
    </row>
    <row r="95" spans="1:7" ht="12.75" x14ac:dyDescent="0.2">
      <c r="A95" s="43" t="str">
        <f t="shared" si="1"/>
        <v>O-/SI2-SI3/0.229-0.238</v>
      </c>
      <c r="B95" s="47" t="s">
        <v>397</v>
      </c>
      <c r="C95" s="47" t="s">
        <v>416</v>
      </c>
      <c r="D95" s="47" t="s">
        <v>440</v>
      </c>
      <c r="E95" s="47">
        <v>225</v>
      </c>
      <c r="F95" s="47">
        <v>225</v>
      </c>
      <c r="G95" s="47">
        <v>200</v>
      </c>
    </row>
    <row r="96" spans="1:7" ht="12.75" x14ac:dyDescent="0.2">
      <c r="A96" s="43" t="str">
        <f t="shared" si="1"/>
        <v>K-/I1-I3/0.229-0.238</v>
      </c>
      <c r="B96" s="47" t="s">
        <v>399</v>
      </c>
      <c r="C96" s="47" t="s">
        <v>416</v>
      </c>
      <c r="D96" s="47" t="s">
        <v>441</v>
      </c>
      <c r="E96" s="47">
        <v>180</v>
      </c>
      <c r="F96" s="47">
        <v>180</v>
      </c>
      <c r="G96" s="47">
        <v>162</v>
      </c>
    </row>
    <row r="97" spans="1:7" ht="12.75" x14ac:dyDescent="0.2">
      <c r="A97" s="43" t="str">
        <f t="shared" si="1"/>
        <v>4A/0.229-0.238</v>
      </c>
      <c r="B97" s="47" t="s">
        <v>401</v>
      </c>
      <c r="C97" s="47" t="s">
        <v>416</v>
      </c>
      <c r="D97" s="47" t="s">
        <v>442</v>
      </c>
      <c r="E97" s="47">
        <v>565</v>
      </c>
      <c r="F97" s="47">
        <v>540</v>
      </c>
      <c r="G97" s="47">
        <v>486</v>
      </c>
    </row>
    <row r="98" spans="1:7" ht="12.75" x14ac:dyDescent="0.2">
      <c r="A98" s="43" t="str">
        <f t="shared" si="1"/>
        <v>4B/0.229-0.238</v>
      </c>
      <c r="B98" s="47" t="s">
        <v>403</v>
      </c>
      <c r="C98" s="47" t="s">
        <v>416</v>
      </c>
      <c r="D98" s="47" t="s">
        <v>443</v>
      </c>
      <c r="E98" s="47">
        <v>475</v>
      </c>
      <c r="F98" s="47">
        <v>450</v>
      </c>
      <c r="G98" s="47">
        <v>405</v>
      </c>
    </row>
    <row r="99" spans="1:7" ht="12.75" x14ac:dyDescent="0.2">
      <c r="A99" s="43" t="str">
        <f t="shared" si="1"/>
        <v>5/0.229-0.238</v>
      </c>
      <c r="B99" s="47">
        <v>5</v>
      </c>
      <c r="C99" s="47" t="s">
        <v>416</v>
      </c>
      <c r="D99" s="47" t="s">
        <v>444</v>
      </c>
      <c r="E99" s="47">
        <v>350</v>
      </c>
      <c r="F99" s="47">
        <v>335</v>
      </c>
      <c r="G99" s="47">
        <v>300</v>
      </c>
    </row>
    <row r="100" spans="1:7" ht="12.75" x14ac:dyDescent="0.2">
      <c r="A100" s="43" t="str">
        <f t="shared" si="1"/>
        <v>6/0.229-0.238</v>
      </c>
      <c r="B100" s="47">
        <v>6</v>
      </c>
      <c r="C100" s="47" t="s">
        <v>416</v>
      </c>
      <c r="D100" s="47" t="s">
        <v>445</v>
      </c>
      <c r="E100" s="47">
        <v>225</v>
      </c>
      <c r="F100" s="47">
        <v>225</v>
      </c>
      <c r="G100" s="47">
        <v>200</v>
      </c>
    </row>
    <row r="101" spans="1:7" ht="12.75" x14ac:dyDescent="0.2">
      <c r="A101" s="43" t="str">
        <f t="shared" si="1"/>
        <v>7/0.229-0.238</v>
      </c>
      <c r="B101" s="47">
        <v>7</v>
      </c>
      <c r="C101" s="47" t="s">
        <v>416</v>
      </c>
      <c r="D101" s="47" t="s">
        <v>446</v>
      </c>
      <c r="E101" s="47">
        <v>180</v>
      </c>
      <c r="F101" s="47">
        <v>180</v>
      </c>
      <c r="G101" s="47">
        <v>162</v>
      </c>
    </row>
    <row r="102" spans="1:7" ht="12.75" x14ac:dyDescent="0.2">
      <c r="A102" s="43" t="str">
        <f t="shared" si="1"/>
        <v>8/0.229-0.238</v>
      </c>
      <c r="B102" s="47">
        <v>8</v>
      </c>
      <c r="C102" s="47" t="s">
        <v>416</v>
      </c>
      <c r="D102" s="47" t="s">
        <v>447</v>
      </c>
      <c r="E102" s="47">
        <v>110</v>
      </c>
      <c r="F102" s="47">
        <v>110</v>
      </c>
      <c r="G102" s="47">
        <v>99</v>
      </c>
    </row>
    <row r="103" spans="1:7" ht="12.75" x14ac:dyDescent="0.2">
      <c r="A103" s="43" t="str">
        <f t="shared" si="1"/>
        <v>NATTS-1/0.229-0.238</v>
      </c>
      <c r="B103" s="47" t="s">
        <v>409</v>
      </c>
      <c r="C103" s="47" t="s">
        <v>416</v>
      </c>
      <c r="D103" s="47" t="s">
        <v>448</v>
      </c>
      <c r="E103" s="47">
        <v>350</v>
      </c>
      <c r="F103" s="47">
        <v>335</v>
      </c>
      <c r="G103" s="47">
        <v>300</v>
      </c>
    </row>
    <row r="104" spans="1:7" ht="12.75" x14ac:dyDescent="0.2">
      <c r="A104" s="43" t="str">
        <f t="shared" si="1"/>
        <v>NATTS-2/0.229-0.238</v>
      </c>
      <c r="B104" s="47" t="s">
        <v>411</v>
      </c>
      <c r="C104" s="47" t="s">
        <v>416</v>
      </c>
      <c r="D104" s="47" t="s">
        <v>449</v>
      </c>
      <c r="E104" s="47">
        <v>225</v>
      </c>
      <c r="F104" s="47">
        <v>225</v>
      </c>
      <c r="G104" s="47">
        <v>200</v>
      </c>
    </row>
    <row r="105" spans="1:7" ht="12.75" x14ac:dyDescent="0.2">
      <c r="A105" s="43" t="str">
        <f t="shared" si="1"/>
        <v>BROWN/0.229-0.238</v>
      </c>
      <c r="B105" s="47" t="s">
        <v>413</v>
      </c>
      <c r="C105" s="47" t="s">
        <v>416</v>
      </c>
      <c r="D105" s="47" t="s">
        <v>414</v>
      </c>
      <c r="E105" s="47">
        <v>360</v>
      </c>
      <c r="F105" s="47">
        <v>360</v>
      </c>
      <c r="G105" s="47">
        <v>324</v>
      </c>
    </row>
    <row r="106" spans="1:7" ht="12.75" x14ac:dyDescent="0.2">
      <c r="A106" s="43" t="str">
        <f t="shared" si="1"/>
        <v>DF/VVS/0.239-0.298</v>
      </c>
      <c r="B106" s="47" t="s">
        <v>350</v>
      </c>
      <c r="C106" s="47" t="s">
        <v>450</v>
      </c>
      <c r="D106" s="47" t="s">
        <v>417</v>
      </c>
      <c r="E106" s="47">
        <v>1550</v>
      </c>
      <c r="F106" s="47">
        <v>1450</v>
      </c>
      <c r="G106" s="47">
        <v>1305</v>
      </c>
    </row>
    <row r="107" spans="1:7" ht="12.75" x14ac:dyDescent="0.2">
      <c r="A107" s="43" t="str">
        <f t="shared" si="1"/>
        <v>DF/VS1/0.239-0.298</v>
      </c>
      <c r="B107" s="47" t="s">
        <v>353</v>
      </c>
      <c r="C107" s="47" t="s">
        <v>450</v>
      </c>
      <c r="D107" s="47" t="s">
        <v>418</v>
      </c>
      <c r="E107" s="47">
        <v>1350</v>
      </c>
      <c r="F107" s="47">
        <v>1250</v>
      </c>
      <c r="G107" s="47">
        <v>1125</v>
      </c>
    </row>
    <row r="108" spans="1:7" ht="12.75" x14ac:dyDescent="0.2">
      <c r="A108" s="43" t="str">
        <f t="shared" si="1"/>
        <v>DF/VS2/0.239-0.298</v>
      </c>
      <c r="B108" s="47" t="s">
        <v>355</v>
      </c>
      <c r="C108" s="47" t="s">
        <v>450</v>
      </c>
      <c r="D108" s="47" t="s">
        <v>419</v>
      </c>
      <c r="E108" s="47">
        <v>1200</v>
      </c>
      <c r="F108" s="47">
        <v>1100</v>
      </c>
      <c r="G108" s="47">
        <v>990</v>
      </c>
    </row>
    <row r="109" spans="1:7" ht="12.75" x14ac:dyDescent="0.2">
      <c r="A109" s="43" t="str">
        <f t="shared" si="1"/>
        <v>GH/VVS/0.239-0.298</v>
      </c>
      <c r="B109" s="47" t="s">
        <v>357</v>
      </c>
      <c r="C109" s="47" t="s">
        <v>450</v>
      </c>
      <c r="D109" s="47" t="s">
        <v>420</v>
      </c>
      <c r="E109" s="47">
        <v>1400</v>
      </c>
      <c r="F109" s="47">
        <v>1300</v>
      </c>
      <c r="G109" s="47">
        <v>1170</v>
      </c>
    </row>
    <row r="110" spans="1:7" ht="12.75" x14ac:dyDescent="0.2">
      <c r="A110" s="43" t="str">
        <f t="shared" si="1"/>
        <v>GH/VS1/0.239-0.298</v>
      </c>
      <c r="B110" s="47" t="s">
        <v>359</v>
      </c>
      <c r="C110" s="47" t="s">
        <v>450</v>
      </c>
      <c r="D110" s="47" t="s">
        <v>421</v>
      </c>
      <c r="E110" s="47">
        <v>1200</v>
      </c>
      <c r="F110" s="47">
        <v>1100</v>
      </c>
      <c r="G110" s="47">
        <v>990</v>
      </c>
    </row>
    <row r="111" spans="1:7" ht="12.75" x14ac:dyDescent="0.2">
      <c r="A111" s="43" t="str">
        <f t="shared" si="1"/>
        <v>GH/VS2/0.239-0.298</v>
      </c>
      <c r="B111" s="47" t="s">
        <v>361</v>
      </c>
      <c r="C111" s="47" t="s">
        <v>450</v>
      </c>
      <c r="D111" s="47" t="s">
        <v>422</v>
      </c>
      <c r="E111" s="47">
        <v>1100</v>
      </c>
      <c r="F111" s="47">
        <v>1000</v>
      </c>
      <c r="G111" s="47">
        <v>900</v>
      </c>
    </row>
    <row r="112" spans="1:7" ht="12.75" x14ac:dyDescent="0.2">
      <c r="A112" s="43" t="str">
        <f t="shared" si="1"/>
        <v>IJ/VVS/0.239-0.298</v>
      </c>
      <c r="B112" s="47" t="s">
        <v>363</v>
      </c>
      <c r="C112" s="47" t="s">
        <v>450</v>
      </c>
      <c r="D112" s="47" t="s">
        <v>423</v>
      </c>
      <c r="E112" s="47">
        <v>1000</v>
      </c>
      <c r="F112" s="47">
        <v>950</v>
      </c>
      <c r="G112" s="47">
        <v>855</v>
      </c>
    </row>
    <row r="113" spans="1:7" ht="12.75" x14ac:dyDescent="0.2">
      <c r="A113" s="43" t="str">
        <f t="shared" si="1"/>
        <v>IJ/VS1/0.239-0.298</v>
      </c>
      <c r="B113" s="47" t="s">
        <v>365</v>
      </c>
      <c r="C113" s="47" t="s">
        <v>450</v>
      </c>
      <c r="D113" s="47" t="s">
        <v>424</v>
      </c>
      <c r="E113" s="47">
        <v>950</v>
      </c>
      <c r="F113" s="47">
        <v>900</v>
      </c>
      <c r="G113" s="47">
        <v>810</v>
      </c>
    </row>
    <row r="114" spans="1:7" ht="12.75" x14ac:dyDescent="0.2">
      <c r="A114" s="43" t="str">
        <f t="shared" si="1"/>
        <v>IJ/VS2/0.239-0.298</v>
      </c>
      <c r="B114" s="47" t="s">
        <v>367</v>
      </c>
      <c r="C114" s="47" t="s">
        <v>450</v>
      </c>
      <c r="D114" s="47" t="s">
        <v>425</v>
      </c>
      <c r="E114" s="47">
        <v>900</v>
      </c>
      <c r="F114" s="47">
        <v>850</v>
      </c>
      <c r="G114" s="47">
        <v>765</v>
      </c>
    </row>
    <row r="115" spans="1:7" ht="12.75" x14ac:dyDescent="0.2">
      <c r="A115" s="43" t="str">
        <f t="shared" si="1"/>
        <v>DG/SI1/0.239-0.298</v>
      </c>
      <c r="B115" s="47" t="s">
        <v>369</v>
      </c>
      <c r="C115" s="47" t="s">
        <v>450</v>
      </c>
      <c r="D115" s="47" t="s">
        <v>426</v>
      </c>
      <c r="E115" s="47">
        <v>1000</v>
      </c>
      <c r="F115" s="47">
        <v>900</v>
      </c>
      <c r="G115" s="47">
        <v>810</v>
      </c>
    </row>
    <row r="116" spans="1:7" ht="12.75" x14ac:dyDescent="0.2">
      <c r="A116" s="43" t="str">
        <f t="shared" si="1"/>
        <v>DG/SI2/0.239-0.298</v>
      </c>
      <c r="B116" s="47" t="s">
        <v>371</v>
      </c>
      <c r="C116" s="47" t="s">
        <v>450</v>
      </c>
      <c r="D116" s="47" t="s">
        <v>427</v>
      </c>
      <c r="E116" s="47">
        <v>850</v>
      </c>
      <c r="F116" s="47">
        <v>800</v>
      </c>
      <c r="G116" s="47">
        <v>720</v>
      </c>
    </row>
    <row r="117" spans="1:7" ht="12.75" x14ac:dyDescent="0.2">
      <c r="A117" s="43" t="str">
        <f t="shared" si="1"/>
        <v>DG/SI3/0.239-0.298</v>
      </c>
      <c r="B117" s="47" t="s">
        <v>373</v>
      </c>
      <c r="C117" s="47" t="s">
        <v>450</v>
      </c>
      <c r="D117" s="47" t="s">
        <v>428</v>
      </c>
      <c r="E117" s="47">
        <v>750</v>
      </c>
      <c r="F117" s="47">
        <v>700</v>
      </c>
      <c r="G117" s="47">
        <v>630</v>
      </c>
    </row>
    <row r="118" spans="1:7" ht="12.75" x14ac:dyDescent="0.2">
      <c r="A118" s="43" t="str">
        <f t="shared" si="1"/>
        <v>HIJ/SI1/0.239-0.298</v>
      </c>
      <c r="B118" s="47" t="s">
        <v>375</v>
      </c>
      <c r="C118" s="47" t="s">
        <v>450</v>
      </c>
      <c r="D118" s="47" t="s">
        <v>429</v>
      </c>
      <c r="E118" s="47">
        <v>850</v>
      </c>
      <c r="F118" s="47">
        <v>800</v>
      </c>
      <c r="G118" s="47">
        <v>720</v>
      </c>
    </row>
    <row r="119" spans="1:7" ht="12.75" x14ac:dyDescent="0.2">
      <c r="A119" s="43" t="str">
        <f t="shared" si="1"/>
        <v>HIJ/SI2/0.239-0.298</v>
      </c>
      <c r="B119" s="47" t="s">
        <v>377</v>
      </c>
      <c r="C119" s="47" t="s">
        <v>450</v>
      </c>
      <c r="D119" s="47" t="s">
        <v>430</v>
      </c>
      <c r="E119" s="47">
        <v>750</v>
      </c>
      <c r="F119" s="47">
        <v>700</v>
      </c>
      <c r="G119" s="47">
        <v>630</v>
      </c>
    </row>
    <row r="120" spans="1:7" ht="12.75" x14ac:dyDescent="0.2">
      <c r="A120" s="43" t="str">
        <f t="shared" si="1"/>
        <v>HIJ/SI3/0.239-0.298</v>
      </c>
      <c r="B120" s="47" t="s">
        <v>379</v>
      </c>
      <c r="C120" s="47" t="s">
        <v>450</v>
      </c>
      <c r="D120" s="47" t="s">
        <v>431</v>
      </c>
      <c r="E120" s="47">
        <v>675</v>
      </c>
      <c r="F120" s="47">
        <v>625</v>
      </c>
      <c r="G120" s="47">
        <v>560</v>
      </c>
    </row>
    <row r="121" spans="1:7" ht="12.75" x14ac:dyDescent="0.2">
      <c r="A121" s="43" t="str">
        <f t="shared" si="1"/>
        <v>KL/VVS-VS1/0.239-0.298</v>
      </c>
      <c r="B121" s="47" t="s">
        <v>381</v>
      </c>
      <c r="C121" s="47" t="s">
        <v>450</v>
      </c>
      <c r="D121" s="47" t="s">
        <v>432</v>
      </c>
      <c r="E121" s="47">
        <v>650</v>
      </c>
      <c r="F121" s="47">
        <v>650</v>
      </c>
      <c r="G121" s="47">
        <v>585</v>
      </c>
    </row>
    <row r="122" spans="1:7" ht="12.75" x14ac:dyDescent="0.2">
      <c r="A122" s="43" t="str">
        <f t="shared" si="1"/>
        <v>MN/VVS-VS1/0.239-0.298</v>
      </c>
      <c r="B122" s="47" t="s">
        <v>383</v>
      </c>
      <c r="C122" s="47" t="s">
        <v>450</v>
      </c>
      <c r="D122" s="47" t="s">
        <v>433</v>
      </c>
      <c r="E122" s="47">
        <v>550</v>
      </c>
      <c r="F122" s="47">
        <v>550</v>
      </c>
      <c r="G122" s="47">
        <v>495</v>
      </c>
    </row>
    <row r="123" spans="1:7" ht="12.75" x14ac:dyDescent="0.2">
      <c r="A123" s="43" t="str">
        <f t="shared" si="1"/>
        <v>O-/IF-VS1/0.239-0.298</v>
      </c>
      <c r="B123" s="47" t="s">
        <v>385</v>
      </c>
      <c r="C123" s="47" t="s">
        <v>450</v>
      </c>
      <c r="D123" s="47" t="s">
        <v>434</v>
      </c>
      <c r="E123" s="47">
        <v>450</v>
      </c>
      <c r="F123" s="47">
        <v>450</v>
      </c>
      <c r="G123" s="47">
        <v>405</v>
      </c>
    </row>
    <row r="124" spans="1:7" ht="12.75" x14ac:dyDescent="0.2">
      <c r="A124" s="43" t="str">
        <f t="shared" si="1"/>
        <v>KL/VS2-SI1/0.239-0.298</v>
      </c>
      <c r="B124" s="47" t="s">
        <v>387</v>
      </c>
      <c r="C124" s="47" t="s">
        <v>450</v>
      </c>
      <c r="D124" s="47" t="s">
        <v>435</v>
      </c>
      <c r="E124" s="47">
        <v>550</v>
      </c>
      <c r="F124" s="47">
        <v>550</v>
      </c>
      <c r="G124" s="47">
        <v>495</v>
      </c>
    </row>
    <row r="125" spans="1:7" ht="12.75" x14ac:dyDescent="0.2">
      <c r="A125" s="43" t="str">
        <f t="shared" si="1"/>
        <v>MN/VS2-SI1/0.239-0.298</v>
      </c>
      <c r="B125" s="47" t="s">
        <v>389</v>
      </c>
      <c r="C125" s="47" t="s">
        <v>450</v>
      </c>
      <c r="D125" s="47" t="s">
        <v>436</v>
      </c>
      <c r="E125" s="47">
        <v>450</v>
      </c>
      <c r="F125" s="47">
        <v>450</v>
      </c>
      <c r="G125" s="47">
        <v>405</v>
      </c>
    </row>
    <row r="126" spans="1:7" ht="12.75" x14ac:dyDescent="0.2">
      <c r="A126" s="43" t="str">
        <f t="shared" si="1"/>
        <v>O-/VS2-SI1/0.239-0.298</v>
      </c>
      <c r="B126" s="47" t="s">
        <v>391</v>
      </c>
      <c r="C126" s="47" t="s">
        <v>450</v>
      </c>
      <c r="D126" s="47" t="s">
        <v>437</v>
      </c>
      <c r="E126" s="47">
        <v>350</v>
      </c>
      <c r="F126" s="47">
        <v>350</v>
      </c>
      <c r="G126" s="47">
        <v>315</v>
      </c>
    </row>
    <row r="127" spans="1:7" ht="12.75" x14ac:dyDescent="0.2">
      <c r="A127" s="43" t="str">
        <f t="shared" si="1"/>
        <v>KL/SI2-SI3/0.239-0.298</v>
      </c>
      <c r="B127" s="47" t="s">
        <v>393</v>
      </c>
      <c r="C127" s="47" t="s">
        <v>450</v>
      </c>
      <c r="D127" s="47" t="s">
        <v>438</v>
      </c>
      <c r="E127" s="47">
        <v>450</v>
      </c>
      <c r="F127" s="47">
        <v>450</v>
      </c>
      <c r="G127" s="47">
        <v>405</v>
      </c>
    </row>
    <row r="128" spans="1:7" ht="12.75" x14ac:dyDescent="0.2">
      <c r="A128" s="43" t="str">
        <f t="shared" si="1"/>
        <v>MN/SI2-SI3/0.239-0.298</v>
      </c>
      <c r="B128" s="47" t="s">
        <v>395</v>
      </c>
      <c r="C128" s="47" t="s">
        <v>450</v>
      </c>
      <c r="D128" s="47" t="s">
        <v>439</v>
      </c>
      <c r="E128" s="47">
        <v>350</v>
      </c>
      <c r="F128" s="47">
        <v>350</v>
      </c>
      <c r="G128" s="47">
        <v>315</v>
      </c>
    </row>
    <row r="129" spans="1:7" ht="12.75" x14ac:dyDescent="0.2">
      <c r="A129" s="43" t="str">
        <f t="shared" si="1"/>
        <v>O-/SI2-SI3/0.239-0.298</v>
      </c>
      <c r="B129" s="47" t="s">
        <v>397</v>
      </c>
      <c r="C129" s="47" t="s">
        <v>450</v>
      </c>
      <c r="D129" s="47" t="s">
        <v>440</v>
      </c>
      <c r="E129" s="47">
        <v>250</v>
      </c>
      <c r="F129" s="47">
        <v>250</v>
      </c>
      <c r="G129" s="47">
        <v>225</v>
      </c>
    </row>
    <row r="130" spans="1:7" ht="12.75" x14ac:dyDescent="0.2">
      <c r="A130" s="43" t="str">
        <f t="shared" si="1"/>
        <v>K-/I1-I3/0.239-0.298</v>
      </c>
      <c r="B130" s="47" t="s">
        <v>399</v>
      </c>
      <c r="C130" s="47" t="s">
        <v>450</v>
      </c>
      <c r="D130" s="47" t="s">
        <v>441</v>
      </c>
      <c r="E130" s="47">
        <v>200</v>
      </c>
      <c r="F130" s="47">
        <v>200</v>
      </c>
      <c r="G130" s="47">
        <v>180</v>
      </c>
    </row>
    <row r="131" spans="1:7" ht="12.75" x14ac:dyDescent="0.2">
      <c r="A131" s="43" t="str">
        <f t="shared" si="1"/>
        <v>4A/0.239-0.298</v>
      </c>
      <c r="B131" s="47" t="s">
        <v>401</v>
      </c>
      <c r="C131" s="47" t="s">
        <v>450</v>
      </c>
      <c r="D131" s="47" t="s">
        <v>442</v>
      </c>
      <c r="E131" s="47">
        <v>650</v>
      </c>
      <c r="F131" s="47">
        <v>600</v>
      </c>
      <c r="G131" s="47">
        <v>540</v>
      </c>
    </row>
    <row r="132" spans="1:7" ht="12.75" x14ac:dyDescent="0.2">
      <c r="A132" s="43" t="str">
        <f t="shared" si="1"/>
        <v>4B/0.239-0.298</v>
      </c>
      <c r="B132" s="47" t="s">
        <v>403</v>
      </c>
      <c r="C132" s="47" t="s">
        <v>450</v>
      </c>
      <c r="D132" s="47" t="s">
        <v>443</v>
      </c>
      <c r="E132" s="47">
        <v>540</v>
      </c>
      <c r="F132" s="47">
        <v>500</v>
      </c>
      <c r="G132" s="47">
        <v>450</v>
      </c>
    </row>
    <row r="133" spans="1:7" ht="12.75" x14ac:dyDescent="0.2">
      <c r="A133" s="43" t="str">
        <f t="shared" si="1"/>
        <v>5/0.239-0.298</v>
      </c>
      <c r="B133" s="47">
        <v>5</v>
      </c>
      <c r="C133" s="47" t="s">
        <v>450</v>
      </c>
      <c r="D133" s="47" t="s">
        <v>444</v>
      </c>
      <c r="E133" s="47">
        <v>400</v>
      </c>
      <c r="F133" s="47">
        <v>375</v>
      </c>
      <c r="G133" s="47">
        <v>335</v>
      </c>
    </row>
    <row r="134" spans="1:7" ht="12.75" x14ac:dyDescent="0.2">
      <c r="A134" s="43" t="str">
        <f t="shared" si="1"/>
        <v>6/0.239-0.298</v>
      </c>
      <c r="B134" s="47">
        <v>6</v>
      </c>
      <c r="C134" s="47" t="s">
        <v>450</v>
      </c>
      <c r="D134" s="47" t="s">
        <v>445</v>
      </c>
      <c r="E134" s="47">
        <v>250</v>
      </c>
      <c r="F134" s="47">
        <v>250</v>
      </c>
      <c r="G134" s="47">
        <v>225</v>
      </c>
    </row>
    <row r="135" spans="1:7" ht="12.75" x14ac:dyDescent="0.2">
      <c r="A135" s="43" t="str">
        <f t="shared" si="1"/>
        <v>7/0.239-0.298</v>
      </c>
      <c r="B135" s="47">
        <v>7</v>
      </c>
      <c r="C135" s="47" t="s">
        <v>450</v>
      </c>
      <c r="D135" s="47" t="s">
        <v>446</v>
      </c>
      <c r="E135" s="47">
        <v>200</v>
      </c>
      <c r="F135" s="47">
        <v>200</v>
      </c>
      <c r="G135" s="47">
        <v>180</v>
      </c>
    </row>
    <row r="136" spans="1:7" ht="12.75" x14ac:dyDescent="0.2">
      <c r="A136" s="43" t="str">
        <f t="shared" si="1"/>
        <v>8/0.239-0.298</v>
      </c>
      <c r="B136" s="47">
        <v>8</v>
      </c>
      <c r="C136" s="47" t="s">
        <v>450</v>
      </c>
      <c r="D136" s="47" t="s">
        <v>447</v>
      </c>
      <c r="E136" s="47">
        <v>125</v>
      </c>
      <c r="F136" s="47">
        <v>125</v>
      </c>
      <c r="G136" s="47">
        <v>110</v>
      </c>
    </row>
    <row r="137" spans="1:7" ht="12.75" x14ac:dyDescent="0.2">
      <c r="A137" s="43" t="str">
        <f>SUBSTITUTE(B137," ","/")&amp;"/"&amp;C137</f>
        <v>NATTS-1/0.239-0.298</v>
      </c>
      <c r="B137" s="47" t="s">
        <v>409</v>
      </c>
      <c r="C137" s="47" t="s">
        <v>450</v>
      </c>
      <c r="D137" s="47" t="s">
        <v>448</v>
      </c>
      <c r="E137" s="47">
        <v>375</v>
      </c>
      <c r="F137" s="47">
        <v>375</v>
      </c>
      <c r="G137" s="47">
        <v>335</v>
      </c>
    </row>
    <row r="138" spans="1:7" ht="12.75" x14ac:dyDescent="0.2">
      <c r="A138" s="43" t="str">
        <f>SUBSTITUTE(B138," ","/")&amp;"/"&amp;C138</f>
        <v>NATTS-2/0.239-0.298</v>
      </c>
      <c r="B138" s="47" t="s">
        <v>411</v>
      </c>
      <c r="C138" s="47" t="s">
        <v>450</v>
      </c>
      <c r="D138" s="47" t="s">
        <v>449</v>
      </c>
      <c r="E138" s="47">
        <v>250</v>
      </c>
      <c r="F138" s="47">
        <v>250</v>
      </c>
      <c r="G138" s="47">
        <v>225</v>
      </c>
    </row>
    <row r="139" spans="1:7" ht="12.75" x14ac:dyDescent="0.2">
      <c r="A139" s="43" t="str">
        <f>SUBSTITUTE(B139," ","/")&amp;"/"&amp;C139</f>
        <v>BROWN/0.239-0.298</v>
      </c>
      <c r="B139" s="47" t="s">
        <v>413</v>
      </c>
      <c r="C139" s="47" t="s">
        <v>450</v>
      </c>
      <c r="D139" s="47" t="s">
        <v>414</v>
      </c>
      <c r="E139" s="47">
        <v>400</v>
      </c>
      <c r="F139" s="47">
        <v>400</v>
      </c>
      <c r="G139" s="47">
        <v>360</v>
      </c>
    </row>
    <row r="140" spans="1:7" ht="12.75" x14ac:dyDescent="0.2">
      <c r="A140" s="43" t="str">
        <f>SUBSTITUTE(B140," ","/")&amp;"/"&amp;C140</f>
        <v>DF/VVS/0.299-0.398</v>
      </c>
      <c r="B140" s="47" t="s">
        <v>350</v>
      </c>
      <c r="C140" s="47" t="s">
        <v>451</v>
      </c>
      <c r="D140" s="47" t="s">
        <v>452</v>
      </c>
      <c r="E140" s="47">
        <v>1375</v>
      </c>
      <c r="F140" s="47">
        <v>1300</v>
      </c>
      <c r="G140" s="47">
        <v>1170</v>
      </c>
    </row>
    <row r="141" spans="1:7" ht="12.75" x14ac:dyDescent="0.2">
      <c r="A141" s="43" t="str">
        <f t="shared" ref="A141:A204" si="2">SUBSTITUTE(B141," ","/")&amp;"/"&amp;C141</f>
        <v>DF/VS1/0.299-0.398</v>
      </c>
      <c r="B141" s="47" t="s">
        <v>353</v>
      </c>
      <c r="C141" s="47" t="s">
        <v>451</v>
      </c>
      <c r="D141" s="47" t="s">
        <v>453</v>
      </c>
      <c r="E141" s="47">
        <v>1275</v>
      </c>
      <c r="F141" s="47">
        <v>1200</v>
      </c>
      <c r="G141" s="47">
        <v>1080</v>
      </c>
    </row>
    <row r="142" spans="1:7" ht="12.75" x14ac:dyDescent="0.2">
      <c r="A142" s="43" t="str">
        <f t="shared" si="2"/>
        <v>DF/VS2/0.299-0.398</v>
      </c>
      <c r="B142" s="47" t="s">
        <v>355</v>
      </c>
      <c r="C142" s="47" t="s">
        <v>451</v>
      </c>
      <c r="D142" s="47" t="s">
        <v>454</v>
      </c>
      <c r="E142" s="47">
        <v>1175</v>
      </c>
      <c r="F142" s="47">
        <v>1100</v>
      </c>
      <c r="G142" s="47">
        <v>990</v>
      </c>
    </row>
    <row r="143" spans="1:7" ht="12.75" x14ac:dyDescent="0.2">
      <c r="A143" s="43" t="str">
        <f t="shared" si="2"/>
        <v>GH/VVS/0.299-0.398</v>
      </c>
      <c r="B143" s="47" t="s">
        <v>357</v>
      </c>
      <c r="C143" s="47" t="s">
        <v>451</v>
      </c>
      <c r="D143" s="47" t="s">
        <v>455</v>
      </c>
      <c r="E143" s="47">
        <v>1275</v>
      </c>
      <c r="F143" s="47">
        <v>1200</v>
      </c>
      <c r="G143" s="47">
        <v>1080</v>
      </c>
    </row>
    <row r="144" spans="1:7" ht="12.75" x14ac:dyDescent="0.2">
      <c r="A144" s="43" t="str">
        <f t="shared" si="2"/>
        <v>GH/VS1/0.299-0.398</v>
      </c>
      <c r="B144" s="47" t="s">
        <v>359</v>
      </c>
      <c r="C144" s="47" t="s">
        <v>451</v>
      </c>
      <c r="D144" s="47" t="s">
        <v>456</v>
      </c>
      <c r="E144" s="47">
        <v>1225</v>
      </c>
      <c r="F144" s="47">
        <v>1150</v>
      </c>
      <c r="G144" s="47">
        <v>1035</v>
      </c>
    </row>
    <row r="145" spans="1:7" ht="12.75" x14ac:dyDescent="0.2">
      <c r="A145" s="43" t="str">
        <f t="shared" si="2"/>
        <v>GH/VS2/0.299-0.398</v>
      </c>
      <c r="B145" s="47" t="s">
        <v>361</v>
      </c>
      <c r="C145" s="47" t="s">
        <v>451</v>
      </c>
      <c r="D145" s="47" t="s">
        <v>457</v>
      </c>
      <c r="E145" s="47">
        <v>1125</v>
      </c>
      <c r="F145" s="47">
        <v>1050</v>
      </c>
      <c r="G145" s="47">
        <v>945</v>
      </c>
    </row>
    <row r="146" spans="1:7" ht="12.75" x14ac:dyDescent="0.2">
      <c r="A146" s="43" t="str">
        <f t="shared" si="2"/>
        <v>IJ/VVS/0.299-0.398</v>
      </c>
      <c r="B146" s="47" t="s">
        <v>363</v>
      </c>
      <c r="C146" s="47" t="s">
        <v>451</v>
      </c>
      <c r="D146" s="47" t="s">
        <v>458</v>
      </c>
      <c r="E146" s="47">
        <v>1100</v>
      </c>
      <c r="F146" s="47">
        <v>1050</v>
      </c>
      <c r="G146" s="47">
        <v>945</v>
      </c>
    </row>
    <row r="147" spans="1:7" ht="12.75" x14ac:dyDescent="0.2">
      <c r="A147" s="43" t="str">
        <f t="shared" si="2"/>
        <v>IJ/VS1/0.299-0.398</v>
      </c>
      <c r="B147" s="47" t="s">
        <v>365</v>
      </c>
      <c r="C147" s="47" t="s">
        <v>451</v>
      </c>
      <c r="D147" s="47" t="s">
        <v>459</v>
      </c>
      <c r="E147" s="47">
        <v>1050</v>
      </c>
      <c r="F147" s="47">
        <v>1000</v>
      </c>
      <c r="G147" s="47">
        <v>900</v>
      </c>
    </row>
    <row r="148" spans="1:7" ht="12.75" x14ac:dyDescent="0.2">
      <c r="A148" s="43" t="str">
        <f t="shared" si="2"/>
        <v>IJ/VS2/0.299-0.398</v>
      </c>
      <c r="B148" s="47" t="s">
        <v>367</v>
      </c>
      <c r="C148" s="47" t="s">
        <v>451</v>
      </c>
      <c r="D148" s="47" t="s">
        <v>460</v>
      </c>
      <c r="E148" s="47">
        <v>1000</v>
      </c>
      <c r="F148" s="47">
        <v>950</v>
      </c>
      <c r="G148" s="47">
        <v>855</v>
      </c>
    </row>
    <row r="149" spans="1:7" ht="12.75" x14ac:dyDescent="0.2">
      <c r="A149" s="43" t="str">
        <f t="shared" si="2"/>
        <v>DG/SI1/0.299-0.398</v>
      </c>
      <c r="B149" s="47" t="s">
        <v>369</v>
      </c>
      <c r="C149" s="47" t="s">
        <v>451</v>
      </c>
      <c r="D149" s="47" t="s">
        <v>461</v>
      </c>
      <c r="E149" s="47">
        <v>1075</v>
      </c>
      <c r="F149" s="47">
        <v>1000</v>
      </c>
      <c r="G149" s="47">
        <v>900</v>
      </c>
    </row>
    <row r="150" spans="1:7" ht="12.75" x14ac:dyDescent="0.2">
      <c r="A150" s="43" t="str">
        <f t="shared" si="2"/>
        <v>DG/SI2/0.299-0.398</v>
      </c>
      <c r="B150" s="47" t="s">
        <v>371</v>
      </c>
      <c r="C150" s="47" t="s">
        <v>451</v>
      </c>
      <c r="D150" s="47" t="s">
        <v>462</v>
      </c>
      <c r="E150" s="47">
        <v>950</v>
      </c>
      <c r="F150" s="47">
        <v>850</v>
      </c>
      <c r="G150" s="47">
        <v>765</v>
      </c>
    </row>
    <row r="151" spans="1:7" ht="12.75" x14ac:dyDescent="0.2">
      <c r="A151" s="43" t="str">
        <f t="shared" si="2"/>
        <v>DG/SI3/0.299-0.398</v>
      </c>
      <c r="B151" s="47" t="s">
        <v>373</v>
      </c>
      <c r="C151" s="47" t="s">
        <v>451</v>
      </c>
      <c r="D151" s="47" t="s">
        <v>463</v>
      </c>
      <c r="E151" s="47">
        <v>825</v>
      </c>
      <c r="F151" s="47">
        <v>775</v>
      </c>
      <c r="G151" s="47">
        <v>695</v>
      </c>
    </row>
    <row r="152" spans="1:7" ht="12.75" x14ac:dyDescent="0.2">
      <c r="A152" s="43" t="str">
        <f t="shared" si="2"/>
        <v>HIJ/SI1/0.299-0.398</v>
      </c>
      <c r="B152" s="47" t="s">
        <v>375</v>
      </c>
      <c r="C152" s="47" t="s">
        <v>451</v>
      </c>
      <c r="D152" s="47" t="s">
        <v>464</v>
      </c>
      <c r="E152" s="47">
        <v>950</v>
      </c>
      <c r="F152" s="47">
        <v>900</v>
      </c>
      <c r="G152" s="47">
        <v>810</v>
      </c>
    </row>
    <row r="153" spans="1:7" ht="12.75" x14ac:dyDescent="0.2">
      <c r="A153" s="43" t="str">
        <f t="shared" si="2"/>
        <v>HIJ/SI2/0.299-0.398</v>
      </c>
      <c r="B153" s="47" t="s">
        <v>377</v>
      </c>
      <c r="C153" s="47" t="s">
        <v>451</v>
      </c>
      <c r="D153" s="47" t="s">
        <v>465</v>
      </c>
      <c r="E153" s="47">
        <v>825</v>
      </c>
      <c r="F153" s="47">
        <v>775</v>
      </c>
      <c r="G153" s="47">
        <v>695</v>
      </c>
    </row>
    <row r="154" spans="1:7" ht="12.75" x14ac:dyDescent="0.2">
      <c r="A154" s="43" t="str">
        <f t="shared" si="2"/>
        <v>HIJ/SI3/0.299-0.398</v>
      </c>
      <c r="B154" s="47" t="s">
        <v>379</v>
      </c>
      <c r="C154" s="47" t="s">
        <v>451</v>
      </c>
      <c r="D154" s="47" t="s">
        <v>466</v>
      </c>
      <c r="E154" s="47">
        <v>750</v>
      </c>
      <c r="F154" s="47">
        <v>700</v>
      </c>
      <c r="G154" s="47">
        <v>630</v>
      </c>
    </row>
    <row r="155" spans="1:7" ht="12.75" x14ac:dyDescent="0.2">
      <c r="A155" s="43" t="str">
        <f t="shared" si="2"/>
        <v>KL/VVS-VS1/0.299-0.398</v>
      </c>
      <c r="B155" s="47" t="s">
        <v>381</v>
      </c>
      <c r="C155" s="47" t="s">
        <v>451</v>
      </c>
      <c r="D155" s="47" t="s">
        <v>467</v>
      </c>
      <c r="E155" s="47">
        <v>800</v>
      </c>
      <c r="F155" s="47">
        <v>800</v>
      </c>
      <c r="G155" s="47">
        <v>720</v>
      </c>
    </row>
    <row r="156" spans="1:7" ht="12.75" x14ac:dyDescent="0.2">
      <c r="A156" s="43" t="str">
        <f t="shared" si="2"/>
        <v>MN/VVS-VS1/0.299-0.398</v>
      </c>
      <c r="B156" s="47" t="s">
        <v>383</v>
      </c>
      <c r="C156" s="47" t="s">
        <v>451</v>
      </c>
      <c r="D156" s="47" t="s">
        <v>468</v>
      </c>
      <c r="E156" s="47">
        <v>650</v>
      </c>
      <c r="F156" s="47">
        <v>650</v>
      </c>
      <c r="G156" s="47">
        <v>585</v>
      </c>
    </row>
    <row r="157" spans="1:7" ht="12.75" x14ac:dyDescent="0.2">
      <c r="A157" s="43" t="str">
        <f t="shared" si="2"/>
        <v>O-/IF-VS1/0.299-0.398</v>
      </c>
      <c r="B157" s="47" t="s">
        <v>385</v>
      </c>
      <c r="C157" s="47" t="s">
        <v>451</v>
      </c>
      <c r="D157" s="47" t="s">
        <v>469</v>
      </c>
      <c r="E157" s="47">
        <v>500</v>
      </c>
      <c r="F157" s="47">
        <v>500</v>
      </c>
      <c r="G157" s="47">
        <v>450</v>
      </c>
    </row>
    <row r="158" spans="1:7" ht="12.75" x14ac:dyDescent="0.2">
      <c r="A158" s="43" t="str">
        <f t="shared" si="2"/>
        <v>KL/VS2-SI1/0.299-0.398</v>
      </c>
      <c r="B158" s="47" t="s">
        <v>387</v>
      </c>
      <c r="C158" s="47" t="s">
        <v>451</v>
      </c>
      <c r="D158" s="47" t="s">
        <v>470</v>
      </c>
      <c r="E158" s="47">
        <v>700</v>
      </c>
      <c r="F158" s="47">
        <v>700</v>
      </c>
      <c r="G158" s="47">
        <v>630</v>
      </c>
    </row>
    <row r="159" spans="1:7" ht="12.75" x14ac:dyDescent="0.2">
      <c r="A159" s="43" t="str">
        <f t="shared" si="2"/>
        <v>MN/VS2-SI1/0.299-0.398</v>
      </c>
      <c r="B159" s="47" t="s">
        <v>389</v>
      </c>
      <c r="C159" s="47" t="s">
        <v>451</v>
      </c>
      <c r="D159" s="47" t="s">
        <v>471</v>
      </c>
      <c r="E159" s="47">
        <v>550</v>
      </c>
      <c r="F159" s="47">
        <v>550</v>
      </c>
      <c r="G159" s="47">
        <v>495</v>
      </c>
    </row>
    <row r="160" spans="1:7" ht="12.75" x14ac:dyDescent="0.2">
      <c r="A160" s="43" t="str">
        <f t="shared" si="2"/>
        <v>O-/VS2-SI1/0.299-0.398</v>
      </c>
      <c r="B160" s="47" t="s">
        <v>391</v>
      </c>
      <c r="C160" s="47" t="s">
        <v>451</v>
      </c>
      <c r="D160" s="47" t="s">
        <v>472</v>
      </c>
      <c r="E160" s="47">
        <v>425</v>
      </c>
      <c r="F160" s="47">
        <v>425</v>
      </c>
      <c r="G160" s="47">
        <v>380</v>
      </c>
    </row>
    <row r="161" spans="1:7" ht="12.75" x14ac:dyDescent="0.2">
      <c r="A161" s="43" t="str">
        <f t="shared" si="2"/>
        <v>KL/SI2-SI3/0.299-0.398</v>
      </c>
      <c r="B161" s="47" t="s">
        <v>393</v>
      </c>
      <c r="C161" s="47" t="s">
        <v>451</v>
      </c>
      <c r="D161" s="47" t="s">
        <v>473</v>
      </c>
      <c r="E161" s="47">
        <v>600</v>
      </c>
      <c r="F161" s="47">
        <v>600</v>
      </c>
      <c r="G161" s="47">
        <v>540</v>
      </c>
    </row>
    <row r="162" spans="1:7" ht="12.75" x14ac:dyDescent="0.2">
      <c r="A162" s="43" t="str">
        <f t="shared" si="2"/>
        <v>MN/SI2-SI3/0.299-0.398</v>
      </c>
      <c r="B162" s="47" t="s">
        <v>395</v>
      </c>
      <c r="C162" s="47" t="s">
        <v>451</v>
      </c>
      <c r="D162" s="47" t="s">
        <v>474</v>
      </c>
      <c r="E162" s="47">
        <v>500</v>
      </c>
      <c r="F162" s="47">
        <v>500</v>
      </c>
      <c r="G162" s="47">
        <v>450</v>
      </c>
    </row>
    <row r="163" spans="1:7" ht="12.75" x14ac:dyDescent="0.2">
      <c r="A163" s="43" t="str">
        <f t="shared" si="2"/>
        <v>O-/SI2-SI3/0.299-0.398</v>
      </c>
      <c r="B163" s="47" t="s">
        <v>397</v>
      </c>
      <c r="C163" s="47" t="s">
        <v>451</v>
      </c>
      <c r="D163" s="47" t="s">
        <v>475</v>
      </c>
      <c r="E163" s="47">
        <v>350</v>
      </c>
      <c r="F163" s="47">
        <v>350</v>
      </c>
      <c r="G163" s="47">
        <v>315</v>
      </c>
    </row>
    <row r="164" spans="1:7" ht="12.75" x14ac:dyDescent="0.2">
      <c r="A164" s="43" t="str">
        <f t="shared" si="2"/>
        <v>K-/I1-I3/0.299-0.398</v>
      </c>
      <c r="B164" s="47" t="s">
        <v>399</v>
      </c>
      <c r="C164" s="47" t="s">
        <v>451</v>
      </c>
      <c r="D164" s="47" t="s">
        <v>476</v>
      </c>
      <c r="E164" s="47">
        <v>250</v>
      </c>
      <c r="F164" s="47">
        <v>250</v>
      </c>
      <c r="G164" s="47">
        <v>225</v>
      </c>
    </row>
    <row r="165" spans="1:7" ht="12.75" x14ac:dyDescent="0.2">
      <c r="A165" s="43" t="str">
        <f t="shared" si="2"/>
        <v>4A/0.299-0.398</v>
      </c>
      <c r="B165" s="47" t="s">
        <v>401</v>
      </c>
      <c r="C165" s="47" t="s">
        <v>451</v>
      </c>
      <c r="D165" s="47" t="s">
        <v>477</v>
      </c>
      <c r="E165" s="47">
        <v>750</v>
      </c>
      <c r="F165" s="47">
        <v>700</v>
      </c>
      <c r="G165" s="47">
        <v>630</v>
      </c>
    </row>
    <row r="166" spans="1:7" ht="12.75" x14ac:dyDescent="0.2">
      <c r="A166" s="43" t="str">
        <f t="shared" si="2"/>
        <v>4B/0.299-0.398</v>
      </c>
      <c r="B166" s="47" t="s">
        <v>403</v>
      </c>
      <c r="C166" s="47" t="s">
        <v>451</v>
      </c>
      <c r="D166" s="47" t="s">
        <v>478</v>
      </c>
      <c r="E166" s="47">
        <v>650</v>
      </c>
      <c r="F166" s="47">
        <v>575</v>
      </c>
      <c r="G166" s="47">
        <v>515</v>
      </c>
    </row>
    <row r="167" spans="1:7" ht="12.75" x14ac:dyDescent="0.2">
      <c r="A167" s="43" t="str">
        <f t="shared" si="2"/>
        <v>5/0.299-0.398</v>
      </c>
      <c r="B167" s="47">
        <v>5</v>
      </c>
      <c r="C167" s="47" t="s">
        <v>451</v>
      </c>
      <c r="D167" s="47" t="s">
        <v>479</v>
      </c>
      <c r="E167" s="47">
        <v>475</v>
      </c>
      <c r="F167" s="47">
        <v>450</v>
      </c>
      <c r="G167" s="47">
        <v>405</v>
      </c>
    </row>
    <row r="168" spans="1:7" ht="12.75" x14ac:dyDescent="0.2">
      <c r="A168" s="43" t="str">
        <f t="shared" si="2"/>
        <v>6/0.299-0.398</v>
      </c>
      <c r="B168" s="47">
        <v>6</v>
      </c>
      <c r="C168" s="47" t="s">
        <v>451</v>
      </c>
      <c r="D168" s="47" t="s">
        <v>480</v>
      </c>
      <c r="E168" s="47">
        <v>300</v>
      </c>
      <c r="F168" s="47">
        <v>300</v>
      </c>
      <c r="G168" s="47">
        <v>270</v>
      </c>
    </row>
    <row r="169" spans="1:7" ht="12.75" x14ac:dyDescent="0.2">
      <c r="A169" s="43" t="str">
        <f t="shared" si="2"/>
        <v>7/0.299-0.398</v>
      </c>
      <c r="B169" s="47">
        <v>7</v>
      </c>
      <c r="C169" s="47" t="s">
        <v>451</v>
      </c>
      <c r="D169" s="47" t="s">
        <v>481</v>
      </c>
      <c r="E169" s="47">
        <v>250</v>
      </c>
      <c r="F169" s="47">
        <v>250</v>
      </c>
      <c r="G169" s="47">
        <v>225</v>
      </c>
    </row>
    <row r="170" spans="1:7" ht="12.75" x14ac:dyDescent="0.2">
      <c r="A170" s="43" t="str">
        <f t="shared" si="2"/>
        <v>8/0.299-0.398</v>
      </c>
      <c r="B170" s="47">
        <v>8</v>
      </c>
      <c r="C170" s="47" t="s">
        <v>451</v>
      </c>
      <c r="D170" s="47" t="s">
        <v>482</v>
      </c>
      <c r="E170" s="47">
        <v>150</v>
      </c>
      <c r="F170" s="47">
        <v>150</v>
      </c>
      <c r="G170" s="47">
        <v>135</v>
      </c>
    </row>
    <row r="171" spans="1:7" ht="12.75" x14ac:dyDescent="0.2">
      <c r="A171" s="43" t="str">
        <f t="shared" si="2"/>
        <v>NATTS-1/0.299-0.398</v>
      </c>
      <c r="B171" s="47" t="s">
        <v>409</v>
      </c>
      <c r="C171" s="47" t="s">
        <v>451</v>
      </c>
      <c r="D171" s="47" t="s">
        <v>483</v>
      </c>
      <c r="E171" s="47">
        <v>450</v>
      </c>
      <c r="F171" s="47">
        <v>450</v>
      </c>
      <c r="G171" s="47">
        <v>405</v>
      </c>
    </row>
    <row r="172" spans="1:7" ht="12.75" x14ac:dyDescent="0.2">
      <c r="A172" s="43" t="str">
        <f t="shared" si="2"/>
        <v>NATTS-2/0.299-0.398</v>
      </c>
      <c r="B172" s="47" t="s">
        <v>411</v>
      </c>
      <c r="C172" s="47" t="s">
        <v>451</v>
      </c>
      <c r="D172" s="47" t="s">
        <v>484</v>
      </c>
      <c r="E172" s="47">
        <v>300</v>
      </c>
      <c r="F172" s="47">
        <v>300</v>
      </c>
      <c r="G172" s="47">
        <v>270</v>
      </c>
    </row>
    <row r="173" spans="1:7" ht="12.75" x14ac:dyDescent="0.2">
      <c r="A173" s="43" t="str">
        <f t="shared" si="2"/>
        <v>BROWN/0.299-0.398</v>
      </c>
      <c r="B173" s="47" t="s">
        <v>413</v>
      </c>
      <c r="C173" s="47" t="s">
        <v>451</v>
      </c>
      <c r="D173" s="47" t="s">
        <v>414</v>
      </c>
      <c r="E173" s="47">
        <v>475</v>
      </c>
      <c r="F173" s="47">
        <v>475</v>
      </c>
      <c r="G173" s="47">
        <v>425</v>
      </c>
    </row>
    <row r="174" spans="1:7" ht="12.75" x14ac:dyDescent="0.2">
      <c r="A174" s="43" t="str">
        <f t="shared" si="2"/>
        <v>DF/VVS/0.399-0.448</v>
      </c>
      <c r="B174" s="47" t="s">
        <v>350</v>
      </c>
      <c r="C174" s="47" t="s">
        <v>485</v>
      </c>
      <c r="D174" s="47" t="s">
        <v>486</v>
      </c>
      <c r="E174" s="47">
        <v>1725</v>
      </c>
      <c r="F174" s="47">
        <v>1650</v>
      </c>
      <c r="G174" s="47">
        <v>1485</v>
      </c>
    </row>
    <row r="175" spans="1:7" ht="12.75" x14ac:dyDescent="0.2">
      <c r="A175" s="43" t="str">
        <f t="shared" si="2"/>
        <v>DF/VS1/0.399-0.448</v>
      </c>
      <c r="B175" s="47" t="s">
        <v>353</v>
      </c>
      <c r="C175" s="47" t="s">
        <v>485</v>
      </c>
      <c r="D175" s="47" t="s">
        <v>487</v>
      </c>
      <c r="E175" s="47">
        <v>1525</v>
      </c>
      <c r="F175" s="47">
        <v>1450</v>
      </c>
      <c r="G175" s="47">
        <v>1305</v>
      </c>
    </row>
    <row r="176" spans="1:7" ht="12.75" x14ac:dyDescent="0.2">
      <c r="A176" s="43" t="str">
        <f t="shared" si="2"/>
        <v>DF/VS2/0.399-0.448</v>
      </c>
      <c r="B176" s="47" t="s">
        <v>355</v>
      </c>
      <c r="C176" s="47" t="s">
        <v>485</v>
      </c>
      <c r="D176" s="47" t="s">
        <v>488</v>
      </c>
      <c r="E176" s="47">
        <v>1375</v>
      </c>
      <c r="F176" s="47">
        <v>1300</v>
      </c>
      <c r="G176" s="47">
        <v>1170</v>
      </c>
    </row>
    <row r="177" spans="1:7" ht="12.75" x14ac:dyDescent="0.2">
      <c r="A177" s="43" t="str">
        <f t="shared" si="2"/>
        <v>GH/VVS/0.399-0.448</v>
      </c>
      <c r="B177" s="47" t="s">
        <v>357</v>
      </c>
      <c r="C177" s="47" t="s">
        <v>485</v>
      </c>
      <c r="D177" s="47" t="s">
        <v>489</v>
      </c>
      <c r="E177" s="47">
        <v>1575</v>
      </c>
      <c r="F177" s="47">
        <v>1500</v>
      </c>
      <c r="G177" s="47">
        <v>1350</v>
      </c>
    </row>
    <row r="178" spans="1:7" ht="12.75" x14ac:dyDescent="0.2">
      <c r="A178" s="43" t="str">
        <f t="shared" si="2"/>
        <v>GH/VS1/0.399-0.448</v>
      </c>
      <c r="B178" s="47" t="s">
        <v>359</v>
      </c>
      <c r="C178" s="47" t="s">
        <v>485</v>
      </c>
      <c r="D178" s="47" t="s">
        <v>490</v>
      </c>
      <c r="E178" s="47">
        <v>1425</v>
      </c>
      <c r="F178" s="47">
        <v>1350</v>
      </c>
      <c r="G178" s="47">
        <v>1215</v>
      </c>
    </row>
    <row r="179" spans="1:7" ht="12.75" x14ac:dyDescent="0.2">
      <c r="A179" s="43" t="str">
        <f t="shared" si="2"/>
        <v>GH/VS2/0.399-0.448</v>
      </c>
      <c r="B179" s="47" t="s">
        <v>361</v>
      </c>
      <c r="C179" s="47" t="s">
        <v>485</v>
      </c>
      <c r="D179" s="47" t="s">
        <v>491</v>
      </c>
      <c r="E179" s="47">
        <v>1275</v>
      </c>
      <c r="F179" s="47">
        <v>1200</v>
      </c>
      <c r="G179" s="47">
        <v>1080</v>
      </c>
    </row>
    <row r="180" spans="1:7" ht="12.75" x14ac:dyDescent="0.2">
      <c r="A180" s="43" t="str">
        <f t="shared" si="2"/>
        <v>IJ/VVS/0.399-0.448</v>
      </c>
      <c r="B180" s="47" t="s">
        <v>363</v>
      </c>
      <c r="C180" s="47" t="s">
        <v>485</v>
      </c>
      <c r="D180" s="47" t="s">
        <v>492</v>
      </c>
      <c r="E180" s="47">
        <v>1300</v>
      </c>
      <c r="F180" s="47">
        <v>1250</v>
      </c>
      <c r="G180" s="47">
        <v>1125</v>
      </c>
    </row>
    <row r="181" spans="1:7" ht="12.75" x14ac:dyDescent="0.2">
      <c r="A181" s="43" t="str">
        <f t="shared" si="2"/>
        <v>IJ/VS1/0.399-0.448</v>
      </c>
      <c r="B181" s="47" t="s">
        <v>365</v>
      </c>
      <c r="C181" s="47" t="s">
        <v>485</v>
      </c>
      <c r="D181" s="47" t="s">
        <v>493</v>
      </c>
      <c r="E181" s="47">
        <v>1225</v>
      </c>
      <c r="F181" s="47">
        <v>1175</v>
      </c>
      <c r="G181" s="47">
        <v>1050</v>
      </c>
    </row>
    <row r="182" spans="1:7" ht="12.75" x14ac:dyDescent="0.2">
      <c r="A182" s="43" t="str">
        <f t="shared" si="2"/>
        <v>IJ/VS2/0.399-0.448</v>
      </c>
      <c r="B182" s="47" t="s">
        <v>367</v>
      </c>
      <c r="C182" s="47" t="s">
        <v>485</v>
      </c>
      <c r="D182" s="47" t="s">
        <v>494</v>
      </c>
      <c r="E182" s="47">
        <v>1150</v>
      </c>
      <c r="F182" s="47">
        <v>1100</v>
      </c>
      <c r="G182" s="47">
        <v>990</v>
      </c>
    </row>
    <row r="183" spans="1:7" ht="12.75" x14ac:dyDescent="0.2">
      <c r="A183" s="43" t="str">
        <f t="shared" si="2"/>
        <v>DG/SI1/0.399-0.448</v>
      </c>
      <c r="B183" s="47" t="s">
        <v>369</v>
      </c>
      <c r="C183" s="47" t="s">
        <v>485</v>
      </c>
      <c r="D183" s="47" t="s">
        <v>495</v>
      </c>
      <c r="E183" s="47">
        <v>1250</v>
      </c>
      <c r="F183" s="47">
        <v>1200</v>
      </c>
      <c r="G183" s="47">
        <v>1080</v>
      </c>
    </row>
    <row r="184" spans="1:7" ht="12.75" x14ac:dyDescent="0.2">
      <c r="A184" s="43" t="str">
        <f t="shared" si="2"/>
        <v>DG/SI2/0.399-0.448</v>
      </c>
      <c r="B184" s="47" t="s">
        <v>371</v>
      </c>
      <c r="C184" s="47" t="s">
        <v>485</v>
      </c>
      <c r="D184" s="47" t="s">
        <v>496</v>
      </c>
      <c r="E184" s="47">
        <v>1100</v>
      </c>
      <c r="F184" s="47">
        <v>1050</v>
      </c>
      <c r="G184" s="47">
        <v>945</v>
      </c>
    </row>
    <row r="185" spans="1:7" ht="12.75" x14ac:dyDescent="0.2">
      <c r="A185" s="43" t="str">
        <f t="shared" si="2"/>
        <v>DG/SI3/0.399-0.448</v>
      </c>
      <c r="B185" s="47" t="s">
        <v>373</v>
      </c>
      <c r="C185" s="47" t="s">
        <v>485</v>
      </c>
      <c r="D185" s="47" t="s">
        <v>497</v>
      </c>
      <c r="E185" s="47">
        <v>950</v>
      </c>
      <c r="F185" s="47">
        <v>900</v>
      </c>
      <c r="G185" s="47">
        <v>810</v>
      </c>
    </row>
    <row r="186" spans="1:7" ht="12.75" x14ac:dyDescent="0.2">
      <c r="A186" s="43" t="str">
        <f t="shared" si="2"/>
        <v>HIJ/SI1/0.399-0.448</v>
      </c>
      <c r="B186" s="47" t="s">
        <v>375</v>
      </c>
      <c r="C186" s="47" t="s">
        <v>485</v>
      </c>
      <c r="D186" s="47" t="s">
        <v>498</v>
      </c>
      <c r="E186" s="47">
        <v>1100</v>
      </c>
      <c r="F186" s="47">
        <v>1050</v>
      </c>
      <c r="G186" s="47">
        <v>945</v>
      </c>
    </row>
    <row r="187" spans="1:7" ht="12.75" x14ac:dyDescent="0.2">
      <c r="A187" s="43" t="str">
        <f t="shared" si="2"/>
        <v>HIJ/SI2/0.399-0.448</v>
      </c>
      <c r="B187" s="47" t="s">
        <v>377</v>
      </c>
      <c r="C187" s="47" t="s">
        <v>485</v>
      </c>
      <c r="D187" s="47" t="s">
        <v>499</v>
      </c>
      <c r="E187" s="47">
        <v>950</v>
      </c>
      <c r="F187" s="47">
        <v>900</v>
      </c>
      <c r="G187" s="47">
        <v>810</v>
      </c>
    </row>
    <row r="188" spans="1:7" ht="12.75" x14ac:dyDescent="0.2">
      <c r="A188" s="43" t="str">
        <f t="shared" si="2"/>
        <v>HIJ/SI3/0.399-0.448</v>
      </c>
      <c r="B188" s="47" t="s">
        <v>379</v>
      </c>
      <c r="C188" s="47" t="s">
        <v>485</v>
      </c>
      <c r="D188" s="47" t="s">
        <v>500</v>
      </c>
      <c r="E188" s="47">
        <v>850</v>
      </c>
      <c r="F188" s="47">
        <v>800</v>
      </c>
      <c r="G188" s="47">
        <v>720</v>
      </c>
    </row>
    <row r="189" spans="1:7" ht="12.75" x14ac:dyDescent="0.2">
      <c r="A189" s="43" t="str">
        <f t="shared" si="2"/>
        <v>KL/VVS-VS1/0.399-0.448</v>
      </c>
      <c r="B189" s="47" t="s">
        <v>381</v>
      </c>
      <c r="C189" s="47" t="s">
        <v>485</v>
      </c>
      <c r="D189" s="47" t="s">
        <v>501</v>
      </c>
      <c r="E189" s="47">
        <v>900</v>
      </c>
      <c r="F189" s="47">
        <v>900</v>
      </c>
      <c r="G189" s="47">
        <v>810</v>
      </c>
    </row>
    <row r="190" spans="1:7" ht="12.75" x14ac:dyDescent="0.2">
      <c r="A190" s="43" t="str">
        <f t="shared" si="2"/>
        <v>MN/VVS-VS1/0.399-0.448</v>
      </c>
      <c r="B190" s="47" t="s">
        <v>383</v>
      </c>
      <c r="C190" s="47" t="s">
        <v>485</v>
      </c>
      <c r="D190" s="47" t="s">
        <v>502</v>
      </c>
      <c r="E190" s="47">
        <v>750</v>
      </c>
      <c r="F190" s="47">
        <v>750</v>
      </c>
      <c r="G190" s="47">
        <v>675</v>
      </c>
    </row>
    <row r="191" spans="1:7" ht="12.75" x14ac:dyDescent="0.2">
      <c r="A191" s="43" t="str">
        <f t="shared" si="2"/>
        <v>O-/IF-VS1/0.399-0.448</v>
      </c>
      <c r="B191" s="47" t="s">
        <v>385</v>
      </c>
      <c r="C191" s="47" t="s">
        <v>485</v>
      </c>
      <c r="D191" s="47" t="s">
        <v>503</v>
      </c>
      <c r="E191" s="47">
        <v>600</v>
      </c>
      <c r="F191" s="47">
        <v>600</v>
      </c>
      <c r="G191" s="47">
        <v>540</v>
      </c>
    </row>
    <row r="192" spans="1:7" ht="12.75" x14ac:dyDescent="0.2">
      <c r="A192" s="43" t="str">
        <f t="shared" si="2"/>
        <v>KL/VS2-SI1/0.399-0.448</v>
      </c>
      <c r="B192" s="47" t="s">
        <v>387</v>
      </c>
      <c r="C192" s="47" t="s">
        <v>485</v>
      </c>
      <c r="D192" s="47" t="s">
        <v>504</v>
      </c>
      <c r="E192" s="47">
        <v>800</v>
      </c>
      <c r="F192" s="47">
        <v>800</v>
      </c>
      <c r="G192" s="47">
        <v>720</v>
      </c>
    </row>
    <row r="193" spans="1:7" ht="12.75" x14ac:dyDescent="0.2">
      <c r="A193" s="43" t="str">
        <f t="shared" si="2"/>
        <v>MN/VS2-SI1/0.399-0.448</v>
      </c>
      <c r="B193" s="47" t="s">
        <v>389</v>
      </c>
      <c r="C193" s="47" t="s">
        <v>485</v>
      </c>
      <c r="D193" s="47" t="s">
        <v>505</v>
      </c>
      <c r="E193" s="47">
        <v>650</v>
      </c>
      <c r="F193" s="47">
        <v>650</v>
      </c>
      <c r="G193" s="47">
        <v>585</v>
      </c>
    </row>
    <row r="194" spans="1:7" ht="12.75" x14ac:dyDescent="0.2">
      <c r="A194" s="43" t="str">
        <f t="shared" si="2"/>
        <v>O-/VS2-SI1/0.399-0.448</v>
      </c>
      <c r="B194" s="47" t="s">
        <v>391</v>
      </c>
      <c r="C194" s="47" t="s">
        <v>485</v>
      </c>
      <c r="D194" s="47" t="s">
        <v>506</v>
      </c>
      <c r="E194" s="47">
        <v>500</v>
      </c>
      <c r="F194" s="47">
        <v>500</v>
      </c>
      <c r="G194" s="47">
        <v>450</v>
      </c>
    </row>
    <row r="195" spans="1:7" ht="12.75" x14ac:dyDescent="0.2">
      <c r="A195" s="43" t="str">
        <f t="shared" si="2"/>
        <v>KL/SI2-SI3/0.399-0.448</v>
      </c>
      <c r="B195" s="47" t="s">
        <v>393</v>
      </c>
      <c r="C195" s="47" t="s">
        <v>485</v>
      </c>
      <c r="D195" s="47" t="s">
        <v>507</v>
      </c>
      <c r="E195" s="47">
        <v>650</v>
      </c>
      <c r="F195" s="47">
        <v>650</v>
      </c>
      <c r="G195" s="47">
        <v>585</v>
      </c>
    </row>
    <row r="196" spans="1:7" ht="12.75" x14ac:dyDescent="0.2">
      <c r="A196" s="43" t="str">
        <f t="shared" si="2"/>
        <v>MN/SI2-SI3/0.399-0.448</v>
      </c>
      <c r="B196" s="47" t="s">
        <v>395</v>
      </c>
      <c r="C196" s="47" t="s">
        <v>485</v>
      </c>
      <c r="D196" s="47" t="s">
        <v>508</v>
      </c>
      <c r="E196" s="47">
        <v>500</v>
      </c>
      <c r="F196" s="47">
        <v>500</v>
      </c>
      <c r="G196" s="47">
        <v>450</v>
      </c>
    </row>
    <row r="197" spans="1:7" ht="12.75" x14ac:dyDescent="0.2">
      <c r="A197" s="43" t="str">
        <f t="shared" si="2"/>
        <v>O-/SI2-SI3/0.399-0.448</v>
      </c>
      <c r="B197" s="47" t="s">
        <v>397</v>
      </c>
      <c r="C197" s="47" t="s">
        <v>485</v>
      </c>
      <c r="D197" s="47" t="s">
        <v>509</v>
      </c>
      <c r="E197" s="47">
        <v>400</v>
      </c>
      <c r="F197" s="47">
        <v>400</v>
      </c>
      <c r="G197" s="47">
        <v>360</v>
      </c>
    </row>
    <row r="198" spans="1:7" ht="12.75" x14ac:dyDescent="0.2">
      <c r="A198" s="43" t="str">
        <f t="shared" si="2"/>
        <v>K-/I1-I3/0.399-0.448</v>
      </c>
      <c r="B198" s="47" t="s">
        <v>399</v>
      </c>
      <c r="C198" s="47" t="s">
        <v>485</v>
      </c>
      <c r="D198" s="47" t="s">
        <v>510</v>
      </c>
      <c r="E198" s="47">
        <v>300</v>
      </c>
      <c r="F198" s="47">
        <v>300</v>
      </c>
      <c r="G198" s="47">
        <v>270</v>
      </c>
    </row>
    <row r="199" spans="1:7" ht="12.75" x14ac:dyDescent="0.2">
      <c r="A199" s="43" t="str">
        <f t="shared" si="2"/>
        <v>4A/0.399-0.448</v>
      </c>
      <c r="B199" s="47" t="s">
        <v>401</v>
      </c>
      <c r="C199" s="47" t="s">
        <v>485</v>
      </c>
      <c r="D199" s="47" t="s">
        <v>511</v>
      </c>
      <c r="E199" s="47">
        <v>860</v>
      </c>
      <c r="F199" s="47">
        <v>825</v>
      </c>
      <c r="G199" s="47">
        <v>740</v>
      </c>
    </row>
    <row r="200" spans="1:7" ht="12.75" x14ac:dyDescent="0.2">
      <c r="A200" s="43" t="str">
        <f t="shared" si="2"/>
        <v>4B/0.399-0.448</v>
      </c>
      <c r="B200" s="47" t="s">
        <v>403</v>
      </c>
      <c r="C200" s="47" t="s">
        <v>485</v>
      </c>
      <c r="D200" s="47" t="s">
        <v>512</v>
      </c>
      <c r="E200" s="47">
        <v>750</v>
      </c>
      <c r="F200" s="47">
        <v>700</v>
      </c>
      <c r="G200" s="47">
        <v>630</v>
      </c>
    </row>
    <row r="201" spans="1:7" ht="12.75" x14ac:dyDescent="0.2">
      <c r="A201" s="43" t="str">
        <f t="shared" si="2"/>
        <v>5/0.399-0.448</v>
      </c>
      <c r="B201" s="47">
        <v>5</v>
      </c>
      <c r="C201" s="47" t="s">
        <v>485</v>
      </c>
      <c r="D201" s="47" t="s">
        <v>513</v>
      </c>
      <c r="E201" s="47">
        <v>575</v>
      </c>
      <c r="F201" s="47">
        <v>550</v>
      </c>
      <c r="G201" s="47">
        <v>495</v>
      </c>
    </row>
    <row r="202" spans="1:7" ht="12.75" x14ac:dyDescent="0.2">
      <c r="A202" s="43" t="str">
        <f t="shared" si="2"/>
        <v>6/0.399-0.448</v>
      </c>
      <c r="B202" s="47">
        <v>6</v>
      </c>
      <c r="C202" s="47" t="s">
        <v>485</v>
      </c>
      <c r="D202" s="47" t="s">
        <v>514</v>
      </c>
      <c r="E202" s="47">
        <v>400</v>
      </c>
      <c r="F202" s="47">
        <v>400</v>
      </c>
      <c r="G202" s="47">
        <v>360</v>
      </c>
    </row>
    <row r="203" spans="1:7" ht="12.75" x14ac:dyDescent="0.2">
      <c r="A203" s="43" t="str">
        <f t="shared" si="2"/>
        <v>7/0.399-0.448</v>
      </c>
      <c r="B203" s="47">
        <v>7</v>
      </c>
      <c r="C203" s="47" t="s">
        <v>485</v>
      </c>
      <c r="D203" s="47" t="s">
        <v>515</v>
      </c>
      <c r="E203" s="47">
        <v>300</v>
      </c>
      <c r="F203" s="47">
        <v>300</v>
      </c>
      <c r="G203" s="47">
        <v>270</v>
      </c>
    </row>
    <row r="204" spans="1:7" ht="12.75" x14ac:dyDescent="0.2">
      <c r="A204" s="43" t="str">
        <f t="shared" si="2"/>
        <v>8/0.399-0.448</v>
      </c>
      <c r="B204" s="47">
        <v>8</v>
      </c>
      <c r="C204" s="47" t="s">
        <v>485</v>
      </c>
      <c r="D204" s="47" t="s">
        <v>516</v>
      </c>
      <c r="E204" s="47">
        <v>200</v>
      </c>
      <c r="F204" s="47">
        <v>200</v>
      </c>
      <c r="G204" s="47">
        <v>180</v>
      </c>
    </row>
    <row r="205" spans="1:7" ht="12.75" x14ac:dyDescent="0.2">
      <c r="A205" s="43" t="str">
        <f t="shared" ref="A205:A268" si="3">SUBSTITUTE(B205," ","/")&amp;"/"&amp;C205</f>
        <v>NATTS-1/0.399-0.448</v>
      </c>
      <c r="B205" s="47" t="s">
        <v>409</v>
      </c>
      <c r="C205" s="47" t="s">
        <v>485</v>
      </c>
      <c r="D205" s="47" t="s">
        <v>517</v>
      </c>
      <c r="E205" s="47">
        <v>550</v>
      </c>
      <c r="F205" s="47">
        <v>550</v>
      </c>
      <c r="G205" s="47">
        <v>495</v>
      </c>
    </row>
    <row r="206" spans="1:7" ht="12.75" x14ac:dyDescent="0.2">
      <c r="A206" s="43" t="str">
        <f t="shared" si="3"/>
        <v>NATTS-2/0.399-0.448</v>
      </c>
      <c r="B206" s="47" t="s">
        <v>411</v>
      </c>
      <c r="C206" s="47" t="s">
        <v>485</v>
      </c>
      <c r="D206" s="47" t="s">
        <v>518</v>
      </c>
      <c r="E206" s="47">
        <v>400</v>
      </c>
      <c r="F206" s="47">
        <v>400</v>
      </c>
      <c r="G206" s="47">
        <v>360</v>
      </c>
    </row>
    <row r="207" spans="1:7" ht="12.75" x14ac:dyDescent="0.2">
      <c r="A207" s="43" t="str">
        <f t="shared" si="3"/>
        <v>BROWN/0.399-0.448</v>
      </c>
      <c r="B207" s="47" t="s">
        <v>413</v>
      </c>
      <c r="C207" s="47" t="s">
        <v>485</v>
      </c>
      <c r="D207" s="47" t="s">
        <v>414</v>
      </c>
      <c r="E207" s="47">
        <v>575</v>
      </c>
      <c r="F207" s="47">
        <v>575</v>
      </c>
      <c r="G207" s="47">
        <v>515</v>
      </c>
    </row>
    <row r="208" spans="1:7" ht="12.75" x14ac:dyDescent="0.2">
      <c r="A208" s="43" t="str">
        <f t="shared" si="3"/>
        <v>DF/VVS/0.449-0.498</v>
      </c>
      <c r="B208" s="47" t="s">
        <v>350</v>
      </c>
      <c r="C208" s="47" t="s">
        <v>519</v>
      </c>
      <c r="D208" s="47" t="s">
        <v>520</v>
      </c>
      <c r="E208" s="47">
        <v>1915</v>
      </c>
      <c r="F208" s="47">
        <v>1825</v>
      </c>
      <c r="G208" s="47">
        <v>1640</v>
      </c>
    </row>
    <row r="209" spans="1:7" ht="12.75" x14ac:dyDescent="0.2">
      <c r="A209" s="43" t="str">
        <f t="shared" si="3"/>
        <v>DF/VS1/0.449-0.498</v>
      </c>
      <c r="B209" s="47" t="s">
        <v>353</v>
      </c>
      <c r="C209" s="47" t="s">
        <v>519</v>
      </c>
      <c r="D209" s="47" t="s">
        <v>521</v>
      </c>
      <c r="E209" s="47">
        <v>1685</v>
      </c>
      <c r="F209" s="47">
        <v>1600</v>
      </c>
      <c r="G209" s="47">
        <v>1440</v>
      </c>
    </row>
    <row r="210" spans="1:7" ht="12.75" x14ac:dyDescent="0.2">
      <c r="A210" s="43" t="str">
        <f t="shared" si="3"/>
        <v>DF/VS2/0.449-0.498</v>
      </c>
      <c r="B210" s="47" t="s">
        <v>355</v>
      </c>
      <c r="C210" s="47" t="s">
        <v>519</v>
      </c>
      <c r="D210" s="47" t="s">
        <v>522</v>
      </c>
      <c r="E210" s="47">
        <v>1525</v>
      </c>
      <c r="F210" s="47">
        <v>1425</v>
      </c>
      <c r="G210" s="47">
        <v>1280</v>
      </c>
    </row>
    <row r="211" spans="1:7" ht="12.75" x14ac:dyDescent="0.2">
      <c r="A211" s="43" t="str">
        <f t="shared" si="3"/>
        <v>GH/VVS/0.449-0.498</v>
      </c>
      <c r="B211" s="47" t="s">
        <v>357</v>
      </c>
      <c r="C211" s="47" t="s">
        <v>519</v>
      </c>
      <c r="D211" s="47" t="s">
        <v>523</v>
      </c>
      <c r="E211" s="47">
        <v>1750</v>
      </c>
      <c r="F211" s="47">
        <v>1650</v>
      </c>
      <c r="G211" s="47">
        <v>1485</v>
      </c>
    </row>
    <row r="212" spans="1:7" ht="12.75" x14ac:dyDescent="0.2">
      <c r="A212" s="43" t="str">
        <f t="shared" si="3"/>
        <v>GH/VS1/0.449-0.498</v>
      </c>
      <c r="B212" s="47" t="s">
        <v>359</v>
      </c>
      <c r="C212" s="47" t="s">
        <v>519</v>
      </c>
      <c r="D212" s="47" t="s">
        <v>524</v>
      </c>
      <c r="E212" s="47">
        <v>1575</v>
      </c>
      <c r="F212" s="47">
        <v>1500</v>
      </c>
      <c r="G212" s="47">
        <v>1350</v>
      </c>
    </row>
    <row r="213" spans="1:7" ht="12.75" x14ac:dyDescent="0.2">
      <c r="A213" s="43" t="str">
        <f t="shared" si="3"/>
        <v>GH/VS2/0.449-0.498</v>
      </c>
      <c r="B213" s="47" t="s">
        <v>361</v>
      </c>
      <c r="C213" s="47" t="s">
        <v>519</v>
      </c>
      <c r="D213" s="47" t="s">
        <v>525</v>
      </c>
      <c r="E213" s="47">
        <v>1415</v>
      </c>
      <c r="F213" s="47">
        <v>1325</v>
      </c>
      <c r="G213" s="47">
        <v>1190</v>
      </c>
    </row>
    <row r="214" spans="1:7" ht="12.75" x14ac:dyDescent="0.2">
      <c r="A214" s="43" t="str">
        <f t="shared" si="3"/>
        <v>IJ/VVS/0.449-0.498</v>
      </c>
      <c r="B214" s="47" t="s">
        <v>363</v>
      </c>
      <c r="C214" s="47" t="s">
        <v>519</v>
      </c>
      <c r="D214" s="47" t="s">
        <v>526</v>
      </c>
      <c r="E214" s="47">
        <v>1435</v>
      </c>
      <c r="F214" s="47">
        <v>1375</v>
      </c>
      <c r="G214" s="47">
        <v>1235</v>
      </c>
    </row>
    <row r="215" spans="1:7" ht="12.75" x14ac:dyDescent="0.2">
      <c r="A215" s="43" t="str">
        <f t="shared" si="3"/>
        <v>IJ/VS1/0.449-0.498</v>
      </c>
      <c r="B215" s="47" t="s">
        <v>365</v>
      </c>
      <c r="C215" s="47" t="s">
        <v>519</v>
      </c>
      <c r="D215" s="47" t="s">
        <v>527</v>
      </c>
      <c r="E215" s="47">
        <v>1350</v>
      </c>
      <c r="F215" s="47">
        <v>1300</v>
      </c>
      <c r="G215" s="47">
        <v>1170</v>
      </c>
    </row>
    <row r="216" spans="1:7" ht="12.75" x14ac:dyDescent="0.2">
      <c r="A216" s="43" t="str">
        <f t="shared" si="3"/>
        <v>IJ/VS2/0.449-0.498</v>
      </c>
      <c r="B216" s="47" t="s">
        <v>367</v>
      </c>
      <c r="C216" s="47" t="s">
        <v>519</v>
      </c>
      <c r="D216" s="47" t="s">
        <v>528</v>
      </c>
      <c r="E216" s="47">
        <v>1275</v>
      </c>
      <c r="F216" s="47">
        <v>1200</v>
      </c>
      <c r="G216" s="47">
        <v>1080</v>
      </c>
    </row>
    <row r="217" spans="1:7" ht="12.75" x14ac:dyDescent="0.2">
      <c r="A217" s="43" t="str">
        <f t="shared" si="3"/>
        <v>DG/SI1/0.449-0.498</v>
      </c>
      <c r="B217" s="47" t="s">
        <v>369</v>
      </c>
      <c r="C217" s="47" t="s">
        <v>519</v>
      </c>
      <c r="D217" s="47" t="s">
        <v>529</v>
      </c>
      <c r="E217" s="47">
        <v>1350</v>
      </c>
      <c r="F217" s="47">
        <v>1325</v>
      </c>
      <c r="G217" s="47">
        <v>1190</v>
      </c>
    </row>
    <row r="218" spans="1:7" ht="12.75" x14ac:dyDescent="0.2">
      <c r="A218" s="43" t="str">
        <f t="shared" si="3"/>
        <v>DG/SI2/0.449-0.498</v>
      </c>
      <c r="B218" s="47" t="s">
        <v>371</v>
      </c>
      <c r="C218" s="47" t="s">
        <v>519</v>
      </c>
      <c r="D218" s="47" t="s">
        <v>530</v>
      </c>
      <c r="E218" s="47">
        <v>1200</v>
      </c>
      <c r="F218" s="47">
        <v>1150</v>
      </c>
      <c r="G218" s="47">
        <v>1035</v>
      </c>
    </row>
    <row r="219" spans="1:7" ht="12.75" x14ac:dyDescent="0.2">
      <c r="A219" s="43" t="str">
        <f t="shared" si="3"/>
        <v>DG/SI3/0.449-0.498</v>
      </c>
      <c r="B219" s="47" t="s">
        <v>373</v>
      </c>
      <c r="C219" s="47" t="s">
        <v>519</v>
      </c>
      <c r="D219" s="47" t="s">
        <v>531</v>
      </c>
      <c r="E219" s="47">
        <v>1050</v>
      </c>
      <c r="F219" s="47">
        <v>1000</v>
      </c>
      <c r="G219" s="47">
        <v>900</v>
      </c>
    </row>
    <row r="220" spans="1:7" ht="12.75" x14ac:dyDescent="0.2">
      <c r="A220" s="43" t="str">
        <f t="shared" si="3"/>
        <v>HIJ/SI1/0.449-0.498</v>
      </c>
      <c r="B220" s="47" t="s">
        <v>375</v>
      </c>
      <c r="C220" s="47" t="s">
        <v>519</v>
      </c>
      <c r="D220" s="47" t="s">
        <v>532</v>
      </c>
      <c r="E220" s="47">
        <v>1200</v>
      </c>
      <c r="F220" s="47">
        <v>1150</v>
      </c>
      <c r="G220" s="47">
        <v>1035</v>
      </c>
    </row>
    <row r="221" spans="1:7" ht="12.75" x14ac:dyDescent="0.2">
      <c r="A221" s="43" t="str">
        <f t="shared" si="3"/>
        <v>HIJ/SI2/0.449-0.498</v>
      </c>
      <c r="B221" s="47" t="s">
        <v>377</v>
      </c>
      <c r="C221" s="47" t="s">
        <v>519</v>
      </c>
      <c r="D221" s="47" t="s">
        <v>533</v>
      </c>
      <c r="E221" s="47">
        <v>1050</v>
      </c>
      <c r="F221" s="47">
        <v>1000</v>
      </c>
      <c r="G221" s="47">
        <v>900</v>
      </c>
    </row>
    <row r="222" spans="1:7" ht="12.75" x14ac:dyDescent="0.2">
      <c r="A222" s="43" t="str">
        <f t="shared" si="3"/>
        <v>HIJ/SI3/0.449-0.498</v>
      </c>
      <c r="B222" s="47" t="s">
        <v>379</v>
      </c>
      <c r="C222" s="47" t="s">
        <v>519</v>
      </c>
      <c r="D222" s="47" t="s">
        <v>534</v>
      </c>
      <c r="E222" s="47">
        <v>935</v>
      </c>
      <c r="F222" s="47">
        <v>885</v>
      </c>
      <c r="G222" s="47">
        <v>795</v>
      </c>
    </row>
    <row r="223" spans="1:7" ht="12.75" x14ac:dyDescent="0.2">
      <c r="A223" s="43" t="str">
        <f t="shared" si="3"/>
        <v>KL/VVS-VS1/0.449-0.498</v>
      </c>
      <c r="B223" s="47" t="s">
        <v>381</v>
      </c>
      <c r="C223" s="47" t="s">
        <v>519</v>
      </c>
      <c r="D223" s="47" t="s">
        <v>535</v>
      </c>
      <c r="E223" s="47">
        <v>950</v>
      </c>
      <c r="F223" s="47">
        <v>950</v>
      </c>
      <c r="G223" s="47">
        <v>855</v>
      </c>
    </row>
    <row r="224" spans="1:7" ht="12.75" x14ac:dyDescent="0.2">
      <c r="A224" s="43" t="str">
        <f t="shared" si="3"/>
        <v>MN/VVS-VS1/0.449-0.498</v>
      </c>
      <c r="B224" s="47" t="s">
        <v>383</v>
      </c>
      <c r="C224" s="47" t="s">
        <v>519</v>
      </c>
      <c r="D224" s="47" t="s">
        <v>536</v>
      </c>
      <c r="E224" s="47">
        <v>800</v>
      </c>
      <c r="F224" s="47">
        <v>800</v>
      </c>
      <c r="G224" s="47">
        <v>720</v>
      </c>
    </row>
    <row r="225" spans="1:7" ht="12.75" x14ac:dyDescent="0.2">
      <c r="A225" s="43" t="str">
        <f t="shared" si="3"/>
        <v>O-/IF-VS1/0.449-0.498</v>
      </c>
      <c r="B225" s="47" t="s">
        <v>385</v>
      </c>
      <c r="C225" s="47" t="s">
        <v>519</v>
      </c>
      <c r="D225" s="47" t="s">
        <v>537</v>
      </c>
      <c r="E225" s="47">
        <v>650</v>
      </c>
      <c r="F225" s="47">
        <v>650</v>
      </c>
      <c r="G225" s="47">
        <v>585</v>
      </c>
    </row>
    <row r="226" spans="1:7" ht="12.75" x14ac:dyDescent="0.2">
      <c r="A226" s="43" t="str">
        <f t="shared" si="3"/>
        <v>KL/VS2-SI1/0.449-0.498</v>
      </c>
      <c r="B226" s="47" t="s">
        <v>387</v>
      </c>
      <c r="C226" s="47" t="s">
        <v>519</v>
      </c>
      <c r="D226" s="47" t="s">
        <v>538</v>
      </c>
      <c r="E226" s="47">
        <v>850</v>
      </c>
      <c r="F226" s="47">
        <v>850</v>
      </c>
      <c r="G226" s="47">
        <v>765</v>
      </c>
    </row>
    <row r="227" spans="1:7" ht="12.75" x14ac:dyDescent="0.2">
      <c r="A227" s="43" t="str">
        <f t="shared" si="3"/>
        <v>MN/VS2-SI1/0.449-0.498</v>
      </c>
      <c r="B227" s="47" t="s">
        <v>389</v>
      </c>
      <c r="C227" s="47" t="s">
        <v>519</v>
      </c>
      <c r="D227" s="47" t="s">
        <v>539</v>
      </c>
      <c r="E227" s="47">
        <v>700</v>
      </c>
      <c r="F227" s="47">
        <v>700</v>
      </c>
      <c r="G227" s="47">
        <v>630</v>
      </c>
    </row>
    <row r="228" spans="1:7" ht="12.75" x14ac:dyDescent="0.2">
      <c r="A228" s="43" t="str">
        <f t="shared" si="3"/>
        <v>O-/VS2-SI1/0.449-0.498</v>
      </c>
      <c r="B228" s="47" t="s">
        <v>391</v>
      </c>
      <c r="C228" s="47" t="s">
        <v>519</v>
      </c>
      <c r="D228" s="47" t="s">
        <v>540</v>
      </c>
      <c r="E228" s="47">
        <v>550</v>
      </c>
      <c r="F228" s="47">
        <v>550</v>
      </c>
      <c r="G228" s="47">
        <v>495</v>
      </c>
    </row>
    <row r="229" spans="1:7" ht="12.75" x14ac:dyDescent="0.2">
      <c r="A229" s="43" t="str">
        <f t="shared" si="3"/>
        <v>KL/SI2-SI3/0.449-0.498</v>
      </c>
      <c r="B229" s="47" t="s">
        <v>393</v>
      </c>
      <c r="C229" s="47" t="s">
        <v>519</v>
      </c>
      <c r="D229" s="47" t="s">
        <v>541</v>
      </c>
      <c r="E229" s="47">
        <v>700</v>
      </c>
      <c r="F229" s="47">
        <v>700</v>
      </c>
      <c r="G229" s="47">
        <v>630</v>
      </c>
    </row>
    <row r="230" spans="1:7" ht="12.75" x14ac:dyDescent="0.2">
      <c r="A230" s="43" t="str">
        <f t="shared" si="3"/>
        <v>MN/SI2-SI3/0.449-0.498</v>
      </c>
      <c r="B230" s="47" t="s">
        <v>395</v>
      </c>
      <c r="C230" s="47" t="s">
        <v>519</v>
      </c>
      <c r="D230" s="47" t="s">
        <v>542</v>
      </c>
      <c r="E230" s="47">
        <v>550</v>
      </c>
      <c r="F230" s="47">
        <v>550</v>
      </c>
      <c r="G230" s="47">
        <v>495</v>
      </c>
    </row>
    <row r="231" spans="1:7" ht="12.75" x14ac:dyDescent="0.2">
      <c r="A231" s="43" t="str">
        <f t="shared" si="3"/>
        <v>O-/SI2-SI3/0.449-0.498</v>
      </c>
      <c r="B231" s="47" t="s">
        <v>397</v>
      </c>
      <c r="C231" s="47" t="s">
        <v>519</v>
      </c>
      <c r="D231" s="47" t="s">
        <v>543</v>
      </c>
      <c r="E231" s="47">
        <v>450</v>
      </c>
      <c r="F231" s="47">
        <v>450</v>
      </c>
      <c r="G231" s="47">
        <v>405</v>
      </c>
    </row>
    <row r="232" spans="1:7" ht="12.75" x14ac:dyDescent="0.2">
      <c r="A232" s="43" t="str">
        <f t="shared" si="3"/>
        <v>K-/I1-I3/0.449-0.498</v>
      </c>
      <c r="B232" s="47" t="s">
        <v>399</v>
      </c>
      <c r="C232" s="47" t="s">
        <v>519</v>
      </c>
      <c r="D232" s="47" t="s">
        <v>544</v>
      </c>
      <c r="E232" s="47">
        <v>350</v>
      </c>
      <c r="F232" s="47">
        <v>350</v>
      </c>
      <c r="G232" s="47">
        <v>315</v>
      </c>
    </row>
    <row r="233" spans="1:7" ht="12.75" x14ac:dyDescent="0.2">
      <c r="A233" s="43" t="str">
        <f t="shared" si="3"/>
        <v>4A/0.449-0.498</v>
      </c>
      <c r="B233" s="47" t="s">
        <v>401</v>
      </c>
      <c r="C233" s="47" t="s">
        <v>519</v>
      </c>
      <c r="D233" s="47" t="s">
        <v>545</v>
      </c>
      <c r="E233" s="47">
        <v>950</v>
      </c>
      <c r="F233" s="47">
        <v>900</v>
      </c>
      <c r="G233" s="47">
        <v>810</v>
      </c>
    </row>
    <row r="234" spans="1:7" ht="12.75" x14ac:dyDescent="0.2">
      <c r="A234" s="43" t="str">
        <f t="shared" si="3"/>
        <v>4B/0.449-0.498</v>
      </c>
      <c r="B234" s="47" t="s">
        <v>403</v>
      </c>
      <c r="C234" s="47" t="s">
        <v>519</v>
      </c>
      <c r="D234" s="47" t="s">
        <v>546</v>
      </c>
      <c r="E234" s="47">
        <v>800</v>
      </c>
      <c r="F234" s="47">
        <v>750</v>
      </c>
      <c r="G234" s="47">
        <v>675</v>
      </c>
    </row>
    <row r="235" spans="1:7" ht="12.75" x14ac:dyDescent="0.2">
      <c r="A235" s="43" t="str">
        <f t="shared" si="3"/>
        <v>5/0.449-0.498</v>
      </c>
      <c r="B235" s="47">
        <v>5</v>
      </c>
      <c r="C235" s="47" t="s">
        <v>519</v>
      </c>
      <c r="D235" s="47" t="s">
        <v>547</v>
      </c>
      <c r="E235" s="47">
        <v>625</v>
      </c>
      <c r="F235" s="47">
        <v>600</v>
      </c>
      <c r="G235" s="47">
        <v>540</v>
      </c>
    </row>
    <row r="236" spans="1:7" ht="12.75" x14ac:dyDescent="0.2">
      <c r="A236" s="43" t="str">
        <f t="shared" si="3"/>
        <v>6/0.449-0.498</v>
      </c>
      <c r="B236" s="47">
        <v>6</v>
      </c>
      <c r="C236" s="47" t="s">
        <v>519</v>
      </c>
      <c r="D236" s="47" t="s">
        <v>548</v>
      </c>
      <c r="E236" s="47">
        <v>400</v>
      </c>
      <c r="F236" s="47">
        <v>400</v>
      </c>
      <c r="G236" s="47">
        <v>360</v>
      </c>
    </row>
    <row r="237" spans="1:7" ht="12.75" x14ac:dyDescent="0.2">
      <c r="A237" s="43" t="str">
        <f t="shared" si="3"/>
        <v>7/0.449-0.498</v>
      </c>
      <c r="B237" s="47">
        <v>7</v>
      </c>
      <c r="C237" s="47" t="s">
        <v>519</v>
      </c>
      <c r="D237" s="47" t="s">
        <v>549</v>
      </c>
      <c r="E237" s="47">
        <v>300</v>
      </c>
      <c r="F237" s="47">
        <v>300</v>
      </c>
      <c r="G237" s="47">
        <v>270</v>
      </c>
    </row>
    <row r="238" spans="1:7" ht="12.75" x14ac:dyDescent="0.2">
      <c r="A238" s="43" t="str">
        <f t="shared" si="3"/>
        <v>8/0.449-0.498</v>
      </c>
      <c r="B238" s="47">
        <v>8</v>
      </c>
      <c r="C238" s="47" t="s">
        <v>519</v>
      </c>
      <c r="D238" s="47" t="s">
        <v>550</v>
      </c>
      <c r="E238" s="47">
        <v>200</v>
      </c>
      <c r="F238" s="47">
        <v>200</v>
      </c>
      <c r="G238" s="47">
        <v>180</v>
      </c>
    </row>
    <row r="239" spans="1:7" ht="12.75" x14ac:dyDescent="0.2">
      <c r="A239" s="43" t="str">
        <f t="shared" si="3"/>
        <v>NATTS-1/0.449-0.498</v>
      </c>
      <c r="B239" s="47" t="s">
        <v>409</v>
      </c>
      <c r="C239" s="47" t="s">
        <v>519</v>
      </c>
      <c r="D239" s="47" t="s">
        <v>551</v>
      </c>
      <c r="E239" s="47">
        <v>600</v>
      </c>
      <c r="F239" s="47">
        <v>600</v>
      </c>
      <c r="G239" s="47">
        <v>540</v>
      </c>
    </row>
    <row r="240" spans="1:7" ht="12.75" x14ac:dyDescent="0.2">
      <c r="A240" s="43" t="str">
        <f t="shared" si="3"/>
        <v>NATTS-2/0.449-0.498</v>
      </c>
      <c r="B240" s="47" t="s">
        <v>411</v>
      </c>
      <c r="C240" s="47" t="s">
        <v>519</v>
      </c>
      <c r="D240" s="47" t="s">
        <v>552</v>
      </c>
      <c r="E240" s="47">
        <v>400</v>
      </c>
      <c r="F240" s="47">
        <v>400</v>
      </c>
      <c r="G240" s="47">
        <v>360</v>
      </c>
    </row>
    <row r="241" spans="1:7" ht="12.75" x14ac:dyDescent="0.2">
      <c r="A241" s="43" t="str">
        <f t="shared" si="3"/>
        <v>BROWN/0.449-0.498</v>
      </c>
      <c r="B241" s="47" t="s">
        <v>413</v>
      </c>
      <c r="C241" s="47" t="s">
        <v>519</v>
      </c>
      <c r="D241" s="47" t="s">
        <v>414</v>
      </c>
      <c r="E241" s="47">
        <v>575</v>
      </c>
      <c r="F241" s="47">
        <v>575</v>
      </c>
      <c r="G241" s="47">
        <v>515</v>
      </c>
    </row>
    <row r="242" spans="1:7" ht="12.75" x14ac:dyDescent="0.2">
      <c r="A242" s="43" t="str">
        <f t="shared" si="3"/>
        <v>DF/VVS/0.499-0.698</v>
      </c>
      <c r="B242" s="47" t="s">
        <v>350</v>
      </c>
      <c r="C242" s="47" t="s">
        <v>553</v>
      </c>
      <c r="D242" s="47" t="s">
        <v>554</v>
      </c>
      <c r="E242" s="47">
        <v>2750</v>
      </c>
      <c r="F242" s="47">
        <v>2600</v>
      </c>
      <c r="G242" s="47">
        <v>2340</v>
      </c>
    </row>
    <row r="243" spans="1:7" ht="12.75" x14ac:dyDescent="0.2">
      <c r="A243" s="43" t="str">
        <f t="shared" si="3"/>
        <v>DF/VS1/0.499-0.698</v>
      </c>
      <c r="B243" s="47" t="s">
        <v>353</v>
      </c>
      <c r="C243" s="47" t="s">
        <v>553</v>
      </c>
      <c r="D243" s="47" t="s">
        <v>555</v>
      </c>
      <c r="E243" s="47">
        <v>2450</v>
      </c>
      <c r="F243" s="47">
        <v>2300</v>
      </c>
      <c r="G243" s="47">
        <v>2070</v>
      </c>
    </row>
    <row r="244" spans="1:7" ht="12.75" x14ac:dyDescent="0.2">
      <c r="A244" s="43" t="str">
        <f t="shared" si="3"/>
        <v>DF/VS2/0.499-0.698</v>
      </c>
      <c r="B244" s="47" t="s">
        <v>355</v>
      </c>
      <c r="C244" s="47" t="s">
        <v>553</v>
      </c>
      <c r="D244" s="47" t="s">
        <v>556</v>
      </c>
      <c r="E244" s="47">
        <v>2250</v>
      </c>
      <c r="F244" s="47">
        <v>2100</v>
      </c>
      <c r="G244" s="47">
        <v>1890</v>
      </c>
    </row>
    <row r="245" spans="1:7" ht="12.75" x14ac:dyDescent="0.2">
      <c r="A245" s="43" t="str">
        <f t="shared" si="3"/>
        <v>GH/VVS/0.499-0.698</v>
      </c>
      <c r="B245" s="47" t="s">
        <v>357</v>
      </c>
      <c r="C245" s="47" t="s">
        <v>553</v>
      </c>
      <c r="D245" s="47" t="s">
        <v>557</v>
      </c>
      <c r="E245" s="47">
        <v>2450</v>
      </c>
      <c r="F245" s="47">
        <v>2300</v>
      </c>
      <c r="G245" s="47">
        <v>2070</v>
      </c>
    </row>
    <row r="246" spans="1:7" ht="12.75" x14ac:dyDescent="0.2">
      <c r="A246" s="43" t="str">
        <f t="shared" si="3"/>
        <v>GH/VS1/0.499-0.698</v>
      </c>
      <c r="B246" s="47" t="s">
        <v>359</v>
      </c>
      <c r="C246" s="47" t="s">
        <v>553</v>
      </c>
      <c r="D246" s="47" t="s">
        <v>558</v>
      </c>
      <c r="E246" s="47">
        <v>2300</v>
      </c>
      <c r="F246" s="47">
        <v>2150</v>
      </c>
      <c r="G246" s="47">
        <v>1935</v>
      </c>
    </row>
    <row r="247" spans="1:7" ht="12.75" x14ac:dyDescent="0.2">
      <c r="A247" s="43" t="str">
        <f t="shared" si="3"/>
        <v>GH/VS2/0.499-0.698</v>
      </c>
      <c r="B247" s="47" t="s">
        <v>361</v>
      </c>
      <c r="C247" s="47" t="s">
        <v>553</v>
      </c>
      <c r="D247" s="47" t="s">
        <v>559</v>
      </c>
      <c r="E247" s="47">
        <v>2125</v>
      </c>
      <c r="F247" s="47">
        <v>2000</v>
      </c>
      <c r="G247" s="47">
        <v>1800</v>
      </c>
    </row>
    <row r="248" spans="1:7" ht="12.75" x14ac:dyDescent="0.2">
      <c r="A248" s="43" t="str">
        <f t="shared" si="3"/>
        <v>IJ/VVS/0.499-0.698</v>
      </c>
      <c r="B248" s="47" t="s">
        <v>363</v>
      </c>
      <c r="C248" s="47" t="s">
        <v>553</v>
      </c>
      <c r="D248" s="47" t="s">
        <v>560</v>
      </c>
      <c r="E248" s="47">
        <v>1900</v>
      </c>
      <c r="F248" s="47">
        <v>1850</v>
      </c>
      <c r="G248" s="47">
        <v>1665</v>
      </c>
    </row>
    <row r="249" spans="1:7" ht="12.75" x14ac:dyDescent="0.2">
      <c r="A249" s="43" t="str">
        <f t="shared" si="3"/>
        <v>IJ/VS1/0.499-0.698</v>
      </c>
      <c r="B249" s="47" t="s">
        <v>365</v>
      </c>
      <c r="C249" s="47" t="s">
        <v>553</v>
      </c>
      <c r="D249" s="47" t="s">
        <v>561</v>
      </c>
      <c r="E249" s="47">
        <v>1800</v>
      </c>
      <c r="F249" s="47">
        <v>1750</v>
      </c>
      <c r="G249" s="47">
        <v>1575</v>
      </c>
    </row>
    <row r="250" spans="1:7" ht="12.75" x14ac:dyDescent="0.2">
      <c r="A250" s="43" t="str">
        <f t="shared" si="3"/>
        <v>IJ/VS2/0.499-0.698</v>
      </c>
      <c r="B250" s="47" t="s">
        <v>367</v>
      </c>
      <c r="C250" s="47" t="s">
        <v>553</v>
      </c>
      <c r="D250" s="47" t="s">
        <v>562</v>
      </c>
      <c r="E250" s="47">
        <v>1750</v>
      </c>
      <c r="F250" s="47">
        <v>1700</v>
      </c>
      <c r="G250" s="47">
        <v>1530</v>
      </c>
    </row>
    <row r="251" spans="1:7" ht="12.75" x14ac:dyDescent="0.2">
      <c r="A251" s="43" t="str">
        <f t="shared" si="3"/>
        <v>DG/SI1/0.499-0.698</v>
      </c>
      <c r="B251" s="47" t="s">
        <v>369</v>
      </c>
      <c r="C251" s="47" t="s">
        <v>553</v>
      </c>
      <c r="D251" s="47" t="s">
        <v>563</v>
      </c>
      <c r="E251" s="47">
        <v>1900</v>
      </c>
      <c r="F251" s="47">
        <v>1850</v>
      </c>
      <c r="G251" s="47">
        <v>1665</v>
      </c>
    </row>
    <row r="252" spans="1:7" ht="12.75" x14ac:dyDescent="0.2">
      <c r="A252" s="43" t="str">
        <f t="shared" si="3"/>
        <v>DG/SI2/0.499-0.698</v>
      </c>
      <c r="B252" s="47" t="s">
        <v>371</v>
      </c>
      <c r="C252" s="47" t="s">
        <v>553</v>
      </c>
      <c r="D252" s="47" t="s">
        <v>564</v>
      </c>
      <c r="E252" s="47">
        <v>1700</v>
      </c>
      <c r="F252" s="47">
        <v>1650</v>
      </c>
      <c r="G252" s="47">
        <v>1485</v>
      </c>
    </row>
    <row r="253" spans="1:7" ht="12.75" x14ac:dyDescent="0.2">
      <c r="A253" s="43" t="str">
        <f t="shared" si="3"/>
        <v>DG/SI3/0.499-0.698</v>
      </c>
      <c r="B253" s="47" t="s">
        <v>373</v>
      </c>
      <c r="C253" s="47" t="s">
        <v>553</v>
      </c>
      <c r="D253" s="47" t="s">
        <v>565</v>
      </c>
      <c r="E253" s="47">
        <v>1450</v>
      </c>
      <c r="F253" s="47">
        <v>1400</v>
      </c>
      <c r="G253" s="47">
        <v>1260</v>
      </c>
    </row>
    <row r="254" spans="1:7" ht="12.75" x14ac:dyDescent="0.2">
      <c r="A254" s="43" t="str">
        <f t="shared" si="3"/>
        <v>HIJ/SI1/0.499-0.698</v>
      </c>
      <c r="B254" s="47" t="s">
        <v>375</v>
      </c>
      <c r="C254" s="47" t="s">
        <v>553</v>
      </c>
      <c r="D254" s="47" t="s">
        <v>566</v>
      </c>
      <c r="E254" s="47">
        <v>1650</v>
      </c>
      <c r="F254" s="47">
        <v>1600</v>
      </c>
      <c r="G254" s="47">
        <v>1440</v>
      </c>
    </row>
    <row r="255" spans="1:7" ht="12.75" x14ac:dyDescent="0.2">
      <c r="A255" s="43" t="str">
        <f t="shared" si="3"/>
        <v>HIJ/SI2/0.499-0.698</v>
      </c>
      <c r="B255" s="47" t="s">
        <v>377</v>
      </c>
      <c r="C255" s="47" t="s">
        <v>553</v>
      </c>
      <c r="D255" s="47" t="s">
        <v>567</v>
      </c>
      <c r="E255" s="47">
        <v>1400</v>
      </c>
      <c r="F255" s="47">
        <v>1350</v>
      </c>
      <c r="G255" s="47">
        <v>1215</v>
      </c>
    </row>
    <row r="256" spans="1:7" ht="12.75" x14ac:dyDescent="0.2">
      <c r="A256" s="43" t="str">
        <f t="shared" si="3"/>
        <v>HIJ/SI3/0.499-0.698</v>
      </c>
      <c r="B256" s="47" t="s">
        <v>379</v>
      </c>
      <c r="C256" s="47" t="s">
        <v>553</v>
      </c>
      <c r="D256" s="47" t="s">
        <v>568</v>
      </c>
      <c r="E256" s="47">
        <v>1250</v>
      </c>
      <c r="F256" s="47">
        <v>1200</v>
      </c>
      <c r="G256" s="47">
        <v>1080</v>
      </c>
    </row>
    <row r="257" spans="1:7" ht="12.75" x14ac:dyDescent="0.2">
      <c r="A257" s="43" t="str">
        <f t="shared" si="3"/>
        <v>KL/VVS-VS1/0.499-0.698</v>
      </c>
      <c r="B257" s="47" t="s">
        <v>381</v>
      </c>
      <c r="C257" s="47" t="s">
        <v>553</v>
      </c>
      <c r="D257" s="47" t="s">
        <v>569</v>
      </c>
      <c r="E257" s="47">
        <v>1200</v>
      </c>
      <c r="F257" s="47">
        <v>1200</v>
      </c>
      <c r="G257" s="47">
        <v>1080</v>
      </c>
    </row>
    <row r="258" spans="1:7" ht="12.75" x14ac:dyDescent="0.2">
      <c r="A258" s="43" t="str">
        <f t="shared" si="3"/>
        <v>MN/VVS-VS1/0.499-0.698</v>
      </c>
      <c r="B258" s="47" t="s">
        <v>383</v>
      </c>
      <c r="C258" s="47" t="s">
        <v>553</v>
      </c>
      <c r="D258" s="47" t="s">
        <v>570</v>
      </c>
      <c r="E258" s="47">
        <v>1050</v>
      </c>
      <c r="F258" s="47">
        <v>1050</v>
      </c>
      <c r="G258" s="47">
        <v>945</v>
      </c>
    </row>
    <row r="259" spans="1:7" ht="12.75" x14ac:dyDescent="0.2">
      <c r="A259" s="43" t="str">
        <f t="shared" si="3"/>
        <v>O-/IF-VS1/0.499-0.698</v>
      </c>
      <c r="B259" s="47" t="s">
        <v>385</v>
      </c>
      <c r="C259" s="47" t="s">
        <v>553</v>
      </c>
      <c r="D259" s="47" t="s">
        <v>571</v>
      </c>
      <c r="E259" s="47">
        <v>900</v>
      </c>
      <c r="F259" s="47">
        <v>900</v>
      </c>
      <c r="G259" s="47">
        <v>810</v>
      </c>
    </row>
    <row r="260" spans="1:7" ht="12.75" x14ac:dyDescent="0.2">
      <c r="A260" s="43" t="str">
        <f t="shared" si="3"/>
        <v>KL/VS2-SI1/0.499-0.698</v>
      </c>
      <c r="B260" s="47" t="s">
        <v>387</v>
      </c>
      <c r="C260" s="47" t="s">
        <v>553</v>
      </c>
      <c r="D260" s="47" t="s">
        <v>572</v>
      </c>
      <c r="E260" s="47">
        <v>1050</v>
      </c>
      <c r="F260" s="47">
        <v>1050</v>
      </c>
      <c r="G260" s="47">
        <v>945</v>
      </c>
    </row>
    <row r="261" spans="1:7" ht="12.75" x14ac:dyDescent="0.2">
      <c r="A261" s="43" t="str">
        <f t="shared" si="3"/>
        <v>MN/VS2-SI1/0.499-0.698</v>
      </c>
      <c r="B261" s="47" t="s">
        <v>389</v>
      </c>
      <c r="C261" s="47" t="s">
        <v>553</v>
      </c>
      <c r="D261" s="47" t="s">
        <v>573</v>
      </c>
      <c r="E261" s="47">
        <v>900</v>
      </c>
      <c r="F261" s="47">
        <v>900</v>
      </c>
      <c r="G261" s="47">
        <v>810</v>
      </c>
    </row>
    <row r="262" spans="1:7" ht="12.75" x14ac:dyDescent="0.2">
      <c r="A262" s="43" t="str">
        <f t="shared" si="3"/>
        <v>O-/VS2-SI1/0.499-0.698</v>
      </c>
      <c r="B262" s="47" t="s">
        <v>391</v>
      </c>
      <c r="C262" s="47" t="s">
        <v>553</v>
      </c>
      <c r="D262" s="47" t="s">
        <v>574</v>
      </c>
      <c r="E262" s="47">
        <v>800</v>
      </c>
      <c r="F262" s="47">
        <v>800</v>
      </c>
      <c r="G262" s="47">
        <v>720</v>
      </c>
    </row>
    <row r="263" spans="1:7" ht="12.75" x14ac:dyDescent="0.2">
      <c r="A263" s="43" t="str">
        <f t="shared" si="3"/>
        <v>KL/SI2-SI3/0.499-0.698</v>
      </c>
      <c r="B263" s="47" t="s">
        <v>393</v>
      </c>
      <c r="C263" s="47" t="s">
        <v>553</v>
      </c>
      <c r="D263" s="47" t="s">
        <v>575</v>
      </c>
      <c r="E263" s="47">
        <v>900</v>
      </c>
      <c r="F263" s="47">
        <v>900</v>
      </c>
      <c r="G263" s="47">
        <v>810</v>
      </c>
    </row>
    <row r="264" spans="1:7" ht="12.75" x14ac:dyDescent="0.2">
      <c r="A264" s="43" t="str">
        <f t="shared" si="3"/>
        <v>MN/SI2-SI3/0.499-0.698</v>
      </c>
      <c r="B264" s="47" t="s">
        <v>395</v>
      </c>
      <c r="C264" s="47" t="s">
        <v>553</v>
      </c>
      <c r="D264" s="47" t="s">
        <v>576</v>
      </c>
      <c r="E264" s="47">
        <v>800</v>
      </c>
      <c r="F264" s="47">
        <v>800</v>
      </c>
      <c r="G264" s="47">
        <v>720</v>
      </c>
    </row>
    <row r="265" spans="1:7" ht="12.75" x14ac:dyDescent="0.2">
      <c r="A265" s="43" t="str">
        <f t="shared" si="3"/>
        <v>O-/SI2-SI3/0.499-0.698</v>
      </c>
      <c r="B265" s="47" t="s">
        <v>397</v>
      </c>
      <c r="C265" s="47" t="s">
        <v>553</v>
      </c>
      <c r="D265" s="47" t="s">
        <v>577</v>
      </c>
      <c r="E265" s="47">
        <v>700</v>
      </c>
      <c r="F265" s="47">
        <v>700</v>
      </c>
      <c r="G265" s="47">
        <v>630</v>
      </c>
    </row>
    <row r="266" spans="1:7" ht="12.75" x14ac:dyDescent="0.2">
      <c r="A266" s="43" t="str">
        <f t="shared" si="3"/>
        <v>K-/I1-I3/0.499-0.698</v>
      </c>
      <c r="B266" s="47" t="s">
        <v>399</v>
      </c>
      <c r="C266" s="47" t="s">
        <v>553</v>
      </c>
      <c r="D266" s="47" t="s">
        <v>578</v>
      </c>
      <c r="E266" s="47">
        <v>600</v>
      </c>
      <c r="F266" s="47">
        <v>600</v>
      </c>
      <c r="G266" s="47">
        <v>540</v>
      </c>
    </row>
    <row r="267" spans="1:7" ht="12.75" x14ac:dyDescent="0.2">
      <c r="A267" s="43" t="str">
        <f t="shared" si="3"/>
        <v>4A/0.499-0.698</v>
      </c>
      <c r="B267" s="47" t="s">
        <v>401</v>
      </c>
      <c r="C267" s="47" t="s">
        <v>553</v>
      </c>
      <c r="D267" s="47" t="s">
        <v>579</v>
      </c>
      <c r="E267" s="47">
        <v>1150</v>
      </c>
      <c r="F267" s="47">
        <v>1100</v>
      </c>
      <c r="G267" s="47">
        <v>990</v>
      </c>
    </row>
    <row r="268" spans="1:7" ht="12.75" x14ac:dyDescent="0.2">
      <c r="A268" s="43" t="str">
        <f t="shared" si="3"/>
        <v>4B/0.499-0.698</v>
      </c>
      <c r="B268" s="47" t="s">
        <v>403</v>
      </c>
      <c r="C268" s="47" t="s">
        <v>553</v>
      </c>
      <c r="D268" s="47" t="s">
        <v>580</v>
      </c>
      <c r="E268" s="47">
        <v>1000</v>
      </c>
      <c r="F268" s="47">
        <v>950</v>
      </c>
      <c r="G268" s="47">
        <v>855</v>
      </c>
    </row>
    <row r="269" spans="1:7" ht="12.75" x14ac:dyDescent="0.2">
      <c r="A269" s="43" t="str">
        <f t="shared" ref="A269:A332" si="4">SUBSTITUTE(B269," ","/")&amp;"/"&amp;C269</f>
        <v>5/0.499-0.698</v>
      </c>
      <c r="B269" s="47">
        <v>5</v>
      </c>
      <c r="C269" s="47" t="s">
        <v>553</v>
      </c>
      <c r="D269" s="47" t="s">
        <v>581</v>
      </c>
      <c r="E269" s="47">
        <v>750</v>
      </c>
      <c r="F269" s="47">
        <v>700</v>
      </c>
      <c r="G269" s="47">
        <v>630</v>
      </c>
    </row>
    <row r="270" spans="1:7" ht="12.75" x14ac:dyDescent="0.2">
      <c r="A270" s="43" t="str">
        <f t="shared" si="4"/>
        <v>6/0.499-0.698</v>
      </c>
      <c r="B270" s="47">
        <v>6</v>
      </c>
      <c r="C270" s="47" t="s">
        <v>553</v>
      </c>
      <c r="D270" s="47" t="s">
        <v>582</v>
      </c>
      <c r="E270" s="47">
        <v>525</v>
      </c>
      <c r="F270" s="47">
        <v>500</v>
      </c>
      <c r="G270" s="47">
        <v>450</v>
      </c>
    </row>
    <row r="271" spans="1:7" ht="12.75" x14ac:dyDescent="0.2">
      <c r="A271" s="43" t="str">
        <f t="shared" si="4"/>
        <v>7/0.499-0.698</v>
      </c>
      <c r="B271" s="47">
        <v>7</v>
      </c>
      <c r="C271" s="47" t="s">
        <v>553</v>
      </c>
      <c r="D271" s="47" t="s">
        <v>583</v>
      </c>
      <c r="E271" s="47">
        <v>350</v>
      </c>
      <c r="F271" s="47">
        <v>350</v>
      </c>
      <c r="G271" s="47">
        <v>315</v>
      </c>
    </row>
    <row r="272" spans="1:7" ht="12.75" x14ac:dyDescent="0.2">
      <c r="A272" s="43" t="str">
        <f t="shared" si="4"/>
        <v>8/0.499-0.698</v>
      </c>
      <c r="B272" s="47">
        <v>8</v>
      </c>
      <c r="C272" s="47" t="s">
        <v>553</v>
      </c>
      <c r="D272" s="47" t="s">
        <v>584</v>
      </c>
      <c r="E272" s="47">
        <v>250</v>
      </c>
      <c r="F272" s="47">
        <v>250</v>
      </c>
      <c r="G272" s="47">
        <v>225</v>
      </c>
    </row>
    <row r="273" spans="1:7" ht="12.75" x14ac:dyDescent="0.2">
      <c r="A273" s="43" t="str">
        <f t="shared" si="4"/>
        <v>NATTS-1/0.499-0.698</v>
      </c>
      <c r="B273" s="47" t="s">
        <v>409</v>
      </c>
      <c r="C273" s="47" t="s">
        <v>553</v>
      </c>
      <c r="D273" s="47" t="s">
        <v>585</v>
      </c>
      <c r="E273" s="47">
        <v>750</v>
      </c>
      <c r="F273" s="47">
        <v>700</v>
      </c>
      <c r="G273" s="47">
        <v>630</v>
      </c>
    </row>
    <row r="274" spans="1:7" ht="12.75" x14ac:dyDescent="0.2">
      <c r="A274" s="43" t="str">
        <f t="shared" si="4"/>
        <v>NATTS-2/0.499-0.698</v>
      </c>
      <c r="B274" s="47" t="s">
        <v>411</v>
      </c>
      <c r="C274" s="47" t="s">
        <v>553</v>
      </c>
      <c r="D274" s="47" t="s">
        <v>586</v>
      </c>
      <c r="E274" s="47">
        <v>525</v>
      </c>
      <c r="F274" s="47">
        <v>500</v>
      </c>
      <c r="G274" s="47">
        <v>450</v>
      </c>
    </row>
    <row r="275" spans="1:7" ht="12.75" x14ac:dyDescent="0.2">
      <c r="A275" s="43" t="str">
        <f t="shared" si="4"/>
        <v>BROWN/0.499-0.698</v>
      </c>
      <c r="B275" s="47" t="s">
        <v>413</v>
      </c>
      <c r="C275" s="47" t="s">
        <v>553</v>
      </c>
      <c r="D275" s="47" t="s">
        <v>414</v>
      </c>
      <c r="E275" s="47">
        <v>850</v>
      </c>
      <c r="F275" s="47">
        <v>850</v>
      </c>
      <c r="G275" s="47">
        <v>765</v>
      </c>
    </row>
    <row r="276" spans="1:7" ht="12.75" x14ac:dyDescent="0.2">
      <c r="A276" s="43" t="str">
        <f t="shared" si="4"/>
        <v>DF/VVS/0.599-0.698</v>
      </c>
      <c r="B276" s="47" t="s">
        <v>350</v>
      </c>
      <c r="C276" s="47" t="s">
        <v>587</v>
      </c>
      <c r="D276" s="47" t="s">
        <v>588</v>
      </c>
      <c r="E276" s="47">
        <v>2850</v>
      </c>
      <c r="F276" s="47">
        <v>2625</v>
      </c>
      <c r="G276" s="47">
        <v>2360</v>
      </c>
    </row>
    <row r="277" spans="1:7" ht="12.75" x14ac:dyDescent="0.2">
      <c r="A277" s="43" t="str">
        <f t="shared" si="4"/>
        <v>DF/VS1/0.599-0.698</v>
      </c>
      <c r="B277" s="47" t="s">
        <v>353</v>
      </c>
      <c r="C277" s="47" t="s">
        <v>587</v>
      </c>
      <c r="D277" s="47" t="s">
        <v>589</v>
      </c>
      <c r="E277" s="47">
        <v>2575</v>
      </c>
      <c r="F277" s="47">
        <v>2420</v>
      </c>
      <c r="G277" s="47">
        <v>2178</v>
      </c>
    </row>
    <row r="278" spans="1:7" ht="12.75" x14ac:dyDescent="0.2">
      <c r="A278" s="43" t="str">
        <f t="shared" si="4"/>
        <v>DF/VS2/0.599-0.698</v>
      </c>
      <c r="B278" s="47" t="s">
        <v>355</v>
      </c>
      <c r="C278" s="47" t="s">
        <v>587</v>
      </c>
      <c r="D278" s="47" t="s">
        <v>590</v>
      </c>
      <c r="E278" s="47">
        <v>2365</v>
      </c>
      <c r="F278" s="47">
        <v>2200</v>
      </c>
      <c r="G278" s="47">
        <v>1980</v>
      </c>
    </row>
    <row r="279" spans="1:7" ht="12.75" x14ac:dyDescent="0.2">
      <c r="A279" s="43" t="str">
        <f t="shared" si="4"/>
        <v>GH/VVS/0.599-0.698</v>
      </c>
      <c r="B279" s="47" t="s">
        <v>357</v>
      </c>
      <c r="C279" s="47" t="s">
        <v>587</v>
      </c>
      <c r="D279" s="47" t="s">
        <v>591</v>
      </c>
      <c r="E279" s="47">
        <v>2575</v>
      </c>
      <c r="F279" s="47">
        <v>2420</v>
      </c>
      <c r="G279" s="47">
        <v>2178</v>
      </c>
    </row>
    <row r="280" spans="1:7" ht="12.75" x14ac:dyDescent="0.2">
      <c r="A280" s="43" t="str">
        <f t="shared" si="4"/>
        <v>GH/VS1/0.599-0.698</v>
      </c>
      <c r="B280" s="47" t="s">
        <v>359</v>
      </c>
      <c r="C280" s="47" t="s">
        <v>587</v>
      </c>
      <c r="D280" s="47" t="s">
        <v>592</v>
      </c>
      <c r="E280" s="47">
        <v>2420</v>
      </c>
      <c r="F280" s="47">
        <v>2265</v>
      </c>
      <c r="G280" s="47">
        <v>2035</v>
      </c>
    </row>
    <row r="281" spans="1:7" ht="12.75" x14ac:dyDescent="0.2">
      <c r="A281" s="43" t="str">
        <f t="shared" si="4"/>
        <v>GH/VS2/0.599-0.698</v>
      </c>
      <c r="B281" s="47" t="s">
        <v>361</v>
      </c>
      <c r="C281" s="47" t="s">
        <v>587</v>
      </c>
      <c r="D281" s="47" t="s">
        <v>593</v>
      </c>
      <c r="E281" s="47">
        <v>2235</v>
      </c>
      <c r="F281" s="47">
        <v>2100</v>
      </c>
      <c r="G281" s="47">
        <v>1890</v>
      </c>
    </row>
    <row r="282" spans="1:7" ht="12.75" x14ac:dyDescent="0.2">
      <c r="A282" s="43" t="str">
        <f t="shared" si="4"/>
        <v>IJ/VVS/0.599-0.698</v>
      </c>
      <c r="B282" s="47" t="s">
        <v>363</v>
      </c>
      <c r="C282" s="47" t="s">
        <v>587</v>
      </c>
      <c r="D282" s="47" t="s">
        <v>594</v>
      </c>
      <c r="E282" s="47">
        <v>2000</v>
      </c>
      <c r="F282" s="47">
        <v>1945</v>
      </c>
      <c r="G282" s="47">
        <v>1750</v>
      </c>
    </row>
    <row r="283" spans="1:7" ht="12.75" x14ac:dyDescent="0.2">
      <c r="A283" s="43" t="str">
        <f t="shared" si="4"/>
        <v>IJ/VS1/0.599-0.698</v>
      </c>
      <c r="B283" s="47" t="s">
        <v>365</v>
      </c>
      <c r="C283" s="47" t="s">
        <v>587</v>
      </c>
      <c r="D283" s="47" t="s">
        <v>595</v>
      </c>
      <c r="E283" s="47">
        <v>1885</v>
      </c>
      <c r="F283" s="47">
        <v>1835</v>
      </c>
      <c r="G283" s="47">
        <v>1650</v>
      </c>
    </row>
    <row r="284" spans="1:7" ht="12.75" x14ac:dyDescent="0.2">
      <c r="A284" s="43" t="str">
        <f t="shared" si="4"/>
        <v>IJ/VS2/0.599-0.698</v>
      </c>
      <c r="B284" s="47" t="s">
        <v>367</v>
      </c>
      <c r="C284" s="47" t="s">
        <v>587</v>
      </c>
      <c r="D284" s="47" t="s">
        <v>596</v>
      </c>
      <c r="E284" s="47">
        <v>1835</v>
      </c>
      <c r="F284" s="47">
        <v>1785</v>
      </c>
      <c r="G284" s="47">
        <v>1600</v>
      </c>
    </row>
    <row r="285" spans="1:7" ht="12.75" x14ac:dyDescent="0.2">
      <c r="A285" s="43" t="str">
        <f t="shared" si="4"/>
        <v>DG/SI1/0.599-0.698</v>
      </c>
      <c r="B285" s="47" t="s">
        <v>369</v>
      </c>
      <c r="C285" s="47" t="s">
        <v>587</v>
      </c>
      <c r="D285" s="47" t="s">
        <v>597</v>
      </c>
      <c r="E285" s="47">
        <v>2000</v>
      </c>
      <c r="F285" s="47">
        <v>1945</v>
      </c>
      <c r="G285" s="47">
        <v>1750</v>
      </c>
    </row>
    <row r="286" spans="1:7" ht="12.75" x14ac:dyDescent="0.2">
      <c r="A286" s="43" t="str">
        <f t="shared" si="4"/>
        <v>DG/SI2/0.599-0.698</v>
      </c>
      <c r="B286" s="47" t="s">
        <v>371</v>
      </c>
      <c r="C286" s="47" t="s">
        <v>587</v>
      </c>
      <c r="D286" s="47" t="s">
        <v>598</v>
      </c>
      <c r="E286" s="47">
        <v>1785</v>
      </c>
      <c r="F286" s="47">
        <v>1735</v>
      </c>
      <c r="G286" s="47">
        <v>1560</v>
      </c>
    </row>
    <row r="287" spans="1:7" ht="12.75" x14ac:dyDescent="0.2">
      <c r="A287" s="43" t="str">
        <f t="shared" si="4"/>
        <v>DG/SI3/0.599-0.698</v>
      </c>
      <c r="B287" s="47" t="s">
        <v>373</v>
      </c>
      <c r="C287" s="47" t="s">
        <v>587</v>
      </c>
      <c r="D287" s="47" t="s">
        <v>599</v>
      </c>
      <c r="E287" s="47">
        <v>1525</v>
      </c>
      <c r="F287" s="47">
        <v>1470</v>
      </c>
      <c r="G287" s="47">
        <v>1323</v>
      </c>
    </row>
    <row r="288" spans="1:7" ht="12.75" x14ac:dyDescent="0.2">
      <c r="A288" s="43" t="str">
        <f t="shared" si="4"/>
        <v>HIJ/SI1/0.599-0.698</v>
      </c>
      <c r="B288" s="47" t="s">
        <v>375</v>
      </c>
      <c r="C288" s="47" t="s">
        <v>587</v>
      </c>
      <c r="D288" s="47" t="s">
        <v>600</v>
      </c>
      <c r="E288" s="47">
        <v>1735</v>
      </c>
      <c r="F288" s="47">
        <v>1685</v>
      </c>
      <c r="G288" s="47">
        <v>1515</v>
      </c>
    </row>
    <row r="289" spans="1:7" ht="12.75" x14ac:dyDescent="0.2">
      <c r="A289" s="43" t="str">
        <f t="shared" si="4"/>
        <v>HIJ/SI2/0.599-0.698</v>
      </c>
      <c r="B289" s="47" t="s">
        <v>377</v>
      </c>
      <c r="C289" s="47" t="s">
        <v>587</v>
      </c>
      <c r="D289" s="47" t="s">
        <v>601</v>
      </c>
      <c r="E289" s="47">
        <v>1470</v>
      </c>
      <c r="F289" s="47">
        <v>1420</v>
      </c>
      <c r="G289" s="47">
        <v>1278</v>
      </c>
    </row>
    <row r="290" spans="1:7" ht="12.75" x14ac:dyDescent="0.2">
      <c r="A290" s="43" t="str">
        <f t="shared" si="4"/>
        <v>HIJ/SI3/0.599-0.698</v>
      </c>
      <c r="B290" s="47" t="s">
        <v>379</v>
      </c>
      <c r="C290" s="47" t="s">
        <v>587</v>
      </c>
      <c r="D290" s="47" t="s">
        <v>602</v>
      </c>
      <c r="E290" s="47">
        <v>1315</v>
      </c>
      <c r="F290" s="47">
        <v>1275</v>
      </c>
      <c r="G290" s="47">
        <v>1145</v>
      </c>
    </row>
    <row r="291" spans="1:7" ht="12.75" x14ac:dyDescent="0.2">
      <c r="A291" s="43" t="str">
        <f t="shared" si="4"/>
        <v>KL/VVS-VS1/0.599-0.698</v>
      </c>
      <c r="B291" s="47" t="s">
        <v>381</v>
      </c>
      <c r="C291" s="47" t="s">
        <v>587</v>
      </c>
      <c r="D291" s="47" t="s">
        <v>603</v>
      </c>
      <c r="E291" s="47">
        <v>1265</v>
      </c>
      <c r="F291" s="47">
        <v>1265</v>
      </c>
      <c r="G291" s="47">
        <v>1135</v>
      </c>
    </row>
    <row r="292" spans="1:7" ht="12.75" x14ac:dyDescent="0.2">
      <c r="A292" s="43" t="str">
        <f t="shared" si="4"/>
        <v>MN/VVS-VS1/0.599-0.698</v>
      </c>
      <c r="B292" s="47" t="s">
        <v>383</v>
      </c>
      <c r="C292" s="47" t="s">
        <v>587</v>
      </c>
      <c r="D292" s="47" t="s">
        <v>604</v>
      </c>
      <c r="E292" s="47">
        <v>1100</v>
      </c>
      <c r="F292" s="47">
        <v>1100</v>
      </c>
      <c r="G292" s="47">
        <v>990</v>
      </c>
    </row>
    <row r="293" spans="1:7" ht="12.75" x14ac:dyDescent="0.2">
      <c r="A293" s="43" t="str">
        <f t="shared" si="4"/>
        <v>O-/IF-VS1/0.599-0.698</v>
      </c>
      <c r="B293" s="47" t="s">
        <v>385</v>
      </c>
      <c r="C293" s="47" t="s">
        <v>587</v>
      </c>
      <c r="D293" s="47" t="s">
        <v>605</v>
      </c>
      <c r="E293" s="47">
        <v>950</v>
      </c>
      <c r="F293" s="47">
        <v>950</v>
      </c>
      <c r="G293" s="47">
        <v>855</v>
      </c>
    </row>
    <row r="294" spans="1:7" ht="12.75" x14ac:dyDescent="0.2">
      <c r="A294" s="43" t="str">
        <f t="shared" si="4"/>
        <v>KL/VS2-SI1/0.599-0.698</v>
      </c>
      <c r="B294" s="47" t="s">
        <v>387</v>
      </c>
      <c r="C294" s="47" t="s">
        <v>587</v>
      </c>
      <c r="D294" s="47" t="s">
        <v>606</v>
      </c>
      <c r="E294" s="47">
        <v>1100</v>
      </c>
      <c r="F294" s="47">
        <v>1100</v>
      </c>
      <c r="G294" s="47">
        <v>990</v>
      </c>
    </row>
    <row r="295" spans="1:7" ht="12.75" x14ac:dyDescent="0.2">
      <c r="A295" s="43" t="str">
        <f t="shared" si="4"/>
        <v>MN/VS2-SI1/0.599-0.698</v>
      </c>
      <c r="B295" s="47" t="s">
        <v>389</v>
      </c>
      <c r="C295" s="47" t="s">
        <v>587</v>
      </c>
      <c r="D295" s="47" t="s">
        <v>607</v>
      </c>
      <c r="E295" s="47">
        <v>950</v>
      </c>
      <c r="F295" s="47">
        <v>950</v>
      </c>
      <c r="G295" s="47">
        <v>855</v>
      </c>
    </row>
    <row r="296" spans="1:7" ht="12.75" x14ac:dyDescent="0.2">
      <c r="A296" s="43" t="str">
        <f t="shared" si="4"/>
        <v>O-/VS2-SI1/0.599-0.698</v>
      </c>
      <c r="B296" s="47" t="s">
        <v>391</v>
      </c>
      <c r="C296" s="47" t="s">
        <v>587</v>
      </c>
      <c r="D296" s="47" t="s">
        <v>608</v>
      </c>
      <c r="E296" s="47">
        <v>840</v>
      </c>
      <c r="F296" s="47">
        <v>840</v>
      </c>
      <c r="G296" s="47">
        <v>756</v>
      </c>
    </row>
    <row r="297" spans="1:7" ht="12.75" x14ac:dyDescent="0.2">
      <c r="A297" s="43" t="str">
        <f t="shared" si="4"/>
        <v>KL/SI2-SI3/0.599-0.698</v>
      </c>
      <c r="B297" s="47" t="s">
        <v>393</v>
      </c>
      <c r="C297" s="47" t="s">
        <v>587</v>
      </c>
      <c r="D297" s="47" t="s">
        <v>609</v>
      </c>
      <c r="E297" s="47">
        <v>950</v>
      </c>
      <c r="F297" s="47">
        <v>950</v>
      </c>
      <c r="G297" s="47">
        <v>855</v>
      </c>
    </row>
    <row r="298" spans="1:7" ht="12.75" x14ac:dyDescent="0.2">
      <c r="A298" s="43" t="str">
        <f t="shared" si="4"/>
        <v>MN/SI2-SI3/0.599-0.698</v>
      </c>
      <c r="B298" s="47" t="s">
        <v>395</v>
      </c>
      <c r="C298" s="47" t="s">
        <v>587</v>
      </c>
      <c r="D298" s="47" t="s">
        <v>610</v>
      </c>
      <c r="E298" s="47">
        <v>840</v>
      </c>
      <c r="F298" s="47">
        <v>840</v>
      </c>
      <c r="G298" s="47">
        <v>756</v>
      </c>
    </row>
    <row r="299" spans="1:7" ht="12.75" x14ac:dyDescent="0.2">
      <c r="A299" s="43" t="str">
        <f t="shared" si="4"/>
        <v>O-/SI2-SI3/0.599-0.698</v>
      </c>
      <c r="B299" s="47" t="s">
        <v>397</v>
      </c>
      <c r="C299" s="47" t="s">
        <v>587</v>
      </c>
      <c r="D299" s="47" t="s">
        <v>611</v>
      </c>
      <c r="E299" s="47">
        <v>735</v>
      </c>
      <c r="F299" s="47">
        <v>735</v>
      </c>
      <c r="G299" s="47">
        <v>660</v>
      </c>
    </row>
    <row r="300" spans="1:7" ht="12.75" x14ac:dyDescent="0.2">
      <c r="A300" s="43" t="str">
        <f t="shared" si="4"/>
        <v>K-/I1-I3/0.599-0.698</v>
      </c>
      <c r="B300" s="47" t="s">
        <v>399</v>
      </c>
      <c r="C300" s="47" t="s">
        <v>587</v>
      </c>
      <c r="D300" s="47" t="s">
        <v>612</v>
      </c>
      <c r="E300" s="47">
        <v>630</v>
      </c>
      <c r="F300" s="47">
        <v>630</v>
      </c>
      <c r="G300" s="47">
        <v>567</v>
      </c>
    </row>
    <row r="301" spans="1:7" ht="12.75" x14ac:dyDescent="0.2">
      <c r="A301" s="43" t="str">
        <f t="shared" si="4"/>
        <v>4A/0.599-0.698</v>
      </c>
      <c r="B301" s="47" t="s">
        <v>401</v>
      </c>
      <c r="C301" s="47" t="s">
        <v>587</v>
      </c>
      <c r="D301" s="47" t="s">
        <v>613</v>
      </c>
      <c r="E301" s="47">
        <v>1250</v>
      </c>
      <c r="F301" s="47">
        <v>1200</v>
      </c>
      <c r="G301" s="47">
        <v>1080</v>
      </c>
    </row>
    <row r="302" spans="1:7" ht="12.75" x14ac:dyDescent="0.2">
      <c r="A302" s="43" t="str">
        <f t="shared" si="4"/>
        <v>4B/0.599-0.698</v>
      </c>
      <c r="B302" s="47" t="s">
        <v>403</v>
      </c>
      <c r="C302" s="47" t="s">
        <v>587</v>
      </c>
      <c r="D302" s="47" t="s">
        <v>614</v>
      </c>
      <c r="E302" s="47">
        <v>1100</v>
      </c>
      <c r="F302" s="47">
        <v>1050</v>
      </c>
      <c r="G302" s="47">
        <v>945</v>
      </c>
    </row>
    <row r="303" spans="1:7" ht="12.75" x14ac:dyDescent="0.2">
      <c r="A303" s="43" t="str">
        <f t="shared" si="4"/>
        <v>5/0.599-0.698</v>
      </c>
      <c r="B303" s="47">
        <v>5</v>
      </c>
      <c r="C303" s="47" t="s">
        <v>587</v>
      </c>
      <c r="D303" s="47" t="s">
        <v>615</v>
      </c>
      <c r="E303" s="47">
        <v>785</v>
      </c>
      <c r="F303" s="47">
        <v>735</v>
      </c>
      <c r="G303" s="47">
        <v>660</v>
      </c>
    </row>
    <row r="304" spans="1:7" ht="12.75" x14ac:dyDescent="0.2">
      <c r="A304" s="43" t="str">
        <f t="shared" si="4"/>
        <v>6/0.599-0.698</v>
      </c>
      <c r="B304" s="47">
        <v>6</v>
      </c>
      <c r="C304" s="47" t="s">
        <v>587</v>
      </c>
      <c r="D304" s="47" t="s">
        <v>616</v>
      </c>
      <c r="E304" s="47">
        <v>550</v>
      </c>
      <c r="F304" s="47">
        <v>525</v>
      </c>
      <c r="G304" s="47">
        <v>470</v>
      </c>
    </row>
    <row r="305" spans="1:7" ht="12.75" x14ac:dyDescent="0.2">
      <c r="A305" s="43" t="str">
        <f t="shared" si="4"/>
        <v>7/0.599-0.698</v>
      </c>
      <c r="B305" s="47">
        <v>7</v>
      </c>
      <c r="C305" s="47" t="s">
        <v>587</v>
      </c>
      <c r="D305" s="47" t="s">
        <v>617</v>
      </c>
      <c r="E305" s="47">
        <v>365</v>
      </c>
      <c r="F305" s="47">
        <v>365</v>
      </c>
      <c r="G305" s="47">
        <v>325</v>
      </c>
    </row>
    <row r="306" spans="1:7" ht="12.75" x14ac:dyDescent="0.2">
      <c r="A306" s="43" t="str">
        <f t="shared" si="4"/>
        <v>8/0.599-0.698</v>
      </c>
      <c r="B306" s="47">
        <v>8</v>
      </c>
      <c r="C306" s="47" t="s">
        <v>587</v>
      </c>
      <c r="D306" s="47" t="s">
        <v>618</v>
      </c>
      <c r="E306" s="47">
        <v>250</v>
      </c>
      <c r="F306" s="47">
        <v>250</v>
      </c>
      <c r="G306" s="47">
        <v>225</v>
      </c>
    </row>
    <row r="307" spans="1:7" ht="12.75" x14ac:dyDescent="0.2">
      <c r="A307" s="43" t="str">
        <f t="shared" si="4"/>
        <v>NATTS-1/0.599-0.698</v>
      </c>
      <c r="B307" s="47" t="s">
        <v>409</v>
      </c>
      <c r="C307" s="47" t="s">
        <v>587</v>
      </c>
      <c r="D307" s="47" t="s">
        <v>619</v>
      </c>
      <c r="E307" s="47">
        <v>785</v>
      </c>
      <c r="F307" s="47">
        <v>735</v>
      </c>
      <c r="G307" s="47">
        <v>660</v>
      </c>
    </row>
    <row r="308" spans="1:7" ht="12.75" x14ac:dyDescent="0.2">
      <c r="A308" s="43" t="str">
        <f t="shared" si="4"/>
        <v>NATTS-2/0.599-0.698</v>
      </c>
      <c r="B308" s="47" t="s">
        <v>411</v>
      </c>
      <c r="C308" s="47" t="s">
        <v>587</v>
      </c>
      <c r="D308" s="47" t="s">
        <v>620</v>
      </c>
      <c r="E308" s="47">
        <v>550</v>
      </c>
      <c r="F308" s="47">
        <v>525</v>
      </c>
      <c r="G308" s="47">
        <v>470</v>
      </c>
    </row>
    <row r="309" spans="1:7" ht="12.75" x14ac:dyDescent="0.2">
      <c r="A309" s="43" t="str">
        <f t="shared" si="4"/>
        <v>BROWN/0.599-0.698</v>
      </c>
      <c r="B309" s="47" t="s">
        <v>413</v>
      </c>
      <c r="C309" s="47" t="s">
        <v>587</v>
      </c>
      <c r="D309" s="47" t="s">
        <v>414</v>
      </c>
      <c r="E309" s="47">
        <v>900</v>
      </c>
      <c r="F309" s="47">
        <v>900</v>
      </c>
      <c r="G309" s="47">
        <v>810</v>
      </c>
    </row>
    <row r="310" spans="1:7" ht="12.75" x14ac:dyDescent="0.2">
      <c r="A310" s="43" t="str">
        <f t="shared" si="4"/>
        <v>DF/VVS/0.699-0.798</v>
      </c>
      <c r="B310" s="47" t="s">
        <v>350</v>
      </c>
      <c r="C310" s="47" t="s">
        <v>621</v>
      </c>
      <c r="D310" s="47" t="s">
        <v>622</v>
      </c>
      <c r="E310" s="47">
        <v>3000</v>
      </c>
      <c r="F310" s="47">
        <v>2900</v>
      </c>
      <c r="G310" s="47">
        <v>2610</v>
      </c>
    </row>
    <row r="311" spans="1:7" ht="12.75" x14ac:dyDescent="0.2">
      <c r="A311" s="43" t="str">
        <f t="shared" si="4"/>
        <v>DF/VS1/0.699-0.798</v>
      </c>
      <c r="B311" s="47" t="s">
        <v>353</v>
      </c>
      <c r="C311" s="47" t="s">
        <v>621</v>
      </c>
      <c r="D311" s="47" t="s">
        <v>623</v>
      </c>
      <c r="E311" s="47">
        <v>2800</v>
      </c>
      <c r="F311" s="47">
        <v>2700</v>
      </c>
      <c r="G311" s="47">
        <v>2430</v>
      </c>
    </row>
    <row r="312" spans="1:7" ht="12.75" x14ac:dyDescent="0.2">
      <c r="A312" s="43" t="str">
        <f t="shared" si="4"/>
        <v>DF/VS2/0.699-0.798</v>
      </c>
      <c r="B312" s="47" t="s">
        <v>355</v>
      </c>
      <c r="C312" s="47" t="s">
        <v>621</v>
      </c>
      <c r="D312" s="47" t="s">
        <v>624</v>
      </c>
      <c r="E312" s="47">
        <v>2600</v>
      </c>
      <c r="F312" s="47">
        <v>2550</v>
      </c>
      <c r="G312" s="47">
        <v>2295</v>
      </c>
    </row>
    <row r="313" spans="1:7" ht="12.75" x14ac:dyDescent="0.2">
      <c r="A313" s="43" t="str">
        <f t="shared" si="4"/>
        <v>GH/VVS/0.699-0.798</v>
      </c>
      <c r="B313" s="47" t="s">
        <v>357</v>
      </c>
      <c r="C313" s="47" t="s">
        <v>621</v>
      </c>
      <c r="D313" s="47" t="s">
        <v>625</v>
      </c>
      <c r="E313" s="47">
        <v>2650</v>
      </c>
      <c r="F313" s="47">
        <v>2600</v>
      </c>
      <c r="G313" s="47">
        <v>2340</v>
      </c>
    </row>
    <row r="314" spans="1:7" ht="12.75" x14ac:dyDescent="0.2">
      <c r="A314" s="43" t="str">
        <f t="shared" si="4"/>
        <v>GH/VS1/0.699-0.798</v>
      </c>
      <c r="B314" s="47" t="s">
        <v>359</v>
      </c>
      <c r="C314" s="47" t="s">
        <v>621</v>
      </c>
      <c r="D314" s="47" t="s">
        <v>626</v>
      </c>
      <c r="E314" s="47">
        <v>2500</v>
      </c>
      <c r="F314" s="47">
        <v>2450</v>
      </c>
      <c r="G314" s="47">
        <v>2205</v>
      </c>
    </row>
    <row r="315" spans="1:7" ht="12.75" x14ac:dyDescent="0.2">
      <c r="A315" s="43" t="str">
        <f t="shared" si="4"/>
        <v>GH/VS2/0.699-0.798</v>
      </c>
      <c r="B315" s="47" t="s">
        <v>361</v>
      </c>
      <c r="C315" s="47" t="s">
        <v>621</v>
      </c>
      <c r="D315" s="47" t="s">
        <v>627</v>
      </c>
      <c r="E315" s="47">
        <v>2400</v>
      </c>
      <c r="F315" s="47">
        <v>2300</v>
      </c>
      <c r="G315" s="47">
        <v>2070</v>
      </c>
    </row>
    <row r="316" spans="1:7" ht="12.75" x14ac:dyDescent="0.2">
      <c r="A316" s="43" t="str">
        <f t="shared" si="4"/>
        <v>IJ/VVS/0.699-0.798</v>
      </c>
      <c r="B316" s="47" t="s">
        <v>363</v>
      </c>
      <c r="C316" s="47" t="s">
        <v>621</v>
      </c>
      <c r="D316" s="47" t="s">
        <v>628</v>
      </c>
      <c r="E316" s="47">
        <v>2350</v>
      </c>
      <c r="F316" s="47">
        <v>2300</v>
      </c>
      <c r="G316" s="47">
        <v>2070</v>
      </c>
    </row>
    <row r="317" spans="1:7" ht="12.75" x14ac:dyDescent="0.2">
      <c r="A317" s="43" t="str">
        <f t="shared" si="4"/>
        <v>IJ/VS1/0.699-0.798</v>
      </c>
      <c r="B317" s="47" t="s">
        <v>365</v>
      </c>
      <c r="C317" s="47" t="s">
        <v>621</v>
      </c>
      <c r="D317" s="47" t="s">
        <v>629</v>
      </c>
      <c r="E317" s="47">
        <v>2250</v>
      </c>
      <c r="F317" s="47">
        <v>2200</v>
      </c>
      <c r="G317" s="47">
        <v>1980</v>
      </c>
    </row>
    <row r="318" spans="1:7" ht="12.75" x14ac:dyDescent="0.2">
      <c r="A318" s="43" t="str">
        <f t="shared" si="4"/>
        <v>IJ/VS2/0.699-0.798</v>
      </c>
      <c r="B318" s="47" t="s">
        <v>367</v>
      </c>
      <c r="C318" s="47" t="s">
        <v>621</v>
      </c>
      <c r="D318" s="47" t="s">
        <v>630</v>
      </c>
      <c r="E318" s="47">
        <v>2150</v>
      </c>
      <c r="F318" s="47">
        <v>2100</v>
      </c>
      <c r="G318" s="47">
        <v>1890</v>
      </c>
    </row>
    <row r="319" spans="1:7" ht="12.75" x14ac:dyDescent="0.2">
      <c r="A319" s="43" t="str">
        <f t="shared" si="4"/>
        <v>DG/SI1/0.699-0.798</v>
      </c>
      <c r="B319" s="47" t="s">
        <v>369</v>
      </c>
      <c r="C319" s="47" t="s">
        <v>621</v>
      </c>
      <c r="D319" s="47" t="s">
        <v>631</v>
      </c>
      <c r="E319" s="47">
        <v>2350</v>
      </c>
      <c r="F319" s="47">
        <v>2300</v>
      </c>
      <c r="G319" s="47">
        <v>2070</v>
      </c>
    </row>
    <row r="320" spans="1:7" ht="12.75" x14ac:dyDescent="0.2">
      <c r="A320" s="43" t="str">
        <f t="shared" si="4"/>
        <v>DG/SI2/0.699-0.798</v>
      </c>
      <c r="B320" s="47" t="s">
        <v>371</v>
      </c>
      <c r="C320" s="47" t="s">
        <v>621</v>
      </c>
      <c r="D320" s="47" t="s">
        <v>632</v>
      </c>
      <c r="E320" s="47">
        <v>2000</v>
      </c>
      <c r="F320" s="47">
        <v>1950</v>
      </c>
      <c r="G320" s="47">
        <v>1755</v>
      </c>
    </row>
    <row r="321" spans="1:7" ht="12.75" x14ac:dyDescent="0.2">
      <c r="A321" s="43" t="str">
        <f t="shared" si="4"/>
        <v>DG/SI3/0.699-0.798</v>
      </c>
      <c r="B321" s="47" t="s">
        <v>373</v>
      </c>
      <c r="C321" s="47" t="s">
        <v>621</v>
      </c>
      <c r="D321" s="47" t="s">
        <v>633</v>
      </c>
      <c r="E321" s="47">
        <v>1750</v>
      </c>
      <c r="F321" s="47">
        <v>1700</v>
      </c>
      <c r="G321" s="47">
        <v>1530</v>
      </c>
    </row>
    <row r="322" spans="1:7" ht="12.75" x14ac:dyDescent="0.2">
      <c r="A322" s="43" t="str">
        <f t="shared" si="4"/>
        <v>HIJ/SI1/0.699-0.798</v>
      </c>
      <c r="B322" s="47" t="s">
        <v>375</v>
      </c>
      <c r="C322" s="47" t="s">
        <v>621</v>
      </c>
      <c r="D322" s="47" t="s">
        <v>634</v>
      </c>
      <c r="E322" s="47">
        <v>2050</v>
      </c>
      <c r="F322" s="47">
        <v>2000</v>
      </c>
      <c r="G322" s="47">
        <v>1800</v>
      </c>
    </row>
    <row r="323" spans="1:7" ht="12.75" x14ac:dyDescent="0.2">
      <c r="A323" s="43" t="str">
        <f t="shared" si="4"/>
        <v>HIJ/SI2/0.699-0.798</v>
      </c>
      <c r="B323" s="47" t="s">
        <v>377</v>
      </c>
      <c r="C323" s="47" t="s">
        <v>621</v>
      </c>
      <c r="D323" s="47" t="s">
        <v>635</v>
      </c>
      <c r="E323" s="47">
        <v>1750</v>
      </c>
      <c r="F323" s="47">
        <v>1700</v>
      </c>
      <c r="G323" s="47">
        <v>1530</v>
      </c>
    </row>
    <row r="324" spans="1:7" ht="12.75" x14ac:dyDescent="0.2">
      <c r="A324" s="43" t="str">
        <f t="shared" si="4"/>
        <v>HIJ/SI3/0.699-0.798</v>
      </c>
      <c r="B324" s="47" t="s">
        <v>379</v>
      </c>
      <c r="C324" s="47" t="s">
        <v>621</v>
      </c>
      <c r="D324" s="47" t="s">
        <v>636</v>
      </c>
      <c r="E324" s="47">
        <v>1550</v>
      </c>
      <c r="F324" s="47">
        <v>1500</v>
      </c>
      <c r="G324" s="47">
        <v>1350</v>
      </c>
    </row>
    <row r="325" spans="1:7" ht="12.75" x14ac:dyDescent="0.2">
      <c r="A325" s="43" t="str">
        <f t="shared" si="4"/>
        <v>KL/VVS-VS1/0.699-0.798</v>
      </c>
      <c r="B325" s="47" t="s">
        <v>381</v>
      </c>
      <c r="C325" s="47" t="s">
        <v>621</v>
      </c>
      <c r="D325" s="47" t="s">
        <v>637</v>
      </c>
      <c r="E325" s="47">
        <v>1450</v>
      </c>
      <c r="F325" s="47">
        <v>1450</v>
      </c>
      <c r="G325" s="47">
        <v>1305</v>
      </c>
    </row>
    <row r="326" spans="1:7" ht="12.75" x14ac:dyDescent="0.2">
      <c r="A326" s="43" t="str">
        <f t="shared" si="4"/>
        <v>MN/VVS-VS1/0.699-0.798</v>
      </c>
      <c r="B326" s="47" t="s">
        <v>383</v>
      </c>
      <c r="C326" s="47" t="s">
        <v>621</v>
      </c>
      <c r="D326" s="47" t="s">
        <v>638</v>
      </c>
      <c r="E326" s="47">
        <v>1200</v>
      </c>
      <c r="F326" s="47">
        <v>1200</v>
      </c>
      <c r="G326" s="47">
        <v>1080</v>
      </c>
    </row>
    <row r="327" spans="1:7" ht="12.75" x14ac:dyDescent="0.2">
      <c r="A327" s="43" t="str">
        <f t="shared" si="4"/>
        <v>O-/IF-VS1/0.699-0.798</v>
      </c>
      <c r="B327" s="47" t="s">
        <v>385</v>
      </c>
      <c r="C327" s="47" t="s">
        <v>621</v>
      </c>
      <c r="D327" s="47" t="s">
        <v>639</v>
      </c>
      <c r="E327" s="47">
        <v>1050</v>
      </c>
      <c r="F327" s="47">
        <v>1050</v>
      </c>
      <c r="G327" s="47">
        <v>945</v>
      </c>
    </row>
    <row r="328" spans="1:7" ht="12.75" x14ac:dyDescent="0.2">
      <c r="A328" s="43" t="str">
        <f t="shared" si="4"/>
        <v>KL/VS2-SI1/0.699-0.798</v>
      </c>
      <c r="B328" s="47" t="s">
        <v>387</v>
      </c>
      <c r="C328" s="47" t="s">
        <v>621</v>
      </c>
      <c r="D328" s="47" t="s">
        <v>640</v>
      </c>
      <c r="E328" s="47">
        <v>1250</v>
      </c>
      <c r="F328" s="47">
        <v>1250</v>
      </c>
      <c r="G328" s="47">
        <v>1125</v>
      </c>
    </row>
    <row r="329" spans="1:7" ht="12.75" x14ac:dyDescent="0.2">
      <c r="A329" s="43" t="str">
        <f t="shared" si="4"/>
        <v>MN/VS2-SI1/0.699-0.798</v>
      </c>
      <c r="B329" s="47" t="s">
        <v>389</v>
      </c>
      <c r="C329" s="47" t="s">
        <v>621</v>
      </c>
      <c r="D329" s="47" t="s">
        <v>641</v>
      </c>
      <c r="E329" s="47">
        <v>1050</v>
      </c>
      <c r="F329" s="47">
        <v>1050</v>
      </c>
      <c r="G329" s="47">
        <v>945</v>
      </c>
    </row>
    <row r="330" spans="1:7" ht="12.75" x14ac:dyDescent="0.2">
      <c r="A330" s="43" t="str">
        <f t="shared" si="4"/>
        <v>O-/VS2-SI1/0.699-0.798</v>
      </c>
      <c r="B330" s="47" t="s">
        <v>391</v>
      </c>
      <c r="C330" s="47" t="s">
        <v>621</v>
      </c>
      <c r="D330" s="47" t="s">
        <v>642</v>
      </c>
      <c r="E330" s="47">
        <v>900</v>
      </c>
      <c r="F330" s="47">
        <v>900</v>
      </c>
      <c r="G330" s="47">
        <v>810</v>
      </c>
    </row>
    <row r="331" spans="1:7" ht="12.75" x14ac:dyDescent="0.2">
      <c r="A331" s="43" t="str">
        <f t="shared" si="4"/>
        <v>KL/SI2-SI3/0.699-0.798</v>
      </c>
      <c r="B331" s="47" t="s">
        <v>393</v>
      </c>
      <c r="C331" s="47" t="s">
        <v>621</v>
      </c>
      <c r="D331" s="47" t="s">
        <v>643</v>
      </c>
      <c r="E331" s="47">
        <v>1050</v>
      </c>
      <c r="F331" s="47">
        <v>1050</v>
      </c>
      <c r="G331" s="47">
        <v>945</v>
      </c>
    </row>
    <row r="332" spans="1:7" ht="12.75" x14ac:dyDescent="0.2">
      <c r="A332" s="43" t="str">
        <f t="shared" si="4"/>
        <v>MN/SI2-SI3/0.699-0.798</v>
      </c>
      <c r="B332" s="47" t="s">
        <v>395</v>
      </c>
      <c r="C332" s="47" t="s">
        <v>621</v>
      </c>
      <c r="D332" s="47" t="s">
        <v>644</v>
      </c>
      <c r="E332" s="47">
        <v>900</v>
      </c>
      <c r="F332" s="47">
        <v>900</v>
      </c>
      <c r="G332" s="47">
        <v>810</v>
      </c>
    </row>
    <row r="333" spans="1:7" ht="12.75" x14ac:dyDescent="0.2">
      <c r="A333" s="43" t="str">
        <f t="shared" ref="A333:A396" si="5">SUBSTITUTE(B333," ","/")&amp;"/"&amp;C333</f>
        <v>O-/SI2-SI3/0.699-0.798</v>
      </c>
      <c r="B333" s="47" t="s">
        <v>397</v>
      </c>
      <c r="C333" s="47" t="s">
        <v>621</v>
      </c>
      <c r="D333" s="47" t="s">
        <v>645</v>
      </c>
      <c r="E333" s="47">
        <v>800</v>
      </c>
      <c r="F333" s="47">
        <v>800</v>
      </c>
      <c r="G333" s="47">
        <v>720</v>
      </c>
    </row>
    <row r="334" spans="1:7" ht="12.75" x14ac:dyDescent="0.2">
      <c r="A334" s="43" t="str">
        <f t="shared" si="5"/>
        <v>K-/I1-I3/0.699-0.798</v>
      </c>
      <c r="B334" s="47" t="s">
        <v>399</v>
      </c>
      <c r="C334" s="47" t="s">
        <v>621</v>
      </c>
      <c r="D334" s="47" t="s">
        <v>646</v>
      </c>
      <c r="E334" s="47">
        <v>700</v>
      </c>
      <c r="F334" s="47">
        <v>700</v>
      </c>
      <c r="G334" s="47">
        <v>630</v>
      </c>
    </row>
    <row r="335" spans="1:7" ht="12.75" x14ac:dyDescent="0.2">
      <c r="A335" s="43" t="str">
        <f t="shared" si="5"/>
        <v>4A/0.699-0.798</v>
      </c>
      <c r="B335" s="47" t="s">
        <v>401</v>
      </c>
      <c r="C335" s="47" t="s">
        <v>621</v>
      </c>
      <c r="D335" s="47" t="s">
        <v>647</v>
      </c>
      <c r="E335" s="47">
        <v>1650</v>
      </c>
      <c r="F335" s="47">
        <v>1500</v>
      </c>
      <c r="G335" s="47">
        <v>1350</v>
      </c>
    </row>
    <row r="336" spans="1:7" ht="12.75" x14ac:dyDescent="0.2">
      <c r="A336" s="43" t="str">
        <f t="shared" si="5"/>
        <v>4B/0.699-0.798</v>
      </c>
      <c r="B336" s="47" t="s">
        <v>403</v>
      </c>
      <c r="C336" s="47" t="s">
        <v>621</v>
      </c>
      <c r="D336" s="47" t="s">
        <v>648</v>
      </c>
      <c r="E336" s="47">
        <v>1425</v>
      </c>
      <c r="F336" s="47">
        <v>1300</v>
      </c>
      <c r="G336" s="47">
        <v>1170</v>
      </c>
    </row>
    <row r="337" spans="1:7" ht="12.75" x14ac:dyDescent="0.2">
      <c r="A337" s="43" t="str">
        <f t="shared" si="5"/>
        <v>5/0.699-0.798</v>
      </c>
      <c r="B337" s="47">
        <v>5</v>
      </c>
      <c r="C337" s="47" t="s">
        <v>621</v>
      </c>
      <c r="D337" s="47" t="s">
        <v>649</v>
      </c>
      <c r="E337" s="47">
        <v>975</v>
      </c>
      <c r="F337" s="47">
        <v>900</v>
      </c>
      <c r="G337" s="47">
        <v>810</v>
      </c>
    </row>
    <row r="338" spans="1:7" ht="12.75" x14ac:dyDescent="0.2">
      <c r="A338" s="43" t="str">
        <f t="shared" si="5"/>
        <v>6/0.699-0.798</v>
      </c>
      <c r="B338" s="47">
        <v>6</v>
      </c>
      <c r="C338" s="47" t="s">
        <v>621</v>
      </c>
      <c r="D338" s="47" t="s">
        <v>650</v>
      </c>
      <c r="E338" s="47">
        <v>650</v>
      </c>
      <c r="F338" s="47">
        <v>650</v>
      </c>
      <c r="G338" s="47">
        <v>585</v>
      </c>
    </row>
    <row r="339" spans="1:7" ht="12.75" x14ac:dyDescent="0.2">
      <c r="A339" s="43" t="str">
        <f t="shared" si="5"/>
        <v>7/0.699-0.798</v>
      </c>
      <c r="B339" s="47">
        <v>7</v>
      </c>
      <c r="C339" s="47" t="s">
        <v>621</v>
      </c>
      <c r="D339" s="47" t="s">
        <v>651</v>
      </c>
      <c r="E339" s="47">
        <v>450</v>
      </c>
      <c r="F339" s="47">
        <v>450</v>
      </c>
      <c r="G339" s="47">
        <v>405</v>
      </c>
    </row>
    <row r="340" spans="1:7" ht="12.75" x14ac:dyDescent="0.2">
      <c r="A340" s="43" t="str">
        <f t="shared" si="5"/>
        <v>8/0.699-0.798</v>
      </c>
      <c r="B340" s="47">
        <v>8</v>
      </c>
      <c r="C340" s="47" t="s">
        <v>621</v>
      </c>
      <c r="D340" s="47" t="s">
        <v>652</v>
      </c>
      <c r="E340" s="47">
        <v>300</v>
      </c>
      <c r="F340" s="47">
        <v>300</v>
      </c>
      <c r="G340" s="47">
        <v>270</v>
      </c>
    </row>
    <row r="341" spans="1:7" ht="12.75" x14ac:dyDescent="0.2">
      <c r="A341" s="43" t="str">
        <f t="shared" si="5"/>
        <v>NATTS-1/0.699-0.798</v>
      </c>
      <c r="B341" s="47" t="s">
        <v>409</v>
      </c>
      <c r="C341" s="47" t="s">
        <v>621</v>
      </c>
      <c r="D341" s="47" t="s">
        <v>653</v>
      </c>
      <c r="E341" s="47">
        <v>975</v>
      </c>
      <c r="F341" s="47">
        <v>900</v>
      </c>
      <c r="G341" s="47">
        <v>810</v>
      </c>
    </row>
    <row r="342" spans="1:7" ht="12.75" x14ac:dyDescent="0.2">
      <c r="A342" s="43" t="str">
        <f t="shared" si="5"/>
        <v>NATTS-2/0.699-0.798</v>
      </c>
      <c r="B342" s="47" t="s">
        <v>411</v>
      </c>
      <c r="C342" s="47" t="s">
        <v>621</v>
      </c>
      <c r="D342" s="47" t="s">
        <v>654</v>
      </c>
      <c r="E342" s="47">
        <v>650</v>
      </c>
      <c r="F342" s="47">
        <v>650</v>
      </c>
      <c r="G342" s="47">
        <v>585</v>
      </c>
    </row>
    <row r="343" spans="1:7" ht="12.75" x14ac:dyDescent="0.2">
      <c r="A343" s="43" t="str">
        <f t="shared" si="5"/>
        <v>BROWN/0.699-0.798</v>
      </c>
      <c r="B343" s="47" t="s">
        <v>413</v>
      </c>
      <c r="C343" s="47" t="s">
        <v>621</v>
      </c>
      <c r="D343" s="47" t="s">
        <v>414</v>
      </c>
      <c r="E343" s="47">
        <v>1000</v>
      </c>
      <c r="F343" s="47">
        <v>1000</v>
      </c>
      <c r="G343" s="47">
        <v>900</v>
      </c>
    </row>
    <row r="344" spans="1:7" ht="12.75" x14ac:dyDescent="0.2">
      <c r="A344" s="43" t="str">
        <f t="shared" si="5"/>
        <v>DF/VVS/0.799-0.898</v>
      </c>
      <c r="B344" s="47" t="s">
        <v>350</v>
      </c>
      <c r="C344" s="47" t="s">
        <v>655</v>
      </c>
      <c r="D344" s="47" t="s">
        <v>656</v>
      </c>
      <c r="E344" s="47">
        <v>3350</v>
      </c>
      <c r="F344" s="47">
        <v>3250</v>
      </c>
      <c r="G344" s="47">
        <v>2925</v>
      </c>
    </row>
    <row r="345" spans="1:7" ht="12.75" x14ac:dyDescent="0.2">
      <c r="A345" s="43" t="str">
        <f t="shared" si="5"/>
        <v>DF/VS1/0.799-0.898</v>
      </c>
      <c r="B345" s="47" t="s">
        <v>353</v>
      </c>
      <c r="C345" s="47" t="s">
        <v>655</v>
      </c>
      <c r="D345" s="47" t="s">
        <v>657</v>
      </c>
      <c r="E345" s="47">
        <v>3125</v>
      </c>
      <c r="F345" s="47">
        <v>3000</v>
      </c>
      <c r="G345" s="47">
        <v>2700</v>
      </c>
    </row>
    <row r="346" spans="1:7" ht="12.75" x14ac:dyDescent="0.2">
      <c r="A346" s="43" t="str">
        <f t="shared" si="5"/>
        <v>DF/VS2/0.799-0.898</v>
      </c>
      <c r="B346" s="47" t="s">
        <v>355</v>
      </c>
      <c r="C346" s="47" t="s">
        <v>655</v>
      </c>
      <c r="D346" s="47" t="s">
        <v>658</v>
      </c>
      <c r="E346" s="47">
        <v>2900</v>
      </c>
      <c r="F346" s="47">
        <v>2850</v>
      </c>
      <c r="G346" s="47">
        <v>2565</v>
      </c>
    </row>
    <row r="347" spans="1:7" ht="12.75" x14ac:dyDescent="0.2">
      <c r="A347" s="43" t="str">
        <f t="shared" si="5"/>
        <v>GH/VVS/0.799-0.898</v>
      </c>
      <c r="B347" s="47" t="s">
        <v>357</v>
      </c>
      <c r="C347" s="47" t="s">
        <v>655</v>
      </c>
      <c r="D347" s="47" t="s">
        <v>659</v>
      </c>
      <c r="E347" s="47">
        <v>2950</v>
      </c>
      <c r="F347" s="47">
        <v>2900</v>
      </c>
      <c r="G347" s="47">
        <v>2610</v>
      </c>
    </row>
    <row r="348" spans="1:7" ht="12.75" x14ac:dyDescent="0.2">
      <c r="A348" s="43" t="str">
        <f t="shared" si="5"/>
        <v>GH/VS1/0.799-0.898</v>
      </c>
      <c r="B348" s="47" t="s">
        <v>359</v>
      </c>
      <c r="C348" s="47" t="s">
        <v>655</v>
      </c>
      <c r="D348" s="47" t="s">
        <v>660</v>
      </c>
      <c r="E348" s="47">
        <v>2775</v>
      </c>
      <c r="F348" s="47">
        <v>2725</v>
      </c>
      <c r="G348" s="47">
        <v>2450</v>
      </c>
    </row>
    <row r="349" spans="1:7" ht="12.75" x14ac:dyDescent="0.2">
      <c r="A349" s="43" t="str">
        <f t="shared" si="5"/>
        <v>GH/VS2/0.799-0.898</v>
      </c>
      <c r="B349" s="47" t="s">
        <v>361</v>
      </c>
      <c r="C349" s="47" t="s">
        <v>655</v>
      </c>
      <c r="D349" s="47" t="s">
        <v>661</v>
      </c>
      <c r="E349" s="47">
        <v>2675</v>
      </c>
      <c r="F349" s="47">
        <v>2575</v>
      </c>
      <c r="G349" s="47">
        <v>2315</v>
      </c>
    </row>
    <row r="350" spans="1:7" ht="12.75" x14ac:dyDescent="0.2">
      <c r="A350" s="43" t="str">
        <f t="shared" si="5"/>
        <v>IJ/VVS/0.799-0.898</v>
      </c>
      <c r="B350" s="47" t="s">
        <v>363</v>
      </c>
      <c r="C350" s="47" t="s">
        <v>655</v>
      </c>
      <c r="D350" s="47" t="s">
        <v>662</v>
      </c>
      <c r="E350" s="47">
        <v>2625</v>
      </c>
      <c r="F350" s="47">
        <v>2560</v>
      </c>
      <c r="G350" s="47">
        <v>2304</v>
      </c>
    </row>
    <row r="351" spans="1:7" ht="12.75" x14ac:dyDescent="0.2">
      <c r="A351" s="43" t="str">
        <f t="shared" si="5"/>
        <v>IJ/VS1/0.799-0.898</v>
      </c>
      <c r="B351" s="47" t="s">
        <v>365</v>
      </c>
      <c r="C351" s="47" t="s">
        <v>655</v>
      </c>
      <c r="D351" s="47" t="s">
        <v>663</v>
      </c>
      <c r="E351" s="47">
        <v>2500</v>
      </c>
      <c r="F351" s="47">
        <v>2450</v>
      </c>
      <c r="G351" s="47">
        <v>2205</v>
      </c>
    </row>
    <row r="352" spans="1:7" ht="12.75" x14ac:dyDescent="0.2">
      <c r="A352" s="43" t="str">
        <f t="shared" si="5"/>
        <v>IJ/VS2/0.799-0.898</v>
      </c>
      <c r="B352" s="47" t="s">
        <v>367</v>
      </c>
      <c r="C352" s="47" t="s">
        <v>655</v>
      </c>
      <c r="D352" s="47" t="s">
        <v>664</v>
      </c>
      <c r="E352" s="47">
        <v>2400</v>
      </c>
      <c r="F352" s="47">
        <v>2335</v>
      </c>
      <c r="G352" s="47">
        <v>2100</v>
      </c>
    </row>
    <row r="353" spans="1:7" ht="12.75" x14ac:dyDescent="0.2">
      <c r="A353" s="43" t="str">
        <f t="shared" si="5"/>
        <v>DG/SI1/0.799-0.898</v>
      </c>
      <c r="B353" s="47" t="s">
        <v>369</v>
      </c>
      <c r="C353" s="47" t="s">
        <v>655</v>
      </c>
      <c r="D353" s="47" t="s">
        <v>665</v>
      </c>
      <c r="E353" s="47">
        <v>2625</v>
      </c>
      <c r="F353" s="47">
        <v>2550</v>
      </c>
      <c r="G353" s="47">
        <v>2295</v>
      </c>
    </row>
    <row r="354" spans="1:7" ht="12.75" x14ac:dyDescent="0.2">
      <c r="A354" s="43" t="str">
        <f t="shared" si="5"/>
        <v>DG/SI2/0.799-0.898</v>
      </c>
      <c r="B354" s="47" t="s">
        <v>371</v>
      </c>
      <c r="C354" s="47" t="s">
        <v>655</v>
      </c>
      <c r="D354" s="47" t="s">
        <v>666</v>
      </c>
      <c r="E354" s="47">
        <v>2225</v>
      </c>
      <c r="F354" s="47">
        <v>2175</v>
      </c>
      <c r="G354" s="47">
        <v>1950</v>
      </c>
    </row>
    <row r="355" spans="1:7" ht="12.75" x14ac:dyDescent="0.2">
      <c r="A355" s="43" t="str">
        <f t="shared" si="5"/>
        <v>DG/SI3/0.799-0.898</v>
      </c>
      <c r="B355" s="47" t="s">
        <v>373</v>
      </c>
      <c r="C355" s="47" t="s">
        <v>655</v>
      </c>
      <c r="D355" s="47" t="s">
        <v>667</v>
      </c>
      <c r="E355" s="47">
        <v>1950</v>
      </c>
      <c r="F355" s="47">
        <v>1900</v>
      </c>
      <c r="G355" s="47">
        <v>1710</v>
      </c>
    </row>
    <row r="356" spans="1:7" ht="12.75" x14ac:dyDescent="0.2">
      <c r="A356" s="43" t="str">
        <f t="shared" si="5"/>
        <v>HIJ/SI1/0.799-0.898</v>
      </c>
      <c r="B356" s="47" t="s">
        <v>375</v>
      </c>
      <c r="C356" s="47" t="s">
        <v>655</v>
      </c>
      <c r="D356" s="47" t="s">
        <v>668</v>
      </c>
      <c r="E356" s="47">
        <v>2275</v>
      </c>
      <c r="F356" s="47">
        <v>2225</v>
      </c>
      <c r="G356" s="47">
        <v>2000</v>
      </c>
    </row>
    <row r="357" spans="1:7" ht="12.75" x14ac:dyDescent="0.2">
      <c r="A357" s="43" t="str">
        <f t="shared" si="5"/>
        <v>HIJ/SI2/0.799-0.898</v>
      </c>
      <c r="B357" s="47" t="s">
        <v>377</v>
      </c>
      <c r="C357" s="47" t="s">
        <v>655</v>
      </c>
      <c r="D357" s="47" t="s">
        <v>669</v>
      </c>
      <c r="E357" s="47">
        <v>1950</v>
      </c>
      <c r="F357" s="47">
        <v>1900</v>
      </c>
      <c r="G357" s="47">
        <v>1710</v>
      </c>
    </row>
    <row r="358" spans="1:7" ht="12.75" x14ac:dyDescent="0.2">
      <c r="A358" s="43" t="str">
        <f t="shared" si="5"/>
        <v>HIJ/SI3/0.799-0.898</v>
      </c>
      <c r="B358" s="47" t="s">
        <v>379</v>
      </c>
      <c r="C358" s="47" t="s">
        <v>655</v>
      </c>
      <c r="D358" s="47" t="s">
        <v>670</v>
      </c>
      <c r="E358" s="47">
        <v>1725</v>
      </c>
      <c r="F358" s="47">
        <v>1675</v>
      </c>
      <c r="G358" s="47">
        <v>1505</v>
      </c>
    </row>
    <row r="359" spans="1:7" ht="12.75" x14ac:dyDescent="0.2">
      <c r="A359" s="43" t="str">
        <f t="shared" si="5"/>
        <v>KL/VVS-VS1/0.799-0.898</v>
      </c>
      <c r="B359" s="47" t="s">
        <v>381</v>
      </c>
      <c r="C359" s="47" t="s">
        <v>655</v>
      </c>
      <c r="D359" s="47" t="s">
        <v>671</v>
      </c>
      <c r="E359" s="47">
        <v>1600</v>
      </c>
      <c r="F359" s="47">
        <v>1600</v>
      </c>
      <c r="G359" s="47">
        <v>1440</v>
      </c>
    </row>
    <row r="360" spans="1:7" ht="12.75" x14ac:dyDescent="0.2">
      <c r="A360" s="43" t="str">
        <f t="shared" si="5"/>
        <v>MN/VVS-VS1/0.799-0.898</v>
      </c>
      <c r="B360" s="47" t="s">
        <v>383</v>
      </c>
      <c r="C360" s="47" t="s">
        <v>655</v>
      </c>
      <c r="D360" s="47" t="s">
        <v>672</v>
      </c>
      <c r="E360" s="47">
        <v>1350</v>
      </c>
      <c r="F360" s="47">
        <v>1350</v>
      </c>
      <c r="G360" s="47">
        <v>1215</v>
      </c>
    </row>
    <row r="361" spans="1:7" ht="12.75" x14ac:dyDescent="0.2">
      <c r="A361" s="43" t="str">
        <f t="shared" si="5"/>
        <v>O-/IF-VS1/0.799-0.898</v>
      </c>
      <c r="B361" s="47" t="s">
        <v>385</v>
      </c>
      <c r="C361" s="47" t="s">
        <v>655</v>
      </c>
      <c r="D361" s="47" t="s">
        <v>673</v>
      </c>
      <c r="E361" s="47">
        <v>1175</v>
      </c>
      <c r="F361" s="47">
        <v>1175</v>
      </c>
      <c r="G361" s="47">
        <v>1050</v>
      </c>
    </row>
    <row r="362" spans="1:7" ht="12.75" x14ac:dyDescent="0.2">
      <c r="A362" s="43" t="str">
        <f t="shared" si="5"/>
        <v>KL/VS2-SI1/0.799-0.898</v>
      </c>
      <c r="B362" s="47" t="s">
        <v>387</v>
      </c>
      <c r="C362" s="47" t="s">
        <v>655</v>
      </c>
      <c r="D362" s="47" t="s">
        <v>674</v>
      </c>
      <c r="E362" s="47">
        <v>1400</v>
      </c>
      <c r="F362" s="47">
        <v>1400</v>
      </c>
      <c r="G362" s="47">
        <v>1260</v>
      </c>
    </row>
    <row r="363" spans="1:7" ht="12.75" x14ac:dyDescent="0.2">
      <c r="A363" s="43" t="str">
        <f t="shared" si="5"/>
        <v>MN/VS2-SI1/0.799-0.898</v>
      </c>
      <c r="B363" s="47" t="s">
        <v>389</v>
      </c>
      <c r="C363" s="47" t="s">
        <v>655</v>
      </c>
      <c r="D363" s="47" t="s">
        <v>675</v>
      </c>
      <c r="E363" s="47">
        <v>1175</v>
      </c>
      <c r="F363" s="47">
        <v>1175</v>
      </c>
      <c r="G363" s="47">
        <v>1050</v>
      </c>
    </row>
    <row r="364" spans="1:7" ht="12.75" x14ac:dyDescent="0.2">
      <c r="A364" s="43" t="str">
        <f t="shared" si="5"/>
        <v>O-/VS2-SI1/0.799-0.898</v>
      </c>
      <c r="B364" s="47" t="s">
        <v>391</v>
      </c>
      <c r="C364" s="47" t="s">
        <v>655</v>
      </c>
      <c r="D364" s="47" t="s">
        <v>676</v>
      </c>
      <c r="E364" s="47">
        <v>1000</v>
      </c>
      <c r="F364" s="47">
        <v>1000</v>
      </c>
      <c r="G364" s="47">
        <v>900</v>
      </c>
    </row>
    <row r="365" spans="1:7" ht="12.75" x14ac:dyDescent="0.2">
      <c r="A365" s="43" t="str">
        <f t="shared" si="5"/>
        <v>KL/SI2-SI3/0.799-0.898</v>
      </c>
      <c r="B365" s="47" t="s">
        <v>393</v>
      </c>
      <c r="C365" s="47" t="s">
        <v>655</v>
      </c>
      <c r="D365" s="47" t="s">
        <v>677</v>
      </c>
      <c r="E365" s="47">
        <v>1175</v>
      </c>
      <c r="F365" s="47">
        <v>1175</v>
      </c>
      <c r="G365" s="47">
        <v>1050</v>
      </c>
    </row>
    <row r="366" spans="1:7" ht="12.75" x14ac:dyDescent="0.2">
      <c r="A366" s="43" t="str">
        <f t="shared" si="5"/>
        <v>MN/SI2-SI3/0.799-0.898</v>
      </c>
      <c r="B366" s="47" t="s">
        <v>395</v>
      </c>
      <c r="C366" s="47" t="s">
        <v>655</v>
      </c>
      <c r="D366" s="47" t="s">
        <v>678</v>
      </c>
      <c r="E366" s="47">
        <v>1000</v>
      </c>
      <c r="F366" s="47">
        <v>1000</v>
      </c>
      <c r="G366" s="47">
        <v>900</v>
      </c>
    </row>
    <row r="367" spans="1:7" ht="12.75" x14ac:dyDescent="0.2">
      <c r="A367" s="43" t="str">
        <f t="shared" si="5"/>
        <v>O-/SI2-SI3/0.799-0.898</v>
      </c>
      <c r="B367" s="47" t="s">
        <v>397</v>
      </c>
      <c r="C367" s="47" t="s">
        <v>655</v>
      </c>
      <c r="D367" s="47" t="s">
        <v>679</v>
      </c>
      <c r="E367" s="47">
        <v>900</v>
      </c>
      <c r="F367" s="47">
        <v>900</v>
      </c>
      <c r="G367" s="47">
        <v>810</v>
      </c>
    </row>
    <row r="368" spans="1:7" ht="12.75" x14ac:dyDescent="0.2">
      <c r="A368" s="43" t="str">
        <f t="shared" si="5"/>
        <v>K-/I1-I3/0.799-0.898</v>
      </c>
      <c r="B368" s="47" t="s">
        <v>399</v>
      </c>
      <c r="C368" s="47" t="s">
        <v>655</v>
      </c>
      <c r="D368" s="47" t="s">
        <v>680</v>
      </c>
      <c r="E368" s="47">
        <v>775</v>
      </c>
      <c r="F368" s="47">
        <v>775</v>
      </c>
      <c r="G368" s="47">
        <v>695</v>
      </c>
    </row>
    <row r="369" spans="1:7" ht="12.75" x14ac:dyDescent="0.2">
      <c r="A369" s="43" t="str">
        <f t="shared" si="5"/>
        <v>4A/0.799-0.898</v>
      </c>
      <c r="B369" s="47" t="s">
        <v>401</v>
      </c>
      <c r="C369" s="47" t="s">
        <v>655</v>
      </c>
      <c r="D369" s="47" t="s">
        <v>681</v>
      </c>
      <c r="E369" s="47">
        <v>1750</v>
      </c>
      <c r="F369" s="47">
        <v>1650</v>
      </c>
      <c r="G369" s="47">
        <v>1485</v>
      </c>
    </row>
    <row r="370" spans="1:7" ht="12.75" x14ac:dyDescent="0.2">
      <c r="A370" s="43" t="str">
        <f t="shared" si="5"/>
        <v>4B/0.799-0.898</v>
      </c>
      <c r="B370" s="47" t="s">
        <v>403</v>
      </c>
      <c r="C370" s="47" t="s">
        <v>655</v>
      </c>
      <c r="D370" s="47" t="s">
        <v>682</v>
      </c>
      <c r="E370" s="47">
        <v>1550</v>
      </c>
      <c r="F370" s="47">
        <v>1400</v>
      </c>
      <c r="G370" s="47">
        <v>1260</v>
      </c>
    </row>
    <row r="371" spans="1:7" ht="12.75" x14ac:dyDescent="0.2">
      <c r="A371" s="43" t="str">
        <f t="shared" si="5"/>
        <v>5/0.799-0.898</v>
      </c>
      <c r="B371" s="47">
        <v>5</v>
      </c>
      <c r="C371" s="47" t="s">
        <v>655</v>
      </c>
      <c r="D371" s="47" t="s">
        <v>683</v>
      </c>
      <c r="E371" s="47">
        <v>1100</v>
      </c>
      <c r="F371" s="47">
        <v>1000</v>
      </c>
      <c r="G371" s="47">
        <v>900</v>
      </c>
    </row>
    <row r="372" spans="1:7" ht="12.75" x14ac:dyDescent="0.2">
      <c r="A372" s="43" t="str">
        <f t="shared" si="5"/>
        <v>6/0.799-0.898</v>
      </c>
      <c r="B372" s="47">
        <v>6</v>
      </c>
      <c r="C372" s="47" t="s">
        <v>655</v>
      </c>
      <c r="D372" s="47" t="s">
        <v>684</v>
      </c>
      <c r="E372" s="47">
        <v>700</v>
      </c>
      <c r="F372" s="47">
        <v>700</v>
      </c>
      <c r="G372" s="47">
        <v>630</v>
      </c>
    </row>
    <row r="373" spans="1:7" ht="12.75" x14ac:dyDescent="0.2">
      <c r="A373" s="43" t="str">
        <f t="shared" si="5"/>
        <v>7/0.799-0.898</v>
      </c>
      <c r="B373" s="47">
        <v>7</v>
      </c>
      <c r="C373" s="47" t="s">
        <v>655</v>
      </c>
      <c r="D373" s="47" t="s">
        <v>685</v>
      </c>
      <c r="E373" s="47">
        <v>500</v>
      </c>
      <c r="F373" s="47">
        <v>500</v>
      </c>
      <c r="G373" s="47">
        <v>450</v>
      </c>
    </row>
    <row r="374" spans="1:7" ht="12.75" x14ac:dyDescent="0.2">
      <c r="A374" s="43" t="str">
        <f t="shared" si="5"/>
        <v>8/0.799-0.898</v>
      </c>
      <c r="B374" s="47">
        <v>8</v>
      </c>
      <c r="C374" s="47" t="s">
        <v>655</v>
      </c>
      <c r="D374" s="47" t="s">
        <v>686</v>
      </c>
      <c r="E374" s="47">
        <v>350</v>
      </c>
      <c r="F374" s="47">
        <v>350</v>
      </c>
      <c r="G374" s="47">
        <v>315</v>
      </c>
    </row>
    <row r="375" spans="1:7" ht="12.75" x14ac:dyDescent="0.2">
      <c r="A375" s="43" t="str">
        <f t="shared" si="5"/>
        <v>NATTS-1/0.799-0.898</v>
      </c>
      <c r="B375" s="47" t="s">
        <v>409</v>
      </c>
      <c r="C375" s="47" t="s">
        <v>655</v>
      </c>
      <c r="D375" s="47" t="s">
        <v>687</v>
      </c>
      <c r="E375" s="47">
        <v>1100</v>
      </c>
      <c r="F375" s="47">
        <v>1000</v>
      </c>
      <c r="G375" s="47">
        <v>900</v>
      </c>
    </row>
    <row r="376" spans="1:7" ht="12.75" x14ac:dyDescent="0.2">
      <c r="A376" s="43" t="str">
        <f t="shared" si="5"/>
        <v>NATTS-2/0.799-0.898</v>
      </c>
      <c r="B376" s="47" t="s">
        <v>411</v>
      </c>
      <c r="C376" s="47" t="s">
        <v>655</v>
      </c>
      <c r="D376" s="47" t="s">
        <v>688</v>
      </c>
      <c r="E376" s="47">
        <v>700</v>
      </c>
      <c r="F376" s="47">
        <v>700</v>
      </c>
      <c r="G376" s="47">
        <v>630</v>
      </c>
    </row>
    <row r="377" spans="1:7" ht="12.75" x14ac:dyDescent="0.2">
      <c r="A377" s="43" t="str">
        <f t="shared" si="5"/>
        <v>BROWN/0.799-0.898</v>
      </c>
      <c r="B377" s="47" t="s">
        <v>413</v>
      </c>
      <c r="C377" s="47" t="s">
        <v>655</v>
      </c>
      <c r="D377" s="47" t="s">
        <v>414</v>
      </c>
      <c r="E377" s="47">
        <v>1100</v>
      </c>
      <c r="F377" s="47">
        <v>1100</v>
      </c>
      <c r="G377" s="47">
        <v>990</v>
      </c>
    </row>
    <row r="378" spans="1:7" ht="12.75" x14ac:dyDescent="0.2">
      <c r="A378" s="43" t="str">
        <f t="shared" si="5"/>
        <v>DF/VVS/0.899-0.998</v>
      </c>
      <c r="B378" s="47" t="s">
        <v>350</v>
      </c>
      <c r="C378" s="47" t="s">
        <v>689</v>
      </c>
      <c r="D378" s="47" t="s">
        <v>690</v>
      </c>
      <c r="E378" s="47">
        <v>4200</v>
      </c>
      <c r="F378" s="47">
        <v>4000</v>
      </c>
      <c r="G378" s="47">
        <v>3600</v>
      </c>
    </row>
    <row r="379" spans="1:7" ht="12.75" x14ac:dyDescent="0.2">
      <c r="A379" s="43" t="str">
        <f t="shared" si="5"/>
        <v>DF/VS1/0.899-0.998</v>
      </c>
      <c r="B379" s="47" t="s">
        <v>353</v>
      </c>
      <c r="C379" s="47" t="s">
        <v>689</v>
      </c>
      <c r="D379" s="47" t="s">
        <v>691</v>
      </c>
      <c r="E379" s="47">
        <v>3725</v>
      </c>
      <c r="F379" s="47">
        <v>3550</v>
      </c>
      <c r="G379" s="47">
        <v>3195</v>
      </c>
    </row>
    <row r="380" spans="1:7" ht="12.75" x14ac:dyDescent="0.2">
      <c r="A380" s="43" t="str">
        <f t="shared" si="5"/>
        <v>DF/VS2/0.899-0.998</v>
      </c>
      <c r="B380" s="47" t="s">
        <v>355</v>
      </c>
      <c r="C380" s="47" t="s">
        <v>689</v>
      </c>
      <c r="D380" s="47" t="s">
        <v>692</v>
      </c>
      <c r="E380" s="47">
        <v>3450</v>
      </c>
      <c r="F380" s="47">
        <v>3300</v>
      </c>
      <c r="G380" s="47">
        <v>2970</v>
      </c>
    </row>
    <row r="381" spans="1:7" ht="12.75" x14ac:dyDescent="0.2">
      <c r="A381" s="43" t="str">
        <f t="shared" si="5"/>
        <v>GH/VVS/0.899-0.998</v>
      </c>
      <c r="B381" s="47" t="s">
        <v>357</v>
      </c>
      <c r="C381" s="47" t="s">
        <v>689</v>
      </c>
      <c r="D381" s="47" t="s">
        <v>693</v>
      </c>
      <c r="E381" s="47">
        <v>3775</v>
      </c>
      <c r="F381" s="47">
        <v>3600</v>
      </c>
      <c r="G381" s="47">
        <v>3240</v>
      </c>
    </row>
    <row r="382" spans="1:7" ht="12.75" x14ac:dyDescent="0.2">
      <c r="A382" s="43" t="str">
        <f t="shared" si="5"/>
        <v>GH/VS1/0.899-0.998</v>
      </c>
      <c r="B382" s="47" t="s">
        <v>359</v>
      </c>
      <c r="C382" s="47" t="s">
        <v>689</v>
      </c>
      <c r="D382" s="47" t="s">
        <v>694</v>
      </c>
      <c r="E382" s="47">
        <v>3500</v>
      </c>
      <c r="F382" s="47">
        <v>3325</v>
      </c>
      <c r="G382" s="47">
        <v>2990</v>
      </c>
    </row>
    <row r="383" spans="1:7" ht="12.75" x14ac:dyDescent="0.2">
      <c r="A383" s="43" t="str">
        <f t="shared" si="5"/>
        <v>GH/VS2/0.899-0.998</v>
      </c>
      <c r="B383" s="47" t="s">
        <v>361</v>
      </c>
      <c r="C383" s="47" t="s">
        <v>689</v>
      </c>
      <c r="D383" s="47" t="s">
        <v>695</v>
      </c>
      <c r="E383" s="47">
        <v>3350</v>
      </c>
      <c r="F383" s="47">
        <v>3185</v>
      </c>
      <c r="G383" s="47">
        <v>2865</v>
      </c>
    </row>
    <row r="384" spans="1:7" ht="12.75" x14ac:dyDescent="0.2">
      <c r="A384" s="43" t="str">
        <f t="shared" si="5"/>
        <v>IJ/VVS/0.899-0.998</v>
      </c>
      <c r="B384" s="47" t="s">
        <v>363</v>
      </c>
      <c r="C384" s="47" t="s">
        <v>689</v>
      </c>
      <c r="D384" s="47" t="s">
        <v>696</v>
      </c>
      <c r="E384" s="47">
        <v>3150</v>
      </c>
      <c r="F384" s="47">
        <v>3000</v>
      </c>
      <c r="G384" s="47">
        <v>2700</v>
      </c>
    </row>
    <row r="385" spans="1:7" ht="12.75" x14ac:dyDescent="0.2">
      <c r="A385" s="43" t="str">
        <f t="shared" si="5"/>
        <v>IJ/VS1/0.899-0.998</v>
      </c>
      <c r="B385" s="47" t="s">
        <v>365</v>
      </c>
      <c r="C385" s="47" t="s">
        <v>689</v>
      </c>
      <c r="D385" s="47" t="s">
        <v>697</v>
      </c>
      <c r="E385" s="47">
        <v>3050</v>
      </c>
      <c r="F385" s="47">
        <v>2900</v>
      </c>
      <c r="G385" s="47">
        <v>2610</v>
      </c>
    </row>
    <row r="386" spans="1:7" ht="12.75" x14ac:dyDescent="0.2">
      <c r="A386" s="43" t="str">
        <f t="shared" si="5"/>
        <v>IJ/VS2/0.899-0.998</v>
      </c>
      <c r="B386" s="47" t="s">
        <v>367</v>
      </c>
      <c r="C386" s="47" t="s">
        <v>689</v>
      </c>
      <c r="D386" s="47" t="s">
        <v>698</v>
      </c>
      <c r="E386" s="47">
        <v>2925</v>
      </c>
      <c r="F386" s="47">
        <v>2800</v>
      </c>
      <c r="G386" s="47">
        <v>2520</v>
      </c>
    </row>
    <row r="387" spans="1:7" ht="12.75" x14ac:dyDescent="0.2">
      <c r="A387" s="43" t="str">
        <f t="shared" si="5"/>
        <v>DG/SI1/0.899-0.998</v>
      </c>
      <c r="B387" s="47" t="s">
        <v>369</v>
      </c>
      <c r="C387" s="47" t="s">
        <v>689</v>
      </c>
      <c r="D387" s="47" t="s">
        <v>699</v>
      </c>
      <c r="E387" s="47">
        <v>3250</v>
      </c>
      <c r="F387" s="47">
        <v>3100</v>
      </c>
      <c r="G387" s="47">
        <v>2790</v>
      </c>
    </row>
    <row r="388" spans="1:7" ht="12.75" x14ac:dyDescent="0.2">
      <c r="A388" s="43" t="str">
        <f t="shared" si="5"/>
        <v>DG/SI2/0.899-0.998</v>
      </c>
      <c r="B388" s="47" t="s">
        <v>371</v>
      </c>
      <c r="C388" s="47" t="s">
        <v>689</v>
      </c>
      <c r="D388" s="47" t="s">
        <v>700</v>
      </c>
      <c r="E388" s="47">
        <v>2925</v>
      </c>
      <c r="F388" s="47">
        <v>2800</v>
      </c>
      <c r="G388" s="47">
        <v>2520</v>
      </c>
    </row>
    <row r="389" spans="1:7" ht="12.75" x14ac:dyDescent="0.2">
      <c r="A389" s="43" t="str">
        <f t="shared" si="5"/>
        <v>DG/SI3/0.899-0.998</v>
      </c>
      <c r="B389" s="47" t="s">
        <v>373</v>
      </c>
      <c r="C389" s="47" t="s">
        <v>689</v>
      </c>
      <c r="D389" s="47" t="s">
        <v>701</v>
      </c>
      <c r="E389" s="47">
        <v>2675</v>
      </c>
      <c r="F389" s="47">
        <v>2550</v>
      </c>
      <c r="G389" s="47">
        <v>2295</v>
      </c>
    </row>
    <row r="390" spans="1:7" ht="12.75" x14ac:dyDescent="0.2">
      <c r="A390" s="43" t="str">
        <f t="shared" si="5"/>
        <v>HIJ/SI1/0.899-0.998</v>
      </c>
      <c r="B390" s="47" t="s">
        <v>375</v>
      </c>
      <c r="C390" s="47" t="s">
        <v>689</v>
      </c>
      <c r="D390" s="47" t="s">
        <v>702</v>
      </c>
      <c r="E390" s="47">
        <v>2825</v>
      </c>
      <c r="F390" s="47">
        <v>2700</v>
      </c>
      <c r="G390" s="47">
        <v>2430</v>
      </c>
    </row>
    <row r="391" spans="1:7" ht="12.75" x14ac:dyDescent="0.2">
      <c r="A391" s="43" t="str">
        <f t="shared" si="5"/>
        <v>HIJ/SI2/0.899-0.998</v>
      </c>
      <c r="B391" s="47" t="s">
        <v>377</v>
      </c>
      <c r="C391" s="47" t="s">
        <v>689</v>
      </c>
      <c r="D391" s="47" t="s">
        <v>703</v>
      </c>
      <c r="E391" s="47">
        <v>2575</v>
      </c>
      <c r="F391" s="47">
        <v>2450</v>
      </c>
      <c r="G391" s="47">
        <v>2205</v>
      </c>
    </row>
    <row r="392" spans="1:7" ht="12.75" x14ac:dyDescent="0.2">
      <c r="A392" s="43" t="str">
        <f t="shared" si="5"/>
        <v>HIJ/SI3/0.899-0.998</v>
      </c>
      <c r="B392" s="47" t="s">
        <v>379</v>
      </c>
      <c r="C392" s="47" t="s">
        <v>689</v>
      </c>
      <c r="D392" s="47" t="s">
        <v>704</v>
      </c>
      <c r="E392" s="47">
        <v>2200</v>
      </c>
      <c r="F392" s="47">
        <v>2100</v>
      </c>
      <c r="G392" s="47">
        <v>1890</v>
      </c>
    </row>
    <row r="393" spans="1:7" ht="12.75" x14ac:dyDescent="0.2">
      <c r="A393" s="43" t="str">
        <f t="shared" si="5"/>
        <v>KL/VVS-VS1/0.899-0.998</v>
      </c>
      <c r="B393" s="47" t="s">
        <v>381</v>
      </c>
      <c r="C393" s="47" t="s">
        <v>689</v>
      </c>
      <c r="D393" s="47" t="s">
        <v>705</v>
      </c>
      <c r="E393" s="47">
        <v>1800</v>
      </c>
      <c r="F393" s="47">
        <v>1800</v>
      </c>
      <c r="G393" s="47">
        <v>1620</v>
      </c>
    </row>
    <row r="394" spans="1:7" ht="12.75" x14ac:dyDescent="0.2">
      <c r="A394" s="43" t="str">
        <f t="shared" si="5"/>
        <v>MN/VVS-VS1/0.899-0.998</v>
      </c>
      <c r="B394" s="47" t="s">
        <v>383</v>
      </c>
      <c r="C394" s="47" t="s">
        <v>689</v>
      </c>
      <c r="D394" s="47" t="s">
        <v>706</v>
      </c>
      <c r="E394" s="47">
        <v>1600</v>
      </c>
      <c r="F394" s="47">
        <v>1600</v>
      </c>
      <c r="G394" s="47">
        <v>1440</v>
      </c>
    </row>
    <row r="395" spans="1:7" ht="12.75" x14ac:dyDescent="0.2">
      <c r="A395" s="43" t="str">
        <f t="shared" si="5"/>
        <v>O-/IF-VS1/0.899-0.998</v>
      </c>
      <c r="B395" s="47" t="s">
        <v>385</v>
      </c>
      <c r="C395" s="47" t="s">
        <v>689</v>
      </c>
      <c r="D395" s="47" t="s">
        <v>707</v>
      </c>
      <c r="E395" s="47">
        <v>1400</v>
      </c>
      <c r="F395" s="47">
        <v>1400</v>
      </c>
      <c r="G395" s="47">
        <v>1260</v>
      </c>
    </row>
    <row r="396" spans="1:7" ht="12.75" x14ac:dyDescent="0.2">
      <c r="A396" s="43" t="str">
        <f t="shared" si="5"/>
        <v>KL/VS2-SI1/0.899-0.998</v>
      </c>
      <c r="B396" s="47" t="s">
        <v>387</v>
      </c>
      <c r="C396" s="47" t="s">
        <v>689</v>
      </c>
      <c r="D396" s="47" t="s">
        <v>708</v>
      </c>
      <c r="E396" s="47">
        <v>1600</v>
      </c>
      <c r="F396" s="47">
        <v>1600</v>
      </c>
      <c r="G396" s="47">
        <v>1440</v>
      </c>
    </row>
    <row r="397" spans="1:7" ht="12.75" x14ac:dyDescent="0.2">
      <c r="A397" s="43" t="str">
        <f t="shared" ref="A397:A411" si="6">SUBSTITUTE(B397," ","/")&amp;"/"&amp;C397</f>
        <v>MN/VS2-SI1/0.899-0.998</v>
      </c>
      <c r="B397" s="47" t="s">
        <v>389</v>
      </c>
      <c r="C397" s="47" t="s">
        <v>689</v>
      </c>
      <c r="D397" s="47" t="s">
        <v>709</v>
      </c>
      <c r="E397" s="47">
        <v>1400</v>
      </c>
      <c r="F397" s="47">
        <v>1400</v>
      </c>
      <c r="G397" s="47">
        <v>1260</v>
      </c>
    </row>
    <row r="398" spans="1:7" ht="12.75" x14ac:dyDescent="0.2">
      <c r="A398" s="43" t="str">
        <f t="shared" si="6"/>
        <v>O-/VS2-SI1/0.899-0.998</v>
      </c>
      <c r="B398" s="47" t="s">
        <v>391</v>
      </c>
      <c r="C398" s="47" t="s">
        <v>689</v>
      </c>
      <c r="D398" s="47" t="s">
        <v>710</v>
      </c>
      <c r="E398" s="47">
        <v>1200</v>
      </c>
      <c r="F398" s="47">
        <v>1200</v>
      </c>
      <c r="G398" s="47">
        <v>1080</v>
      </c>
    </row>
    <row r="399" spans="1:7" ht="12.75" x14ac:dyDescent="0.2">
      <c r="A399" s="43" t="str">
        <f t="shared" si="6"/>
        <v>KL/SI2-SI3/0.899-0.998</v>
      </c>
      <c r="B399" s="47" t="s">
        <v>393</v>
      </c>
      <c r="C399" s="47" t="s">
        <v>689</v>
      </c>
      <c r="D399" s="47" t="s">
        <v>711</v>
      </c>
      <c r="E399" s="47">
        <v>1400</v>
      </c>
      <c r="F399" s="47">
        <v>1400</v>
      </c>
      <c r="G399" s="47">
        <v>1260</v>
      </c>
    </row>
    <row r="400" spans="1:7" ht="12.75" x14ac:dyDescent="0.2">
      <c r="A400" s="43" t="str">
        <f t="shared" si="6"/>
        <v>MN/SI2-SI3/0.899-0.998</v>
      </c>
      <c r="B400" s="47" t="s">
        <v>395</v>
      </c>
      <c r="C400" s="47" t="s">
        <v>689</v>
      </c>
      <c r="D400" s="47" t="s">
        <v>712</v>
      </c>
      <c r="E400" s="47">
        <v>1200</v>
      </c>
      <c r="F400" s="47">
        <v>1200</v>
      </c>
      <c r="G400" s="47">
        <v>1080</v>
      </c>
    </row>
    <row r="401" spans="1:7" ht="12.75" x14ac:dyDescent="0.2">
      <c r="A401" s="43" t="str">
        <f t="shared" si="6"/>
        <v>O-/SI2-SI3/0.899-0.998</v>
      </c>
      <c r="B401" s="47" t="s">
        <v>397</v>
      </c>
      <c r="C401" s="47" t="s">
        <v>689</v>
      </c>
      <c r="D401" s="47" t="s">
        <v>713</v>
      </c>
      <c r="E401" s="47">
        <v>1000</v>
      </c>
      <c r="F401" s="47">
        <v>1000</v>
      </c>
      <c r="G401" s="47">
        <v>900</v>
      </c>
    </row>
    <row r="402" spans="1:7" ht="12.75" x14ac:dyDescent="0.2">
      <c r="A402" s="43" t="str">
        <f t="shared" si="6"/>
        <v>K-/I1-I3/0.899-0.998</v>
      </c>
      <c r="B402" s="47" t="s">
        <v>399</v>
      </c>
      <c r="C402" s="47" t="s">
        <v>689</v>
      </c>
      <c r="D402" s="47" t="s">
        <v>714</v>
      </c>
      <c r="E402" s="47">
        <v>900</v>
      </c>
      <c r="F402" s="47">
        <v>900</v>
      </c>
      <c r="G402" s="47">
        <v>810</v>
      </c>
    </row>
    <row r="403" spans="1:7" ht="12.75" x14ac:dyDescent="0.2">
      <c r="A403" s="43" t="str">
        <f t="shared" si="6"/>
        <v>4A/0.899-0.998</v>
      </c>
      <c r="B403" s="47" t="s">
        <v>401</v>
      </c>
      <c r="C403" s="47" t="s">
        <v>689</v>
      </c>
      <c r="D403" s="47" t="s">
        <v>715</v>
      </c>
      <c r="E403" s="47">
        <v>1900</v>
      </c>
      <c r="F403" s="47">
        <v>1800</v>
      </c>
      <c r="G403" s="47">
        <v>1620</v>
      </c>
    </row>
    <row r="404" spans="1:7" ht="12.75" x14ac:dyDescent="0.2">
      <c r="A404" s="43" t="str">
        <f t="shared" si="6"/>
        <v>4B/0.899-0.998</v>
      </c>
      <c r="B404" s="47" t="s">
        <v>403</v>
      </c>
      <c r="C404" s="47" t="s">
        <v>689</v>
      </c>
      <c r="D404" s="47" t="s">
        <v>716</v>
      </c>
      <c r="E404" s="47">
        <v>1650</v>
      </c>
      <c r="F404" s="47">
        <v>1550</v>
      </c>
      <c r="G404" s="47">
        <v>1395</v>
      </c>
    </row>
    <row r="405" spans="1:7" ht="12.75" x14ac:dyDescent="0.2">
      <c r="A405" s="43" t="str">
        <f t="shared" si="6"/>
        <v>5/0.899-0.998</v>
      </c>
      <c r="B405" s="47">
        <v>5</v>
      </c>
      <c r="C405" s="47" t="s">
        <v>689</v>
      </c>
      <c r="D405" s="47" t="s">
        <v>717</v>
      </c>
      <c r="E405" s="47">
        <v>1200</v>
      </c>
      <c r="F405" s="47">
        <v>1100</v>
      </c>
      <c r="G405" s="47">
        <v>990</v>
      </c>
    </row>
    <row r="406" spans="1:7" ht="12.75" x14ac:dyDescent="0.2">
      <c r="A406" s="43" t="str">
        <f t="shared" si="6"/>
        <v>6/0.899-0.998</v>
      </c>
      <c r="B406" s="47">
        <v>6</v>
      </c>
      <c r="C406" s="47" t="s">
        <v>689</v>
      </c>
      <c r="D406" s="47" t="s">
        <v>718</v>
      </c>
      <c r="E406" s="47">
        <v>800</v>
      </c>
      <c r="F406" s="47">
        <v>800</v>
      </c>
      <c r="G406" s="47">
        <v>720</v>
      </c>
    </row>
    <row r="407" spans="1:7" ht="12.75" x14ac:dyDescent="0.2">
      <c r="A407" s="43" t="str">
        <f t="shared" si="6"/>
        <v>7/0.899-0.998</v>
      </c>
      <c r="B407" s="47">
        <v>7</v>
      </c>
      <c r="C407" s="47" t="s">
        <v>689</v>
      </c>
      <c r="D407" s="47" t="s">
        <v>719</v>
      </c>
      <c r="E407" s="47">
        <v>600</v>
      </c>
      <c r="F407" s="47">
        <v>600</v>
      </c>
      <c r="G407" s="47">
        <v>540</v>
      </c>
    </row>
    <row r="408" spans="1:7" ht="12.75" x14ac:dyDescent="0.2">
      <c r="A408" s="43" t="str">
        <f t="shared" si="6"/>
        <v>8/0.899-0.998</v>
      </c>
      <c r="B408" s="47">
        <v>8</v>
      </c>
      <c r="C408" s="47" t="s">
        <v>689</v>
      </c>
      <c r="D408" s="47" t="s">
        <v>720</v>
      </c>
      <c r="E408" s="47">
        <v>450</v>
      </c>
      <c r="F408" s="47">
        <v>450</v>
      </c>
      <c r="G408" s="47">
        <v>405</v>
      </c>
    </row>
    <row r="409" spans="1:7" ht="12.75" x14ac:dyDescent="0.2">
      <c r="A409" s="43" t="str">
        <f t="shared" si="6"/>
        <v>NATTS-1/0.899-0.998</v>
      </c>
      <c r="B409" s="47" t="s">
        <v>409</v>
      </c>
      <c r="C409" s="47" t="s">
        <v>689</v>
      </c>
      <c r="D409" s="47" t="s">
        <v>721</v>
      </c>
      <c r="E409" s="47">
        <v>1100</v>
      </c>
      <c r="F409" s="47">
        <v>1100</v>
      </c>
      <c r="G409" s="47">
        <v>990</v>
      </c>
    </row>
    <row r="410" spans="1:7" ht="12.75" x14ac:dyDescent="0.2">
      <c r="A410" s="43" t="str">
        <f t="shared" si="6"/>
        <v>NATTS-2/0.899-0.998</v>
      </c>
      <c r="B410" s="47" t="s">
        <v>411</v>
      </c>
      <c r="C410" s="47" t="s">
        <v>689</v>
      </c>
      <c r="D410" s="47" t="s">
        <v>722</v>
      </c>
      <c r="E410" s="47">
        <v>800</v>
      </c>
      <c r="F410" s="47">
        <v>800</v>
      </c>
      <c r="G410" s="47">
        <v>720</v>
      </c>
    </row>
    <row r="411" spans="1:7" ht="12.75" x14ac:dyDescent="0.2">
      <c r="A411" s="43" t="str">
        <f t="shared" si="6"/>
        <v>BROWN/0.899-0.998</v>
      </c>
      <c r="B411" s="47" t="s">
        <v>413</v>
      </c>
      <c r="C411" s="47" t="s">
        <v>689</v>
      </c>
      <c r="D411" s="47" t="s">
        <v>414</v>
      </c>
      <c r="E411" s="47">
        <v>1300</v>
      </c>
      <c r="F411" s="47">
        <v>1300</v>
      </c>
      <c r="G411" s="47">
        <v>1170</v>
      </c>
    </row>
  </sheetData>
  <sheetProtection algorithmName="SHA-512" hashValue="Q7ATIAkPUk0Thm6Bww3r5YXreSqLON49AAEsD7y1Fj0R75m4vQZ0YRiH0dqJT8YJUl3t5w7+N36nusgZEMMTTw==" saltValue="E9mQDEzwnP4HgiT87MaWrg==" spinCount="100000" sheet="1" objects="1" scenarios="1" autoFilter="0"/>
  <mergeCells count="1">
    <mergeCell ref="E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1">
    <pageSetUpPr fitToPage="1"/>
  </sheetPr>
  <dimension ref="B1:R49"/>
  <sheetViews>
    <sheetView workbookViewId="0"/>
  </sheetViews>
  <sheetFormatPr defaultColWidth="9.28515625" defaultRowHeight="12" x14ac:dyDescent="0.2"/>
  <cols>
    <col min="1" max="1" width="9.28515625" style="48"/>
    <col min="2" max="2" width="9.28515625" style="48" customWidth="1"/>
    <col min="3" max="3" width="11.42578125" style="48" customWidth="1"/>
    <col min="4" max="4" width="10.28515625" style="48" customWidth="1"/>
    <col min="5" max="5" width="10.7109375" style="48" customWidth="1"/>
    <col min="6" max="6" width="11.28515625" style="48" customWidth="1"/>
    <col min="7" max="7" width="11" style="48" customWidth="1"/>
    <col min="8" max="9" width="9.7109375" style="48" customWidth="1"/>
    <col min="10" max="10" width="10.7109375" style="48" customWidth="1"/>
    <col min="11" max="19" width="9.7109375" style="48" customWidth="1"/>
    <col min="20" max="29" width="13.28515625" style="48" customWidth="1"/>
    <col min="30" max="31" width="9.28515625" style="48"/>
    <col min="32" max="32" width="13.5703125" style="48" customWidth="1"/>
    <col min="33" max="33" width="10" style="48" customWidth="1"/>
    <col min="34" max="34" width="15.28515625" style="48" customWidth="1"/>
    <col min="35" max="16384" width="9.28515625" style="48"/>
  </cols>
  <sheetData>
    <row r="1" spans="2:18" ht="12.6" thickBot="1" x14ac:dyDescent="0.3"/>
    <row r="2" spans="2:18" ht="26.25" customHeight="1" thickBot="1" x14ac:dyDescent="0.3">
      <c r="B2" s="49"/>
      <c r="C2" s="50" t="s">
        <v>187</v>
      </c>
      <c r="D2" s="50" t="s">
        <v>214</v>
      </c>
      <c r="E2" s="50" t="s">
        <v>234</v>
      </c>
      <c r="F2" s="50" t="s">
        <v>243</v>
      </c>
      <c r="G2" s="50" t="s">
        <v>251</v>
      </c>
      <c r="H2" s="50" t="s">
        <v>259</v>
      </c>
      <c r="I2" s="50" t="s">
        <v>266</v>
      </c>
      <c r="J2" s="50" t="s">
        <v>274</v>
      </c>
      <c r="K2" s="50" t="s">
        <v>401</v>
      </c>
      <c r="L2" s="50" t="s">
        <v>403</v>
      </c>
      <c r="M2" s="51" t="s">
        <v>723</v>
      </c>
      <c r="N2" s="51" t="s">
        <v>724</v>
      </c>
      <c r="O2" s="51" t="s">
        <v>725</v>
      </c>
      <c r="P2" s="51" t="s">
        <v>726</v>
      </c>
      <c r="Q2" s="50" t="s">
        <v>409</v>
      </c>
      <c r="R2" s="50" t="s">
        <v>411</v>
      </c>
    </row>
    <row r="3" spans="2:18" ht="27.75" customHeight="1" thickBot="1" x14ac:dyDescent="0.3">
      <c r="B3" s="50" t="s">
        <v>186</v>
      </c>
      <c r="C3" s="52" t="s">
        <v>727</v>
      </c>
      <c r="D3" s="53" t="s">
        <v>727</v>
      </c>
      <c r="E3" s="54" t="s">
        <v>727</v>
      </c>
      <c r="F3" s="55" t="s">
        <v>728</v>
      </c>
      <c r="G3" s="56" t="s">
        <v>729</v>
      </c>
      <c r="H3" s="57" t="s">
        <v>730</v>
      </c>
      <c r="I3" s="56" t="s">
        <v>731</v>
      </c>
      <c r="J3" s="58" t="s">
        <v>732</v>
      </c>
      <c r="K3" s="59" t="s">
        <v>401</v>
      </c>
      <c r="L3" s="60" t="s">
        <v>403</v>
      </c>
      <c r="M3" s="61" t="s">
        <v>723</v>
      </c>
      <c r="N3" s="62" t="s">
        <v>724</v>
      </c>
      <c r="O3" s="63" t="s">
        <v>725</v>
      </c>
      <c r="P3" s="64" t="s">
        <v>726</v>
      </c>
      <c r="Q3" s="64" t="str">
        <f t="shared" ref="Q3:R13" si="0">Q2</f>
        <v>NATTS-1</v>
      </c>
      <c r="R3" s="64" t="str">
        <f t="shared" si="0"/>
        <v>NATTS-2</v>
      </c>
    </row>
    <row r="4" spans="2:18" ht="27.75" customHeight="1" thickBot="1" x14ac:dyDescent="0.3">
      <c r="B4" s="50" t="s">
        <v>213</v>
      </c>
      <c r="C4" s="65" t="s">
        <v>727</v>
      </c>
      <c r="D4" s="66" t="s">
        <v>727</v>
      </c>
      <c r="E4" s="67" t="s">
        <v>727</v>
      </c>
      <c r="F4" s="68" t="s">
        <v>728</v>
      </c>
      <c r="G4" s="69" t="s">
        <v>729</v>
      </c>
      <c r="H4" s="70" t="s">
        <v>730</v>
      </c>
      <c r="I4" s="69" t="s">
        <v>731</v>
      </c>
      <c r="J4" s="71" t="s">
        <v>732</v>
      </c>
      <c r="K4" s="72" t="s">
        <v>401</v>
      </c>
      <c r="L4" s="73" t="s">
        <v>403</v>
      </c>
      <c r="M4" s="74" t="s">
        <v>723</v>
      </c>
      <c r="N4" s="75" t="s">
        <v>724</v>
      </c>
      <c r="O4" s="76" t="s">
        <v>725</v>
      </c>
      <c r="P4" s="77" t="s">
        <v>726</v>
      </c>
      <c r="Q4" s="78" t="str">
        <f t="shared" si="0"/>
        <v>NATTS-1</v>
      </c>
      <c r="R4" s="78" t="str">
        <f t="shared" si="0"/>
        <v>NATTS-2</v>
      </c>
    </row>
    <row r="5" spans="2:18" ht="27.75" customHeight="1" thickBot="1" x14ac:dyDescent="0.3">
      <c r="B5" s="50" t="s">
        <v>233</v>
      </c>
      <c r="C5" s="79" t="s">
        <v>727</v>
      </c>
      <c r="D5" s="80" t="s">
        <v>727</v>
      </c>
      <c r="E5" s="81" t="s">
        <v>727</v>
      </c>
      <c r="F5" s="82" t="s">
        <v>728</v>
      </c>
      <c r="G5" s="69" t="s">
        <v>729</v>
      </c>
      <c r="H5" s="70" t="s">
        <v>730</v>
      </c>
      <c r="I5" s="69" t="s">
        <v>731</v>
      </c>
      <c r="J5" s="71" t="s">
        <v>732</v>
      </c>
      <c r="K5" s="72" t="s">
        <v>401</v>
      </c>
      <c r="L5" s="73" t="s">
        <v>403</v>
      </c>
      <c r="M5" s="74" t="s">
        <v>723</v>
      </c>
      <c r="N5" s="75" t="s">
        <v>724</v>
      </c>
      <c r="O5" s="76" t="s">
        <v>725</v>
      </c>
      <c r="P5" s="77" t="s">
        <v>726</v>
      </c>
      <c r="Q5" s="78" t="str">
        <f t="shared" si="0"/>
        <v>NATTS-1</v>
      </c>
      <c r="R5" s="78" t="str">
        <f t="shared" si="0"/>
        <v>NATTS-2</v>
      </c>
    </row>
    <row r="6" spans="2:18" ht="27.75" customHeight="1" thickBot="1" x14ac:dyDescent="0.3">
      <c r="B6" s="50" t="s">
        <v>215</v>
      </c>
      <c r="C6" s="83" t="s">
        <v>733</v>
      </c>
      <c r="D6" s="84" t="s">
        <v>733</v>
      </c>
      <c r="E6" s="85" t="s">
        <v>733</v>
      </c>
      <c r="F6" s="86" t="s">
        <v>734</v>
      </c>
      <c r="G6" s="87" t="s">
        <v>735</v>
      </c>
      <c r="H6" s="70" t="s">
        <v>730</v>
      </c>
      <c r="I6" s="88" t="s">
        <v>731</v>
      </c>
      <c r="J6" s="89" t="s">
        <v>732</v>
      </c>
      <c r="K6" s="72" t="s">
        <v>401</v>
      </c>
      <c r="L6" s="73" t="s">
        <v>403</v>
      </c>
      <c r="M6" s="74" t="s">
        <v>723</v>
      </c>
      <c r="N6" s="75" t="s">
        <v>724</v>
      </c>
      <c r="O6" s="76" t="s">
        <v>725</v>
      </c>
      <c r="P6" s="77" t="s">
        <v>726</v>
      </c>
      <c r="Q6" s="78" t="str">
        <f t="shared" si="0"/>
        <v>NATTS-1</v>
      </c>
      <c r="R6" s="78" t="str">
        <f t="shared" si="0"/>
        <v>NATTS-2</v>
      </c>
    </row>
    <row r="7" spans="2:18" ht="27.75" customHeight="1" thickBot="1" x14ac:dyDescent="0.3">
      <c r="B7" s="50" t="s">
        <v>250</v>
      </c>
      <c r="C7" s="90" t="s">
        <v>733</v>
      </c>
      <c r="D7" s="91" t="s">
        <v>733</v>
      </c>
      <c r="E7" s="92" t="s">
        <v>733</v>
      </c>
      <c r="F7" s="93" t="s">
        <v>734</v>
      </c>
      <c r="G7" s="94" t="s">
        <v>735</v>
      </c>
      <c r="H7" s="95" t="s">
        <v>736</v>
      </c>
      <c r="I7" s="96" t="s">
        <v>737</v>
      </c>
      <c r="J7" s="97" t="s">
        <v>738</v>
      </c>
      <c r="K7" s="72" t="s">
        <v>401</v>
      </c>
      <c r="L7" s="73" t="s">
        <v>403</v>
      </c>
      <c r="M7" s="74" t="s">
        <v>723</v>
      </c>
      <c r="N7" s="75" t="s">
        <v>724</v>
      </c>
      <c r="O7" s="76" t="s">
        <v>725</v>
      </c>
      <c r="P7" s="77" t="s">
        <v>726</v>
      </c>
      <c r="Q7" s="78" t="str">
        <f t="shared" si="0"/>
        <v>NATTS-1</v>
      </c>
      <c r="R7" s="78" t="str">
        <f t="shared" si="0"/>
        <v>NATTS-2</v>
      </c>
    </row>
    <row r="8" spans="2:18" ht="27.75" customHeight="1" thickBot="1" x14ac:dyDescent="0.3">
      <c r="B8" s="50" t="s">
        <v>258</v>
      </c>
      <c r="C8" s="98" t="s">
        <v>739</v>
      </c>
      <c r="D8" s="99" t="s">
        <v>739</v>
      </c>
      <c r="E8" s="100" t="s">
        <v>739</v>
      </c>
      <c r="F8" s="101" t="s">
        <v>740</v>
      </c>
      <c r="G8" s="102" t="s">
        <v>741</v>
      </c>
      <c r="H8" s="103" t="s">
        <v>736</v>
      </c>
      <c r="I8" s="104" t="s">
        <v>737</v>
      </c>
      <c r="J8" s="105" t="s">
        <v>738</v>
      </c>
      <c r="K8" s="72" t="s">
        <v>401</v>
      </c>
      <c r="L8" s="73" t="s">
        <v>403</v>
      </c>
      <c r="M8" s="74" t="s">
        <v>723</v>
      </c>
      <c r="N8" s="75" t="s">
        <v>724</v>
      </c>
      <c r="O8" s="76" t="s">
        <v>725</v>
      </c>
      <c r="P8" s="77" t="s">
        <v>726</v>
      </c>
      <c r="Q8" s="78" t="str">
        <f t="shared" si="0"/>
        <v>NATTS-1</v>
      </c>
      <c r="R8" s="78" t="str">
        <f t="shared" si="0"/>
        <v>NATTS-2</v>
      </c>
    </row>
    <row r="9" spans="2:18" ht="27.75" customHeight="1" thickBot="1" x14ac:dyDescent="0.3">
      <c r="B9" s="50" t="s">
        <v>265</v>
      </c>
      <c r="C9" s="106" t="s">
        <v>739</v>
      </c>
      <c r="D9" s="107" t="s">
        <v>739</v>
      </c>
      <c r="E9" s="108" t="s">
        <v>739</v>
      </c>
      <c r="F9" s="109" t="s">
        <v>740</v>
      </c>
      <c r="G9" s="110" t="s">
        <v>741</v>
      </c>
      <c r="H9" s="103" t="s">
        <v>736</v>
      </c>
      <c r="I9" s="104" t="s">
        <v>737</v>
      </c>
      <c r="J9" s="105" t="s">
        <v>738</v>
      </c>
      <c r="K9" s="72" t="s">
        <v>401</v>
      </c>
      <c r="L9" s="73" t="s">
        <v>403</v>
      </c>
      <c r="M9" s="74" t="s">
        <v>723</v>
      </c>
      <c r="N9" s="75" t="s">
        <v>724</v>
      </c>
      <c r="O9" s="76" t="s">
        <v>725</v>
      </c>
      <c r="P9" s="77" t="s">
        <v>726</v>
      </c>
      <c r="Q9" s="78" t="str">
        <f t="shared" si="0"/>
        <v>NATTS-1</v>
      </c>
      <c r="R9" s="78" t="str">
        <f t="shared" si="0"/>
        <v>NATTS-2</v>
      </c>
    </row>
    <row r="10" spans="2:18" ht="27.75" customHeight="1" thickBot="1" x14ac:dyDescent="0.3">
      <c r="B10" s="50" t="s">
        <v>273</v>
      </c>
      <c r="C10" s="111" t="s">
        <v>742</v>
      </c>
      <c r="D10" s="112" t="s">
        <v>742</v>
      </c>
      <c r="E10" s="112" t="s">
        <v>742</v>
      </c>
      <c r="F10" s="112" t="s">
        <v>742</v>
      </c>
      <c r="G10" s="113" t="s">
        <v>743</v>
      </c>
      <c r="H10" s="114" t="s">
        <v>743</v>
      </c>
      <c r="I10" s="115" t="s">
        <v>744</v>
      </c>
      <c r="J10" s="116" t="s">
        <v>744</v>
      </c>
      <c r="K10" s="117" t="s">
        <v>745</v>
      </c>
      <c r="L10" s="117" t="s">
        <v>745</v>
      </c>
      <c r="M10" s="117" t="s">
        <v>745</v>
      </c>
      <c r="N10" s="117" t="s">
        <v>745</v>
      </c>
      <c r="O10" s="117" t="s">
        <v>745</v>
      </c>
      <c r="P10" s="117" t="s">
        <v>745</v>
      </c>
      <c r="Q10" s="78" t="str">
        <f t="shared" si="0"/>
        <v>NATTS-1</v>
      </c>
      <c r="R10" s="78" t="str">
        <f t="shared" si="0"/>
        <v>NATTS-2</v>
      </c>
    </row>
    <row r="11" spans="2:18" ht="27.75" customHeight="1" thickBot="1" x14ac:dyDescent="0.3">
      <c r="B11" s="50" t="s">
        <v>279</v>
      </c>
      <c r="C11" s="118" t="s">
        <v>742</v>
      </c>
      <c r="D11" s="119" t="s">
        <v>742</v>
      </c>
      <c r="E11" s="119" t="s">
        <v>742</v>
      </c>
      <c r="F11" s="119" t="s">
        <v>742</v>
      </c>
      <c r="G11" s="120" t="s">
        <v>743</v>
      </c>
      <c r="H11" s="121" t="s">
        <v>743</v>
      </c>
      <c r="I11" s="122" t="s">
        <v>744</v>
      </c>
      <c r="J11" s="123" t="s">
        <v>744</v>
      </c>
      <c r="K11" s="124" t="s">
        <v>745</v>
      </c>
      <c r="L11" s="124" t="s">
        <v>745</v>
      </c>
      <c r="M11" s="124" t="s">
        <v>745</v>
      </c>
      <c r="N11" s="124" t="s">
        <v>745</v>
      </c>
      <c r="O11" s="124" t="s">
        <v>745</v>
      </c>
      <c r="P11" s="124" t="s">
        <v>745</v>
      </c>
      <c r="Q11" s="78" t="str">
        <f t="shared" si="0"/>
        <v>NATTS-1</v>
      </c>
      <c r="R11" s="78" t="str">
        <f t="shared" si="0"/>
        <v>NATTS-2</v>
      </c>
    </row>
    <row r="12" spans="2:18" ht="27.75" customHeight="1" thickBot="1" x14ac:dyDescent="0.3">
      <c r="B12" s="50" t="s">
        <v>285</v>
      </c>
      <c r="C12" s="125" t="s">
        <v>746</v>
      </c>
      <c r="D12" s="126" t="s">
        <v>746</v>
      </c>
      <c r="E12" s="126" t="s">
        <v>746</v>
      </c>
      <c r="F12" s="126" t="s">
        <v>746</v>
      </c>
      <c r="G12" s="127" t="s">
        <v>747</v>
      </c>
      <c r="H12" s="128" t="s">
        <v>747</v>
      </c>
      <c r="I12" s="129" t="s">
        <v>748</v>
      </c>
      <c r="J12" s="130" t="s">
        <v>748</v>
      </c>
      <c r="K12" s="124" t="s">
        <v>745</v>
      </c>
      <c r="L12" s="124" t="s">
        <v>745</v>
      </c>
      <c r="M12" s="124" t="s">
        <v>745</v>
      </c>
      <c r="N12" s="124" t="s">
        <v>745</v>
      </c>
      <c r="O12" s="124" t="s">
        <v>745</v>
      </c>
      <c r="P12" s="124" t="s">
        <v>745</v>
      </c>
      <c r="Q12" s="78" t="str">
        <f t="shared" si="0"/>
        <v>NATTS-1</v>
      </c>
      <c r="R12" s="78" t="str">
        <f t="shared" si="0"/>
        <v>NATTS-2</v>
      </c>
    </row>
    <row r="13" spans="2:18" ht="27.75" customHeight="1" thickBot="1" x14ac:dyDescent="0.3">
      <c r="B13" s="50" t="s">
        <v>749</v>
      </c>
      <c r="C13" s="131" t="s">
        <v>746</v>
      </c>
      <c r="D13" s="132" t="s">
        <v>746</v>
      </c>
      <c r="E13" s="132" t="s">
        <v>746</v>
      </c>
      <c r="F13" s="132" t="s">
        <v>746</v>
      </c>
      <c r="G13" s="133" t="s">
        <v>747</v>
      </c>
      <c r="H13" s="134" t="s">
        <v>747</v>
      </c>
      <c r="I13" s="135" t="s">
        <v>748</v>
      </c>
      <c r="J13" s="136" t="s">
        <v>748</v>
      </c>
      <c r="K13" s="124" t="s">
        <v>745</v>
      </c>
      <c r="L13" s="124" t="s">
        <v>745</v>
      </c>
      <c r="M13" s="124" t="s">
        <v>745</v>
      </c>
      <c r="N13" s="124" t="s">
        <v>745</v>
      </c>
      <c r="O13" s="124" t="s">
        <v>745</v>
      </c>
      <c r="P13" s="124" t="s">
        <v>745</v>
      </c>
      <c r="Q13" s="78" t="str">
        <f t="shared" si="0"/>
        <v>NATTS-1</v>
      </c>
      <c r="R13" s="78" t="str">
        <f t="shared" si="0"/>
        <v>NATTS-2</v>
      </c>
    </row>
    <row r="14" spans="2:18" ht="27.75" customHeight="1" thickBot="1" x14ac:dyDescent="0.3">
      <c r="B14" s="50" t="s">
        <v>750</v>
      </c>
      <c r="C14" s="137" t="s">
        <v>751</v>
      </c>
      <c r="D14" s="138" t="s">
        <v>751</v>
      </c>
      <c r="E14" s="138" t="s">
        <v>751</v>
      </c>
      <c r="F14" s="138" t="s">
        <v>751</v>
      </c>
      <c r="G14" s="139" t="s">
        <v>752</v>
      </c>
      <c r="H14" s="140" t="s">
        <v>752</v>
      </c>
      <c r="I14" s="141" t="s">
        <v>753</v>
      </c>
      <c r="J14" s="142" t="s">
        <v>753</v>
      </c>
      <c r="K14" s="143"/>
      <c r="L14" s="144"/>
      <c r="M14" s="144"/>
      <c r="N14" s="144"/>
      <c r="O14" s="144"/>
      <c r="P14" s="144"/>
      <c r="Q14" s="144"/>
      <c r="R14" s="145"/>
    </row>
    <row r="15" spans="2:18" ht="27.75" customHeight="1" thickBot="1" x14ac:dyDescent="0.3">
      <c r="B15" s="50" t="s">
        <v>413</v>
      </c>
      <c r="C15" s="146" t="s">
        <v>413</v>
      </c>
      <c r="D15" s="147" t="s">
        <v>413</v>
      </c>
      <c r="E15" s="147" t="s">
        <v>413</v>
      </c>
      <c r="F15" s="147" t="s">
        <v>413</v>
      </c>
      <c r="G15" s="147" t="s">
        <v>413</v>
      </c>
      <c r="H15" s="147" t="s">
        <v>413</v>
      </c>
      <c r="I15" s="147" t="s">
        <v>413</v>
      </c>
      <c r="J15" s="147" t="s">
        <v>413</v>
      </c>
      <c r="K15" s="147" t="s">
        <v>413</v>
      </c>
      <c r="L15" s="147" t="s">
        <v>413</v>
      </c>
      <c r="M15" s="147" t="s">
        <v>413</v>
      </c>
      <c r="N15" s="147" t="s">
        <v>413</v>
      </c>
      <c r="O15" s="147" t="s">
        <v>413</v>
      </c>
      <c r="P15" s="147" t="s">
        <v>413</v>
      </c>
      <c r="Q15" s="147" t="s">
        <v>413</v>
      </c>
      <c r="R15" s="148" t="s">
        <v>413</v>
      </c>
    </row>
    <row r="18" spans="2:11" ht="12.75" x14ac:dyDescent="0.2">
      <c r="B18" s="149" t="s">
        <v>164</v>
      </c>
      <c r="C18" s="149" t="s">
        <v>754</v>
      </c>
      <c r="E18" s="149" t="s">
        <v>165</v>
      </c>
      <c r="F18" s="149" t="s">
        <v>754</v>
      </c>
      <c r="G18" s="149" t="s">
        <v>755</v>
      </c>
      <c r="I18" s="149" t="s">
        <v>303</v>
      </c>
      <c r="J18" s="149" t="s">
        <v>304</v>
      </c>
    </row>
    <row r="19" spans="2:11" ht="12.75" x14ac:dyDescent="0.2">
      <c r="B19" s="150" t="s">
        <v>186</v>
      </c>
      <c r="C19" s="151" t="s">
        <v>186</v>
      </c>
      <c r="E19" s="150" t="s">
        <v>187</v>
      </c>
      <c r="F19" s="151" t="s">
        <v>187</v>
      </c>
      <c r="G19" s="151">
        <v>1</v>
      </c>
      <c r="I19" s="152"/>
      <c r="J19" s="153" t="s">
        <v>756</v>
      </c>
      <c r="K19" s="153"/>
    </row>
    <row r="20" spans="2:11" ht="12.75" x14ac:dyDescent="0.2">
      <c r="B20" s="150" t="s">
        <v>200</v>
      </c>
      <c r="C20" s="151" t="s">
        <v>213</v>
      </c>
      <c r="E20" s="150" t="s">
        <v>201</v>
      </c>
      <c r="F20" s="151" t="s">
        <v>214</v>
      </c>
      <c r="G20" s="151">
        <v>2</v>
      </c>
      <c r="I20" s="152">
        <v>0.18</v>
      </c>
      <c r="J20" s="153" t="s">
        <v>351</v>
      </c>
      <c r="K20" s="153">
        <v>20</v>
      </c>
    </row>
    <row r="21" spans="2:11" ht="12.75" x14ac:dyDescent="0.2">
      <c r="B21" s="150" t="s">
        <v>213</v>
      </c>
      <c r="C21" s="151" t="s">
        <v>213</v>
      </c>
      <c r="E21" s="150" t="s">
        <v>214</v>
      </c>
      <c r="F21" s="151" t="s">
        <v>214</v>
      </c>
      <c r="G21" s="151">
        <v>3</v>
      </c>
      <c r="I21" s="152">
        <v>0.189</v>
      </c>
      <c r="J21" s="153" t="s">
        <v>415</v>
      </c>
      <c r="K21" s="153">
        <v>20</v>
      </c>
    </row>
    <row r="22" spans="2:11" ht="12.75" x14ac:dyDescent="0.2">
      <c r="B22" s="150" t="s">
        <v>227</v>
      </c>
      <c r="C22" s="151" t="s">
        <v>233</v>
      </c>
      <c r="E22" s="150" t="s">
        <v>228</v>
      </c>
      <c r="F22" s="151" t="s">
        <v>234</v>
      </c>
      <c r="G22" s="151">
        <v>4</v>
      </c>
      <c r="I22" s="152">
        <v>0.22900000000000001</v>
      </c>
      <c r="J22" s="153" t="s">
        <v>416</v>
      </c>
      <c r="K22" s="153">
        <v>25</v>
      </c>
    </row>
    <row r="23" spans="2:11" ht="12.75" x14ac:dyDescent="0.2">
      <c r="B23" s="150" t="s">
        <v>233</v>
      </c>
      <c r="C23" s="151" t="s">
        <v>233</v>
      </c>
      <c r="E23" s="150" t="s">
        <v>234</v>
      </c>
      <c r="F23" s="151" t="s">
        <v>234</v>
      </c>
      <c r="G23" s="151">
        <v>5</v>
      </c>
      <c r="I23" s="152">
        <v>0.23899999999999999</v>
      </c>
      <c r="J23" s="153" t="s">
        <v>450</v>
      </c>
      <c r="K23" s="153">
        <v>25</v>
      </c>
    </row>
    <row r="24" spans="2:11" ht="12.75" x14ac:dyDescent="0.2">
      <c r="B24" s="150" t="s">
        <v>238</v>
      </c>
      <c r="C24" s="151" t="s">
        <v>215</v>
      </c>
      <c r="E24" s="150" t="s">
        <v>239</v>
      </c>
      <c r="F24" s="151" t="s">
        <v>243</v>
      </c>
      <c r="G24" s="151">
        <v>6</v>
      </c>
      <c r="I24" s="152">
        <v>0.29899999999999999</v>
      </c>
      <c r="J24" s="153" t="s">
        <v>451</v>
      </c>
      <c r="K24" s="153">
        <v>30</v>
      </c>
    </row>
    <row r="25" spans="2:11" ht="12.75" x14ac:dyDescent="0.2">
      <c r="B25" s="150" t="s">
        <v>215</v>
      </c>
      <c r="C25" s="151" t="s">
        <v>215</v>
      </c>
      <c r="E25" s="150" t="s">
        <v>243</v>
      </c>
      <c r="F25" s="151" t="s">
        <v>243</v>
      </c>
      <c r="G25" s="151">
        <v>7</v>
      </c>
      <c r="I25" s="152">
        <v>0.39900000000000002</v>
      </c>
      <c r="J25" s="153" t="s">
        <v>485</v>
      </c>
      <c r="K25" s="153">
        <v>40</v>
      </c>
    </row>
    <row r="26" spans="2:11" ht="12.75" x14ac:dyDescent="0.2">
      <c r="B26" s="150" t="s">
        <v>246</v>
      </c>
      <c r="C26" s="151" t="s">
        <v>250</v>
      </c>
      <c r="E26" s="150" t="s">
        <v>247</v>
      </c>
      <c r="F26" s="151" t="s">
        <v>251</v>
      </c>
      <c r="G26" s="151">
        <v>8</v>
      </c>
      <c r="I26" s="152">
        <v>0.44900000000000001</v>
      </c>
      <c r="J26" s="153" t="s">
        <v>519</v>
      </c>
      <c r="K26" s="153">
        <v>45</v>
      </c>
    </row>
    <row r="27" spans="2:11" ht="12.75" x14ac:dyDescent="0.2">
      <c r="B27" s="150" t="s">
        <v>250</v>
      </c>
      <c r="C27" s="151" t="s">
        <v>250</v>
      </c>
      <c r="E27" s="150" t="s">
        <v>251</v>
      </c>
      <c r="F27" s="151" t="s">
        <v>251</v>
      </c>
      <c r="G27" s="151">
        <v>9</v>
      </c>
      <c r="I27" s="152">
        <v>0.499</v>
      </c>
      <c r="J27" s="153" t="s">
        <v>553</v>
      </c>
      <c r="K27" s="153">
        <v>50</v>
      </c>
    </row>
    <row r="28" spans="2:11" ht="12.75" x14ac:dyDescent="0.2">
      <c r="B28" s="150" t="s">
        <v>254</v>
      </c>
      <c r="C28" s="151" t="s">
        <v>258</v>
      </c>
      <c r="E28" s="150" t="s">
        <v>255</v>
      </c>
      <c r="F28" s="151" t="s">
        <v>259</v>
      </c>
      <c r="G28" s="151">
        <v>10</v>
      </c>
      <c r="I28" s="152">
        <v>0.59899999999999998</v>
      </c>
      <c r="J28" s="153" t="s">
        <v>587</v>
      </c>
      <c r="K28" s="153">
        <v>60</v>
      </c>
    </row>
    <row r="29" spans="2:11" ht="12.75" x14ac:dyDescent="0.2">
      <c r="B29" s="150" t="s">
        <v>258</v>
      </c>
      <c r="C29" s="151" t="s">
        <v>258</v>
      </c>
      <c r="E29" s="150" t="s">
        <v>259</v>
      </c>
      <c r="F29" s="151" t="s">
        <v>259</v>
      </c>
      <c r="G29" s="151">
        <v>11</v>
      </c>
      <c r="I29" s="152">
        <v>0.69899999999999995</v>
      </c>
      <c r="J29" s="153" t="s">
        <v>621</v>
      </c>
      <c r="K29" s="153">
        <v>70</v>
      </c>
    </row>
    <row r="30" spans="2:11" ht="12.75" x14ac:dyDescent="0.2">
      <c r="B30" s="150" t="s">
        <v>262</v>
      </c>
      <c r="C30" s="151" t="s">
        <v>265</v>
      </c>
      <c r="E30" s="150" t="s">
        <v>263</v>
      </c>
      <c r="F30" s="151" t="s">
        <v>266</v>
      </c>
      <c r="G30" s="151">
        <v>12</v>
      </c>
      <c r="I30" s="152">
        <v>0.79900000000000004</v>
      </c>
      <c r="J30" s="153" t="s">
        <v>655</v>
      </c>
      <c r="K30" s="153">
        <v>80</v>
      </c>
    </row>
    <row r="31" spans="2:11" ht="12.75" x14ac:dyDescent="0.2">
      <c r="B31" s="150" t="s">
        <v>265</v>
      </c>
      <c r="C31" s="151" t="s">
        <v>265</v>
      </c>
      <c r="E31" s="150" t="s">
        <v>266</v>
      </c>
      <c r="F31" s="151" t="s">
        <v>266</v>
      </c>
      <c r="G31" s="151">
        <v>13</v>
      </c>
      <c r="I31" s="152">
        <v>0.89900000000000002</v>
      </c>
      <c r="J31" s="153" t="s">
        <v>689</v>
      </c>
      <c r="K31" s="153">
        <v>90</v>
      </c>
    </row>
    <row r="32" spans="2:11" ht="12.75" x14ac:dyDescent="0.2">
      <c r="B32" s="150" t="s">
        <v>269</v>
      </c>
      <c r="C32" s="151" t="s">
        <v>273</v>
      </c>
      <c r="E32" s="150" t="s">
        <v>270</v>
      </c>
      <c r="F32" s="151" t="s">
        <v>274</v>
      </c>
      <c r="G32" s="151">
        <v>14</v>
      </c>
      <c r="I32" s="152">
        <v>0.999</v>
      </c>
      <c r="J32" s="153" t="s">
        <v>757</v>
      </c>
      <c r="K32" s="153">
        <v>100</v>
      </c>
    </row>
    <row r="33" spans="2:11" ht="12.75" x14ac:dyDescent="0.2">
      <c r="B33" s="150" t="s">
        <v>273</v>
      </c>
      <c r="C33" s="151" t="s">
        <v>273</v>
      </c>
      <c r="E33" s="150" t="s">
        <v>274</v>
      </c>
      <c r="F33" s="151" t="s">
        <v>274</v>
      </c>
      <c r="G33" s="151">
        <v>15</v>
      </c>
      <c r="I33" s="152">
        <v>1</v>
      </c>
      <c r="J33" s="153" t="s">
        <v>758</v>
      </c>
      <c r="K33" s="153">
        <v>125</v>
      </c>
    </row>
    <row r="34" spans="2:11" ht="12.75" x14ac:dyDescent="0.2">
      <c r="B34" s="150" t="s">
        <v>276</v>
      </c>
      <c r="C34" s="151" t="s">
        <v>279</v>
      </c>
      <c r="E34" s="151" t="s">
        <v>401</v>
      </c>
      <c r="F34" s="151" t="s">
        <v>401</v>
      </c>
      <c r="G34" s="151">
        <v>16</v>
      </c>
    </row>
    <row r="35" spans="2:11" ht="12.75" x14ac:dyDescent="0.2">
      <c r="B35" s="150" t="s">
        <v>279</v>
      </c>
      <c r="C35" s="151" t="s">
        <v>279</v>
      </c>
      <c r="E35" s="151" t="s">
        <v>403</v>
      </c>
      <c r="F35" s="151" t="s">
        <v>403</v>
      </c>
      <c r="G35" s="151">
        <v>18</v>
      </c>
    </row>
    <row r="36" spans="2:11" ht="12.75" x14ac:dyDescent="0.2">
      <c r="B36" s="150" t="s">
        <v>282</v>
      </c>
      <c r="C36" s="151" t="s">
        <v>285</v>
      </c>
      <c r="E36" s="151" t="s">
        <v>759</v>
      </c>
      <c r="F36" s="151" t="s">
        <v>723</v>
      </c>
      <c r="G36" s="151">
        <v>19</v>
      </c>
    </row>
    <row r="37" spans="2:11" ht="12.75" x14ac:dyDescent="0.2">
      <c r="B37" s="150" t="s">
        <v>285</v>
      </c>
      <c r="C37" s="151" t="s">
        <v>285</v>
      </c>
      <c r="E37" s="151" t="s">
        <v>760</v>
      </c>
      <c r="F37" s="151" t="s">
        <v>724</v>
      </c>
      <c r="G37" s="151">
        <v>21</v>
      </c>
    </row>
    <row r="38" spans="2:11" ht="12.75" x14ac:dyDescent="0.2">
      <c r="B38" s="150" t="s">
        <v>749</v>
      </c>
      <c r="C38" s="151" t="s">
        <v>749</v>
      </c>
      <c r="E38" s="151" t="s">
        <v>761</v>
      </c>
      <c r="F38" s="151" t="s">
        <v>725</v>
      </c>
      <c r="G38" s="151">
        <v>22</v>
      </c>
    </row>
    <row r="39" spans="2:11" ht="12.75" x14ac:dyDescent="0.2">
      <c r="B39" s="150" t="s">
        <v>762</v>
      </c>
      <c r="C39" s="151" t="s">
        <v>749</v>
      </c>
      <c r="E39" s="151" t="s">
        <v>763</v>
      </c>
      <c r="F39" s="151" t="s">
        <v>726</v>
      </c>
      <c r="G39" s="151">
        <v>23</v>
      </c>
    </row>
    <row r="40" spans="2:11" ht="12.75" x14ac:dyDescent="0.2">
      <c r="B40" s="150" t="s">
        <v>750</v>
      </c>
      <c r="C40" s="151" t="s">
        <v>750</v>
      </c>
      <c r="E40" s="150" t="s">
        <v>277</v>
      </c>
      <c r="F40" s="151" t="s">
        <v>401</v>
      </c>
      <c r="G40" s="151">
        <v>24</v>
      </c>
    </row>
    <row r="41" spans="2:11" ht="12.75" x14ac:dyDescent="0.2">
      <c r="B41" s="150" t="s">
        <v>764</v>
      </c>
      <c r="C41" s="151" t="s">
        <v>750</v>
      </c>
      <c r="E41" s="150" t="s">
        <v>280</v>
      </c>
      <c r="F41" s="151" t="s">
        <v>403</v>
      </c>
      <c r="G41" s="151">
        <v>25</v>
      </c>
    </row>
    <row r="42" spans="2:11" ht="12.75" x14ac:dyDescent="0.2">
      <c r="B42" s="150" t="s">
        <v>413</v>
      </c>
      <c r="C42" s="150" t="s">
        <v>413</v>
      </c>
      <c r="E42" s="150" t="s">
        <v>283</v>
      </c>
      <c r="F42" s="151" t="s">
        <v>723</v>
      </c>
      <c r="G42" s="151">
        <v>26</v>
      </c>
    </row>
    <row r="43" spans="2:11" ht="12.75" x14ac:dyDescent="0.2">
      <c r="E43" s="150" t="s">
        <v>286</v>
      </c>
      <c r="F43" s="151" t="s">
        <v>724</v>
      </c>
      <c r="G43" s="151">
        <v>27</v>
      </c>
    </row>
    <row r="44" spans="2:11" ht="12.75" x14ac:dyDescent="0.2">
      <c r="E44" s="150" t="s">
        <v>288</v>
      </c>
      <c r="F44" s="151" t="s">
        <v>725</v>
      </c>
      <c r="G44" s="151">
        <v>28</v>
      </c>
    </row>
    <row r="45" spans="2:11" ht="12.75" x14ac:dyDescent="0.2">
      <c r="E45" s="150" t="s">
        <v>290</v>
      </c>
      <c r="F45" s="151" t="s">
        <v>726</v>
      </c>
      <c r="G45" s="151">
        <v>29</v>
      </c>
    </row>
    <row r="46" spans="2:11" ht="12.75" x14ac:dyDescent="0.2">
      <c r="E46" s="150" t="s">
        <v>409</v>
      </c>
      <c r="F46" s="151" t="s">
        <v>409</v>
      </c>
      <c r="G46" s="151">
        <v>30</v>
      </c>
    </row>
    <row r="47" spans="2:11" ht="12.75" x14ac:dyDescent="0.2">
      <c r="E47" s="150" t="s">
        <v>411</v>
      </c>
      <c r="F47" s="151" t="s">
        <v>411</v>
      </c>
      <c r="G47" s="151">
        <v>31</v>
      </c>
    </row>
    <row r="48" spans="2:11" ht="12.75" x14ac:dyDescent="0.2">
      <c r="E48" s="150"/>
      <c r="F48" s="151"/>
      <c r="G48" s="151"/>
    </row>
    <row r="49" spans="5:7" ht="12.75" x14ac:dyDescent="0.2">
      <c r="E49" s="150"/>
      <c r="F49" s="151"/>
      <c r="G49" s="151"/>
    </row>
  </sheetData>
  <sheetProtection algorithmName="SHA-512" hashValue="AtJcMkuHcBS+cpVUanbRlvzdSEzrcshtln/AWwScxQQeacKaaS6yAgqaRXKiMpx9shDDflp2ZnL+ROREmO6gPQ==" saltValue="SVk3mPTtLjTHU4X3HNWeyA==" spinCount="100000" sheet="1" objects="1" scenarios="1" autoFilter="0"/>
  <printOptions horizontalCentered="1"/>
  <pageMargins left="0.489375" right="0.40781250000000002" top="0.75" bottom="0.75" header="0.3" footer="0.3"/>
  <pageSetup paperSize="9" scale="9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62"/>
  <sheetViews>
    <sheetView topLeftCell="V22" workbookViewId="0">
      <selection activeCell="AD60" sqref="AD60"/>
    </sheetView>
  </sheetViews>
  <sheetFormatPr defaultRowHeight="15" x14ac:dyDescent="0.25"/>
  <cols>
    <col min="1" max="1" width="9.28515625" style="356"/>
    <col min="2" max="2" width="4" customWidth="1"/>
    <col min="3" max="10" width="7.5703125" style="28" customWidth="1"/>
    <col min="11" max="11" width="5.28515625" style="28" customWidth="1"/>
    <col min="12" max="12" width="9.28515625" style="356"/>
    <col min="13" max="13" width="4" style="28" customWidth="1"/>
    <col min="14" max="21" width="7.5703125" style="28" customWidth="1"/>
    <col min="22" max="22" width="5.42578125" style="28" customWidth="1"/>
    <col min="23" max="23" width="9.28515625" style="356"/>
    <col min="24" max="24" width="4" style="28" customWidth="1"/>
    <col min="25" max="32" width="7.5703125" style="28" customWidth="1"/>
    <col min="33" max="33" width="5.5703125" style="28" customWidth="1"/>
    <col min="34" max="34" width="9.28515625" style="356"/>
    <col min="35" max="35" width="4" style="28" customWidth="1"/>
    <col min="36" max="43" width="7.5703125" style="28" customWidth="1"/>
  </cols>
  <sheetData>
    <row r="1" spans="1:43" ht="14.45" x14ac:dyDescent="0.3">
      <c r="A1" s="356" t="s">
        <v>1109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357" t="s">
        <v>319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357" t="s">
        <v>320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357" t="s">
        <v>321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-0.37</v>
      </c>
      <c r="D3" s="440">
        <v>-0.39</v>
      </c>
      <c r="E3" s="369">
        <v>-0.36</v>
      </c>
      <c r="F3" s="370">
        <v>-0.35</v>
      </c>
      <c r="G3" s="370">
        <v>-0.33</v>
      </c>
      <c r="H3" s="371">
        <v>-0.33</v>
      </c>
      <c r="I3" s="371">
        <v>-0.31000000000000005</v>
      </c>
      <c r="J3" s="372">
        <v>-0.15</v>
      </c>
      <c r="K3" s="433"/>
      <c r="L3" s="432"/>
      <c r="M3" s="433" t="s">
        <v>186</v>
      </c>
      <c r="N3" s="368">
        <v>-0.42</v>
      </c>
      <c r="O3" s="440">
        <v>-0.44</v>
      </c>
      <c r="P3" s="369">
        <v>-0.41</v>
      </c>
      <c r="Q3" s="370">
        <v>-0.38999999999999996</v>
      </c>
      <c r="R3" s="370">
        <v>-0.37</v>
      </c>
      <c r="S3" s="371">
        <v>-0.37</v>
      </c>
      <c r="T3" s="371">
        <v>-0.35000000000000003</v>
      </c>
      <c r="U3" s="372">
        <v>-0.19</v>
      </c>
      <c r="V3" s="433"/>
      <c r="W3" s="432"/>
      <c r="X3" s="433" t="s">
        <v>186</v>
      </c>
      <c r="Y3" s="368">
        <v>-0.5</v>
      </c>
      <c r="Z3" s="440">
        <v>-0.52</v>
      </c>
      <c r="AA3" s="369">
        <v>-0.49</v>
      </c>
      <c r="AB3" s="370">
        <v>-0.45999999999999996</v>
      </c>
      <c r="AC3" s="370">
        <v>-0.44</v>
      </c>
      <c r="AD3" s="371">
        <v>-0.45</v>
      </c>
      <c r="AE3" s="371">
        <v>-0.43000000000000005</v>
      </c>
      <c r="AF3" s="372">
        <v>-0.27</v>
      </c>
      <c r="AG3" s="433"/>
      <c r="AH3" s="432"/>
      <c r="AI3" s="433" t="s">
        <v>186</v>
      </c>
      <c r="AJ3" s="368">
        <v>-0.63</v>
      </c>
      <c r="AK3" s="440">
        <v>-0.65</v>
      </c>
      <c r="AL3" s="369">
        <v>-0.62</v>
      </c>
      <c r="AM3" s="370">
        <v>-0.56999999999999995</v>
      </c>
      <c r="AN3" s="370">
        <v>-0.55000000000000004</v>
      </c>
      <c r="AO3" s="371">
        <v>-0.53</v>
      </c>
      <c r="AP3" s="371">
        <v>-0.51</v>
      </c>
      <c r="AQ3" s="372">
        <v>-0.35</v>
      </c>
    </row>
    <row r="4" spans="1:43" ht="14.45" x14ac:dyDescent="0.3">
      <c r="A4" s="358"/>
      <c r="B4" t="s">
        <v>213</v>
      </c>
      <c r="C4" s="373">
        <v>-0.4</v>
      </c>
      <c r="D4" s="374">
        <v>-0.37</v>
      </c>
      <c r="E4" s="375">
        <v>-0.36</v>
      </c>
      <c r="F4" s="376">
        <v>-0.36</v>
      </c>
      <c r="G4" s="376">
        <v>-0.34</v>
      </c>
      <c r="H4" s="377">
        <v>-0.34</v>
      </c>
      <c r="I4" s="377">
        <v>-0.33</v>
      </c>
      <c r="J4" s="378">
        <v>-0.15</v>
      </c>
      <c r="K4" s="433"/>
      <c r="L4" s="432"/>
      <c r="M4" s="433" t="s">
        <v>213</v>
      </c>
      <c r="N4" s="373">
        <v>-0.45</v>
      </c>
      <c r="O4" s="374">
        <v>-0.42</v>
      </c>
      <c r="P4" s="375">
        <v>-0.41</v>
      </c>
      <c r="Q4" s="376">
        <v>-0.39999999999999997</v>
      </c>
      <c r="R4" s="376">
        <v>-0.38</v>
      </c>
      <c r="S4" s="377">
        <v>-0.38</v>
      </c>
      <c r="T4" s="377">
        <v>-0.37</v>
      </c>
      <c r="U4" s="378">
        <v>-0.19</v>
      </c>
      <c r="V4" s="433"/>
      <c r="W4" s="432"/>
      <c r="X4" s="433" t="s">
        <v>213</v>
      </c>
      <c r="Y4" s="373">
        <v>-0.53</v>
      </c>
      <c r="Z4" s="374">
        <v>-0.5</v>
      </c>
      <c r="AA4" s="375">
        <v>-0.49</v>
      </c>
      <c r="AB4" s="376">
        <v>-0.47</v>
      </c>
      <c r="AC4" s="376">
        <v>-0.45</v>
      </c>
      <c r="AD4" s="377">
        <v>-0.46</v>
      </c>
      <c r="AE4" s="377">
        <v>-0.45</v>
      </c>
      <c r="AF4" s="378">
        <v>-0.27</v>
      </c>
      <c r="AG4" s="433"/>
      <c r="AH4" s="432"/>
      <c r="AI4" s="433" t="s">
        <v>213</v>
      </c>
      <c r="AJ4" s="373">
        <v>-0.66</v>
      </c>
      <c r="AK4" s="374">
        <v>-0.63</v>
      </c>
      <c r="AL4" s="375">
        <v>-0.62</v>
      </c>
      <c r="AM4" s="376">
        <v>-0.57999999999999996</v>
      </c>
      <c r="AN4" s="376">
        <v>-0.56000000000000005</v>
      </c>
      <c r="AO4" s="377">
        <v>-0.54</v>
      </c>
      <c r="AP4" s="377">
        <v>-0.53</v>
      </c>
      <c r="AQ4" s="378">
        <v>-0.35</v>
      </c>
    </row>
    <row r="5" spans="1:43" ht="14.45" x14ac:dyDescent="0.3">
      <c r="A5" s="358"/>
      <c r="B5" t="s">
        <v>233</v>
      </c>
      <c r="C5" s="379">
        <v>-0.36</v>
      </c>
      <c r="D5" s="380">
        <v>-0.36</v>
      </c>
      <c r="E5" s="381">
        <v>-0.34</v>
      </c>
      <c r="F5" s="376">
        <v>-0.33</v>
      </c>
      <c r="G5" s="376">
        <v>-0.32</v>
      </c>
      <c r="H5" s="377">
        <v>-0.33</v>
      </c>
      <c r="I5" s="377">
        <v>-0.32</v>
      </c>
      <c r="J5" s="378">
        <v>-0.15</v>
      </c>
      <c r="K5" s="433"/>
      <c r="L5" s="432"/>
      <c r="M5" s="433" t="s">
        <v>233</v>
      </c>
      <c r="N5" s="379">
        <v>-0.41</v>
      </c>
      <c r="O5" s="380">
        <v>-0.41</v>
      </c>
      <c r="P5" s="381">
        <v>-0.39</v>
      </c>
      <c r="Q5" s="376">
        <v>-0.37</v>
      </c>
      <c r="R5" s="376">
        <v>-0.36</v>
      </c>
      <c r="S5" s="377">
        <v>-0.37</v>
      </c>
      <c r="T5" s="377">
        <v>-0.36</v>
      </c>
      <c r="U5" s="378">
        <v>-0.19</v>
      </c>
      <c r="V5" s="433"/>
      <c r="W5" s="432"/>
      <c r="X5" s="433" t="s">
        <v>233</v>
      </c>
      <c r="Y5" s="379">
        <v>-0.49</v>
      </c>
      <c r="Z5" s="380">
        <v>-0.49</v>
      </c>
      <c r="AA5" s="381">
        <v>-0.47000000000000003</v>
      </c>
      <c r="AB5" s="376">
        <v>-0.44</v>
      </c>
      <c r="AC5" s="376">
        <v>-0.43</v>
      </c>
      <c r="AD5" s="377">
        <v>-0.45</v>
      </c>
      <c r="AE5" s="377">
        <v>-0.44</v>
      </c>
      <c r="AF5" s="378">
        <v>-0.27</v>
      </c>
      <c r="AG5" s="433"/>
      <c r="AH5" s="432"/>
      <c r="AI5" s="433" t="s">
        <v>233</v>
      </c>
      <c r="AJ5" s="379">
        <v>-0.62</v>
      </c>
      <c r="AK5" s="380">
        <v>-0.62</v>
      </c>
      <c r="AL5" s="381">
        <v>-0.60000000000000009</v>
      </c>
      <c r="AM5" s="376">
        <v>-0.55000000000000004</v>
      </c>
      <c r="AN5" s="376">
        <v>-0.54</v>
      </c>
      <c r="AO5" s="377">
        <v>-0.53</v>
      </c>
      <c r="AP5" s="377">
        <v>-0.52</v>
      </c>
      <c r="AQ5" s="378">
        <v>-0.35</v>
      </c>
    </row>
    <row r="6" spans="1:43" ht="14.45" x14ac:dyDescent="0.3">
      <c r="A6" s="358"/>
      <c r="B6" t="s">
        <v>215</v>
      </c>
      <c r="C6" s="382">
        <v>-0.38</v>
      </c>
      <c r="D6" s="383">
        <v>-0.35</v>
      </c>
      <c r="E6" s="383">
        <v>-0.34</v>
      </c>
      <c r="F6" s="384">
        <v>-0.33</v>
      </c>
      <c r="G6" s="384">
        <v>-0.31000000000000005</v>
      </c>
      <c r="H6" s="393">
        <v>-0.33</v>
      </c>
      <c r="I6" s="393">
        <v>-0.33</v>
      </c>
      <c r="J6" s="394">
        <v>-0.12</v>
      </c>
      <c r="K6" s="433"/>
      <c r="L6" s="432"/>
      <c r="M6" s="433" t="s">
        <v>215</v>
      </c>
      <c r="N6" s="382">
        <v>-0.42</v>
      </c>
      <c r="O6" s="383">
        <v>-0.38999999999999996</v>
      </c>
      <c r="P6" s="383">
        <v>-0.38</v>
      </c>
      <c r="Q6" s="384">
        <v>-0.37</v>
      </c>
      <c r="R6" s="384">
        <v>-0.35000000000000003</v>
      </c>
      <c r="S6" s="393">
        <v>-0.37</v>
      </c>
      <c r="T6" s="393">
        <v>-0.37</v>
      </c>
      <c r="U6" s="394">
        <v>-0.16</v>
      </c>
      <c r="V6" s="433"/>
      <c r="W6" s="432"/>
      <c r="X6" s="433" t="s">
        <v>215</v>
      </c>
      <c r="Y6" s="382">
        <v>-0.5</v>
      </c>
      <c r="Z6" s="383">
        <v>-0.47</v>
      </c>
      <c r="AA6" s="383">
        <v>-0.46</v>
      </c>
      <c r="AB6" s="384">
        <v>-0.45</v>
      </c>
      <c r="AC6" s="384">
        <v>-0.43000000000000005</v>
      </c>
      <c r="AD6" s="393">
        <v>-0.45</v>
      </c>
      <c r="AE6" s="393">
        <v>-0.45</v>
      </c>
      <c r="AF6" s="394">
        <v>-0.24</v>
      </c>
      <c r="AG6" s="433"/>
      <c r="AH6" s="432"/>
      <c r="AI6" s="433" t="s">
        <v>215</v>
      </c>
      <c r="AJ6" s="382">
        <v>-0.64</v>
      </c>
      <c r="AK6" s="383">
        <v>-0.61</v>
      </c>
      <c r="AL6" s="383">
        <v>-0.60000000000000009</v>
      </c>
      <c r="AM6" s="384">
        <v>-0.53</v>
      </c>
      <c r="AN6" s="384">
        <v>-0.51</v>
      </c>
      <c r="AO6" s="393">
        <v>-0.53</v>
      </c>
      <c r="AP6" s="393">
        <v>-0.53</v>
      </c>
      <c r="AQ6" s="394">
        <v>-0.32</v>
      </c>
    </row>
    <row r="7" spans="1:43" ht="14.45" x14ac:dyDescent="0.3">
      <c r="A7" s="358"/>
      <c r="B7" t="s">
        <v>250</v>
      </c>
      <c r="C7" s="382">
        <v>-0.37</v>
      </c>
      <c r="D7" s="383">
        <v>-0.35</v>
      </c>
      <c r="E7" s="383">
        <v>-0.33</v>
      </c>
      <c r="F7" s="384">
        <v>-0.32</v>
      </c>
      <c r="G7" s="384">
        <v>-0.31000000000000005</v>
      </c>
      <c r="H7" s="393">
        <v>-0.33</v>
      </c>
      <c r="I7" s="393">
        <v>-0.33</v>
      </c>
      <c r="J7" s="394">
        <v>-0.09</v>
      </c>
      <c r="K7" s="433"/>
      <c r="L7" s="432"/>
      <c r="M7" s="433" t="s">
        <v>250</v>
      </c>
      <c r="N7" s="382">
        <v>-0.41</v>
      </c>
      <c r="O7" s="383">
        <v>-0.38999999999999996</v>
      </c>
      <c r="P7" s="383">
        <v>-0.37</v>
      </c>
      <c r="Q7" s="384">
        <v>-0.36</v>
      </c>
      <c r="R7" s="384">
        <v>-0.35000000000000003</v>
      </c>
      <c r="S7" s="393">
        <v>-0.37</v>
      </c>
      <c r="T7" s="393">
        <v>-0.37</v>
      </c>
      <c r="U7" s="394">
        <v>-0.13</v>
      </c>
      <c r="V7" s="433"/>
      <c r="W7" s="432"/>
      <c r="X7" s="433" t="s">
        <v>250</v>
      </c>
      <c r="Y7" s="382">
        <v>-0.49</v>
      </c>
      <c r="Z7" s="383">
        <v>-0.47</v>
      </c>
      <c r="AA7" s="383">
        <v>-0.45</v>
      </c>
      <c r="AB7" s="384">
        <v>-0.44</v>
      </c>
      <c r="AC7" s="384">
        <v>-0.43000000000000005</v>
      </c>
      <c r="AD7" s="393">
        <v>-0.45</v>
      </c>
      <c r="AE7" s="393">
        <v>-0.45</v>
      </c>
      <c r="AF7" s="394">
        <v>-0.21</v>
      </c>
      <c r="AG7" s="433"/>
      <c r="AH7" s="432"/>
      <c r="AI7" s="433" t="s">
        <v>250</v>
      </c>
      <c r="AJ7" s="382">
        <v>-0.63</v>
      </c>
      <c r="AK7" s="383">
        <v>-0.61</v>
      </c>
      <c r="AL7" s="383">
        <v>-0.59000000000000008</v>
      </c>
      <c r="AM7" s="384">
        <v>-0.52</v>
      </c>
      <c r="AN7" s="384">
        <v>-0.51</v>
      </c>
      <c r="AO7" s="393">
        <v>-0.53</v>
      </c>
      <c r="AP7" s="393">
        <v>-0.53</v>
      </c>
      <c r="AQ7" s="394">
        <v>-0.29000000000000004</v>
      </c>
    </row>
    <row r="8" spans="1:43" ht="14.45" x14ac:dyDescent="0.3">
      <c r="A8" s="358"/>
      <c r="B8" t="s">
        <v>258</v>
      </c>
      <c r="C8" s="382">
        <v>-0.36</v>
      </c>
      <c r="D8" s="383">
        <v>-0.35</v>
      </c>
      <c r="E8" s="383">
        <v>-0.33</v>
      </c>
      <c r="F8" s="384">
        <v>-0.32</v>
      </c>
      <c r="G8" s="384">
        <v>-0.30000000000000004</v>
      </c>
      <c r="H8" s="393">
        <v>-0.32</v>
      </c>
      <c r="I8" s="393">
        <v>-0.31000000000000005</v>
      </c>
      <c r="J8" s="394">
        <v>-0.09</v>
      </c>
      <c r="K8" s="433"/>
      <c r="L8" s="432"/>
      <c r="M8" s="433" t="s">
        <v>258</v>
      </c>
      <c r="N8" s="382">
        <v>-0.39999999999999997</v>
      </c>
      <c r="O8" s="383">
        <v>-0.38999999999999996</v>
      </c>
      <c r="P8" s="383">
        <v>-0.37</v>
      </c>
      <c r="Q8" s="384">
        <v>-0.36</v>
      </c>
      <c r="R8" s="384">
        <v>-0.34</v>
      </c>
      <c r="S8" s="393">
        <v>-0.36</v>
      </c>
      <c r="T8" s="393">
        <v>-0.35000000000000003</v>
      </c>
      <c r="U8" s="394">
        <v>-0.13</v>
      </c>
      <c r="V8" s="433"/>
      <c r="W8" s="432"/>
      <c r="X8" s="433" t="s">
        <v>258</v>
      </c>
      <c r="Y8" s="382">
        <v>-0.48</v>
      </c>
      <c r="Z8" s="383">
        <v>-0.47</v>
      </c>
      <c r="AA8" s="383">
        <v>-0.45</v>
      </c>
      <c r="AB8" s="384">
        <v>-0.44</v>
      </c>
      <c r="AC8" s="384">
        <v>-0.42000000000000004</v>
      </c>
      <c r="AD8" s="393">
        <v>-0.44</v>
      </c>
      <c r="AE8" s="393">
        <v>-0.43000000000000005</v>
      </c>
      <c r="AF8" s="394">
        <v>-0.21</v>
      </c>
      <c r="AG8" s="433"/>
      <c r="AH8" s="432"/>
      <c r="AI8" s="433" t="s">
        <v>258</v>
      </c>
      <c r="AJ8" s="382">
        <v>-0.62</v>
      </c>
      <c r="AK8" s="383">
        <v>-0.61</v>
      </c>
      <c r="AL8" s="383">
        <v>-0.59000000000000008</v>
      </c>
      <c r="AM8" s="384">
        <v>-0.52</v>
      </c>
      <c r="AN8" s="384">
        <v>-0.5</v>
      </c>
      <c r="AO8" s="393">
        <v>-0.52</v>
      </c>
      <c r="AP8" s="393">
        <v>-0.51</v>
      </c>
      <c r="AQ8" s="394">
        <v>-0.29000000000000004</v>
      </c>
    </row>
    <row r="9" spans="1:43" ht="14.45" x14ac:dyDescent="0.3">
      <c r="A9" s="358"/>
      <c r="B9" t="s">
        <v>265</v>
      </c>
      <c r="C9" s="385">
        <v>-0.37</v>
      </c>
      <c r="D9" s="386">
        <v>-0.36</v>
      </c>
      <c r="E9" s="386">
        <v>-0.34</v>
      </c>
      <c r="F9" s="387">
        <v>-0.33</v>
      </c>
      <c r="G9" s="387">
        <v>-0.32</v>
      </c>
      <c r="H9" s="441">
        <v>-0.32</v>
      </c>
      <c r="I9" s="441">
        <v>-0.31000000000000005</v>
      </c>
      <c r="J9" s="442">
        <v>-0.09</v>
      </c>
      <c r="K9" s="433"/>
      <c r="L9" s="432"/>
      <c r="M9" s="433" t="s">
        <v>265</v>
      </c>
      <c r="N9" s="385">
        <v>-0.41</v>
      </c>
      <c r="O9" s="386">
        <v>-0.39999999999999997</v>
      </c>
      <c r="P9" s="386">
        <v>-0.38</v>
      </c>
      <c r="Q9" s="387">
        <v>-0.37</v>
      </c>
      <c r="R9" s="387">
        <v>-0.36</v>
      </c>
      <c r="S9" s="441">
        <v>-0.35</v>
      </c>
      <c r="T9" s="441">
        <v>-0.34000000000000008</v>
      </c>
      <c r="U9" s="442">
        <v>-0.12</v>
      </c>
      <c r="V9" s="433"/>
      <c r="W9" s="432"/>
      <c r="X9" s="433" t="s">
        <v>265</v>
      </c>
      <c r="Y9" s="385">
        <v>-0.49</v>
      </c>
      <c r="Z9" s="386">
        <v>-0.48</v>
      </c>
      <c r="AA9" s="386">
        <v>-0.46</v>
      </c>
      <c r="AB9" s="387">
        <v>-0.45</v>
      </c>
      <c r="AC9" s="387">
        <v>-0.44</v>
      </c>
      <c r="AD9" s="441">
        <v>-0.44</v>
      </c>
      <c r="AE9" s="441">
        <v>-0.43000000000000005</v>
      </c>
      <c r="AF9" s="442">
        <v>-0.21</v>
      </c>
      <c r="AG9" s="433"/>
      <c r="AH9" s="432"/>
      <c r="AI9" s="433" t="s">
        <v>265</v>
      </c>
      <c r="AJ9" s="385">
        <v>-0.63</v>
      </c>
      <c r="AK9" s="386">
        <v>-0.62</v>
      </c>
      <c r="AL9" s="386">
        <v>-0.60000000000000009</v>
      </c>
      <c r="AM9" s="387">
        <v>-0.53</v>
      </c>
      <c r="AN9" s="387">
        <v>-0.52</v>
      </c>
      <c r="AO9" s="441">
        <v>-0.52</v>
      </c>
      <c r="AP9" s="441">
        <v>-0.51</v>
      </c>
      <c r="AQ9" s="442">
        <v>-0.29000000000000004</v>
      </c>
    </row>
    <row r="10" spans="1:43" ht="14.45" x14ac:dyDescent="0.3">
      <c r="A10" s="358"/>
      <c r="B10" t="s">
        <v>273</v>
      </c>
      <c r="C10" s="385">
        <v>-0.36</v>
      </c>
      <c r="D10" s="386">
        <v>-0.35</v>
      </c>
      <c r="E10" s="386">
        <v>-0.33</v>
      </c>
      <c r="F10" s="387">
        <v>-0.33</v>
      </c>
      <c r="G10" s="387">
        <v>-0.32</v>
      </c>
      <c r="H10" s="441">
        <v>-0.32</v>
      </c>
      <c r="I10" s="441">
        <v>-0.31</v>
      </c>
      <c r="J10" s="442">
        <v>-0.09</v>
      </c>
      <c r="K10" s="433"/>
      <c r="L10" s="432"/>
      <c r="M10" s="433" t="s">
        <v>273</v>
      </c>
      <c r="N10" s="385">
        <v>-0.39999999999999997</v>
      </c>
      <c r="O10" s="386">
        <v>-0.38999999999999996</v>
      </c>
      <c r="P10" s="386">
        <v>-0.37</v>
      </c>
      <c r="Q10" s="387">
        <v>-0.37</v>
      </c>
      <c r="R10" s="387">
        <v>-0.36</v>
      </c>
      <c r="S10" s="441">
        <v>-0.35</v>
      </c>
      <c r="T10" s="441">
        <v>-0.33999999999999997</v>
      </c>
      <c r="U10" s="442">
        <v>-0.12</v>
      </c>
      <c r="V10" s="432"/>
      <c r="W10" s="432"/>
      <c r="X10" s="433" t="s">
        <v>273</v>
      </c>
      <c r="Y10" s="385">
        <v>-0.48</v>
      </c>
      <c r="Z10" s="386">
        <v>-0.47</v>
      </c>
      <c r="AA10" s="386">
        <v>-0.45</v>
      </c>
      <c r="AB10" s="387">
        <v>-0.45</v>
      </c>
      <c r="AC10" s="387">
        <v>-0.44</v>
      </c>
      <c r="AD10" s="441">
        <v>-0.44</v>
      </c>
      <c r="AE10" s="441">
        <v>-0.43</v>
      </c>
      <c r="AF10" s="442">
        <v>-0.21</v>
      </c>
      <c r="AG10" s="433"/>
      <c r="AH10" s="432"/>
      <c r="AI10" s="433" t="s">
        <v>273</v>
      </c>
      <c r="AJ10" s="385">
        <v>-0.62</v>
      </c>
      <c r="AK10" s="386">
        <v>-0.61</v>
      </c>
      <c r="AL10" s="386">
        <v>-0.59000000000000008</v>
      </c>
      <c r="AM10" s="387">
        <v>-0.53</v>
      </c>
      <c r="AN10" s="387">
        <v>-0.52</v>
      </c>
      <c r="AO10" s="441">
        <v>-0.52</v>
      </c>
      <c r="AP10" s="441">
        <v>-0.51</v>
      </c>
      <c r="AQ10" s="442">
        <v>-0.29000000000000004</v>
      </c>
    </row>
    <row r="11" spans="1:43" ht="14.45" x14ac:dyDescent="0.3">
      <c r="A11" s="358"/>
      <c r="B11" t="s">
        <v>279</v>
      </c>
      <c r="C11" s="385">
        <v>-0.36</v>
      </c>
      <c r="D11" s="386">
        <v>-0.35</v>
      </c>
      <c r="E11" s="386">
        <v>-0.33</v>
      </c>
      <c r="F11" s="387">
        <v>-0.32</v>
      </c>
      <c r="G11" s="387">
        <v>-0.32</v>
      </c>
      <c r="H11" s="441">
        <v>-0.31</v>
      </c>
      <c r="I11" s="441">
        <v>-0.31</v>
      </c>
      <c r="J11" s="442">
        <v>-0.11</v>
      </c>
      <c r="K11" s="433"/>
      <c r="L11" s="432"/>
      <c r="M11" s="433" t="s">
        <v>279</v>
      </c>
      <c r="N11" s="385">
        <v>-0.39999999999999997</v>
      </c>
      <c r="O11" s="386">
        <v>-0.38999999999999996</v>
      </c>
      <c r="P11" s="386">
        <v>-0.37</v>
      </c>
      <c r="Q11" s="387">
        <v>-0.36</v>
      </c>
      <c r="R11" s="387">
        <v>-0.36</v>
      </c>
      <c r="S11" s="441">
        <v>-0.33999999999999997</v>
      </c>
      <c r="T11" s="441">
        <v>-0.33999999999999997</v>
      </c>
      <c r="U11" s="442">
        <v>-0.14000000000000001</v>
      </c>
      <c r="V11" s="433"/>
      <c r="W11" s="427"/>
      <c r="X11" s="433" t="s">
        <v>279</v>
      </c>
      <c r="Y11" s="385">
        <v>-0.48</v>
      </c>
      <c r="Z11" s="386">
        <v>-0.47</v>
      </c>
      <c r="AA11" s="386">
        <v>-0.45</v>
      </c>
      <c r="AB11" s="387">
        <v>-0.44</v>
      </c>
      <c r="AC11" s="387">
        <v>-0.44</v>
      </c>
      <c r="AD11" s="441">
        <v>-0.43</v>
      </c>
      <c r="AE11" s="441">
        <v>-0.43</v>
      </c>
      <c r="AF11" s="442">
        <v>-0.22999999999999998</v>
      </c>
      <c r="AG11" s="433"/>
      <c r="AH11" s="432"/>
      <c r="AI11" s="433" t="s">
        <v>279</v>
      </c>
      <c r="AJ11" s="385">
        <v>-0.62</v>
      </c>
      <c r="AK11" s="386">
        <v>-0.61</v>
      </c>
      <c r="AL11" s="386">
        <v>-0.59000000000000008</v>
      </c>
      <c r="AM11" s="387">
        <v>-0.52</v>
      </c>
      <c r="AN11" s="387">
        <v>-0.52</v>
      </c>
      <c r="AO11" s="441">
        <v>-0.51</v>
      </c>
      <c r="AP11" s="441">
        <v>-0.51</v>
      </c>
      <c r="AQ11" s="442">
        <v>-0.31</v>
      </c>
    </row>
    <row r="12" spans="1:43" ht="14.45" x14ac:dyDescent="0.3">
      <c r="A12" s="358"/>
      <c r="B12" t="s">
        <v>285</v>
      </c>
      <c r="C12" s="388">
        <v>-0.36</v>
      </c>
      <c r="D12" s="389">
        <v>-0.35</v>
      </c>
      <c r="E12" s="389">
        <v>-0.34</v>
      </c>
      <c r="F12" s="390">
        <v>-0.32</v>
      </c>
      <c r="G12" s="390">
        <v>-0.31</v>
      </c>
      <c r="H12" s="443">
        <v>-0.32</v>
      </c>
      <c r="I12" s="443">
        <v>-0.32</v>
      </c>
      <c r="J12" s="444">
        <v>-0.19</v>
      </c>
      <c r="K12" s="433"/>
      <c r="L12" s="432"/>
      <c r="M12" s="433" t="s">
        <v>285</v>
      </c>
      <c r="N12" s="388">
        <v>-0.39999999999999997</v>
      </c>
      <c r="O12" s="389">
        <v>-0.38999999999999996</v>
      </c>
      <c r="P12" s="389">
        <v>-0.38</v>
      </c>
      <c r="Q12" s="390">
        <v>-0.36</v>
      </c>
      <c r="R12" s="390">
        <v>-0.35</v>
      </c>
      <c r="S12" s="443">
        <v>-0.35</v>
      </c>
      <c r="T12" s="443">
        <v>-0.35</v>
      </c>
      <c r="U12" s="444">
        <v>-0.22</v>
      </c>
      <c r="V12" s="433"/>
      <c r="W12" s="432"/>
      <c r="X12" s="433" t="s">
        <v>285</v>
      </c>
      <c r="Y12" s="388">
        <v>-0.48</v>
      </c>
      <c r="Z12" s="389">
        <v>-0.47</v>
      </c>
      <c r="AA12" s="389">
        <v>-0.46</v>
      </c>
      <c r="AB12" s="390">
        <v>-0.44</v>
      </c>
      <c r="AC12" s="390">
        <v>-0.43</v>
      </c>
      <c r="AD12" s="443">
        <v>-0.44</v>
      </c>
      <c r="AE12" s="443">
        <v>-0.44</v>
      </c>
      <c r="AF12" s="444">
        <v>-0.31</v>
      </c>
      <c r="AG12" s="433"/>
      <c r="AH12" s="432"/>
      <c r="AI12" s="433" t="s">
        <v>285</v>
      </c>
      <c r="AJ12" s="388">
        <v>-0.62</v>
      </c>
      <c r="AK12" s="389">
        <v>-0.61</v>
      </c>
      <c r="AL12" s="389">
        <v>-0.60000000000000009</v>
      </c>
      <c r="AM12" s="390">
        <v>-0.52</v>
      </c>
      <c r="AN12" s="390">
        <v>-0.51</v>
      </c>
      <c r="AO12" s="443">
        <v>-0.52</v>
      </c>
      <c r="AP12" s="443">
        <v>-0.52</v>
      </c>
      <c r="AQ12" s="444">
        <v>-0.39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2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2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2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430" t="s">
        <v>323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430" t="s">
        <v>324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430" t="s">
        <v>325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-0.43</v>
      </c>
      <c r="D15" s="440">
        <v>-0.45</v>
      </c>
      <c r="E15" s="369">
        <v>-0.42</v>
      </c>
      <c r="F15" s="370">
        <v>-0.39999999999999997</v>
      </c>
      <c r="G15" s="370">
        <v>-0.38</v>
      </c>
      <c r="H15" s="371">
        <v>-0.37</v>
      </c>
      <c r="I15" s="371">
        <v>-0.35000000000000003</v>
      </c>
      <c r="J15" s="372">
        <v>-0.19</v>
      </c>
      <c r="K15" s="433"/>
      <c r="L15" s="432"/>
      <c r="M15" s="433" t="s">
        <v>186</v>
      </c>
      <c r="N15" s="368">
        <v>-0.45999999999999996</v>
      </c>
      <c r="O15" s="440">
        <v>-0.48</v>
      </c>
      <c r="P15" s="369">
        <v>-0.44999999999999996</v>
      </c>
      <c r="Q15" s="370">
        <v>-0.41999999999999993</v>
      </c>
      <c r="R15" s="370">
        <v>-0.4</v>
      </c>
      <c r="S15" s="371">
        <v>-0.4</v>
      </c>
      <c r="T15" s="371">
        <v>-0.38</v>
      </c>
      <c r="U15" s="372">
        <v>-0.22</v>
      </c>
      <c r="V15" s="433"/>
      <c r="W15" s="432"/>
      <c r="X15" s="433" t="s">
        <v>186</v>
      </c>
      <c r="Y15" s="368">
        <v>-0.54</v>
      </c>
      <c r="Z15" s="440">
        <v>-0.56000000000000005</v>
      </c>
      <c r="AA15" s="369">
        <v>-0.53</v>
      </c>
      <c r="AB15" s="370">
        <v>-0.49</v>
      </c>
      <c r="AC15" s="370">
        <v>-0.47</v>
      </c>
      <c r="AD15" s="371">
        <v>-0.48</v>
      </c>
      <c r="AE15" s="371">
        <v>-0.46000000000000008</v>
      </c>
      <c r="AF15" s="372">
        <v>-0.30000000000000004</v>
      </c>
      <c r="AG15" s="433"/>
      <c r="AH15" s="432"/>
      <c r="AI15" s="433" t="s">
        <v>186</v>
      </c>
      <c r="AJ15" s="368">
        <v>-0.67</v>
      </c>
      <c r="AK15" s="440">
        <v>-0.69000000000000006</v>
      </c>
      <c r="AL15" s="369">
        <v>-0.66</v>
      </c>
      <c r="AM15" s="370">
        <v>-0.6</v>
      </c>
      <c r="AN15" s="370">
        <v>-0.58000000000000007</v>
      </c>
      <c r="AO15" s="371">
        <v>-0.56000000000000005</v>
      </c>
      <c r="AP15" s="371">
        <v>-0.54</v>
      </c>
      <c r="AQ15" s="372">
        <v>-0.38</v>
      </c>
    </row>
    <row r="16" spans="1:43" ht="14.45" x14ac:dyDescent="0.3">
      <c r="A16" s="358"/>
      <c r="B16" t="s">
        <v>213</v>
      </c>
      <c r="C16" s="373">
        <v>-0.46</v>
      </c>
      <c r="D16" s="374">
        <v>-0.43</v>
      </c>
      <c r="E16" s="375">
        <v>-0.42</v>
      </c>
      <c r="F16" s="376">
        <v>-0.41</v>
      </c>
      <c r="G16" s="376">
        <v>-0.39</v>
      </c>
      <c r="H16" s="377">
        <v>-0.38</v>
      </c>
      <c r="I16" s="377">
        <v>-0.37</v>
      </c>
      <c r="J16" s="378">
        <v>-0.19</v>
      </c>
      <c r="K16" s="433"/>
      <c r="L16" s="432"/>
      <c r="M16" s="433" t="s">
        <v>213</v>
      </c>
      <c r="N16" s="373">
        <v>-0.49</v>
      </c>
      <c r="O16" s="374">
        <v>-0.45999999999999996</v>
      </c>
      <c r="P16" s="375">
        <v>-0.44999999999999996</v>
      </c>
      <c r="Q16" s="376">
        <v>-0.42999999999999994</v>
      </c>
      <c r="R16" s="376">
        <v>-0.41000000000000003</v>
      </c>
      <c r="S16" s="377">
        <v>-0.41000000000000003</v>
      </c>
      <c r="T16" s="377">
        <v>-0.4</v>
      </c>
      <c r="U16" s="378">
        <v>-0.22</v>
      </c>
      <c r="V16" s="433"/>
      <c r="W16" s="432"/>
      <c r="X16" s="433" t="s">
        <v>213</v>
      </c>
      <c r="Y16" s="373">
        <v>-0.57000000000000006</v>
      </c>
      <c r="Z16" s="374">
        <v>-0.54</v>
      </c>
      <c r="AA16" s="375">
        <v>-0.53</v>
      </c>
      <c r="AB16" s="376">
        <v>-0.5</v>
      </c>
      <c r="AC16" s="376">
        <v>-0.48</v>
      </c>
      <c r="AD16" s="377">
        <v>-0.49</v>
      </c>
      <c r="AE16" s="377">
        <v>-0.48</v>
      </c>
      <c r="AF16" s="378">
        <v>-0.30000000000000004</v>
      </c>
      <c r="AG16" s="433"/>
      <c r="AH16" s="432"/>
      <c r="AI16" s="433" t="s">
        <v>213</v>
      </c>
      <c r="AJ16" s="373">
        <v>-0.70000000000000007</v>
      </c>
      <c r="AK16" s="374">
        <v>-0.67</v>
      </c>
      <c r="AL16" s="375">
        <v>-0.66</v>
      </c>
      <c r="AM16" s="376">
        <v>-0.61</v>
      </c>
      <c r="AN16" s="376">
        <v>-0.59000000000000008</v>
      </c>
      <c r="AO16" s="377">
        <v>-0.57000000000000006</v>
      </c>
      <c r="AP16" s="377">
        <v>-0.56000000000000005</v>
      </c>
      <c r="AQ16" s="378">
        <v>-0.38</v>
      </c>
    </row>
    <row r="17" spans="1:43" ht="14.45" x14ac:dyDescent="0.3">
      <c r="A17" s="358"/>
      <c r="B17" t="s">
        <v>233</v>
      </c>
      <c r="C17" s="379">
        <v>-0.42</v>
      </c>
      <c r="D17" s="380">
        <v>-0.42</v>
      </c>
      <c r="E17" s="381">
        <v>-0.4</v>
      </c>
      <c r="F17" s="376">
        <v>-0.38</v>
      </c>
      <c r="G17" s="376">
        <v>-0.37</v>
      </c>
      <c r="H17" s="377">
        <v>-0.37</v>
      </c>
      <c r="I17" s="377">
        <v>-0.36</v>
      </c>
      <c r="J17" s="378">
        <v>-0.19</v>
      </c>
      <c r="K17" s="433"/>
      <c r="L17" s="432"/>
      <c r="M17" s="433" t="s">
        <v>233</v>
      </c>
      <c r="N17" s="379">
        <v>-0.44999999999999996</v>
      </c>
      <c r="O17" s="380">
        <v>-0.44999999999999996</v>
      </c>
      <c r="P17" s="381">
        <v>-0.43</v>
      </c>
      <c r="Q17" s="376">
        <v>-0.4</v>
      </c>
      <c r="R17" s="376">
        <v>-0.39</v>
      </c>
      <c r="S17" s="377">
        <v>-0.4</v>
      </c>
      <c r="T17" s="377">
        <v>-0.39</v>
      </c>
      <c r="U17" s="378">
        <v>-0.22</v>
      </c>
      <c r="V17" s="433"/>
      <c r="W17" s="432"/>
      <c r="X17" s="433" t="s">
        <v>233</v>
      </c>
      <c r="Y17" s="379">
        <v>-0.53</v>
      </c>
      <c r="Z17" s="380">
        <v>-0.53</v>
      </c>
      <c r="AA17" s="381">
        <v>-0.51</v>
      </c>
      <c r="AB17" s="376">
        <v>-0.47</v>
      </c>
      <c r="AC17" s="376">
        <v>-0.45999999999999996</v>
      </c>
      <c r="AD17" s="377">
        <v>-0.48</v>
      </c>
      <c r="AE17" s="377">
        <v>-0.47</v>
      </c>
      <c r="AF17" s="378">
        <v>-0.30000000000000004</v>
      </c>
      <c r="AG17" s="433"/>
      <c r="AH17" s="432"/>
      <c r="AI17" s="433" t="s">
        <v>233</v>
      </c>
      <c r="AJ17" s="379">
        <v>-0.66</v>
      </c>
      <c r="AK17" s="380">
        <v>-0.66</v>
      </c>
      <c r="AL17" s="381">
        <v>-0.64000000000000012</v>
      </c>
      <c r="AM17" s="376">
        <v>-0.58000000000000007</v>
      </c>
      <c r="AN17" s="376">
        <v>-0.57000000000000006</v>
      </c>
      <c r="AO17" s="377">
        <v>-0.56000000000000005</v>
      </c>
      <c r="AP17" s="377">
        <v>-0.55000000000000004</v>
      </c>
      <c r="AQ17" s="378">
        <v>-0.38</v>
      </c>
    </row>
    <row r="18" spans="1:43" ht="14.45" x14ac:dyDescent="0.3">
      <c r="A18" s="358"/>
      <c r="B18" t="s">
        <v>215</v>
      </c>
      <c r="C18" s="382">
        <v>-0.43</v>
      </c>
      <c r="D18" s="383">
        <v>-0.39999999999999997</v>
      </c>
      <c r="E18" s="383">
        <v>-0.39</v>
      </c>
      <c r="F18" s="384">
        <v>-0.38</v>
      </c>
      <c r="G18" s="384">
        <v>-0.36000000000000004</v>
      </c>
      <c r="H18" s="393">
        <v>-0.37</v>
      </c>
      <c r="I18" s="393">
        <v>-0.37</v>
      </c>
      <c r="J18" s="394">
        <v>-0.16</v>
      </c>
      <c r="K18" s="433"/>
      <c r="L18" s="432"/>
      <c r="M18" s="433" t="s">
        <v>215</v>
      </c>
      <c r="N18" s="382">
        <v>-0.45999999999999996</v>
      </c>
      <c r="O18" s="383">
        <v>-0.42999999999999994</v>
      </c>
      <c r="P18" s="383">
        <v>-0.42</v>
      </c>
      <c r="Q18" s="384">
        <v>-0.4</v>
      </c>
      <c r="R18" s="384">
        <v>-0.38</v>
      </c>
      <c r="S18" s="393">
        <v>-0.4</v>
      </c>
      <c r="T18" s="393">
        <v>-0.4</v>
      </c>
      <c r="U18" s="394">
        <v>-0.19</v>
      </c>
      <c r="V18" s="433"/>
      <c r="W18" s="432"/>
      <c r="X18" s="433" t="s">
        <v>215</v>
      </c>
      <c r="Y18" s="382">
        <v>-0.54</v>
      </c>
      <c r="Z18" s="383">
        <v>-0.51</v>
      </c>
      <c r="AA18" s="383">
        <v>-0.5</v>
      </c>
      <c r="AB18" s="384">
        <v>-0.48</v>
      </c>
      <c r="AC18" s="384">
        <v>-0.46000000000000008</v>
      </c>
      <c r="AD18" s="393">
        <v>-0.48</v>
      </c>
      <c r="AE18" s="393">
        <v>-0.48</v>
      </c>
      <c r="AF18" s="394">
        <v>-0.27</v>
      </c>
      <c r="AG18" s="433"/>
      <c r="AH18" s="432"/>
      <c r="AI18" s="433" t="s">
        <v>215</v>
      </c>
      <c r="AJ18" s="382">
        <v>-0.68</v>
      </c>
      <c r="AK18" s="383">
        <v>-0.65</v>
      </c>
      <c r="AL18" s="383">
        <v>-0.64000000000000012</v>
      </c>
      <c r="AM18" s="384">
        <v>-0.56000000000000005</v>
      </c>
      <c r="AN18" s="384">
        <v>-0.54</v>
      </c>
      <c r="AO18" s="393">
        <v>-0.56000000000000005</v>
      </c>
      <c r="AP18" s="393">
        <v>-0.56000000000000005</v>
      </c>
      <c r="AQ18" s="394">
        <v>-0.35</v>
      </c>
    </row>
    <row r="19" spans="1:43" ht="14.45" x14ac:dyDescent="0.3">
      <c r="A19" s="358"/>
      <c r="B19" t="s">
        <v>250</v>
      </c>
      <c r="C19" s="382">
        <v>-0.42</v>
      </c>
      <c r="D19" s="383">
        <v>-0.39999999999999997</v>
      </c>
      <c r="E19" s="383">
        <v>-0.38</v>
      </c>
      <c r="F19" s="384">
        <v>-0.37</v>
      </c>
      <c r="G19" s="384">
        <v>-0.36000000000000004</v>
      </c>
      <c r="H19" s="393">
        <v>-0.37</v>
      </c>
      <c r="I19" s="393">
        <v>-0.37</v>
      </c>
      <c r="J19" s="394">
        <v>-0.13</v>
      </c>
      <c r="K19" s="433"/>
      <c r="L19" s="432"/>
      <c r="M19" s="433" t="s">
        <v>250</v>
      </c>
      <c r="N19" s="382">
        <v>-0.44999999999999996</v>
      </c>
      <c r="O19" s="383">
        <v>-0.42999999999999994</v>
      </c>
      <c r="P19" s="383">
        <v>-0.41</v>
      </c>
      <c r="Q19" s="384">
        <v>-0.39</v>
      </c>
      <c r="R19" s="384">
        <v>-0.38</v>
      </c>
      <c r="S19" s="393">
        <v>-0.4</v>
      </c>
      <c r="T19" s="393">
        <v>-0.4</v>
      </c>
      <c r="U19" s="394">
        <v>-0.16</v>
      </c>
      <c r="V19" s="433"/>
      <c r="W19" s="432"/>
      <c r="X19" s="433" t="s">
        <v>250</v>
      </c>
      <c r="Y19" s="382">
        <v>-0.53</v>
      </c>
      <c r="Z19" s="383">
        <v>-0.51</v>
      </c>
      <c r="AA19" s="383">
        <v>-0.49</v>
      </c>
      <c r="AB19" s="384">
        <v>-0.47</v>
      </c>
      <c r="AC19" s="384">
        <v>-0.46000000000000008</v>
      </c>
      <c r="AD19" s="393">
        <v>-0.48</v>
      </c>
      <c r="AE19" s="393">
        <v>-0.48</v>
      </c>
      <c r="AF19" s="394">
        <v>-0.24</v>
      </c>
      <c r="AG19" s="433"/>
      <c r="AH19" s="432"/>
      <c r="AI19" s="433" t="s">
        <v>250</v>
      </c>
      <c r="AJ19" s="382">
        <v>-0.67</v>
      </c>
      <c r="AK19" s="383">
        <v>-0.65</v>
      </c>
      <c r="AL19" s="383">
        <v>-0.63000000000000012</v>
      </c>
      <c r="AM19" s="384">
        <v>-0.55000000000000004</v>
      </c>
      <c r="AN19" s="384">
        <v>-0.54</v>
      </c>
      <c r="AO19" s="393">
        <v>-0.56000000000000005</v>
      </c>
      <c r="AP19" s="393">
        <v>-0.56000000000000005</v>
      </c>
      <c r="AQ19" s="394">
        <v>-0.32000000000000006</v>
      </c>
    </row>
    <row r="20" spans="1:43" ht="14.45" x14ac:dyDescent="0.3">
      <c r="A20" s="358"/>
      <c r="B20" t="s">
        <v>258</v>
      </c>
      <c r="C20" s="382">
        <v>-0.41</v>
      </c>
      <c r="D20" s="383">
        <v>-0.39999999999999997</v>
      </c>
      <c r="E20" s="383">
        <v>-0.38</v>
      </c>
      <c r="F20" s="384">
        <v>-0.37</v>
      </c>
      <c r="G20" s="384">
        <v>-0.35000000000000003</v>
      </c>
      <c r="H20" s="393">
        <v>-0.36</v>
      </c>
      <c r="I20" s="393">
        <v>-0.35000000000000003</v>
      </c>
      <c r="J20" s="394">
        <v>-0.13</v>
      </c>
      <c r="K20" s="433"/>
      <c r="L20" s="432"/>
      <c r="M20" s="433" t="s">
        <v>258</v>
      </c>
      <c r="N20" s="382">
        <v>-0.43999999999999995</v>
      </c>
      <c r="O20" s="383">
        <v>-0.42999999999999994</v>
      </c>
      <c r="P20" s="383">
        <v>-0.41</v>
      </c>
      <c r="Q20" s="384">
        <v>-0.39</v>
      </c>
      <c r="R20" s="384">
        <v>-0.37</v>
      </c>
      <c r="S20" s="393">
        <v>-0.39</v>
      </c>
      <c r="T20" s="393">
        <v>-0.38</v>
      </c>
      <c r="U20" s="394">
        <v>-0.16</v>
      </c>
      <c r="V20" s="433"/>
      <c r="W20" s="432"/>
      <c r="X20" s="433" t="s">
        <v>258</v>
      </c>
      <c r="Y20" s="382">
        <v>-0.52</v>
      </c>
      <c r="Z20" s="383">
        <v>-0.51</v>
      </c>
      <c r="AA20" s="383">
        <v>-0.49</v>
      </c>
      <c r="AB20" s="384">
        <v>-0.47</v>
      </c>
      <c r="AC20" s="384">
        <v>-0.45000000000000007</v>
      </c>
      <c r="AD20" s="393">
        <v>-0.47</v>
      </c>
      <c r="AE20" s="393">
        <v>-0.46000000000000008</v>
      </c>
      <c r="AF20" s="394">
        <v>-0.24</v>
      </c>
      <c r="AG20" s="433"/>
      <c r="AH20" s="432"/>
      <c r="AI20" s="433" t="s">
        <v>258</v>
      </c>
      <c r="AJ20" s="382">
        <v>-0.66</v>
      </c>
      <c r="AK20" s="383">
        <v>-0.65</v>
      </c>
      <c r="AL20" s="383">
        <v>-0.63000000000000012</v>
      </c>
      <c r="AM20" s="384">
        <v>-0.55000000000000004</v>
      </c>
      <c r="AN20" s="384">
        <v>-0.53</v>
      </c>
      <c r="AO20" s="393">
        <v>-0.55000000000000004</v>
      </c>
      <c r="AP20" s="393">
        <v>-0.54</v>
      </c>
      <c r="AQ20" s="394">
        <v>-0.32000000000000006</v>
      </c>
    </row>
    <row r="21" spans="1:43" ht="14.45" x14ac:dyDescent="0.3">
      <c r="A21" s="358"/>
      <c r="B21" t="s">
        <v>265</v>
      </c>
      <c r="C21" s="385">
        <v>-0.41</v>
      </c>
      <c r="D21" s="386">
        <v>-0.39999999999999997</v>
      </c>
      <c r="E21" s="386">
        <v>-0.38</v>
      </c>
      <c r="F21" s="387">
        <v>-0.37</v>
      </c>
      <c r="G21" s="387">
        <v>-0.36</v>
      </c>
      <c r="H21" s="441">
        <v>-0.36</v>
      </c>
      <c r="I21" s="441">
        <v>-0.35000000000000003</v>
      </c>
      <c r="J21" s="442">
        <v>-0.13</v>
      </c>
      <c r="K21" s="433"/>
      <c r="L21" s="432"/>
      <c r="M21" s="433" t="s">
        <v>265</v>
      </c>
      <c r="N21" s="385">
        <v>-0.43999999999999995</v>
      </c>
      <c r="O21" s="386">
        <v>-0.42999999999999994</v>
      </c>
      <c r="P21" s="386">
        <v>-0.41000000000000003</v>
      </c>
      <c r="Q21" s="387">
        <v>-0.4</v>
      </c>
      <c r="R21" s="387">
        <v>-0.39</v>
      </c>
      <c r="S21" s="441">
        <v>-0.38</v>
      </c>
      <c r="T21" s="441">
        <v>-0.37000000000000011</v>
      </c>
      <c r="U21" s="442">
        <v>-0.15</v>
      </c>
      <c r="V21" s="433"/>
      <c r="W21" s="432"/>
      <c r="X21" s="433" t="s">
        <v>265</v>
      </c>
      <c r="Y21" s="385">
        <v>-0.52</v>
      </c>
      <c r="Z21" s="386">
        <v>-0.51</v>
      </c>
      <c r="AA21" s="386">
        <v>-0.49</v>
      </c>
      <c r="AB21" s="387">
        <v>-0.48</v>
      </c>
      <c r="AC21" s="387">
        <v>-0.47</v>
      </c>
      <c r="AD21" s="441">
        <v>-0.47</v>
      </c>
      <c r="AE21" s="441">
        <v>-0.46000000000000008</v>
      </c>
      <c r="AF21" s="442">
        <v>-0.24</v>
      </c>
      <c r="AG21" s="433"/>
      <c r="AH21" s="432"/>
      <c r="AI21" s="433" t="s">
        <v>265</v>
      </c>
      <c r="AJ21" s="385">
        <v>-0.66</v>
      </c>
      <c r="AK21" s="386">
        <v>-0.65</v>
      </c>
      <c r="AL21" s="386">
        <v>-0.63000000000000012</v>
      </c>
      <c r="AM21" s="387">
        <v>-0.56000000000000005</v>
      </c>
      <c r="AN21" s="387">
        <v>-0.55000000000000004</v>
      </c>
      <c r="AO21" s="441">
        <v>-0.55000000000000004</v>
      </c>
      <c r="AP21" s="441">
        <v>-0.54</v>
      </c>
      <c r="AQ21" s="442">
        <v>-0.32000000000000006</v>
      </c>
    </row>
    <row r="22" spans="1:43" ht="14.45" x14ac:dyDescent="0.3">
      <c r="A22" s="358"/>
      <c r="B22" t="s">
        <v>273</v>
      </c>
      <c r="C22" s="385">
        <v>-0.39999999999999997</v>
      </c>
      <c r="D22" s="386">
        <v>-0.38999999999999996</v>
      </c>
      <c r="E22" s="386">
        <v>-0.37</v>
      </c>
      <c r="F22" s="387">
        <v>-0.37</v>
      </c>
      <c r="G22" s="387">
        <v>-0.36</v>
      </c>
      <c r="H22" s="441">
        <v>-0.36</v>
      </c>
      <c r="I22" s="441">
        <v>-0.35</v>
      </c>
      <c r="J22" s="442">
        <v>-0.13</v>
      </c>
      <c r="K22" s="433"/>
      <c r="L22" s="432"/>
      <c r="M22" s="433" t="s">
        <v>273</v>
      </c>
      <c r="N22" s="385">
        <v>-0.42999999999999994</v>
      </c>
      <c r="O22" s="386">
        <v>-0.41999999999999993</v>
      </c>
      <c r="P22" s="386">
        <v>-0.4</v>
      </c>
      <c r="Q22" s="387">
        <v>-0.4</v>
      </c>
      <c r="R22" s="387">
        <v>-0.39</v>
      </c>
      <c r="S22" s="441">
        <v>-0.38</v>
      </c>
      <c r="T22" s="441">
        <v>-0.37</v>
      </c>
      <c r="U22" s="442">
        <v>-0.15</v>
      </c>
      <c r="V22" s="433"/>
      <c r="W22" s="432"/>
      <c r="X22" s="433" t="s">
        <v>273</v>
      </c>
      <c r="Y22" s="385">
        <v>-0.51</v>
      </c>
      <c r="Z22" s="386">
        <v>-0.5</v>
      </c>
      <c r="AA22" s="386">
        <v>-0.48</v>
      </c>
      <c r="AB22" s="387">
        <v>-0.48</v>
      </c>
      <c r="AC22" s="387">
        <v>-0.47</v>
      </c>
      <c r="AD22" s="441">
        <v>-0.47</v>
      </c>
      <c r="AE22" s="441">
        <v>-0.45999999999999996</v>
      </c>
      <c r="AF22" s="442">
        <v>-0.24</v>
      </c>
      <c r="AG22" s="433"/>
      <c r="AH22" s="432"/>
      <c r="AI22" s="433" t="s">
        <v>273</v>
      </c>
      <c r="AJ22" s="385">
        <v>-0.65</v>
      </c>
      <c r="AK22" s="386">
        <v>-0.64</v>
      </c>
      <c r="AL22" s="386">
        <v>-0.62000000000000011</v>
      </c>
      <c r="AM22" s="387">
        <v>-0.56000000000000005</v>
      </c>
      <c r="AN22" s="387">
        <v>-0.55000000000000004</v>
      </c>
      <c r="AO22" s="441">
        <v>-0.55000000000000004</v>
      </c>
      <c r="AP22" s="441">
        <v>-0.54</v>
      </c>
      <c r="AQ22" s="442">
        <v>-0.32000000000000006</v>
      </c>
    </row>
    <row r="23" spans="1:43" ht="14.45" x14ac:dyDescent="0.3">
      <c r="A23" s="358"/>
      <c r="B23" t="s">
        <v>279</v>
      </c>
      <c r="C23" s="385">
        <v>-0.39999999999999997</v>
      </c>
      <c r="D23" s="386">
        <v>-0.38999999999999996</v>
      </c>
      <c r="E23" s="386">
        <v>-0.37</v>
      </c>
      <c r="F23" s="387">
        <v>-0.36</v>
      </c>
      <c r="G23" s="387">
        <v>-0.36</v>
      </c>
      <c r="H23" s="441">
        <v>-0.35</v>
      </c>
      <c r="I23" s="441">
        <v>-0.35</v>
      </c>
      <c r="J23" s="442">
        <v>-0.15</v>
      </c>
      <c r="K23" s="433"/>
      <c r="L23" s="432"/>
      <c r="M23" s="433" t="s">
        <v>279</v>
      </c>
      <c r="N23" s="385">
        <v>-0.42999999999999994</v>
      </c>
      <c r="O23" s="386">
        <v>-0.41999999999999993</v>
      </c>
      <c r="P23" s="386">
        <v>-0.4</v>
      </c>
      <c r="Q23" s="387">
        <v>-0.39</v>
      </c>
      <c r="R23" s="387">
        <v>-0.39</v>
      </c>
      <c r="S23" s="441">
        <v>-0.37</v>
      </c>
      <c r="T23" s="441">
        <v>-0.37</v>
      </c>
      <c r="U23" s="442">
        <v>-0.17</v>
      </c>
      <c r="V23" s="433"/>
      <c r="W23" s="432"/>
      <c r="X23" s="433" t="s">
        <v>279</v>
      </c>
      <c r="Y23" s="385">
        <v>-0.51</v>
      </c>
      <c r="Z23" s="386">
        <v>-0.5</v>
      </c>
      <c r="AA23" s="386">
        <v>-0.48</v>
      </c>
      <c r="AB23" s="387">
        <v>-0.47</v>
      </c>
      <c r="AC23" s="387">
        <v>-0.47</v>
      </c>
      <c r="AD23" s="441">
        <v>-0.45999999999999996</v>
      </c>
      <c r="AE23" s="441">
        <v>-0.45999999999999996</v>
      </c>
      <c r="AF23" s="442">
        <v>-0.26</v>
      </c>
      <c r="AG23" s="433"/>
      <c r="AH23" s="432"/>
      <c r="AI23" s="433" t="s">
        <v>279</v>
      </c>
      <c r="AJ23" s="385">
        <v>-0.65</v>
      </c>
      <c r="AK23" s="386">
        <v>-0.64</v>
      </c>
      <c r="AL23" s="386">
        <v>-0.62000000000000011</v>
      </c>
      <c r="AM23" s="387">
        <v>-0.55000000000000004</v>
      </c>
      <c r="AN23" s="387">
        <v>-0.55000000000000004</v>
      </c>
      <c r="AO23" s="441">
        <v>-0.54</v>
      </c>
      <c r="AP23" s="441">
        <v>-0.54</v>
      </c>
      <c r="AQ23" s="442">
        <v>-0.33999999999999997</v>
      </c>
    </row>
    <row r="24" spans="1:43" ht="14.45" x14ac:dyDescent="0.3">
      <c r="A24" s="358"/>
      <c r="B24" t="s">
        <v>285</v>
      </c>
      <c r="C24" s="388">
        <v>-0.39999999999999997</v>
      </c>
      <c r="D24" s="389">
        <v>-0.38999999999999996</v>
      </c>
      <c r="E24" s="389">
        <v>-0.38</v>
      </c>
      <c r="F24" s="390">
        <v>-0.36</v>
      </c>
      <c r="G24" s="390">
        <v>-0.35</v>
      </c>
      <c r="H24" s="443">
        <v>-0.36</v>
      </c>
      <c r="I24" s="443">
        <v>-0.36</v>
      </c>
      <c r="J24" s="444">
        <v>-0.23</v>
      </c>
      <c r="K24" s="433"/>
      <c r="L24" s="432"/>
      <c r="M24" s="433" t="s">
        <v>285</v>
      </c>
      <c r="N24" s="388">
        <v>-0.42999999999999994</v>
      </c>
      <c r="O24" s="389">
        <v>-0.41999999999999993</v>
      </c>
      <c r="P24" s="389">
        <v>-0.41000000000000003</v>
      </c>
      <c r="Q24" s="390">
        <v>-0.39</v>
      </c>
      <c r="R24" s="390">
        <v>-0.38</v>
      </c>
      <c r="S24" s="443">
        <v>-0.38</v>
      </c>
      <c r="T24" s="443">
        <v>-0.38</v>
      </c>
      <c r="U24" s="444">
        <v>-0.25</v>
      </c>
      <c r="V24" s="433"/>
      <c r="W24" s="432"/>
      <c r="X24" s="433" t="s">
        <v>285</v>
      </c>
      <c r="Y24" s="388">
        <v>-0.51</v>
      </c>
      <c r="Z24" s="389">
        <v>-0.5</v>
      </c>
      <c r="AA24" s="389">
        <v>-0.49</v>
      </c>
      <c r="AB24" s="390">
        <v>-0.47</v>
      </c>
      <c r="AC24" s="390">
        <v>-0.45999999999999996</v>
      </c>
      <c r="AD24" s="443">
        <v>-0.47</v>
      </c>
      <c r="AE24" s="443">
        <v>-0.47</v>
      </c>
      <c r="AF24" s="444">
        <v>-0.33999999999999997</v>
      </c>
      <c r="AG24" s="433"/>
      <c r="AH24" s="432"/>
      <c r="AI24" s="433" t="s">
        <v>285</v>
      </c>
      <c r="AJ24" s="388">
        <v>-0.65</v>
      </c>
      <c r="AK24" s="389">
        <v>-0.64</v>
      </c>
      <c r="AL24" s="389">
        <v>-0.63000000000000012</v>
      </c>
      <c r="AM24" s="390">
        <v>-0.55000000000000004</v>
      </c>
      <c r="AN24" s="390">
        <v>-0.54</v>
      </c>
      <c r="AO24" s="443">
        <v>-0.55000000000000004</v>
      </c>
      <c r="AP24" s="443">
        <v>-0.55000000000000004</v>
      </c>
      <c r="AQ24" s="444">
        <v>-0.42000000000000004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2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2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2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430" t="s">
        <v>327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430" t="s">
        <v>328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430" t="s">
        <v>329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-0.52</v>
      </c>
      <c r="D27" s="440">
        <v>-0.54</v>
      </c>
      <c r="E27" s="369">
        <v>-0.51</v>
      </c>
      <c r="F27" s="370">
        <v>-0.5</v>
      </c>
      <c r="G27" s="370">
        <v>-0.48</v>
      </c>
      <c r="H27" s="371">
        <v>-0.48</v>
      </c>
      <c r="I27" s="371">
        <v>-0.46000000000000008</v>
      </c>
      <c r="J27" s="372">
        <v>-0.3</v>
      </c>
      <c r="K27" s="433"/>
      <c r="L27" s="432"/>
      <c r="M27" s="433" t="s">
        <v>186</v>
      </c>
      <c r="N27" s="368">
        <v>-0.56000000000000005</v>
      </c>
      <c r="O27" s="440">
        <v>-0.58000000000000007</v>
      </c>
      <c r="P27" s="369">
        <v>-0.55000000000000004</v>
      </c>
      <c r="Q27" s="370">
        <v>-0.53</v>
      </c>
      <c r="R27" s="370">
        <v>-0.51</v>
      </c>
      <c r="S27" s="371">
        <v>-0.51</v>
      </c>
      <c r="T27" s="371">
        <v>-0.4900000000000001</v>
      </c>
      <c r="U27" s="372">
        <v>-0.32999999999999996</v>
      </c>
      <c r="V27" s="433"/>
      <c r="W27" s="432"/>
      <c r="X27" s="433" t="s">
        <v>186</v>
      </c>
      <c r="Y27" s="368">
        <v>-0.6100000000000001</v>
      </c>
      <c r="Z27" s="440">
        <v>-0.63000000000000012</v>
      </c>
      <c r="AA27" s="369">
        <v>-0.60000000000000009</v>
      </c>
      <c r="AB27" s="370">
        <v>-0.58000000000000007</v>
      </c>
      <c r="AC27" s="370">
        <v>-0.56000000000000005</v>
      </c>
      <c r="AD27" s="371">
        <v>-0.56000000000000005</v>
      </c>
      <c r="AE27" s="371">
        <v>-0.54000000000000015</v>
      </c>
      <c r="AF27" s="372">
        <v>-0.37999999999999995</v>
      </c>
      <c r="AG27" s="433"/>
      <c r="AH27" s="432"/>
      <c r="AI27" s="433" t="s">
        <v>186</v>
      </c>
      <c r="AJ27" s="368">
        <v>-0.66000000000000014</v>
      </c>
      <c r="AK27" s="440">
        <v>-0.68000000000000016</v>
      </c>
      <c r="AL27" s="369">
        <v>-0.65000000000000013</v>
      </c>
      <c r="AM27" s="370">
        <v>-0.63000000000000012</v>
      </c>
      <c r="AN27" s="370">
        <v>-0.6100000000000001</v>
      </c>
      <c r="AO27" s="371">
        <v>-0.6100000000000001</v>
      </c>
      <c r="AP27" s="371">
        <v>-0.59000000000000019</v>
      </c>
      <c r="AQ27" s="372">
        <v>-0.42999999999999994</v>
      </c>
    </row>
    <row r="28" spans="1:43" x14ac:dyDescent="0.25">
      <c r="A28" s="358"/>
      <c r="B28" t="s">
        <v>213</v>
      </c>
      <c r="C28" s="373">
        <v>-0.55000000000000004</v>
      </c>
      <c r="D28" s="374">
        <v>-0.52</v>
      </c>
      <c r="E28" s="375">
        <v>-0.51</v>
      </c>
      <c r="F28" s="376">
        <v>-0.51</v>
      </c>
      <c r="G28" s="376">
        <v>-0.49</v>
      </c>
      <c r="H28" s="377">
        <v>-0.49</v>
      </c>
      <c r="I28" s="377">
        <v>-0.48</v>
      </c>
      <c r="J28" s="378">
        <v>-0.3</v>
      </c>
      <c r="K28" s="433"/>
      <c r="L28" s="432"/>
      <c r="M28" s="433" t="s">
        <v>213</v>
      </c>
      <c r="N28" s="373">
        <v>-0.59000000000000008</v>
      </c>
      <c r="O28" s="374">
        <v>-0.56000000000000005</v>
      </c>
      <c r="P28" s="375">
        <v>-0.55000000000000004</v>
      </c>
      <c r="Q28" s="376">
        <v>-0.54</v>
      </c>
      <c r="R28" s="376">
        <v>-0.52</v>
      </c>
      <c r="S28" s="377">
        <v>-0.52</v>
      </c>
      <c r="T28" s="377">
        <v>-0.51</v>
      </c>
      <c r="U28" s="378">
        <v>-0.32999999999999996</v>
      </c>
      <c r="V28" s="433"/>
      <c r="W28" s="432"/>
      <c r="X28" s="433" t="s">
        <v>213</v>
      </c>
      <c r="Y28" s="373">
        <v>-0.64000000000000012</v>
      </c>
      <c r="Z28" s="374">
        <v>-0.6100000000000001</v>
      </c>
      <c r="AA28" s="375">
        <v>-0.60000000000000009</v>
      </c>
      <c r="AB28" s="376">
        <v>-0.59000000000000008</v>
      </c>
      <c r="AC28" s="376">
        <v>-0.57000000000000006</v>
      </c>
      <c r="AD28" s="377">
        <v>-0.57000000000000006</v>
      </c>
      <c r="AE28" s="377">
        <v>-0.56000000000000005</v>
      </c>
      <c r="AF28" s="378">
        <v>-0.37999999999999995</v>
      </c>
      <c r="AG28" s="433"/>
      <c r="AH28" s="432"/>
      <c r="AI28" s="433" t="s">
        <v>213</v>
      </c>
      <c r="AJ28" s="373">
        <v>-0.69000000000000017</v>
      </c>
      <c r="AK28" s="374">
        <v>-0.66000000000000014</v>
      </c>
      <c r="AL28" s="375">
        <v>-0.65000000000000013</v>
      </c>
      <c r="AM28" s="376">
        <v>-0.64000000000000012</v>
      </c>
      <c r="AN28" s="376">
        <v>-0.62000000000000011</v>
      </c>
      <c r="AO28" s="377">
        <v>-0.62000000000000011</v>
      </c>
      <c r="AP28" s="377">
        <v>-0.6100000000000001</v>
      </c>
      <c r="AQ28" s="378">
        <v>-0.42999999999999994</v>
      </c>
    </row>
    <row r="29" spans="1:43" x14ac:dyDescent="0.25">
      <c r="A29" s="358"/>
      <c r="B29" t="s">
        <v>233</v>
      </c>
      <c r="C29" s="379">
        <v>-0.51</v>
      </c>
      <c r="D29" s="380">
        <v>-0.51</v>
      </c>
      <c r="E29" s="381">
        <v>-0.49</v>
      </c>
      <c r="F29" s="376">
        <v>-0.48</v>
      </c>
      <c r="G29" s="376">
        <v>-0.47</v>
      </c>
      <c r="H29" s="377">
        <v>-0.48</v>
      </c>
      <c r="I29" s="377">
        <v>-0.47</v>
      </c>
      <c r="J29" s="378">
        <v>-0.3</v>
      </c>
      <c r="K29" s="433"/>
      <c r="L29" s="432"/>
      <c r="M29" s="433" t="s">
        <v>233</v>
      </c>
      <c r="N29" s="379">
        <v>-0.55000000000000004</v>
      </c>
      <c r="O29" s="380">
        <v>-0.55000000000000004</v>
      </c>
      <c r="P29" s="381">
        <v>-0.53</v>
      </c>
      <c r="Q29" s="376">
        <v>-0.51</v>
      </c>
      <c r="R29" s="376">
        <v>-0.5</v>
      </c>
      <c r="S29" s="377">
        <v>-0.51</v>
      </c>
      <c r="T29" s="377">
        <v>-0.5</v>
      </c>
      <c r="U29" s="378">
        <v>-0.32999999999999996</v>
      </c>
      <c r="V29" s="433"/>
      <c r="W29" s="432"/>
      <c r="X29" s="433" t="s">
        <v>233</v>
      </c>
      <c r="Y29" s="379">
        <v>-0.60000000000000009</v>
      </c>
      <c r="Z29" s="380">
        <v>-0.60000000000000009</v>
      </c>
      <c r="AA29" s="381">
        <v>-0.58000000000000007</v>
      </c>
      <c r="AB29" s="376">
        <v>-0.56000000000000005</v>
      </c>
      <c r="AC29" s="376">
        <v>-0.55000000000000004</v>
      </c>
      <c r="AD29" s="377">
        <v>-0.56000000000000005</v>
      </c>
      <c r="AE29" s="377">
        <v>-0.55000000000000004</v>
      </c>
      <c r="AF29" s="378">
        <v>-0.37999999999999995</v>
      </c>
      <c r="AG29" s="433"/>
      <c r="AH29" s="432"/>
      <c r="AI29" s="433" t="s">
        <v>233</v>
      </c>
      <c r="AJ29" s="379">
        <v>-0.65000000000000013</v>
      </c>
      <c r="AK29" s="380">
        <v>-0.65000000000000013</v>
      </c>
      <c r="AL29" s="381">
        <v>-0.63000000000000012</v>
      </c>
      <c r="AM29" s="376">
        <v>-0.6100000000000001</v>
      </c>
      <c r="AN29" s="376">
        <v>-0.60000000000000009</v>
      </c>
      <c r="AO29" s="377">
        <v>-0.6100000000000001</v>
      </c>
      <c r="AP29" s="377">
        <v>-0.60000000000000009</v>
      </c>
      <c r="AQ29" s="378">
        <v>-0.42999999999999994</v>
      </c>
    </row>
    <row r="30" spans="1:43" x14ac:dyDescent="0.25">
      <c r="A30" s="358"/>
      <c r="B30" t="s">
        <v>215</v>
      </c>
      <c r="C30" s="382">
        <v>-0.53</v>
      </c>
      <c r="D30" s="383">
        <v>-0.5</v>
      </c>
      <c r="E30" s="383">
        <v>-0.49</v>
      </c>
      <c r="F30" s="384">
        <v>-0.48</v>
      </c>
      <c r="G30" s="384">
        <v>-0.46000000000000008</v>
      </c>
      <c r="H30" s="393">
        <v>-0.46</v>
      </c>
      <c r="I30" s="393">
        <v>-0.46</v>
      </c>
      <c r="J30" s="394">
        <v>-0.25</v>
      </c>
      <c r="K30" s="433"/>
      <c r="L30" s="432"/>
      <c r="M30" s="433" t="s">
        <v>215</v>
      </c>
      <c r="N30" s="382">
        <v>-0.56000000000000005</v>
      </c>
      <c r="O30" s="383">
        <v>-0.53</v>
      </c>
      <c r="P30" s="383">
        <v>-0.52</v>
      </c>
      <c r="Q30" s="384">
        <v>-0.51</v>
      </c>
      <c r="R30" s="384">
        <v>-0.4900000000000001</v>
      </c>
      <c r="S30" s="393">
        <v>-0.49</v>
      </c>
      <c r="T30" s="393">
        <v>-0.49</v>
      </c>
      <c r="U30" s="394">
        <v>-0.28000000000000003</v>
      </c>
      <c r="V30" s="433"/>
      <c r="W30" s="432"/>
      <c r="X30" s="433" t="s">
        <v>215</v>
      </c>
      <c r="Y30" s="382">
        <v>-0.60000000000000009</v>
      </c>
      <c r="Z30" s="383">
        <v>-0.57000000000000006</v>
      </c>
      <c r="AA30" s="383">
        <v>-0.56000000000000005</v>
      </c>
      <c r="AB30" s="384">
        <v>-0.55000000000000004</v>
      </c>
      <c r="AC30" s="384">
        <v>-0.53000000000000014</v>
      </c>
      <c r="AD30" s="393">
        <v>-0.53</v>
      </c>
      <c r="AE30" s="393">
        <v>-0.53</v>
      </c>
      <c r="AF30" s="394">
        <v>-0.32</v>
      </c>
      <c r="AG30" s="433"/>
      <c r="AH30" s="432"/>
      <c r="AI30" s="433" t="s">
        <v>215</v>
      </c>
      <c r="AJ30" s="382">
        <v>-0.64000000000000012</v>
      </c>
      <c r="AK30" s="383">
        <v>-0.6100000000000001</v>
      </c>
      <c r="AL30" s="383">
        <v>-0.60000000000000009</v>
      </c>
      <c r="AM30" s="384">
        <v>-0.59000000000000008</v>
      </c>
      <c r="AN30" s="384">
        <v>-0.57000000000000017</v>
      </c>
      <c r="AO30" s="393">
        <v>-0.57000000000000006</v>
      </c>
      <c r="AP30" s="393">
        <v>-0.57000000000000006</v>
      </c>
      <c r="AQ30" s="394">
        <v>-0.36</v>
      </c>
    </row>
    <row r="31" spans="1:43" x14ac:dyDescent="0.25">
      <c r="A31" s="358"/>
      <c r="B31" t="s">
        <v>250</v>
      </c>
      <c r="C31" s="382">
        <v>-0.52</v>
      </c>
      <c r="D31" s="383">
        <v>-0.5</v>
      </c>
      <c r="E31" s="383">
        <v>-0.48</v>
      </c>
      <c r="F31" s="384">
        <v>-0.47</v>
      </c>
      <c r="G31" s="384">
        <v>-0.46000000000000008</v>
      </c>
      <c r="H31" s="393">
        <v>-0.46</v>
      </c>
      <c r="I31" s="393">
        <v>-0.46</v>
      </c>
      <c r="J31" s="394">
        <v>-0.22</v>
      </c>
      <c r="K31" s="433"/>
      <c r="L31" s="432"/>
      <c r="M31" s="433" t="s">
        <v>250</v>
      </c>
      <c r="N31" s="382">
        <v>-0.55000000000000004</v>
      </c>
      <c r="O31" s="383">
        <v>-0.53</v>
      </c>
      <c r="P31" s="383">
        <v>-0.51</v>
      </c>
      <c r="Q31" s="384">
        <v>-0.5</v>
      </c>
      <c r="R31" s="384">
        <v>-0.4900000000000001</v>
      </c>
      <c r="S31" s="393">
        <v>-0.49</v>
      </c>
      <c r="T31" s="393">
        <v>-0.49</v>
      </c>
      <c r="U31" s="394">
        <v>-0.25</v>
      </c>
      <c r="V31" s="433"/>
      <c r="W31" s="432"/>
      <c r="X31" s="433" t="s">
        <v>250</v>
      </c>
      <c r="Y31" s="382">
        <v>-0.59000000000000008</v>
      </c>
      <c r="Z31" s="383">
        <v>-0.57000000000000006</v>
      </c>
      <c r="AA31" s="383">
        <v>-0.55000000000000004</v>
      </c>
      <c r="AB31" s="384">
        <v>-0.54</v>
      </c>
      <c r="AC31" s="384">
        <v>-0.53000000000000014</v>
      </c>
      <c r="AD31" s="393">
        <v>-0.53</v>
      </c>
      <c r="AE31" s="393">
        <v>-0.53</v>
      </c>
      <c r="AF31" s="394">
        <v>-0.28999999999999998</v>
      </c>
      <c r="AG31" s="433"/>
      <c r="AH31" s="432"/>
      <c r="AI31" s="433" t="s">
        <v>250</v>
      </c>
      <c r="AJ31" s="382">
        <v>-0.63000000000000012</v>
      </c>
      <c r="AK31" s="383">
        <v>-0.6100000000000001</v>
      </c>
      <c r="AL31" s="383">
        <v>-0.59000000000000008</v>
      </c>
      <c r="AM31" s="384">
        <v>-0.58000000000000007</v>
      </c>
      <c r="AN31" s="384">
        <v>-0.57000000000000017</v>
      </c>
      <c r="AO31" s="393">
        <v>-0.57000000000000006</v>
      </c>
      <c r="AP31" s="393">
        <v>-0.57000000000000006</v>
      </c>
      <c r="AQ31" s="394">
        <v>-0.32999999999999996</v>
      </c>
    </row>
    <row r="32" spans="1:43" x14ac:dyDescent="0.25">
      <c r="A32" s="358"/>
      <c r="B32" t="s">
        <v>258</v>
      </c>
      <c r="C32" s="382">
        <v>-0.51</v>
      </c>
      <c r="D32" s="383">
        <v>-0.5</v>
      </c>
      <c r="E32" s="383">
        <v>-0.48</v>
      </c>
      <c r="F32" s="384">
        <v>-0.47</v>
      </c>
      <c r="G32" s="384">
        <v>-0.45000000000000007</v>
      </c>
      <c r="H32" s="393">
        <v>-0.45</v>
      </c>
      <c r="I32" s="393">
        <v>-0.44000000000000006</v>
      </c>
      <c r="J32" s="394">
        <v>-0.22</v>
      </c>
      <c r="K32" s="433"/>
      <c r="L32" s="432"/>
      <c r="M32" s="433" t="s">
        <v>258</v>
      </c>
      <c r="N32" s="382">
        <v>-0.54</v>
      </c>
      <c r="O32" s="383">
        <v>-0.53</v>
      </c>
      <c r="P32" s="383">
        <v>-0.51</v>
      </c>
      <c r="Q32" s="384">
        <v>-0.5</v>
      </c>
      <c r="R32" s="384">
        <v>-0.48000000000000009</v>
      </c>
      <c r="S32" s="393">
        <v>-0.48</v>
      </c>
      <c r="T32" s="393">
        <v>-0.47000000000000008</v>
      </c>
      <c r="U32" s="394">
        <v>-0.25</v>
      </c>
      <c r="V32" s="433"/>
      <c r="W32" s="432"/>
      <c r="X32" s="433" t="s">
        <v>258</v>
      </c>
      <c r="Y32" s="382">
        <v>-0.58000000000000007</v>
      </c>
      <c r="Z32" s="383">
        <v>-0.57000000000000006</v>
      </c>
      <c r="AA32" s="383">
        <v>-0.55000000000000004</v>
      </c>
      <c r="AB32" s="384">
        <v>-0.54</v>
      </c>
      <c r="AC32" s="384">
        <v>-0.52000000000000013</v>
      </c>
      <c r="AD32" s="393">
        <v>-0.52</v>
      </c>
      <c r="AE32" s="393">
        <v>-0.51000000000000012</v>
      </c>
      <c r="AF32" s="394">
        <v>-0.28999999999999998</v>
      </c>
      <c r="AG32" s="433"/>
      <c r="AH32" s="432"/>
      <c r="AI32" s="433" t="s">
        <v>258</v>
      </c>
      <c r="AJ32" s="382">
        <v>-0.62000000000000011</v>
      </c>
      <c r="AK32" s="383">
        <v>-0.6100000000000001</v>
      </c>
      <c r="AL32" s="383">
        <v>-0.59000000000000008</v>
      </c>
      <c r="AM32" s="384">
        <v>-0.58000000000000007</v>
      </c>
      <c r="AN32" s="384">
        <v>-0.56000000000000016</v>
      </c>
      <c r="AO32" s="393">
        <v>-0.56000000000000005</v>
      </c>
      <c r="AP32" s="393">
        <v>-0.55000000000000016</v>
      </c>
      <c r="AQ32" s="394">
        <v>-0.32999999999999996</v>
      </c>
    </row>
    <row r="33" spans="1:43" x14ac:dyDescent="0.25">
      <c r="A33" s="358"/>
      <c r="B33" t="s">
        <v>265</v>
      </c>
      <c r="C33" s="385">
        <v>-0.5</v>
      </c>
      <c r="D33" s="386">
        <v>-0.49</v>
      </c>
      <c r="E33" s="386">
        <v>-0.47000000000000003</v>
      </c>
      <c r="F33" s="387">
        <v>-0.45</v>
      </c>
      <c r="G33" s="387">
        <v>-0.44</v>
      </c>
      <c r="H33" s="441">
        <v>-0.44</v>
      </c>
      <c r="I33" s="441">
        <v>-0.43000000000000005</v>
      </c>
      <c r="J33" s="442">
        <v>-0.21</v>
      </c>
      <c r="K33" s="433"/>
      <c r="L33" s="432"/>
      <c r="M33" s="433" t="s">
        <v>265</v>
      </c>
      <c r="N33" s="385">
        <v>-0.53</v>
      </c>
      <c r="O33" s="386">
        <v>-0.52</v>
      </c>
      <c r="P33" s="386">
        <v>-0.5</v>
      </c>
      <c r="Q33" s="387">
        <v>-0.48</v>
      </c>
      <c r="R33" s="387">
        <v>-0.47</v>
      </c>
      <c r="S33" s="441">
        <v>-0.47</v>
      </c>
      <c r="T33" s="441">
        <v>-0.46000000000000008</v>
      </c>
      <c r="U33" s="442">
        <v>-0.24</v>
      </c>
      <c r="V33" s="433"/>
      <c r="W33" s="432"/>
      <c r="X33" s="433" t="s">
        <v>265</v>
      </c>
      <c r="Y33" s="385">
        <v>-0.57000000000000006</v>
      </c>
      <c r="Z33" s="386">
        <v>-0.56000000000000005</v>
      </c>
      <c r="AA33" s="386">
        <v>-0.54</v>
      </c>
      <c r="AB33" s="387">
        <v>-0.52</v>
      </c>
      <c r="AC33" s="387">
        <v>-0.51</v>
      </c>
      <c r="AD33" s="441">
        <v>-0.51</v>
      </c>
      <c r="AE33" s="441">
        <v>-0.50000000000000011</v>
      </c>
      <c r="AF33" s="442">
        <v>-0.27999999999999997</v>
      </c>
      <c r="AG33" s="433"/>
      <c r="AH33" s="432"/>
      <c r="AI33" s="433" t="s">
        <v>265</v>
      </c>
      <c r="AJ33" s="385">
        <v>-0.6100000000000001</v>
      </c>
      <c r="AK33" s="386">
        <v>-0.60000000000000009</v>
      </c>
      <c r="AL33" s="386">
        <v>-0.58000000000000007</v>
      </c>
      <c r="AM33" s="387">
        <v>-0.56000000000000005</v>
      </c>
      <c r="AN33" s="387">
        <v>-0.55000000000000004</v>
      </c>
      <c r="AO33" s="441">
        <v>-0.55000000000000004</v>
      </c>
      <c r="AP33" s="441">
        <v>-0.54000000000000015</v>
      </c>
      <c r="AQ33" s="442">
        <v>-0.31999999999999995</v>
      </c>
    </row>
    <row r="34" spans="1:43" x14ac:dyDescent="0.25">
      <c r="A34" s="358"/>
      <c r="B34" t="s">
        <v>273</v>
      </c>
      <c r="C34" s="385">
        <v>-0.49</v>
      </c>
      <c r="D34" s="386">
        <v>-0.48</v>
      </c>
      <c r="E34" s="386">
        <v>-0.46</v>
      </c>
      <c r="F34" s="387">
        <v>-0.45</v>
      </c>
      <c r="G34" s="387">
        <v>-0.44</v>
      </c>
      <c r="H34" s="441">
        <v>-0.44</v>
      </c>
      <c r="I34" s="441">
        <v>-0.43</v>
      </c>
      <c r="J34" s="442">
        <v>-0.21</v>
      </c>
      <c r="K34" s="433"/>
      <c r="L34" s="432"/>
      <c r="M34" s="433" t="s">
        <v>273</v>
      </c>
      <c r="N34" s="385">
        <v>-0.52</v>
      </c>
      <c r="O34" s="386">
        <v>-0.51</v>
      </c>
      <c r="P34" s="386">
        <v>-0.49</v>
      </c>
      <c r="Q34" s="387">
        <v>-0.48</v>
      </c>
      <c r="R34" s="387">
        <v>-0.47</v>
      </c>
      <c r="S34" s="441">
        <v>-0.47</v>
      </c>
      <c r="T34" s="441">
        <v>-0.45999999999999996</v>
      </c>
      <c r="U34" s="442">
        <v>-0.24</v>
      </c>
      <c r="V34" s="433"/>
      <c r="W34" s="432"/>
      <c r="X34" s="433" t="s">
        <v>273</v>
      </c>
      <c r="Y34" s="385">
        <v>-0.56000000000000005</v>
      </c>
      <c r="Z34" s="386">
        <v>-0.55000000000000004</v>
      </c>
      <c r="AA34" s="386">
        <v>-0.53</v>
      </c>
      <c r="AB34" s="387">
        <v>-0.52</v>
      </c>
      <c r="AC34" s="387">
        <v>-0.51</v>
      </c>
      <c r="AD34" s="441">
        <v>-0.51</v>
      </c>
      <c r="AE34" s="441">
        <v>-0.49999999999999994</v>
      </c>
      <c r="AF34" s="442">
        <v>-0.27999999999999997</v>
      </c>
      <c r="AG34" s="433"/>
      <c r="AH34" s="432"/>
      <c r="AI34" s="433" t="s">
        <v>273</v>
      </c>
      <c r="AJ34" s="385">
        <v>-0.60000000000000009</v>
      </c>
      <c r="AK34" s="386">
        <v>-0.59000000000000008</v>
      </c>
      <c r="AL34" s="386">
        <v>-0.57000000000000006</v>
      </c>
      <c r="AM34" s="387">
        <v>-0.56000000000000005</v>
      </c>
      <c r="AN34" s="387">
        <v>-0.55000000000000004</v>
      </c>
      <c r="AO34" s="441">
        <v>-0.55000000000000004</v>
      </c>
      <c r="AP34" s="441">
        <v>-0.53999999999999992</v>
      </c>
      <c r="AQ34" s="442">
        <v>-0.31999999999999995</v>
      </c>
    </row>
    <row r="35" spans="1:43" x14ac:dyDescent="0.25">
      <c r="A35" s="358"/>
      <c r="B35" t="s">
        <v>279</v>
      </c>
      <c r="C35" s="385">
        <v>-0.49</v>
      </c>
      <c r="D35" s="386">
        <v>-0.48</v>
      </c>
      <c r="E35" s="386">
        <v>-0.46</v>
      </c>
      <c r="F35" s="387">
        <v>-0.44</v>
      </c>
      <c r="G35" s="387">
        <v>-0.44</v>
      </c>
      <c r="H35" s="441">
        <v>-0.43</v>
      </c>
      <c r="I35" s="441">
        <v>-0.43</v>
      </c>
      <c r="J35" s="442">
        <v>-0.22999999999999998</v>
      </c>
      <c r="K35" s="433"/>
      <c r="L35" s="432"/>
      <c r="M35" s="433" t="s">
        <v>279</v>
      </c>
      <c r="N35" s="385">
        <v>-0.52</v>
      </c>
      <c r="O35" s="386">
        <v>-0.51</v>
      </c>
      <c r="P35" s="386">
        <v>-0.49</v>
      </c>
      <c r="Q35" s="387">
        <v>-0.47</v>
      </c>
      <c r="R35" s="387">
        <v>-0.47</v>
      </c>
      <c r="S35" s="441">
        <v>-0.45999999999999996</v>
      </c>
      <c r="T35" s="441">
        <v>-0.45999999999999996</v>
      </c>
      <c r="U35" s="442">
        <v>-0.26</v>
      </c>
      <c r="V35" s="433"/>
      <c r="W35" s="432"/>
      <c r="X35" s="433" t="s">
        <v>279</v>
      </c>
      <c r="Y35" s="385">
        <v>-0.56000000000000005</v>
      </c>
      <c r="Z35" s="386">
        <v>-0.55000000000000004</v>
      </c>
      <c r="AA35" s="386">
        <v>-0.53</v>
      </c>
      <c r="AB35" s="387">
        <v>-0.51</v>
      </c>
      <c r="AC35" s="387">
        <v>-0.51</v>
      </c>
      <c r="AD35" s="441">
        <v>-0.49999999999999994</v>
      </c>
      <c r="AE35" s="441">
        <v>-0.49999999999999994</v>
      </c>
      <c r="AF35" s="442">
        <v>-0.3</v>
      </c>
      <c r="AG35" s="433"/>
      <c r="AH35" s="432"/>
      <c r="AI35" s="433" t="s">
        <v>279</v>
      </c>
      <c r="AJ35" s="385">
        <v>-0.60000000000000009</v>
      </c>
      <c r="AK35" s="386">
        <v>-0.59000000000000008</v>
      </c>
      <c r="AL35" s="386">
        <v>-0.57000000000000006</v>
      </c>
      <c r="AM35" s="387">
        <v>-0.55000000000000004</v>
      </c>
      <c r="AN35" s="387">
        <v>-0.55000000000000004</v>
      </c>
      <c r="AO35" s="441">
        <v>-0.53999999999999992</v>
      </c>
      <c r="AP35" s="441">
        <v>-0.53999999999999992</v>
      </c>
      <c r="AQ35" s="442">
        <v>-0.33999999999999997</v>
      </c>
    </row>
    <row r="36" spans="1:43" x14ac:dyDescent="0.25">
      <c r="A36" s="358"/>
      <c r="B36" t="s">
        <v>285</v>
      </c>
      <c r="C36" s="388">
        <v>-0.49</v>
      </c>
      <c r="D36" s="389">
        <v>-0.48</v>
      </c>
      <c r="E36" s="389">
        <v>-0.47000000000000003</v>
      </c>
      <c r="F36" s="390">
        <v>-0.44</v>
      </c>
      <c r="G36" s="390">
        <v>-0.43</v>
      </c>
      <c r="H36" s="443">
        <v>-0.44</v>
      </c>
      <c r="I36" s="443">
        <v>-0.44</v>
      </c>
      <c r="J36" s="444">
        <v>-0.31</v>
      </c>
      <c r="K36" s="433"/>
      <c r="L36" s="432"/>
      <c r="M36" s="433" t="s">
        <v>285</v>
      </c>
      <c r="N36" s="388">
        <v>-0.52</v>
      </c>
      <c r="O36" s="389">
        <v>-0.51</v>
      </c>
      <c r="P36" s="389">
        <v>-0.5</v>
      </c>
      <c r="Q36" s="390">
        <v>-0.47</v>
      </c>
      <c r="R36" s="390">
        <v>-0.45999999999999996</v>
      </c>
      <c r="S36" s="443">
        <v>-0.47</v>
      </c>
      <c r="T36" s="443">
        <v>-0.47</v>
      </c>
      <c r="U36" s="444">
        <v>-0.33999999999999997</v>
      </c>
      <c r="V36" s="433"/>
      <c r="W36" s="432"/>
      <c r="X36" s="433" t="s">
        <v>285</v>
      </c>
      <c r="Y36" s="388">
        <v>-0.56000000000000005</v>
      </c>
      <c r="Z36" s="389">
        <v>-0.55000000000000004</v>
      </c>
      <c r="AA36" s="389">
        <v>-0.54</v>
      </c>
      <c r="AB36" s="390">
        <v>-0.51</v>
      </c>
      <c r="AC36" s="390">
        <v>-0.49999999999999994</v>
      </c>
      <c r="AD36" s="443">
        <v>-0.51</v>
      </c>
      <c r="AE36" s="443">
        <v>-0.51</v>
      </c>
      <c r="AF36" s="444">
        <v>-0.37999999999999995</v>
      </c>
      <c r="AG36" s="433"/>
      <c r="AH36" s="432"/>
      <c r="AI36" s="433" t="s">
        <v>285</v>
      </c>
      <c r="AJ36" s="388">
        <v>-0.60000000000000009</v>
      </c>
      <c r="AK36" s="389">
        <v>-0.59000000000000008</v>
      </c>
      <c r="AL36" s="389">
        <v>-0.58000000000000007</v>
      </c>
      <c r="AM36" s="390">
        <v>-0.55000000000000004</v>
      </c>
      <c r="AN36" s="390">
        <v>-0.53999999999999992</v>
      </c>
      <c r="AO36" s="443">
        <v>-0.55000000000000004</v>
      </c>
      <c r="AP36" s="443">
        <v>-0.55000000000000004</v>
      </c>
      <c r="AQ36" s="444">
        <v>-0.41999999999999993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2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2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2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430" t="s">
        <v>331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430" t="s">
        <v>332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430" t="s">
        <v>333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-0.59</v>
      </c>
      <c r="D39" s="440">
        <v>-0.61</v>
      </c>
      <c r="E39" s="369">
        <v>-0.58000000000000007</v>
      </c>
      <c r="F39" s="370">
        <v>-0.55000000000000004</v>
      </c>
      <c r="G39" s="370">
        <v>-0.55000000000000004</v>
      </c>
      <c r="H39" s="371">
        <v>-0.54</v>
      </c>
      <c r="I39" s="371">
        <v>-0.53</v>
      </c>
      <c r="J39" s="372">
        <v>-0.37</v>
      </c>
      <c r="K39" s="433"/>
      <c r="L39" s="432"/>
      <c r="M39" s="433" t="s">
        <v>186</v>
      </c>
      <c r="N39" s="368">
        <v>-0.63</v>
      </c>
      <c r="O39" s="440">
        <v>-0.65</v>
      </c>
      <c r="P39" s="369">
        <v>-0.62000000000000011</v>
      </c>
      <c r="Q39" s="370">
        <v>-0.58000000000000007</v>
      </c>
      <c r="R39" s="370">
        <v>-0.58000000000000007</v>
      </c>
      <c r="S39" s="371">
        <v>-0.57000000000000006</v>
      </c>
      <c r="T39" s="371">
        <v>-0.56000000000000005</v>
      </c>
      <c r="U39" s="372">
        <v>-0.4</v>
      </c>
      <c r="V39" s="433"/>
      <c r="W39" s="432"/>
      <c r="X39" s="433" t="s">
        <v>186</v>
      </c>
      <c r="Y39" s="368">
        <v>-0.67</v>
      </c>
      <c r="Z39" s="440">
        <v>-0.69000000000000006</v>
      </c>
      <c r="AA39" s="369">
        <v>-0.66000000000000014</v>
      </c>
      <c r="AB39" s="370">
        <v>-0.62000000000000011</v>
      </c>
      <c r="AC39" s="370">
        <v>-0.62000000000000011</v>
      </c>
      <c r="AD39" s="371">
        <v>-0.6100000000000001</v>
      </c>
      <c r="AE39" s="371">
        <v>-0.60000000000000009</v>
      </c>
      <c r="AF39" s="372">
        <v>-0.44</v>
      </c>
      <c r="AG39" s="433"/>
      <c r="AH39" s="432"/>
      <c r="AI39" s="433" t="s">
        <v>186</v>
      </c>
      <c r="AJ39" s="368">
        <v>-0.71000000000000008</v>
      </c>
      <c r="AK39" s="440">
        <v>-0.73000000000000009</v>
      </c>
      <c r="AL39" s="369">
        <v>-0.70000000000000018</v>
      </c>
      <c r="AM39" s="370">
        <v>-0.66000000000000014</v>
      </c>
      <c r="AN39" s="370">
        <v>-0.66000000000000014</v>
      </c>
      <c r="AO39" s="371">
        <v>-0.65000000000000013</v>
      </c>
      <c r="AP39" s="371">
        <v>-0.64000000000000012</v>
      </c>
      <c r="AQ39" s="372">
        <v>-0.48</v>
      </c>
    </row>
    <row r="40" spans="1:43" x14ac:dyDescent="0.25">
      <c r="A40" s="358"/>
      <c r="B40" t="s">
        <v>213</v>
      </c>
      <c r="C40" s="373">
        <v>-0.62</v>
      </c>
      <c r="D40" s="374">
        <v>-0.59000000000000008</v>
      </c>
      <c r="E40" s="375">
        <v>-0.58000000000000007</v>
      </c>
      <c r="F40" s="376">
        <v>-0.56000000000000005</v>
      </c>
      <c r="G40" s="376">
        <v>-0.54</v>
      </c>
      <c r="H40" s="377">
        <v>-0.54</v>
      </c>
      <c r="I40" s="377">
        <v>-0.52</v>
      </c>
      <c r="J40" s="378">
        <v>-0.37</v>
      </c>
      <c r="K40" s="433"/>
      <c r="L40" s="432"/>
      <c r="M40" s="433" t="s">
        <v>213</v>
      </c>
      <c r="N40" s="373">
        <v>-0.66</v>
      </c>
      <c r="O40" s="374">
        <v>-0.63000000000000012</v>
      </c>
      <c r="P40" s="375">
        <v>-0.62000000000000011</v>
      </c>
      <c r="Q40" s="376">
        <v>-0.59000000000000008</v>
      </c>
      <c r="R40" s="376">
        <v>-0.57000000000000006</v>
      </c>
      <c r="S40" s="377">
        <v>-0.57000000000000006</v>
      </c>
      <c r="T40" s="377">
        <v>-0.55000000000000004</v>
      </c>
      <c r="U40" s="378">
        <v>-0.4</v>
      </c>
      <c r="V40" s="433"/>
      <c r="W40" s="432"/>
      <c r="X40" s="433" t="s">
        <v>213</v>
      </c>
      <c r="Y40" s="373">
        <v>-0.70000000000000007</v>
      </c>
      <c r="Z40" s="374">
        <v>-0.67000000000000015</v>
      </c>
      <c r="AA40" s="375">
        <v>-0.66000000000000014</v>
      </c>
      <c r="AB40" s="376">
        <v>-0.63000000000000012</v>
      </c>
      <c r="AC40" s="376">
        <v>-0.6100000000000001</v>
      </c>
      <c r="AD40" s="377">
        <v>-0.6100000000000001</v>
      </c>
      <c r="AE40" s="377">
        <v>-0.59000000000000008</v>
      </c>
      <c r="AF40" s="378">
        <v>-0.44</v>
      </c>
      <c r="AG40" s="433"/>
      <c r="AH40" s="432"/>
      <c r="AI40" s="433" t="s">
        <v>213</v>
      </c>
      <c r="AJ40" s="373">
        <v>-0.7400000000000001</v>
      </c>
      <c r="AK40" s="374">
        <v>-0.71000000000000019</v>
      </c>
      <c r="AL40" s="375">
        <v>-0.70000000000000018</v>
      </c>
      <c r="AM40" s="376">
        <v>-0.67000000000000015</v>
      </c>
      <c r="AN40" s="376">
        <v>-0.65000000000000013</v>
      </c>
      <c r="AO40" s="377">
        <v>-0.65000000000000013</v>
      </c>
      <c r="AP40" s="377">
        <v>-0.63000000000000012</v>
      </c>
      <c r="AQ40" s="378">
        <v>-0.48</v>
      </c>
    </row>
    <row r="41" spans="1:43" x14ac:dyDescent="0.25">
      <c r="A41" s="358"/>
      <c r="B41" t="s">
        <v>233</v>
      </c>
      <c r="C41" s="379">
        <v>-0.58000000000000007</v>
      </c>
      <c r="D41" s="380">
        <v>-0.58000000000000007</v>
      </c>
      <c r="E41" s="381">
        <v>-0.54</v>
      </c>
      <c r="F41" s="376">
        <v>-0.53</v>
      </c>
      <c r="G41" s="376">
        <v>-0.53</v>
      </c>
      <c r="H41" s="377">
        <v>-0.53</v>
      </c>
      <c r="I41" s="377">
        <v>-0.52</v>
      </c>
      <c r="J41" s="378">
        <v>-0.37</v>
      </c>
      <c r="K41" s="433"/>
      <c r="L41" s="432"/>
      <c r="M41" s="433" t="s">
        <v>233</v>
      </c>
      <c r="N41" s="379">
        <v>-0.62000000000000011</v>
      </c>
      <c r="O41" s="380">
        <v>-0.62000000000000011</v>
      </c>
      <c r="P41" s="381">
        <v>-0.58000000000000007</v>
      </c>
      <c r="Q41" s="376">
        <v>-0.56000000000000005</v>
      </c>
      <c r="R41" s="376">
        <v>-0.56000000000000005</v>
      </c>
      <c r="S41" s="377">
        <v>-0.56000000000000005</v>
      </c>
      <c r="T41" s="377">
        <v>-0.55000000000000004</v>
      </c>
      <c r="U41" s="378">
        <v>-0.4</v>
      </c>
      <c r="V41" s="433"/>
      <c r="W41" s="432"/>
      <c r="X41" s="433" t="s">
        <v>233</v>
      </c>
      <c r="Y41" s="379">
        <v>-0.66000000000000014</v>
      </c>
      <c r="Z41" s="380">
        <v>-0.66000000000000014</v>
      </c>
      <c r="AA41" s="381">
        <v>-0.62000000000000011</v>
      </c>
      <c r="AB41" s="376">
        <v>-0.60000000000000009</v>
      </c>
      <c r="AC41" s="376">
        <v>-0.60000000000000009</v>
      </c>
      <c r="AD41" s="377">
        <v>-0.60000000000000009</v>
      </c>
      <c r="AE41" s="377">
        <v>-0.59000000000000008</v>
      </c>
      <c r="AF41" s="378">
        <v>-0.44</v>
      </c>
      <c r="AG41" s="433"/>
      <c r="AH41" s="432"/>
      <c r="AI41" s="433" t="s">
        <v>233</v>
      </c>
      <c r="AJ41" s="379">
        <v>-0.70000000000000018</v>
      </c>
      <c r="AK41" s="380">
        <v>-0.70000000000000018</v>
      </c>
      <c r="AL41" s="381">
        <v>-0.66000000000000014</v>
      </c>
      <c r="AM41" s="376">
        <v>-0.64000000000000012</v>
      </c>
      <c r="AN41" s="376">
        <v>-0.64000000000000012</v>
      </c>
      <c r="AO41" s="377">
        <v>-0.64000000000000012</v>
      </c>
      <c r="AP41" s="377">
        <v>-0.63000000000000012</v>
      </c>
      <c r="AQ41" s="378">
        <v>-0.48</v>
      </c>
    </row>
    <row r="42" spans="1:43" x14ac:dyDescent="0.25">
      <c r="A42" s="358"/>
      <c r="B42" t="s">
        <v>215</v>
      </c>
      <c r="C42" s="382">
        <v>-0.58000000000000007</v>
      </c>
      <c r="D42" s="383">
        <v>-0.56000000000000005</v>
      </c>
      <c r="E42" s="383">
        <v>-0.55000000000000004</v>
      </c>
      <c r="F42" s="384">
        <v>-0.54</v>
      </c>
      <c r="G42" s="384">
        <v>-0.53</v>
      </c>
      <c r="H42" s="393">
        <v>-0.54</v>
      </c>
      <c r="I42" s="393">
        <v>-0.54</v>
      </c>
      <c r="J42" s="394">
        <v>-0.34</v>
      </c>
      <c r="K42" s="433"/>
      <c r="L42" s="432"/>
      <c r="M42" s="433" t="s">
        <v>215</v>
      </c>
      <c r="N42" s="382">
        <v>-0.6100000000000001</v>
      </c>
      <c r="O42" s="383">
        <v>-0.59000000000000008</v>
      </c>
      <c r="P42" s="383">
        <v>-0.58000000000000007</v>
      </c>
      <c r="Q42" s="384">
        <v>-0.57000000000000006</v>
      </c>
      <c r="R42" s="384">
        <v>-0.56000000000000005</v>
      </c>
      <c r="S42" s="393">
        <v>-0.57000000000000006</v>
      </c>
      <c r="T42" s="393">
        <v>-0.57000000000000006</v>
      </c>
      <c r="U42" s="394">
        <v>-0.37</v>
      </c>
      <c r="V42" s="433"/>
      <c r="W42" s="432"/>
      <c r="X42" s="433" t="s">
        <v>215</v>
      </c>
      <c r="Y42" s="382">
        <v>-0.65000000000000013</v>
      </c>
      <c r="Z42" s="383">
        <v>-0.63000000000000012</v>
      </c>
      <c r="AA42" s="383">
        <v>-0.62000000000000011</v>
      </c>
      <c r="AB42" s="384">
        <v>-0.6100000000000001</v>
      </c>
      <c r="AC42" s="384">
        <v>-0.60000000000000009</v>
      </c>
      <c r="AD42" s="393">
        <v>-0.6100000000000001</v>
      </c>
      <c r="AE42" s="393">
        <v>-0.6100000000000001</v>
      </c>
      <c r="AF42" s="394">
        <v>-0.41</v>
      </c>
      <c r="AG42" s="433"/>
      <c r="AH42" s="432"/>
      <c r="AI42" s="433" t="s">
        <v>215</v>
      </c>
      <c r="AJ42" s="382">
        <v>-0.69000000000000017</v>
      </c>
      <c r="AK42" s="383">
        <v>-0.67000000000000015</v>
      </c>
      <c r="AL42" s="383">
        <v>-0.66000000000000014</v>
      </c>
      <c r="AM42" s="384">
        <v>-0.65000000000000013</v>
      </c>
      <c r="AN42" s="384">
        <v>-0.64000000000000012</v>
      </c>
      <c r="AO42" s="393">
        <v>-0.65000000000000013</v>
      </c>
      <c r="AP42" s="393">
        <v>-0.65000000000000013</v>
      </c>
      <c r="AQ42" s="394">
        <v>-0.44999999999999996</v>
      </c>
    </row>
    <row r="43" spans="1:43" x14ac:dyDescent="0.25">
      <c r="A43" s="358"/>
      <c r="B43" t="s">
        <v>250</v>
      </c>
      <c r="C43" s="382">
        <v>-0.58000000000000007</v>
      </c>
      <c r="D43" s="383">
        <v>-0.56000000000000005</v>
      </c>
      <c r="E43" s="383">
        <v>-0.54</v>
      </c>
      <c r="F43" s="384">
        <v>-0.54</v>
      </c>
      <c r="G43" s="384">
        <v>-0.53</v>
      </c>
      <c r="H43" s="393">
        <v>-0.54</v>
      </c>
      <c r="I43" s="393">
        <v>-0.54</v>
      </c>
      <c r="J43" s="394">
        <v>-0.33</v>
      </c>
      <c r="K43" s="433"/>
      <c r="L43" s="432"/>
      <c r="M43" s="433" t="s">
        <v>250</v>
      </c>
      <c r="N43" s="382">
        <v>-0.6100000000000001</v>
      </c>
      <c r="O43" s="383">
        <v>-0.59000000000000008</v>
      </c>
      <c r="P43" s="383">
        <v>-0.57000000000000006</v>
      </c>
      <c r="Q43" s="384">
        <v>-0.57000000000000006</v>
      </c>
      <c r="R43" s="384">
        <v>-0.56000000000000005</v>
      </c>
      <c r="S43" s="393">
        <v>-0.57000000000000006</v>
      </c>
      <c r="T43" s="393">
        <v>-0.57000000000000006</v>
      </c>
      <c r="U43" s="394">
        <v>-0.36</v>
      </c>
      <c r="V43" s="433"/>
      <c r="W43" s="432"/>
      <c r="X43" s="433" t="s">
        <v>250</v>
      </c>
      <c r="Y43" s="382">
        <v>-0.65000000000000013</v>
      </c>
      <c r="Z43" s="383">
        <v>-0.63000000000000012</v>
      </c>
      <c r="AA43" s="383">
        <v>-0.6100000000000001</v>
      </c>
      <c r="AB43" s="384">
        <v>-0.6100000000000001</v>
      </c>
      <c r="AC43" s="384">
        <v>-0.60000000000000009</v>
      </c>
      <c r="AD43" s="393">
        <v>-0.6100000000000001</v>
      </c>
      <c r="AE43" s="393">
        <v>-0.6100000000000001</v>
      </c>
      <c r="AF43" s="394">
        <v>-0.39999999999999997</v>
      </c>
      <c r="AG43" s="433"/>
      <c r="AH43" s="432"/>
      <c r="AI43" s="433" t="s">
        <v>250</v>
      </c>
      <c r="AJ43" s="382">
        <v>-0.69000000000000017</v>
      </c>
      <c r="AK43" s="383">
        <v>-0.67000000000000015</v>
      </c>
      <c r="AL43" s="383">
        <v>-0.65000000000000013</v>
      </c>
      <c r="AM43" s="384">
        <v>-0.65000000000000013</v>
      </c>
      <c r="AN43" s="384">
        <v>-0.64000000000000012</v>
      </c>
      <c r="AO43" s="393">
        <v>-0.65000000000000013</v>
      </c>
      <c r="AP43" s="393">
        <v>-0.65000000000000013</v>
      </c>
      <c r="AQ43" s="394">
        <v>-0.43999999999999995</v>
      </c>
    </row>
    <row r="44" spans="1:43" x14ac:dyDescent="0.25">
      <c r="A44" s="358"/>
      <c r="B44" t="s">
        <v>258</v>
      </c>
      <c r="C44" s="382">
        <v>-0.58000000000000007</v>
      </c>
      <c r="D44" s="383">
        <v>-0.56000000000000005</v>
      </c>
      <c r="E44" s="383">
        <v>-0.55000000000000004</v>
      </c>
      <c r="F44" s="384">
        <v>-0.54</v>
      </c>
      <c r="G44" s="384">
        <v>-0.52</v>
      </c>
      <c r="H44" s="393">
        <v>-0.54</v>
      </c>
      <c r="I44" s="393">
        <v>-0.53</v>
      </c>
      <c r="J44" s="394">
        <v>-0.33</v>
      </c>
      <c r="K44" s="433"/>
      <c r="L44" s="432"/>
      <c r="M44" s="433" t="s">
        <v>258</v>
      </c>
      <c r="N44" s="382">
        <v>-0.6100000000000001</v>
      </c>
      <c r="O44" s="383">
        <v>-0.59000000000000008</v>
      </c>
      <c r="P44" s="383">
        <v>-0.58000000000000007</v>
      </c>
      <c r="Q44" s="384">
        <v>-0.57000000000000006</v>
      </c>
      <c r="R44" s="384">
        <v>-0.55000000000000004</v>
      </c>
      <c r="S44" s="393">
        <v>-0.57000000000000006</v>
      </c>
      <c r="T44" s="393">
        <v>-0.56000000000000005</v>
      </c>
      <c r="U44" s="394">
        <v>-0.36</v>
      </c>
      <c r="V44" s="433"/>
      <c r="W44" s="432"/>
      <c r="X44" s="433" t="s">
        <v>258</v>
      </c>
      <c r="Y44" s="382">
        <v>-0.65000000000000013</v>
      </c>
      <c r="Z44" s="383">
        <v>-0.63000000000000012</v>
      </c>
      <c r="AA44" s="383">
        <v>-0.62000000000000011</v>
      </c>
      <c r="AB44" s="384">
        <v>-0.6100000000000001</v>
      </c>
      <c r="AC44" s="384">
        <v>-0.59000000000000008</v>
      </c>
      <c r="AD44" s="393">
        <v>-0.6100000000000001</v>
      </c>
      <c r="AE44" s="393">
        <v>-0.60000000000000009</v>
      </c>
      <c r="AF44" s="394">
        <v>-0.39999999999999997</v>
      </c>
      <c r="AG44" s="433"/>
      <c r="AH44" s="432"/>
      <c r="AI44" s="433" t="s">
        <v>258</v>
      </c>
      <c r="AJ44" s="382">
        <v>-0.69000000000000017</v>
      </c>
      <c r="AK44" s="383">
        <v>-0.67000000000000015</v>
      </c>
      <c r="AL44" s="383">
        <v>-0.66000000000000014</v>
      </c>
      <c r="AM44" s="384">
        <v>-0.65000000000000013</v>
      </c>
      <c r="AN44" s="384">
        <v>-0.63000000000000012</v>
      </c>
      <c r="AO44" s="393">
        <v>-0.65000000000000013</v>
      </c>
      <c r="AP44" s="393">
        <v>-0.64000000000000012</v>
      </c>
      <c r="AQ44" s="394">
        <v>-0.43999999999999995</v>
      </c>
    </row>
    <row r="45" spans="1:43" x14ac:dyDescent="0.25">
      <c r="A45" s="358"/>
      <c r="B45" t="s">
        <v>265</v>
      </c>
      <c r="C45" s="385">
        <v>-0.57000000000000006</v>
      </c>
      <c r="D45" s="386">
        <v>-0.56000000000000005</v>
      </c>
      <c r="E45" s="386">
        <v>-0.54</v>
      </c>
      <c r="F45" s="387">
        <v>-0.53</v>
      </c>
      <c r="G45" s="387">
        <v>-0.52</v>
      </c>
      <c r="H45" s="441">
        <v>-0.52</v>
      </c>
      <c r="I45" s="441">
        <v>-0.51000000000000012</v>
      </c>
      <c r="J45" s="442">
        <v>-0.32</v>
      </c>
      <c r="K45" s="433"/>
      <c r="L45" s="432"/>
      <c r="M45" s="433" t="s">
        <v>265</v>
      </c>
      <c r="N45" s="385">
        <v>-0.60000000000000009</v>
      </c>
      <c r="O45" s="386">
        <v>-0.59000000000000008</v>
      </c>
      <c r="P45" s="386">
        <v>-0.57000000000000006</v>
      </c>
      <c r="Q45" s="387">
        <v>-0.56000000000000005</v>
      </c>
      <c r="R45" s="387">
        <v>-0.55000000000000004</v>
      </c>
      <c r="S45" s="441">
        <v>-0.55000000000000004</v>
      </c>
      <c r="T45" s="441">
        <v>-0.54000000000000015</v>
      </c>
      <c r="U45" s="442">
        <v>-0.35</v>
      </c>
      <c r="V45" s="433"/>
      <c r="W45" s="432"/>
      <c r="X45" s="433" t="s">
        <v>265</v>
      </c>
      <c r="Y45" s="385">
        <v>-0.64000000000000012</v>
      </c>
      <c r="Z45" s="386">
        <v>-0.63000000000000012</v>
      </c>
      <c r="AA45" s="386">
        <v>-0.6100000000000001</v>
      </c>
      <c r="AB45" s="387">
        <v>-0.60000000000000009</v>
      </c>
      <c r="AC45" s="387">
        <v>-0.59000000000000008</v>
      </c>
      <c r="AD45" s="441">
        <v>-0.59000000000000008</v>
      </c>
      <c r="AE45" s="441">
        <v>-0.58000000000000018</v>
      </c>
      <c r="AF45" s="442">
        <v>-0.38999999999999996</v>
      </c>
      <c r="AG45" s="433"/>
      <c r="AH45" s="432"/>
      <c r="AI45" s="433" t="s">
        <v>265</v>
      </c>
      <c r="AJ45" s="385">
        <v>-0.68000000000000016</v>
      </c>
      <c r="AK45" s="386">
        <v>-0.67000000000000015</v>
      </c>
      <c r="AL45" s="386">
        <v>-0.65000000000000013</v>
      </c>
      <c r="AM45" s="387">
        <v>-0.64000000000000012</v>
      </c>
      <c r="AN45" s="387">
        <v>-0.63000000000000012</v>
      </c>
      <c r="AO45" s="441">
        <v>-0.63000000000000012</v>
      </c>
      <c r="AP45" s="441">
        <v>-0.62000000000000022</v>
      </c>
      <c r="AQ45" s="442">
        <v>-0.42999999999999994</v>
      </c>
    </row>
    <row r="46" spans="1:43" x14ac:dyDescent="0.25">
      <c r="A46" s="358"/>
      <c r="B46" t="s">
        <v>273</v>
      </c>
      <c r="C46" s="385">
        <v>-0.54</v>
      </c>
      <c r="D46" s="386">
        <v>-0.53</v>
      </c>
      <c r="E46" s="386">
        <v>-0.53</v>
      </c>
      <c r="F46" s="387">
        <v>-0.53</v>
      </c>
      <c r="G46" s="387">
        <v>-0.51000000000000012</v>
      </c>
      <c r="H46" s="441">
        <v>-0.52</v>
      </c>
      <c r="I46" s="441">
        <v>-0.49</v>
      </c>
      <c r="J46" s="442">
        <v>-0.30999999999999994</v>
      </c>
      <c r="K46" s="433"/>
      <c r="L46" s="432"/>
      <c r="M46" s="433" t="s">
        <v>273</v>
      </c>
      <c r="N46" s="385">
        <v>-0.57000000000000006</v>
      </c>
      <c r="O46" s="386">
        <v>-0.56000000000000005</v>
      </c>
      <c r="P46" s="386">
        <v>-0.56000000000000005</v>
      </c>
      <c r="Q46" s="387">
        <v>-0.56000000000000005</v>
      </c>
      <c r="R46" s="387">
        <v>-0.54000000000000015</v>
      </c>
      <c r="S46" s="441">
        <v>-0.55000000000000004</v>
      </c>
      <c r="T46" s="441">
        <v>-0.52</v>
      </c>
      <c r="U46" s="442">
        <v>-0.33999999999999997</v>
      </c>
      <c r="V46" s="433"/>
      <c r="W46" s="432"/>
      <c r="X46" s="433" t="s">
        <v>273</v>
      </c>
      <c r="Y46" s="385">
        <v>-0.6100000000000001</v>
      </c>
      <c r="Z46" s="386">
        <v>-0.60000000000000009</v>
      </c>
      <c r="AA46" s="386">
        <v>-0.60000000000000009</v>
      </c>
      <c r="AB46" s="387">
        <v>-0.60000000000000009</v>
      </c>
      <c r="AC46" s="387">
        <v>-0.58000000000000018</v>
      </c>
      <c r="AD46" s="441">
        <v>-0.59000000000000008</v>
      </c>
      <c r="AE46" s="441">
        <v>-0.56000000000000005</v>
      </c>
      <c r="AF46" s="442">
        <v>-0.37999999999999995</v>
      </c>
      <c r="AG46" s="433"/>
      <c r="AH46" s="432"/>
      <c r="AI46" s="433" t="s">
        <v>273</v>
      </c>
      <c r="AJ46" s="385">
        <v>-0.65000000000000013</v>
      </c>
      <c r="AK46" s="386">
        <v>-0.64000000000000012</v>
      </c>
      <c r="AL46" s="386">
        <v>-0.64000000000000012</v>
      </c>
      <c r="AM46" s="387">
        <v>-0.64000000000000012</v>
      </c>
      <c r="AN46" s="387">
        <v>-0.62000000000000022</v>
      </c>
      <c r="AO46" s="441">
        <v>-0.63000000000000012</v>
      </c>
      <c r="AP46" s="441">
        <v>-0.60000000000000009</v>
      </c>
      <c r="AQ46" s="442">
        <v>-0.41999999999999993</v>
      </c>
    </row>
    <row r="47" spans="1:43" x14ac:dyDescent="0.25">
      <c r="A47" s="358"/>
      <c r="B47" t="s">
        <v>279</v>
      </c>
      <c r="C47" s="385">
        <v>-0.54</v>
      </c>
      <c r="D47" s="386">
        <v>-0.52</v>
      </c>
      <c r="E47" s="386">
        <v>-0.51000000000000012</v>
      </c>
      <c r="F47" s="387">
        <v>-0.51000000000000012</v>
      </c>
      <c r="G47" s="387">
        <v>-0.51000000000000012</v>
      </c>
      <c r="H47" s="441">
        <v>-0.49</v>
      </c>
      <c r="I47" s="441">
        <v>-0.49</v>
      </c>
      <c r="J47" s="442">
        <v>-0.36</v>
      </c>
      <c r="K47" s="433"/>
      <c r="L47" s="432"/>
      <c r="M47" s="433" t="s">
        <v>279</v>
      </c>
      <c r="N47" s="385">
        <v>-0.57000000000000006</v>
      </c>
      <c r="O47" s="386">
        <v>-0.55000000000000004</v>
      </c>
      <c r="P47" s="386">
        <v>-0.54000000000000015</v>
      </c>
      <c r="Q47" s="387">
        <v>-0.54000000000000015</v>
      </c>
      <c r="R47" s="387">
        <v>-0.54000000000000015</v>
      </c>
      <c r="S47" s="441">
        <v>-0.52</v>
      </c>
      <c r="T47" s="441">
        <v>-0.52</v>
      </c>
      <c r="U47" s="442">
        <v>-0.39</v>
      </c>
      <c r="V47" s="433"/>
      <c r="W47" s="432"/>
      <c r="X47" s="433" t="s">
        <v>279</v>
      </c>
      <c r="Y47" s="385">
        <v>-0.6100000000000001</v>
      </c>
      <c r="Z47" s="386">
        <v>-0.59000000000000008</v>
      </c>
      <c r="AA47" s="386">
        <v>-0.58000000000000018</v>
      </c>
      <c r="AB47" s="387">
        <v>-0.58000000000000018</v>
      </c>
      <c r="AC47" s="387">
        <v>-0.58000000000000018</v>
      </c>
      <c r="AD47" s="441">
        <v>-0.56000000000000005</v>
      </c>
      <c r="AE47" s="441">
        <v>-0.56000000000000005</v>
      </c>
      <c r="AF47" s="442">
        <v>-0.43</v>
      </c>
      <c r="AG47" s="433"/>
      <c r="AH47" s="432"/>
      <c r="AI47" s="433" t="s">
        <v>279</v>
      </c>
      <c r="AJ47" s="385">
        <v>-0.65000000000000013</v>
      </c>
      <c r="AK47" s="386">
        <v>-0.63000000000000012</v>
      </c>
      <c r="AL47" s="386">
        <v>-0.62000000000000022</v>
      </c>
      <c r="AM47" s="387">
        <v>-0.62000000000000022</v>
      </c>
      <c r="AN47" s="387">
        <v>-0.62000000000000022</v>
      </c>
      <c r="AO47" s="441">
        <v>-0.60000000000000009</v>
      </c>
      <c r="AP47" s="441">
        <v>-0.60000000000000009</v>
      </c>
      <c r="AQ47" s="442">
        <v>-0.47</v>
      </c>
    </row>
    <row r="48" spans="1:43" x14ac:dyDescent="0.25">
      <c r="A48" s="358"/>
      <c r="B48" t="s">
        <v>285</v>
      </c>
      <c r="C48" s="388">
        <v>-0.54</v>
      </c>
      <c r="D48" s="389">
        <v>-0.52</v>
      </c>
      <c r="E48" s="389">
        <v>-0.52</v>
      </c>
      <c r="F48" s="390">
        <v>-0.51000000000000012</v>
      </c>
      <c r="G48" s="390">
        <v>-0.50000000000000011</v>
      </c>
      <c r="H48" s="443">
        <v>-0.51000000000000012</v>
      </c>
      <c r="I48" s="443">
        <v>-0.48</v>
      </c>
      <c r="J48" s="444">
        <v>-0.41</v>
      </c>
      <c r="K48" s="433"/>
      <c r="L48" s="432"/>
      <c r="M48" s="433" t="s">
        <v>285</v>
      </c>
      <c r="N48" s="388">
        <v>-0.57000000000000006</v>
      </c>
      <c r="O48" s="389">
        <v>-0.55000000000000004</v>
      </c>
      <c r="P48" s="389">
        <v>-0.55000000000000004</v>
      </c>
      <c r="Q48" s="390">
        <v>-0.54000000000000015</v>
      </c>
      <c r="R48" s="390">
        <v>-0.53000000000000014</v>
      </c>
      <c r="S48" s="443">
        <v>-0.54000000000000015</v>
      </c>
      <c r="T48" s="443">
        <v>-0.51</v>
      </c>
      <c r="U48" s="444">
        <v>-0.43999999999999995</v>
      </c>
      <c r="V48" s="433"/>
      <c r="W48" s="432"/>
      <c r="X48" s="433" t="s">
        <v>285</v>
      </c>
      <c r="Y48" s="388">
        <v>-0.6100000000000001</v>
      </c>
      <c r="Z48" s="389">
        <v>-0.59000000000000008</v>
      </c>
      <c r="AA48" s="389">
        <v>-0.59000000000000008</v>
      </c>
      <c r="AB48" s="390">
        <v>-0.58000000000000018</v>
      </c>
      <c r="AC48" s="390">
        <v>-0.57000000000000017</v>
      </c>
      <c r="AD48" s="443">
        <v>-0.58000000000000018</v>
      </c>
      <c r="AE48" s="443">
        <v>-0.55000000000000004</v>
      </c>
      <c r="AF48" s="444">
        <v>-0.47999999999999993</v>
      </c>
      <c r="AG48" s="433"/>
      <c r="AH48" s="432"/>
      <c r="AI48" s="433" t="s">
        <v>285</v>
      </c>
      <c r="AJ48" s="388">
        <v>-0.65000000000000013</v>
      </c>
      <c r="AK48" s="389">
        <v>-0.63000000000000012</v>
      </c>
      <c r="AL48" s="389">
        <v>-0.63000000000000012</v>
      </c>
      <c r="AM48" s="390">
        <v>-0.62000000000000022</v>
      </c>
      <c r="AN48" s="390">
        <v>-0.61000000000000021</v>
      </c>
      <c r="AO48" s="443">
        <v>-0.62000000000000022</v>
      </c>
      <c r="AP48" s="443">
        <v>-0.59000000000000008</v>
      </c>
      <c r="AQ48" s="444">
        <v>-0.51999999999999991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2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2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2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430" t="s">
        <v>335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430" t="s">
        <v>336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430" t="s">
        <v>337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-0.64000000000000012</v>
      </c>
      <c r="D51" s="440">
        <v>-0.66</v>
      </c>
      <c r="E51" s="369">
        <v>-0.63000000000000012</v>
      </c>
      <c r="F51" s="370">
        <v>-0.60000000000000009</v>
      </c>
      <c r="G51" s="370">
        <v>-0.60000000000000009</v>
      </c>
      <c r="H51" s="371">
        <v>-0.59000000000000008</v>
      </c>
      <c r="I51" s="371">
        <v>-0.58000000000000007</v>
      </c>
      <c r="J51" s="372">
        <v>-0.42</v>
      </c>
      <c r="K51" s="433"/>
      <c r="L51" s="432"/>
      <c r="M51" s="433" t="s">
        <v>186</v>
      </c>
      <c r="N51" s="368">
        <v>-0.68000000000000016</v>
      </c>
      <c r="O51" s="440">
        <v>-0.70000000000000007</v>
      </c>
      <c r="P51" s="369">
        <v>-0.67000000000000015</v>
      </c>
      <c r="Q51" s="370">
        <v>-0.63000000000000012</v>
      </c>
      <c r="R51" s="370">
        <v>-0.63000000000000012</v>
      </c>
      <c r="S51" s="371">
        <v>-0.62000000000000011</v>
      </c>
      <c r="T51" s="371">
        <v>-0.6100000000000001</v>
      </c>
      <c r="U51" s="372">
        <v>-0.44999999999999996</v>
      </c>
      <c r="V51" s="433"/>
      <c r="W51" s="432"/>
      <c r="X51" s="433" t="s">
        <v>186</v>
      </c>
      <c r="Y51" s="368">
        <v>-0.7200000000000002</v>
      </c>
      <c r="Z51" s="440">
        <v>-0.7400000000000001</v>
      </c>
      <c r="AA51" s="369">
        <v>-0.71000000000000019</v>
      </c>
      <c r="AB51" s="370">
        <v>-0.67000000000000015</v>
      </c>
      <c r="AC51" s="370">
        <v>-0.67000000000000015</v>
      </c>
      <c r="AD51" s="371">
        <v>-0.66000000000000014</v>
      </c>
      <c r="AE51" s="371">
        <v>-0.65000000000000013</v>
      </c>
      <c r="AF51" s="372">
        <v>-0.48999999999999994</v>
      </c>
      <c r="AG51" s="433"/>
      <c r="AH51" s="432"/>
      <c r="AI51" s="433" t="s">
        <v>186</v>
      </c>
      <c r="AJ51" s="368">
        <v>-0.76000000000000023</v>
      </c>
      <c r="AK51" s="440">
        <v>-0.78000000000000014</v>
      </c>
      <c r="AL51" s="369">
        <v>-0.75000000000000022</v>
      </c>
      <c r="AM51" s="370">
        <v>-0.71000000000000019</v>
      </c>
      <c r="AN51" s="370">
        <v>-0.71000000000000019</v>
      </c>
      <c r="AO51" s="371">
        <v>-0.70000000000000018</v>
      </c>
      <c r="AP51" s="371">
        <v>-0.69000000000000017</v>
      </c>
      <c r="AQ51" s="372">
        <v>-0.52999999999999992</v>
      </c>
    </row>
    <row r="52" spans="1:43" x14ac:dyDescent="0.25">
      <c r="A52" s="358"/>
      <c r="B52" t="s">
        <v>213</v>
      </c>
      <c r="C52" s="373">
        <v>-0.67</v>
      </c>
      <c r="D52" s="374">
        <v>-0.64000000000000012</v>
      </c>
      <c r="E52" s="375">
        <v>-0.63000000000000012</v>
      </c>
      <c r="F52" s="376">
        <v>-0.6100000000000001</v>
      </c>
      <c r="G52" s="376">
        <v>-0.59000000000000008</v>
      </c>
      <c r="H52" s="377">
        <v>-0.59000000000000008</v>
      </c>
      <c r="I52" s="377">
        <v>-0.57000000000000006</v>
      </c>
      <c r="J52" s="378">
        <v>-0.42</v>
      </c>
      <c r="K52" s="433"/>
      <c r="L52" s="432"/>
      <c r="M52" s="433" t="s">
        <v>213</v>
      </c>
      <c r="N52" s="373">
        <v>-0.71000000000000008</v>
      </c>
      <c r="O52" s="374">
        <v>-0.68000000000000016</v>
      </c>
      <c r="P52" s="375">
        <v>-0.67000000000000015</v>
      </c>
      <c r="Q52" s="376">
        <v>-0.64000000000000012</v>
      </c>
      <c r="R52" s="376">
        <v>-0.62000000000000011</v>
      </c>
      <c r="S52" s="377">
        <v>-0.62000000000000011</v>
      </c>
      <c r="T52" s="377">
        <v>-0.60000000000000009</v>
      </c>
      <c r="U52" s="378">
        <v>-0.44999999999999996</v>
      </c>
      <c r="V52" s="433"/>
      <c r="W52" s="432"/>
      <c r="X52" s="433" t="s">
        <v>213</v>
      </c>
      <c r="Y52" s="373">
        <v>-0.75000000000000011</v>
      </c>
      <c r="Z52" s="374">
        <v>-0.7200000000000002</v>
      </c>
      <c r="AA52" s="375">
        <v>-0.71000000000000019</v>
      </c>
      <c r="AB52" s="376">
        <v>-0.68000000000000016</v>
      </c>
      <c r="AC52" s="376">
        <v>-0.66000000000000014</v>
      </c>
      <c r="AD52" s="377">
        <v>-0.66000000000000014</v>
      </c>
      <c r="AE52" s="377">
        <v>-0.64000000000000012</v>
      </c>
      <c r="AF52" s="378">
        <v>-0.48999999999999994</v>
      </c>
      <c r="AG52" s="433"/>
      <c r="AH52" s="432"/>
      <c r="AI52" s="433" t="s">
        <v>213</v>
      </c>
      <c r="AJ52" s="373">
        <v>-0.79000000000000015</v>
      </c>
      <c r="AK52" s="374">
        <v>-0.76000000000000023</v>
      </c>
      <c r="AL52" s="375">
        <v>-0.75000000000000022</v>
      </c>
      <c r="AM52" s="376">
        <v>-0.7200000000000002</v>
      </c>
      <c r="AN52" s="376">
        <v>-0.70000000000000018</v>
      </c>
      <c r="AO52" s="377">
        <v>-0.70000000000000018</v>
      </c>
      <c r="AP52" s="377">
        <v>-0.68000000000000016</v>
      </c>
      <c r="AQ52" s="378">
        <v>-0.52999999999999992</v>
      </c>
    </row>
    <row r="53" spans="1:43" x14ac:dyDescent="0.25">
      <c r="A53" s="358"/>
      <c r="B53" t="s">
        <v>233</v>
      </c>
      <c r="C53" s="379">
        <v>-0.63000000000000012</v>
      </c>
      <c r="D53" s="380">
        <v>-0.63000000000000012</v>
      </c>
      <c r="E53" s="381">
        <v>-0.59000000000000008</v>
      </c>
      <c r="F53" s="376">
        <v>-0.58000000000000007</v>
      </c>
      <c r="G53" s="376">
        <v>-0.58000000000000007</v>
      </c>
      <c r="H53" s="377">
        <v>-0.58000000000000007</v>
      </c>
      <c r="I53" s="377">
        <v>-0.57000000000000006</v>
      </c>
      <c r="J53" s="378">
        <v>-0.42</v>
      </c>
      <c r="K53" s="433"/>
      <c r="L53" s="432"/>
      <c r="M53" s="433" t="s">
        <v>233</v>
      </c>
      <c r="N53" s="379">
        <v>-0.67000000000000015</v>
      </c>
      <c r="O53" s="380">
        <v>-0.67000000000000015</v>
      </c>
      <c r="P53" s="381">
        <v>-0.63000000000000012</v>
      </c>
      <c r="Q53" s="376">
        <v>-0.6100000000000001</v>
      </c>
      <c r="R53" s="376">
        <v>-0.6100000000000001</v>
      </c>
      <c r="S53" s="377">
        <v>-0.6100000000000001</v>
      </c>
      <c r="T53" s="377">
        <v>-0.60000000000000009</v>
      </c>
      <c r="U53" s="378">
        <v>-0.44999999999999996</v>
      </c>
      <c r="V53" s="433"/>
      <c r="W53" s="432"/>
      <c r="X53" s="433" t="s">
        <v>233</v>
      </c>
      <c r="Y53" s="379">
        <v>-0.71000000000000019</v>
      </c>
      <c r="Z53" s="380">
        <v>-0.71000000000000019</v>
      </c>
      <c r="AA53" s="381">
        <v>-0.67000000000000015</v>
      </c>
      <c r="AB53" s="376">
        <v>-0.65000000000000013</v>
      </c>
      <c r="AC53" s="376">
        <v>-0.65000000000000013</v>
      </c>
      <c r="AD53" s="377">
        <v>-0.65000000000000013</v>
      </c>
      <c r="AE53" s="377">
        <v>-0.64000000000000012</v>
      </c>
      <c r="AF53" s="378">
        <v>-0.48999999999999994</v>
      </c>
      <c r="AG53" s="433"/>
      <c r="AH53" s="432"/>
      <c r="AI53" s="433" t="s">
        <v>233</v>
      </c>
      <c r="AJ53" s="379">
        <v>-0.75000000000000022</v>
      </c>
      <c r="AK53" s="380">
        <v>-0.75000000000000022</v>
      </c>
      <c r="AL53" s="381">
        <v>-0.71000000000000019</v>
      </c>
      <c r="AM53" s="376">
        <v>-0.69000000000000017</v>
      </c>
      <c r="AN53" s="376">
        <v>-0.69000000000000017</v>
      </c>
      <c r="AO53" s="377">
        <v>-0.69000000000000017</v>
      </c>
      <c r="AP53" s="377">
        <v>-0.68000000000000016</v>
      </c>
      <c r="AQ53" s="378">
        <v>-0.52999999999999992</v>
      </c>
    </row>
    <row r="54" spans="1:43" x14ac:dyDescent="0.25">
      <c r="A54" s="358"/>
      <c r="B54" t="s">
        <v>215</v>
      </c>
      <c r="C54" s="382">
        <v>-0.63000000000000012</v>
      </c>
      <c r="D54" s="383">
        <v>-0.6100000000000001</v>
      </c>
      <c r="E54" s="383">
        <v>-0.60000000000000009</v>
      </c>
      <c r="F54" s="384">
        <v>-0.59000000000000008</v>
      </c>
      <c r="G54" s="384">
        <v>-0.58000000000000007</v>
      </c>
      <c r="H54" s="393">
        <v>-0.59000000000000008</v>
      </c>
      <c r="I54" s="393">
        <v>-0.59000000000000008</v>
      </c>
      <c r="J54" s="394">
        <v>-0.39</v>
      </c>
      <c r="K54" s="433"/>
      <c r="L54" s="432"/>
      <c r="M54" s="433" t="s">
        <v>215</v>
      </c>
      <c r="N54" s="382">
        <v>-0.66000000000000014</v>
      </c>
      <c r="O54" s="383">
        <v>-0.64000000000000012</v>
      </c>
      <c r="P54" s="383">
        <v>-0.63000000000000012</v>
      </c>
      <c r="Q54" s="384">
        <v>-0.62000000000000011</v>
      </c>
      <c r="R54" s="384">
        <v>-0.6100000000000001</v>
      </c>
      <c r="S54" s="393">
        <v>-0.62000000000000011</v>
      </c>
      <c r="T54" s="393">
        <v>-0.62000000000000011</v>
      </c>
      <c r="U54" s="394">
        <v>-0.42000000000000004</v>
      </c>
      <c r="V54" s="433"/>
      <c r="W54" s="432"/>
      <c r="X54" s="433" t="s">
        <v>215</v>
      </c>
      <c r="Y54" s="382">
        <v>-0.70000000000000018</v>
      </c>
      <c r="Z54" s="383">
        <v>-0.68000000000000016</v>
      </c>
      <c r="AA54" s="383">
        <v>-0.67000000000000015</v>
      </c>
      <c r="AB54" s="384">
        <v>-0.66000000000000014</v>
      </c>
      <c r="AC54" s="384">
        <v>-0.65000000000000013</v>
      </c>
      <c r="AD54" s="393">
        <v>-0.66000000000000014</v>
      </c>
      <c r="AE54" s="393">
        <v>-0.66000000000000014</v>
      </c>
      <c r="AF54" s="394">
        <v>-0.46</v>
      </c>
      <c r="AG54" s="433"/>
      <c r="AH54" s="432"/>
      <c r="AI54" s="433" t="s">
        <v>215</v>
      </c>
      <c r="AJ54" s="382">
        <v>-0.74000000000000021</v>
      </c>
      <c r="AK54" s="383">
        <v>-0.7200000000000002</v>
      </c>
      <c r="AL54" s="383">
        <v>-0.71000000000000019</v>
      </c>
      <c r="AM54" s="384">
        <v>-0.70000000000000018</v>
      </c>
      <c r="AN54" s="384">
        <v>-0.69000000000000017</v>
      </c>
      <c r="AO54" s="393">
        <v>-0.70000000000000018</v>
      </c>
      <c r="AP54" s="393">
        <v>-0.70000000000000018</v>
      </c>
      <c r="AQ54" s="394">
        <v>-0.5</v>
      </c>
    </row>
    <row r="55" spans="1:43" x14ac:dyDescent="0.25">
      <c r="A55" s="358"/>
      <c r="B55" t="s">
        <v>250</v>
      </c>
      <c r="C55" s="382">
        <v>-0.63000000000000012</v>
      </c>
      <c r="D55" s="383">
        <v>-0.6100000000000001</v>
      </c>
      <c r="E55" s="383">
        <v>-0.59000000000000008</v>
      </c>
      <c r="F55" s="384">
        <v>-0.59000000000000008</v>
      </c>
      <c r="G55" s="384">
        <v>-0.58000000000000007</v>
      </c>
      <c r="H55" s="393">
        <v>-0.59000000000000008</v>
      </c>
      <c r="I55" s="393">
        <v>-0.59000000000000008</v>
      </c>
      <c r="J55" s="394">
        <v>-0.38</v>
      </c>
      <c r="K55" s="433"/>
      <c r="L55" s="432"/>
      <c r="M55" s="433" t="s">
        <v>250</v>
      </c>
      <c r="N55" s="382">
        <v>-0.66000000000000014</v>
      </c>
      <c r="O55" s="383">
        <v>-0.64000000000000012</v>
      </c>
      <c r="P55" s="383">
        <v>-0.62000000000000011</v>
      </c>
      <c r="Q55" s="384">
        <v>-0.62000000000000011</v>
      </c>
      <c r="R55" s="384">
        <v>-0.6100000000000001</v>
      </c>
      <c r="S55" s="393">
        <v>-0.62000000000000011</v>
      </c>
      <c r="T55" s="393">
        <v>-0.62000000000000011</v>
      </c>
      <c r="U55" s="394">
        <v>-0.41000000000000003</v>
      </c>
      <c r="V55" s="433"/>
      <c r="W55" s="432"/>
      <c r="X55" s="433" t="s">
        <v>250</v>
      </c>
      <c r="Y55" s="382">
        <v>-0.70000000000000018</v>
      </c>
      <c r="Z55" s="383">
        <v>-0.68000000000000016</v>
      </c>
      <c r="AA55" s="383">
        <v>-0.66000000000000014</v>
      </c>
      <c r="AB55" s="384">
        <v>-0.66000000000000014</v>
      </c>
      <c r="AC55" s="384">
        <v>-0.65000000000000013</v>
      </c>
      <c r="AD55" s="393">
        <v>-0.66000000000000014</v>
      </c>
      <c r="AE55" s="393">
        <v>-0.66000000000000014</v>
      </c>
      <c r="AF55" s="394">
        <v>-0.45</v>
      </c>
      <c r="AG55" s="433"/>
      <c r="AH55" s="432"/>
      <c r="AI55" s="433" t="s">
        <v>250</v>
      </c>
      <c r="AJ55" s="382">
        <v>-0.74000000000000021</v>
      </c>
      <c r="AK55" s="383">
        <v>-0.7200000000000002</v>
      </c>
      <c r="AL55" s="383">
        <v>-0.70000000000000018</v>
      </c>
      <c r="AM55" s="384">
        <v>-0.70000000000000018</v>
      </c>
      <c r="AN55" s="384">
        <v>-0.69000000000000017</v>
      </c>
      <c r="AO55" s="393">
        <v>-0.70000000000000018</v>
      </c>
      <c r="AP55" s="393">
        <v>-0.70000000000000018</v>
      </c>
      <c r="AQ55" s="394">
        <v>-0.49</v>
      </c>
    </row>
    <row r="56" spans="1:43" x14ac:dyDescent="0.25">
      <c r="A56" s="358"/>
      <c r="B56" t="s">
        <v>258</v>
      </c>
      <c r="C56" s="382">
        <v>-0.63000000000000012</v>
      </c>
      <c r="D56" s="383">
        <v>-0.6100000000000001</v>
      </c>
      <c r="E56" s="383">
        <v>-0.60000000000000009</v>
      </c>
      <c r="F56" s="384">
        <v>-0.59000000000000008</v>
      </c>
      <c r="G56" s="384">
        <v>-0.57000000000000006</v>
      </c>
      <c r="H56" s="393">
        <v>-0.59000000000000008</v>
      </c>
      <c r="I56" s="393">
        <v>-0.58000000000000007</v>
      </c>
      <c r="J56" s="394">
        <v>-0.38</v>
      </c>
      <c r="K56" s="433"/>
      <c r="L56" s="432"/>
      <c r="M56" s="433" t="s">
        <v>258</v>
      </c>
      <c r="N56" s="382">
        <v>-0.66000000000000014</v>
      </c>
      <c r="O56" s="383">
        <v>-0.64000000000000012</v>
      </c>
      <c r="P56" s="383">
        <v>-0.63000000000000012</v>
      </c>
      <c r="Q56" s="384">
        <v>-0.62000000000000011</v>
      </c>
      <c r="R56" s="384">
        <v>-0.60000000000000009</v>
      </c>
      <c r="S56" s="393">
        <v>-0.62000000000000011</v>
      </c>
      <c r="T56" s="393">
        <v>-0.6100000000000001</v>
      </c>
      <c r="U56" s="394">
        <v>-0.41000000000000003</v>
      </c>
      <c r="V56" s="433"/>
      <c r="W56" s="432"/>
      <c r="X56" s="433" t="s">
        <v>258</v>
      </c>
      <c r="Y56" s="382">
        <v>-0.70000000000000018</v>
      </c>
      <c r="Z56" s="383">
        <v>-0.68000000000000016</v>
      </c>
      <c r="AA56" s="383">
        <v>-0.67000000000000015</v>
      </c>
      <c r="AB56" s="384">
        <v>-0.66000000000000014</v>
      </c>
      <c r="AC56" s="384">
        <v>-0.64000000000000012</v>
      </c>
      <c r="AD56" s="393">
        <v>-0.66000000000000014</v>
      </c>
      <c r="AE56" s="393">
        <v>-0.65000000000000013</v>
      </c>
      <c r="AF56" s="394">
        <v>-0.45</v>
      </c>
      <c r="AG56" s="433"/>
      <c r="AH56" s="432"/>
      <c r="AI56" s="433" t="s">
        <v>258</v>
      </c>
      <c r="AJ56" s="382">
        <v>-0.74000000000000021</v>
      </c>
      <c r="AK56" s="383">
        <v>-0.7200000000000002</v>
      </c>
      <c r="AL56" s="383">
        <v>-0.71000000000000019</v>
      </c>
      <c r="AM56" s="384">
        <v>-0.70000000000000018</v>
      </c>
      <c r="AN56" s="384">
        <v>-0.68000000000000016</v>
      </c>
      <c r="AO56" s="393">
        <v>-0.70000000000000018</v>
      </c>
      <c r="AP56" s="393">
        <v>-0.69000000000000017</v>
      </c>
      <c r="AQ56" s="394">
        <v>-0.49</v>
      </c>
    </row>
    <row r="57" spans="1:43" x14ac:dyDescent="0.25">
      <c r="A57" s="358"/>
      <c r="B57" t="s">
        <v>265</v>
      </c>
      <c r="C57" s="385">
        <v>-0.62000000000000011</v>
      </c>
      <c r="D57" s="386">
        <v>-0.6100000000000001</v>
      </c>
      <c r="E57" s="386">
        <v>-0.59000000000000008</v>
      </c>
      <c r="F57" s="387">
        <v>-0.58000000000000007</v>
      </c>
      <c r="G57" s="387">
        <v>-0.56999999999999995</v>
      </c>
      <c r="H57" s="441">
        <v>-0.56999999999999995</v>
      </c>
      <c r="I57" s="441">
        <v>-0.56000000000000005</v>
      </c>
      <c r="J57" s="442">
        <v>-0.37</v>
      </c>
      <c r="K57" s="433"/>
      <c r="L57" s="432"/>
      <c r="M57" s="433" t="s">
        <v>265</v>
      </c>
      <c r="N57" s="385">
        <v>-0.65000000000000013</v>
      </c>
      <c r="O57" s="386">
        <v>-0.64000000000000012</v>
      </c>
      <c r="P57" s="386">
        <v>-0.62000000000000011</v>
      </c>
      <c r="Q57" s="387">
        <v>-0.6100000000000001</v>
      </c>
      <c r="R57" s="387">
        <v>-0.6</v>
      </c>
      <c r="S57" s="441">
        <v>-0.6</v>
      </c>
      <c r="T57" s="441">
        <v>-0.59000000000000008</v>
      </c>
      <c r="U57" s="442">
        <v>-0.4</v>
      </c>
      <c r="V57" s="433"/>
      <c r="W57" s="432"/>
      <c r="X57" s="433" t="s">
        <v>265</v>
      </c>
      <c r="Y57" s="385">
        <v>-0.69000000000000017</v>
      </c>
      <c r="Z57" s="386">
        <v>-0.68000000000000016</v>
      </c>
      <c r="AA57" s="386">
        <v>-0.66000000000000014</v>
      </c>
      <c r="AB57" s="387">
        <v>-0.65000000000000013</v>
      </c>
      <c r="AC57" s="387">
        <v>-0.64</v>
      </c>
      <c r="AD57" s="441">
        <v>-0.64</v>
      </c>
      <c r="AE57" s="441">
        <v>-0.63000000000000012</v>
      </c>
      <c r="AF57" s="442">
        <v>-0.44</v>
      </c>
      <c r="AG57" s="433"/>
      <c r="AH57" s="432"/>
      <c r="AI57" s="433" t="s">
        <v>265</v>
      </c>
      <c r="AJ57" s="385">
        <v>-0.7300000000000002</v>
      </c>
      <c r="AK57" s="386">
        <v>-0.7200000000000002</v>
      </c>
      <c r="AL57" s="386">
        <v>-0.70000000000000018</v>
      </c>
      <c r="AM57" s="387">
        <v>-0.69000000000000017</v>
      </c>
      <c r="AN57" s="387">
        <v>-0.68</v>
      </c>
      <c r="AO57" s="441">
        <v>-0.68</v>
      </c>
      <c r="AP57" s="441">
        <v>-0.67000000000000015</v>
      </c>
      <c r="AQ57" s="442">
        <v>-0.48</v>
      </c>
    </row>
    <row r="58" spans="1:43" x14ac:dyDescent="0.25">
      <c r="A58" s="358"/>
      <c r="B58" t="s">
        <v>273</v>
      </c>
      <c r="C58" s="385">
        <v>-0.59000000000000008</v>
      </c>
      <c r="D58" s="386">
        <v>-0.58000000000000007</v>
      </c>
      <c r="E58" s="386">
        <v>-0.58000000000000007</v>
      </c>
      <c r="F58" s="387">
        <v>-0.58000000000000007</v>
      </c>
      <c r="G58" s="387">
        <v>-0.56000000000000005</v>
      </c>
      <c r="H58" s="441">
        <v>-0.56999999999999995</v>
      </c>
      <c r="I58" s="441">
        <v>-0.54</v>
      </c>
      <c r="J58" s="442">
        <v>-0.36</v>
      </c>
      <c r="K58" s="433"/>
      <c r="L58" s="432"/>
      <c r="M58" s="433" t="s">
        <v>273</v>
      </c>
      <c r="N58" s="385">
        <v>-0.62000000000000011</v>
      </c>
      <c r="O58" s="386">
        <v>-0.6100000000000001</v>
      </c>
      <c r="P58" s="386">
        <v>-0.6100000000000001</v>
      </c>
      <c r="Q58" s="387">
        <v>-0.6100000000000001</v>
      </c>
      <c r="R58" s="387">
        <v>-0.59000000000000008</v>
      </c>
      <c r="S58" s="441">
        <v>-0.6</v>
      </c>
      <c r="T58" s="441">
        <v>-0.57000000000000006</v>
      </c>
      <c r="U58" s="442">
        <v>-0.39</v>
      </c>
      <c r="V58" s="433"/>
      <c r="W58" s="432"/>
      <c r="X58" s="433" t="s">
        <v>273</v>
      </c>
      <c r="Y58" s="385">
        <v>-0.66000000000000014</v>
      </c>
      <c r="Z58" s="386">
        <v>-0.65000000000000013</v>
      </c>
      <c r="AA58" s="386">
        <v>-0.65000000000000013</v>
      </c>
      <c r="AB58" s="387">
        <v>-0.65000000000000013</v>
      </c>
      <c r="AC58" s="387">
        <v>-0.63000000000000012</v>
      </c>
      <c r="AD58" s="441">
        <v>-0.64</v>
      </c>
      <c r="AE58" s="441">
        <v>-0.6100000000000001</v>
      </c>
      <c r="AF58" s="442">
        <v>-0.43</v>
      </c>
      <c r="AG58" s="433"/>
      <c r="AH58" s="432"/>
      <c r="AI58" s="433" t="s">
        <v>273</v>
      </c>
      <c r="AJ58" s="385">
        <v>-0.70000000000000018</v>
      </c>
      <c r="AK58" s="386">
        <v>-0.69000000000000017</v>
      </c>
      <c r="AL58" s="386">
        <v>-0.69000000000000017</v>
      </c>
      <c r="AM58" s="387">
        <v>-0.69000000000000017</v>
      </c>
      <c r="AN58" s="387">
        <v>-0.67000000000000015</v>
      </c>
      <c r="AO58" s="441">
        <v>-0.68</v>
      </c>
      <c r="AP58" s="441">
        <v>-0.65000000000000013</v>
      </c>
      <c r="AQ58" s="442">
        <v>-0.47</v>
      </c>
    </row>
    <row r="59" spans="1:43" x14ac:dyDescent="0.25">
      <c r="A59" s="358"/>
      <c r="B59" t="s">
        <v>279</v>
      </c>
      <c r="C59" s="385">
        <v>-0.59000000000000008</v>
      </c>
      <c r="D59" s="386">
        <v>-0.56999999999999995</v>
      </c>
      <c r="E59" s="386">
        <v>-0.56000000000000005</v>
      </c>
      <c r="F59" s="387">
        <v>-0.56000000000000005</v>
      </c>
      <c r="G59" s="387">
        <v>-0.56000000000000005</v>
      </c>
      <c r="H59" s="441">
        <v>-0.54</v>
      </c>
      <c r="I59" s="441">
        <v>-0.54</v>
      </c>
      <c r="J59" s="442">
        <v>-0.41</v>
      </c>
      <c r="K59" s="433"/>
      <c r="L59" s="432"/>
      <c r="M59" s="433" t="s">
        <v>279</v>
      </c>
      <c r="N59" s="385">
        <v>-0.62000000000000011</v>
      </c>
      <c r="O59" s="386">
        <v>-0.6</v>
      </c>
      <c r="P59" s="386">
        <v>-0.59000000000000008</v>
      </c>
      <c r="Q59" s="387">
        <v>-0.59000000000000008</v>
      </c>
      <c r="R59" s="387">
        <v>-0.59000000000000008</v>
      </c>
      <c r="S59" s="441">
        <v>-0.57000000000000006</v>
      </c>
      <c r="T59" s="441">
        <v>-0.57000000000000006</v>
      </c>
      <c r="U59" s="442">
        <v>-0.43999999999999995</v>
      </c>
      <c r="V59" s="433"/>
      <c r="W59" s="432"/>
      <c r="X59" s="433" t="s">
        <v>279</v>
      </c>
      <c r="Y59" s="385">
        <v>-0.66000000000000014</v>
      </c>
      <c r="Z59" s="386">
        <v>-0.64</v>
      </c>
      <c r="AA59" s="386">
        <v>-0.63000000000000012</v>
      </c>
      <c r="AB59" s="387">
        <v>-0.63000000000000012</v>
      </c>
      <c r="AC59" s="387">
        <v>-0.63000000000000012</v>
      </c>
      <c r="AD59" s="441">
        <v>-0.6100000000000001</v>
      </c>
      <c r="AE59" s="441">
        <v>-0.6100000000000001</v>
      </c>
      <c r="AF59" s="442">
        <v>-0.47999999999999993</v>
      </c>
      <c r="AG59" s="433"/>
      <c r="AH59" s="432"/>
      <c r="AI59" s="433" t="s">
        <v>279</v>
      </c>
      <c r="AJ59" s="385">
        <v>-0.70000000000000018</v>
      </c>
      <c r="AK59" s="386">
        <v>-0.68</v>
      </c>
      <c r="AL59" s="386">
        <v>-0.67000000000000015</v>
      </c>
      <c r="AM59" s="387">
        <v>-0.67000000000000015</v>
      </c>
      <c r="AN59" s="387">
        <v>-0.67000000000000015</v>
      </c>
      <c r="AO59" s="441">
        <v>-0.65000000000000013</v>
      </c>
      <c r="AP59" s="441">
        <v>-0.65000000000000013</v>
      </c>
      <c r="AQ59" s="442">
        <v>-0.51999999999999991</v>
      </c>
    </row>
    <row r="60" spans="1:43" x14ac:dyDescent="0.25">
      <c r="A60" s="358"/>
      <c r="B60" t="s">
        <v>285</v>
      </c>
      <c r="C60" s="388">
        <v>-0.59000000000000008</v>
      </c>
      <c r="D60" s="389">
        <v>-0.56999999999999995</v>
      </c>
      <c r="E60" s="389">
        <v>-0.56999999999999995</v>
      </c>
      <c r="F60" s="390">
        <v>-0.56000000000000005</v>
      </c>
      <c r="G60" s="390">
        <v>-0.55000000000000004</v>
      </c>
      <c r="H60" s="443">
        <v>-0.56000000000000005</v>
      </c>
      <c r="I60" s="443">
        <v>-0.53</v>
      </c>
      <c r="J60" s="444">
        <v>-0.46</v>
      </c>
      <c r="K60" s="433"/>
      <c r="L60" s="432"/>
      <c r="M60" s="433" t="s">
        <v>285</v>
      </c>
      <c r="N60" s="388">
        <v>-0.62000000000000011</v>
      </c>
      <c r="O60" s="389">
        <v>-0.6</v>
      </c>
      <c r="P60" s="389">
        <v>-0.6</v>
      </c>
      <c r="Q60" s="390">
        <v>-0.59000000000000008</v>
      </c>
      <c r="R60" s="390">
        <v>-0.58000000000000007</v>
      </c>
      <c r="S60" s="443">
        <v>-0.59000000000000008</v>
      </c>
      <c r="T60" s="443">
        <v>-0.56000000000000005</v>
      </c>
      <c r="U60" s="444">
        <v>-0.49</v>
      </c>
      <c r="V60" s="433"/>
      <c r="W60" s="432"/>
      <c r="X60" s="433" t="s">
        <v>285</v>
      </c>
      <c r="Y60" s="388">
        <v>-0.66000000000000014</v>
      </c>
      <c r="Z60" s="389">
        <v>-0.64</v>
      </c>
      <c r="AA60" s="389">
        <v>-0.64</v>
      </c>
      <c r="AB60" s="390">
        <v>-0.63000000000000012</v>
      </c>
      <c r="AC60" s="390">
        <v>-0.62000000000000011</v>
      </c>
      <c r="AD60" s="443">
        <v>-0.63000000000000012</v>
      </c>
      <c r="AE60" s="443">
        <v>-0.60000000000000009</v>
      </c>
      <c r="AF60" s="444">
        <v>-0.53</v>
      </c>
      <c r="AG60" s="433"/>
      <c r="AH60" s="432"/>
      <c r="AI60" s="433" t="s">
        <v>285</v>
      </c>
      <c r="AJ60" s="388">
        <v>-0.70000000000000018</v>
      </c>
      <c r="AK60" s="389">
        <v>-0.68</v>
      </c>
      <c r="AL60" s="389">
        <v>-0.68</v>
      </c>
      <c r="AM60" s="390">
        <v>-0.67000000000000015</v>
      </c>
      <c r="AN60" s="390">
        <v>-0.66000000000000014</v>
      </c>
      <c r="AO60" s="443">
        <v>-0.67000000000000015</v>
      </c>
      <c r="AP60" s="443">
        <v>-0.64000000000000012</v>
      </c>
      <c r="AQ60" s="444">
        <v>-0.57000000000000006</v>
      </c>
    </row>
    <row r="62" spans="1:43" x14ac:dyDescent="0.25">
      <c r="C62" s="37"/>
      <c r="N62" s="37"/>
      <c r="Y62" s="37"/>
      <c r="AJ62" s="37"/>
    </row>
  </sheetData>
  <sheetProtection algorithmName="SHA-512" hashValue="nOLYge6KymO8APDgyIBbPYmlgzPzDiCREt9p+k5klCIB1B0adtQXHE/X5by/fX7qyLnT7zCl93NUaIy60IiMBQ==" saltValue="95G0JtWj0Mm4LbHwbF2DgQ==" spinCount="100000" sheet="1" objects="1" scenarios="1" autoFilter="0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Q62"/>
  <sheetViews>
    <sheetView workbookViewId="0">
      <selection activeCell="L22" sqref="L22"/>
    </sheetView>
  </sheetViews>
  <sheetFormatPr defaultRowHeight="15" x14ac:dyDescent="0.25"/>
  <cols>
    <col min="1" max="1" width="9.28515625" style="356"/>
    <col min="2" max="2" width="4" customWidth="1"/>
    <col min="3" max="10" width="7.5703125" style="28" customWidth="1"/>
    <col min="11" max="11" width="5.28515625" style="28" customWidth="1"/>
    <col min="12" max="12" width="9.28515625" style="356"/>
    <col min="13" max="13" width="4" style="28" customWidth="1"/>
    <col min="14" max="21" width="7.5703125" style="28" customWidth="1"/>
    <col min="22" max="22" width="5.42578125" style="28" customWidth="1"/>
    <col min="23" max="23" width="9.28515625" style="356"/>
    <col min="24" max="24" width="4" style="28" customWidth="1"/>
    <col min="25" max="32" width="7.5703125" style="28" customWidth="1"/>
    <col min="33" max="33" width="5.5703125" style="28" customWidth="1"/>
    <col min="34" max="34" width="9.28515625" style="356"/>
    <col min="35" max="35" width="4" style="28" customWidth="1"/>
    <col min="36" max="43" width="7.5703125" style="28" customWidth="1"/>
  </cols>
  <sheetData>
    <row r="1" spans="1:43" ht="14.45" x14ac:dyDescent="0.3">
      <c r="A1" s="356" t="s">
        <v>1110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357" t="s">
        <v>319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357" t="s">
        <v>320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357" t="s">
        <v>321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-0.37</v>
      </c>
      <c r="D3" s="440">
        <v>-0.37</v>
      </c>
      <c r="E3" s="369">
        <v>-0.36</v>
      </c>
      <c r="F3" s="370">
        <v>-0.34</v>
      </c>
      <c r="G3" s="370">
        <v>-0.33</v>
      </c>
      <c r="H3" s="371">
        <v>-0.33</v>
      </c>
      <c r="I3" s="371">
        <v>-0.32</v>
      </c>
      <c r="J3" s="372">
        <v>-0.15</v>
      </c>
      <c r="K3" s="433"/>
      <c r="L3" s="432"/>
      <c r="M3" s="433" t="s">
        <v>186</v>
      </c>
      <c r="N3" s="368">
        <v>-0.42</v>
      </c>
      <c r="O3" s="440">
        <v>-0.42</v>
      </c>
      <c r="P3" s="369">
        <v>-0.41</v>
      </c>
      <c r="Q3" s="370">
        <v>-0.38</v>
      </c>
      <c r="R3" s="370">
        <v>-0.37</v>
      </c>
      <c r="S3" s="371">
        <v>-0.37</v>
      </c>
      <c r="T3" s="371">
        <v>-0.36</v>
      </c>
      <c r="U3" s="372">
        <v>-0.19</v>
      </c>
      <c r="V3" s="433"/>
      <c r="W3" s="432"/>
      <c r="X3" s="433" t="s">
        <v>186</v>
      </c>
      <c r="Y3" s="368">
        <v>-0.5</v>
      </c>
      <c r="Z3" s="440">
        <v>-0.5</v>
      </c>
      <c r="AA3" s="369">
        <v>-0.49</v>
      </c>
      <c r="AB3" s="370">
        <v>-0.45</v>
      </c>
      <c r="AC3" s="370">
        <v>-0.44</v>
      </c>
      <c r="AD3" s="371">
        <v>-0.45</v>
      </c>
      <c r="AE3" s="371">
        <v>-0.44</v>
      </c>
      <c r="AF3" s="372">
        <v>-0.27</v>
      </c>
      <c r="AG3" s="433"/>
      <c r="AH3" s="432"/>
      <c r="AI3" s="433" t="s">
        <v>186</v>
      </c>
      <c r="AJ3" s="368">
        <v>-0.63</v>
      </c>
      <c r="AK3" s="440">
        <v>-0.63</v>
      </c>
      <c r="AL3" s="369">
        <v>-0.62</v>
      </c>
      <c r="AM3" s="370">
        <v>-0.56000000000000005</v>
      </c>
      <c r="AN3" s="370">
        <v>-0.55000000000000004</v>
      </c>
      <c r="AO3" s="371">
        <v>-0.53</v>
      </c>
      <c r="AP3" s="371">
        <v>-0.52</v>
      </c>
      <c r="AQ3" s="372">
        <v>-0.35</v>
      </c>
    </row>
    <row r="4" spans="1:43" ht="14.45" x14ac:dyDescent="0.3">
      <c r="A4" s="358"/>
      <c r="B4" t="s">
        <v>213</v>
      </c>
      <c r="C4" s="373">
        <v>-0.38</v>
      </c>
      <c r="D4" s="374">
        <v>-0.37</v>
      </c>
      <c r="E4" s="375">
        <v>-0.36</v>
      </c>
      <c r="F4" s="376">
        <v>-0.34</v>
      </c>
      <c r="G4" s="376">
        <v>-0.34</v>
      </c>
      <c r="H4" s="377">
        <v>-0.33</v>
      </c>
      <c r="I4" s="377">
        <v>-0.33</v>
      </c>
      <c r="J4" s="378">
        <v>-0.15</v>
      </c>
      <c r="K4" s="433"/>
      <c r="L4" s="432"/>
      <c r="M4" s="433" t="s">
        <v>213</v>
      </c>
      <c r="N4" s="373">
        <v>-0.43</v>
      </c>
      <c r="O4" s="374">
        <v>-0.42</v>
      </c>
      <c r="P4" s="375">
        <v>-0.41</v>
      </c>
      <c r="Q4" s="376">
        <v>-0.38</v>
      </c>
      <c r="R4" s="376">
        <v>-0.38</v>
      </c>
      <c r="S4" s="377">
        <v>-0.37</v>
      </c>
      <c r="T4" s="377">
        <v>-0.37</v>
      </c>
      <c r="U4" s="378">
        <v>-0.19</v>
      </c>
      <c r="V4" s="433"/>
      <c r="W4" s="432"/>
      <c r="X4" s="433" t="s">
        <v>213</v>
      </c>
      <c r="Y4" s="373">
        <v>-0.51</v>
      </c>
      <c r="Z4" s="374">
        <v>-0.5</v>
      </c>
      <c r="AA4" s="375">
        <v>-0.49</v>
      </c>
      <c r="AB4" s="376">
        <v>-0.45</v>
      </c>
      <c r="AC4" s="376">
        <v>-0.45</v>
      </c>
      <c r="AD4" s="377">
        <v>-0.45</v>
      </c>
      <c r="AE4" s="377">
        <v>-0.45</v>
      </c>
      <c r="AF4" s="378">
        <v>-0.27</v>
      </c>
      <c r="AG4" s="433"/>
      <c r="AH4" s="432"/>
      <c r="AI4" s="433" t="s">
        <v>213</v>
      </c>
      <c r="AJ4" s="373">
        <v>-0.64</v>
      </c>
      <c r="AK4" s="374">
        <v>-0.63</v>
      </c>
      <c r="AL4" s="375">
        <v>-0.62</v>
      </c>
      <c r="AM4" s="376">
        <v>-0.56000000000000005</v>
      </c>
      <c r="AN4" s="376">
        <v>-0.56000000000000005</v>
      </c>
      <c r="AO4" s="377">
        <v>-0.53</v>
      </c>
      <c r="AP4" s="377">
        <v>-0.53</v>
      </c>
      <c r="AQ4" s="378">
        <v>-0.35</v>
      </c>
    </row>
    <row r="5" spans="1:43" ht="14.45" x14ac:dyDescent="0.3">
      <c r="A5" s="358"/>
      <c r="B5" t="s">
        <v>233</v>
      </c>
      <c r="C5" s="379">
        <v>-0.37</v>
      </c>
      <c r="D5" s="380">
        <v>-0.36</v>
      </c>
      <c r="E5" s="381">
        <v>-0.35</v>
      </c>
      <c r="F5" s="376">
        <v>-0.32</v>
      </c>
      <c r="G5" s="376">
        <v>-0.33</v>
      </c>
      <c r="H5" s="377">
        <v>-0.33</v>
      </c>
      <c r="I5" s="377">
        <v>-0.31</v>
      </c>
      <c r="J5" s="378">
        <v>-0.15</v>
      </c>
      <c r="K5" s="433"/>
      <c r="L5" s="432"/>
      <c r="M5" s="433" t="s">
        <v>233</v>
      </c>
      <c r="N5" s="379">
        <v>-0.42</v>
      </c>
      <c r="O5" s="380">
        <v>-0.41</v>
      </c>
      <c r="P5" s="381">
        <v>-0.39999999999999997</v>
      </c>
      <c r="Q5" s="376">
        <v>-0.36</v>
      </c>
      <c r="R5" s="376">
        <v>-0.37</v>
      </c>
      <c r="S5" s="377">
        <v>-0.37</v>
      </c>
      <c r="T5" s="377">
        <v>-0.35</v>
      </c>
      <c r="U5" s="378">
        <v>-0.19</v>
      </c>
      <c r="V5" s="433"/>
      <c r="W5" s="432"/>
      <c r="X5" s="433" t="s">
        <v>233</v>
      </c>
      <c r="Y5" s="379">
        <v>-0.5</v>
      </c>
      <c r="Z5" s="380">
        <v>-0.49</v>
      </c>
      <c r="AA5" s="381">
        <v>-0.48</v>
      </c>
      <c r="AB5" s="376">
        <v>-0.43</v>
      </c>
      <c r="AC5" s="376">
        <v>-0.44</v>
      </c>
      <c r="AD5" s="377">
        <v>-0.45</v>
      </c>
      <c r="AE5" s="377">
        <v>-0.43</v>
      </c>
      <c r="AF5" s="378">
        <v>-0.27</v>
      </c>
      <c r="AG5" s="433"/>
      <c r="AH5" s="432"/>
      <c r="AI5" s="433" t="s">
        <v>233</v>
      </c>
      <c r="AJ5" s="379">
        <v>-0.63</v>
      </c>
      <c r="AK5" s="380">
        <v>-0.62</v>
      </c>
      <c r="AL5" s="381">
        <v>-0.61</v>
      </c>
      <c r="AM5" s="376">
        <v>-0.54</v>
      </c>
      <c r="AN5" s="376">
        <v>-0.55000000000000004</v>
      </c>
      <c r="AO5" s="377">
        <v>-0.53</v>
      </c>
      <c r="AP5" s="377">
        <v>-0.51</v>
      </c>
      <c r="AQ5" s="378">
        <v>-0.35</v>
      </c>
    </row>
    <row r="6" spans="1:43" ht="14.45" x14ac:dyDescent="0.3">
      <c r="A6" s="358"/>
      <c r="B6" t="s">
        <v>215</v>
      </c>
      <c r="C6" s="382">
        <v>-0.38</v>
      </c>
      <c r="D6" s="383">
        <v>-0.35</v>
      </c>
      <c r="E6" s="383">
        <v>-0.34</v>
      </c>
      <c r="F6" s="384">
        <v>-0.33</v>
      </c>
      <c r="G6" s="384">
        <v>-0.32</v>
      </c>
      <c r="H6" s="393">
        <v>-0.33</v>
      </c>
      <c r="I6" s="393">
        <v>-0.32</v>
      </c>
      <c r="J6" s="394">
        <v>-0.1</v>
      </c>
      <c r="K6" s="433"/>
      <c r="L6" s="432"/>
      <c r="M6" s="433" t="s">
        <v>215</v>
      </c>
      <c r="N6" s="382">
        <v>-0.42</v>
      </c>
      <c r="O6" s="383">
        <v>-0.38999999999999996</v>
      </c>
      <c r="P6" s="383">
        <v>-0.38</v>
      </c>
      <c r="Q6" s="384">
        <v>-0.37</v>
      </c>
      <c r="R6" s="384">
        <v>-0.36</v>
      </c>
      <c r="S6" s="393">
        <v>-0.37</v>
      </c>
      <c r="T6" s="393">
        <v>-0.36</v>
      </c>
      <c r="U6" s="394">
        <v>-0.14000000000000001</v>
      </c>
      <c r="V6" s="433"/>
      <c r="W6" s="432"/>
      <c r="X6" s="433" t="s">
        <v>215</v>
      </c>
      <c r="Y6" s="382">
        <v>-0.5</v>
      </c>
      <c r="Z6" s="383">
        <v>-0.47</v>
      </c>
      <c r="AA6" s="383">
        <v>-0.46</v>
      </c>
      <c r="AB6" s="384">
        <v>-0.45</v>
      </c>
      <c r="AC6" s="384">
        <v>-0.44</v>
      </c>
      <c r="AD6" s="393">
        <v>-0.45</v>
      </c>
      <c r="AE6" s="393">
        <v>-0.44</v>
      </c>
      <c r="AF6" s="394">
        <v>-0.22</v>
      </c>
      <c r="AG6" s="433"/>
      <c r="AH6" s="432"/>
      <c r="AI6" s="433" t="s">
        <v>215</v>
      </c>
      <c r="AJ6" s="382">
        <v>-0.64</v>
      </c>
      <c r="AK6" s="383">
        <v>-0.61</v>
      </c>
      <c r="AL6" s="383">
        <v>-0.60000000000000009</v>
      </c>
      <c r="AM6" s="384">
        <v>-0.53</v>
      </c>
      <c r="AN6" s="384">
        <v>-0.52</v>
      </c>
      <c r="AO6" s="393">
        <v>-0.53</v>
      </c>
      <c r="AP6" s="393">
        <v>-0.52</v>
      </c>
      <c r="AQ6" s="394">
        <v>-0.30000000000000004</v>
      </c>
    </row>
    <row r="7" spans="1:43" ht="14.45" x14ac:dyDescent="0.3">
      <c r="A7" s="358"/>
      <c r="B7" t="s">
        <v>250</v>
      </c>
      <c r="C7" s="382">
        <v>-0.37</v>
      </c>
      <c r="D7" s="383">
        <v>-0.35</v>
      </c>
      <c r="E7" s="383">
        <v>-0.34</v>
      </c>
      <c r="F7" s="384">
        <v>-0.32</v>
      </c>
      <c r="G7" s="384">
        <v>-0.32</v>
      </c>
      <c r="H7" s="393">
        <v>-0.33</v>
      </c>
      <c r="I7" s="393">
        <v>-0.32</v>
      </c>
      <c r="J7" s="394">
        <v>-0.1</v>
      </c>
      <c r="K7" s="433"/>
      <c r="L7" s="432"/>
      <c r="M7" s="433" t="s">
        <v>250</v>
      </c>
      <c r="N7" s="382">
        <v>-0.41</v>
      </c>
      <c r="O7" s="383">
        <v>-0.38999999999999996</v>
      </c>
      <c r="P7" s="383">
        <v>-0.38</v>
      </c>
      <c r="Q7" s="384">
        <v>-0.36</v>
      </c>
      <c r="R7" s="384">
        <v>-0.36</v>
      </c>
      <c r="S7" s="393">
        <v>-0.37</v>
      </c>
      <c r="T7" s="393">
        <v>-0.36</v>
      </c>
      <c r="U7" s="394">
        <v>-0.14000000000000001</v>
      </c>
      <c r="V7" s="433"/>
      <c r="W7" s="432"/>
      <c r="X7" s="433" t="s">
        <v>250</v>
      </c>
      <c r="Y7" s="382">
        <v>-0.49</v>
      </c>
      <c r="Z7" s="383">
        <v>-0.47</v>
      </c>
      <c r="AA7" s="383">
        <v>-0.46</v>
      </c>
      <c r="AB7" s="384">
        <v>-0.44</v>
      </c>
      <c r="AC7" s="384">
        <v>-0.44</v>
      </c>
      <c r="AD7" s="393">
        <v>-0.45</v>
      </c>
      <c r="AE7" s="393">
        <v>-0.44</v>
      </c>
      <c r="AF7" s="394">
        <v>-0.22</v>
      </c>
      <c r="AG7" s="433"/>
      <c r="AH7" s="432"/>
      <c r="AI7" s="433" t="s">
        <v>250</v>
      </c>
      <c r="AJ7" s="382">
        <v>-0.63</v>
      </c>
      <c r="AK7" s="383">
        <v>-0.61</v>
      </c>
      <c r="AL7" s="383">
        <v>-0.60000000000000009</v>
      </c>
      <c r="AM7" s="384">
        <v>-0.52</v>
      </c>
      <c r="AN7" s="384">
        <v>-0.52</v>
      </c>
      <c r="AO7" s="393">
        <v>-0.53</v>
      </c>
      <c r="AP7" s="393">
        <v>-0.52</v>
      </c>
      <c r="AQ7" s="394">
        <v>-0.30000000000000004</v>
      </c>
    </row>
    <row r="8" spans="1:43" ht="14.45" x14ac:dyDescent="0.3">
      <c r="A8" s="358"/>
      <c r="B8" t="s">
        <v>258</v>
      </c>
      <c r="C8" s="382">
        <v>-0.37</v>
      </c>
      <c r="D8" s="383">
        <v>-0.36</v>
      </c>
      <c r="E8" s="383">
        <v>-0.35</v>
      </c>
      <c r="F8" s="384">
        <v>-0.33</v>
      </c>
      <c r="G8" s="384">
        <v>-0.32</v>
      </c>
      <c r="H8" s="393">
        <v>-0.33</v>
      </c>
      <c r="I8" s="393">
        <v>-0.32</v>
      </c>
      <c r="J8" s="394">
        <v>-0.1</v>
      </c>
      <c r="K8" s="433"/>
      <c r="L8" s="432"/>
      <c r="M8" s="433" t="s">
        <v>258</v>
      </c>
      <c r="N8" s="382">
        <v>-0.41</v>
      </c>
      <c r="O8" s="383">
        <v>-0.39999999999999997</v>
      </c>
      <c r="P8" s="383">
        <v>-0.38999999999999996</v>
      </c>
      <c r="Q8" s="384">
        <v>-0.37</v>
      </c>
      <c r="R8" s="384">
        <v>-0.36</v>
      </c>
      <c r="S8" s="393">
        <v>-0.37</v>
      </c>
      <c r="T8" s="393">
        <v>-0.36</v>
      </c>
      <c r="U8" s="394">
        <v>-0.14000000000000001</v>
      </c>
      <c r="V8" s="433"/>
      <c r="W8" s="432"/>
      <c r="X8" s="433" t="s">
        <v>258</v>
      </c>
      <c r="Y8" s="382">
        <v>-0.49</v>
      </c>
      <c r="Z8" s="383">
        <v>-0.48</v>
      </c>
      <c r="AA8" s="383">
        <v>-0.47</v>
      </c>
      <c r="AB8" s="384">
        <v>-0.45</v>
      </c>
      <c r="AC8" s="384">
        <v>-0.44</v>
      </c>
      <c r="AD8" s="393">
        <v>-0.45</v>
      </c>
      <c r="AE8" s="393">
        <v>-0.44</v>
      </c>
      <c r="AF8" s="394">
        <v>-0.22</v>
      </c>
      <c r="AG8" s="433"/>
      <c r="AH8" s="432"/>
      <c r="AI8" s="433" t="s">
        <v>258</v>
      </c>
      <c r="AJ8" s="382">
        <v>-0.63</v>
      </c>
      <c r="AK8" s="383">
        <v>-0.62</v>
      </c>
      <c r="AL8" s="383">
        <v>-0.61</v>
      </c>
      <c r="AM8" s="384">
        <v>-0.53</v>
      </c>
      <c r="AN8" s="384">
        <v>-0.52</v>
      </c>
      <c r="AO8" s="393">
        <v>-0.53</v>
      </c>
      <c r="AP8" s="393">
        <v>-0.52</v>
      </c>
      <c r="AQ8" s="394">
        <v>-0.30000000000000004</v>
      </c>
    </row>
    <row r="9" spans="1:43" ht="14.45" x14ac:dyDescent="0.3">
      <c r="A9" s="358"/>
      <c r="B9" t="s">
        <v>265</v>
      </c>
      <c r="C9" s="385">
        <v>-0.37</v>
      </c>
      <c r="D9" s="386">
        <v>-0.34</v>
      </c>
      <c r="E9" s="386">
        <v>-0.34</v>
      </c>
      <c r="F9" s="387">
        <v>-0.33</v>
      </c>
      <c r="G9" s="387">
        <v>-0.32</v>
      </c>
      <c r="H9" s="441">
        <v>-0.33</v>
      </c>
      <c r="I9" s="441">
        <v>-0.32</v>
      </c>
      <c r="J9" s="442">
        <v>-0.12</v>
      </c>
      <c r="K9" s="433"/>
      <c r="L9" s="432"/>
      <c r="M9" s="433" t="s">
        <v>265</v>
      </c>
      <c r="N9" s="385">
        <v>-0.41</v>
      </c>
      <c r="O9" s="386">
        <v>-0.38</v>
      </c>
      <c r="P9" s="386">
        <v>-0.38</v>
      </c>
      <c r="Q9" s="387">
        <v>-0.37</v>
      </c>
      <c r="R9" s="387">
        <v>-0.36</v>
      </c>
      <c r="S9" s="441">
        <v>-0.36</v>
      </c>
      <c r="T9" s="441">
        <v>-0.35</v>
      </c>
      <c r="U9" s="442">
        <v>-0.15</v>
      </c>
      <c r="V9" s="433"/>
      <c r="W9" s="432"/>
      <c r="X9" s="433" t="s">
        <v>265</v>
      </c>
      <c r="Y9" s="385">
        <v>-0.49</v>
      </c>
      <c r="Z9" s="386">
        <v>-0.46</v>
      </c>
      <c r="AA9" s="386">
        <v>-0.46</v>
      </c>
      <c r="AB9" s="387">
        <v>-0.45</v>
      </c>
      <c r="AC9" s="387">
        <v>-0.44</v>
      </c>
      <c r="AD9" s="441">
        <v>-0.45</v>
      </c>
      <c r="AE9" s="441">
        <v>-0.44</v>
      </c>
      <c r="AF9" s="442">
        <v>-0.24</v>
      </c>
      <c r="AG9" s="433"/>
      <c r="AH9" s="432"/>
      <c r="AI9" s="433" t="s">
        <v>265</v>
      </c>
      <c r="AJ9" s="385">
        <v>-0.63</v>
      </c>
      <c r="AK9" s="386">
        <v>-0.60000000000000009</v>
      </c>
      <c r="AL9" s="386">
        <v>-0.60000000000000009</v>
      </c>
      <c r="AM9" s="387">
        <v>-0.53</v>
      </c>
      <c r="AN9" s="387">
        <v>-0.52</v>
      </c>
      <c r="AO9" s="441">
        <v>-0.53</v>
      </c>
      <c r="AP9" s="441">
        <v>-0.52</v>
      </c>
      <c r="AQ9" s="442">
        <v>-0.32</v>
      </c>
    </row>
    <row r="10" spans="1:43" ht="14.45" x14ac:dyDescent="0.3">
      <c r="A10" s="358"/>
      <c r="B10" t="s">
        <v>273</v>
      </c>
      <c r="C10" s="385">
        <v>-0.38</v>
      </c>
      <c r="D10" s="386">
        <v>-0.34</v>
      </c>
      <c r="E10" s="386">
        <v>-0.33</v>
      </c>
      <c r="F10" s="387">
        <v>-0.32</v>
      </c>
      <c r="G10" s="387">
        <v>-0.32</v>
      </c>
      <c r="H10" s="441">
        <v>-0.32</v>
      </c>
      <c r="I10" s="441">
        <v>-0.32</v>
      </c>
      <c r="J10" s="442">
        <v>-0.12</v>
      </c>
      <c r="K10" s="433"/>
      <c r="L10" s="432"/>
      <c r="M10" s="433" t="s">
        <v>273</v>
      </c>
      <c r="N10" s="385">
        <v>-0.42</v>
      </c>
      <c r="O10" s="386">
        <v>-0.38</v>
      </c>
      <c r="P10" s="386">
        <v>-0.37</v>
      </c>
      <c r="Q10" s="387">
        <v>-0.36</v>
      </c>
      <c r="R10" s="387">
        <v>-0.36</v>
      </c>
      <c r="S10" s="441">
        <v>-0.35</v>
      </c>
      <c r="T10" s="441">
        <v>-0.35</v>
      </c>
      <c r="U10" s="442">
        <v>-0.15</v>
      </c>
      <c r="V10" s="432"/>
      <c r="W10" s="432"/>
      <c r="X10" s="433" t="s">
        <v>273</v>
      </c>
      <c r="Y10" s="385">
        <v>-0.5</v>
      </c>
      <c r="Z10" s="386">
        <v>-0.46</v>
      </c>
      <c r="AA10" s="386">
        <v>-0.45</v>
      </c>
      <c r="AB10" s="387">
        <v>-0.44</v>
      </c>
      <c r="AC10" s="387">
        <v>-0.44</v>
      </c>
      <c r="AD10" s="441">
        <v>-0.44</v>
      </c>
      <c r="AE10" s="441">
        <v>-0.44</v>
      </c>
      <c r="AF10" s="442">
        <v>-0.24</v>
      </c>
      <c r="AG10" s="433"/>
      <c r="AH10" s="432"/>
      <c r="AI10" s="433" t="s">
        <v>273</v>
      </c>
      <c r="AJ10" s="385">
        <v>-0.64</v>
      </c>
      <c r="AK10" s="386">
        <v>-0.60000000000000009</v>
      </c>
      <c r="AL10" s="386">
        <v>-0.59000000000000008</v>
      </c>
      <c r="AM10" s="387">
        <v>-0.52</v>
      </c>
      <c r="AN10" s="387">
        <v>-0.52</v>
      </c>
      <c r="AO10" s="441">
        <v>-0.52</v>
      </c>
      <c r="AP10" s="441">
        <v>-0.52</v>
      </c>
      <c r="AQ10" s="442">
        <v>-0.32</v>
      </c>
    </row>
    <row r="11" spans="1:43" ht="14.45" x14ac:dyDescent="0.3">
      <c r="A11" s="358"/>
      <c r="B11" t="s">
        <v>279</v>
      </c>
      <c r="C11" s="385">
        <v>-0.37</v>
      </c>
      <c r="D11" s="386">
        <v>-0.35</v>
      </c>
      <c r="E11" s="386">
        <v>-0.32</v>
      </c>
      <c r="F11" s="387">
        <v>-0.33</v>
      </c>
      <c r="G11" s="387">
        <v>-0.33</v>
      </c>
      <c r="H11" s="441">
        <v>-0.32</v>
      </c>
      <c r="I11" s="441">
        <v>-0.3</v>
      </c>
      <c r="J11" s="442">
        <v>-0.12</v>
      </c>
      <c r="K11" s="433"/>
      <c r="L11" s="432"/>
      <c r="M11" s="433" t="s">
        <v>279</v>
      </c>
      <c r="N11" s="385">
        <v>-0.41</v>
      </c>
      <c r="O11" s="386">
        <v>-0.38999999999999996</v>
      </c>
      <c r="P11" s="386">
        <v>-0.36</v>
      </c>
      <c r="Q11" s="387">
        <v>-0.37</v>
      </c>
      <c r="R11" s="387">
        <v>-0.37</v>
      </c>
      <c r="S11" s="441">
        <v>-0.35</v>
      </c>
      <c r="T11" s="441">
        <v>-0.32999999999999996</v>
      </c>
      <c r="U11" s="442">
        <v>-0.15</v>
      </c>
      <c r="V11" s="433"/>
      <c r="W11" s="427"/>
      <c r="X11" s="433" t="s">
        <v>279</v>
      </c>
      <c r="Y11" s="385">
        <v>-0.49</v>
      </c>
      <c r="Z11" s="386">
        <v>-0.47</v>
      </c>
      <c r="AA11" s="386">
        <v>-0.44</v>
      </c>
      <c r="AB11" s="387">
        <v>-0.45</v>
      </c>
      <c r="AC11" s="387">
        <v>-0.45</v>
      </c>
      <c r="AD11" s="441">
        <v>-0.44</v>
      </c>
      <c r="AE11" s="441">
        <v>-0.42</v>
      </c>
      <c r="AF11" s="442">
        <v>-0.24</v>
      </c>
      <c r="AG11" s="433"/>
      <c r="AH11" s="432"/>
      <c r="AI11" s="433" t="s">
        <v>279</v>
      </c>
      <c r="AJ11" s="385">
        <v>-0.63</v>
      </c>
      <c r="AK11" s="386">
        <v>-0.61</v>
      </c>
      <c r="AL11" s="386">
        <v>-0.58000000000000007</v>
      </c>
      <c r="AM11" s="387">
        <v>-0.53</v>
      </c>
      <c r="AN11" s="387">
        <v>-0.53</v>
      </c>
      <c r="AO11" s="441">
        <v>-0.52</v>
      </c>
      <c r="AP11" s="441">
        <v>-0.5</v>
      </c>
      <c r="AQ11" s="442">
        <v>-0.32</v>
      </c>
    </row>
    <row r="12" spans="1:43" ht="14.45" x14ac:dyDescent="0.3">
      <c r="A12" s="358"/>
      <c r="B12" t="s">
        <v>285</v>
      </c>
      <c r="C12" s="388">
        <v>-0.37</v>
      </c>
      <c r="D12" s="389">
        <v>-0.35</v>
      </c>
      <c r="E12" s="389">
        <v>-0.33</v>
      </c>
      <c r="F12" s="390">
        <v>-0.32</v>
      </c>
      <c r="G12" s="390">
        <v>-0.31</v>
      </c>
      <c r="H12" s="443">
        <v>-0.31</v>
      </c>
      <c r="I12" s="443">
        <v>-0.3</v>
      </c>
      <c r="J12" s="444">
        <v>-0.12</v>
      </c>
      <c r="K12" s="433"/>
      <c r="L12" s="432"/>
      <c r="M12" s="433" t="s">
        <v>285</v>
      </c>
      <c r="N12" s="388">
        <v>-0.41</v>
      </c>
      <c r="O12" s="389">
        <v>-0.38999999999999996</v>
      </c>
      <c r="P12" s="389">
        <v>-0.37</v>
      </c>
      <c r="Q12" s="390">
        <v>-0.36</v>
      </c>
      <c r="R12" s="390">
        <v>-0.35</v>
      </c>
      <c r="S12" s="443">
        <v>-0.33999999999999997</v>
      </c>
      <c r="T12" s="443">
        <v>-0.32999999999999996</v>
      </c>
      <c r="U12" s="444">
        <v>-0.15</v>
      </c>
      <c r="V12" s="433"/>
      <c r="W12" s="432"/>
      <c r="X12" s="433" t="s">
        <v>285</v>
      </c>
      <c r="Y12" s="388">
        <v>-0.49</v>
      </c>
      <c r="Z12" s="389">
        <v>-0.47</v>
      </c>
      <c r="AA12" s="389">
        <v>-0.45</v>
      </c>
      <c r="AB12" s="390">
        <v>-0.44</v>
      </c>
      <c r="AC12" s="390">
        <v>-0.43</v>
      </c>
      <c r="AD12" s="443">
        <v>-0.43</v>
      </c>
      <c r="AE12" s="443">
        <v>-0.42</v>
      </c>
      <c r="AF12" s="444">
        <v>-0.24</v>
      </c>
      <c r="AG12" s="433"/>
      <c r="AH12" s="432"/>
      <c r="AI12" s="433" t="s">
        <v>285</v>
      </c>
      <c r="AJ12" s="388">
        <v>-0.63</v>
      </c>
      <c r="AK12" s="389">
        <v>-0.61</v>
      </c>
      <c r="AL12" s="389">
        <v>-0.59000000000000008</v>
      </c>
      <c r="AM12" s="390">
        <v>-0.52</v>
      </c>
      <c r="AN12" s="390">
        <v>-0.51</v>
      </c>
      <c r="AO12" s="443">
        <v>-0.51</v>
      </c>
      <c r="AP12" s="443">
        <v>-0.5</v>
      </c>
      <c r="AQ12" s="444">
        <v>-0.32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2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2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2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430" t="s">
        <v>323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430" t="s">
        <v>324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430" t="s">
        <v>325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-0.43</v>
      </c>
      <c r="D15" s="440">
        <v>-0.43</v>
      </c>
      <c r="E15" s="369">
        <v>-0.42</v>
      </c>
      <c r="F15" s="370">
        <v>-0.39</v>
      </c>
      <c r="G15" s="370">
        <v>-0.38</v>
      </c>
      <c r="H15" s="371">
        <v>-0.37</v>
      </c>
      <c r="I15" s="371">
        <v>-0.36</v>
      </c>
      <c r="J15" s="372">
        <v>-0.19</v>
      </c>
      <c r="K15" s="433"/>
      <c r="L15" s="432"/>
      <c r="M15" s="433" t="s">
        <v>186</v>
      </c>
      <c r="N15" s="368">
        <v>-0.45999999999999996</v>
      </c>
      <c r="O15" s="440">
        <v>-0.45999999999999996</v>
      </c>
      <c r="P15" s="369">
        <v>-0.44999999999999996</v>
      </c>
      <c r="Q15" s="370">
        <v>-0.41000000000000003</v>
      </c>
      <c r="R15" s="370">
        <v>-0.4</v>
      </c>
      <c r="S15" s="371">
        <v>-0.4</v>
      </c>
      <c r="T15" s="371">
        <v>-0.39</v>
      </c>
      <c r="U15" s="372">
        <v>-0.22</v>
      </c>
      <c r="V15" s="433"/>
      <c r="W15" s="432"/>
      <c r="X15" s="433" t="s">
        <v>186</v>
      </c>
      <c r="Y15" s="368">
        <v>-0.54</v>
      </c>
      <c r="Z15" s="440">
        <v>-0.54</v>
      </c>
      <c r="AA15" s="369">
        <v>-0.53</v>
      </c>
      <c r="AB15" s="370">
        <v>-0.48</v>
      </c>
      <c r="AC15" s="370">
        <v>-0.47</v>
      </c>
      <c r="AD15" s="371">
        <v>-0.48</v>
      </c>
      <c r="AE15" s="371">
        <v>-0.47</v>
      </c>
      <c r="AF15" s="372">
        <v>-0.30000000000000004</v>
      </c>
      <c r="AG15" s="433"/>
      <c r="AH15" s="432"/>
      <c r="AI15" s="433" t="s">
        <v>186</v>
      </c>
      <c r="AJ15" s="368">
        <v>-0.67</v>
      </c>
      <c r="AK15" s="440">
        <v>-0.67</v>
      </c>
      <c r="AL15" s="369">
        <v>-0.66</v>
      </c>
      <c r="AM15" s="370">
        <v>-0.59000000000000008</v>
      </c>
      <c r="AN15" s="370">
        <v>-0.58000000000000007</v>
      </c>
      <c r="AO15" s="371">
        <v>-0.56000000000000005</v>
      </c>
      <c r="AP15" s="371">
        <v>-0.55000000000000004</v>
      </c>
      <c r="AQ15" s="372">
        <v>-0.38</v>
      </c>
    </row>
    <row r="16" spans="1:43" ht="14.45" x14ac:dyDescent="0.3">
      <c r="A16" s="358"/>
      <c r="B16" t="s">
        <v>213</v>
      </c>
      <c r="C16" s="373">
        <v>-0.44</v>
      </c>
      <c r="D16" s="374">
        <v>-0.43</v>
      </c>
      <c r="E16" s="375">
        <v>-0.42</v>
      </c>
      <c r="F16" s="376">
        <v>-0.39</v>
      </c>
      <c r="G16" s="376">
        <v>-0.39</v>
      </c>
      <c r="H16" s="377">
        <v>-0.37</v>
      </c>
      <c r="I16" s="377">
        <v>-0.37</v>
      </c>
      <c r="J16" s="378">
        <v>-0.19</v>
      </c>
      <c r="K16" s="433"/>
      <c r="L16" s="432"/>
      <c r="M16" s="433" t="s">
        <v>213</v>
      </c>
      <c r="N16" s="373">
        <v>-0.47</v>
      </c>
      <c r="O16" s="374">
        <v>-0.45999999999999996</v>
      </c>
      <c r="P16" s="375">
        <v>-0.44999999999999996</v>
      </c>
      <c r="Q16" s="376">
        <v>-0.41000000000000003</v>
      </c>
      <c r="R16" s="376">
        <v>-0.41000000000000003</v>
      </c>
      <c r="S16" s="377">
        <v>-0.4</v>
      </c>
      <c r="T16" s="377">
        <v>-0.4</v>
      </c>
      <c r="U16" s="378">
        <v>-0.22</v>
      </c>
      <c r="V16" s="433"/>
      <c r="W16" s="432"/>
      <c r="X16" s="433" t="s">
        <v>213</v>
      </c>
      <c r="Y16" s="373">
        <v>-0.55000000000000004</v>
      </c>
      <c r="Z16" s="374">
        <v>-0.54</v>
      </c>
      <c r="AA16" s="375">
        <v>-0.53</v>
      </c>
      <c r="AB16" s="376">
        <v>-0.48</v>
      </c>
      <c r="AC16" s="376">
        <v>-0.48</v>
      </c>
      <c r="AD16" s="377">
        <v>-0.48</v>
      </c>
      <c r="AE16" s="377">
        <v>-0.48</v>
      </c>
      <c r="AF16" s="378">
        <v>-0.30000000000000004</v>
      </c>
      <c r="AG16" s="433"/>
      <c r="AH16" s="432"/>
      <c r="AI16" s="433" t="s">
        <v>213</v>
      </c>
      <c r="AJ16" s="373">
        <v>-0.68</v>
      </c>
      <c r="AK16" s="374">
        <v>-0.67</v>
      </c>
      <c r="AL16" s="375">
        <v>-0.66</v>
      </c>
      <c r="AM16" s="376">
        <v>-0.59000000000000008</v>
      </c>
      <c r="AN16" s="376">
        <v>-0.59000000000000008</v>
      </c>
      <c r="AO16" s="377">
        <v>-0.56000000000000005</v>
      </c>
      <c r="AP16" s="377">
        <v>-0.56000000000000005</v>
      </c>
      <c r="AQ16" s="378">
        <v>-0.38</v>
      </c>
    </row>
    <row r="17" spans="1:43" ht="14.45" x14ac:dyDescent="0.3">
      <c r="A17" s="358"/>
      <c r="B17" t="s">
        <v>233</v>
      </c>
      <c r="C17" s="379">
        <v>-0.43</v>
      </c>
      <c r="D17" s="380">
        <v>-0.42</v>
      </c>
      <c r="E17" s="381">
        <v>-0.41</v>
      </c>
      <c r="F17" s="376">
        <v>-0.37</v>
      </c>
      <c r="G17" s="376">
        <v>-0.38</v>
      </c>
      <c r="H17" s="377">
        <v>-0.37</v>
      </c>
      <c r="I17" s="377">
        <v>-0.35</v>
      </c>
      <c r="J17" s="378">
        <v>-0.19</v>
      </c>
      <c r="K17" s="433"/>
      <c r="L17" s="432"/>
      <c r="M17" s="433" t="s">
        <v>233</v>
      </c>
      <c r="N17" s="379">
        <v>-0.45999999999999996</v>
      </c>
      <c r="O17" s="380">
        <v>-0.44999999999999996</v>
      </c>
      <c r="P17" s="381">
        <v>-0.43999999999999995</v>
      </c>
      <c r="Q17" s="376">
        <v>-0.39</v>
      </c>
      <c r="R17" s="376">
        <v>-0.4</v>
      </c>
      <c r="S17" s="377">
        <v>-0.4</v>
      </c>
      <c r="T17" s="377">
        <v>-0.38</v>
      </c>
      <c r="U17" s="378">
        <v>-0.22</v>
      </c>
      <c r="V17" s="433"/>
      <c r="W17" s="432"/>
      <c r="X17" s="433" t="s">
        <v>233</v>
      </c>
      <c r="Y17" s="379">
        <v>-0.54</v>
      </c>
      <c r="Z17" s="380">
        <v>-0.53</v>
      </c>
      <c r="AA17" s="381">
        <v>-0.52</v>
      </c>
      <c r="AB17" s="376">
        <v>-0.45999999999999996</v>
      </c>
      <c r="AC17" s="376">
        <v>-0.47</v>
      </c>
      <c r="AD17" s="377">
        <v>-0.48</v>
      </c>
      <c r="AE17" s="377">
        <v>-0.45999999999999996</v>
      </c>
      <c r="AF17" s="378">
        <v>-0.30000000000000004</v>
      </c>
      <c r="AG17" s="433"/>
      <c r="AH17" s="432"/>
      <c r="AI17" s="433" t="s">
        <v>233</v>
      </c>
      <c r="AJ17" s="379">
        <v>-0.67</v>
      </c>
      <c r="AK17" s="380">
        <v>-0.66</v>
      </c>
      <c r="AL17" s="381">
        <v>-0.65</v>
      </c>
      <c r="AM17" s="376">
        <v>-0.57000000000000006</v>
      </c>
      <c r="AN17" s="376">
        <v>-0.58000000000000007</v>
      </c>
      <c r="AO17" s="377">
        <v>-0.56000000000000005</v>
      </c>
      <c r="AP17" s="377">
        <v>-0.54</v>
      </c>
      <c r="AQ17" s="378">
        <v>-0.38</v>
      </c>
    </row>
    <row r="18" spans="1:43" ht="14.45" x14ac:dyDescent="0.3">
      <c r="A18" s="358"/>
      <c r="B18" t="s">
        <v>215</v>
      </c>
      <c r="C18" s="382">
        <v>-0.43</v>
      </c>
      <c r="D18" s="383">
        <v>-0.39999999999999997</v>
      </c>
      <c r="E18" s="383">
        <v>-0.39</v>
      </c>
      <c r="F18" s="384">
        <v>-0.38</v>
      </c>
      <c r="G18" s="384">
        <v>-0.37</v>
      </c>
      <c r="H18" s="393">
        <v>-0.37</v>
      </c>
      <c r="I18" s="393">
        <v>-0.36</v>
      </c>
      <c r="J18" s="394">
        <v>-0.14000000000000001</v>
      </c>
      <c r="K18" s="433"/>
      <c r="L18" s="432"/>
      <c r="M18" s="433" t="s">
        <v>215</v>
      </c>
      <c r="N18" s="382">
        <v>-0.45999999999999996</v>
      </c>
      <c r="O18" s="383">
        <v>-0.42999999999999994</v>
      </c>
      <c r="P18" s="383">
        <v>-0.42</v>
      </c>
      <c r="Q18" s="384">
        <v>-0.4</v>
      </c>
      <c r="R18" s="384">
        <v>-0.39</v>
      </c>
      <c r="S18" s="393">
        <v>-0.4</v>
      </c>
      <c r="T18" s="393">
        <v>-0.39</v>
      </c>
      <c r="U18" s="394">
        <v>-0.17</v>
      </c>
      <c r="V18" s="433"/>
      <c r="W18" s="432"/>
      <c r="X18" s="433" t="s">
        <v>215</v>
      </c>
      <c r="Y18" s="382">
        <v>-0.54</v>
      </c>
      <c r="Z18" s="383">
        <v>-0.51</v>
      </c>
      <c r="AA18" s="383">
        <v>-0.5</v>
      </c>
      <c r="AB18" s="384">
        <v>-0.48</v>
      </c>
      <c r="AC18" s="384">
        <v>-0.47</v>
      </c>
      <c r="AD18" s="393">
        <v>-0.48</v>
      </c>
      <c r="AE18" s="393">
        <v>-0.47</v>
      </c>
      <c r="AF18" s="394">
        <v>-0.25</v>
      </c>
      <c r="AG18" s="433"/>
      <c r="AH18" s="432"/>
      <c r="AI18" s="433" t="s">
        <v>215</v>
      </c>
      <c r="AJ18" s="382">
        <v>-0.68</v>
      </c>
      <c r="AK18" s="383">
        <v>-0.65</v>
      </c>
      <c r="AL18" s="383">
        <v>-0.64000000000000012</v>
      </c>
      <c r="AM18" s="384">
        <v>-0.56000000000000005</v>
      </c>
      <c r="AN18" s="384">
        <v>-0.55000000000000004</v>
      </c>
      <c r="AO18" s="393">
        <v>-0.56000000000000005</v>
      </c>
      <c r="AP18" s="393">
        <v>-0.55000000000000004</v>
      </c>
      <c r="AQ18" s="394">
        <v>-0.33000000000000007</v>
      </c>
    </row>
    <row r="19" spans="1:43" ht="14.45" x14ac:dyDescent="0.3">
      <c r="A19" s="358"/>
      <c r="B19" t="s">
        <v>250</v>
      </c>
      <c r="C19" s="382">
        <v>-0.42</v>
      </c>
      <c r="D19" s="383">
        <v>-0.39999999999999997</v>
      </c>
      <c r="E19" s="383">
        <v>-0.39</v>
      </c>
      <c r="F19" s="384">
        <v>-0.37</v>
      </c>
      <c r="G19" s="384">
        <v>-0.37</v>
      </c>
      <c r="H19" s="393">
        <v>-0.37</v>
      </c>
      <c r="I19" s="393">
        <v>-0.36</v>
      </c>
      <c r="J19" s="394">
        <v>-0.14000000000000001</v>
      </c>
      <c r="K19" s="433"/>
      <c r="L19" s="432"/>
      <c r="M19" s="433" t="s">
        <v>250</v>
      </c>
      <c r="N19" s="382">
        <v>-0.44999999999999996</v>
      </c>
      <c r="O19" s="383">
        <v>-0.42999999999999994</v>
      </c>
      <c r="P19" s="383">
        <v>-0.42</v>
      </c>
      <c r="Q19" s="384">
        <v>-0.39</v>
      </c>
      <c r="R19" s="384">
        <v>-0.39</v>
      </c>
      <c r="S19" s="393">
        <v>-0.4</v>
      </c>
      <c r="T19" s="393">
        <v>-0.39</v>
      </c>
      <c r="U19" s="394">
        <v>-0.17</v>
      </c>
      <c r="V19" s="433"/>
      <c r="W19" s="432"/>
      <c r="X19" s="433" t="s">
        <v>250</v>
      </c>
      <c r="Y19" s="382">
        <v>-0.53</v>
      </c>
      <c r="Z19" s="383">
        <v>-0.51</v>
      </c>
      <c r="AA19" s="383">
        <v>-0.5</v>
      </c>
      <c r="AB19" s="384">
        <v>-0.47</v>
      </c>
      <c r="AC19" s="384">
        <v>-0.47</v>
      </c>
      <c r="AD19" s="393">
        <v>-0.48</v>
      </c>
      <c r="AE19" s="393">
        <v>-0.47</v>
      </c>
      <c r="AF19" s="394">
        <v>-0.25</v>
      </c>
      <c r="AG19" s="433"/>
      <c r="AH19" s="432"/>
      <c r="AI19" s="433" t="s">
        <v>250</v>
      </c>
      <c r="AJ19" s="382">
        <v>-0.67</v>
      </c>
      <c r="AK19" s="383">
        <v>-0.65</v>
      </c>
      <c r="AL19" s="383">
        <v>-0.64000000000000012</v>
      </c>
      <c r="AM19" s="384">
        <v>-0.55000000000000004</v>
      </c>
      <c r="AN19" s="384">
        <v>-0.55000000000000004</v>
      </c>
      <c r="AO19" s="393">
        <v>-0.56000000000000005</v>
      </c>
      <c r="AP19" s="393">
        <v>-0.55000000000000004</v>
      </c>
      <c r="AQ19" s="394">
        <v>-0.33000000000000007</v>
      </c>
    </row>
    <row r="20" spans="1:43" ht="14.45" x14ac:dyDescent="0.3">
      <c r="A20" s="358"/>
      <c r="B20" t="s">
        <v>258</v>
      </c>
      <c r="C20" s="382">
        <v>-0.42</v>
      </c>
      <c r="D20" s="383">
        <v>-0.41</v>
      </c>
      <c r="E20" s="383">
        <v>-0.39999999999999997</v>
      </c>
      <c r="F20" s="384">
        <v>-0.38</v>
      </c>
      <c r="G20" s="384">
        <v>-0.37</v>
      </c>
      <c r="H20" s="393">
        <v>-0.37</v>
      </c>
      <c r="I20" s="393">
        <v>-0.36</v>
      </c>
      <c r="J20" s="394">
        <v>-0.14000000000000001</v>
      </c>
      <c r="K20" s="433"/>
      <c r="L20" s="432"/>
      <c r="M20" s="433" t="s">
        <v>258</v>
      </c>
      <c r="N20" s="382">
        <v>-0.44999999999999996</v>
      </c>
      <c r="O20" s="383">
        <v>-0.43999999999999995</v>
      </c>
      <c r="P20" s="383">
        <v>-0.42999999999999994</v>
      </c>
      <c r="Q20" s="384">
        <v>-0.4</v>
      </c>
      <c r="R20" s="384">
        <v>-0.39</v>
      </c>
      <c r="S20" s="393">
        <v>-0.4</v>
      </c>
      <c r="T20" s="393">
        <v>-0.39</v>
      </c>
      <c r="U20" s="394">
        <v>-0.17</v>
      </c>
      <c r="V20" s="433"/>
      <c r="W20" s="432"/>
      <c r="X20" s="433" t="s">
        <v>258</v>
      </c>
      <c r="Y20" s="382">
        <v>-0.53</v>
      </c>
      <c r="Z20" s="383">
        <v>-0.52</v>
      </c>
      <c r="AA20" s="383">
        <v>-0.51</v>
      </c>
      <c r="AB20" s="384">
        <v>-0.48</v>
      </c>
      <c r="AC20" s="384">
        <v>-0.47</v>
      </c>
      <c r="AD20" s="393">
        <v>-0.48</v>
      </c>
      <c r="AE20" s="393">
        <v>-0.47</v>
      </c>
      <c r="AF20" s="394">
        <v>-0.25</v>
      </c>
      <c r="AG20" s="433"/>
      <c r="AH20" s="432"/>
      <c r="AI20" s="433" t="s">
        <v>258</v>
      </c>
      <c r="AJ20" s="382">
        <v>-0.67</v>
      </c>
      <c r="AK20" s="383">
        <v>-0.66</v>
      </c>
      <c r="AL20" s="383">
        <v>-0.65</v>
      </c>
      <c r="AM20" s="384">
        <v>-0.56000000000000005</v>
      </c>
      <c r="AN20" s="384">
        <v>-0.55000000000000004</v>
      </c>
      <c r="AO20" s="393">
        <v>-0.56000000000000005</v>
      </c>
      <c r="AP20" s="393">
        <v>-0.55000000000000004</v>
      </c>
      <c r="AQ20" s="394">
        <v>-0.33000000000000007</v>
      </c>
    </row>
    <row r="21" spans="1:43" ht="14.45" x14ac:dyDescent="0.3">
      <c r="A21" s="358"/>
      <c r="B21" t="s">
        <v>265</v>
      </c>
      <c r="C21" s="385">
        <v>-0.41</v>
      </c>
      <c r="D21" s="386">
        <v>-0.38</v>
      </c>
      <c r="E21" s="386">
        <v>-0.38</v>
      </c>
      <c r="F21" s="387">
        <v>-0.37</v>
      </c>
      <c r="G21" s="387">
        <v>-0.36</v>
      </c>
      <c r="H21" s="441">
        <v>-0.37</v>
      </c>
      <c r="I21" s="441">
        <v>-0.36</v>
      </c>
      <c r="J21" s="442">
        <v>-0.16</v>
      </c>
      <c r="K21" s="433"/>
      <c r="L21" s="432"/>
      <c r="M21" s="433" t="s">
        <v>265</v>
      </c>
      <c r="N21" s="385">
        <v>-0.43999999999999995</v>
      </c>
      <c r="O21" s="386">
        <v>-0.41000000000000003</v>
      </c>
      <c r="P21" s="386">
        <v>-0.41000000000000003</v>
      </c>
      <c r="Q21" s="387">
        <v>-0.4</v>
      </c>
      <c r="R21" s="387">
        <v>-0.39</v>
      </c>
      <c r="S21" s="441">
        <v>-0.39</v>
      </c>
      <c r="T21" s="441">
        <v>-0.38</v>
      </c>
      <c r="U21" s="442">
        <v>-0.18</v>
      </c>
      <c r="V21" s="433"/>
      <c r="W21" s="432"/>
      <c r="X21" s="433" t="s">
        <v>265</v>
      </c>
      <c r="Y21" s="385">
        <v>-0.52</v>
      </c>
      <c r="Z21" s="386">
        <v>-0.49</v>
      </c>
      <c r="AA21" s="386">
        <v>-0.49</v>
      </c>
      <c r="AB21" s="387">
        <v>-0.48</v>
      </c>
      <c r="AC21" s="387">
        <v>-0.47</v>
      </c>
      <c r="AD21" s="441">
        <v>-0.48</v>
      </c>
      <c r="AE21" s="441">
        <v>-0.47</v>
      </c>
      <c r="AF21" s="442">
        <v>-0.27</v>
      </c>
      <c r="AG21" s="433"/>
      <c r="AH21" s="432"/>
      <c r="AI21" s="433" t="s">
        <v>265</v>
      </c>
      <c r="AJ21" s="385">
        <v>-0.66</v>
      </c>
      <c r="AK21" s="386">
        <v>-0.63000000000000012</v>
      </c>
      <c r="AL21" s="386">
        <v>-0.63000000000000012</v>
      </c>
      <c r="AM21" s="387">
        <v>-0.56000000000000005</v>
      </c>
      <c r="AN21" s="387">
        <v>-0.55000000000000004</v>
      </c>
      <c r="AO21" s="441">
        <v>-0.56000000000000005</v>
      </c>
      <c r="AP21" s="441">
        <v>-0.55000000000000004</v>
      </c>
      <c r="AQ21" s="442">
        <v>-0.35</v>
      </c>
    </row>
    <row r="22" spans="1:43" ht="14.45" x14ac:dyDescent="0.3">
      <c r="A22" s="358"/>
      <c r="B22" t="s">
        <v>273</v>
      </c>
      <c r="C22" s="385">
        <v>-0.42</v>
      </c>
      <c r="D22" s="386">
        <v>-0.38</v>
      </c>
      <c r="E22" s="386">
        <v>-0.37</v>
      </c>
      <c r="F22" s="387">
        <v>-0.36</v>
      </c>
      <c r="G22" s="387">
        <v>-0.36</v>
      </c>
      <c r="H22" s="441">
        <v>-0.36</v>
      </c>
      <c r="I22" s="441">
        <v>-0.36</v>
      </c>
      <c r="J22" s="442">
        <v>-0.16</v>
      </c>
      <c r="K22" s="433"/>
      <c r="L22" s="432"/>
      <c r="M22" s="433" t="s">
        <v>273</v>
      </c>
      <c r="N22" s="385">
        <v>-0.44999999999999996</v>
      </c>
      <c r="O22" s="386">
        <v>-0.41000000000000003</v>
      </c>
      <c r="P22" s="386">
        <v>-0.4</v>
      </c>
      <c r="Q22" s="387">
        <v>-0.39</v>
      </c>
      <c r="R22" s="387">
        <v>-0.39</v>
      </c>
      <c r="S22" s="441">
        <v>-0.38</v>
      </c>
      <c r="T22" s="441">
        <v>-0.38</v>
      </c>
      <c r="U22" s="442">
        <v>-0.18</v>
      </c>
      <c r="V22" s="433"/>
      <c r="W22" s="432"/>
      <c r="X22" s="433" t="s">
        <v>273</v>
      </c>
      <c r="Y22" s="385">
        <v>-0.53</v>
      </c>
      <c r="Z22" s="386">
        <v>-0.49</v>
      </c>
      <c r="AA22" s="386">
        <v>-0.48</v>
      </c>
      <c r="AB22" s="387">
        <v>-0.47</v>
      </c>
      <c r="AC22" s="387">
        <v>-0.47</v>
      </c>
      <c r="AD22" s="441">
        <v>-0.47</v>
      </c>
      <c r="AE22" s="441">
        <v>-0.47</v>
      </c>
      <c r="AF22" s="442">
        <v>-0.27</v>
      </c>
      <c r="AG22" s="433"/>
      <c r="AH22" s="432"/>
      <c r="AI22" s="433" t="s">
        <v>273</v>
      </c>
      <c r="AJ22" s="385">
        <v>-0.67</v>
      </c>
      <c r="AK22" s="386">
        <v>-0.63000000000000012</v>
      </c>
      <c r="AL22" s="386">
        <v>-0.62000000000000011</v>
      </c>
      <c r="AM22" s="387">
        <v>-0.55000000000000004</v>
      </c>
      <c r="AN22" s="387">
        <v>-0.55000000000000004</v>
      </c>
      <c r="AO22" s="441">
        <v>-0.55000000000000004</v>
      </c>
      <c r="AP22" s="441">
        <v>-0.55000000000000004</v>
      </c>
      <c r="AQ22" s="442">
        <v>-0.35</v>
      </c>
    </row>
    <row r="23" spans="1:43" ht="14.45" x14ac:dyDescent="0.3">
      <c r="A23" s="358"/>
      <c r="B23" t="s">
        <v>279</v>
      </c>
      <c r="C23" s="385">
        <v>-0.41</v>
      </c>
      <c r="D23" s="386">
        <v>-0.38999999999999996</v>
      </c>
      <c r="E23" s="386">
        <v>-0.36</v>
      </c>
      <c r="F23" s="387">
        <v>-0.37</v>
      </c>
      <c r="G23" s="387">
        <v>-0.37</v>
      </c>
      <c r="H23" s="441">
        <v>-0.36</v>
      </c>
      <c r="I23" s="441">
        <v>-0.33999999999999997</v>
      </c>
      <c r="J23" s="442">
        <v>-0.16</v>
      </c>
      <c r="K23" s="433"/>
      <c r="L23" s="432"/>
      <c r="M23" s="433" t="s">
        <v>279</v>
      </c>
      <c r="N23" s="385">
        <v>-0.43999999999999995</v>
      </c>
      <c r="O23" s="386">
        <v>-0.41999999999999993</v>
      </c>
      <c r="P23" s="386">
        <v>-0.39</v>
      </c>
      <c r="Q23" s="387">
        <v>-0.4</v>
      </c>
      <c r="R23" s="387">
        <v>-0.4</v>
      </c>
      <c r="S23" s="441">
        <v>-0.38</v>
      </c>
      <c r="T23" s="441">
        <v>-0.36</v>
      </c>
      <c r="U23" s="442">
        <v>-0.18</v>
      </c>
      <c r="V23" s="433"/>
      <c r="W23" s="432"/>
      <c r="X23" s="433" t="s">
        <v>279</v>
      </c>
      <c r="Y23" s="385">
        <v>-0.52</v>
      </c>
      <c r="Z23" s="386">
        <v>-0.5</v>
      </c>
      <c r="AA23" s="386">
        <v>-0.47</v>
      </c>
      <c r="AB23" s="387">
        <v>-0.48</v>
      </c>
      <c r="AC23" s="387">
        <v>-0.48</v>
      </c>
      <c r="AD23" s="441">
        <v>-0.47</v>
      </c>
      <c r="AE23" s="441">
        <v>-0.44999999999999996</v>
      </c>
      <c r="AF23" s="442">
        <v>-0.27</v>
      </c>
      <c r="AG23" s="433"/>
      <c r="AH23" s="432"/>
      <c r="AI23" s="433" t="s">
        <v>279</v>
      </c>
      <c r="AJ23" s="385">
        <v>-0.66</v>
      </c>
      <c r="AK23" s="386">
        <v>-0.64</v>
      </c>
      <c r="AL23" s="386">
        <v>-0.6100000000000001</v>
      </c>
      <c r="AM23" s="387">
        <v>-0.56000000000000005</v>
      </c>
      <c r="AN23" s="387">
        <v>-0.56000000000000005</v>
      </c>
      <c r="AO23" s="441">
        <v>-0.55000000000000004</v>
      </c>
      <c r="AP23" s="441">
        <v>-0.53</v>
      </c>
      <c r="AQ23" s="442">
        <v>-0.35</v>
      </c>
    </row>
    <row r="24" spans="1:43" ht="14.45" x14ac:dyDescent="0.3">
      <c r="A24" s="358"/>
      <c r="B24" t="s">
        <v>285</v>
      </c>
      <c r="C24" s="388">
        <v>-0.41</v>
      </c>
      <c r="D24" s="389">
        <v>-0.38999999999999996</v>
      </c>
      <c r="E24" s="389">
        <v>-0.37</v>
      </c>
      <c r="F24" s="390">
        <v>-0.36</v>
      </c>
      <c r="G24" s="390">
        <v>-0.35</v>
      </c>
      <c r="H24" s="443">
        <v>-0.35</v>
      </c>
      <c r="I24" s="443">
        <v>-0.33999999999999997</v>
      </c>
      <c r="J24" s="444">
        <v>-0.16</v>
      </c>
      <c r="K24" s="433"/>
      <c r="L24" s="432"/>
      <c r="M24" s="433" t="s">
        <v>285</v>
      </c>
      <c r="N24" s="388">
        <v>-0.43999999999999995</v>
      </c>
      <c r="O24" s="389">
        <v>-0.41999999999999993</v>
      </c>
      <c r="P24" s="389">
        <v>-0.4</v>
      </c>
      <c r="Q24" s="390">
        <v>-0.39</v>
      </c>
      <c r="R24" s="390">
        <v>-0.38</v>
      </c>
      <c r="S24" s="443">
        <v>-0.37</v>
      </c>
      <c r="T24" s="443">
        <v>-0.36</v>
      </c>
      <c r="U24" s="444">
        <v>-0.18</v>
      </c>
      <c r="V24" s="433"/>
      <c r="W24" s="432"/>
      <c r="X24" s="433" t="s">
        <v>285</v>
      </c>
      <c r="Y24" s="388">
        <v>-0.52</v>
      </c>
      <c r="Z24" s="389">
        <v>-0.5</v>
      </c>
      <c r="AA24" s="389">
        <v>-0.48</v>
      </c>
      <c r="AB24" s="390">
        <v>-0.47</v>
      </c>
      <c r="AC24" s="390">
        <v>-0.45999999999999996</v>
      </c>
      <c r="AD24" s="443">
        <v>-0.45999999999999996</v>
      </c>
      <c r="AE24" s="443">
        <v>-0.44999999999999996</v>
      </c>
      <c r="AF24" s="444">
        <v>-0.27</v>
      </c>
      <c r="AG24" s="433"/>
      <c r="AH24" s="432"/>
      <c r="AI24" s="433" t="s">
        <v>285</v>
      </c>
      <c r="AJ24" s="388">
        <v>-0.66</v>
      </c>
      <c r="AK24" s="389">
        <v>-0.64</v>
      </c>
      <c r="AL24" s="389">
        <v>-0.62000000000000011</v>
      </c>
      <c r="AM24" s="390">
        <v>-0.55000000000000004</v>
      </c>
      <c r="AN24" s="390">
        <v>-0.54</v>
      </c>
      <c r="AO24" s="443">
        <v>-0.54</v>
      </c>
      <c r="AP24" s="443">
        <v>-0.53</v>
      </c>
      <c r="AQ24" s="444">
        <v>-0.35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2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2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2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430" t="s">
        <v>327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430" t="s">
        <v>328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430" t="s">
        <v>329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-0.52</v>
      </c>
      <c r="D27" s="440">
        <v>-0.52</v>
      </c>
      <c r="E27" s="369">
        <v>-0.51</v>
      </c>
      <c r="F27" s="370">
        <v>-0.49</v>
      </c>
      <c r="G27" s="370">
        <v>-0.48</v>
      </c>
      <c r="H27" s="371">
        <v>-0.48</v>
      </c>
      <c r="I27" s="371">
        <v>-0.47</v>
      </c>
      <c r="J27" s="372">
        <v>-0.3</v>
      </c>
      <c r="K27" s="433"/>
      <c r="L27" s="432"/>
      <c r="M27" s="433" t="s">
        <v>186</v>
      </c>
      <c r="N27" s="368">
        <v>-0.56000000000000005</v>
      </c>
      <c r="O27" s="440">
        <v>-0.56000000000000005</v>
      </c>
      <c r="P27" s="369">
        <v>-0.55000000000000004</v>
      </c>
      <c r="Q27" s="370">
        <v>-0.52</v>
      </c>
      <c r="R27" s="370">
        <v>-0.51</v>
      </c>
      <c r="S27" s="371">
        <v>-0.51</v>
      </c>
      <c r="T27" s="371">
        <v>-0.5</v>
      </c>
      <c r="U27" s="372">
        <v>-0.32999999999999996</v>
      </c>
      <c r="V27" s="433"/>
      <c r="W27" s="432"/>
      <c r="X27" s="433" t="s">
        <v>186</v>
      </c>
      <c r="Y27" s="368">
        <v>-0.6100000000000001</v>
      </c>
      <c r="Z27" s="440">
        <v>-0.6100000000000001</v>
      </c>
      <c r="AA27" s="369">
        <v>-0.60000000000000009</v>
      </c>
      <c r="AB27" s="370">
        <v>-0.57000000000000006</v>
      </c>
      <c r="AC27" s="370">
        <v>-0.56000000000000005</v>
      </c>
      <c r="AD27" s="371">
        <v>-0.56000000000000005</v>
      </c>
      <c r="AE27" s="371">
        <v>-0.55000000000000004</v>
      </c>
      <c r="AF27" s="372">
        <v>-0.37999999999999995</v>
      </c>
      <c r="AG27" s="433"/>
      <c r="AH27" s="432"/>
      <c r="AI27" s="433" t="s">
        <v>186</v>
      </c>
      <c r="AJ27" s="368">
        <v>-0.66000000000000014</v>
      </c>
      <c r="AK27" s="440">
        <v>-0.66000000000000014</v>
      </c>
      <c r="AL27" s="369">
        <v>-0.65000000000000013</v>
      </c>
      <c r="AM27" s="370">
        <v>-0.62000000000000011</v>
      </c>
      <c r="AN27" s="370">
        <v>-0.6100000000000001</v>
      </c>
      <c r="AO27" s="371">
        <v>-0.6100000000000001</v>
      </c>
      <c r="AP27" s="371">
        <v>-0.60000000000000009</v>
      </c>
      <c r="AQ27" s="372">
        <v>-0.42999999999999994</v>
      </c>
    </row>
    <row r="28" spans="1:43" x14ac:dyDescent="0.25">
      <c r="A28" s="358"/>
      <c r="B28" t="s">
        <v>213</v>
      </c>
      <c r="C28" s="373">
        <v>-0.53</v>
      </c>
      <c r="D28" s="374">
        <v>-0.52</v>
      </c>
      <c r="E28" s="375">
        <v>-0.51</v>
      </c>
      <c r="F28" s="376">
        <v>-0.49</v>
      </c>
      <c r="G28" s="376">
        <v>-0.49</v>
      </c>
      <c r="H28" s="377">
        <v>-0.48</v>
      </c>
      <c r="I28" s="377">
        <v>-0.48</v>
      </c>
      <c r="J28" s="378">
        <v>-0.3</v>
      </c>
      <c r="K28" s="433"/>
      <c r="L28" s="432"/>
      <c r="M28" s="433" t="s">
        <v>213</v>
      </c>
      <c r="N28" s="373">
        <v>-0.57000000000000006</v>
      </c>
      <c r="O28" s="374">
        <v>-0.56000000000000005</v>
      </c>
      <c r="P28" s="375">
        <v>-0.55000000000000004</v>
      </c>
      <c r="Q28" s="376">
        <v>-0.52</v>
      </c>
      <c r="R28" s="376">
        <v>-0.52</v>
      </c>
      <c r="S28" s="377">
        <v>-0.51</v>
      </c>
      <c r="T28" s="377">
        <v>-0.51</v>
      </c>
      <c r="U28" s="378">
        <v>-0.32999999999999996</v>
      </c>
      <c r="V28" s="433"/>
      <c r="W28" s="432"/>
      <c r="X28" s="433" t="s">
        <v>213</v>
      </c>
      <c r="Y28" s="373">
        <v>-0.62000000000000011</v>
      </c>
      <c r="Z28" s="374">
        <v>-0.6100000000000001</v>
      </c>
      <c r="AA28" s="375">
        <v>-0.60000000000000009</v>
      </c>
      <c r="AB28" s="376">
        <v>-0.57000000000000006</v>
      </c>
      <c r="AC28" s="376">
        <v>-0.57000000000000006</v>
      </c>
      <c r="AD28" s="377">
        <v>-0.56000000000000005</v>
      </c>
      <c r="AE28" s="377">
        <v>-0.56000000000000005</v>
      </c>
      <c r="AF28" s="378">
        <v>-0.37999999999999995</v>
      </c>
      <c r="AG28" s="433"/>
      <c r="AH28" s="432"/>
      <c r="AI28" s="433" t="s">
        <v>213</v>
      </c>
      <c r="AJ28" s="373">
        <v>-0.67000000000000015</v>
      </c>
      <c r="AK28" s="374">
        <v>-0.66000000000000014</v>
      </c>
      <c r="AL28" s="375">
        <v>-0.65000000000000013</v>
      </c>
      <c r="AM28" s="376">
        <v>-0.62000000000000011</v>
      </c>
      <c r="AN28" s="376">
        <v>-0.62000000000000011</v>
      </c>
      <c r="AO28" s="377">
        <v>-0.6100000000000001</v>
      </c>
      <c r="AP28" s="377">
        <v>-0.6100000000000001</v>
      </c>
      <c r="AQ28" s="378">
        <v>-0.42999999999999994</v>
      </c>
    </row>
    <row r="29" spans="1:43" x14ac:dyDescent="0.25">
      <c r="A29" s="358"/>
      <c r="B29" t="s">
        <v>233</v>
      </c>
      <c r="C29" s="379">
        <v>-0.52</v>
      </c>
      <c r="D29" s="380">
        <v>-0.51</v>
      </c>
      <c r="E29" s="381">
        <v>-0.5</v>
      </c>
      <c r="F29" s="376">
        <v>-0.47</v>
      </c>
      <c r="G29" s="376">
        <v>-0.48</v>
      </c>
      <c r="H29" s="377">
        <v>-0.48</v>
      </c>
      <c r="I29" s="377">
        <v>-0.45999999999999996</v>
      </c>
      <c r="J29" s="378">
        <v>-0.3</v>
      </c>
      <c r="K29" s="433"/>
      <c r="L29" s="432"/>
      <c r="M29" s="433" t="s">
        <v>233</v>
      </c>
      <c r="N29" s="379">
        <v>-0.56000000000000005</v>
      </c>
      <c r="O29" s="380">
        <v>-0.55000000000000004</v>
      </c>
      <c r="P29" s="381">
        <v>-0.54</v>
      </c>
      <c r="Q29" s="376">
        <v>-0.5</v>
      </c>
      <c r="R29" s="376">
        <v>-0.51</v>
      </c>
      <c r="S29" s="377">
        <v>-0.51</v>
      </c>
      <c r="T29" s="377">
        <v>-0.49</v>
      </c>
      <c r="U29" s="378">
        <v>-0.32999999999999996</v>
      </c>
      <c r="V29" s="433"/>
      <c r="W29" s="432"/>
      <c r="X29" s="433" t="s">
        <v>233</v>
      </c>
      <c r="Y29" s="379">
        <v>-0.6100000000000001</v>
      </c>
      <c r="Z29" s="380">
        <v>-0.60000000000000009</v>
      </c>
      <c r="AA29" s="381">
        <v>-0.59000000000000008</v>
      </c>
      <c r="AB29" s="376">
        <v>-0.55000000000000004</v>
      </c>
      <c r="AC29" s="376">
        <v>-0.56000000000000005</v>
      </c>
      <c r="AD29" s="377">
        <v>-0.56000000000000005</v>
      </c>
      <c r="AE29" s="377">
        <v>-0.54</v>
      </c>
      <c r="AF29" s="378">
        <v>-0.37999999999999995</v>
      </c>
      <c r="AG29" s="433"/>
      <c r="AH29" s="432"/>
      <c r="AI29" s="433" t="s">
        <v>233</v>
      </c>
      <c r="AJ29" s="379">
        <v>-0.66000000000000014</v>
      </c>
      <c r="AK29" s="380">
        <v>-0.65000000000000013</v>
      </c>
      <c r="AL29" s="381">
        <v>-0.64000000000000012</v>
      </c>
      <c r="AM29" s="376">
        <v>-0.60000000000000009</v>
      </c>
      <c r="AN29" s="376">
        <v>-0.6100000000000001</v>
      </c>
      <c r="AO29" s="377">
        <v>-0.6100000000000001</v>
      </c>
      <c r="AP29" s="377">
        <v>-0.59000000000000008</v>
      </c>
      <c r="AQ29" s="378">
        <v>-0.42999999999999994</v>
      </c>
    </row>
    <row r="30" spans="1:43" x14ac:dyDescent="0.25">
      <c r="A30" s="358"/>
      <c r="B30" t="s">
        <v>215</v>
      </c>
      <c r="C30" s="382">
        <v>-0.53</v>
      </c>
      <c r="D30" s="383">
        <v>-0.5</v>
      </c>
      <c r="E30" s="383">
        <v>-0.49</v>
      </c>
      <c r="F30" s="384">
        <v>-0.48</v>
      </c>
      <c r="G30" s="384">
        <v>-0.47</v>
      </c>
      <c r="H30" s="393">
        <v>-0.46</v>
      </c>
      <c r="I30" s="393">
        <v>-0.45</v>
      </c>
      <c r="J30" s="394">
        <v>-0.23</v>
      </c>
      <c r="K30" s="433"/>
      <c r="L30" s="432"/>
      <c r="M30" s="433" t="s">
        <v>215</v>
      </c>
      <c r="N30" s="382">
        <v>-0.56000000000000005</v>
      </c>
      <c r="O30" s="383">
        <v>-0.53</v>
      </c>
      <c r="P30" s="383">
        <v>-0.52</v>
      </c>
      <c r="Q30" s="384">
        <v>-0.51</v>
      </c>
      <c r="R30" s="384">
        <v>-0.5</v>
      </c>
      <c r="S30" s="393">
        <v>-0.49</v>
      </c>
      <c r="T30" s="393">
        <v>-0.48</v>
      </c>
      <c r="U30" s="394">
        <v>-0.26</v>
      </c>
      <c r="V30" s="433"/>
      <c r="W30" s="432"/>
      <c r="X30" s="433" t="s">
        <v>215</v>
      </c>
      <c r="Y30" s="382">
        <v>-0.60000000000000009</v>
      </c>
      <c r="Z30" s="383">
        <v>-0.57000000000000006</v>
      </c>
      <c r="AA30" s="383">
        <v>-0.56000000000000005</v>
      </c>
      <c r="AB30" s="384">
        <v>-0.55000000000000004</v>
      </c>
      <c r="AC30" s="384">
        <v>-0.54</v>
      </c>
      <c r="AD30" s="393">
        <v>-0.53</v>
      </c>
      <c r="AE30" s="393">
        <v>-0.52</v>
      </c>
      <c r="AF30" s="394">
        <v>-0.3</v>
      </c>
      <c r="AG30" s="433"/>
      <c r="AH30" s="432"/>
      <c r="AI30" s="433" t="s">
        <v>215</v>
      </c>
      <c r="AJ30" s="382">
        <v>-0.64000000000000012</v>
      </c>
      <c r="AK30" s="383">
        <v>-0.6100000000000001</v>
      </c>
      <c r="AL30" s="383">
        <v>-0.60000000000000009</v>
      </c>
      <c r="AM30" s="384">
        <v>-0.59000000000000008</v>
      </c>
      <c r="AN30" s="384">
        <v>-0.58000000000000007</v>
      </c>
      <c r="AO30" s="393">
        <v>-0.57000000000000006</v>
      </c>
      <c r="AP30" s="393">
        <v>-0.56000000000000005</v>
      </c>
      <c r="AQ30" s="394">
        <v>-0.33999999999999997</v>
      </c>
    </row>
    <row r="31" spans="1:43" x14ac:dyDescent="0.25">
      <c r="A31" s="358"/>
      <c r="B31" t="s">
        <v>250</v>
      </c>
      <c r="C31" s="382">
        <v>-0.52</v>
      </c>
      <c r="D31" s="383">
        <v>-0.5</v>
      </c>
      <c r="E31" s="383">
        <v>-0.49</v>
      </c>
      <c r="F31" s="384">
        <v>-0.47</v>
      </c>
      <c r="G31" s="384">
        <v>-0.47</v>
      </c>
      <c r="H31" s="393">
        <v>-0.46</v>
      </c>
      <c r="I31" s="393">
        <v>-0.45</v>
      </c>
      <c r="J31" s="394">
        <v>-0.23</v>
      </c>
      <c r="K31" s="433"/>
      <c r="L31" s="432"/>
      <c r="M31" s="433" t="s">
        <v>250</v>
      </c>
      <c r="N31" s="382">
        <v>-0.55000000000000004</v>
      </c>
      <c r="O31" s="383">
        <v>-0.53</v>
      </c>
      <c r="P31" s="383">
        <v>-0.52</v>
      </c>
      <c r="Q31" s="384">
        <v>-0.5</v>
      </c>
      <c r="R31" s="384">
        <v>-0.5</v>
      </c>
      <c r="S31" s="393">
        <v>-0.49</v>
      </c>
      <c r="T31" s="393">
        <v>-0.48</v>
      </c>
      <c r="U31" s="394">
        <v>-0.26</v>
      </c>
      <c r="V31" s="433"/>
      <c r="W31" s="432"/>
      <c r="X31" s="433" t="s">
        <v>250</v>
      </c>
      <c r="Y31" s="382">
        <v>-0.59000000000000008</v>
      </c>
      <c r="Z31" s="383">
        <v>-0.57000000000000006</v>
      </c>
      <c r="AA31" s="383">
        <v>-0.56000000000000005</v>
      </c>
      <c r="AB31" s="384">
        <v>-0.54</v>
      </c>
      <c r="AC31" s="384">
        <v>-0.54</v>
      </c>
      <c r="AD31" s="393">
        <v>-0.53</v>
      </c>
      <c r="AE31" s="393">
        <v>-0.52</v>
      </c>
      <c r="AF31" s="394">
        <v>-0.3</v>
      </c>
      <c r="AG31" s="433"/>
      <c r="AH31" s="432"/>
      <c r="AI31" s="433" t="s">
        <v>250</v>
      </c>
      <c r="AJ31" s="382">
        <v>-0.63000000000000012</v>
      </c>
      <c r="AK31" s="383">
        <v>-0.6100000000000001</v>
      </c>
      <c r="AL31" s="383">
        <v>-0.60000000000000009</v>
      </c>
      <c r="AM31" s="384">
        <v>-0.58000000000000007</v>
      </c>
      <c r="AN31" s="384">
        <v>-0.58000000000000007</v>
      </c>
      <c r="AO31" s="393">
        <v>-0.57000000000000006</v>
      </c>
      <c r="AP31" s="393">
        <v>-0.56000000000000005</v>
      </c>
      <c r="AQ31" s="394">
        <v>-0.33999999999999997</v>
      </c>
    </row>
    <row r="32" spans="1:43" x14ac:dyDescent="0.25">
      <c r="A32" s="358"/>
      <c r="B32" t="s">
        <v>258</v>
      </c>
      <c r="C32" s="382">
        <v>-0.52</v>
      </c>
      <c r="D32" s="383">
        <v>-0.51</v>
      </c>
      <c r="E32" s="383">
        <v>-0.5</v>
      </c>
      <c r="F32" s="384">
        <v>-0.48</v>
      </c>
      <c r="G32" s="384">
        <v>-0.47</v>
      </c>
      <c r="H32" s="393">
        <v>-0.46</v>
      </c>
      <c r="I32" s="393">
        <v>-0.45</v>
      </c>
      <c r="J32" s="394">
        <v>-0.23</v>
      </c>
      <c r="K32" s="433"/>
      <c r="L32" s="432"/>
      <c r="M32" s="433" t="s">
        <v>258</v>
      </c>
      <c r="N32" s="382">
        <v>-0.55000000000000004</v>
      </c>
      <c r="O32" s="383">
        <v>-0.54</v>
      </c>
      <c r="P32" s="383">
        <v>-0.53</v>
      </c>
      <c r="Q32" s="384">
        <v>-0.51</v>
      </c>
      <c r="R32" s="384">
        <v>-0.5</v>
      </c>
      <c r="S32" s="393">
        <v>-0.49</v>
      </c>
      <c r="T32" s="393">
        <v>-0.48</v>
      </c>
      <c r="U32" s="394">
        <v>-0.26</v>
      </c>
      <c r="V32" s="433"/>
      <c r="W32" s="432"/>
      <c r="X32" s="433" t="s">
        <v>258</v>
      </c>
      <c r="Y32" s="382">
        <v>-0.59000000000000008</v>
      </c>
      <c r="Z32" s="383">
        <v>-0.58000000000000007</v>
      </c>
      <c r="AA32" s="383">
        <v>-0.57000000000000006</v>
      </c>
      <c r="AB32" s="384">
        <v>-0.55000000000000004</v>
      </c>
      <c r="AC32" s="384">
        <v>-0.54</v>
      </c>
      <c r="AD32" s="393">
        <v>-0.53</v>
      </c>
      <c r="AE32" s="393">
        <v>-0.52</v>
      </c>
      <c r="AF32" s="394">
        <v>-0.3</v>
      </c>
      <c r="AG32" s="433"/>
      <c r="AH32" s="432"/>
      <c r="AI32" s="433" t="s">
        <v>258</v>
      </c>
      <c r="AJ32" s="382">
        <v>-0.63000000000000012</v>
      </c>
      <c r="AK32" s="383">
        <v>-0.62000000000000011</v>
      </c>
      <c r="AL32" s="383">
        <v>-0.6100000000000001</v>
      </c>
      <c r="AM32" s="384">
        <v>-0.59000000000000008</v>
      </c>
      <c r="AN32" s="384">
        <v>-0.58000000000000007</v>
      </c>
      <c r="AO32" s="393">
        <v>-0.57000000000000006</v>
      </c>
      <c r="AP32" s="393">
        <v>-0.56000000000000005</v>
      </c>
      <c r="AQ32" s="394">
        <v>-0.33999999999999997</v>
      </c>
    </row>
    <row r="33" spans="1:43" x14ac:dyDescent="0.25">
      <c r="A33" s="358"/>
      <c r="B33" t="s">
        <v>265</v>
      </c>
      <c r="C33" s="385">
        <v>-0.5</v>
      </c>
      <c r="D33" s="386">
        <v>-0.47000000000000003</v>
      </c>
      <c r="E33" s="386">
        <v>-0.47000000000000003</v>
      </c>
      <c r="F33" s="387">
        <v>-0.45</v>
      </c>
      <c r="G33" s="387">
        <v>-0.44</v>
      </c>
      <c r="H33" s="441">
        <v>-0.45</v>
      </c>
      <c r="I33" s="441">
        <v>-0.44</v>
      </c>
      <c r="J33" s="442">
        <v>-0.24</v>
      </c>
      <c r="K33" s="433"/>
      <c r="L33" s="432"/>
      <c r="M33" s="433" t="s">
        <v>265</v>
      </c>
      <c r="N33" s="385">
        <v>-0.53</v>
      </c>
      <c r="O33" s="386">
        <v>-0.5</v>
      </c>
      <c r="P33" s="386">
        <v>-0.5</v>
      </c>
      <c r="Q33" s="387">
        <v>-0.48</v>
      </c>
      <c r="R33" s="387">
        <v>-0.47</v>
      </c>
      <c r="S33" s="441">
        <v>-0.48</v>
      </c>
      <c r="T33" s="441">
        <v>-0.47</v>
      </c>
      <c r="U33" s="442">
        <v>-0.27</v>
      </c>
      <c r="V33" s="433"/>
      <c r="W33" s="432"/>
      <c r="X33" s="433" t="s">
        <v>265</v>
      </c>
      <c r="Y33" s="385">
        <v>-0.57000000000000006</v>
      </c>
      <c r="Z33" s="386">
        <v>-0.54</v>
      </c>
      <c r="AA33" s="386">
        <v>-0.54</v>
      </c>
      <c r="AB33" s="387">
        <v>-0.52</v>
      </c>
      <c r="AC33" s="387">
        <v>-0.51</v>
      </c>
      <c r="AD33" s="441">
        <v>-0.52</v>
      </c>
      <c r="AE33" s="441">
        <v>-0.51</v>
      </c>
      <c r="AF33" s="442">
        <v>-0.31</v>
      </c>
      <c r="AG33" s="433"/>
      <c r="AH33" s="432"/>
      <c r="AI33" s="433" t="s">
        <v>265</v>
      </c>
      <c r="AJ33" s="385">
        <v>-0.6100000000000001</v>
      </c>
      <c r="AK33" s="386">
        <v>-0.58000000000000007</v>
      </c>
      <c r="AL33" s="386">
        <v>-0.58000000000000007</v>
      </c>
      <c r="AM33" s="387">
        <v>-0.56000000000000005</v>
      </c>
      <c r="AN33" s="387">
        <v>-0.55000000000000004</v>
      </c>
      <c r="AO33" s="441">
        <v>-0.56000000000000005</v>
      </c>
      <c r="AP33" s="441">
        <v>-0.55000000000000004</v>
      </c>
      <c r="AQ33" s="442">
        <v>-0.35</v>
      </c>
    </row>
    <row r="34" spans="1:43" x14ac:dyDescent="0.25">
      <c r="A34" s="358"/>
      <c r="B34" t="s">
        <v>273</v>
      </c>
      <c r="C34" s="385">
        <v>-0.51</v>
      </c>
      <c r="D34" s="386">
        <v>-0.47000000000000003</v>
      </c>
      <c r="E34" s="386">
        <v>-0.46</v>
      </c>
      <c r="F34" s="387">
        <v>-0.44</v>
      </c>
      <c r="G34" s="387">
        <v>-0.44</v>
      </c>
      <c r="H34" s="441">
        <v>-0.44</v>
      </c>
      <c r="I34" s="441">
        <v>-0.44</v>
      </c>
      <c r="J34" s="442">
        <v>-0.24</v>
      </c>
      <c r="K34" s="433"/>
      <c r="L34" s="432"/>
      <c r="M34" s="433" t="s">
        <v>273</v>
      </c>
      <c r="N34" s="385">
        <v>-0.54</v>
      </c>
      <c r="O34" s="386">
        <v>-0.5</v>
      </c>
      <c r="P34" s="386">
        <v>-0.49</v>
      </c>
      <c r="Q34" s="387">
        <v>-0.47</v>
      </c>
      <c r="R34" s="387">
        <v>-0.47</v>
      </c>
      <c r="S34" s="441">
        <v>-0.47</v>
      </c>
      <c r="T34" s="441">
        <v>-0.47</v>
      </c>
      <c r="U34" s="442">
        <v>-0.27</v>
      </c>
      <c r="V34" s="433"/>
      <c r="W34" s="432"/>
      <c r="X34" s="433" t="s">
        <v>273</v>
      </c>
      <c r="Y34" s="385">
        <v>-0.58000000000000007</v>
      </c>
      <c r="Z34" s="386">
        <v>-0.54</v>
      </c>
      <c r="AA34" s="386">
        <v>-0.53</v>
      </c>
      <c r="AB34" s="387">
        <v>-0.51</v>
      </c>
      <c r="AC34" s="387">
        <v>-0.51</v>
      </c>
      <c r="AD34" s="441">
        <v>-0.51</v>
      </c>
      <c r="AE34" s="441">
        <v>-0.51</v>
      </c>
      <c r="AF34" s="442">
        <v>-0.31</v>
      </c>
      <c r="AG34" s="433"/>
      <c r="AH34" s="432"/>
      <c r="AI34" s="433" t="s">
        <v>273</v>
      </c>
      <c r="AJ34" s="385">
        <v>-0.62000000000000011</v>
      </c>
      <c r="AK34" s="386">
        <v>-0.58000000000000007</v>
      </c>
      <c r="AL34" s="386">
        <v>-0.57000000000000006</v>
      </c>
      <c r="AM34" s="387">
        <v>-0.55000000000000004</v>
      </c>
      <c r="AN34" s="387">
        <v>-0.55000000000000004</v>
      </c>
      <c r="AO34" s="441">
        <v>-0.55000000000000004</v>
      </c>
      <c r="AP34" s="441">
        <v>-0.55000000000000004</v>
      </c>
      <c r="AQ34" s="442">
        <v>-0.35</v>
      </c>
    </row>
    <row r="35" spans="1:43" x14ac:dyDescent="0.25">
      <c r="A35" s="358"/>
      <c r="B35" t="s">
        <v>279</v>
      </c>
      <c r="C35" s="385">
        <v>-0.5</v>
      </c>
      <c r="D35" s="386">
        <v>-0.48</v>
      </c>
      <c r="E35" s="386">
        <v>-0.45</v>
      </c>
      <c r="F35" s="387">
        <v>-0.45</v>
      </c>
      <c r="G35" s="387">
        <v>-0.45</v>
      </c>
      <c r="H35" s="441">
        <v>-0.44</v>
      </c>
      <c r="I35" s="441">
        <v>-0.42</v>
      </c>
      <c r="J35" s="442">
        <v>-0.24</v>
      </c>
      <c r="K35" s="433"/>
      <c r="L35" s="432"/>
      <c r="M35" s="433" t="s">
        <v>279</v>
      </c>
      <c r="N35" s="385">
        <v>-0.53</v>
      </c>
      <c r="O35" s="386">
        <v>-0.51</v>
      </c>
      <c r="P35" s="386">
        <v>-0.48</v>
      </c>
      <c r="Q35" s="387">
        <v>-0.48</v>
      </c>
      <c r="R35" s="387">
        <v>-0.48</v>
      </c>
      <c r="S35" s="441">
        <v>-0.47</v>
      </c>
      <c r="T35" s="441">
        <v>-0.44999999999999996</v>
      </c>
      <c r="U35" s="442">
        <v>-0.27</v>
      </c>
      <c r="V35" s="433"/>
      <c r="W35" s="432"/>
      <c r="X35" s="433" t="s">
        <v>279</v>
      </c>
      <c r="Y35" s="385">
        <v>-0.57000000000000006</v>
      </c>
      <c r="Z35" s="386">
        <v>-0.55000000000000004</v>
      </c>
      <c r="AA35" s="386">
        <v>-0.52</v>
      </c>
      <c r="AB35" s="387">
        <v>-0.52</v>
      </c>
      <c r="AC35" s="387">
        <v>-0.52</v>
      </c>
      <c r="AD35" s="441">
        <v>-0.51</v>
      </c>
      <c r="AE35" s="441">
        <v>-0.48999999999999994</v>
      </c>
      <c r="AF35" s="442">
        <v>-0.31</v>
      </c>
      <c r="AG35" s="433"/>
      <c r="AH35" s="432"/>
      <c r="AI35" s="433" t="s">
        <v>279</v>
      </c>
      <c r="AJ35" s="385">
        <v>-0.6100000000000001</v>
      </c>
      <c r="AK35" s="386">
        <v>-0.59000000000000008</v>
      </c>
      <c r="AL35" s="386">
        <v>-0.56000000000000005</v>
      </c>
      <c r="AM35" s="387">
        <v>-0.56000000000000005</v>
      </c>
      <c r="AN35" s="387">
        <v>-0.56000000000000005</v>
      </c>
      <c r="AO35" s="441">
        <v>-0.55000000000000004</v>
      </c>
      <c r="AP35" s="441">
        <v>-0.52999999999999992</v>
      </c>
      <c r="AQ35" s="442">
        <v>-0.35</v>
      </c>
    </row>
    <row r="36" spans="1:43" x14ac:dyDescent="0.25">
      <c r="A36" s="358"/>
      <c r="B36" t="s">
        <v>285</v>
      </c>
      <c r="C36" s="388">
        <v>-0.5</v>
      </c>
      <c r="D36" s="389">
        <v>-0.48</v>
      </c>
      <c r="E36" s="389">
        <v>-0.46</v>
      </c>
      <c r="F36" s="390">
        <v>-0.44</v>
      </c>
      <c r="G36" s="390">
        <v>-0.43</v>
      </c>
      <c r="H36" s="443">
        <v>-0.43</v>
      </c>
      <c r="I36" s="443">
        <v>-0.42</v>
      </c>
      <c r="J36" s="444">
        <v>-0.24</v>
      </c>
      <c r="K36" s="433"/>
      <c r="L36" s="432"/>
      <c r="M36" s="433" t="s">
        <v>285</v>
      </c>
      <c r="N36" s="388">
        <v>-0.53</v>
      </c>
      <c r="O36" s="389">
        <v>-0.51</v>
      </c>
      <c r="P36" s="389">
        <v>-0.49</v>
      </c>
      <c r="Q36" s="390">
        <v>-0.47</v>
      </c>
      <c r="R36" s="390">
        <v>-0.45999999999999996</v>
      </c>
      <c r="S36" s="443">
        <v>-0.45999999999999996</v>
      </c>
      <c r="T36" s="443">
        <v>-0.44999999999999996</v>
      </c>
      <c r="U36" s="444">
        <v>-0.27</v>
      </c>
      <c r="V36" s="433"/>
      <c r="W36" s="432"/>
      <c r="X36" s="433" t="s">
        <v>285</v>
      </c>
      <c r="Y36" s="388">
        <v>-0.57000000000000006</v>
      </c>
      <c r="Z36" s="389">
        <v>-0.55000000000000004</v>
      </c>
      <c r="AA36" s="389">
        <v>-0.53</v>
      </c>
      <c r="AB36" s="390">
        <v>-0.51</v>
      </c>
      <c r="AC36" s="390">
        <v>-0.49999999999999994</v>
      </c>
      <c r="AD36" s="443">
        <v>-0.49999999999999994</v>
      </c>
      <c r="AE36" s="443">
        <v>-0.48999999999999994</v>
      </c>
      <c r="AF36" s="444">
        <v>-0.31</v>
      </c>
      <c r="AG36" s="433"/>
      <c r="AH36" s="432"/>
      <c r="AI36" s="433" t="s">
        <v>285</v>
      </c>
      <c r="AJ36" s="388">
        <v>-0.6100000000000001</v>
      </c>
      <c r="AK36" s="389">
        <v>-0.59000000000000008</v>
      </c>
      <c r="AL36" s="389">
        <v>-0.57000000000000006</v>
      </c>
      <c r="AM36" s="390">
        <v>-0.55000000000000004</v>
      </c>
      <c r="AN36" s="390">
        <v>-0.53999999999999992</v>
      </c>
      <c r="AO36" s="443">
        <v>-0.53999999999999992</v>
      </c>
      <c r="AP36" s="443">
        <v>-0.52999999999999992</v>
      </c>
      <c r="AQ36" s="444">
        <v>-0.35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2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2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2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430" t="s">
        <v>331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430" t="s">
        <v>332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430" t="s">
        <v>333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-0.59</v>
      </c>
      <c r="D39" s="440">
        <v>-0.61</v>
      </c>
      <c r="E39" s="369">
        <v>-0.58000000000000007</v>
      </c>
      <c r="F39" s="370">
        <v>-0.55000000000000004</v>
      </c>
      <c r="G39" s="370">
        <v>-0.55000000000000004</v>
      </c>
      <c r="H39" s="371">
        <v>-0.54</v>
      </c>
      <c r="I39" s="371">
        <v>-0.53</v>
      </c>
      <c r="J39" s="372">
        <v>-0.37</v>
      </c>
      <c r="K39" s="433"/>
      <c r="L39" s="432"/>
      <c r="M39" s="433" t="s">
        <v>186</v>
      </c>
      <c r="N39" s="368">
        <v>-0.63</v>
      </c>
      <c r="O39" s="440">
        <v>-0.65</v>
      </c>
      <c r="P39" s="369">
        <v>-0.62000000000000011</v>
      </c>
      <c r="Q39" s="370">
        <v>-0.58000000000000007</v>
      </c>
      <c r="R39" s="370">
        <v>-0.58000000000000007</v>
      </c>
      <c r="S39" s="371">
        <v>-0.57000000000000006</v>
      </c>
      <c r="T39" s="371">
        <v>-0.56000000000000005</v>
      </c>
      <c r="U39" s="372">
        <v>-0.4</v>
      </c>
      <c r="V39" s="433"/>
      <c r="W39" s="432"/>
      <c r="X39" s="433" t="s">
        <v>186</v>
      </c>
      <c r="Y39" s="368">
        <v>-0.67</v>
      </c>
      <c r="Z39" s="440">
        <v>-0.69000000000000006</v>
      </c>
      <c r="AA39" s="369">
        <v>-0.66000000000000014</v>
      </c>
      <c r="AB39" s="370">
        <v>-0.62000000000000011</v>
      </c>
      <c r="AC39" s="370">
        <v>-0.62000000000000011</v>
      </c>
      <c r="AD39" s="371">
        <v>-0.6100000000000001</v>
      </c>
      <c r="AE39" s="371">
        <v>-0.60000000000000009</v>
      </c>
      <c r="AF39" s="372">
        <v>-0.44</v>
      </c>
      <c r="AG39" s="433"/>
      <c r="AH39" s="432"/>
      <c r="AI39" s="433" t="s">
        <v>186</v>
      </c>
      <c r="AJ39" s="368">
        <v>-0.71000000000000008</v>
      </c>
      <c r="AK39" s="440">
        <v>-0.73000000000000009</v>
      </c>
      <c r="AL39" s="369">
        <v>-0.70000000000000018</v>
      </c>
      <c r="AM39" s="370">
        <v>-0.66000000000000014</v>
      </c>
      <c r="AN39" s="370">
        <v>-0.66000000000000014</v>
      </c>
      <c r="AO39" s="371">
        <v>-0.65000000000000013</v>
      </c>
      <c r="AP39" s="371">
        <v>-0.64000000000000012</v>
      </c>
      <c r="AQ39" s="372">
        <v>-0.48</v>
      </c>
    </row>
    <row r="40" spans="1:43" x14ac:dyDescent="0.25">
      <c r="A40" s="358"/>
      <c r="B40" t="s">
        <v>213</v>
      </c>
      <c r="C40" s="373">
        <v>-0.62</v>
      </c>
      <c r="D40" s="374">
        <v>-0.59000000000000008</v>
      </c>
      <c r="E40" s="375">
        <v>-0.58000000000000007</v>
      </c>
      <c r="F40" s="376">
        <v>-0.56000000000000005</v>
      </c>
      <c r="G40" s="376">
        <v>-0.54</v>
      </c>
      <c r="H40" s="377">
        <v>-0.54</v>
      </c>
      <c r="I40" s="377">
        <v>-0.52</v>
      </c>
      <c r="J40" s="378">
        <v>-0.37</v>
      </c>
      <c r="K40" s="433"/>
      <c r="L40" s="432"/>
      <c r="M40" s="433" t="s">
        <v>213</v>
      </c>
      <c r="N40" s="373">
        <v>-0.66</v>
      </c>
      <c r="O40" s="374">
        <v>-0.63000000000000012</v>
      </c>
      <c r="P40" s="375">
        <v>-0.62000000000000011</v>
      </c>
      <c r="Q40" s="376">
        <v>-0.59000000000000008</v>
      </c>
      <c r="R40" s="376">
        <v>-0.57000000000000006</v>
      </c>
      <c r="S40" s="377">
        <v>-0.57000000000000006</v>
      </c>
      <c r="T40" s="377">
        <v>-0.55000000000000004</v>
      </c>
      <c r="U40" s="378">
        <v>-0.4</v>
      </c>
      <c r="V40" s="433"/>
      <c r="W40" s="432"/>
      <c r="X40" s="433" t="s">
        <v>213</v>
      </c>
      <c r="Y40" s="373">
        <v>-0.70000000000000007</v>
      </c>
      <c r="Z40" s="374">
        <v>-0.67000000000000015</v>
      </c>
      <c r="AA40" s="375">
        <v>-0.66000000000000014</v>
      </c>
      <c r="AB40" s="376">
        <v>-0.63000000000000012</v>
      </c>
      <c r="AC40" s="376">
        <v>-0.6100000000000001</v>
      </c>
      <c r="AD40" s="377">
        <v>-0.6100000000000001</v>
      </c>
      <c r="AE40" s="377">
        <v>-0.59000000000000008</v>
      </c>
      <c r="AF40" s="378">
        <v>-0.44</v>
      </c>
      <c r="AG40" s="433"/>
      <c r="AH40" s="432"/>
      <c r="AI40" s="433" t="s">
        <v>213</v>
      </c>
      <c r="AJ40" s="373">
        <v>-0.7400000000000001</v>
      </c>
      <c r="AK40" s="374">
        <v>-0.71000000000000019</v>
      </c>
      <c r="AL40" s="375">
        <v>-0.70000000000000018</v>
      </c>
      <c r="AM40" s="376">
        <v>-0.67000000000000015</v>
      </c>
      <c r="AN40" s="376">
        <v>-0.65000000000000013</v>
      </c>
      <c r="AO40" s="377">
        <v>-0.65000000000000013</v>
      </c>
      <c r="AP40" s="377">
        <v>-0.63000000000000012</v>
      </c>
      <c r="AQ40" s="378">
        <v>-0.48</v>
      </c>
    </row>
    <row r="41" spans="1:43" x14ac:dyDescent="0.25">
      <c r="A41" s="358"/>
      <c r="B41" t="s">
        <v>233</v>
      </c>
      <c r="C41" s="379">
        <v>-0.58000000000000007</v>
      </c>
      <c r="D41" s="380">
        <v>-0.58000000000000007</v>
      </c>
      <c r="E41" s="381">
        <v>-0.54</v>
      </c>
      <c r="F41" s="376">
        <v>-0.53</v>
      </c>
      <c r="G41" s="376">
        <v>-0.53</v>
      </c>
      <c r="H41" s="377">
        <v>-0.53</v>
      </c>
      <c r="I41" s="377">
        <v>-0.52</v>
      </c>
      <c r="J41" s="378">
        <v>-0.37</v>
      </c>
      <c r="K41" s="433"/>
      <c r="L41" s="432"/>
      <c r="M41" s="433" t="s">
        <v>233</v>
      </c>
      <c r="N41" s="379">
        <v>-0.62000000000000011</v>
      </c>
      <c r="O41" s="380">
        <v>-0.62000000000000011</v>
      </c>
      <c r="P41" s="381">
        <v>-0.58000000000000007</v>
      </c>
      <c r="Q41" s="376">
        <v>-0.56000000000000005</v>
      </c>
      <c r="R41" s="376">
        <v>-0.56000000000000005</v>
      </c>
      <c r="S41" s="377">
        <v>-0.56000000000000005</v>
      </c>
      <c r="T41" s="377">
        <v>-0.55000000000000004</v>
      </c>
      <c r="U41" s="378">
        <v>-0.4</v>
      </c>
      <c r="V41" s="433"/>
      <c r="W41" s="432"/>
      <c r="X41" s="433" t="s">
        <v>233</v>
      </c>
      <c r="Y41" s="379">
        <v>-0.66000000000000014</v>
      </c>
      <c r="Z41" s="380">
        <v>-0.66000000000000014</v>
      </c>
      <c r="AA41" s="381">
        <v>-0.62000000000000011</v>
      </c>
      <c r="AB41" s="376">
        <v>-0.60000000000000009</v>
      </c>
      <c r="AC41" s="376">
        <v>-0.60000000000000009</v>
      </c>
      <c r="AD41" s="377">
        <v>-0.60000000000000009</v>
      </c>
      <c r="AE41" s="377">
        <v>-0.59000000000000008</v>
      </c>
      <c r="AF41" s="378">
        <v>-0.44</v>
      </c>
      <c r="AG41" s="433"/>
      <c r="AH41" s="432"/>
      <c r="AI41" s="433" t="s">
        <v>233</v>
      </c>
      <c r="AJ41" s="379">
        <v>-0.70000000000000018</v>
      </c>
      <c r="AK41" s="380">
        <v>-0.70000000000000018</v>
      </c>
      <c r="AL41" s="381">
        <v>-0.66000000000000014</v>
      </c>
      <c r="AM41" s="376">
        <v>-0.64000000000000012</v>
      </c>
      <c r="AN41" s="376">
        <v>-0.64000000000000012</v>
      </c>
      <c r="AO41" s="377">
        <v>-0.64000000000000012</v>
      </c>
      <c r="AP41" s="377">
        <v>-0.63000000000000012</v>
      </c>
      <c r="AQ41" s="378">
        <v>-0.48</v>
      </c>
    </row>
    <row r="42" spans="1:43" x14ac:dyDescent="0.25">
      <c r="A42" s="358"/>
      <c r="B42" t="s">
        <v>215</v>
      </c>
      <c r="C42" s="382">
        <v>-0.58000000000000007</v>
      </c>
      <c r="D42" s="383">
        <v>-0.56000000000000005</v>
      </c>
      <c r="E42" s="383">
        <v>-0.55000000000000004</v>
      </c>
      <c r="F42" s="384">
        <v>-0.54</v>
      </c>
      <c r="G42" s="384">
        <v>-0.53</v>
      </c>
      <c r="H42" s="393">
        <v>-0.54</v>
      </c>
      <c r="I42" s="393">
        <v>-0.54</v>
      </c>
      <c r="J42" s="394">
        <v>-0.34</v>
      </c>
      <c r="K42" s="433"/>
      <c r="L42" s="432"/>
      <c r="M42" s="433" t="s">
        <v>215</v>
      </c>
      <c r="N42" s="382">
        <v>-0.6100000000000001</v>
      </c>
      <c r="O42" s="383">
        <v>-0.59000000000000008</v>
      </c>
      <c r="P42" s="383">
        <v>-0.58000000000000007</v>
      </c>
      <c r="Q42" s="384">
        <v>-0.57000000000000006</v>
      </c>
      <c r="R42" s="384">
        <v>-0.56000000000000005</v>
      </c>
      <c r="S42" s="393">
        <v>-0.57000000000000006</v>
      </c>
      <c r="T42" s="393">
        <v>-0.57000000000000006</v>
      </c>
      <c r="U42" s="394">
        <v>-0.37</v>
      </c>
      <c r="V42" s="433"/>
      <c r="W42" s="432"/>
      <c r="X42" s="433" t="s">
        <v>215</v>
      </c>
      <c r="Y42" s="382">
        <v>-0.65000000000000013</v>
      </c>
      <c r="Z42" s="383">
        <v>-0.63000000000000012</v>
      </c>
      <c r="AA42" s="383">
        <v>-0.62000000000000011</v>
      </c>
      <c r="AB42" s="384">
        <v>-0.6100000000000001</v>
      </c>
      <c r="AC42" s="384">
        <v>-0.60000000000000009</v>
      </c>
      <c r="AD42" s="393">
        <v>-0.6100000000000001</v>
      </c>
      <c r="AE42" s="393">
        <v>-0.6100000000000001</v>
      </c>
      <c r="AF42" s="394">
        <v>-0.41</v>
      </c>
      <c r="AG42" s="433"/>
      <c r="AH42" s="432"/>
      <c r="AI42" s="433" t="s">
        <v>215</v>
      </c>
      <c r="AJ42" s="382">
        <v>-0.69000000000000017</v>
      </c>
      <c r="AK42" s="383">
        <v>-0.67000000000000015</v>
      </c>
      <c r="AL42" s="383">
        <v>-0.66000000000000014</v>
      </c>
      <c r="AM42" s="384">
        <v>-0.65000000000000013</v>
      </c>
      <c r="AN42" s="384">
        <v>-0.64000000000000012</v>
      </c>
      <c r="AO42" s="393">
        <v>-0.65000000000000013</v>
      </c>
      <c r="AP42" s="393">
        <v>-0.65000000000000013</v>
      </c>
      <c r="AQ42" s="394">
        <v>-0.44999999999999996</v>
      </c>
    </row>
    <row r="43" spans="1:43" x14ac:dyDescent="0.25">
      <c r="A43" s="358"/>
      <c r="B43" t="s">
        <v>250</v>
      </c>
      <c r="C43" s="382">
        <v>-0.58000000000000007</v>
      </c>
      <c r="D43" s="383">
        <v>-0.56000000000000005</v>
      </c>
      <c r="E43" s="383">
        <v>-0.54</v>
      </c>
      <c r="F43" s="384">
        <v>-0.54</v>
      </c>
      <c r="G43" s="384">
        <v>-0.53</v>
      </c>
      <c r="H43" s="393">
        <v>-0.54</v>
      </c>
      <c r="I43" s="393">
        <v>-0.54</v>
      </c>
      <c r="J43" s="394">
        <v>-0.33</v>
      </c>
      <c r="K43" s="433"/>
      <c r="L43" s="432"/>
      <c r="M43" s="433" t="s">
        <v>250</v>
      </c>
      <c r="N43" s="382">
        <v>-0.6100000000000001</v>
      </c>
      <c r="O43" s="383">
        <v>-0.59000000000000008</v>
      </c>
      <c r="P43" s="383">
        <v>-0.57000000000000006</v>
      </c>
      <c r="Q43" s="384">
        <v>-0.57000000000000006</v>
      </c>
      <c r="R43" s="384">
        <v>-0.56000000000000005</v>
      </c>
      <c r="S43" s="393">
        <v>-0.57000000000000006</v>
      </c>
      <c r="T43" s="393">
        <v>-0.57000000000000006</v>
      </c>
      <c r="U43" s="394">
        <v>-0.36</v>
      </c>
      <c r="V43" s="433"/>
      <c r="W43" s="432"/>
      <c r="X43" s="433" t="s">
        <v>250</v>
      </c>
      <c r="Y43" s="382">
        <v>-0.65000000000000013</v>
      </c>
      <c r="Z43" s="383">
        <v>-0.63000000000000012</v>
      </c>
      <c r="AA43" s="383">
        <v>-0.6100000000000001</v>
      </c>
      <c r="AB43" s="384">
        <v>-0.6100000000000001</v>
      </c>
      <c r="AC43" s="384">
        <v>-0.60000000000000009</v>
      </c>
      <c r="AD43" s="393">
        <v>-0.6100000000000001</v>
      </c>
      <c r="AE43" s="393">
        <v>-0.6100000000000001</v>
      </c>
      <c r="AF43" s="394">
        <v>-0.39999999999999997</v>
      </c>
      <c r="AG43" s="433"/>
      <c r="AH43" s="432"/>
      <c r="AI43" s="433" t="s">
        <v>250</v>
      </c>
      <c r="AJ43" s="382">
        <v>-0.69000000000000017</v>
      </c>
      <c r="AK43" s="383">
        <v>-0.67000000000000015</v>
      </c>
      <c r="AL43" s="383">
        <v>-0.65000000000000013</v>
      </c>
      <c r="AM43" s="384">
        <v>-0.65000000000000013</v>
      </c>
      <c r="AN43" s="384">
        <v>-0.64000000000000012</v>
      </c>
      <c r="AO43" s="393">
        <v>-0.65000000000000013</v>
      </c>
      <c r="AP43" s="393">
        <v>-0.65000000000000013</v>
      </c>
      <c r="AQ43" s="394">
        <v>-0.43999999999999995</v>
      </c>
    </row>
    <row r="44" spans="1:43" x14ac:dyDescent="0.25">
      <c r="A44" s="358"/>
      <c r="B44" t="s">
        <v>258</v>
      </c>
      <c r="C44" s="382">
        <v>-0.58000000000000007</v>
      </c>
      <c r="D44" s="383">
        <v>-0.56000000000000005</v>
      </c>
      <c r="E44" s="383">
        <v>-0.55000000000000004</v>
      </c>
      <c r="F44" s="384">
        <v>-0.54</v>
      </c>
      <c r="G44" s="384">
        <v>-0.52</v>
      </c>
      <c r="H44" s="393">
        <v>-0.54</v>
      </c>
      <c r="I44" s="393">
        <v>-0.53</v>
      </c>
      <c r="J44" s="394">
        <v>-0.33</v>
      </c>
      <c r="K44" s="433"/>
      <c r="L44" s="432"/>
      <c r="M44" s="433" t="s">
        <v>258</v>
      </c>
      <c r="N44" s="382">
        <v>-0.6100000000000001</v>
      </c>
      <c r="O44" s="383">
        <v>-0.59000000000000008</v>
      </c>
      <c r="P44" s="383">
        <v>-0.58000000000000007</v>
      </c>
      <c r="Q44" s="384">
        <v>-0.57000000000000006</v>
      </c>
      <c r="R44" s="384">
        <v>-0.55000000000000004</v>
      </c>
      <c r="S44" s="393">
        <v>-0.57000000000000006</v>
      </c>
      <c r="T44" s="393">
        <v>-0.56000000000000005</v>
      </c>
      <c r="U44" s="394">
        <v>-0.36</v>
      </c>
      <c r="V44" s="433"/>
      <c r="W44" s="432"/>
      <c r="X44" s="433" t="s">
        <v>258</v>
      </c>
      <c r="Y44" s="382">
        <v>-0.65000000000000013</v>
      </c>
      <c r="Z44" s="383">
        <v>-0.63000000000000012</v>
      </c>
      <c r="AA44" s="383">
        <v>-0.62000000000000011</v>
      </c>
      <c r="AB44" s="384">
        <v>-0.6100000000000001</v>
      </c>
      <c r="AC44" s="384">
        <v>-0.59000000000000008</v>
      </c>
      <c r="AD44" s="393">
        <v>-0.6100000000000001</v>
      </c>
      <c r="AE44" s="393">
        <v>-0.60000000000000009</v>
      </c>
      <c r="AF44" s="394">
        <v>-0.39999999999999997</v>
      </c>
      <c r="AG44" s="433"/>
      <c r="AH44" s="432"/>
      <c r="AI44" s="433" t="s">
        <v>258</v>
      </c>
      <c r="AJ44" s="382">
        <v>-0.69000000000000017</v>
      </c>
      <c r="AK44" s="383">
        <v>-0.67000000000000015</v>
      </c>
      <c r="AL44" s="383">
        <v>-0.66000000000000014</v>
      </c>
      <c r="AM44" s="384">
        <v>-0.65000000000000013</v>
      </c>
      <c r="AN44" s="384">
        <v>-0.63000000000000012</v>
      </c>
      <c r="AO44" s="393">
        <v>-0.65000000000000013</v>
      </c>
      <c r="AP44" s="393">
        <v>-0.64000000000000012</v>
      </c>
      <c r="AQ44" s="394">
        <v>-0.43999999999999995</v>
      </c>
    </row>
    <row r="45" spans="1:43" x14ac:dyDescent="0.25">
      <c r="A45" s="358"/>
      <c r="B45" t="s">
        <v>265</v>
      </c>
      <c r="C45" s="385">
        <v>-0.57000000000000006</v>
      </c>
      <c r="D45" s="386">
        <v>-0.56000000000000005</v>
      </c>
      <c r="E45" s="386">
        <v>-0.54</v>
      </c>
      <c r="F45" s="387">
        <v>-0.53</v>
      </c>
      <c r="G45" s="387">
        <v>-0.52</v>
      </c>
      <c r="H45" s="441">
        <v>-0.52</v>
      </c>
      <c r="I45" s="441">
        <v>-0.51000000000000012</v>
      </c>
      <c r="J45" s="442">
        <v>-0.32</v>
      </c>
      <c r="K45" s="433"/>
      <c r="L45" s="432"/>
      <c r="M45" s="433" t="s">
        <v>265</v>
      </c>
      <c r="N45" s="385">
        <v>-0.60000000000000009</v>
      </c>
      <c r="O45" s="386">
        <v>-0.59000000000000008</v>
      </c>
      <c r="P45" s="386">
        <v>-0.57000000000000006</v>
      </c>
      <c r="Q45" s="387">
        <v>-0.56000000000000005</v>
      </c>
      <c r="R45" s="387">
        <v>-0.55000000000000004</v>
      </c>
      <c r="S45" s="441">
        <v>-0.55000000000000004</v>
      </c>
      <c r="T45" s="441">
        <v>-0.54000000000000015</v>
      </c>
      <c r="U45" s="442">
        <v>-0.35</v>
      </c>
      <c r="V45" s="433"/>
      <c r="W45" s="432"/>
      <c r="X45" s="433" t="s">
        <v>265</v>
      </c>
      <c r="Y45" s="385">
        <v>-0.64000000000000012</v>
      </c>
      <c r="Z45" s="386">
        <v>-0.63000000000000012</v>
      </c>
      <c r="AA45" s="386">
        <v>-0.6100000000000001</v>
      </c>
      <c r="AB45" s="387">
        <v>-0.60000000000000009</v>
      </c>
      <c r="AC45" s="387">
        <v>-0.59000000000000008</v>
      </c>
      <c r="AD45" s="441">
        <v>-0.59000000000000008</v>
      </c>
      <c r="AE45" s="441">
        <v>-0.58000000000000018</v>
      </c>
      <c r="AF45" s="442">
        <v>-0.38999999999999996</v>
      </c>
      <c r="AG45" s="433"/>
      <c r="AH45" s="432"/>
      <c r="AI45" s="433" t="s">
        <v>265</v>
      </c>
      <c r="AJ45" s="385">
        <v>-0.68000000000000016</v>
      </c>
      <c r="AK45" s="386">
        <v>-0.67000000000000015</v>
      </c>
      <c r="AL45" s="386">
        <v>-0.65000000000000013</v>
      </c>
      <c r="AM45" s="387">
        <v>-0.64000000000000012</v>
      </c>
      <c r="AN45" s="387">
        <v>-0.63000000000000012</v>
      </c>
      <c r="AO45" s="441">
        <v>-0.63000000000000012</v>
      </c>
      <c r="AP45" s="441">
        <v>-0.62000000000000022</v>
      </c>
      <c r="AQ45" s="442">
        <v>-0.42999999999999994</v>
      </c>
    </row>
    <row r="46" spans="1:43" x14ac:dyDescent="0.25">
      <c r="A46" s="358"/>
      <c r="B46" t="s">
        <v>273</v>
      </c>
      <c r="C46" s="385">
        <v>-0.54</v>
      </c>
      <c r="D46" s="386">
        <v>-0.53</v>
      </c>
      <c r="E46" s="386">
        <v>-0.53</v>
      </c>
      <c r="F46" s="387">
        <v>-0.53</v>
      </c>
      <c r="G46" s="387">
        <v>-0.51000000000000012</v>
      </c>
      <c r="H46" s="441">
        <v>-0.52</v>
      </c>
      <c r="I46" s="441">
        <v>-0.49</v>
      </c>
      <c r="J46" s="442">
        <v>-0.30999999999999994</v>
      </c>
      <c r="K46" s="433"/>
      <c r="L46" s="432"/>
      <c r="M46" s="433" t="s">
        <v>273</v>
      </c>
      <c r="N46" s="385">
        <v>-0.57000000000000006</v>
      </c>
      <c r="O46" s="386">
        <v>-0.56000000000000005</v>
      </c>
      <c r="P46" s="386">
        <v>-0.56000000000000005</v>
      </c>
      <c r="Q46" s="387">
        <v>-0.56000000000000005</v>
      </c>
      <c r="R46" s="387">
        <v>-0.54000000000000015</v>
      </c>
      <c r="S46" s="441">
        <v>-0.55000000000000004</v>
      </c>
      <c r="T46" s="441">
        <v>-0.52</v>
      </c>
      <c r="U46" s="442">
        <v>-0.33999999999999997</v>
      </c>
      <c r="V46" s="433"/>
      <c r="W46" s="432"/>
      <c r="X46" s="433" t="s">
        <v>273</v>
      </c>
      <c r="Y46" s="385">
        <v>-0.6100000000000001</v>
      </c>
      <c r="Z46" s="386">
        <v>-0.60000000000000009</v>
      </c>
      <c r="AA46" s="386">
        <v>-0.60000000000000009</v>
      </c>
      <c r="AB46" s="387">
        <v>-0.60000000000000009</v>
      </c>
      <c r="AC46" s="387">
        <v>-0.58000000000000018</v>
      </c>
      <c r="AD46" s="441">
        <v>-0.59000000000000008</v>
      </c>
      <c r="AE46" s="441">
        <v>-0.56000000000000005</v>
      </c>
      <c r="AF46" s="442">
        <v>-0.37999999999999995</v>
      </c>
      <c r="AG46" s="433"/>
      <c r="AH46" s="432"/>
      <c r="AI46" s="433" t="s">
        <v>273</v>
      </c>
      <c r="AJ46" s="385">
        <v>-0.65000000000000013</v>
      </c>
      <c r="AK46" s="386">
        <v>-0.64000000000000012</v>
      </c>
      <c r="AL46" s="386">
        <v>-0.64000000000000012</v>
      </c>
      <c r="AM46" s="387">
        <v>-0.64000000000000012</v>
      </c>
      <c r="AN46" s="387">
        <v>-0.62000000000000022</v>
      </c>
      <c r="AO46" s="441">
        <v>-0.63000000000000012</v>
      </c>
      <c r="AP46" s="441">
        <v>-0.60000000000000009</v>
      </c>
      <c r="AQ46" s="442">
        <v>-0.41999999999999993</v>
      </c>
    </row>
    <row r="47" spans="1:43" x14ac:dyDescent="0.25">
      <c r="A47" s="358"/>
      <c r="B47" t="s">
        <v>279</v>
      </c>
      <c r="C47" s="385">
        <v>-0.54</v>
      </c>
      <c r="D47" s="386">
        <v>-0.52</v>
      </c>
      <c r="E47" s="386">
        <v>-0.51000000000000012</v>
      </c>
      <c r="F47" s="387">
        <v>-0.51000000000000012</v>
      </c>
      <c r="G47" s="387">
        <v>-0.51000000000000012</v>
      </c>
      <c r="H47" s="441">
        <v>-0.49</v>
      </c>
      <c r="I47" s="441">
        <v>-0.49</v>
      </c>
      <c r="J47" s="442">
        <v>-0.36</v>
      </c>
      <c r="K47" s="433"/>
      <c r="L47" s="432"/>
      <c r="M47" s="433" t="s">
        <v>279</v>
      </c>
      <c r="N47" s="385">
        <v>-0.57000000000000006</v>
      </c>
      <c r="O47" s="386">
        <v>-0.55000000000000004</v>
      </c>
      <c r="P47" s="386">
        <v>-0.54000000000000015</v>
      </c>
      <c r="Q47" s="387">
        <v>-0.54000000000000015</v>
      </c>
      <c r="R47" s="387">
        <v>-0.54000000000000015</v>
      </c>
      <c r="S47" s="441">
        <v>-0.52</v>
      </c>
      <c r="T47" s="441">
        <v>-0.52</v>
      </c>
      <c r="U47" s="442">
        <v>-0.39</v>
      </c>
      <c r="V47" s="433"/>
      <c r="W47" s="432"/>
      <c r="X47" s="433" t="s">
        <v>279</v>
      </c>
      <c r="Y47" s="385">
        <v>-0.6100000000000001</v>
      </c>
      <c r="Z47" s="386">
        <v>-0.59000000000000008</v>
      </c>
      <c r="AA47" s="386">
        <v>-0.58000000000000018</v>
      </c>
      <c r="AB47" s="387">
        <v>-0.58000000000000018</v>
      </c>
      <c r="AC47" s="387">
        <v>-0.58000000000000018</v>
      </c>
      <c r="AD47" s="441">
        <v>-0.56000000000000005</v>
      </c>
      <c r="AE47" s="441">
        <v>-0.56000000000000005</v>
      </c>
      <c r="AF47" s="442">
        <v>-0.43</v>
      </c>
      <c r="AG47" s="433"/>
      <c r="AH47" s="432"/>
      <c r="AI47" s="433" t="s">
        <v>279</v>
      </c>
      <c r="AJ47" s="385">
        <v>-0.65000000000000013</v>
      </c>
      <c r="AK47" s="386">
        <v>-0.63000000000000012</v>
      </c>
      <c r="AL47" s="386">
        <v>-0.62000000000000022</v>
      </c>
      <c r="AM47" s="387">
        <v>-0.62000000000000022</v>
      </c>
      <c r="AN47" s="387">
        <v>-0.62000000000000022</v>
      </c>
      <c r="AO47" s="441">
        <v>-0.60000000000000009</v>
      </c>
      <c r="AP47" s="441">
        <v>-0.60000000000000009</v>
      </c>
      <c r="AQ47" s="442">
        <v>-0.47</v>
      </c>
    </row>
    <row r="48" spans="1:43" x14ac:dyDescent="0.25">
      <c r="A48" s="358"/>
      <c r="B48" t="s">
        <v>285</v>
      </c>
      <c r="C48" s="388">
        <v>-0.54</v>
      </c>
      <c r="D48" s="389">
        <v>-0.52</v>
      </c>
      <c r="E48" s="389">
        <v>-0.52</v>
      </c>
      <c r="F48" s="390">
        <v>-0.51000000000000012</v>
      </c>
      <c r="G48" s="390">
        <v>-0.50000000000000011</v>
      </c>
      <c r="H48" s="443">
        <v>-0.51000000000000012</v>
      </c>
      <c r="I48" s="443">
        <v>-0.48</v>
      </c>
      <c r="J48" s="444">
        <v>-0.41</v>
      </c>
      <c r="K48" s="433"/>
      <c r="L48" s="432"/>
      <c r="M48" s="433" t="s">
        <v>285</v>
      </c>
      <c r="N48" s="388">
        <v>-0.57000000000000006</v>
      </c>
      <c r="O48" s="389">
        <v>-0.55000000000000004</v>
      </c>
      <c r="P48" s="389">
        <v>-0.55000000000000004</v>
      </c>
      <c r="Q48" s="390">
        <v>-0.54000000000000015</v>
      </c>
      <c r="R48" s="390">
        <v>-0.53000000000000014</v>
      </c>
      <c r="S48" s="443">
        <v>-0.54000000000000015</v>
      </c>
      <c r="T48" s="443">
        <v>-0.51</v>
      </c>
      <c r="U48" s="444">
        <v>-0.43999999999999995</v>
      </c>
      <c r="V48" s="433"/>
      <c r="W48" s="432"/>
      <c r="X48" s="433" t="s">
        <v>285</v>
      </c>
      <c r="Y48" s="388">
        <v>-0.6100000000000001</v>
      </c>
      <c r="Z48" s="389">
        <v>-0.59000000000000008</v>
      </c>
      <c r="AA48" s="389">
        <v>-0.59000000000000008</v>
      </c>
      <c r="AB48" s="390">
        <v>-0.58000000000000018</v>
      </c>
      <c r="AC48" s="390">
        <v>-0.57000000000000017</v>
      </c>
      <c r="AD48" s="443">
        <v>-0.58000000000000018</v>
      </c>
      <c r="AE48" s="443">
        <v>-0.55000000000000004</v>
      </c>
      <c r="AF48" s="444">
        <v>-0.47999999999999993</v>
      </c>
      <c r="AG48" s="433"/>
      <c r="AH48" s="432"/>
      <c r="AI48" s="433" t="s">
        <v>285</v>
      </c>
      <c r="AJ48" s="388">
        <v>-0.65000000000000013</v>
      </c>
      <c r="AK48" s="389">
        <v>-0.63000000000000012</v>
      </c>
      <c r="AL48" s="389">
        <v>-0.63000000000000012</v>
      </c>
      <c r="AM48" s="390">
        <v>-0.62000000000000022</v>
      </c>
      <c r="AN48" s="390">
        <v>-0.61000000000000021</v>
      </c>
      <c r="AO48" s="443">
        <v>-0.62000000000000022</v>
      </c>
      <c r="AP48" s="443">
        <v>-0.59000000000000008</v>
      </c>
      <c r="AQ48" s="444">
        <v>-0.51999999999999991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2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2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2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430" t="s">
        <v>335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430" t="s">
        <v>336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430" t="s">
        <v>337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-0.64000000000000012</v>
      </c>
      <c r="D51" s="440">
        <v>-0.66</v>
      </c>
      <c r="E51" s="369">
        <v>-0.63000000000000012</v>
      </c>
      <c r="F51" s="370">
        <v>-0.60000000000000009</v>
      </c>
      <c r="G51" s="370">
        <v>-0.60000000000000009</v>
      </c>
      <c r="H51" s="371">
        <v>-0.59000000000000008</v>
      </c>
      <c r="I51" s="371">
        <v>-0.58000000000000007</v>
      </c>
      <c r="J51" s="372">
        <v>-0.42</v>
      </c>
      <c r="K51" s="433"/>
      <c r="L51" s="432"/>
      <c r="M51" s="433" t="s">
        <v>186</v>
      </c>
      <c r="N51" s="368">
        <v>-0.68000000000000016</v>
      </c>
      <c r="O51" s="440">
        <v>-0.70000000000000007</v>
      </c>
      <c r="P51" s="369">
        <v>-0.67000000000000015</v>
      </c>
      <c r="Q51" s="370">
        <v>-0.63000000000000012</v>
      </c>
      <c r="R51" s="370">
        <v>-0.63000000000000012</v>
      </c>
      <c r="S51" s="371">
        <v>-0.62000000000000011</v>
      </c>
      <c r="T51" s="371">
        <v>-0.6100000000000001</v>
      </c>
      <c r="U51" s="372">
        <v>-0.44999999999999996</v>
      </c>
      <c r="V51" s="433"/>
      <c r="W51" s="432"/>
      <c r="X51" s="433" t="s">
        <v>186</v>
      </c>
      <c r="Y51" s="368">
        <v>-0.7200000000000002</v>
      </c>
      <c r="Z51" s="440">
        <v>-0.7400000000000001</v>
      </c>
      <c r="AA51" s="369">
        <v>-0.71000000000000019</v>
      </c>
      <c r="AB51" s="370">
        <v>-0.67000000000000015</v>
      </c>
      <c r="AC51" s="370">
        <v>-0.67000000000000015</v>
      </c>
      <c r="AD51" s="371">
        <v>-0.66000000000000014</v>
      </c>
      <c r="AE51" s="371">
        <v>-0.65000000000000013</v>
      </c>
      <c r="AF51" s="372">
        <v>-0.48999999999999994</v>
      </c>
      <c r="AG51" s="433"/>
      <c r="AH51" s="432"/>
      <c r="AI51" s="433" t="s">
        <v>186</v>
      </c>
      <c r="AJ51" s="368">
        <v>-0.76000000000000023</v>
      </c>
      <c r="AK51" s="440">
        <v>-0.78000000000000014</v>
      </c>
      <c r="AL51" s="369">
        <v>-0.75000000000000022</v>
      </c>
      <c r="AM51" s="370">
        <v>-0.71000000000000019</v>
      </c>
      <c r="AN51" s="370">
        <v>-0.71000000000000019</v>
      </c>
      <c r="AO51" s="371">
        <v>-0.70000000000000018</v>
      </c>
      <c r="AP51" s="371">
        <v>-0.69000000000000017</v>
      </c>
      <c r="AQ51" s="372">
        <v>-0.52999999999999992</v>
      </c>
    </row>
    <row r="52" spans="1:43" x14ac:dyDescent="0.25">
      <c r="A52" s="358"/>
      <c r="B52" t="s">
        <v>213</v>
      </c>
      <c r="C52" s="373">
        <v>-0.67</v>
      </c>
      <c r="D52" s="374">
        <v>-0.64000000000000012</v>
      </c>
      <c r="E52" s="375">
        <v>-0.63000000000000012</v>
      </c>
      <c r="F52" s="376">
        <v>-0.6100000000000001</v>
      </c>
      <c r="G52" s="376">
        <v>-0.59000000000000008</v>
      </c>
      <c r="H52" s="377">
        <v>-0.59000000000000008</v>
      </c>
      <c r="I52" s="377">
        <v>-0.57000000000000006</v>
      </c>
      <c r="J52" s="378">
        <v>-0.42</v>
      </c>
      <c r="K52" s="433"/>
      <c r="L52" s="432"/>
      <c r="M52" s="433" t="s">
        <v>213</v>
      </c>
      <c r="N52" s="373">
        <v>-0.71000000000000008</v>
      </c>
      <c r="O52" s="374">
        <v>-0.68000000000000016</v>
      </c>
      <c r="P52" s="375">
        <v>-0.67000000000000015</v>
      </c>
      <c r="Q52" s="376">
        <v>-0.64000000000000012</v>
      </c>
      <c r="R52" s="376">
        <v>-0.62000000000000011</v>
      </c>
      <c r="S52" s="377">
        <v>-0.62000000000000011</v>
      </c>
      <c r="T52" s="377">
        <v>-0.60000000000000009</v>
      </c>
      <c r="U52" s="378">
        <v>-0.44999999999999996</v>
      </c>
      <c r="V52" s="433"/>
      <c r="W52" s="432"/>
      <c r="X52" s="433" t="s">
        <v>213</v>
      </c>
      <c r="Y52" s="373">
        <v>-0.75000000000000011</v>
      </c>
      <c r="Z52" s="374">
        <v>-0.7200000000000002</v>
      </c>
      <c r="AA52" s="375">
        <v>-0.71000000000000019</v>
      </c>
      <c r="AB52" s="376">
        <v>-0.68000000000000016</v>
      </c>
      <c r="AC52" s="376">
        <v>-0.66000000000000014</v>
      </c>
      <c r="AD52" s="377">
        <v>-0.66000000000000014</v>
      </c>
      <c r="AE52" s="377">
        <v>-0.64000000000000012</v>
      </c>
      <c r="AF52" s="378">
        <v>-0.48999999999999994</v>
      </c>
      <c r="AG52" s="433"/>
      <c r="AH52" s="432"/>
      <c r="AI52" s="433" t="s">
        <v>213</v>
      </c>
      <c r="AJ52" s="373">
        <v>-0.79000000000000015</v>
      </c>
      <c r="AK52" s="374">
        <v>-0.76000000000000023</v>
      </c>
      <c r="AL52" s="375">
        <v>-0.75000000000000022</v>
      </c>
      <c r="AM52" s="376">
        <v>-0.7200000000000002</v>
      </c>
      <c r="AN52" s="376">
        <v>-0.70000000000000018</v>
      </c>
      <c r="AO52" s="377">
        <v>-0.70000000000000018</v>
      </c>
      <c r="AP52" s="377">
        <v>-0.68000000000000016</v>
      </c>
      <c r="AQ52" s="378">
        <v>-0.52999999999999992</v>
      </c>
    </row>
    <row r="53" spans="1:43" x14ac:dyDescent="0.25">
      <c r="A53" s="358"/>
      <c r="B53" t="s">
        <v>233</v>
      </c>
      <c r="C53" s="379">
        <v>-0.63000000000000012</v>
      </c>
      <c r="D53" s="380">
        <v>-0.63000000000000012</v>
      </c>
      <c r="E53" s="381">
        <v>-0.59000000000000008</v>
      </c>
      <c r="F53" s="376">
        <v>-0.58000000000000007</v>
      </c>
      <c r="G53" s="376">
        <v>-0.58000000000000007</v>
      </c>
      <c r="H53" s="377">
        <v>-0.58000000000000007</v>
      </c>
      <c r="I53" s="377">
        <v>-0.57000000000000006</v>
      </c>
      <c r="J53" s="378">
        <v>-0.42</v>
      </c>
      <c r="K53" s="433"/>
      <c r="L53" s="432"/>
      <c r="M53" s="433" t="s">
        <v>233</v>
      </c>
      <c r="N53" s="379">
        <v>-0.67000000000000015</v>
      </c>
      <c r="O53" s="380">
        <v>-0.67000000000000015</v>
      </c>
      <c r="P53" s="381">
        <v>-0.63000000000000012</v>
      </c>
      <c r="Q53" s="376">
        <v>-0.6100000000000001</v>
      </c>
      <c r="R53" s="376">
        <v>-0.6100000000000001</v>
      </c>
      <c r="S53" s="377">
        <v>-0.6100000000000001</v>
      </c>
      <c r="T53" s="377">
        <v>-0.60000000000000009</v>
      </c>
      <c r="U53" s="378">
        <v>-0.44999999999999996</v>
      </c>
      <c r="V53" s="433"/>
      <c r="W53" s="432"/>
      <c r="X53" s="433" t="s">
        <v>233</v>
      </c>
      <c r="Y53" s="379">
        <v>-0.71000000000000019</v>
      </c>
      <c r="Z53" s="380">
        <v>-0.71000000000000019</v>
      </c>
      <c r="AA53" s="381">
        <v>-0.67000000000000015</v>
      </c>
      <c r="AB53" s="376">
        <v>-0.65000000000000013</v>
      </c>
      <c r="AC53" s="376">
        <v>-0.65000000000000013</v>
      </c>
      <c r="AD53" s="377">
        <v>-0.65000000000000013</v>
      </c>
      <c r="AE53" s="377">
        <v>-0.64000000000000012</v>
      </c>
      <c r="AF53" s="378">
        <v>-0.48999999999999994</v>
      </c>
      <c r="AG53" s="433"/>
      <c r="AH53" s="432"/>
      <c r="AI53" s="433" t="s">
        <v>233</v>
      </c>
      <c r="AJ53" s="379">
        <v>-0.75000000000000022</v>
      </c>
      <c r="AK53" s="380">
        <v>-0.75000000000000022</v>
      </c>
      <c r="AL53" s="381">
        <v>-0.71000000000000019</v>
      </c>
      <c r="AM53" s="376">
        <v>-0.69000000000000017</v>
      </c>
      <c r="AN53" s="376">
        <v>-0.69000000000000017</v>
      </c>
      <c r="AO53" s="377">
        <v>-0.69000000000000017</v>
      </c>
      <c r="AP53" s="377">
        <v>-0.68000000000000016</v>
      </c>
      <c r="AQ53" s="378">
        <v>-0.52999999999999992</v>
      </c>
    </row>
    <row r="54" spans="1:43" x14ac:dyDescent="0.25">
      <c r="A54" s="358"/>
      <c r="B54" t="s">
        <v>215</v>
      </c>
      <c r="C54" s="382">
        <v>-0.63000000000000012</v>
      </c>
      <c r="D54" s="383">
        <v>-0.6100000000000001</v>
      </c>
      <c r="E54" s="383">
        <v>-0.60000000000000009</v>
      </c>
      <c r="F54" s="384">
        <v>-0.59000000000000008</v>
      </c>
      <c r="G54" s="384">
        <v>-0.58000000000000007</v>
      </c>
      <c r="H54" s="393">
        <v>-0.59000000000000008</v>
      </c>
      <c r="I54" s="393">
        <v>-0.59000000000000008</v>
      </c>
      <c r="J54" s="394">
        <v>-0.39</v>
      </c>
      <c r="K54" s="433"/>
      <c r="L54" s="432"/>
      <c r="M54" s="433" t="s">
        <v>215</v>
      </c>
      <c r="N54" s="382">
        <v>-0.66000000000000014</v>
      </c>
      <c r="O54" s="383">
        <v>-0.64000000000000012</v>
      </c>
      <c r="P54" s="383">
        <v>-0.63000000000000012</v>
      </c>
      <c r="Q54" s="384">
        <v>-0.62000000000000011</v>
      </c>
      <c r="R54" s="384">
        <v>-0.6100000000000001</v>
      </c>
      <c r="S54" s="393">
        <v>-0.62000000000000011</v>
      </c>
      <c r="T54" s="393">
        <v>-0.62000000000000011</v>
      </c>
      <c r="U54" s="394">
        <v>-0.42000000000000004</v>
      </c>
      <c r="V54" s="433"/>
      <c r="W54" s="432"/>
      <c r="X54" s="433" t="s">
        <v>215</v>
      </c>
      <c r="Y54" s="382">
        <v>-0.70000000000000018</v>
      </c>
      <c r="Z54" s="383">
        <v>-0.68000000000000016</v>
      </c>
      <c r="AA54" s="383">
        <v>-0.67000000000000015</v>
      </c>
      <c r="AB54" s="384">
        <v>-0.66000000000000014</v>
      </c>
      <c r="AC54" s="384">
        <v>-0.65000000000000013</v>
      </c>
      <c r="AD54" s="393">
        <v>-0.66000000000000014</v>
      </c>
      <c r="AE54" s="393">
        <v>-0.66000000000000014</v>
      </c>
      <c r="AF54" s="394">
        <v>-0.46</v>
      </c>
      <c r="AG54" s="433"/>
      <c r="AH54" s="432"/>
      <c r="AI54" s="433" t="s">
        <v>215</v>
      </c>
      <c r="AJ54" s="382">
        <v>-0.74000000000000021</v>
      </c>
      <c r="AK54" s="383">
        <v>-0.7200000000000002</v>
      </c>
      <c r="AL54" s="383">
        <v>-0.71000000000000019</v>
      </c>
      <c r="AM54" s="384">
        <v>-0.70000000000000018</v>
      </c>
      <c r="AN54" s="384">
        <v>-0.69000000000000017</v>
      </c>
      <c r="AO54" s="393">
        <v>-0.70000000000000018</v>
      </c>
      <c r="AP54" s="393">
        <v>-0.70000000000000018</v>
      </c>
      <c r="AQ54" s="394">
        <v>-0.5</v>
      </c>
    </row>
    <row r="55" spans="1:43" x14ac:dyDescent="0.25">
      <c r="A55" s="358"/>
      <c r="B55" t="s">
        <v>250</v>
      </c>
      <c r="C55" s="382">
        <v>-0.63000000000000012</v>
      </c>
      <c r="D55" s="383">
        <v>-0.6100000000000001</v>
      </c>
      <c r="E55" s="383">
        <v>-0.59000000000000008</v>
      </c>
      <c r="F55" s="384">
        <v>-0.59000000000000008</v>
      </c>
      <c r="G55" s="384">
        <v>-0.58000000000000007</v>
      </c>
      <c r="H55" s="393">
        <v>-0.59000000000000008</v>
      </c>
      <c r="I55" s="393">
        <v>-0.59000000000000008</v>
      </c>
      <c r="J55" s="394">
        <v>-0.38</v>
      </c>
      <c r="K55" s="433"/>
      <c r="L55" s="432"/>
      <c r="M55" s="433" t="s">
        <v>250</v>
      </c>
      <c r="N55" s="382">
        <v>-0.66000000000000014</v>
      </c>
      <c r="O55" s="383">
        <v>-0.64000000000000012</v>
      </c>
      <c r="P55" s="383">
        <v>-0.62000000000000011</v>
      </c>
      <c r="Q55" s="384">
        <v>-0.62000000000000011</v>
      </c>
      <c r="R55" s="384">
        <v>-0.6100000000000001</v>
      </c>
      <c r="S55" s="393">
        <v>-0.62000000000000011</v>
      </c>
      <c r="T55" s="393">
        <v>-0.62000000000000011</v>
      </c>
      <c r="U55" s="394">
        <v>-0.41000000000000003</v>
      </c>
      <c r="V55" s="433"/>
      <c r="W55" s="432"/>
      <c r="X55" s="433" t="s">
        <v>250</v>
      </c>
      <c r="Y55" s="382">
        <v>-0.70000000000000018</v>
      </c>
      <c r="Z55" s="383">
        <v>-0.68000000000000016</v>
      </c>
      <c r="AA55" s="383">
        <v>-0.66000000000000014</v>
      </c>
      <c r="AB55" s="384">
        <v>-0.66000000000000014</v>
      </c>
      <c r="AC55" s="384">
        <v>-0.65000000000000013</v>
      </c>
      <c r="AD55" s="393">
        <v>-0.66000000000000014</v>
      </c>
      <c r="AE55" s="393">
        <v>-0.66000000000000014</v>
      </c>
      <c r="AF55" s="394">
        <v>-0.45</v>
      </c>
      <c r="AG55" s="433"/>
      <c r="AH55" s="432"/>
      <c r="AI55" s="433" t="s">
        <v>250</v>
      </c>
      <c r="AJ55" s="382">
        <v>-0.74000000000000021</v>
      </c>
      <c r="AK55" s="383">
        <v>-0.7200000000000002</v>
      </c>
      <c r="AL55" s="383">
        <v>-0.70000000000000018</v>
      </c>
      <c r="AM55" s="384">
        <v>-0.70000000000000018</v>
      </c>
      <c r="AN55" s="384">
        <v>-0.69000000000000017</v>
      </c>
      <c r="AO55" s="393">
        <v>-0.70000000000000018</v>
      </c>
      <c r="AP55" s="393">
        <v>-0.70000000000000018</v>
      </c>
      <c r="AQ55" s="394">
        <v>-0.49</v>
      </c>
    </row>
    <row r="56" spans="1:43" x14ac:dyDescent="0.25">
      <c r="A56" s="358"/>
      <c r="B56" t="s">
        <v>258</v>
      </c>
      <c r="C56" s="382">
        <v>-0.63000000000000012</v>
      </c>
      <c r="D56" s="383">
        <v>-0.6100000000000001</v>
      </c>
      <c r="E56" s="383">
        <v>-0.60000000000000009</v>
      </c>
      <c r="F56" s="384">
        <v>-0.59000000000000008</v>
      </c>
      <c r="G56" s="384">
        <v>-0.57000000000000006</v>
      </c>
      <c r="H56" s="393">
        <v>-0.59000000000000008</v>
      </c>
      <c r="I56" s="393">
        <v>-0.58000000000000007</v>
      </c>
      <c r="J56" s="394">
        <v>-0.38</v>
      </c>
      <c r="K56" s="433"/>
      <c r="L56" s="432"/>
      <c r="M56" s="433" t="s">
        <v>258</v>
      </c>
      <c r="N56" s="382">
        <v>-0.66000000000000014</v>
      </c>
      <c r="O56" s="383">
        <v>-0.64000000000000012</v>
      </c>
      <c r="P56" s="383">
        <v>-0.63000000000000012</v>
      </c>
      <c r="Q56" s="384">
        <v>-0.62000000000000011</v>
      </c>
      <c r="R56" s="384">
        <v>-0.60000000000000009</v>
      </c>
      <c r="S56" s="393">
        <v>-0.62000000000000011</v>
      </c>
      <c r="T56" s="393">
        <v>-0.6100000000000001</v>
      </c>
      <c r="U56" s="394">
        <v>-0.41000000000000003</v>
      </c>
      <c r="V56" s="433"/>
      <c r="W56" s="432"/>
      <c r="X56" s="433" t="s">
        <v>258</v>
      </c>
      <c r="Y56" s="382">
        <v>-0.70000000000000018</v>
      </c>
      <c r="Z56" s="383">
        <v>-0.68000000000000016</v>
      </c>
      <c r="AA56" s="383">
        <v>-0.67000000000000015</v>
      </c>
      <c r="AB56" s="384">
        <v>-0.66000000000000014</v>
      </c>
      <c r="AC56" s="384">
        <v>-0.64000000000000012</v>
      </c>
      <c r="AD56" s="393">
        <v>-0.66000000000000014</v>
      </c>
      <c r="AE56" s="393">
        <v>-0.65000000000000013</v>
      </c>
      <c r="AF56" s="394">
        <v>-0.45</v>
      </c>
      <c r="AG56" s="433"/>
      <c r="AH56" s="432"/>
      <c r="AI56" s="433" t="s">
        <v>258</v>
      </c>
      <c r="AJ56" s="382">
        <v>-0.74000000000000021</v>
      </c>
      <c r="AK56" s="383">
        <v>-0.7200000000000002</v>
      </c>
      <c r="AL56" s="383">
        <v>-0.71000000000000019</v>
      </c>
      <c r="AM56" s="384">
        <v>-0.70000000000000018</v>
      </c>
      <c r="AN56" s="384">
        <v>-0.68000000000000016</v>
      </c>
      <c r="AO56" s="393">
        <v>-0.70000000000000018</v>
      </c>
      <c r="AP56" s="393">
        <v>-0.69000000000000017</v>
      </c>
      <c r="AQ56" s="394">
        <v>-0.49</v>
      </c>
    </row>
    <row r="57" spans="1:43" x14ac:dyDescent="0.25">
      <c r="A57" s="358"/>
      <c r="B57" t="s">
        <v>265</v>
      </c>
      <c r="C57" s="385">
        <v>-0.62000000000000011</v>
      </c>
      <c r="D57" s="386">
        <v>-0.6100000000000001</v>
      </c>
      <c r="E57" s="386">
        <v>-0.59000000000000008</v>
      </c>
      <c r="F57" s="387">
        <v>-0.58000000000000007</v>
      </c>
      <c r="G57" s="387">
        <v>-0.56999999999999995</v>
      </c>
      <c r="H57" s="441">
        <v>-0.56999999999999995</v>
      </c>
      <c r="I57" s="441">
        <v>-0.56000000000000005</v>
      </c>
      <c r="J57" s="442">
        <v>-0.37</v>
      </c>
      <c r="K57" s="433"/>
      <c r="L57" s="432"/>
      <c r="M57" s="433" t="s">
        <v>265</v>
      </c>
      <c r="N57" s="385">
        <v>-0.65000000000000013</v>
      </c>
      <c r="O57" s="386">
        <v>-0.64000000000000012</v>
      </c>
      <c r="P57" s="386">
        <v>-0.62000000000000011</v>
      </c>
      <c r="Q57" s="387">
        <v>-0.6100000000000001</v>
      </c>
      <c r="R57" s="387">
        <v>-0.6</v>
      </c>
      <c r="S57" s="441">
        <v>-0.6</v>
      </c>
      <c r="T57" s="441">
        <v>-0.59000000000000008</v>
      </c>
      <c r="U57" s="442">
        <v>-0.4</v>
      </c>
      <c r="V57" s="433"/>
      <c r="W57" s="432"/>
      <c r="X57" s="433" t="s">
        <v>265</v>
      </c>
      <c r="Y57" s="385">
        <v>-0.69000000000000017</v>
      </c>
      <c r="Z57" s="386">
        <v>-0.68000000000000016</v>
      </c>
      <c r="AA57" s="386">
        <v>-0.66000000000000014</v>
      </c>
      <c r="AB57" s="387">
        <v>-0.65000000000000013</v>
      </c>
      <c r="AC57" s="387">
        <v>-0.64</v>
      </c>
      <c r="AD57" s="441">
        <v>-0.64</v>
      </c>
      <c r="AE57" s="441">
        <v>-0.63000000000000012</v>
      </c>
      <c r="AF57" s="442">
        <v>-0.44</v>
      </c>
      <c r="AG57" s="433"/>
      <c r="AH57" s="432"/>
      <c r="AI57" s="433" t="s">
        <v>265</v>
      </c>
      <c r="AJ57" s="385">
        <v>-0.7300000000000002</v>
      </c>
      <c r="AK57" s="386">
        <v>-0.7200000000000002</v>
      </c>
      <c r="AL57" s="386">
        <v>-0.70000000000000018</v>
      </c>
      <c r="AM57" s="387">
        <v>-0.69000000000000017</v>
      </c>
      <c r="AN57" s="387">
        <v>-0.68</v>
      </c>
      <c r="AO57" s="441">
        <v>-0.68</v>
      </c>
      <c r="AP57" s="441">
        <v>-0.67000000000000015</v>
      </c>
      <c r="AQ57" s="442">
        <v>-0.48</v>
      </c>
    </row>
    <row r="58" spans="1:43" x14ac:dyDescent="0.25">
      <c r="A58" s="358"/>
      <c r="B58" t="s">
        <v>273</v>
      </c>
      <c r="C58" s="385">
        <v>-0.59000000000000008</v>
      </c>
      <c r="D58" s="386">
        <v>-0.58000000000000007</v>
      </c>
      <c r="E58" s="386">
        <v>-0.58000000000000007</v>
      </c>
      <c r="F58" s="387">
        <v>-0.58000000000000007</v>
      </c>
      <c r="G58" s="387">
        <v>-0.56000000000000005</v>
      </c>
      <c r="H58" s="441">
        <v>-0.56999999999999995</v>
      </c>
      <c r="I58" s="441">
        <v>-0.54</v>
      </c>
      <c r="J58" s="442">
        <v>-0.36</v>
      </c>
      <c r="K58" s="433"/>
      <c r="L58" s="432"/>
      <c r="M58" s="433" t="s">
        <v>273</v>
      </c>
      <c r="N58" s="385">
        <v>-0.62000000000000011</v>
      </c>
      <c r="O58" s="386">
        <v>-0.6100000000000001</v>
      </c>
      <c r="P58" s="386">
        <v>-0.6100000000000001</v>
      </c>
      <c r="Q58" s="387">
        <v>-0.6100000000000001</v>
      </c>
      <c r="R58" s="387">
        <v>-0.59000000000000008</v>
      </c>
      <c r="S58" s="441">
        <v>-0.6</v>
      </c>
      <c r="T58" s="441">
        <v>-0.57000000000000006</v>
      </c>
      <c r="U58" s="442">
        <v>-0.39</v>
      </c>
      <c r="V58" s="433"/>
      <c r="W58" s="432"/>
      <c r="X58" s="433" t="s">
        <v>273</v>
      </c>
      <c r="Y58" s="385">
        <v>-0.66000000000000014</v>
      </c>
      <c r="Z58" s="386">
        <v>-0.65000000000000013</v>
      </c>
      <c r="AA58" s="386">
        <v>-0.65000000000000013</v>
      </c>
      <c r="AB58" s="387">
        <v>-0.65000000000000013</v>
      </c>
      <c r="AC58" s="387">
        <v>-0.63000000000000012</v>
      </c>
      <c r="AD58" s="441">
        <v>-0.64</v>
      </c>
      <c r="AE58" s="441">
        <v>-0.6100000000000001</v>
      </c>
      <c r="AF58" s="442">
        <v>-0.43</v>
      </c>
      <c r="AG58" s="433"/>
      <c r="AH58" s="432"/>
      <c r="AI58" s="433" t="s">
        <v>273</v>
      </c>
      <c r="AJ58" s="385">
        <v>-0.70000000000000018</v>
      </c>
      <c r="AK58" s="386">
        <v>-0.69000000000000017</v>
      </c>
      <c r="AL58" s="386">
        <v>-0.69000000000000017</v>
      </c>
      <c r="AM58" s="387">
        <v>-0.69000000000000017</v>
      </c>
      <c r="AN58" s="387">
        <v>-0.67000000000000015</v>
      </c>
      <c r="AO58" s="441">
        <v>-0.68</v>
      </c>
      <c r="AP58" s="441">
        <v>-0.65000000000000013</v>
      </c>
      <c r="AQ58" s="442">
        <v>-0.47</v>
      </c>
    </row>
    <row r="59" spans="1:43" x14ac:dyDescent="0.25">
      <c r="A59" s="358"/>
      <c r="B59" t="s">
        <v>279</v>
      </c>
      <c r="C59" s="385">
        <v>-0.59000000000000008</v>
      </c>
      <c r="D59" s="386">
        <v>-0.56999999999999995</v>
      </c>
      <c r="E59" s="386">
        <v>-0.56000000000000005</v>
      </c>
      <c r="F59" s="387">
        <v>-0.56000000000000005</v>
      </c>
      <c r="G59" s="387">
        <v>-0.56000000000000005</v>
      </c>
      <c r="H59" s="441">
        <v>-0.54</v>
      </c>
      <c r="I59" s="441">
        <v>-0.54</v>
      </c>
      <c r="J59" s="442">
        <v>-0.41</v>
      </c>
      <c r="K59" s="433"/>
      <c r="L59" s="432"/>
      <c r="M59" s="433" t="s">
        <v>279</v>
      </c>
      <c r="N59" s="385">
        <v>-0.62000000000000011</v>
      </c>
      <c r="O59" s="386">
        <v>-0.6</v>
      </c>
      <c r="P59" s="386">
        <v>-0.59000000000000008</v>
      </c>
      <c r="Q59" s="387">
        <v>-0.59000000000000008</v>
      </c>
      <c r="R59" s="387">
        <v>-0.59000000000000008</v>
      </c>
      <c r="S59" s="441">
        <v>-0.57000000000000006</v>
      </c>
      <c r="T59" s="441">
        <v>-0.57000000000000006</v>
      </c>
      <c r="U59" s="442">
        <v>-0.43999999999999995</v>
      </c>
      <c r="V59" s="433"/>
      <c r="W59" s="432"/>
      <c r="X59" s="433" t="s">
        <v>279</v>
      </c>
      <c r="Y59" s="385">
        <v>-0.66000000000000014</v>
      </c>
      <c r="Z59" s="386">
        <v>-0.64</v>
      </c>
      <c r="AA59" s="386">
        <v>-0.63000000000000012</v>
      </c>
      <c r="AB59" s="387">
        <v>-0.63000000000000012</v>
      </c>
      <c r="AC59" s="387">
        <v>-0.63000000000000012</v>
      </c>
      <c r="AD59" s="441">
        <v>-0.6100000000000001</v>
      </c>
      <c r="AE59" s="441">
        <v>-0.6100000000000001</v>
      </c>
      <c r="AF59" s="442">
        <v>-0.47999999999999993</v>
      </c>
      <c r="AG59" s="433"/>
      <c r="AH59" s="432"/>
      <c r="AI59" s="433" t="s">
        <v>279</v>
      </c>
      <c r="AJ59" s="385">
        <v>-0.70000000000000018</v>
      </c>
      <c r="AK59" s="386">
        <v>-0.68</v>
      </c>
      <c r="AL59" s="386">
        <v>-0.67000000000000015</v>
      </c>
      <c r="AM59" s="387">
        <v>-0.67000000000000015</v>
      </c>
      <c r="AN59" s="387">
        <v>-0.67000000000000015</v>
      </c>
      <c r="AO59" s="441">
        <v>-0.65000000000000013</v>
      </c>
      <c r="AP59" s="441">
        <v>-0.65000000000000013</v>
      </c>
      <c r="AQ59" s="442">
        <v>-0.51999999999999991</v>
      </c>
    </row>
    <row r="60" spans="1:43" x14ac:dyDescent="0.25">
      <c r="A60" s="358"/>
      <c r="B60" t="s">
        <v>285</v>
      </c>
      <c r="C60" s="388">
        <v>-0.59000000000000008</v>
      </c>
      <c r="D60" s="389">
        <v>-0.56999999999999995</v>
      </c>
      <c r="E60" s="389">
        <v>-0.56999999999999995</v>
      </c>
      <c r="F60" s="390">
        <v>-0.56000000000000005</v>
      </c>
      <c r="G60" s="390">
        <v>-0.55000000000000004</v>
      </c>
      <c r="H60" s="443">
        <v>-0.56000000000000005</v>
      </c>
      <c r="I60" s="443">
        <v>-0.53</v>
      </c>
      <c r="J60" s="444">
        <v>-0.46</v>
      </c>
      <c r="K60" s="433"/>
      <c r="L60" s="432"/>
      <c r="M60" s="433" t="s">
        <v>285</v>
      </c>
      <c r="N60" s="388">
        <v>-0.62000000000000011</v>
      </c>
      <c r="O60" s="389">
        <v>-0.6</v>
      </c>
      <c r="P60" s="389">
        <v>-0.6</v>
      </c>
      <c r="Q60" s="390">
        <v>-0.59000000000000008</v>
      </c>
      <c r="R60" s="390">
        <v>-0.58000000000000007</v>
      </c>
      <c r="S60" s="443">
        <v>-0.59000000000000008</v>
      </c>
      <c r="T60" s="443">
        <v>-0.56000000000000005</v>
      </c>
      <c r="U60" s="444">
        <v>-0.49</v>
      </c>
      <c r="V60" s="433"/>
      <c r="W60" s="432"/>
      <c r="X60" s="433" t="s">
        <v>285</v>
      </c>
      <c r="Y60" s="388">
        <v>-0.66000000000000014</v>
      </c>
      <c r="Z60" s="389">
        <v>-0.64</v>
      </c>
      <c r="AA60" s="389">
        <v>-0.64</v>
      </c>
      <c r="AB60" s="390">
        <v>-0.63000000000000012</v>
      </c>
      <c r="AC60" s="390">
        <v>-0.62000000000000011</v>
      </c>
      <c r="AD60" s="443">
        <v>-0.63000000000000012</v>
      </c>
      <c r="AE60" s="443">
        <v>-0.60000000000000009</v>
      </c>
      <c r="AF60" s="444">
        <v>-0.53</v>
      </c>
      <c r="AG60" s="433"/>
      <c r="AH60" s="432"/>
      <c r="AI60" s="433" t="s">
        <v>285</v>
      </c>
      <c r="AJ60" s="388">
        <v>-0.70000000000000018</v>
      </c>
      <c r="AK60" s="389">
        <v>-0.68</v>
      </c>
      <c r="AL60" s="389">
        <v>-0.68</v>
      </c>
      <c r="AM60" s="390">
        <v>-0.67000000000000015</v>
      </c>
      <c r="AN60" s="390">
        <v>-0.66000000000000014</v>
      </c>
      <c r="AO60" s="443">
        <v>-0.67000000000000015</v>
      </c>
      <c r="AP60" s="443">
        <v>-0.64000000000000012</v>
      </c>
      <c r="AQ60" s="444">
        <v>-0.57000000000000006</v>
      </c>
    </row>
    <row r="62" spans="1:43" x14ac:dyDescent="0.25">
      <c r="C62" s="37"/>
      <c r="N62" s="37"/>
      <c r="Y62" s="37"/>
      <c r="AJ62" s="37"/>
    </row>
  </sheetData>
  <sheetProtection algorithmName="SHA-512" hashValue="3Vg0LOkcgrdzrW1zT+308un0uFtMmqqNqVrDvppIeOBXqzA3kb93a81gllZtX2WEWJRT0Sj701rw5hVZ5K2RVw==" saltValue="JWUiAqUj6Zg86ieHka8QdQ==" spinCount="100000" sheet="1" objects="1" scenarios="1" autoFilter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Q62"/>
  <sheetViews>
    <sheetView workbookViewId="0"/>
  </sheetViews>
  <sheetFormatPr defaultRowHeight="15" x14ac:dyDescent="0.25"/>
  <cols>
    <col min="1" max="1" width="9.28515625" style="356"/>
    <col min="2" max="2" width="4" customWidth="1"/>
    <col min="3" max="10" width="7.5703125" style="28" customWidth="1"/>
    <col min="11" max="11" width="5.28515625" style="28" customWidth="1"/>
    <col min="12" max="12" width="9.28515625" style="356"/>
    <col min="13" max="13" width="4" style="28" customWidth="1"/>
    <col min="14" max="21" width="7.5703125" style="28" customWidth="1"/>
    <col min="22" max="22" width="5.42578125" style="28" customWidth="1"/>
    <col min="23" max="23" width="9.28515625" style="356"/>
    <col min="24" max="24" width="4" style="28" customWidth="1"/>
    <col min="25" max="32" width="7.5703125" style="28" customWidth="1"/>
    <col min="33" max="33" width="5.5703125" style="28" customWidth="1"/>
    <col min="34" max="34" width="9.28515625" style="356"/>
    <col min="35" max="35" width="4" style="28" customWidth="1"/>
    <col min="36" max="43" width="7.5703125" style="28" customWidth="1"/>
  </cols>
  <sheetData>
    <row r="1" spans="1:43" ht="14.45" x14ac:dyDescent="0.3">
      <c r="A1" s="356" t="s">
        <v>1111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357" t="s">
        <v>319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357" t="s">
        <v>320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357" t="s">
        <v>321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-0.36</v>
      </c>
      <c r="D3" s="440">
        <v>-0.37</v>
      </c>
      <c r="E3" s="369">
        <v>-0.37</v>
      </c>
      <c r="F3" s="370">
        <v>-0.34</v>
      </c>
      <c r="G3" s="370">
        <v>-0.32</v>
      </c>
      <c r="H3" s="371">
        <v>-0.33</v>
      </c>
      <c r="I3" s="371">
        <v>-0.32</v>
      </c>
      <c r="J3" s="372">
        <v>-0.15</v>
      </c>
      <c r="K3" s="433"/>
      <c r="L3" s="432"/>
      <c r="M3" s="433" t="s">
        <v>186</v>
      </c>
      <c r="N3" s="368">
        <v>-0.41</v>
      </c>
      <c r="O3" s="440">
        <v>-0.42</v>
      </c>
      <c r="P3" s="369">
        <v>-0.42</v>
      </c>
      <c r="Q3" s="370">
        <v>-0.38</v>
      </c>
      <c r="R3" s="370">
        <v>-0.36</v>
      </c>
      <c r="S3" s="371">
        <v>-0.37</v>
      </c>
      <c r="T3" s="371">
        <v>-0.36</v>
      </c>
      <c r="U3" s="372">
        <v>-0.19</v>
      </c>
      <c r="V3" s="433"/>
      <c r="W3" s="432"/>
      <c r="X3" s="433" t="s">
        <v>186</v>
      </c>
      <c r="Y3" s="368">
        <v>-0.49</v>
      </c>
      <c r="Z3" s="440">
        <v>-0.5</v>
      </c>
      <c r="AA3" s="369">
        <v>-0.5</v>
      </c>
      <c r="AB3" s="370">
        <v>-0.45</v>
      </c>
      <c r="AC3" s="370">
        <v>-0.43</v>
      </c>
      <c r="AD3" s="371">
        <v>-0.45</v>
      </c>
      <c r="AE3" s="371">
        <v>-0.44</v>
      </c>
      <c r="AF3" s="372">
        <v>-0.27</v>
      </c>
      <c r="AG3" s="433"/>
      <c r="AH3" s="432"/>
      <c r="AI3" s="433" t="s">
        <v>186</v>
      </c>
      <c r="AJ3" s="368">
        <v>-0.62</v>
      </c>
      <c r="AK3" s="440">
        <v>-0.63</v>
      </c>
      <c r="AL3" s="369">
        <v>-0.63</v>
      </c>
      <c r="AM3" s="370">
        <v>-0.56000000000000005</v>
      </c>
      <c r="AN3" s="370">
        <v>-0.54</v>
      </c>
      <c r="AO3" s="371">
        <v>-0.53</v>
      </c>
      <c r="AP3" s="371">
        <v>-0.52</v>
      </c>
      <c r="AQ3" s="372">
        <v>-0.35</v>
      </c>
    </row>
    <row r="4" spans="1:43" ht="14.45" x14ac:dyDescent="0.3">
      <c r="A4" s="358"/>
      <c r="B4" t="s">
        <v>213</v>
      </c>
      <c r="C4" s="373">
        <v>-0.39</v>
      </c>
      <c r="D4" s="374">
        <v>-0.37</v>
      </c>
      <c r="E4" s="375">
        <v>-0.34</v>
      </c>
      <c r="F4" s="376">
        <v>-0.33</v>
      </c>
      <c r="G4" s="376">
        <v>-0.34</v>
      </c>
      <c r="H4" s="377">
        <v>-0.33</v>
      </c>
      <c r="I4" s="377">
        <v>-0.34</v>
      </c>
      <c r="J4" s="378">
        <v>-0.15</v>
      </c>
      <c r="K4" s="433"/>
      <c r="L4" s="432"/>
      <c r="M4" s="433" t="s">
        <v>213</v>
      </c>
      <c r="N4" s="373">
        <v>-0.44</v>
      </c>
      <c r="O4" s="374">
        <v>-0.42</v>
      </c>
      <c r="P4" s="375">
        <v>-0.39</v>
      </c>
      <c r="Q4" s="376">
        <v>-0.37</v>
      </c>
      <c r="R4" s="376">
        <v>-0.38</v>
      </c>
      <c r="S4" s="377">
        <v>-0.37</v>
      </c>
      <c r="T4" s="377">
        <v>-0.38</v>
      </c>
      <c r="U4" s="378">
        <v>-0.19</v>
      </c>
      <c r="V4" s="433"/>
      <c r="W4" s="432"/>
      <c r="X4" s="433" t="s">
        <v>213</v>
      </c>
      <c r="Y4" s="373">
        <v>-0.52</v>
      </c>
      <c r="Z4" s="374">
        <v>-0.5</v>
      </c>
      <c r="AA4" s="375">
        <v>-0.47000000000000003</v>
      </c>
      <c r="AB4" s="376">
        <v>-0.44</v>
      </c>
      <c r="AC4" s="376">
        <v>-0.45</v>
      </c>
      <c r="AD4" s="377">
        <v>-0.45</v>
      </c>
      <c r="AE4" s="377">
        <v>-0.46</v>
      </c>
      <c r="AF4" s="378">
        <v>-0.27</v>
      </c>
      <c r="AG4" s="433"/>
      <c r="AH4" s="432"/>
      <c r="AI4" s="433" t="s">
        <v>213</v>
      </c>
      <c r="AJ4" s="373">
        <v>-0.65</v>
      </c>
      <c r="AK4" s="374">
        <v>-0.63</v>
      </c>
      <c r="AL4" s="375">
        <v>-0.60000000000000009</v>
      </c>
      <c r="AM4" s="376">
        <v>-0.55000000000000004</v>
      </c>
      <c r="AN4" s="376">
        <v>-0.56000000000000005</v>
      </c>
      <c r="AO4" s="377">
        <v>-0.53</v>
      </c>
      <c r="AP4" s="377">
        <v>-0.54</v>
      </c>
      <c r="AQ4" s="378">
        <v>-0.35</v>
      </c>
    </row>
    <row r="5" spans="1:43" ht="14.45" x14ac:dyDescent="0.3">
      <c r="A5" s="358"/>
      <c r="B5" t="s">
        <v>233</v>
      </c>
      <c r="C5" s="379">
        <v>-0.38</v>
      </c>
      <c r="D5" s="380">
        <v>-0.36</v>
      </c>
      <c r="E5" s="381">
        <v>-0.35</v>
      </c>
      <c r="F5" s="376">
        <v>-0.33</v>
      </c>
      <c r="G5" s="376">
        <v>-0.32</v>
      </c>
      <c r="H5" s="377">
        <v>-0.33</v>
      </c>
      <c r="I5" s="377">
        <v>-0.31</v>
      </c>
      <c r="J5" s="378">
        <v>-0.15</v>
      </c>
      <c r="K5" s="433"/>
      <c r="L5" s="432"/>
      <c r="M5" s="433" t="s">
        <v>233</v>
      </c>
      <c r="N5" s="379">
        <v>-0.43</v>
      </c>
      <c r="O5" s="380">
        <v>-0.41</v>
      </c>
      <c r="P5" s="381">
        <v>-0.39999999999999997</v>
      </c>
      <c r="Q5" s="376">
        <v>-0.37</v>
      </c>
      <c r="R5" s="376">
        <v>-0.36</v>
      </c>
      <c r="S5" s="377">
        <v>-0.37</v>
      </c>
      <c r="T5" s="377">
        <v>-0.35</v>
      </c>
      <c r="U5" s="378">
        <v>-0.19</v>
      </c>
      <c r="V5" s="433"/>
      <c r="W5" s="432"/>
      <c r="X5" s="433" t="s">
        <v>233</v>
      </c>
      <c r="Y5" s="379">
        <v>-0.51</v>
      </c>
      <c r="Z5" s="380">
        <v>-0.49</v>
      </c>
      <c r="AA5" s="381">
        <v>-0.48</v>
      </c>
      <c r="AB5" s="376">
        <v>-0.44</v>
      </c>
      <c r="AC5" s="376">
        <v>-0.43</v>
      </c>
      <c r="AD5" s="377">
        <v>-0.45</v>
      </c>
      <c r="AE5" s="377">
        <v>-0.43</v>
      </c>
      <c r="AF5" s="378">
        <v>-0.27</v>
      </c>
      <c r="AG5" s="433"/>
      <c r="AH5" s="432"/>
      <c r="AI5" s="433" t="s">
        <v>233</v>
      </c>
      <c r="AJ5" s="379">
        <v>-0.64</v>
      </c>
      <c r="AK5" s="380">
        <v>-0.62</v>
      </c>
      <c r="AL5" s="381">
        <v>-0.61</v>
      </c>
      <c r="AM5" s="376">
        <v>-0.55000000000000004</v>
      </c>
      <c r="AN5" s="376">
        <v>-0.54</v>
      </c>
      <c r="AO5" s="377">
        <v>-0.53</v>
      </c>
      <c r="AP5" s="377">
        <v>-0.51</v>
      </c>
      <c r="AQ5" s="378">
        <v>-0.35</v>
      </c>
    </row>
    <row r="6" spans="1:43" ht="14.45" x14ac:dyDescent="0.3">
      <c r="A6" s="358"/>
      <c r="B6" t="s">
        <v>215</v>
      </c>
      <c r="C6" s="382">
        <v>-0.37</v>
      </c>
      <c r="D6" s="383">
        <v>-0.35</v>
      </c>
      <c r="E6" s="383">
        <v>-0.35</v>
      </c>
      <c r="F6" s="384">
        <v>-0.32</v>
      </c>
      <c r="G6" s="384">
        <v>-0.31</v>
      </c>
      <c r="H6" s="393">
        <v>-0.33</v>
      </c>
      <c r="I6" s="393">
        <v>-0.32</v>
      </c>
      <c r="J6" s="394">
        <v>-0.1</v>
      </c>
      <c r="K6" s="433"/>
      <c r="L6" s="432"/>
      <c r="M6" s="433" t="s">
        <v>215</v>
      </c>
      <c r="N6" s="382">
        <v>-0.41</v>
      </c>
      <c r="O6" s="383">
        <v>-0.38999999999999996</v>
      </c>
      <c r="P6" s="383">
        <v>-0.38999999999999996</v>
      </c>
      <c r="Q6" s="384">
        <v>-0.36</v>
      </c>
      <c r="R6" s="384">
        <v>-0.35</v>
      </c>
      <c r="S6" s="393">
        <v>-0.37</v>
      </c>
      <c r="T6" s="393">
        <v>-0.36</v>
      </c>
      <c r="U6" s="394">
        <v>-0.14000000000000001</v>
      </c>
      <c r="V6" s="433"/>
      <c r="W6" s="432"/>
      <c r="X6" s="433" t="s">
        <v>215</v>
      </c>
      <c r="Y6" s="382">
        <v>-0.49</v>
      </c>
      <c r="Z6" s="383">
        <v>-0.47</v>
      </c>
      <c r="AA6" s="383">
        <v>-0.47</v>
      </c>
      <c r="AB6" s="384">
        <v>-0.44</v>
      </c>
      <c r="AC6" s="384">
        <v>-0.43</v>
      </c>
      <c r="AD6" s="393">
        <v>-0.45</v>
      </c>
      <c r="AE6" s="393">
        <v>-0.44</v>
      </c>
      <c r="AF6" s="394">
        <v>-0.22</v>
      </c>
      <c r="AG6" s="433"/>
      <c r="AH6" s="432"/>
      <c r="AI6" s="433" t="s">
        <v>215</v>
      </c>
      <c r="AJ6" s="382">
        <v>-0.63</v>
      </c>
      <c r="AK6" s="383">
        <v>-0.61</v>
      </c>
      <c r="AL6" s="383">
        <v>-0.61</v>
      </c>
      <c r="AM6" s="384">
        <v>-0.52</v>
      </c>
      <c r="AN6" s="384">
        <v>-0.51</v>
      </c>
      <c r="AO6" s="393">
        <v>-0.53</v>
      </c>
      <c r="AP6" s="393">
        <v>-0.52</v>
      </c>
      <c r="AQ6" s="394">
        <v>-0.30000000000000004</v>
      </c>
    </row>
    <row r="7" spans="1:43" ht="14.45" x14ac:dyDescent="0.3">
      <c r="A7" s="358"/>
      <c r="B7" t="s">
        <v>250</v>
      </c>
      <c r="C7" s="382">
        <v>-0.37</v>
      </c>
      <c r="D7" s="383">
        <v>-0.35</v>
      </c>
      <c r="E7" s="383">
        <v>-0.34</v>
      </c>
      <c r="F7" s="384">
        <v>-0.32</v>
      </c>
      <c r="G7" s="384">
        <v>-0.31</v>
      </c>
      <c r="H7" s="393">
        <v>-0.32</v>
      </c>
      <c r="I7" s="393">
        <v>-0.31</v>
      </c>
      <c r="J7" s="394">
        <v>-0.1</v>
      </c>
      <c r="K7" s="433"/>
      <c r="L7" s="432"/>
      <c r="M7" s="433" t="s">
        <v>250</v>
      </c>
      <c r="N7" s="382">
        <v>-0.41</v>
      </c>
      <c r="O7" s="383">
        <v>-0.38999999999999996</v>
      </c>
      <c r="P7" s="383">
        <v>-0.38</v>
      </c>
      <c r="Q7" s="384">
        <v>-0.36</v>
      </c>
      <c r="R7" s="384">
        <v>-0.35</v>
      </c>
      <c r="S7" s="393">
        <v>-0.36</v>
      </c>
      <c r="T7" s="393">
        <v>-0.35</v>
      </c>
      <c r="U7" s="394">
        <v>-0.14000000000000001</v>
      </c>
      <c r="V7" s="433"/>
      <c r="W7" s="432"/>
      <c r="X7" s="433" t="s">
        <v>250</v>
      </c>
      <c r="Y7" s="382">
        <v>-0.49</v>
      </c>
      <c r="Z7" s="383">
        <v>-0.47</v>
      </c>
      <c r="AA7" s="383">
        <v>-0.46</v>
      </c>
      <c r="AB7" s="384">
        <v>-0.44</v>
      </c>
      <c r="AC7" s="384">
        <v>-0.43</v>
      </c>
      <c r="AD7" s="393">
        <v>-0.44</v>
      </c>
      <c r="AE7" s="393">
        <v>-0.43</v>
      </c>
      <c r="AF7" s="394">
        <v>-0.22</v>
      </c>
      <c r="AG7" s="433"/>
      <c r="AH7" s="432"/>
      <c r="AI7" s="433" t="s">
        <v>250</v>
      </c>
      <c r="AJ7" s="382">
        <v>-0.63</v>
      </c>
      <c r="AK7" s="383">
        <v>-0.61</v>
      </c>
      <c r="AL7" s="383">
        <v>-0.60000000000000009</v>
      </c>
      <c r="AM7" s="384">
        <v>-0.52</v>
      </c>
      <c r="AN7" s="384">
        <v>-0.51</v>
      </c>
      <c r="AO7" s="393">
        <v>-0.52</v>
      </c>
      <c r="AP7" s="393">
        <v>-0.51</v>
      </c>
      <c r="AQ7" s="394">
        <v>-0.30000000000000004</v>
      </c>
    </row>
    <row r="8" spans="1:43" ht="14.45" x14ac:dyDescent="0.3">
      <c r="A8" s="358"/>
      <c r="B8" t="s">
        <v>258</v>
      </c>
      <c r="C8" s="382">
        <v>-0.38</v>
      </c>
      <c r="D8" s="383">
        <v>-0.34</v>
      </c>
      <c r="E8" s="383">
        <v>-0.34</v>
      </c>
      <c r="F8" s="384">
        <v>-0.31</v>
      </c>
      <c r="G8" s="384">
        <v>-0.31</v>
      </c>
      <c r="H8" s="393">
        <v>-0.32</v>
      </c>
      <c r="I8" s="393">
        <v>-0.32</v>
      </c>
      <c r="J8" s="394">
        <v>-0.1</v>
      </c>
      <c r="K8" s="433"/>
      <c r="L8" s="432"/>
      <c r="M8" s="433" t="s">
        <v>258</v>
      </c>
      <c r="N8" s="382">
        <v>-0.42</v>
      </c>
      <c r="O8" s="383">
        <v>-0.38</v>
      </c>
      <c r="P8" s="383">
        <v>-0.38</v>
      </c>
      <c r="Q8" s="384">
        <v>-0.35</v>
      </c>
      <c r="R8" s="384">
        <v>-0.35</v>
      </c>
      <c r="S8" s="393">
        <v>-0.36</v>
      </c>
      <c r="T8" s="393">
        <v>-0.36</v>
      </c>
      <c r="U8" s="394">
        <v>-0.14000000000000001</v>
      </c>
      <c r="V8" s="433"/>
      <c r="W8" s="432"/>
      <c r="X8" s="433" t="s">
        <v>258</v>
      </c>
      <c r="Y8" s="382">
        <v>-0.5</v>
      </c>
      <c r="Z8" s="383">
        <v>-0.46</v>
      </c>
      <c r="AA8" s="383">
        <v>-0.46</v>
      </c>
      <c r="AB8" s="384">
        <v>-0.43</v>
      </c>
      <c r="AC8" s="384">
        <v>-0.43</v>
      </c>
      <c r="AD8" s="393">
        <v>-0.44</v>
      </c>
      <c r="AE8" s="393">
        <v>-0.44</v>
      </c>
      <c r="AF8" s="394">
        <v>-0.22</v>
      </c>
      <c r="AG8" s="433"/>
      <c r="AH8" s="432"/>
      <c r="AI8" s="433" t="s">
        <v>258</v>
      </c>
      <c r="AJ8" s="382">
        <v>-0.64</v>
      </c>
      <c r="AK8" s="383">
        <v>-0.60000000000000009</v>
      </c>
      <c r="AL8" s="383">
        <v>-0.60000000000000009</v>
      </c>
      <c r="AM8" s="384">
        <v>-0.51</v>
      </c>
      <c r="AN8" s="384">
        <v>-0.51</v>
      </c>
      <c r="AO8" s="393">
        <v>-0.52</v>
      </c>
      <c r="AP8" s="393">
        <v>-0.52</v>
      </c>
      <c r="AQ8" s="394">
        <v>-0.30000000000000004</v>
      </c>
    </row>
    <row r="9" spans="1:43" ht="14.45" x14ac:dyDescent="0.3">
      <c r="A9" s="358"/>
      <c r="B9" t="s">
        <v>265</v>
      </c>
      <c r="C9" s="385">
        <v>-0.37</v>
      </c>
      <c r="D9" s="386">
        <v>-0.36</v>
      </c>
      <c r="E9" s="386">
        <v>-0.35</v>
      </c>
      <c r="F9" s="387">
        <v>-0.33</v>
      </c>
      <c r="G9" s="387">
        <v>-0.33</v>
      </c>
      <c r="H9" s="441">
        <v>-0.32</v>
      </c>
      <c r="I9" s="441">
        <v>-0.33</v>
      </c>
      <c r="J9" s="442">
        <v>-0.12</v>
      </c>
      <c r="K9" s="433"/>
      <c r="L9" s="432"/>
      <c r="M9" s="433" t="s">
        <v>265</v>
      </c>
      <c r="N9" s="385">
        <v>-0.41</v>
      </c>
      <c r="O9" s="386">
        <v>-0.39999999999999997</v>
      </c>
      <c r="P9" s="386">
        <v>-0.38999999999999996</v>
      </c>
      <c r="Q9" s="387">
        <v>-0.37</v>
      </c>
      <c r="R9" s="387">
        <v>-0.37</v>
      </c>
      <c r="S9" s="441">
        <v>-0.35</v>
      </c>
      <c r="T9" s="441">
        <v>-0.36</v>
      </c>
      <c r="U9" s="442">
        <v>-0.15</v>
      </c>
      <c r="V9" s="433"/>
      <c r="W9" s="432"/>
      <c r="X9" s="433" t="s">
        <v>265</v>
      </c>
      <c r="Y9" s="385">
        <v>-0.49</v>
      </c>
      <c r="Z9" s="386">
        <v>-0.48</v>
      </c>
      <c r="AA9" s="386">
        <v>-0.47</v>
      </c>
      <c r="AB9" s="387">
        <v>-0.45</v>
      </c>
      <c r="AC9" s="387">
        <v>-0.45</v>
      </c>
      <c r="AD9" s="441">
        <v>-0.44</v>
      </c>
      <c r="AE9" s="441">
        <v>-0.45</v>
      </c>
      <c r="AF9" s="442">
        <v>-0.24</v>
      </c>
      <c r="AG9" s="433"/>
      <c r="AH9" s="432"/>
      <c r="AI9" s="433" t="s">
        <v>265</v>
      </c>
      <c r="AJ9" s="385">
        <v>-0.63</v>
      </c>
      <c r="AK9" s="386">
        <v>-0.62</v>
      </c>
      <c r="AL9" s="386">
        <v>-0.61</v>
      </c>
      <c r="AM9" s="387">
        <v>-0.53</v>
      </c>
      <c r="AN9" s="387">
        <v>-0.53</v>
      </c>
      <c r="AO9" s="441">
        <v>-0.52</v>
      </c>
      <c r="AP9" s="441">
        <v>-0.53</v>
      </c>
      <c r="AQ9" s="442">
        <v>-0.32</v>
      </c>
    </row>
    <row r="10" spans="1:43" ht="14.45" x14ac:dyDescent="0.3">
      <c r="A10" s="358"/>
      <c r="B10" t="s">
        <v>273</v>
      </c>
      <c r="C10" s="385">
        <v>-0.36</v>
      </c>
      <c r="D10" s="386">
        <v>-0.34</v>
      </c>
      <c r="E10" s="386">
        <v>-0.33</v>
      </c>
      <c r="F10" s="387">
        <v>-0.31</v>
      </c>
      <c r="G10" s="387">
        <v>-0.3</v>
      </c>
      <c r="H10" s="441">
        <v>-0.3</v>
      </c>
      <c r="I10" s="441">
        <v>-0.28000000000000003</v>
      </c>
      <c r="J10" s="442">
        <v>-0.12</v>
      </c>
      <c r="K10" s="433"/>
      <c r="L10" s="432"/>
      <c r="M10" s="433" t="s">
        <v>273</v>
      </c>
      <c r="N10" s="385">
        <v>-0.39999999999999997</v>
      </c>
      <c r="O10" s="386">
        <v>-0.38</v>
      </c>
      <c r="P10" s="386">
        <v>-0.37</v>
      </c>
      <c r="Q10" s="387">
        <v>-0.35</v>
      </c>
      <c r="R10" s="387">
        <v>-0.33999999999999997</v>
      </c>
      <c r="S10" s="441">
        <v>-0.32999999999999996</v>
      </c>
      <c r="T10" s="441">
        <v>-0.31000000000000005</v>
      </c>
      <c r="U10" s="442">
        <v>-0.15</v>
      </c>
      <c r="V10" s="432"/>
      <c r="W10" s="432"/>
      <c r="X10" s="433" t="s">
        <v>273</v>
      </c>
      <c r="Y10" s="385">
        <v>-0.48</v>
      </c>
      <c r="Z10" s="386">
        <v>-0.46</v>
      </c>
      <c r="AA10" s="386">
        <v>-0.45</v>
      </c>
      <c r="AB10" s="387">
        <v>-0.43</v>
      </c>
      <c r="AC10" s="387">
        <v>-0.42</v>
      </c>
      <c r="AD10" s="441">
        <v>-0.42</v>
      </c>
      <c r="AE10" s="441">
        <v>-0.4</v>
      </c>
      <c r="AF10" s="442">
        <v>-0.24</v>
      </c>
      <c r="AG10" s="433"/>
      <c r="AH10" s="432"/>
      <c r="AI10" s="433" t="s">
        <v>273</v>
      </c>
      <c r="AJ10" s="385">
        <v>-0.62</v>
      </c>
      <c r="AK10" s="386">
        <v>-0.60000000000000009</v>
      </c>
      <c r="AL10" s="386">
        <v>-0.59000000000000008</v>
      </c>
      <c r="AM10" s="387">
        <v>-0.51</v>
      </c>
      <c r="AN10" s="387">
        <v>-0.5</v>
      </c>
      <c r="AO10" s="441">
        <v>-0.5</v>
      </c>
      <c r="AP10" s="441">
        <v>-0.48000000000000004</v>
      </c>
      <c r="AQ10" s="442">
        <v>-0.32</v>
      </c>
    </row>
    <row r="11" spans="1:43" ht="14.45" x14ac:dyDescent="0.3">
      <c r="A11" s="358"/>
      <c r="B11" t="s">
        <v>279</v>
      </c>
      <c r="C11" s="385">
        <v>-0.36</v>
      </c>
      <c r="D11" s="386">
        <v>-0.34</v>
      </c>
      <c r="E11" s="386">
        <v>-0.32</v>
      </c>
      <c r="F11" s="387">
        <v>-0.28999999999999998</v>
      </c>
      <c r="G11" s="387">
        <v>-0.28999999999999998</v>
      </c>
      <c r="H11" s="441">
        <v>-0.31</v>
      </c>
      <c r="I11" s="441">
        <v>-0.27</v>
      </c>
      <c r="J11" s="442">
        <v>-0.12</v>
      </c>
      <c r="K11" s="433"/>
      <c r="L11" s="432"/>
      <c r="M11" s="433" t="s">
        <v>279</v>
      </c>
      <c r="N11" s="385">
        <v>-0.39999999999999997</v>
      </c>
      <c r="O11" s="386">
        <v>-0.38</v>
      </c>
      <c r="P11" s="386">
        <v>-0.36</v>
      </c>
      <c r="Q11" s="387">
        <v>-0.32999999999999996</v>
      </c>
      <c r="R11" s="387">
        <v>-0.32999999999999996</v>
      </c>
      <c r="S11" s="441">
        <v>-0.33999999999999997</v>
      </c>
      <c r="T11" s="441">
        <v>-0.30000000000000004</v>
      </c>
      <c r="U11" s="442">
        <v>-0.15</v>
      </c>
      <c r="V11" s="433"/>
      <c r="W11" s="427"/>
      <c r="X11" s="433" t="s">
        <v>279</v>
      </c>
      <c r="Y11" s="385">
        <v>-0.48</v>
      </c>
      <c r="Z11" s="386">
        <v>-0.46</v>
      </c>
      <c r="AA11" s="386">
        <v>-0.44</v>
      </c>
      <c r="AB11" s="387">
        <v>-0.41</v>
      </c>
      <c r="AC11" s="387">
        <v>-0.41</v>
      </c>
      <c r="AD11" s="441">
        <v>-0.43</v>
      </c>
      <c r="AE11" s="441">
        <v>-0.39</v>
      </c>
      <c r="AF11" s="442">
        <v>-0.24</v>
      </c>
      <c r="AG11" s="433"/>
      <c r="AH11" s="432"/>
      <c r="AI11" s="433" t="s">
        <v>279</v>
      </c>
      <c r="AJ11" s="385">
        <v>-0.62</v>
      </c>
      <c r="AK11" s="386">
        <v>-0.60000000000000009</v>
      </c>
      <c r="AL11" s="386">
        <v>-0.58000000000000007</v>
      </c>
      <c r="AM11" s="387">
        <v>-0.49</v>
      </c>
      <c r="AN11" s="387">
        <v>-0.49</v>
      </c>
      <c r="AO11" s="441">
        <v>-0.51</v>
      </c>
      <c r="AP11" s="441">
        <v>-0.47000000000000003</v>
      </c>
      <c r="AQ11" s="442">
        <v>-0.32</v>
      </c>
    </row>
    <row r="12" spans="1:43" ht="14.45" x14ac:dyDescent="0.3">
      <c r="A12" s="358"/>
      <c r="B12" t="s">
        <v>285</v>
      </c>
      <c r="C12" s="388">
        <v>-0.36</v>
      </c>
      <c r="D12" s="389">
        <v>-0.32</v>
      </c>
      <c r="E12" s="389">
        <v>-0.32</v>
      </c>
      <c r="F12" s="390">
        <v>-0.3</v>
      </c>
      <c r="G12" s="390">
        <v>-0.28999999999999998</v>
      </c>
      <c r="H12" s="443">
        <v>-0.3</v>
      </c>
      <c r="I12" s="443">
        <v>-0.28999999999999998</v>
      </c>
      <c r="J12" s="444">
        <v>-0.12</v>
      </c>
      <c r="K12" s="433"/>
      <c r="L12" s="432"/>
      <c r="M12" s="433" t="s">
        <v>285</v>
      </c>
      <c r="N12" s="388">
        <v>-0.39999999999999997</v>
      </c>
      <c r="O12" s="389">
        <v>-0.36</v>
      </c>
      <c r="P12" s="389">
        <v>-0.36</v>
      </c>
      <c r="Q12" s="390">
        <v>-0.33999999999999997</v>
      </c>
      <c r="R12" s="390">
        <v>-0.32999999999999996</v>
      </c>
      <c r="S12" s="443">
        <v>-0.32999999999999996</v>
      </c>
      <c r="T12" s="443">
        <v>-0.31999999999999995</v>
      </c>
      <c r="U12" s="444">
        <v>-0.15</v>
      </c>
      <c r="V12" s="433"/>
      <c r="W12" s="432"/>
      <c r="X12" s="433" t="s">
        <v>285</v>
      </c>
      <c r="Y12" s="388">
        <v>-0.48</v>
      </c>
      <c r="Z12" s="389">
        <v>-0.44</v>
      </c>
      <c r="AA12" s="389">
        <v>-0.44</v>
      </c>
      <c r="AB12" s="390">
        <v>-0.42</v>
      </c>
      <c r="AC12" s="390">
        <v>-0.41</v>
      </c>
      <c r="AD12" s="443">
        <v>-0.42</v>
      </c>
      <c r="AE12" s="443">
        <v>-0.41</v>
      </c>
      <c r="AF12" s="444">
        <v>-0.24</v>
      </c>
      <c r="AG12" s="433"/>
      <c r="AH12" s="432"/>
      <c r="AI12" s="433" t="s">
        <v>285</v>
      </c>
      <c r="AJ12" s="388">
        <v>-0.62</v>
      </c>
      <c r="AK12" s="389">
        <v>-0.58000000000000007</v>
      </c>
      <c r="AL12" s="389">
        <v>-0.58000000000000007</v>
      </c>
      <c r="AM12" s="390">
        <v>-0.5</v>
      </c>
      <c r="AN12" s="390">
        <v>-0.49</v>
      </c>
      <c r="AO12" s="443">
        <v>-0.5</v>
      </c>
      <c r="AP12" s="443">
        <v>-0.49</v>
      </c>
      <c r="AQ12" s="444">
        <v>-0.32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2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2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2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430" t="s">
        <v>323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430" t="s">
        <v>324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430" t="s">
        <v>325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-0.42</v>
      </c>
      <c r="D15" s="440">
        <v>-0.43</v>
      </c>
      <c r="E15" s="369">
        <v>-0.43</v>
      </c>
      <c r="F15" s="370">
        <v>-0.39</v>
      </c>
      <c r="G15" s="370">
        <v>-0.37</v>
      </c>
      <c r="H15" s="371">
        <v>-0.37</v>
      </c>
      <c r="I15" s="371">
        <v>-0.36</v>
      </c>
      <c r="J15" s="372">
        <v>-0.19</v>
      </c>
      <c r="K15" s="433"/>
      <c r="L15" s="432"/>
      <c r="M15" s="433" t="s">
        <v>186</v>
      </c>
      <c r="N15" s="368">
        <v>-0.44999999999999996</v>
      </c>
      <c r="O15" s="440">
        <v>-0.45999999999999996</v>
      </c>
      <c r="P15" s="369">
        <v>-0.45999999999999996</v>
      </c>
      <c r="Q15" s="370">
        <v>-0.41000000000000003</v>
      </c>
      <c r="R15" s="370">
        <v>-0.39</v>
      </c>
      <c r="S15" s="371">
        <v>-0.4</v>
      </c>
      <c r="T15" s="371">
        <v>-0.39</v>
      </c>
      <c r="U15" s="372">
        <v>-0.22</v>
      </c>
      <c r="V15" s="433"/>
      <c r="W15" s="432"/>
      <c r="X15" s="433" t="s">
        <v>186</v>
      </c>
      <c r="Y15" s="368">
        <v>-0.53</v>
      </c>
      <c r="Z15" s="440">
        <v>-0.54</v>
      </c>
      <c r="AA15" s="369">
        <v>-0.54</v>
      </c>
      <c r="AB15" s="370">
        <v>-0.48</v>
      </c>
      <c r="AC15" s="370">
        <v>-0.45999999999999996</v>
      </c>
      <c r="AD15" s="371">
        <v>-0.48</v>
      </c>
      <c r="AE15" s="371">
        <v>-0.47</v>
      </c>
      <c r="AF15" s="372">
        <v>-0.30000000000000004</v>
      </c>
      <c r="AG15" s="433"/>
      <c r="AH15" s="432"/>
      <c r="AI15" s="433" t="s">
        <v>186</v>
      </c>
      <c r="AJ15" s="368">
        <v>-0.66</v>
      </c>
      <c r="AK15" s="440">
        <v>-0.67</v>
      </c>
      <c r="AL15" s="369">
        <v>-0.67</v>
      </c>
      <c r="AM15" s="370">
        <v>-0.59000000000000008</v>
      </c>
      <c r="AN15" s="370">
        <v>-0.57000000000000006</v>
      </c>
      <c r="AO15" s="371">
        <v>-0.56000000000000005</v>
      </c>
      <c r="AP15" s="371">
        <v>-0.55000000000000004</v>
      </c>
      <c r="AQ15" s="372">
        <v>-0.38</v>
      </c>
    </row>
    <row r="16" spans="1:43" ht="14.45" x14ac:dyDescent="0.3">
      <c r="A16" s="358"/>
      <c r="B16" t="s">
        <v>213</v>
      </c>
      <c r="C16" s="373">
        <v>-0.45</v>
      </c>
      <c r="D16" s="374">
        <v>-0.43</v>
      </c>
      <c r="E16" s="375">
        <v>-0.4</v>
      </c>
      <c r="F16" s="376">
        <v>-0.38</v>
      </c>
      <c r="G16" s="376">
        <v>-0.39</v>
      </c>
      <c r="H16" s="377">
        <v>-0.37</v>
      </c>
      <c r="I16" s="377">
        <v>-0.38</v>
      </c>
      <c r="J16" s="378">
        <v>-0.19</v>
      </c>
      <c r="K16" s="433"/>
      <c r="L16" s="432"/>
      <c r="M16" s="433" t="s">
        <v>213</v>
      </c>
      <c r="N16" s="373">
        <v>-0.48</v>
      </c>
      <c r="O16" s="374">
        <v>-0.45999999999999996</v>
      </c>
      <c r="P16" s="375">
        <v>-0.43</v>
      </c>
      <c r="Q16" s="376">
        <v>-0.4</v>
      </c>
      <c r="R16" s="376">
        <v>-0.41000000000000003</v>
      </c>
      <c r="S16" s="377">
        <v>-0.4</v>
      </c>
      <c r="T16" s="377">
        <v>-0.41000000000000003</v>
      </c>
      <c r="U16" s="378">
        <v>-0.22</v>
      </c>
      <c r="V16" s="433"/>
      <c r="W16" s="432"/>
      <c r="X16" s="433" t="s">
        <v>213</v>
      </c>
      <c r="Y16" s="373">
        <v>-0.56000000000000005</v>
      </c>
      <c r="Z16" s="374">
        <v>-0.54</v>
      </c>
      <c r="AA16" s="375">
        <v>-0.51</v>
      </c>
      <c r="AB16" s="376">
        <v>-0.47</v>
      </c>
      <c r="AC16" s="376">
        <v>-0.48</v>
      </c>
      <c r="AD16" s="377">
        <v>-0.48</v>
      </c>
      <c r="AE16" s="377">
        <v>-0.49</v>
      </c>
      <c r="AF16" s="378">
        <v>-0.30000000000000004</v>
      </c>
      <c r="AG16" s="433"/>
      <c r="AH16" s="432"/>
      <c r="AI16" s="433" t="s">
        <v>213</v>
      </c>
      <c r="AJ16" s="373">
        <v>-0.69000000000000006</v>
      </c>
      <c r="AK16" s="374">
        <v>-0.67</v>
      </c>
      <c r="AL16" s="375">
        <v>-0.64000000000000012</v>
      </c>
      <c r="AM16" s="376">
        <v>-0.58000000000000007</v>
      </c>
      <c r="AN16" s="376">
        <v>-0.59000000000000008</v>
      </c>
      <c r="AO16" s="377">
        <v>-0.56000000000000005</v>
      </c>
      <c r="AP16" s="377">
        <v>-0.57000000000000006</v>
      </c>
      <c r="AQ16" s="378">
        <v>-0.38</v>
      </c>
    </row>
    <row r="17" spans="1:43" ht="14.45" x14ac:dyDescent="0.3">
      <c r="A17" s="358"/>
      <c r="B17" t="s">
        <v>233</v>
      </c>
      <c r="C17" s="379">
        <v>-0.44</v>
      </c>
      <c r="D17" s="380">
        <v>-0.42</v>
      </c>
      <c r="E17" s="381">
        <v>-0.41</v>
      </c>
      <c r="F17" s="376">
        <v>-0.38</v>
      </c>
      <c r="G17" s="376">
        <v>-0.37</v>
      </c>
      <c r="H17" s="377">
        <v>-0.37</v>
      </c>
      <c r="I17" s="377">
        <v>-0.35</v>
      </c>
      <c r="J17" s="378">
        <v>-0.19</v>
      </c>
      <c r="K17" s="433"/>
      <c r="L17" s="432"/>
      <c r="M17" s="433" t="s">
        <v>233</v>
      </c>
      <c r="N17" s="379">
        <v>-0.47</v>
      </c>
      <c r="O17" s="380">
        <v>-0.44999999999999996</v>
      </c>
      <c r="P17" s="381">
        <v>-0.43999999999999995</v>
      </c>
      <c r="Q17" s="376">
        <v>-0.4</v>
      </c>
      <c r="R17" s="376">
        <v>-0.39</v>
      </c>
      <c r="S17" s="377">
        <v>-0.4</v>
      </c>
      <c r="T17" s="377">
        <v>-0.38</v>
      </c>
      <c r="U17" s="378">
        <v>-0.22</v>
      </c>
      <c r="V17" s="433"/>
      <c r="W17" s="432"/>
      <c r="X17" s="433" t="s">
        <v>233</v>
      </c>
      <c r="Y17" s="379">
        <v>-0.55000000000000004</v>
      </c>
      <c r="Z17" s="380">
        <v>-0.53</v>
      </c>
      <c r="AA17" s="381">
        <v>-0.52</v>
      </c>
      <c r="AB17" s="376">
        <v>-0.47</v>
      </c>
      <c r="AC17" s="376">
        <v>-0.45999999999999996</v>
      </c>
      <c r="AD17" s="377">
        <v>-0.48</v>
      </c>
      <c r="AE17" s="377">
        <v>-0.45999999999999996</v>
      </c>
      <c r="AF17" s="378">
        <v>-0.30000000000000004</v>
      </c>
      <c r="AG17" s="433"/>
      <c r="AH17" s="432"/>
      <c r="AI17" s="433" t="s">
        <v>233</v>
      </c>
      <c r="AJ17" s="379">
        <v>-0.68</v>
      </c>
      <c r="AK17" s="380">
        <v>-0.66</v>
      </c>
      <c r="AL17" s="381">
        <v>-0.65</v>
      </c>
      <c r="AM17" s="376">
        <v>-0.58000000000000007</v>
      </c>
      <c r="AN17" s="376">
        <v>-0.57000000000000006</v>
      </c>
      <c r="AO17" s="377">
        <v>-0.56000000000000005</v>
      </c>
      <c r="AP17" s="377">
        <v>-0.54</v>
      </c>
      <c r="AQ17" s="378">
        <v>-0.38</v>
      </c>
    </row>
    <row r="18" spans="1:43" ht="14.45" x14ac:dyDescent="0.3">
      <c r="A18" s="358"/>
      <c r="B18" t="s">
        <v>215</v>
      </c>
      <c r="C18" s="382">
        <v>-0.42</v>
      </c>
      <c r="D18" s="383">
        <v>-0.39999999999999997</v>
      </c>
      <c r="E18" s="383">
        <v>-0.39999999999999997</v>
      </c>
      <c r="F18" s="384">
        <v>-0.37</v>
      </c>
      <c r="G18" s="384">
        <v>-0.36</v>
      </c>
      <c r="H18" s="393">
        <v>-0.37</v>
      </c>
      <c r="I18" s="393">
        <v>-0.36</v>
      </c>
      <c r="J18" s="394">
        <v>-0.14000000000000001</v>
      </c>
      <c r="K18" s="433"/>
      <c r="L18" s="432"/>
      <c r="M18" s="433" t="s">
        <v>215</v>
      </c>
      <c r="N18" s="382">
        <v>-0.44999999999999996</v>
      </c>
      <c r="O18" s="383">
        <v>-0.42999999999999994</v>
      </c>
      <c r="P18" s="383">
        <v>-0.42999999999999994</v>
      </c>
      <c r="Q18" s="384">
        <v>-0.39</v>
      </c>
      <c r="R18" s="384">
        <v>-0.38</v>
      </c>
      <c r="S18" s="393">
        <v>-0.4</v>
      </c>
      <c r="T18" s="393">
        <v>-0.39</v>
      </c>
      <c r="U18" s="394">
        <v>-0.17</v>
      </c>
      <c r="V18" s="433"/>
      <c r="W18" s="432"/>
      <c r="X18" s="433" t="s">
        <v>215</v>
      </c>
      <c r="Y18" s="382">
        <v>-0.53</v>
      </c>
      <c r="Z18" s="383">
        <v>-0.51</v>
      </c>
      <c r="AA18" s="383">
        <v>-0.51</v>
      </c>
      <c r="AB18" s="384">
        <v>-0.47</v>
      </c>
      <c r="AC18" s="384">
        <v>-0.45999999999999996</v>
      </c>
      <c r="AD18" s="393">
        <v>-0.48</v>
      </c>
      <c r="AE18" s="393">
        <v>-0.47</v>
      </c>
      <c r="AF18" s="394">
        <v>-0.25</v>
      </c>
      <c r="AG18" s="433"/>
      <c r="AH18" s="432"/>
      <c r="AI18" s="433" t="s">
        <v>215</v>
      </c>
      <c r="AJ18" s="382">
        <v>-0.67</v>
      </c>
      <c r="AK18" s="383">
        <v>-0.65</v>
      </c>
      <c r="AL18" s="383">
        <v>-0.65</v>
      </c>
      <c r="AM18" s="384">
        <v>-0.55000000000000004</v>
      </c>
      <c r="AN18" s="384">
        <v>-0.54</v>
      </c>
      <c r="AO18" s="393">
        <v>-0.56000000000000005</v>
      </c>
      <c r="AP18" s="393">
        <v>-0.55000000000000004</v>
      </c>
      <c r="AQ18" s="394">
        <v>-0.33000000000000007</v>
      </c>
    </row>
    <row r="19" spans="1:43" ht="14.45" x14ac:dyDescent="0.3">
      <c r="A19" s="358"/>
      <c r="B19" t="s">
        <v>250</v>
      </c>
      <c r="C19" s="382">
        <v>-0.42</v>
      </c>
      <c r="D19" s="383">
        <v>-0.39999999999999997</v>
      </c>
      <c r="E19" s="383">
        <v>-0.39</v>
      </c>
      <c r="F19" s="384">
        <v>-0.37</v>
      </c>
      <c r="G19" s="384">
        <v>-0.36</v>
      </c>
      <c r="H19" s="393">
        <v>-0.36</v>
      </c>
      <c r="I19" s="393">
        <v>-0.35</v>
      </c>
      <c r="J19" s="394">
        <v>-0.14000000000000001</v>
      </c>
      <c r="K19" s="433"/>
      <c r="L19" s="432"/>
      <c r="M19" s="433" t="s">
        <v>250</v>
      </c>
      <c r="N19" s="382">
        <v>-0.44999999999999996</v>
      </c>
      <c r="O19" s="383">
        <v>-0.42999999999999994</v>
      </c>
      <c r="P19" s="383">
        <v>-0.42</v>
      </c>
      <c r="Q19" s="384">
        <v>-0.39</v>
      </c>
      <c r="R19" s="384">
        <v>-0.38</v>
      </c>
      <c r="S19" s="393">
        <v>-0.39</v>
      </c>
      <c r="T19" s="393">
        <v>-0.38</v>
      </c>
      <c r="U19" s="394">
        <v>-0.17</v>
      </c>
      <c r="V19" s="433"/>
      <c r="W19" s="432"/>
      <c r="X19" s="433" t="s">
        <v>250</v>
      </c>
      <c r="Y19" s="382">
        <v>-0.53</v>
      </c>
      <c r="Z19" s="383">
        <v>-0.51</v>
      </c>
      <c r="AA19" s="383">
        <v>-0.5</v>
      </c>
      <c r="AB19" s="384">
        <v>-0.47</v>
      </c>
      <c r="AC19" s="384">
        <v>-0.45999999999999996</v>
      </c>
      <c r="AD19" s="393">
        <v>-0.47</v>
      </c>
      <c r="AE19" s="393">
        <v>-0.45999999999999996</v>
      </c>
      <c r="AF19" s="394">
        <v>-0.25</v>
      </c>
      <c r="AG19" s="433"/>
      <c r="AH19" s="432"/>
      <c r="AI19" s="433" t="s">
        <v>250</v>
      </c>
      <c r="AJ19" s="382">
        <v>-0.67</v>
      </c>
      <c r="AK19" s="383">
        <v>-0.65</v>
      </c>
      <c r="AL19" s="383">
        <v>-0.64000000000000012</v>
      </c>
      <c r="AM19" s="384">
        <v>-0.55000000000000004</v>
      </c>
      <c r="AN19" s="384">
        <v>-0.54</v>
      </c>
      <c r="AO19" s="393">
        <v>-0.55000000000000004</v>
      </c>
      <c r="AP19" s="393">
        <v>-0.54</v>
      </c>
      <c r="AQ19" s="394">
        <v>-0.33000000000000007</v>
      </c>
    </row>
    <row r="20" spans="1:43" ht="14.45" x14ac:dyDescent="0.3">
      <c r="A20" s="358"/>
      <c r="B20" t="s">
        <v>258</v>
      </c>
      <c r="C20" s="382">
        <v>-0.43</v>
      </c>
      <c r="D20" s="383">
        <v>-0.39</v>
      </c>
      <c r="E20" s="383">
        <v>-0.39</v>
      </c>
      <c r="F20" s="384">
        <v>-0.36</v>
      </c>
      <c r="G20" s="384">
        <v>-0.36</v>
      </c>
      <c r="H20" s="393">
        <v>-0.36</v>
      </c>
      <c r="I20" s="393">
        <v>-0.36</v>
      </c>
      <c r="J20" s="394">
        <v>-0.14000000000000001</v>
      </c>
      <c r="K20" s="433"/>
      <c r="L20" s="432"/>
      <c r="M20" s="433" t="s">
        <v>258</v>
      </c>
      <c r="N20" s="382">
        <v>-0.45999999999999996</v>
      </c>
      <c r="O20" s="383">
        <v>-0.42</v>
      </c>
      <c r="P20" s="383">
        <v>-0.42</v>
      </c>
      <c r="Q20" s="384">
        <v>-0.38</v>
      </c>
      <c r="R20" s="384">
        <v>-0.38</v>
      </c>
      <c r="S20" s="393">
        <v>-0.39</v>
      </c>
      <c r="T20" s="393">
        <v>-0.39</v>
      </c>
      <c r="U20" s="394">
        <v>-0.17</v>
      </c>
      <c r="V20" s="433"/>
      <c r="W20" s="432"/>
      <c r="X20" s="433" t="s">
        <v>258</v>
      </c>
      <c r="Y20" s="382">
        <v>-0.54</v>
      </c>
      <c r="Z20" s="383">
        <v>-0.5</v>
      </c>
      <c r="AA20" s="383">
        <v>-0.5</v>
      </c>
      <c r="AB20" s="384">
        <v>-0.45999999999999996</v>
      </c>
      <c r="AC20" s="384">
        <v>-0.45999999999999996</v>
      </c>
      <c r="AD20" s="393">
        <v>-0.47</v>
      </c>
      <c r="AE20" s="393">
        <v>-0.47</v>
      </c>
      <c r="AF20" s="394">
        <v>-0.25</v>
      </c>
      <c r="AG20" s="433"/>
      <c r="AH20" s="432"/>
      <c r="AI20" s="433" t="s">
        <v>258</v>
      </c>
      <c r="AJ20" s="382">
        <v>-0.68</v>
      </c>
      <c r="AK20" s="383">
        <v>-0.64000000000000012</v>
      </c>
      <c r="AL20" s="383">
        <v>-0.64000000000000012</v>
      </c>
      <c r="AM20" s="384">
        <v>-0.54</v>
      </c>
      <c r="AN20" s="384">
        <v>-0.54</v>
      </c>
      <c r="AO20" s="393">
        <v>-0.55000000000000004</v>
      </c>
      <c r="AP20" s="393">
        <v>-0.55000000000000004</v>
      </c>
      <c r="AQ20" s="394">
        <v>-0.33000000000000007</v>
      </c>
    </row>
    <row r="21" spans="1:43" ht="14.45" x14ac:dyDescent="0.3">
      <c r="A21" s="358"/>
      <c r="B21" t="s">
        <v>265</v>
      </c>
      <c r="C21" s="385">
        <v>-0.41</v>
      </c>
      <c r="D21" s="386">
        <v>-0.39999999999999997</v>
      </c>
      <c r="E21" s="386">
        <v>-0.38999999999999996</v>
      </c>
      <c r="F21" s="387">
        <v>-0.37</v>
      </c>
      <c r="G21" s="387">
        <v>-0.37</v>
      </c>
      <c r="H21" s="441">
        <v>-0.36</v>
      </c>
      <c r="I21" s="441">
        <v>-0.37</v>
      </c>
      <c r="J21" s="442">
        <v>-0.16</v>
      </c>
      <c r="K21" s="433"/>
      <c r="L21" s="432"/>
      <c r="M21" s="433" t="s">
        <v>265</v>
      </c>
      <c r="N21" s="385">
        <v>-0.43999999999999995</v>
      </c>
      <c r="O21" s="386">
        <v>-0.42999999999999994</v>
      </c>
      <c r="P21" s="386">
        <v>-0.41999999999999993</v>
      </c>
      <c r="Q21" s="387">
        <v>-0.4</v>
      </c>
      <c r="R21" s="387">
        <v>-0.4</v>
      </c>
      <c r="S21" s="441">
        <v>-0.38</v>
      </c>
      <c r="T21" s="441">
        <v>-0.39</v>
      </c>
      <c r="U21" s="442">
        <v>-0.18</v>
      </c>
      <c r="V21" s="433"/>
      <c r="W21" s="432"/>
      <c r="X21" s="433" t="s">
        <v>265</v>
      </c>
      <c r="Y21" s="385">
        <v>-0.52</v>
      </c>
      <c r="Z21" s="386">
        <v>-0.51</v>
      </c>
      <c r="AA21" s="386">
        <v>-0.5</v>
      </c>
      <c r="AB21" s="387">
        <v>-0.48</v>
      </c>
      <c r="AC21" s="387">
        <v>-0.48</v>
      </c>
      <c r="AD21" s="441">
        <v>-0.47</v>
      </c>
      <c r="AE21" s="441">
        <v>-0.48</v>
      </c>
      <c r="AF21" s="442">
        <v>-0.27</v>
      </c>
      <c r="AG21" s="433"/>
      <c r="AH21" s="432"/>
      <c r="AI21" s="433" t="s">
        <v>265</v>
      </c>
      <c r="AJ21" s="385">
        <v>-0.66</v>
      </c>
      <c r="AK21" s="386">
        <v>-0.65</v>
      </c>
      <c r="AL21" s="386">
        <v>-0.64</v>
      </c>
      <c r="AM21" s="387">
        <v>-0.56000000000000005</v>
      </c>
      <c r="AN21" s="387">
        <v>-0.56000000000000005</v>
      </c>
      <c r="AO21" s="441">
        <v>-0.55000000000000004</v>
      </c>
      <c r="AP21" s="441">
        <v>-0.56000000000000005</v>
      </c>
      <c r="AQ21" s="442">
        <v>-0.35</v>
      </c>
    </row>
    <row r="22" spans="1:43" ht="14.45" x14ac:dyDescent="0.3">
      <c r="A22" s="358"/>
      <c r="B22" t="s">
        <v>273</v>
      </c>
      <c r="C22" s="385">
        <v>-0.39999999999999997</v>
      </c>
      <c r="D22" s="386">
        <v>-0.38</v>
      </c>
      <c r="E22" s="386">
        <v>-0.37</v>
      </c>
      <c r="F22" s="387">
        <v>-0.35</v>
      </c>
      <c r="G22" s="387">
        <v>-0.33999999999999997</v>
      </c>
      <c r="H22" s="441">
        <v>-0.33999999999999997</v>
      </c>
      <c r="I22" s="441">
        <v>-0.32</v>
      </c>
      <c r="J22" s="442">
        <v>-0.16</v>
      </c>
      <c r="K22" s="433"/>
      <c r="L22" s="432"/>
      <c r="M22" s="433" t="s">
        <v>273</v>
      </c>
      <c r="N22" s="385">
        <v>-0.42999999999999994</v>
      </c>
      <c r="O22" s="386">
        <v>-0.41000000000000003</v>
      </c>
      <c r="P22" s="386">
        <v>-0.4</v>
      </c>
      <c r="Q22" s="387">
        <v>-0.38</v>
      </c>
      <c r="R22" s="387">
        <v>-0.37</v>
      </c>
      <c r="S22" s="441">
        <v>-0.36</v>
      </c>
      <c r="T22" s="441">
        <v>-0.34000000000000008</v>
      </c>
      <c r="U22" s="442">
        <v>-0.18</v>
      </c>
      <c r="V22" s="433"/>
      <c r="W22" s="432"/>
      <c r="X22" s="433" t="s">
        <v>273</v>
      </c>
      <c r="Y22" s="385">
        <v>-0.51</v>
      </c>
      <c r="Z22" s="386">
        <v>-0.49</v>
      </c>
      <c r="AA22" s="386">
        <v>-0.48</v>
      </c>
      <c r="AB22" s="387">
        <v>-0.45999999999999996</v>
      </c>
      <c r="AC22" s="387">
        <v>-0.44999999999999996</v>
      </c>
      <c r="AD22" s="441">
        <v>-0.44999999999999996</v>
      </c>
      <c r="AE22" s="441">
        <v>-0.43000000000000005</v>
      </c>
      <c r="AF22" s="442">
        <v>-0.27</v>
      </c>
      <c r="AG22" s="433"/>
      <c r="AH22" s="432"/>
      <c r="AI22" s="433" t="s">
        <v>273</v>
      </c>
      <c r="AJ22" s="385">
        <v>-0.65</v>
      </c>
      <c r="AK22" s="386">
        <v>-0.63000000000000012</v>
      </c>
      <c r="AL22" s="386">
        <v>-0.62000000000000011</v>
      </c>
      <c r="AM22" s="387">
        <v>-0.54</v>
      </c>
      <c r="AN22" s="387">
        <v>-0.53</v>
      </c>
      <c r="AO22" s="441">
        <v>-0.53</v>
      </c>
      <c r="AP22" s="441">
        <v>-0.51</v>
      </c>
      <c r="AQ22" s="442">
        <v>-0.35</v>
      </c>
    </row>
    <row r="23" spans="1:43" ht="14.45" x14ac:dyDescent="0.3">
      <c r="A23" s="358"/>
      <c r="B23" t="s">
        <v>279</v>
      </c>
      <c r="C23" s="385">
        <v>-0.39999999999999997</v>
      </c>
      <c r="D23" s="386">
        <v>-0.38</v>
      </c>
      <c r="E23" s="386">
        <v>-0.36</v>
      </c>
      <c r="F23" s="387">
        <v>-0.32999999999999996</v>
      </c>
      <c r="G23" s="387">
        <v>-0.32999999999999996</v>
      </c>
      <c r="H23" s="441">
        <v>-0.35</v>
      </c>
      <c r="I23" s="441">
        <v>-0.31</v>
      </c>
      <c r="J23" s="442">
        <v>-0.16</v>
      </c>
      <c r="K23" s="433"/>
      <c r="L23" s="432"/>
      <c r="M23" s="433" t="s">
        <v>279</v>
      </c>
      <c r="N23" s="385">
        <v>-0.42999999999999994</v>
      </c>
      <c r="O23" s="386">
        <v>-0.41000000000000003</v>
      </c>
      <c r="P23" s="386">
        <v>-0.39</v>
      </c>
      <c r="Q23" s="387">
        <v>-0.36</v>
      </c>
      <c r="R23" s="387">
        <v>-0.36</v>
      </c>
      <c r="S23" s="441">
        <v>-0.37</v>
      </c>
      <c r="T23" s="441">
        <v>-0.33000000000000007</v>
      </c>
      <c r="U23" s="442">
        <v>-0.18</v>
      </c>
      <c r="V23" s="433"/>
      <c r="W23" s="432"/>
      <c r="X23" s="433" t="s">
        <v>279</v>
      </c>
      <c r="Y23" s="385">
        <v>-0.51</v>
      </c>
      <c r="Z23" s="386">
        <v>-0.49</v>
      </c>
      <c r="AA23" s="386">
        <v>-0.47</v>
      </c>
      <c r="AB23" s="387">
        <v>-0.43999999999999995</v>
      </c>
      <c r="AC23" s="387">
        <v>-0.43999999999999995</v>
      </c>
      <c r="AD23" s="441">
        <v>-0.45999999999999996</v>
      </c>
      <c r="AE23" s="441">
        <v>-0.42000000000000004</v>
      </c>
      <c r="AF23" s="442">
        <v>-0.27</v>
      </c>
      <c r="AG23" s="433"/>
      <c r="AH23" s="432"/>
      <c r="AI23" s="433" t="s">
        <v>279</v>
      </c>
      <c r="AJ23" s="385">
        <v>-0.65</v>
      </c>
      <c r="AK23" s="386">
        <v>-0.63000000000000012</v>
      </c>
      <c r="AL23" s="386">
        <v>-0.6100000000000001</v>
      </c>
      <c r="AM23" s="387">
        <v>-0.52</v>
      </c>
      <c r="AN23" s="387">
        <v>-0.52</v>
      </c>
      <c r="AO23" s="441">
        <v>-0.54</v>
      </c>
      <c r="AP23" s="441">
        <v>-0.5</v>
      </c>
      <c r="AQ23" s="442">
        <v>-0.35</v>
      </c>
    </row>
    <row r="24" spans="1:43" ht="14.45" x14ac:dyDescent="0.3">
      <c r="A24" s="358"/>
      <c r="B24" t="s">
        <v>285</v>
      </c>
      <c r="C24" s="388">
        <v>-0.39999999999999997</v>
      </c>
      <c r="D24" s="389">
        <v>-0.36</v>
      </c>
      <c r="E24" s="389">
        <v>-0.36</v>
      </c>
      <c r="F24" s="390">
        <v>-0.33999999999999997</v>
      </c>
      <c r="G24" s="390">
        <v>-0.32999999999999996</v>
      </c>
      <c r="H24" s="443">
        <v>-0.33999999999999997</v>
      </c>
      <c r="I24" s="443">
        <v>-0.32999999999999996</v>
      </c>
      <c r="J24" s="444">
        <v>-0.16</v>
      </c>
      <c r="K24" s="433"/>
      <c r="L24" s="432"/>
      <c r="M24" s="433" t="s">
        <v>285</v>
      </c>
      <c r="N24" s="388">
        <v>-0.42999999999999994</v>
      </c>
      <c r="O24" s="389">
        <v>-0.39</v>
      </c>
      <c r="P24" s="389">
        <v>-0.39</v>
      </c>
      <c r="Q24" s="390">
        <v>-0.37</v>
      </c>
      <c r="R24" s="390">
        <v>-0.36</v>
      </c>
      <c r="S24" s="443">
        <v>-0.36</v>
      </c>
      <c r="T24" s="443">
        <v>-0.35</v>
      </c>
      <c r="U24" s="444">
        <v>-0.18</v>
      </c>
      <c r="V24" s="433"/>
      <c r="W24" s="432"/>
      <c r="X24" s="433" t="s">
        <v>285</v>
      </c>
      <c r="Y24" s="388">
        <v>-0.51</v>
      </c>
      <c r="Z24" s="389">
        <v>-0.47</v>
      </c>
      <c r="AA24" s="389">
        <v>-0.47</v>
      </c>
      <c r="AB24" s="390">
        <v>-0.44999999999999996</v>
      </c>
      <c r="AC24" s="390">
        <v>-0.43999999999999995</v>
      </c>
      <c r="AD24" s="443">
        <v>-0.44999999999999996</v>
      </c>
      <c r="AE24" s="443">
        <v>-0.43999999999999995</v>
      </c>
      <c r="AF24" s="444">
        <v>-0.27</v>
      </c>
      <c r="AG24" s="433"/>
      <c r="AH24" s="432"/>
      <c r="AI24" s="433" t="s">
        <v>285</v>
      </c>
      <c r="AJ24" s="388">
        <v>-0.65</v>
      </c>
      <c r="AK24" s="389">
        <v>-0.6100000000000001</v>
      </c>
      <c r="AL24" s="389">
        <v>-0.6100000000000001</v>
      </c>
      <c r="AM24" s="390">
        <v>-0.53</v>
      </c>
      <c r="AN24" s="390">
        <v>-0.52</v>
      </c>
      <c r="AO24" s="443">
        <v>-0.53</v>
      </c>
      <c r="AP24" s="443">
        <v>-0.52</v>
      </c>
      <c r="AQ24" s="444">
        <v>-0.35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2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2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2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430" t="s">
        <v>327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430" t="s">
        <v>328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430" t="s">
        <v>329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-0.51</v>
      </c>
      <c r="D27" s="440">
        <v>-0.52</v>
      </c>
      <c r="E27" s="369">
        <v>-0.52</v>
      </c>
      <c r="F27" s="370">
        <v>-0.49</v>
      </c>
      <c r="G27" s="370">
        <v>-0.47</v>
      </c>
      <c r="H27" s="371">
        <v>-0.48</v>
      </c>
      <c r="I27" s="371">
        <v>-0.47</v>
      </c>
      <c r="J27" s="372">
        <v>-0.3</v>
      </c>
      <c r="K27" s="433"/>
      <c r="L27" s="432"/>
      <c r="M27" s="433" t="s">
        <v>186</v>
      </c>
      <c r="N27" s="368">
        <v>-0.55000000000000004</v>
      </c>
      <c r="O27" s="440">
        <v>-0.56000000000000005</v>
      </c>
      <c r="P27" s="369">
        <v>-0.56000000000000005</v>
      </c>
      <c r="Q27" s="370">
        <v>-0.52</v>
      </c>
      <c r="R27" s="370">
        <v>-0.5</v>
      </c>
      <c r="S27" s="371">
        <v>-0.51</v>
      </c>
      <c r="T27" s="371">
        <v>-0.5</v>
      </c>
      <c r="U27" s="372">
        <v>-0.32999999999999996</v>
      </c>
      <c r="V27" s="433"/>
      <c r="W27" s="432"/>
      <c r="X27" s="433" t="s">
        <v>186</v>
      </c>
      <c r="Y27" s="368">
        <v>-0.60000000000000009</v>
      </c>
      <c r="Z27" s="440">
        <v>-0.6100000000000001</v>
      </c>
      <c r="AA27" s="369">
        <v>-0.6100000000000001</v>
      </c>
      <c r="AB27" s="370">
        <v>-0.57000000000000006</v>
      </c>
      <c r="AC27" s="370">
        <v>-0.55000000000000004</v>
      </c>
      <c r="AD27" s="371">
        <v>-0.56000000000000005</v>
      </c>
      <c r="AE27" s="371">
        <v>-0.55000000000000004</v>
      </c>
      <c r="AF27" s="372">
        <v>-0.37999999999999995</v>
      </c>
      <c r="AG27" s="433"/>
      <c r="AH27" s="432"/>
      <c r="AI27" s="433" t="s">
        <v>186</v>
      </c>
      <c r="AJ27" s="368">
        <v>-0.65000000000000013</v>
      </c>
      <c r="AK27" s="440">
        <v>-0.66000000000000014</v>
      </c>
      <c r="AL27" s="369">
        <v>-0.66000000000000014</v>
      </c>
      <c r="AM27" s="370">
        <v>-0.62000000000000011</v>
      </c>
      <c r="AN27" s="370">
        <v>-0.60000000000000009</v>
      </c>
      <c r="AO27" s="371">
        <v>-0.6100000000000001</v>
      </c>
      <c r="AP27" s="371">
        <v>-0.60000000000000009</v>
      </c>
      <c r="AQ27" s="372">
        <v>-0.42999999999999994</v>
      </c>
    </row>
    <row r="28" spans="1:43" x14ac:dyDescent="0.25">
      <c r="A28" s="358"/>
      <c r="B28" t="s">
        <v>213</v>
      </c>
      <c r="C28" s="373">
        <v>-0.54</v>
      </c>
      <c r="D28" s="374">
        <v>-0.52</v>
      </c>
      <c r="E28" s="375">
        <v>-0.49</v>
      </c>
      <c r="F28" s="376">
        <v>-0.48</v>
      </c>
      <c r="G28" s="376">
        <v>-0.49</v>
      </c>
      <c r="H28" s="377">
        <v>-0.48</v>
      </c>
      <c r="I28" s="377">
        <v>-0.49</v>
      </c>
      <c r="J28" s="378">
        <v>-0.3</v>
      </c>
      <c r="K28" s="433"/>
      <c r="L28" s="432"/>
      <c r="M28" s="433" t="s">
        <v>213</v>
      </c>
      <c r="N28" s="373">
        <v>-0.58000000000000007</v>
      </c>
      <c r="O28" s="374">
        <v>-0.56000000000000005</v>
      </c>
      <c r="P28" s="375">
        <v>-0.53</v>
      </c>
      <c r="Q28" s="376">
        <v>-0.51</v>
      </c>
      <c r="R28" s="376">
        <v>-0.52</v>
      </c>
      <c r="S28" s="377">
        <v>-0.51</v>
      </c>
      <c r="T28" s="377">
        <v>-0.52</v>
      </c>
      <c r="U28" s="378">
        <v>-0.32999999999999996</v>
      </c>
      <c r="V28" s="433"/>
      <c r="W28" s="432"/>
      <c r="X28" s="433" t="s">
        <v>213</v>
      </c>
      <c r="Y28" s="373">
        <v>-0.63000000000000012</v>
      </c>
      <c r="Z28" s="374">
        <v>-0.6100000000000001</v>
      </c>
      <c r="AA28" s="375">
        <v>-0.58000000000000007</v>
      </c>
      <c r="AB28" s="376">
        <v>-0.56000000000000005</v>
      </c>
      <c r="AC28" s="376">
        <v>-0.57000000000000006</v>
      </c>
      <c r="AD28" s="377">
        <v>-0.56000000000000005</v>
      </c>
      <c r="AE28" s="377">
        <v>-0.57000000000000006</v>
      </c>
      <c r="AF28" s="378">
        <v>-0.37999999999999995</v>
      </c>
      <c r="AG28" s="433"/>
      <c r="AH28" s="432"/>
      <c r="AI28" s="433" t="s">
        <v>213</v>
      </c>
      <c r="AJ28" s="373">
        <v>-0.68000000000000016</v>
      </c>
      <c r="AK28" s="374">
        <v>-0.66000000000000014</v>
      </c>
      <c r="AL28" s="375">
        <v>-0.63000000000000012</v>
      </c>
      <c r="AM28" s="376">
        <v>-0.6100000000000001</v>
      </c>
      <c r="AN28" s="376">
        <v>-0.62000000000000011</v>
      </c>
      <c r="AO28" s="377">
        <v>-0.6100000000000001</v>
      </c>
      <c r="AP28" s="377">
        <v>-0.62000000000000011</v>
      </c>
      <c r="AQ28" s="378">
        <v>-0.42999999999999994</v>
      </c>
    </row>
    <row r="29" spans="1:43" x14ac:dyDescent="0.25">
      <c r="A29" s="358"/>
      <c r="B29" t="s">
        <v>233</v>
      </c>
      <c r="C29" s="379">
        <v>-0.53</v>
      </c>
      <c r="D29" s="380">
        <v>-0.51</v>
      </c>
      <c r="E29" s="381">
        <v>-0.5</v>
      </c>
      <c r="F29" s="376">
        <v>-0.48</v>
      </c>
      <c r="G29" s="376">
        <v>-0.47</v>
      </c>
      <c r="H29" s="377">
        <v>-0.48</v>
      </c>
      <c r="I29" s="377">
        <v>-0.45999999999999996</v>
      </c>
      <c r="J29" s="378">
        <v>-0.3</v>
      </c>
      <c r="K29" s="433"/>
      <c r="L29" s="432"/>
      <c r="M29" s="433" t="s">
        <v>233</v>
      </c>
      <c r="N29" s="379">
        <v>-0.57000000000000006</v>
      </c>
      <c r="O29" s="380">
        <v>-0.55000000000000004</v>
      </c>
      <c r="P29" s="381">
        <v>-0.54</v>
      </c>
      <c r="Q29" s="376">
        <v>-0.51</v>
      </c>
      <c r="R29" s="376">
        <v>-0.5</v>
      </c>
      <c r="S29" s="377">
        <v>-0.51</v>
      </c>
      <c r="T29" s="377">
        <v>-0.49</v>
      </c>
      <c r="U29" s="378">
        <v>-0.32999999999999996</v>
      </c>
      <c r="V29" s="433"/>
      <c r="W29" s="432"/>
      <c r="X29" s="433" t="s">
        <v>233</v>
      </c>
      <c r="Y29" s="379">
        <v>-0.62000000000000011</v>
      </c>
      <c r="Z29" s="380">
        <v>-0.60000000000000009</v>
      </c>
      <c r="AA29" s="381">
        <v>-0.59000000000000008</v>
      </c>
      <c r="AB29" s="376">
        <v>-0.56000000000000005</v>
      </c>
      <c r="AC29" s="376">
        <v>-0.55000000000000004</v>
      </c>
      <c r="AD29" s="377">
        <v>-0.56000000000000005</v>
      </c>
      <c r="AE29" s="377">
        <v>-0.54</v>
      </c>
      <c r="AF29" s="378">
        <v>-0.37999999999999995</v>
      </c>
      <c r="AG29" s="433"/>
      <c r="AH29" s="432"/>
      <c r="AI29" s="433" t="s">
        <v>233</v>
      </c>
      <c r="AJ29" s="379">
        <v>-0.67000000000000015</v>
      </c>
      <c r="AK29" s="380">
        <v>-0.65000000000000013</v>
      </c>
      <c r="AL29" s="381">
        <v>-0.64000000000000012</v>
      </c>
      <c r="AM29" s="376">
        <v>-0.6100000000000001</v>
      </c>
      <c r="AN29" s="376">
        <v>-0.60000000000000009</v>
      </c>
      <c r="AO29" s="377">
        <v>-0.6100000000000001</v>
      </c>
      <c r="AP29" s="377">
        <v>-0.59000000000000008</v>
      </c>
      <c r="AQ29" s="378">
        <v>-0.42999999999999994</v>
      </c>
    </row>
    <row r="30" spans="1:43" x14ac:dyDescent="0.25">
      <c r="A30" s="358"/>
      <c r="B30" t="s">
        <v>215</v>
      </c>
      <c r="C30" s="382">
        <v>-0.52</v>
      </c>
      <c r="D30" s="383">
        <v>-0.5</v>
      </c>
      <c r="E30" s="383">
        <v>-0.5</v>
      </c>
      <c r="F30" s="384">
        <v>-0.47</v>
      </c>
      <c r="G30" s="384">
        <v>-0.45999999999999996</v>
      </c>
      <c r="H30" s="393">
        <v>-0.46</v>
      </c>
      <c r="I30" s="393">
        <v>-0.45</v>
      </c>
      <c r="J30" s="394">
        <v>-0.23</v>
      </c>
      <c r="K30" s="433"/>
      <c r="L30" s="432"/>
      <c r="M30" s="433" t="s">
        <v>215</v>
      </c>
      <c r="N30" s="382">
        <v>-0.55000000000000004</v>
      </c>
      <c r="O30" s="383">
        <v>-0.53</v>
      </c>
      <c r="P30" s="383">
        <v>-0.53</v>
      </c>
      <c r="Q30" s="384">
        <v>-0.5</v>
      </c>
      <c r="R30" s="384">
        <v>-0.49</v>
      </c>
      <c r="S30" s="393">
        <v>-0.49</v>
      </c>
      <c r="T30" s="393">
        <v>-0.48</v>
      </c>
      <c r="U30" s="394">
        <v>-0.26</v>
      </c>
      <c r="V30" s="433"/>
      <c r="W30" s="432"/>
      <c r="X30" s="433" t="s">
        <v>215</v>
      </c>
      <c r="Y30" s="382">
        <v>-0.59000000000000008</v>
      </c>
      <c r="Z30" s="383">
        <v>-0.57000000000000006</v>
      </c>
      <c r="AA30" s="383">
        <v>-0.57000000000000006</v>
      </c>
      <c r="AB30" s="384">
        <v>-0.54</v>
      </c>
      <c r="AC30" s="384">
        <v>-0.53</v>
      </c>
      <c r="AD30" s="393">
        <v>-0.53</v>
      </c>
      <c r="AE30" s="393">
        <v>-0.52</v>
      </c>
      <c r="AF30" s="394">
        <v>-0.3</v>
      </c>
      <c r="AG30" s="433"/>
      <c r="AH30" s="432"/>
      <c r="AI30" s="433" t="s">
        <v>215</v>
      </c>
      <c r="AJ30" s="382">
        <v>-0.63000000000000012</v>
      </c>
      <c r="AK30" s="383">
        <v>-0.6100000000000001</v>
      </c>
      <c r="AL30" s="383">
        <v>-0.6100000000000001</v>
      </c>
      <c r="AM30" s="384">
        <v>-0.58000000000000007</v>
      </c>
      <c r="AN30" s="384">
        <v>-0.57000000000000006</v>
      </c>
      <c r="AO30" s="393">
        <v>-0.57000000000000006</v>
      </c>
      <c r="AP30" s="393">
        <v>-0.56000000000000005</v>
      </c>
      <c r="AQ30" s="394">
        <v>-0.33999999999999997</v>
      </c>
    </row>
    <row r="31" spans="1:43" x14ac:dyDescent="0.25">
      <c r="A31" s="358"/>
      <c r="B31" t="s">
        <v>250</v>
      </c>
      <c r="C31" s="382">
        <v>-0.52</v>
      </c>
      <c r="D31" s="383">
        <v>-0.5</v>
      </c>
      <c r="E31" s="383">
        <v>-0.49</v>
      </c>
      <c r="F31" s="384">
        <v>-0.47</v>
      </c>
      <c r="G31" s="384">
        <v>-0.45999999999999996</v>
      </c>
      <c r="H31" s="393">
        <v>-0.45</v>
      </c>
      <c r="I31" s="393">
        <v>-0.44</v>
      </c>
      <c r="J31" s="394">
        <v>-0.23</v>
      </c>
      <c r="K31" s="433"/>
      <c r="L31" s="432"/>
      <c r="M31" s="433" t="s">
        <v>250</v>
      </c>
      <c r="N31" s="382">
        <v>-0.55000000000000004</v>
      </c>
      <c r="O31" s="383">
        <v>-0.53</v>
      </c>
      <c r="P31" s="383">
        <v>-0.52</v>
      </c>
      <c r="Q31" s="384">
        <v>-0.5</v>
      </c>
      <c r="R31" s="384">
        <v>-0.49</v>
      </c>
      <c r="S31" s="393">
        <v>-0.48</v>
      </c>
      <c r="T31" s="393">
        <v>-0.47</v>
      </c>
      <c r="U31" s="394">
        <v>-0.26</v>
      </c>
      <c r="V31" s="433"/>
      <c r="W31" s="432"/>
      <c r="X31" s="433" t="s">
        <v>250</v>
      </c>
      <c r="Y31" s="382">
        <v>-0.59000000000000008</v>
      </c>
      <c r="Z31" s="383">
        <v>-0.57000000000000006</v>
      </c>
      <c r="AA31" s="383">
        <v>-0.56000000000000005</v>
      </c>
      <c r="AB31" s="384">
        <v>-0.54</v>
      </c>
      <c r="AC31" s="384">
        <v>-0.53</v>
      </c>
      <c r="AD31" s="393">
        <v>-0.52</v>
      </c>
      <c r="AE31" s="393">
        <v>-0.51</v>
      </c>
      <c r="AF31" s="394">
        <v>-0.3</v>
      </c>
      <c r="AG31" s="433"/>
      <c r="AH31" s="432"/>
      <c r="AI31" s="433" t="s">
        <v>250</v>
      </c>
      <c r="AJ31" s="382">
        <v>-0.63000000000000012</v>
      </c>
      <c r="AK31" s="383">
        <v>-0.6100000000000001</v>
      </c>
      <c r="AL31" s="383">
        <v>-0.60000000000000009</v>
      </c>
      <c r="AM31" s="384">
        <v>-0.58000000000000007</v>
      </c>
      <c r="AN31" s="384">
        <v>-0.57000000000000006</v>
      </c>
      <c r="AO31" s="393">
        <v>-0.56000000000000005</v>
      </c>
      <c r="AP31" s="393">
        <v>-0.55000000000000004</v>
      </c>
      <c r="AQ31" s="394">
        <v>-0.33999999999999997</v>
      </c>
    </row>
    <row r="32" spans="1:43" x14ac:dyDescent="0.25">
      <c r="A32" s="358"/>
      <c r="B32" t="s">
        <v>258</v>
      </c>
      <c r="C32" s="382">
        <v>-0.53</v>
      </c>
      <c r="D32" s="383">
        <v>-0.49</v>
      </c>
      <c r="E32" s="383">
        <v>-0.49</v>
      </c>
      <c r="F32" s="384">
        <v>-0.45999999999999996</v>
      </c>
      <c r="G32" s="384">
        <v>-0.45999999999999996</v>
      </c>
      <c r="H32" s="393">
        <v>-0.45</v>
      </c>
      <c r="I32" s="393">
        <v>-0.45</v>
      </c>
      <c r="J32" s="394">
        <v>-0.23</v>
      </c>
      <c r="K32" s="433"/>
      <c r="L32" s="432"/>
      <c r="M32" s="433" t="s">
        <v>258</v>
      </c>
      <c r="N32" s="382">
        <v>-0.56000000000000005</v>
      </c>
      <c r="O32" s="383">
        <v>-0.52</v>
      </c>
      <c r="P32" s="383">
        <v>-0.52</v>
      </c>
      <c r="Q32" s="384">
        <v>-0.49</v>
      </c>
      <c r="R32" s="384">
        <v>-0.49</v>
      </c>
      <c r="S32" s="393">
        <v>-0.48</v>
      </c>
      <c r="T32" s="393">
        <v>-0.48</v>
      </c>
      <c r="U32" s="394">
        <v>-0.26</v>
      </c>
      <c r="V32" s="433"/>
      <c r="W32" s="432"/>
      <c r="X32" s="433" t="s">
        <v>258</v>
      </c>
      <c r="Y32" s="382">
        <v>-0.60000000000000009</v>
      </c>
      <c r="Z32" s="383">
        <v>-0.56000000000000005</v>
      </c>
      <c r="AA32" s="383">
        <v>-0.56000000000000005</v>
      </c>
      <c r="AB32" s="384">
        <v>-0.53</v>
      </c>
      <c r="AC32" s="384">
        <v>-0.53</v>
      </c>
      <c r="AD32" s="393">
        <v>-0.52</v>
      </c>
      <c r="AE32" s="393">
        <v>-0.52</v>
      </c>
      <c r="AF32" s="394">
        <v>-0.3</v>
      </c>
      <c r="AG32" s="433"/>
      <c r="AH32" s="432"/>
      <c r="AI32" s="433" t="s">
        <v>258</v>
      </c>
      <c r="AJ32" s="382">
        <v>-0.64000000000000012</v>
      </c>
      <c r="AK32" s="383">
        <v>-0.60000000000000009</v>
      </c>
      <c r="AL32" s="383">
        <v>-0.60000000000000009</v>
      </c>
      <c r="AM32" s="384">
        <v>-0.57000000000000006</v>
      </c>
      <c r="AN32" s="384">
        <v>-0.57000000000000006</v>
      </c>
      <c r="AO32" s="393">
        <v>-0.56000000000000005</v>
      </c>
      <c r="AP32" s="393">
        <v>-0.56000000000000005</v>
      </c>
      <c r="AQ32" s="394">
        <v>-0.33999999999999997</v>
      </c>
    </row>
    <row r="33" spans="1:43" x14ac:dyDescent="0.25">
      <c r="A33" s="358"/>
      <c r="B33" t="s">
        <v>265</v>
      </c>
      <c r="C33" s="385">
        <v>-0.5</v>
      </c>
      <c r="D33" s="386">
        <v>-0.49</v>
      </c>
      <c r="E33" s="386">
        <v>-0.48</v>
      </c>
      <c r="F33" s="387">
        <v>-0.45</v>
      </c>
      <c r="G33" s="387">
        <v>-0.45</v>
      </c>
      <c r="H33" s="441">
        <v>-0.44</v>
      </c>
      <c r="I33" s="441">
        <v>-0.45</v>
      </c>
      <c r="J33" s="442">
        <v>-0.24</v>
      </c>
      <c r="K33" s="433"/>
      <c r="L33" s="432"/>
      <c r="M33" s="433" t="s">
        <v>265</v>
      </c>
      <c r="N33" s="385">
        <v>-0.53</v>
      </c>
      <c r="O33" s="386">
        <v>-0.52</v>
      </c>
      <c r="P33" s="386">
        <v>-0.51</v>
      </c>
      <c r="Q33" s="387">
        <v>-0.48</v>
      </c>
      <c r="R33" s="387">
        <v>-0.48</v>
      </c>
      <c r="S33" s="441">
        <v>-0.47</v>
      </c>
      <c r="T33" s="441">
        <v>-0.48</v>
      </c>
      <c r="U33" s="442">
        <v>-0.27</v>
      </c>
      <c r="V33" s="433"/>
      <c r="W33" s="432"/>
      <c r="X33" s="433" t="s">
        <v>265</v>
      </c>
      <c r="Y33" s="385">
        <v>-0.57000000000000006</v>
      </c>
      <c r="Z33" s="386">
        <v>-0.56000000000000005</v>
      </c>
      <c r="AA33" s="386">
        <v>-0.55000000000000004</v>
      </c>
      <c r="AB33" s="387">
        <v>-0.52</v>
      </c>
      <c r="AC33" s="387">
        <v>-0.52</v>
      </c>
      <c r="AD33" s="441">
        <v>-0.51</v>
      </c>
      <c r="AE33" s="441">
        <v>-0.52</v>
      </c>
      <c r="AF33" s="442">
        <v>-0.31</v>
      </c>
      <c r="AG33" s="433"/>
      <c r="AH33" s="432"/>
      <c r="AI33" s="433" t="s">
        <v>265</v>
      </c>
      <c r="AJ33" s="385">
        <v>-0.6100000000000001</v>
      </c>
      <c r="AK33" s="386">
        <v>-0.60000000000000009</v>
      </c>
      <c r="AL33" s="386">
        <v>-0.59000000000000008</v>
      </c>
      <c r="AM33" s="387">
        <v>-0.56000000000000005</v>
      </c>
      <c r="AN33" s="387">
        <v>-0.56000000000000005</v>
      </c>
      <c r="AO33" s="441">
        <v>-0.55000000000000004</v>
      </c>
      <c r="AP33" s="441">
        <v>-0.56000000000000005</v>
      </c>
      <c r="AQ33" s="442">
        <v>-0.35</v>
      </c>
    </row>
    <row r="34" spans="1:43" x14ac:dyDescent="0.25">
      <c r="A34" s="358"/>
      <c r="B34" t="s">
        <v>273</v>
      </c>
      <c r="C34" s="385">
        <v>-0.49</v>
      </c>
      <c r="D34" s="386">
        <v>-0.47000000000000003</v>
      </c>
      <c r="E34" s="386">
        <v>-0.46</v>
      </c>
      <c r="F34" s="387">
        <v>-0.43</v>
      </c>
      <c r="G34" s="387">
        <v>-0.42</v>
      </c>
      <c r="H34" s="441">
        <v>-0.42</v>
      </c>
      <c r="I34" s="441">
        <v>-0.4</v>
      </c>
      <c r="J34" s="442">
        <v>-0.24</v>
      </c>
      <c r="K34" s="433"/>
      <c r="L34" s="432"/>
      <c r="M34" s="433" t="s">
        <v>273</v>
      </c>
      <c r="N34" s="385">
        <v>-0.52</v>
      </c>
      <c r="O34" s="386">
        <v>-0.5</v>
      </c>
      <c r="P34" s="386">
        <v>-0.49</v>
      </c>
      <c r="Q34" s="387">
        <v>-0.45999999999999996</v>
      </c>
      <c r="R34" s="387">
        <v>-0.44999999999999996</v>
      </c>
      <c r="S34" s="441">
        <v>-0.44999999999999996</v>
      </c>
      <c r="T34" s="441">
        <v>-0.43000000000000005</v>
      </c>
      <c r="U34" s="442">
        <v>-0.27</v>
      </c>
      <c r="V34" s="433"/>
      <c r="W34" s="432"/>
      <c r="X34" s="433" t="s">
        <v>273</v>
      </c>
      <c r="Y34" s="385">
        <v>-0.56000000000000005</v>
      </c>
      <c r="Z34" s="386">
        <v>-0.54</v>
      </c>
      <c r="AA34" s="386">
        <v>-0.53</v>
      </c>
      <c r="AB34" s="387">
        <v>-0.49999999999999994</v>
      </c>
      <c r="AC34" s="387">
        <v>-0.48999999999999994</v>
      </c>
      <c r="AD34" s="441">
        <v>-0.48999999999999994</v>
      </c>
      <c r="AE34" s="441">
        <v>-0.47000000000000003</v>
      </c>
      <c r="AF34" s="442">
        <v>-0.31</v>
      </c>
      <c r="AG34" s="433"/>
      <c r="AH34" s="432"/>
      <c r="AI34" s="433" t="s">
        <v>273</v>
      </c>
      <c r="AJ34" s="385">
        <v>-0.60000000000000009</v>
      </c>
      <c r="AK34" s="386">
        <v>-0.58000000000000007</v>
      </c>
      <c r="AL34" s="386">
        <v>-0.57000000000000006</v>
      </c>
      <c r="AM34" s="387">
        <v>-0.53999999999999992</v>
      </c>
      <c r="AN34" s="387">
        <v>-0.52999999999999992</v>
      </c>
      <c r="AO34" s="441">
        <v>-0.52999999999999992</v>
      </c>
      <c r="AP34" s="441">
        <v>-0.51</v>
      </c>
      <c r="AQ34" s="442">
        <v>-0.35</v>
      </c>
    </row>
    <row r="35" spans="1:43" x14ac:dyDescent="0.25">
      <c r="A35" s="358"/>
      <c r="B35" t="s">
        <v>279</v>
      </c>
      <c r="C35" s="385">
        <v>-0.49</v>
      </c>
      <c r="D35" s="386">
        <v>-0.47000000000000003</v>
      </c>
      <c r="E35" s="386">
        <v>-0.45</v>
      </c>
      <c r="F35" s="387">
        <v>-0.41</v>
      </c>
      <c r="G35" s="387">
        <v>-0.41</v>
      </c>
      <c r="H35" s="441">
        <v>-0.43</v>
      </c>
      <c r="I35" s="441">
        <v>-0.39</v>
      </c>
      <c r="J35" s="442">
        <v>-0.24</v>
      </c>
      <c r="K35" s="433"/>
      <c r="L35" s="432"/>
      <c r="M35" s="433" t="s">
        <v>279</v>
      </c>
      <c r="N35" s="385">
        <v>-0.52</v>
      </c>
      <c r="O35" s="386">
        <v>-0.5</v>
      </c>
      <c r="P35" s="386">
        <v>-0.48</v>
      </c>
      <c r="Q35" s="387">
        <v>-0.43999999999999995</v>
      </c>
      <c r="R35" s="387">
        <v>-0.43999999999999995</v>
      </c>
      <c r="S35" s="441">
        <v>-0.45999999999999996</v>
      </c>
      <c r="T35" s="441">
        <v>-0.42000000000000004</v>
      </c>
      <c r="U35" s="442">
        <v>-0.27</v>
      </c>
      <c r="V35" s="433"/>
      <c r="W35" s="432"/>
      <c r="X35" s="433" t="s">
        <v>279</v>
      </c>
      <c r="Y35" s="385">
        <v>-0.56000000000000005</v>
      </c>
      <c r="Z35" s="386">
        <v>-0.54</v>
      </c>
      <c r="AA35" s="386">
        <v>-0.52</v>
      </c>
      <c r="AB35" s="387">
        <v>-0.47999999999999993</v>
      </c>
      <c r="AC35" s="387">
        <v>-0.47999999999999993</v>
      </c>
      <c r="AD35" s="441">
        <v>-0.49999999999999994</v>
      </c>
      <c r="AE35" s="441">
        <v>-0.46</v>
      </c>
      <c r="AF35" s="442">
        <v>-0.31</v>
      </c>
      <c r="AG35" s="433"/>
      <c r="AH35" s="432"/>
      <c r="AI35" s="433" t="s">
        <v>279</v>
      </c>
      <c r="AJ35" s="385">
        <v>-0.60000000000000009</v>
      </c>
      <c r="AK35" s="386">
        <v>-0.58000000000000007</v>
      </c>
      <c r="AL35" s="386">
        <v>-0.56000000000000005</v>
      </c>
      <c r="AM35" s="387">
        <v>-0.51999999999999991</v>
      </c>
      <c r="AN35" s="387">
        <v>-0.51999999999999991</v>
      </c>
      <c r="AO35" s="441">
        <v>-0.53999999999999992</v>
      </c>
      <c r="AP35" s="441">
        <v>-0.5</v>
      </c>
      <c r="AQ35" s="442">
        <v>-0.35</v>
      </c>
    </row>
    <row r="36" spans="1:43" x14ac:dyDescent="0.25">
      <c r="A36" s="358"/>
      <c r="B36" t="s">
        <v>285</v>
      </c>
      <c r="C36" s="388">
        <v>-0.49</v>
      </c>
      <c r="D36" s="389">
        <v>-0.45</v>
      </c>
      <c r="E36" s="389">
        <v>-0.45</v>
      </c>
      <c r="F36" s="390">
        <v>-0.42</v>
      </c>
      <c r="G36" s="390">
        <v>-0.41</v>
      </c>
      <c r="H36" s="443">
        <v>-0.42</v>
      </c>
      <c r="I36" s="443">
        <v>-0.41</v>
      </c>
      <c r="J36" s="444">
        <v>-0.24</v>
      </c>
      <c r="K36" s="433"/>
      <c r="L36" s="432"/>
      <c r="M36" s="433" t="s">
        <v>285</v>
      </c>
      <c r="N36" s="388">
        <v>-0.52</v>
      </c>
      <c r="O36" s="389">
        <v>-0.48</v>
      </c>
      <c r="P36" s="389">
        <v>-0.48</v>
      </c>
      <c r="Q36" s="390">
        <v>-0.44999999999999996</v>
      </c>
      <c r="R36" s="390">
        <v>-0.43999999999999995</v>
      </c>
      <c r="S36" s="443">
        <v>-0.44999999999999996</v>
      </c>
      <c r="T36" s="443">
        <v>-0.43999999999999995</v>
      </c>
      <c r="U36" s="444">
        <v>-0.27</v>
      </c>
      <c r="V36" s="433"/>
      <c r="W36" s="432"/>
      <c r="X36" s="433" t="s">
        <v>285</v>
      </c>
      <c r="Y36" s="388">
        <v>-0.56000000000000005</v>
      </c>
      <c r="Z36" s="389">
        <v>-0.52</v>
      </c>
      <c r="AA36" s="389">
        <v>-0.52</v>
      </c>
      <c r="AB36" s="390">
        <v>-0.48999999999999994</v>
      </c>
      <c r="AC36" s="390">
        <v>-0.47999999999999993</v>
      </c>
      <c r="AD36" s="443">
        <v>-0.48999999999999994</v>
      </c>
      <c r="AE36" s="443">
        <v>-0.47999999999999993</v>
      </c>
      <c r="AF36" s="444">
        <v>-0.31</v>
      </c>
      <c r="AG36" s="433"/>
      <c r="AH36" s="432"/>
      <c r="AI36" s="433" t="s">
        <v>285</v>
      </c>
      <c r="AJ36" s="388">
        <v>-0.60000000000000009</v>
      </c>
      <c r="AK36" s="389">
        <v>-0.56000000000000005</v>
      </c>
      <c r="AL36" s="389">
        <v>-0.56000000000000005</v>
      </c>
      <c r="AM36" s="390">
        <v>-0.52999999999999992</v>
      </c>
      <c r="AN36" s="390">
        <v>-0.51999999999999991</v>
      </c>
      <c r="AO36" s="443">
        <v>-0.52999999999999992</v>
      </c>
      <c r="AP36" s="443">
        <v>-0.51999999999999991</v>
      </c>
      <c r="AQ36" s="444">
        <v>-0.35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2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2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2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430" t="s">
        <v>331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430" t="s">
        <v>332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430" t="s">
        <v>333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-0.59</v>
      </c>
      <c r="D39" s="440">
        <v>-0.61</v>
      </c>
      <c r="E39" s="369">
        <v>-0.58000000000000007</v>
      </c>
      <c r="F39" s="370">
        <v>-0.55000000000000004</v>
      </c>
      <c r="G39" s="370">
        <v>-0.55000000000000004</v>
      </c>
      <c r="H39" s="371">
        <v>-0.54</v>
      </c>
      <c r="I39" s="371">
        <v>-0.53</v>
      </c>
      <c r="J39" s="372">
        <v>-0.37</v>
      </c>
      <c r="K39" s="433"/>
      <c r="L39" s="432"/>
      <c r="M39" s="433" t="s">
        <v>186</v>
      </c>
      <c r="N39" s="368">
        <v>-0.63</v>
      </c>
      <c r="O39" s="440">
        <v>-0.65</v>
      </c>
      <c r="P39" s="369">
        <v>-0.62000000000000011</v>
      </c>
      <c r="Q39" s="370">
        <v>-0.58000000000000007</v>
      </c>
      <c r="R39" s="370">
        <v>-0.58000000000000007</v>
      </c>
      <c r="S39" s="371">
        <v>-0.57000000000000006</v>
      </c>
      <c r="T39" s="371">
        <v>-0.56000000000000005</v>
      </c>
      <c r="U39" s="372">
        <v>-0.4</v>
      </c>
      <c r="V39" s="433"/>
      <c r="W39" s="432"/>
      <c r="X39" s="433" t="s">
        <v>186</v>
      </c>
      <c r="Y39" s="368">
        <v>-0.67</v>
      </c>
      <c r="Z39" s="440">
        <v>-0.69000000000000006</v>
      </c>
      <c r="AA39" s="369">
        <v>-0.66000000000000014</v>
      </c>
      <c r="AB39" s="370">
        <v>-0.62000000000000011</v>
      </c>
      <c r="AC39" s="370">
        <v>-0.62000000000000011</v>
      </c>
      <c r="AD39" s="371">
        <v>-0.6100000000000001</v>
      </c>
      <c r="AE39" s="371">
        <v>-0.60000000000000009</v>
      </c>
      <c r="AF39" s="372">
        <v>-0.44</v>
      </c>
      <c r="AG39" s="433"/>
      <c r="AH39" s="432"/>
      <c r="AI39" s="433" t="s">
        <v>186</v>
      </c>
      <c r="AJ39" s="368">
        <v>-0.71000000000000008</v>
      </c>
      <c r="AK39" s="440">
        <v>-0.73000000000000009</v>
      </c>
      <c r="AL39" s="369">
        <v>-0.70000000000000018</v>
      </c>
      <c r="AM39" s="370">
        <v>-0.66000000000000014</v>
      </c>
      <c r="AN39" s="370">
        <v>-0.66000000000000014</v>
      </c>
      <c r="AO39" s="371">
        <v>-0.65000000000000013</v>
      </c>
      <c r="AP39" s="371">
        <v>-0.64000000000000012</v>
      </c>
      <c r="AQ39" s="372">
        <v>-0.48</v>
      </c>
    </row>
    <row r="40" spans="1:43" x14ac:dyDescent="0.25">
      <c r="A40" s="358"/>
      <c r="B40" t="s">
        <v>213</v>
      </c>
      <c r="C40" s="373">
        <v>-0.62</v>
      </c>
      <c r="D40" s="374">
        <v>-0.59000000000000008</v>
      </c>
      <c r="E40" s="375">
        <v>-0.58000000000000007</v>
      </c>
      <c r="F40" s="376">
        <v>-0.56000000000000005</v>
      </c>
      <c r="G40" s="376">
        <v>-0.54</v>
      </c>
      <c r="H40" s="377">
        <v>-0.54</v>
      </c>
      <c r="I40" s="377">
        <v>-0.52</v>
      </c>
      <c r="J40" s="378">
        <v>-0.37</v>
      </c>
      <c r="K40" s="433"/>
      <c r="L40" s="432"/>
      <c r="M40" s="433" t="s">
        <v>213</v>
      </c>
      <c r="N40" s="373">
        <v>-0.66</v>
      </c>
      <c r="O40" s="374">
        <v>-0.63000000000000012</v>
      </c>
      <c r="P40" s="375">
        <v>-0.62000000000000011</v>
      </c>
      <c r="Q40" s="376">
        <v>-0.59000000000000008</v>
      </c>
      <c r="R40" s="376">
        <v>-0.57000000000000006</v>
      </c>
      <c r="S40" s="377">
        <v>-0.57000000000000006</v>
      </c>
      <c r="T40" s="377">
        <v>-0.55000000000000004</v>
      </c>
      <c r="U40" s="378">
        <v>-0.4</v>
      </c>
      <c r="V40" s="433"/>
      <c r="W40" s="432"/>
      <c r="X40" s="433" t="s">
        <v>213</v>
      </c>
      <c r="Y40" s="373">
        <v>-0.70000000000000007</v>
      </c>
      <c r="Z40" s="374">
        <v>-0.67000000000000015</v>
      </c>
      <c r="AA40" s="375">
        <v>-0.66000000000000014</v>
      </c>
      <c r="AB40" s="376">
        <v>-0.63000000000000012</v>
      </c>
      <c r="AC40" s="376">
        <v>-0.6100000000000001</v>
      </c>
      <c r="AD40" s="377">
        <v>-0.6100000000000001</v>
      </c>
      <c r="AE40" s="377">
        <v>-0.59000000000000008</v>
      </c>
      <c r="AF40" s="378">
        <v>-0.44</v>
      </c>
      <c r="AG40" s="433"/>
      <c r="AH40" s="432"/>
      <c r="AI40" s="433" t="s">
        <v>213</v>
      </c>
      <c r="AJ40" s="373">
        <v>-0.7400000000000001</v>
      </c>
      <c r="AK40" s="374">
        <v>-0.71000000000000019</v>
      </c>
      <c r="AL40" s="375">
        <v>-0.70000000000000018</v>
      </c>
      <c r="AM40" s="376">
        <v>-0.67000000000000015</v>
      </c>
      <c r="AN40" s="376">
        <v>-0.65000000000000013</v>
      </c>
      <c r="AO40" s="377">
        <v>-0.65000000000000013</v>
      </c>
      <c r="AP40" s="377">
        <v>-0.63000000000000012</v>
      </c>
      <c r="AQ40" s="378">
        <v>-0.48</v>
      </c>
    </row>
    <row r="41" spans="1:43" x14ac:dyDescent="0.25">
      <c r="A41" s="358"/>
      <c r="B41" t="s">
        <v>233</v>
      </c>
      <c r="C41" s="379">
        <v>-0.58000000000000007</v>
      </c>
      <c r="D41" s="380">
        <v>-0.58000000000000007</v>
      </c>
      <c r="E41" s="381">
        <v>-0.54</v>
      </c>
      <c r="F41" s="376">
        <v>-0.53</v>
      </c>
      <c r="G41" s="376">
        <v>-0.53</v>
      </c>
      <c r="H41" s="377">
        <v>-0.53</v>
      </c>
      <c r="I41" s="377">
        <v>-0.52</v>
      </c>
      <c r="J41" s="378">
        <v>-0.37</v>
      </c>
      <c r="K41" s="433"/>
      <c r="L41" s="432"/>
      <c r="M41" s="433" t="s">
        <v>233</v>
      </c>
      <c r="N41" s="379">
        <v>-0.62000000000000011</v>
      </c>
      <c r="O41" s="380">
        <v>-0.62000000000000011</v>
      </c>
      <c r="P41" s="381">
        <v>-0.58000000000000007</v>
      </c>
      <c r="Q41" s="376">
        <v>-0.56000000000000005</v>
      </c>
      <c r="R41" s="376">
        <v>-0.56000000000000005</v>
      </c>
      <c r="S41" s="377">
        <v>-0.56000000000000005</v>
      </c>
      <c r="T41" s="377">
        <v>-0.55000000000000004</v>
      </c>
      <c r="U41" s="378">
        <v>-0.4</v>
      </c>
      <c r="V41" s="433"/>
      <c r="W41" s="432"/>
      <c r="X41" s="433" t="s">
        <v>233</v>
      </c>
      <c r="Y41" s="379">
        <v>-0.66000000000000014</v>
      </c>
      <c r="Z41" s="380">
        <v>-0.66000000000000014</v>
      </c>
      <c r="AA41" s="381">
        <v>-0.62000000000000011</v>
      </c>
      <c r="AB41" s="376">
        <v>-0.60000000000000009</v>
      </c>
      <c r="AC41" s="376">
        <v>-0.60000000000000009</v>
      </c>
      <c r="AD41" s="377">
        <v>-0.60000000000000009</v>
      </c>
      <c r="AE41" s="377">
        <v>-0.59000000000000008</v>
      </c>
      <c r="AF41" s="378">
        <v>-0.44</v>
      </c>
      <c r="AG41" s="433"/>
      <c r="AH41" s="432"/>
      <c r="AI41" s="433" t="s">
        <v>233</v>
      </c>
      <c r="AJ41" s="379">
        <v>-0.70000000000000018</v>
      </c>
      <c r="AK41" s="380">
        <v>-0.70000000000000018</v>
      </c>
      <c r="AL41" s="381">
        <v>-0.66000000000000014</v>
      </c>
      <c r="AM41" s="376">
        <v>-0.64000000000000012</v>
      </c>
      <c r="AN41" s="376">
        <v>-0.64000000000000012</v>
      </c>
      <c r="AO41" s="377">
        <v>-0.64000000000000012</v>
      </c>
      <c r="AP41" s="377">
        <v>-0.63000000000000012</v>
      </c>
      <c r="AQ41" s="378">
        <v>-0.48</v>
      </c>
    </row>
    <row r="42" spans="1:43" x14ac:dyDescent="0.25">
      <c r="A42" s="358"/>
      <c r="B42" t="s">
        <v>215</v>
      </c>
      <c r="C42" s="382">
        <v>-0.58000000000000007</v>
      </c>
      <c r="D42" s="383">
        <v>-0.56000000000000005</v>
      </c>
      <c r="E42" s="383">
        <v>-0.55000000000000004</v>
      </c>
      <c r="F42" s="384">
        <v>-0.54</v>
      </c>
      <c r="G42" s="384">
        <v>-0.53</v>
      </c>
      <c r="H42" s="393">
        <v>-0.54</v>
      </c>
      <c r="I42" s="393">
        <v>-0.54</v>
      </c>
      <c r="J42" s="394">
        <v>-0.34</v>
      </c>
      <c r="K42" s="433"/>
      <c r="L42" s="432"/>
      <c r="M42" s="433" t="s">
        <v>215</v>
      </c>
      <c r="N42" s="382">
        <v>-0.6100000000000001</v>
      </c>
      <c r="O42" s="383">
        <v>-0.59000000000000008</v>
      </c>
      <c r="P42" s="383">
        <v>-0.58000000000000007</v>
      </c>
      <c r="Q42" s="384">
        <v>-0.57000000000000006</v>
      </c>
      <c r="R42" s="384">
        <v>-0.56000000000000005</v>
      </c>
      <c r="S42" s="393">
        <v>-0.57000000000000006</v>
      </c>
      <c r="T42" s="393">
        <v>-0.57000000000000006</v>
      </c>
      <c r="U42" s="394">
        <v>-0.37</v>
      </c>
      <c r="V42" s="433"/>
      <c r="W42" s="432"/>
      <c r="X42" s="433" t="s">
        <v>215</v>
      </c>
      <c r="Y42" s="382">
        <v>-0.65000000000000013</v>
      </c>
      <c r="Z42" s="383">
        <v>-0.63000000000000012</v>
      </c>
      <c r="AA42" s="383">
        <v>-0.62000000000000011</v>
      </c>
      <c r="AB42" s="384">
        <v>-0.6100000000000001</v>
      </c>
      <c r="AC42" s="384">
        <v>-0.60000000000000009</v>
      </c>
      <c r="AD42" s="393">
        <v>-0.6100000000000001</v>
      </c>
      <c r="AE42" s="393">
        <v>-0.6100000000000001</v>
      </c>
      <c r="AF42" s="394">
        <v>-0.41</v>
      </c>
      <c r="AG42" s="433"/>
      <c r="AH42" s="432"/>
      <c r="AI42" s="433" t="s">
        <v>215</v>
      </c>
      <c r="AJ42" s="382">
        <v>-0.69000000000000017</v>
      </c>
      <c r="AK42" s="383">
        <v>-0.67000000000000015</v>
      </c>
      <c r="AL42" s="383">
        <v>-0.66000000000000014</v>
      </c>
      <c r="AM42" s="384">
        <v>-0.65000000000000013</v>
      </c>
      <c r="AN42" s="384">
        <v>-0.64000000000000012</v>
      </c>
      <c r="AO42" s="393">
        <v>-0.65000000000000013</v>
      </c>
      <c r="AP42" s="393">
        <v>-0.65000000000000013</v>
      </c>
      <c r="AQ42" s="394">
        <v>-0.44999999999999996</v>
      </c>
    </row>
    <row r="43" spans="1:43" x14ac:dyDescent="0.25">
      <c r="A43" s="358"/>
      <c r="B43" t="s">
        <v>250</v>
      </c>
      <c r="C43" s="382">
        <v>-0.58000000000000007</v>
      </c>
      <c r="D43" s="383">
        <v>-0.56000000000000005</v>
      </c>
      <c r="E43" s="383">
        <v>-0.54</v>
      </c>
      <c r="F43" s="384">
        <v>-0.54</v>
      </c>
      <c r="G43" s="384">
        <v>-0.53</v>
      </c>
      <c r="H43" s="393">
        <v>-0.54</v>
      </c>
      <c r="I43" s="393">
        <v>-0.54</v>
      </c>
      <c r="J43" s="394">
        <v>-0.33</v>
      </c>
      <c r="K43" s="433"/>
      <c r="L43" s="432"/>
      <c r="M43" s="433" t="s">
        <v>250</v>
      </c>
      <c r="N43" s="382">
        <v>-0.6100000000000001</v>
      </c>
      <c r="O43" s="383">
        <v>-0.59000000000000008</v>
      </c>
      <c r="P43" s="383">
        <v>-0.57000000000000006</v>
      </c>
      <c r="Q43" s="384">
        <v>-0.57000000000000006</v>
      </c>
      <c r="R43" s="384">
        <v>-0.56000000000000005</v>
      </c>
      <c r="S43" s="393">
        <v>-0.57000000000000006</v>
      </c>
      <c r="T43" s="393">
        <v>-0.57000000000000006</v>
      </c>
      <c r="U43" s="394">
        <v>-0.36</v>
      </c>
      <c r="V43" s="433"/>
      <c r="W43" s="432"/>
      <c r="X43" s="433" t="s">
        <v>250</v>
      </c>
      <c r="Y43" s="382">
        <v>-0.65000000000000013</v>
      </c>
      <c r="Z43" s="383">
        <v>-0.63000000000000012</v>
      </c>
      <c r="AA43" s="383">
        <v>-0.6100000000000001</v>
      </c>
      <c r="AB43" s="384">
        <v>-0.6100000000000001</v>
      </c>
      <c r="AC43" s="384">
        <v>-0.60000000000000009</v>
      </c>
      <c r="AD43" s="393">
        <v>-0.6100000000000001</v>
      </c>
      <c r="AE43" s="393">
        <v>-0.6100000000000001</v>
      </c>
      <c r="AF43" s="394">
        <v>-0.39999999999999997</v>
      </c>
      <c r="AG43" s="433"/>
      <c r="AH43" s="432"/>
      <c r="AI43" s="433" t="s">
        <v>250</v>
      </c>
      <c r="AJ43" s="382">
        <v>-0.69000000000000017</v>
      </c>
      <c r="AK43" s="383">
        <v>-0.67000000000000015</v>
      </c>
      <c r="AL43" s="383">
        <v>-0.65000000000000013</v>
      </c>
      <c r="AM43" s="384">
        <v>-0.65000000000000013</v>
      </c>
      <c r="AN43" s="384">
        <v>-0.64000000000000012</v>
      </c>
      <c r="AO43" s="393">
        <v>-0.65000000000000013</v>
      </c>
      <c r="AP43" s="393">
        <v>-0.65000000000000013</v>
      </c>
      <c r="AQ43" s="394">
        <v>-0.43999999999999995</v>
      </c>
    </row>
    <row r="44" spans="1:43" x14ac:dyDescent="0.25">
      <c r="A44" s="358"/>
      <c r="B44" t="s">
        <v>258</v>
      </c>
      <c r="C44" s="382">
        <v>-0.58000000000000007</v>
      </c>
      <c r="D44" s="383">
        <v>-0.56000000000000005</v>
      </c>
      <c r="E44" s="383">
        <v>-0.55000000000000004</v>
      </c>
      <c r="F44" s="384">
        <v>-0.54</v>
      </c>
      <c r="G44" s="384">
        <v>-0.52</v>
      </c>
      <c r="H44" s="393">
        <v>-0.54</v>
      </c>
      <c r="I44" s="393">
        <v>-0.53</v>
      </c>
      <c r="J44" s="394">
        <v>-0.33</v>
      </c>
      <c r="K44" s="433"/>
      <c r="L44" s="432"/>
      <c r="M44" s="433" t="s">
        <v>258</v>
      </c>
      <c r="N44" s="382">
        <v>-0.6100000000000001</v>
      </c>
      <c r="O44" s="383">
        <v>-0.59000000000000008</v>
      </c>
      <c r="P44" s="383">
        <v>-0.58000000000000007</v>
      </c>
      <c r="Q44" s="384">
        <v>-0.57000000000000006</v>
      </c>
      <c r="R44" s="384">
        <v>-0.55000000000000004</v>
      </c>
      <c r="S44" s="393">
        <v>-0.57000000000000006</v>
      </c>
      <c r="T44" s="393">
        <v>-0.56000000000000005</v>
      </c>
      <c r="U44" s="394">
        <v>-0.36</v>
      </c>
      <c r="V44" s="433"/>
      <c r="W44" s="432"/>
      <c r="X44" s="433" t="s">
        <v>258</v>
      </c>
      <c r="Y44" s="382">
        <v>-0.65000000000000013</v>
      </c>
      <c r="Z44" s="383">
        <v>-0.63000000000000012</v>
      </c>
      <c r="AA44" s="383">
        <v>-0.62000000000000011</v>
      </c>
      <c r="AB44" s="384">
        <v>-0.6100000000000001</v>
      </c>
      <c r="AC44" s="384">
        <v>-0.59000000000000008</v>
      </c>
      <c r="AD44" s="393">
        <v>-0.6100000000000001</v>
      </c>
      <c r="AE44" s="393">
        <v>-0.60000000000000009</v>
      </c>
      <c r="AF44" s="394">
        <v>-0.39999999999999997</v>
      </c>
      <c r="AG44" s="433"/>
      <c r="AH44" s="432"/>
      <c r="AI44" s="433" t="s">
        <v>258</v>
      </c>
      <c r="AJ44" s="382">
        <v>-0.69000000000000017</v>
      </c>
      <c r="AK44" s="383">
        <v>-0.67000000000000015</v>
      </c>
      <c r="AL44" s="383">
        <v>-0.66000000000000014</v>
      </c>
      <c r="AM44" s="384">
        <v>-0.65000000000000013</v>
      </c>
      <c r="AN44" s="384">
        <v>-0.63000000000000012</v>
      </c>
      <c r="AO44" s="393">
        <v>-0.65000000000000013</v>
      </c>
      <c r="AP44" s="393">
        <v>-0.64000000000000012</v>
      </c>
      <c r="AQ44" s="394">
        <v>-0.43999999999999995</v>
      </c>
    </row>
    <row r="45" spans="1:43" x14ac:dyDescent="0.25">
      <c r="A45" s="358"/>
      <c r="B45" t="s">
        <v>265</v>
      </c>
      <c r="C45" s="385">
        <v>-0.57000000000000006</v>
      </c>
      <c r="D45" s="386">
        <v>-0.56000000000000005</v>
      </c>
      <c r="E45" s="386">
        <v>-0.54</v>
      </c>
      <c r="F45" s="387">
        <v>-0.53</v>
      </c>
      <c r="G45" s="387">
        <v>-0.52</v>
      </c>
      <c r="H45" s="441">
        <v>-0.52</v>
      </c>
      <c r="I45" s="441">
        <v>-0.51000000000000012</v>
      </c>
      <c r="J45" s="442">
        <v>-0.32</v>
      </c>
      <c r="K45" s="433"/>
      <c r="L45" s="432"/>
      <c r="M45" s="433" t="s">
        <v>265</v>
      </c>
      <c r="N45" s="385">
        <v>-0.60000000000000009</v>
      </c>
      <c r="O45" s="386">
        <v>-0.59000000000000008</v>
      </c>
      <c r="P45" s="386">
        <v>-0.57000000000000006</v>
      </c>
      <c r="Q45" s="387">
        <v>-0.56000000000000005</v>
      </c>
      <c r="R45" s="387">
        <v>-0.55000000000000004</v>
      </c>
      <c r="S45" s="441">
        <v>-0.55000000000000004</v>
      </c>
      <c r="T45" s="441">
        <v>-0.54000000000000015</v>
      </c>
      <c r="U45" s="442">
        <v>-0.35</v>
      </c>
      <c r="V45" s="433"/>
      <c r="W45" s="432"/>
      <c r="X45" s="433" t="s">
        <v>265</v>
      </c>
      <c r="Y45" s="385">
        <v>-0.64000000000000012</v>
      </c>
      <c r="Z45" s="386">
        <v>-0.63000000000000012</v>
      </c>
      <c r="AA45" s="386">
        <v>-0.6100000000000001</v>
      </c>
      <c r="AB45" s="387">
        <v>-0.60000000000000009</v>
      </c>
      <c r="AC45" s="387">
        <v>-0.59000000000000008</v>
      </c>
      <c r="AD45" s="441">
        <v>-0.59000000000000008</v>
      </c>
      <c r="AE45" s="441">
        <v>-0.58000000000000018</v>
      </c>
      <c r="AF45" s="442">
        <v>-0.38999999999999996</v>
      </c>
      <c r="AG45" s="433"/>
      <c r="AH45" s="432"/>
      <c r="AI45" s="433" t="s">
        <v>265</v>
      </c>
      <c r="AJ45" s="385">
        <v>-0.68000000000000016</v>
      </c>
      <c r="AK45" s="386">
        <v>-0.67000000000000015</v>
      </c>
      <c r="AL45" s="386">
        <v>-0.65000000000000013</v>
      </c>
      <c r="AM45" s="387">
        <v>-0.64000000000000012</v>
      </c>
      <c r="AN45" s="387">
        <v>-0.63000000000000012</v>
      </c>
      <c r="AO45" s="441">
        <v>-0.63000000000000012</v>
      </c>
      <c r="AP45" s="441">
        <v>-0.62000000000000022</v>
      </c>
      <c r="AQ45" s="442">
        <v>-0.42999999999999994</v>
      </c>
    </row>
    <row r="46" spans="1:43" x14ac:dyDescent="0.25">
      <c r="A46" s="358"/>
      <c r="B46" t="s">
        <v>273</v>
      </c>
      <c r="C46" s="385">
        <v>-0.54</v>
      </c>
      <c r="D46" s="386">
        <v>-0.53</v>
      </c>
      <c r="E46" s="386">
        <v>-0.53</v>
      </c>
      <c r="F46" s="387">
        <v>-0.53</v>
      </c>
      <c r="G46" s="387">
        <v>-0.51000000000000012</v>
      </c>
      <c r="H46" s="441">
        <v>-0.52</v>
      </c>
      <c r="I46" s="441">
        <v>-0.49</v>
      </c>
      <c r="J46" s="442">
        <v>-0.30999999999999994</v>
      </c>
      <c r="K46" s="433"/>
      <c r="L46" s="432"/>
      <c r="M46" s="433" t="s">
        <v>273</v>
      </c>
      <c r="N46" s="385">
        <v>-0.57000000000000006</v>
      </c>
      <c r="O46" s="386">
        <v>-0.56000000000000005</v>
      </c>
      <c r="P46" s="386">
        <v>-0.56000000000000005</v>
      </c>
      <c r="Q46" s="387">
        <v>-0.56000000000000005</v>
      </c>
      <c r="R46" s="387">
        <v>-0.54000000000000015</v>
      </c>
      <c r="S46" s="441">
        <v>-0.55000000000000004</v>
      </c>
      <c r="T46" s="441">
        <v>-0.52</v>
      </c>
      <c r="U46" s="442">
        <v>-0.33999999999999997</v>
      </c>
      <c r="V46" s="433"/>
      <c r="W46" s="432"/>
      <c r="X46" s="433" t="s">
        <v>273</v>
      </c>
      <c r="Y46" s="385">
        <v>-0.6100000000000001</v>
      </c>
      <c r="Z46" s="386">
        <v>-0.60000000000000009</v>
      </c>
      <c r="AA46" s="386">
        <v>-0.60000000000000009</v>
      </c>
      <c r="AB46" s="387">
        <v>-0.60000000000000009</v>
      </c>
      <c r="AC46" s="387">
        <v>-0.58000000000000018</v>
      </c>
      <c r="AD46" s="441">
        <v>-0.59000000000000008</v>
      </c>
      <c r="AE46" s="441">
        <v>-0.56000000000000005</v>
      </c>
      <c r="AF46" s="442">
        <v>-0.37999999999999995</v>
      </c>
      <c r="AG46" s="433"/>
      <c r="AH46" s="432"/>
      <c r="AI46" s="433" t="s">
        <v>273</v>
      </c>
      <c r="AJ46" s="385">
        <v>-0.65000000000000013</v>
      </c>
      <c r="AK46" s="386">
        <v>-0.64000000000000012</v>
      </c>
      <c r="AL46" s="386">
        <v>-0.64000000000000012</v>
      </c>
      <c r="AM46" s="387">
        <v>-0.64000000000000012</v>
      </c>
      <c r="AN46" s="387">
        <v>-0.62000000000000022</v>
      </c>
      <c r="AO46" s="441">
        <v>-0.63000000000000012</v>
      </c>
      <c r="AP46" s="441">
        <v>-0.60000000000000009</v>
      </c>
      <c r="AQ46" s="442">
        <v>-0.41999999999999993</v>
      </c>
    </row>
    <row r="47" spans="1:43" x14ac:dyDescent="0.25">
      <c r="A47" s="358"/>
      <c r="B47" t="s">
        <v>279</v>
      </c>
      <c r="C47" s="385">
        <v>-0.54</v>
      </c>
      <c r="D47" s="386">
        <v>-0.52</v>
      </c>
      <c r="E47" s="386">
        <v>-0.51000000000000012</v>
      </c>
      <c r="F47" s="387">
        <v>-0.51000000000000012</v>
      </c>
      <c r="G47" s="387">
        <v>-0.51000000000000012</v>
      </c>
      <c r="H47" s="441">
        <v>-0.49</v>
      </c>
      <c r="I47" s="441">
        <v>-0.49</v>
      </c>
      <c r="J47" s="442">
        <v>-0.36</v>
      </c>
      <c r="K47" s="433"/>
      <c r="L47" s="432"/>
      <c r="M47" s="433" t="s">
        <v>279</v>
      </c>
      <c r="N47" s="385">
        <v>-0.57000000000000006</v>
      </c>
      <c r="O47" s="386">
        <v>-0.55000000000000004</v>
      </c>
      <c r="P47" s="386">
        <v>-0.54000000000000015</v>
      </c>
      <c r="Q47" s="387">
        <v>-0.54000000000000015</v>
      </c>
      <c r="R47" s="387">
        <v>-0.54000000000000015</v>
      </c>
      <c r="S47" s="441">
        <v>-0.52</v>
      </c>
      <c r="T47" s="441">
        <v>-0.52</v>
      </c>
      <c r="U47" s="442">
        <v>-0.39</v>
      </c>
      <c r="V47" s="433"/>
      <c r="W47" s="432"/>
      <c r="X47" s="433" t="s">
        <v>279</v>
      </c>
      <c r="Y47" s="385">
        <v>-0.6100000000000001</v>
      </c>
      <c r="Z47" s="386">
        <v>-0.59000000000000008</v>
      </c>
      <c r="AA47" s="386">
        <v>-0.58000000000000018</v>
      </c>
      <c r="AB47" s="387">
        <v>-0.58000000000000018</v>
      </c>
      <c r="AC47" s="387">
        <v>-0.58000000000000018</v>
      </c>
      <c r="AD47" s="441">
        <v>-0.56000000000000005</v>
      </c>
      <c r="AE47" s="441">
        <v>-0.56000000000000005</v>
      </c>
      <c r="AF47" s="442">
        <v>-0.43</v>
      </c>
      <c r="AG47" s="433"/>
      <c r="AH47" s="432"/>
      <c r="AI47" s="433" t="s">
        <v>279</v>
      </c>
      <c r="AJ47" s="385">
        <v>-0.65000000000000013</v>
      </c>
      <c r="AK47" s="386">
        <v>-0.63000000000000012</v>
      </c>
      <c r="AL47" s="386">
        <v>-0.62000000000000022</v>
      </c>
      <c r="AM47" s="387">
        <v>-0.62000000000000022</v>
      </c>
      <c r="AN47" s="387">
        <v>-0.62000000000000022</v>
      </c>
      <c r="AO47" s="441">
        <v>-0.60000000000000009</v>
      </c>
      <c r="AP47" s="441">
        <v>-0.60000000000000009</v>
      </c>
      <c r="AQ47" s="442">
        <v>-0.47</v>
      </c>
    </row>
    <row r="48" spans="1:43" x14ac:dyDescent="0.25">
      <c r="A48" s="358"/>
      <c r="B48" t="s">
        <v>285</v>
      </c>
      <c r="C48" s="388">
        <v>-0.54</v>
      </c>
      <c r="D48" s="389">
        <v>-0.52</v>
      </c>
      <c r="E48" s="389">
        <v>-0.52</v>
      </c>
      <c r="F48" s="390">
        <v>-0.51000000000000012</v>
      </c>
      <c r="G48" s="390">
        <v>-0.50000000000000011</v>
      </c>
      <c r="H48" s="443">
        <v>-0.51000000000000012</v>
      </c>
      <c r="I48" s="443">
        <v>-0.48</v>
      </c>
      <c r="J48" s="444">
        <v>-0.41</v>
      </c>
      <c r="K48" s="433"/>
      <c r="L48" s="432"/>
      <c r="M48" s="433" t="s">
        <v>285</v>
      </c>
      <c r="N48" s="388">
        <v>-0.57000000000000006</v>
      </c>
      <c r="O48" s="389">
        <v>-0.55000000000000004</v>
      </c>
      <c r="P48" s="389">
        <v>-0.55000000000000004</v>
      </c>
      <c r="Q48" s="390">
        <v>-0.54000000000000015</v>
      </c>
      <c r="R48" s="390">
        <v>-0.53000000000000014</v>
      </c>
      <c r="S48" s="443">
        <v>-0.54000000000000015</v>
      </c>
      <c r="T48" s="443">
        <v>-0.51</v>
      </c>
      <c r="U48" s="444">
        <v>-0.43999999999999995</v>
      </c>
      <c r="V48" s="433"/>
      <c r="W48" s="432"/>
      <c r="X48" s="433" t="s">
        <v>285</v>
      </c>
      <c r="Y48" s="388">
        <v>-0.6100000000000001</v>
      </c>
      <c r="Z48" s="389">
        <v>-0.59000000000000008</v>
      </c>
      <c r="AA48" s="389">
        <v>-0.59000000000000008</v>
      </c>
      <c r="AB48" s="390">
        <v>-0.58000000000000018</v>
      </c>
      <c r="AC48" s="390">
        <v>-0.57000000000000017</v>
      </c>
      <c r="AD48" s="443">
        <v>-0.58000000000000018</v>
      </c>
      <c r="AE48" s="443">
        <v>-0.55000000000000004</v>
      </c>
      <c r="AF48" s="444">
        <v>-0.47999999999999993</v>
      </c>
      <c r="AG48" s="433"/>
      <c r="AH48" s="432"/>
      <c r="AI48" s="433" t="s">
        <v>285</v>
      </c>
      <c r="AJ48" s="388">
        <v>-0.65000000000000013</v>
      </c>
      <c r="AK48" s="389">
        <v>-0.63000000000000012</v>
      </c>
      <c r="AL48" s="389">
        <v>-0.63000000000000012</v>
      </c>
      <c r="AM48" s="390">
        <v>-0.62000000000000022</v>
      </c>
      <c r="AN48" s="390">
        <v>-0.61000000000000021</v>
      </c>
      <c r="AO48" s="443">
        <v>-0.62000000000000022</v>
      </c>
      <c r="AP48" s="443">
        <v>-0.59000000000000008</v>
      </c>
      <c r="AQ48" s="444">
        <v>-0.51999999999999991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2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2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2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430" t="s">
        <v>335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430" t="s">
        <v>336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430" t="s">
        <v>337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-0.64000000000000012</v>
      </c>
      <c r="D51" s="440">
        <v>-0.66</v>
      </c>
      <c r="E51" s="369">
        <v>-0.63000000000000012</v>
      </c>
      <c r="F51" s="370">
        <v>-0.60000000000000009</v>
      </c>
      <c r="G51" s="370">
        <v>-0.60000000000000009</v>
      </c>
      <c r="H51" s="371">
        <v>-0.59000000000000008</v>
      </c>
      <c r="I51" s="371">
        <v>-0.58000000000000007</v>
      </c>
      <c r="J51" s="372">
        <v>-0.42</v>
      </c>
      <c r="K51" s="433"/>
      <c r="L51" s="432"/>
      <c r="M51" s="433" t="s">
        <v>186</v>
      </c>
      <c r="N51" s="368">
        <v>-0.68000000000000016</v>
      </c>
      <c r="O51" s="440">
        <v>-0.70000000000000007</v>
      </c>
      <c r="P51" s="369">
        <v>-0.67000000000000015</v>
      </c>
      <c r="Q51" s="370">
        <v>-0.63000000000000012</v>
      </c>
      <c r="R51" s="370">
        <v>-0.63000000000000012</v>
      </c>
      <c r="S51" s="371">
        <v>-0.62000000000000011</v>
      </c>
      <c r="T51" s="371">
        <v>-0.6100000000000001</v>
      </c>
      <c r="U51" s="372">
        <v>-0.44999999999999996</v>
      </c>
      <c r="V51" s="433"/>
      <c r="W51" s="432"/>
      <c r="X51" s="433" t="s">
        <v>186</v>
      </c>
      <c r="Y51" s="368">
        <v>-0.7200000000000002</v>
      </c>
      <c r="Z51" s="440">
        <v>-0.7400000000000001</v>
      </c>
      <c r="AA51" s="369">
        <v>-0.71000000000000019</v>
      </c>
      <c r="AB51" s="370">
        <v>-0.67000000000000015</v>
      </c>
      <c r="AC51" s="370">
        <v>-0.67000000000000015</v>
      </c>
      <c r="AD51" s="371">
        <v>-0.66000000000000014</v>
      </c>
      <c r="AE51" s="371">
        <v>-0.65000000000000013</v>
      </c>
      <c r="AF51" s="372">
        <v>-0.48999999999999994</v>
      </c>
      <c r="AG51" s="433"/>
      <c r="AH51" s="432"/>
      <c r="AI51" s="433" t="s">
        <v>186</v>
      </c>
      <c r="AJ51" s="368">
        <v>-0.76000000000000023</v>
      </c>
      <c r="AK51" s="440">
        <v>-0.78000000000000014</v>
      </c>
      <c r="AL51" s="369">
        <v>-0.75000000000000022</v>
      </c>
      <c r="AM51" s="370">
        <v>-0.71000000000000019</v>
      </c>
      <c r="AN51" s="370">
        <v>-0.71000000000000019</v>
      </c>
      <c r="AO51" s="371">
        <v>-0.70000000000000018</v>
      </c>
      <c r="AP51" s="371">
        <v>-0.69000000000000017</v>
      </c>
      <c r="AQ51" s="372">
        <v>-0.52999999999999992</v>
      </c>
    </row>
    <row r="52" spans="1:43" x14ac:dyDescent="0.25">
      <c r="A52" s="358"/>
      <c r="B52" t="s">
        <v>213</v>
      </c>
      <c r="C52" s="373">
        <v>-0.67</v>
      </c>
      <c r="D52" s="374">
        <v>-0.64000000000000012</v>
      </c>
      <c r="E52" s="375">
        <v>-0.63000000000000012</v>
      </c>
      <c r="F52" s="376">
        <v>-0.6100000000000001</v>
      </c>
      <c r="G52" s="376">
        <v>-0.59000000000000008</v>
      </c>
      <c r="H52" s="377">
        <v>-0.59000000000000008</v>
      </c>
      <c r="I52" s="377">
        <v>-0.57000000000000006</v>
      </c>
      <c r="J52" s="378">
        <v>-0.42</v>
      </c>
      <c r="K52" s="433"/>
      <c r="L52" s="432"/>
      <c r="M52" s="433" t="s">
        <v>213</v>
      </c>
      <c r="N52" s="373">
        <v>-0.71000000000000008</v>
      </c>
      <c r="O52" s="374">
        <v>-0.68000000000000016</v>
      </c>
      <c r="P52" s="375">
        <v>-0.67000000000000015</v>
      </c>
      <c r="Q52" s="376">
        <v>-0.64000000000000012</v>
      </c>
      <c r="R52" s="376">
        <v>-0.62000000000000011</v>
      </c>
      <c r="S52" s="377">
        <v>-0.62000000000000011</v>
      </c>
      <c r="T52" s="377">
        <v>-0.60000000000000009</v>
      </c>
      <c r="U52" s="378">
        <v>-0.44999999999999996</v>
      </c>
      <c r="V52" s="433"/>
      <c r="W52" s="432"/>
      <c r="X52" s="433" t="s">
        <v>213</v>
      </c>
      <c r="Y52" s="373">
        <v>-0.75000000000000011</v>
      </c>
      <c r="Z52" s="374">
        <v>-0.7200000000000002</v>
      </c>
      <c r="AA52" s="375">
        <v>-0.71000000000000019</v>
      </c>
      <c r="AB52" s="376">
        <v>-0.68000000000000016</v>
      </c>
      <c r="AC52" s="376">
        <v>-0.66000000000000014</v>
      </c>
      <c r="AD52" s="377">
        <v>-0.66000000000000014</v>
      </c>
      <c r="AE52" s="377">
        <v>-0.64000000000000012</v>
      </c>
      <c r="AF52" s="378">
        <v>-0.48999999999999994</v>
      </c>
      <c r="AG52" s="433"/>
      <c r="AH52" s="432"/>
      <c r="AI52" s="433" t="s">
        <v>213</v>
      </c>
      <c r="AJ52" s="373">
        <v>-0.79000000000000015</v>
      </c>
      <c r="AK52" s="374">
        <v>-0.76000000000000023</v>
      </c>
      <c r="AL52" s="375">
        <v>-0.75000000000000022</v>
      </c>
      <c r="AM52" s="376">
        <v>-0.7200000000000002</v>
      </c>
      <c r="AN52" s="376">
        <v>-0.70000000000000018</v>
      </c>
      <c r="AO52" s="377">
        <v>-0.70000000000000018</v>
      </c>
      <c r="AP52" s="377">
        <v>-0.68000000000000016</v>
      </c>
      <c r="AQ52" s="378">
        <v>-0.52999999999999992</v>
      </c>
    </row>
    <row r="53" spans="1:43" x14ac:dyDescent="0.25">
      <c r="A53" s="358"/>
      <c r="B53" t="s">
        <v>233</v>
      </c>
      <c r="C53" s="379">
        <v>-0.63000000000000012</v>
      </c>
      <c r="D53" s="380">
        <v>-0.63000000000000012</v>
      </c>
      <c r="E53" s="381">
        <v>-0.59000000000000008</v>
      </c>
      <c r="F53" s="376">
        <v>-0.58000000000000007</v>
      </c>
      <c r="G53" s="376">
        <v>-0.58000000000000007</v>
      </c>
      <c r="H53" s="377">
        <v>-0.58000000000000007</v>
      </c>
      <c r="I53" s="377">
        <v>-0.57000000000000006</v>
      </c>
      <c r="J53" s="378">
        <v>-0.42</v>
      </c>
      <c r="K53" s="433"/>
      <c r="L53" s="432"/>
      <c r="M53" s="433" t="s">
        <v>233</v>
      </c>
      <c r="N53" s="379">
        <v>-0.67000000000000015</v>
      </c>
      <c r="O53" s="380">
        <v>-0.67000000000000015</v>
      </c>
      <c r="P53" s="381">
        <v>-0.63000000000000012</v>
      </c>
      <c r="Q53" s="376">
        <v>-0.6100000000000001</v>
      </c>
      <c r="R53" s="376">
        <v>-0.6100000000000001</v>
      </c>
      <c r="S53" s="377">
        <v>-0.6100000000000001</v>
      </c>
      <c r="T53" s="377">
        <v>-0.60000000000000009</v>
      </c>
      <c r="U53" s="378">
        <v>-0.44999999999999996</v>
      </c>
      <c r="V53" s="433"/>
      <c r="W53" s="432"/>
      <c r="X53" s="433" t="s">
        <v>233</v>
      </c>
      <c r="Y53" s="379">
        <v>-0.71000000000000019</v>
      </c>
      <c r="Z53" s="380">
        <v>-0.71000000000000019</v>
      </c>
      <c r="AA53" s="381">
        <v>-0.67000000000000015</v>
      </c>
      <c r="AB53" s="376">
        <v>-0.65000000000000013</v>
      </c>
      <c r="AC53" s="376">
        <v>-0.65000000000000013</v>
      </c>
      <c r="AD53" s="377">
        <v>-0.65000000000000013</v>
      </c>
      <c r="AE53" s="377">
        <v>-0.64000000000000012</v>
      </c>
      <c r="AF53" s="378">
        <v>-0.48999999999999994</v>
      </c>
      <c r="AG53" s="433"/>
      <c r="AH53" s="432"/>
      <c r="AI53" s="433" t="s">
        <v>233</v>
      </c>
      <c r="AJ53" s="379">
        <v>-0.75000000000000022</v>
      </c>
      <c r="AK53" s="380">
        <v>-0.75000000000000022</v>
      </c>
      <c r="AL53" s="381">
        <v>-0.71000000000000019</v>
      </c>
      <c r="AM53" s="376">
        <v>-0.69000000000000017</v>
      </c>
      <c r="AN53" s="376">
        <v>-0.69000000000000017</v>
      </c>
      <c r="AO53" s="377">
        <v>-0.69000000000000017</v>
      </c>
      <c r="AP53" s="377">
        <v>-0.68000000000000016</v>
      </c>
      <c r="AQ53" s="378">
        <v>-0.52999999999999992</v>
      </c>
    </row>
    <row r="54" spans="1:43" x14ac:dyDescent="0.25">
      <c r="A54" s="358"/>
      <c r="B54" t="s">
        <v>215</v>
      </c>
      <c r="C54" s="382">
        <v>-0.63000000000000012</v>
      </c>
      <c r="D54" s="383">
        <v>-0.6100000000000001</v>
      </c>
      <c r="E54" s="383">
        <v>-0.60000000000000009</v>
      </c>
      <c r="F54" s="384">
        <v>-0.59000000000000008</v>
      </c>
      <c r="G54" s="384">
        <v>-0.58000000000000007</v>
      </c>
      <c r="H54" s="393">
        <v>-0.59000000000000008</v>
      </c>
      <c r="I54" s="393">
        <v>-0.59000000000000008</v>
      </c>
      <c r="J54" s="394">
        <v>-0.39</v>
      </c>
      <c r="K54" s="433"/>
      <c r="L54" s="432"/>
      <c r="M54" s="433" t="s">
        <v>215</v>
      </c>
      <c r="N54" s="382">
        <v>-0.66000000000000014</v>
      </c>
      <c r="O54" s="383">
        <v>-0.64000000000000012</v>
      </c>
      <c r="P54" s="383">
        <v>-0.63000000000000012</v>
      </c>
      <c r="Q54" s="384">
        <v>-0.62000000000000011</v>
      </c>
      <c r="R54" s="384">
        <v>-0.6100000000000001</v>
      </c>
      <c r="S54" s="393">
        <v>-0.62000000000000011</v>
      </c>
      <c r="T54" s="393">
        <v>-0.62000000000000011</v>
      </c>
      <c r="U54" s="394">
        <v>-0.42000000000000004</v>
      </c>
      <c r="V54" s="433"/>
      <c r="W54" s="432"/>
      <c r="X54" s="433" t="s">
        <v>215</v>
      </c>
      <c r="Y54" s="382">
        <v>-0.70000000000000018</v>
      </c>
      <c r="Z54" s="383">
        <v>-0.68000000000000016</v>
      </c>
      <c r="AA54" s="383">
        <v>-0.67000000000000015</v>
      </c>
      <c r="AB54" s="384">
        <v>-0.66000000000000014</v>
      </c>
      <c r="AC54" s="384">
        <v>-0.65000000000000013</v>
      </c>
      <c r="AD54" s="393">
        <v>-0.66000000000000014</v>
      </c>
      <c r="AE54" s="393">
        <v>-0.66000000000000014</v>
      </c>
      <c r="AF54" s="394">
        <v>-0.46</v>
      </c>
      <c r="AG54" s="433"/>
      <c r="AH54" s="432"/>
      <c r="AI54" s="433" t="s">
        <v>215</v>
      </c>
      <c r="AJ54" s="382">
        <v>-0.74000000000000021</v>
      </c>
      <c r="AK54" s="383">
        <v>-0.7200000000000002</v>
      </c>
      <c r="AL54" s="383">
        <v>-0.71000000000000019</v>
      </c>
      <c r="AM54" s="384">
        <v>-0.70000000000000018</v>
      </c>
      <c r="AN54" s="384">
        <v>-0.69000000000000017</v>
      </c>
      <c r="AO54" s="393">
        <v>-0.70000000000000018</v>
      </c>
      <c r="AP54" s="393">
        <v>-0.70000000000000018</v>
      </c>
      <c r="AQ54" s="394">
        <v>-0.5</v>
      </c>
    </row>
    <row r="55" spans="1:43" x14ac:dyDescent="0.25">
      <c r="A55" s="358"/>
      <c r="B55" t="s">
        <v>250</v>
      </c>
      <c r="C55" s="382">
        <v>-0.63000000000000012</v>
      </c>
      <c r="D55" s="383">
        <v>-0.6100000000000001</v>
      </c>
      <c r="E55" s="383">
        <v>-0.59000000000000008</v>
      </c>
      <c r="F55" s="384">
        <v>-0.59000000000000008</v>
      </c>
      <c r="G55" s="384">
        <v>-0.58000000000000007</v>
      </c>
      <c r="H55" s="393">
        <v>-0.59000000000000008</v>
      </c>
      <c r="I55" s="393">
        <v>-0.59000000000000008</v>
      </c>
      <c r="J55" s="394">
        <v>-0.38</v>
      </c>
      <c r="K55" s="433"/>
      <c r="L55" s="432"/>
      <c r="M55" s="433" t="s">
        <v>250</v>
      </c>
      <c r="N55" s="382">
        <v>-0.66000000000000014</v>
      </c>
      <c r="O55" s="383">
        <v>-0.64000000000000012</v>
      </c>
      <c r="P55" s="383">
        <v>-0.62000000000000011</v>
      </c>
      <c r="Q55" s="384">
        <v>-0.62000000000000011</v>
      </c>
      <c r="R55" s="384">
        <v>-0.6100000000000001</v>
      </c>
      <c r="S55" s="393">
        <v>-0.62000000000000011</v>
      </c>
      <c r="T55" s="393">
        <v>-0.62000000000000011</v>
      </c>
      <c r="U55" s="394">
        <v>-0.41000000000000003</v>
      </c>
      <c r="V55" s="433"/>
      <c r="W55" s="432"/>
      <c r="X55" s="433" t="s">
        <v>250</v>
      </c>
      <c r="Y55" s="382">
        <v>-0.70000000000000018</v>
      </c>
      <c r="Z55" s="383">
        <v>-0.68000000000000016</v>
      </c>
      <c r="AA55" s="383">
        <v>-0.66000000000000014</v>
      </c>
      <c r="AB55" s="384">
        <v>-0.66000000000000014</v>
      </c>
      <c r="AC55" s="384">
        <v>-0.65000000000000013</v>
      </c>
      <c r="AD55" s="393">
        <v>-0.66000000000000014</v>
      </c>
      <c r="AE55" s="393">
        <v>-0.66000000000000014</v>
      </c>
      <c r="AF55" s="394">
        <v>-0.45</v>
      </c>
      <c r="AG55" s="433"/>
      <c r="AH55" s="432"/>
      <c r="AI55" s="433" t="s">
        <v>250</v>
      </c>
      <c r="AJ55" s="382">
        <v>-0.74000000000000021</v>
      </c>
      <c r="AK55" s="383">
        <v>-0.7200000000000002</v>
      </c>
      <c r="AL55" s="383">
        <v>-0.70000000000000018</v>
      </c>
      <c r="AM55" s="384">
        <v>-0.70000000000000018</v>
      </c>
      <c r="AN55" s="384">
        <v>-0.69000000000000017</v>
      </c>
      <c r="AO55" s="393">
        <v>-0.70000000000000018</v>
      </c>
      <c r="AP55" s="393">
        <v>-0.70000000000000018</v>
      </c>
      <c r="AQ55" s="394">
        <v>-0.49</v>
      </c>
    </row>
    <row r="56" spans="1:43" x14ac:dyDescent="0.25">
      <c r="A56" s="358"/>
      <c r="B56" t="s">
        <v>258</v>
      </c>
      <c r="C56" s="382">
        <v>-0.63000000000000012</v>
      </c>
      <c r="D56" s="383">
        <v>-0.6100000000000001</v>
      </c>
      <c r="E56" s="383">
        <v>-0.60000000000000009</v>
      </c>
      <c r="F56" s="384">
        <v>-0.59000000000000008</v>
      </c>
      <c r="G56" s="384">
        <v>-0.57000000000000006</v>
      </c>
      <c r="H56" s="393">
        <v>-0.59000000000000008</v>
      </c>
      <c r="I56" s="393">
        <v>-0.58000000000000007</v>
      </c>
      <c r="J56" s="394">
        <v>-0.38</v>
      </c>
      <c r="K56" s="433"/>
      <c r="L56" s="432"/>
      <c r="M56" s="433" t="s">
        <v>258</v>
      </c>
      <c r="N56" s="382">
        <v>-0.66000000000000014</v>
      </c>
      <c r="O56" s="383">
        <v>-0.64000000000000012</v>
      </c>
      <c r="P56" s="383">
        <v>-0.63000000000000012</v>
      </c>
      <c r="Q56" s="384">
        <v>-0.62000000000000011</v>
      </c>
      <c r="R56" s="384">
        <v>-0.60000000000000009</v>
      </c>
      <c r="S56" s="393">
        <v>-0.62000000000000011</v>
      </c>
      <c r="T56" s="393">
        <v>-0.6100000000000001</v>
      </c>
      <c r="U56" s="394">
        <v>-0.41000000000000003</v>
      </c>
      <c r="V56" s="433"/>
      <c r="W56" s="432"/>
      <c r="X56" s="433" t="s">
        <v>258</v>
      </c>
      <c r="Y56" s="382">
        <v>-0.70000000000000018</v>
      </c>
      <c r="Z56" s="383">
        <v>-0.68000000000000016</v>
      </c>
      <c r="AA56" s="383">
        <v>-0.67000000000000015</v>
      </c>
      <c r="AB56" s="384">
        <v>-0.66000000000000014</v>
      </c>
      <c r="AC56" s="384">
        <v>-0.64000000000000012</v>
      </c>
      <c r="AD56" s="393">
        <v>-0.66000000000000014</v>
      </c>
      <c r="AE56" s="393">
        <v>-0.65000000000000013</v>
      </c>
      <c r="AF56" s="394">
        <v>-0.45</v>
      </c>
      <c r="AG56" s="433"/>
      <c r="AH56" s="432"/>
      <c r="AI56" s="433" t="s">
        <v>258</v>
      </c>
      <c r="AJ56" s="382">
        <v>-0.74000000000000021</v>
      </c>
      <c r="AK56" s="383">
        <v>-0.7200000000000002</v>
      </c>
      <c r="AL56" s="383">
        <v>-0.71000000000000019</v>
      </c>
      <c r="AM56" s="384">
        <v>-0.70000000000000018</v>
      </c>
      <c r="AN56" s="384">
        <v>-0.68000000000000016</v>
      </c>
      <c r="AO56" s="393">
        <v>-0.70000000000000018</v>
      </c>
      <c r="AP56" s="393">
        <v>-0.69000000000000017</v>
      </c>
      <c r="AQ56" s="394">
        <v>-0.49</v>
      </c>
    </row>
    <row r="57" spans="1:43" x14ac:dyDescent="0.25">
      <c r="A57" s="358"/>
      <c r="B57" t="s">
        <v>265</v>
      </c>
      <c r="C57" s="385">
        <v>-0.62000000000000011</v>
      </c>
      <c r="D57" s="386">
        <v>-0.6100000000000001</v>
      </c>
      <c r="E57" s="386">
        <v>-0.59000000000000008</v>
      </c>
      <c r="F57" s="387">
        <v>-0.58000000000000007</v>
      </c>
      <c r="G57" s="387">
        <v>-0.56999999999999995</v>
      </c>
      <c r="H57" s="441">
        <v>-0.56999999999999995</v>
      </c>
      <c r="I57" s="441">
        <v>-0.56000000000000005</v>
      </c>
      <c r="J57" s="442">
        <v>-0.37</v>
      </c>
      <c r="K57" s="433"/>
      <c r="L57" s="432"/>
      <c r="M57" s="433" t="s">
        <v>265</v>
      </c>
      <c r="N57" s="385">
        <v>-0.65000000000000013</v>
      </c>
      <c r="O57" s="386">
        <v>-0.64000000000000012</v>
      </c>
      <c r="P57" s="386">
        <v>-0.62000000000000011</v>
      </c>
      <c r="Q57" s="387">
        <v>-0.6100000000000001</v>
      </c>
      <c r="R57" s="387">
        <v>-0.6</v>
      </c>
      <c r="S57" s="441">
        <v>-0.6</v>
      </c>
      <c r="T57" s="441">
        <v>-0.59000000000000008</v>
      </c>
      <c r="U57" s="442">
        <v>-0.4</v>
      </c>
      <c r="V57" s="433"/>
      <c r="W57" s="432"/>
      <c r="X57" s="433" t="s">
        <v>265</v>
      </c>
      <c r="Y57" s="385">
        <v>-0.69000000000000017</v>
      </c>
      <c r="Z57" s="386">
        <v>-0.68000000000000016</v>
      </c>
      <c r="AA57" s="386">
        <v>-0.66000000000000014</v>
      </c>
      <c r="AB57" s="387">
        <v>-0.65000000000000013</v>
      </c>
      <c r="AC57" s="387">
        <v>-0.64</v>
      </c>
      <c r="AD57" s="441">
        <v>-0.64</v>
      </c>
      <c r="AE57" s="441">
        <v>-0.63000000000000012</v>
      </c>
      <c r="AF57" s="442">
        <v>-0.44</v>
      </c>
      <c r="AG57" s="433"/>
      <c r="AH57" s="432"/>
      <c r="AI57" s="433" t="s">
        <v>265</v>
      </c>
      <c r="AJ57" s="385">
        <v>-0.7300000000000002</v>
      </c>
      <c r="AK57" s="386">
        <v>-0.7200000000000002</v>
      </c>
      <c r="AL57" s="386">
        <v>-0.70000000000000018</v>
      </c>
      <c r="AM57" s="387">
        <v>-0.69000000000000017</v>
      </c>
      <c r="AN57" s="387">
        <v>-0.68</v>
      </c>
      <c r="AO57" s="441">
        <v>-0.68</v>
      </c>
      <c r="AP57" s="441">
        <v>-0.67000000000000015</v>
      </c>
      <c r="AQ57" s="442">
        <v>-0.48</v>
      </c>
    </row>
    <row r="58" spans="1:43" x14ac:dyDescent="0.25">
      <c r="A58" s="358"/>
      <c r="B58" t="s">
        <v>273</v>
      </c>
      <c r="C58" s="385">
        <v>-0.59000000000000008</v>
      </c>
      <c r="D58" s="386">
        <v>-0.58000000000000007</v>
      </c>
      <c r="E58" s="386">
        <v>-0.58000000000000007</v>
      </c>
      <c r="F58" s="387">
        <v>-0.58000000000000007</v>
      </c>
      <c r="G58" s="387">
        <v>-0.56000000000000005</v>
      </c>
      <c r="H58" s="441">
        <v>-0.56999999999999995</v>
      </c>
      <c r="I58" s="441">
        <v>-0.54</v>
      </c>
      <c r="J58" s="442">
        <v>-0.36</v>
      </c>
      <c r="K58" s="433"/>
      <c r="L58" s="432"/>
      <c r="M58" s="433" t="s">
        <v>273</v>
      </c>
      <c r="N58" s="385">
        <v>-0.62000000000000011</v>
      </c>
      <c r="O58" s="386">
        <v>-0.6100000000000001</v>
      </c>
      <c r="P58" s="386">
        <v>-0.6100000000000001</v>
      </c>
      <c r="Q58" s="387">
        <v>-0.6100000000000001</v>
      </c>
      <c r="R58" s="387">
        <v>-0.59000000000000008</v>
      </c>
      <c r="S58" s="441">
        <v>-0.6</v>
      </c>
      <c r="T58" s="441">
        <v>-0.57000000000000006</v>
      </c>
      <c r="U58" s="442">
        <v>-0.39</v>
      </c>
      <c r="V58" s="433"/>
      <c r="W58" s="432"/>
      <c r="X58" s="433" t="s">
        <v>273</v>
      </c>
      <c r="Y58" s="385">
        <v>-0.66000000000000014</v>
      </c>
      <c r="Z58" s="386">
        <v>-0.65000000000000013</v>
      </c>
      <c r="AA58" s="386">
        <v>-0.65000000000000013</v>
      </c>
      <c r="AB58" s="387">
        <v>-0.65000000000000013</v>
      </c>
      <c r="AC58" s="387">
        <v>-0.63000000000000012</v>
      </c>
      <c r="AD58" s="441">
        <v>-0.64</v>
      </c>
      <c r="AE58" s="441">
        <v>-0.6100000000000001</v>
      </c>
      <c r="AF58" s="442">
        <v>-0.43</v>
      </c>
      <c r="AG58" s="433"/>
      <c r="AH58" s="432"/>
      <c r="AI58" s="433" t="s">
        <v>273</v>
      </c>
      <c r="AJ58" s="385">
        <v>-0.70000000000000018</v>
      </c>
      <c r="AK58" s="386">
        <v>-0.69000000000000017</v>
      </c>
      <c r="AL58" s="386">
        <v>-0.69000000000000017</v>
      </c>
      <c r="AM58" s="387">
        <v>-0.69000000000000017</v>
      </c>
      <c r="AN58" s="387">
        <v>-0.67000000000000015</v>
      </c>
      <c r="AO58" s="441">
        <v>-0.68</v>
      </c>
      <c r="AP58" s="441">
        <v>-0.65000000000000013</v>
      </c>
      <c r="AQ58" s="442">
        <v>-0.47</v>
      </c>
    </row>
    <row r="59" spans="1:43" x14ac:dyDescent="0.25">
      <c r="A59" s="358"/>
      <c r="B59" t="s">
        <v>279</v>
      </c>
      <c r="C59" s="385">
        <v>-0.59000000000000008</v>
      </c>
      <c r="D59" s="386">
        <v>-0.56999999999999995</v>
      </c>
      <c r="E59" s="386">
        <v>-0.56000000000000005</v>
      </c>
      <c r="F59" s="387">
        <v>-0.56000000000000005</v>
      </c>
      <c r="G59" s="387">
        <v>-0.56000000000000005</v>
      </c>
      <c r="H59" s="441">
        <v>-0.54</v>
      </c>
      <c r="I59" s="441">
        <v>-0.54</v>
      </c>
      <c r="J59" s="442">
        <v>-0.41</v>
      </c>
      <c r="K59" s="433"/>
      <c r="L59" s="432"/>
      <c r="M59" s="433" t="s">
        <v>279</v>
      </c>
      <c r="N59" s="385">
        <v>-0.62000000000000011</v>
      </c>
      <c r="O59" s="386">
        <v>-0.6</v>
      </c>
      <c r="P59" s="386">
        <v>-0.59000000000000008</v>
      </c>
      <c r="Q59" s="387">
        <v>-0.59000000000000008</v>
      </c>
      <c r="R59" s="387">
        <v>-0.59000000000000008</v>
      </c>
      <c r="S59" s="441">
        <v>-0.57000000000000006</v>
      </c>
      <c r="T59" s="441">
        <v>-0.57000000000000006</v>
      </c>
      <c r="U59" s="442">
        <v>-0.43999999999999995</v>
      </c>
      <c r="V59" s="433"/>
      <c r="W59" s="432"/>
      <c r="X59" s="433" t="s">
        <v>279</v>
      </c>
      <c r="Y59" s="385">
        <v>-0.66000000000000014</v>
      </c>
      <c r="Z59" s="386">
        <v>-0.64</v>
      </c>
      <c r="AA59" s="386">
        <v>-0.63000000000000012</v>
      </c>
      <c r="AB59" s="387">
        <v>-0.63000000000000012</v>
      </c>
      <c r="AC59" s="387">
        <v>-0.63000000000000012</v>
      </c>
      <c r="AD59" s="441">
        <v>-0.6100000000000001</v>
      </c>
      <c r="AE59" s="441">
        <v>-0.6100000000000001</v>
      </c>
      <c r="AF59" s="442">
        <v>-0.47999999999999993</v>
      </c>
      <c r="AG59" s="433"/>
      <c r="AH59" s="432"/>
      <c r="AI59" s="433" t="s">
        <v>279</v>
      </c>
      <c r="AJ59" s="385">
        <v>-0.70000000000000018</v>
      </c>
      <c r="AK59" s="386">
        <v>-0.68</v>
      </c>
      <c r="AL59" s="386">
        <v>-0.67000000000000015</v>
      </c>
      <c r="AM59" s="387">
        <v>-0.67000000000000015</v>
      </c>
      <c r="AN59" s="387">
        <v>-0.67000000000000015</v>
      </c>
      <c r="AO59" s="441">
        <v>-0.65000000000000013</v>
      </c>
      <c r="AP59" s="441">
        <v>-0.65000000000000013</v>
      </c>
      <c r="AQ59" s="442">
        <v>-0.51999999999999991</v>
      </c>
    </row>
    <row r="60" spans="1:43" x14ac:dyDescent="0.25">
      <c r="A60" s="358"/>
      <c r="B60" t="s">
        <v>285</v>
      </c>
      <c r="C60" s="388">
        <v>-0.59000000000000008</v>
      </c>
      <c r="D60" s="389">
        <v>-0.56999999999999995</v>
      </c>
      <c r="E60" s="389">
        <v>-0.56999999999999995</v>
      </c>
      <c r="F60" s="390">
        <v>-0.56000000000000005</v>
      </c>
      <c r="G60" s="390">
        <v>-0.55000000000000004</v>
      </c>
      <c r="H60" s="443">
        <v>-0.56000000000000005</v>
      </c>
      <c r="I60" s="443">
        <v>-0.53</v>
      </c>
      <c r="J60" s="444">
        <v>-0.46</v>
      </c>
      <c r="K60" s="433"/>
      <c r="L60" s="432"/>
      <c r="M60" s="433" t="s">
        <v>285</v>
      </c>
      <c r="N60" s="388">
        <v>-0.62000000000000011</v>
      </c>
      <c r="O60" s="389">
        <v>-0.6</v>
      </c>
      <c r="P60" s="389">
        <v>-0.6</v>
      </c>
      <c r="Q60" s="390">
        <v>-0.59000000000000008</v>
      </c>
      <c r="R60" s="390">
        <v>-0.58000000000000007</v>
      </c>
      <c r="S60" s="443">
        <v>-0.59000000000000008</v>
      </c>
      <c r="T60" s="443">
        <v>-0.56000000000000005</v>
      </c>
      <c r="U60" s="444">
        <v>-0.49</v>
      </c>
      <c r="V60" s="433"/>
      <c r="W60" s="432"/>
      <c r="X60" s="433" t="s">
        <v>285</v>
      </c>
      <c r="Y60" s="388">
        <v>-0.66000000000000014</v>
      </c>
      <c r="Z60" s="389">
        <v>-0.64</v>
      </c>
      <c r="AA60" s="389">
        <v>-0.64</v>
      </c>
      <c r="AB60" s="390">
        <v>-0.63000000000000012</v>
      </c>
      <c r="AC60" s="390">
        <v>-0.62000000000000011</v>
      </c>
      <c r="AD60" s="443">
        <v>-0.63000000000000012</v>
      </c>
      <c r="AE60" s="443">
        <v>-0.60000000000000009</v>
      </c>
      <c r="AF60" s="444">
        <v>-0.53</v>
      </c>
      <c r="AG60" s="433"/>
      <c r="AH60" s="432"/>
      <c r="AI60" s="433" t="s">
        <v>285</v>
      </c>
      <c r="AJ60" s="388">
        <v>-0.70000000000000018</v>
      </c>
      <c r="AK60" s="389">
        <v>-0.68</v>
      </c>
      <c r="AL60" s="389">
        <v>-0.68</v>
      </c>
      <c r="AM60" s="390">
        <v>-0.67000000000000015</v>
      </c>
      <c r="AN60" s="390">
        <v>-0.66000000000000014</v>
      </c>
      <c r="AO60" s="443">
        <v>-0.67000000000000015</v>
      </c>
      <c r="AP60" s="443">
        <v>-0.64000000000000012</v>
      </c>
      <c r="AQ60" s="444">
        <v>-0.57000000000000006</v>
      </c>
    </row>
    <row r="62" spans="1:43" x14ac:dyDescent="0.25">
      <c r="C62" s="37"/>
      <c r="N62" s="37"/>
      <c r="Y62" s="37"/>
      <c r="AJ62" s="37"/>
    </row>
  </sheetData>
  <sheetProtection algorithmName="SHA-512" hashValue="1Pgj601lIySQBzSnHm+F793kaj8/yeJCgjT0GpmKPTxtUwruu0PKjv005FbkSy0k+fcdOpzjdzYzQNXu3Gn4SA==" saltValue="3iWgLuiSBJPsbSxgbaYaBQ==" spinCount="100000" sheet="1" objects="1" scenarios="1" autoFilter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BK302"/>
  <sheetViews>
    <sheetView workbookViewId="0">
      <selection activeCell="J25" sqref="J24:J25"/>
    </sheetView>
  </sheetViews>
  <sheetFormatPr defaultRowHeight="15" x14ac:dyDescent="0.25"/>
  <cols>
    <col min="1" max="1" width="2" customWidth="1"/>
    <col min="2" max="2" width="11.5703125" style="18" bestFit="1" customWidth="1"/>
    <col min="3" max="3" width="8" bestFit="1" customWidth="1"/>
    <col min="4" max="4" width="6.5703125" customWidth="1"/>
    <col min="5" max="9" width="6.5703125" bestFit="1" customWidth="1"/>
    <col min="10" max="10" width="5.5703125" bestFit="1" customWidth="1"/>
    <col min="11" max="11" width="11.5703125" style="18" bestFit="1" customWidth="1"/>
    <col min="12" max="12" width="8.42578125" bestFit="1" customWidth="1"/>
    <col min="13" max="14" width="6.28515625" customWidth="1"/>
    <col min="15" max="15" width="5.7109375" bestFit="1" customWidth="1"/>
    <col min="16" max="16" width="5" customWidth="1"/>
    <col min="17" max="18" width="5.7109375" bestFit="1" customWidth="1"/>
    <col min="19" max="19" width="3.7109375" customWidth="1"/>
    <col min="20" max="20" width="8.5703125" customWidth="1"/>
    <col min="21" max="21" width="6.28515625" customWidth="1"/>
    <col min="22" max="27" width="5.28515625" bestFit="1" customWidth="1"/>
    <col min="28" max="28" width="3" customWidth="1"/>
    <col min="29" max="29" width="9" bestFit="1" customWidth="1"/>
    <col min="30" max="30" width="5.28515625" bestFit="1" customWidth="1"/>
    <col min="31" max="31" width="6.28515625" bestFit="1" customWidth="1"/>
    <col min="32" max="32" width="6.5703125" bestFit="1" customWidth="1"/>
    <col min="33" max="36" width="5.28515625" bestFit="1" customWidth="1"/>
    <col min="37" max="37" width="3.5703125" customWidth="1"/>
    <col min="38" max="38" width="9" bestFit="1" customWidth="1"/>
    <col min="39" max="45" width="5.5703125" customWidth="1"/>
    <col min="46" max="46" width="3" customWidth="1"/>
    <col min="47" max="47" width="9" bestFit="1" customWidth="1"/>
    <col min="48" max="54" width="5.7109375" bestFit="1" customWidth="1"/>
    <col min="55" max="55" width="3.7109375" customWidth="1"/>
    <col min="56" max="56" width="6.85546875" bestFit="1" customWidth="1"/>
    <col min="57" max="63" width="7.28515625" customWidth="1"/>
  </cols>
  <sheetData>
    <row r="1" spans="2:63" s="556" customFormat="1" ht="15.6" x14ac:dyDescent="0.3">
      <c r="B1" s="892" t="s">
        <v>236</v>
      </c>
      <c r="C1" s="892"/>
      <c r="D1" s="892"/>
      <c r="E1" s="892"/>
      <c r="F1" s="892"/>
      <c r="G1" s="892"/>
      <c r="H1" s="892"/>
      <c r="I1" s="892"/>
      <c r="K1" s="892" t="s">
        <v>241</v>
      </c>
      <c r="L1" s="892"/>
      <c r="M1" s="892"/>
      <c r="N1" s="892"/>
      <c r="O1" s="892"/>
      <c r="P1" s="892"/>
      <c r="Q1" s="892"/>
      <c r="R1" s="892"/>
      <c r="T1" s="892" t="s">
        <v>920</v>
      </c>
      <c r="U1" s="892"/>
      <c r="V1" s="892"/>
      <c r="W1" s="892"/>
      <c r="X1" s="892"/>
      <c r="Y1" s="892"/>
      <c r="Z1" s="892"/>
      <c r="AA1" s="892"/>
      <c r="AC1" s="892" t="s">
        <v>210</v>
      </c>
      <c r="AD1" s="892"/>
      <c r="AE1" s="892"/>
      <c r="AF1" s="892"/>
      <c r="AG1" s="892"/>
      <c r="AH1" s="892"/>
      <c r="AI1" s="892"/>
      <c r="AJ1" s="892"/>
      <c r="AL1" s="892" t="s">
        <v>968</v>
      </c>
      <c r="AM1" s="892"/>
      <c r="AN1" s="892"/>
      <c r="AO1" s="892"/>
      <c r="AP1" s="892"/>
      <c r="AQ1" s="892"/>
      <c r="AR1" s="892"/>
      <c r="AS1" s="892"/>
      <c r="AU1" s="892" t="s">
        <v>971</v>
      </c>
      <c r="AV1" s="892"/>
      <c r="AW1" s="892"/>
      <c r="AX1" s="892"/>
      <c r="AY1" s="892"/>
      <c r="AZ1" s="892"/>
      <c r="BA1" s="892"/>
      <c r="BB1" s="892"/>
      <c r="BD1" s="892" t="s">
        <v>1142</v>
      </c>
      <c r="BE1" s="892"/>
      <c r="BF1" s="892"/>
      <c r="BG1" s="892"/>
      <c r="BH1" s="892"/>
      <c r="BI1" s="892"/>
      <c r="BJ1" s="892"/>
      <c r="BK1" s="892"/>
    </row>
    <row r="2" spans="2:63" ht="14.25" customHeight="1" x14ac:dyDescent="0.3">
      <c r="B2" s="542"/>
      <c r="K2" s="542"/>
      <c r="T2" s="723"/>
      <c r="AC2" s="543"/>
      <c r="AL2" s="543"/>
      <c r="AU2" s="543"/>
    </row>
    <row r="3" spans="2:63" thickBot="1" x14ac:dyDescent="0.35">
      <c r="B3" s="544" t="s">
        <v>1079</v>
      </c>
      <c r="C3" s="724"/>
      <c r="D3" s="724"/>
      <c r="E3" s="724"/>
      <c r="F3" s="724"/>
      <c r="G3" s="724"/>
      <c r="H3" s="724"/>
      <c r="I3" s="725"/>
      <c r="K3" s="544" t="s">
        <v>1079</v>
      </c>
      <c r="L3" s="724"/>
      <c r="M3" s="724"/>
      <c r="N3" s="724"/>
      <c r="O3" s="724"/>
      <c r="P3" s="724"/>
      <c r="Q3" s="724"/>
      <c r="R3" s="725"/>
      <c r="T3" s="544" t="s">
        <v>1079</v>
      </c>
      <c r="U3" s="724"/>
      <c r="V3" s="724"/>
      <c r="W3" s="724"/>
      <c r="X3" s="724"/>
      <c r="Y3" s="724"/>
      <c r="Z3" s="724"/>
      <c r="AA3" s="725"/>
      <c r="AC3" s="544" t="s">
        <v>1079</v>
      </c>
      <c r="AD3" s="724"/>
      <c r="AE3" s="724"/>
      <c r="AF3" s="724"/>
      <c r="AG3" s="724"/>
      <c r="AH3" s="724"/>
      <c r="AI3" s="724"/>
      <c r="AJ3" s="725"/>
      <c r="AL3" s="544" t="s">
        <v>1079</v>
      </c>
      <c r="AM3" s="724"/>
      <c r="AN3" s="724"/>
      <c r="AO3" s="724"/>
      <c r="AP3" s="724"/>
      <c r="AQ3" s="724"/>
      <c r="AR3" s="724"/>
      <c r="AS3" s="725"/>
      <c r="AU3" s="544" t="s">
        <v>1079</v>
      </c>
      <c r="AV3" s="724"/>
      <c r="AW3" s="724"/>
      <c r="AX3" s="724"/>
      <c r="AY3" s="724"/>
      <c r="AZ3" s="724"/>
      <c r="BA3" s="724"/>
      <c r="BB3" s="725"/>
      <c r="BD3" s="544" t="s">
        <v>1079</v>
      </c>
    </row>
    <row r="4" spans="2:63" thickBot="1" x14ac:dyDescent="0.35">
      <c r="B4" s="726" t="s">
        <v>1028</v>
      </c>
      <c r="C4" s="727" t="s">
        <v>187</v>
      </c>
      <c r="D4" s="727" t="s">
        <v>214</v>
      </c>
      <c r="E4" s="727" t="s">
        <v>234</v>
      </c>
      <c r="F4" s="727" t="s">
        <v>243</v>
      </c>
      <c r="G4" s="727" t="s">
        <v>251</v>
      </c>
      <c r="H4" s="727" t="s">
        <v>259</v>
      </c>
      <c r="I4" s="728" t="s">
        <v>266</v>
      </c>
      <c r="K4" s="726" t="s">
        <v>1028</v>
      </c>
      <c r="L4" s="727" t="s">
        <v>187</v>
      </c>
      <c r="M4" s="727" t="s">
        <v>214</v>
      </c>
      <c r="N4" s="727" t="s">
        <v>234</v>
      </c>
      <c r="O4" s="727" t="s">
        <v>243</v>
      </c>
      <c r="P4" s="727" t="s">
        <v>251</v>
      </c>
      <c r="Q4" s="727" t="s">
        <v>259</v>
      </c>
      <c r="R4" s="728" t="s">
        <v>266</v>
      </c>
      <c r="T4" s="729" t="s">
        <v>1028</v>
      </c>
      <c r="U4" s="727" t="s">
        <v>187</v>
      </c>
      <c r="V4" s="727" t="s">
        <v>214</v>
      </c>
      <c r="W4" s="727" t="s">
        <v>234</v>
      </c>
      <c r="X4" s="727" t="s">
        <v>243</v>
      </c>
      <c r="Y4" s="727" t="s">
        <v>251</v>
      </c>
      <c r="Z4" s="727" t="s">
        <v>259</v>
      </c>
      <c r="AA4" s="728" t="s">
        <v>266</v>
      </c>
      <c r="AC4" s="730" t="s">
        <v>1028</v>
      </c>
      <c r="AD4" s="727" t="s">
        <v>187</v>
      </c>
      <c r="AE4" s="727" t="s">
        <v>214</v>
      </c>
      <c r="AF4" s="727" t="s">
        <v>234</v>
      </c>
      <c r="AG4" s="727" t="s">
        <v>243</v>
      </c>
      <c r="AH4" s="727" t="s">
        <v>251</v>
      </c>
      <c r="AI4" s="727" t="s">
        <v>259</v>
      </c>
      <c r="AJ4" s="728" t="s">
        <v>266</v>
      </c>
      <c r="AL4" s="730" t="s">
        <v>1028</v>
      </c>
      <c r="AM4" s="727" t="s">
        <v>187</v>
      </c>
      <c r="AN4" s="727" t="s">
        <v>214</v>
      </c>
      <c r="AO4" s="727" t="s">
        <v>234</v>
      </c>
      <c r="AP4" s="727" t="s">
        <v>243</v>
      </c>
      <c r="AQ4" s="727" t="s">
        <v>251</v>
      </c>
      <c r="AR4" s="727" t="s">
        <v>259</v>
      </c>
      <c r="AS4" s="728" t="s">
        <v>266</v>
      </c>
      <c r="AU4" s="730" t="s">
        <v>1028</v>
      </c>
      <c r="AV4" s="727" t="s">
        <v>187</v>
      </c>
      <c r="AW4" s="727" t="s">
        <v>214</v>
      </c>
      <c r="AX4" s="727" t="s">
        <v>234</v>
      </c>
      <c r="AY4" s="727" t="s">
        <v>243</v>
      </c>
      <c r="AZ4" s="727" t="s">
        <v>251</v>
      </c>
      <c r="BA4" s="727" t="s">
        <v>259</v>
      </c>
      <c r="BB4" s="728" t="s">
        <v>266</v>
      </c>
    </row>
    <row r="5" spans="2:63" ht="14.45" x14ac:dyDescent="0.3">
      <c r="B5" s="731" t="s">
        <v>186</v>
      </c>
      <c r="C5" s="732">
        <v>-41</v>
      </c>
      <c r="D5" s="733">
        <v>-41</v>
      </c>
      <c r="E5" s="733">
        <v>-39</v>
      </c>
      <c r="F5" s="733">
        <v>-41</v>
      </c>
      <c r="G5" s="733">
        <v>-41</v>
      </c>
      <c r="H5" s="733">
        <v>-41</v>
      </c>
      <c r="I5" s="734">
        <v>-37</v>
      </c>
      <c r="K5" s="731" t="s">
        <v>186</v>
      </c>
      <c r="L5" s="732">
        <v>-39</v>
      </c>
      <c r="M5" s="733">
        <v>-42</v>
      </c>
      <c r="N5" s="733">
        <v>-42</v>
      </c>
      <c r="O5" s="733">
        <v>-40</v>
      </c>
      <c r="P5" s="733">
        <v>-41</v>
      </c>
      <c r="Q5" s="733">
        <v>-40</v>
      </c>
      <c r="R5" s="734">
        <v>-36</v>
      </c>
      <c r="T5" s="735" t="s">
        <v>186</v>
      </c>
      <c r="U5" s="732">
        <v>-42</v>
      </c>
      <c r="V5" s="733">
        <v>-44</v>
      </c>
      <c r="W5" s="733">
        <v>-47</v>
      </c>
      <c r="X5" s="733">
        <v>-46</v>
      </c>
      <c r="Y5" s="733">
        <v>-46</v>
      </c>
      <c r="Z5" s="733">
        <v>-42</v>
      </c>
      <c r="AA5" s="734">
        <v>-44</v>
      </c>
      <c r="AC5" s="736" t="s">
        <v>186</v>
      </c>
      <c r="AD5" s="732">
        <v>-57</v>
      </c>
      <c r="AE5" s="733">
        <v>-60</v>
      </c>
      <c r="AF5" s="733">
        <v>-59</v>
      </c>
      <c r="AG5" s="733">
        <v>-58</v>
      </c>
      <c r="AH5" s="733">
        <v>-57</v>
      </c>
      <c r="AI5" s="733">
        <v>-52</v>
      </c>
      <c r="AJ5" s="734">
        <v>-48</v>
      </c>
      <c r="AL5" s="736" t="s">
        <v>186</v>
      </c>
      <c r="AM5" s="732">
        <v>-32</v>
      </c>
      <c r="AN5" s="733">
        <v>-33</v>
      </c>
      <c r="AO5" s="733">
        <v>-32</v>
      </c>
      <c r="AP5" s="733">
        <v>-30</v>
      </c>
      <c r="AQ5" s="733">
        <v>-33</v>
      </c>
      <c r="AR5" s="733">
        <v>-32</v>
      </c>
      <c r="AS5" s="734">
        <v>-36</v>
      </c>
      <c r="AU5" s="736" t="s">
        <v>186</v>
      </c>
      <c r="AV5" s="732">
        <v>-51</v>
      </c>
      <c r="AW5" s="733">
        <v>-50</v>
      </c>
      <c r="AX5" s="733">
        <v>-50</v>
      </c>
      <c r="AY5" s="733">
        <v>-48</v>
      </c>
      <c r="AZ5" s="733">
        <v>-48</v>
      </c>
      <c r="BA5" s="733">
        <v>-50</v>
      </c>
      <c r="BB5" s="734">
        <v>-46</v>
      </c>
    </row>
    <row r="6" spans="2:63" ht="14.45" x14ac:dyDescent="0.3">
      <c r="B6" s="737" t="s">
        <v>213</v>
      </c>
      <c r="C6" s="738">
        <v>-38</v>
      </c>
      <c r="D6" s="739">
        <v>-39</v>
      </c>
      <c r="E6" s="739">
        <v>-37</v>
      </c>
      <c r="F6" s="739">
        <v>-38</v>
      </c>
      <c r="G6" s="739">
        <v>-39</v>
      </c>
      <c r="H6" s="739">
        <v>-38</v>
      </c>
      <c r="I6" s="740">
        <v>-35</v>
      </c>
      <c r="K6" s="737" t="s">
        <v>213</v>
      </c>
      <c r="L6" s="738">
        <v>-37</v>
      </c>
      <c r="M6" s="739">
        <v>-40</v>
      </c>
      <c r="N6" s="739">
        <v>-40</v>
      </c>
      <c r="O6" s="739">
        <v>-38</v>
      </c>
      <c r="P6" s="739">
        <v>-39</v>
      </c>
      <c r="Q6" s="739">
        <v>-39</v>
      </c>
      <c r="R6" s="740">
        <v>-35</v>
      </c>
      <c r="T6" s="741" t="s">
        <v>213</v>
      </c>
      <c r="U6" s="738">
        <v>-45</v>
      </c>
      <c r="V6" s="739">
        <v>-46</v>
      </c>
      <c r="W6" s="739">
        <v>-46</v>
      </c>
      <c r="X6" s="739">
        <v>-44</v>
      </c>
      <c r="Y6" s="739">
        <v>-44</v>
      </c>
      <c r="Z6" s="739">
        <v>-46</v>
      </c>
      <c r="AA6" s="740">
        <v>-42</v>
      </c>
      <c r="AC6" s="742" t="s">
        <v>213</v>
      </c>
      <c r="AD6" s="738">
        <v>-57</v>
      </c>
      <c r="AE6" s="739">
        <v>-59</v>
      </c>
      <c r="AF6" s="739">
        <v>-58</v>
      </c>
      <c r="AG6" s="739">
        <v>-57</v>
      </c>
      <c r="AH6" s="739">
        <v>-56</v>
      </c>
      <c r="AI6" s="739">
        <v>-53</v>
      </c>
      <c r="AJ6" s="740">
        <v>-47</v>
      </c>
      <c r="AL6" s="742" t="s">
        <v>213</v>
      </c>
      <c r="AM6" s="738">
        <v>-27</v>
      </c>
      <c r="AN6" s="739">
        <v>-30</v>
      </c>
      <c r="AO6" s="739">
        <v>-29</v>
      </c>
      <c r="AP6" s="739">
        <v>-28</v>
      </c>
      <c r="AQ6" s="739">
        <v>-30</v>
      </c>
      <c r="AR6" s="739">
        <v>-28</v>
      </c>
      <c r="AS6" s="740">
        <v>-32</v>
      </c>
      <c r="AU6" s="742" t="s">
        <v>213</v>
      </c>
      <c r="AV6" s="738">
        <v>-51</v>
      </c>
      <c r="AW6" s="739">
        <v>-50</v>
      </c>
      <c r="AX6" s="739">
        <v>-48</v>
      </c>
      <c r="AY6" s="739">
        <v>-47</v>
      </c>
      <c r="AZ6" s="739">
        <v>-52</v>
      </c>
      <c r="BA6" s="739">
        <v>-50</v>
      </c>
      <c r="BB6" s="740">
        <v>-45</v>
      </c>
    </row>
    <row r="7" spans="2:63" ht="14.45" x14ac:dyDescent="0.3">
      <c r="B7" s="737" t="s">
        <v>233</v>
      </c>
      <c r="C7" s="743">
        <v>-37</v>
      </c>
      <c r="D7" s="744">
        <v>-36</v>
      </c>
      <c r="E7" s="744">
        <v>-36</v>
      </c>
      <c r="F7" s="744">
        <v>-37</v>
      </c>
      <c r="G7" s="744">
        <v>-38</v>
      </c>
      <c r="H7" s="744">
        <v>-36</v>
      </c>
      <c r="I7" s="745">
        <v>-33</v>
      </c>
      <c r="K7" s="737" t="s">
        <v>233</v>
      </c>
      <c r="L7" s="743">
        <v>-40</v>
      </c>
      <c r="M7" s="744">
        <v>-40</v>
      </c>
      <c r="N7" s="744">
        <v>-39</v>
      </c>
      <c r="O7" s="744">
        <v>-40</v>
      </c>
      <c r="P7" s="744">
        <v>-39</v>
      </c>
      <c r="Q7" s="744">
        <v>-38</v>
      </c>
      <c r="R7" s="745">
        <v>-33</v>
      </c>
      <c r="T7" s="741" t="s">
        <v>233</v>
      </c>
      <c r="U7" s="743">
        <v>-44</v>
      </c>
      <c r="V7" s="744">
        <v>-44</v>
      </c>
      <c r="W7" s="744">
        <v>-43</v>
      </c>
      <c r="X7" s="744">
        <v>-43</v>
      </c>
      <c r="Y7" s="744">
        <v>-45</v>
      </c>
      <c r="Z7" s="744">
        <v>-45</v>
      </c>
      <c r="AA7" s="745">
        <v>-40</v>
      </c>
      <c r="AC7" s="742" t="s">
        <v>233</v>
      </c>
      <c r="AD7" s="743">
        <v>-55</v>
      </c>
      <c r="AE7" s="744">
        <v>-59</v>
      </c>
      <c r="AF7" s="744">
        <v>-57</v>
      </c>
      <c r="AG7" s="744">
        <v>-57</v>
      </c>
      <c r="AH7" s="744">
        <v>-56</v>
      </c>
      <c r="AI7" s="744">
        <v>-53</v>
      </c>
      <c r="AJ7" s="745">
        <v>-48</v>
      </c>
      <c r="AL7" s="742" t="s">
        <v>233</v>
      </c>
      <c r="AM7" s="743">
        <v>-30</v>
      </c>
      <c r="AN7" s="744">
        <v>-30</v>
      </c>
      <c r="AO7" s="744">
        <v>-28</v>
      </c>
      <c r="AP7" s="744">
        <v>-28</v>
      </c>
      <c r="AQ7" s="744">
        <v>-29</v>
      </c>
      <c r="AR7" s="744">
        <v>-30</v>
      </c>
      <c r="AS7" s="745">
        <v>-30</v>
      </c>
      <c r="AU7" s="742" t="s">
        <v>233</v>
      </c>
      <c r="AV7" s="743">
        <v>-50</v>
      </c>
      <c r="AW7" s="744">
        <v>-49</v>
      </c>
      <c r="AX7" s="744">
        <v>-47</v>
      </c>
      <c r="AY7" s="744">
        <v>-47</v>
      </c>
      <c r="AZ7" s="744">
        <v>-52</v>
      </c>
      <c r="BA7" s="744">
        <v>-50</v>
      </c>
      <c r="BB7" s="745">
        <v>-44</v>
      </c>
    </row>
    <row r="8" spans="2:63" ht="14.45" x14ac:dyDescent="0.3">
      <c r="B8" s="737" t="s">
        <v>215</v>
      </c>
      <c r="C8" s="743">
        <v>-36</v>
      </c>
      <c r="D8" s="744">
        <v>-35</v>
      </c>
      <c r="E8" s="744">
        <v>-33</v>
      </c>
      <c r="F8" s="744">
        <v>-33</v>
      </c>
      <c r="G8" s="744">
        <v>-37</v>
      </c>
      <c r="H8" s="744">
        <v>-34</v>
      </c>
      <c r="I8" s="745">
        <v>-31</v>
      </c>
      <c r="K8" s="737" t="s">
        <v>215</v>
      </c>
      <c r="L8" s="743">
        <v>-43</v>
      </c>
      <c r="M8" s="744">
        <v>-42</v>
      </c>
      <c r="N8" s="744">
        <v>-40</v>
      </c>
      <c r="O8" s="744">
        <v>-39</v>
      </c>
      <c r="P8" s="744">
        <v>-38</v>
      </c>
      <c r="Q8" s="744">
        <v>-36</v>
      </c>
      <c r="R8" s="745">
        <v>-35</v>
      </c>
      <c r="T8" s="741" t="s">
        <v>215</v>
      </c>
      <c r="U8" s="743">
        <v>-44</v>
      </c>
      <c r="V8" s="744">
        <v>-41</v>
      </c>
      <c r="W8" s="744">
        <v>-40</v>
      </c>
      <c r="X8" s="744">
        <v>-40</v>
      </c>
      <c r="Y8" s="744">
        <v>-45</v>
      </c>
      <c r="Z8" s="744">
        <v>-44</v>
      </c>
      <c r="AA8" s="745">
        <v>-40</v>
      </c>
      <c r="AC8" s="742" t="s">
        <v>215</v>
      </c>
      <c r="AD8" s="743">
        <v>-59</v>
      </c>
      <c r="AE8" s="744">
        <v>-57</v>
      </c>
      <c r="AF8" s="744">
        <v>-55</v>
      </c>
      <c r="AG8" s="744">
        <v>-55</v>
      </c>
      <c r="AH8" s="744">
        <v>-56</v>
      </c>
      <c r="AI8" s="744">
        <v>-53</v>
      </c>
      <c r="AJ8" s="745">
        <v>-46</v>
      </c>
      <c r="AL8" s="742" t="s">
        <v>215</v>
      </c>
      <c r="AM8" s="743">
        <v>-30</v>
      </c>
      <c r="AN8" s="744">
        <v>-30</v>
      </c>
      <c r="AO8" s="744">
        <v>-28</v>
      </c>
      <c r="AP8" s="744">
        <v>-27</v>
      </c>
      <c r="AQ8" s="744">
        <v>-28</v>
      </c>
      <c r="AR8" s="744">
        <v>-28</v>
      </c>
      <c r="AS8" s="745">
        <v>-28</v>
      </c>
      <c r="AU8" s="742" t="s">
        <v>215</v>
      </c>
      <c r="AV8" s="743">
        <v>-50</v>
      </c>
      <c r="AW8" s="744">
        <v>-48</v>
      </c>
      <c r="AX8" s="744">
        <v>-46</v>
      </c>
      <c r="AY8" s="744">
        <v>-45</v>
      </c>
      <c r="AZ8" s="744">
        <v>-52</v>
      </c>
      <c r="BA8" s="744">
        <v>-49</v>
      </c>
      <c r="BB8" s="745">
        <v>-44</v>
      </c>
    </row>
    <row r="9" spans="2:63" ht="14.45" x14ac:dyDescent="0.3">
      <c r="B9" s="737" t="s">
        <v>250</v>
      </c>
      <c r="C9" s="743">
        <v>-36</v>
      </c>
      <c r="D9" s="744">
        <v>-35</v>
      </c>
      <c r="E9" s="744">
        <v>-35</v>
      </c>
      <c r="F9" s="744">
        <v>-35</v>
      </c>
      <c r="G9" s="744">
        <v>-33</v>
      </c>
      <c r="H9" s="744">
        <v>-33</v>
      </c>
      <c r="I9" s="745">
        <v>-32</v>
      </c>
      <c r="K9" s="737" t="s">
        <v>250</v>
      </c>
      <c r="L9" s="743">
        <v>-41</v>
      </c>
      <c r="M9" s="744">
        <v>-44</v>
      </c>
      <c r="N9" s="744">
        <v>-42</v>
      </c>
      <c r="O9" s="744">
        <v>-42</v>
      </c>
      <c r="P9" s="744">
        <v>-41</v>
      </c>
      <c r="Q9" s="744">
        <v>-38</v>
      </c>
      <c r="R9" s="745">
        <v>-38</v>
      </c>
      <c r="T9" s="741" t="s">
        <v>250</v>
      </c>
      <c r="U9" s="743">
        <v>-44</v>
      </c>
      <c r="V9" s="744">
        <v>-45</v>
      </c>
      <c r="W9" s="744">
        <v>-44</v>
      </c>
      <c r="X9" s="744">
        <v>-43</v>
      </c>
      <c r="Y9" s="744">
        <v>-44</v>
      </c>
      <c r="Z9" s="744">
        <v>-42</v>
      </c>
      <c r="AA9" s="745">
        <v>-38</v>
      </c>
      <c r="AC9" s="742" t="s">
        <v>250</v>
      </c>
      <c r="AD9" s="743">
        <v>-57</v>
      </c>
      <c r="AE9" s="744">
        <v>-58</v>
      </c>
      <c r="AF9" s="744">
        <v>-56</v>
      </c>
      <c r="AG9" s="744">
        <v>-56</v>
      </c>
      <c r="AH9" s="744">
        <v>-56</v>
      </c>
      <c r="AI9" s="744">
        <v>-52</v>
      </c>
      <c r="AJ9" s="745">
        <v>-48</v>
      </c>
      <c r="AL9" s="742" t="s">
        <v>250</v>
      </c>
      <c r="AM9" s="743">
        <v>-32</v>
      </c>
      <c r="AN9" s="744">
        <v>-33</v>
      </c>
      <c r="AO9" s="744">
        <v>-34</v>
      </c>
      <c r="AP9" s="744">
        <v>-33</v>
      </c>
      <c r="AQ9" s="744">
        <v>-31</v>
      </c>
      <c r="AR9" s="744">
        <v>-28</v>
      </c>
      <c r="AS9" s="745">
        <v>-30</v>
      </c>
      <c r="AU9" s="742" t="s">
        <v>250</v>
      </c>
      <c r="AV9" s="743">
        <v>-51</v>
      </c>
      <c r="AW9" s="744">
        <v>-54</v>
      </c>
      <c r="AX9" s="744">
        <v>-52</v>
      </c>
      <c r="AY9" s="744">
        <v>-51</v>
      </c>
      <c r="AZ9" s="744">
        <v>-51</v>
      </c>
      <c r="BA9" s="744">
        <v>-47</v>
      </c>
      <c r="BB9" s="745">
        <v>-45</v>
      </c>
    </row>
    <row r="10" spans="2:63" ht="14.45" x14ac:dyDescent="0.3">
      <c r="B10" s="737" t="s">
        <v>258</v>
      </c>
      <c r="C10" s="743">
        <v>-38</v>
      </c>
      <c r="D10" s="744">
        <v>-37</v>
      </c>
      <c r="E10" s="744">
        <v>-35</v>
      </c>
      <c r="F10" s="744">
        <v>-34</v>
      </c>
      <c r="G10" s="744">
        <v>-34</v>
      </c>
      <c r="H10" s="744">
        <v>-32</v>
      </c>
      <c r="I10" s="745">
        <v>-33</v>
      </c>
      <c r="K10" s="737" t="s">
        <v>258</v>
      </c>
      <c r="L10" s="743">
        <v>-41</v>
      </c>
      <c r="M10" s="744">
        <v>-42</v>
      </c>
      <c r="N10" s="744">
        <v>-41</v>
      </c>
      <c r="O10" s="744">
        <v>-40</v>
      </c>
      <c r="P10" s="744">
        <v>-39</v>
      </c>
      <c r="Q10" s="744">
        <v>-37</v>
      </c>
      <c r="R10" s="745">
        <v>-37</v>
      </c>
      <c r="T10" s="741" t="s">
        <v>258</v>
      </c>
      <c r="U10" s="743">
        <v>-40</v>
      </c>
      <c r="V10" s="744">
        <v>-43</v>
      </c>
      <c r="W10" s="744">
        <v>-42</v>
      </c>
      <c r="X10" s="744">
        <v>-41</v>
      </c>
      <c r="Y10" s="744">
        <v>-41</v>
      </c>
      <c r="Z10" s="744">
        <v>-37</v>
      </c>
      <c r="AA10" s="745">
        <v>-38</v>
      </c>
      <c r="AC10" s="742" t="s">
        <v>258</v>
      </c>
      <c r="AD10" s="743">
        <v>-57</v>
      </c>
      <c r="AE10" s="744">
        <v>-56</v>
      </c>
      <c r="AF10" s="744">
        <v>-58</v>
      </c>
      <c r="AG10" s="744">
        <v>-57</v>
      </c>
      <c r="AH10" s="744">
        <v>-56</v>
      </c>
      <c r="AI10" s="744">
        <v>-52</v>
      </c>
      <c r="AJ10" s="745">
        <v>-49</v>
      </c>
      <c r="AL10" s="742" t="s">
        <v>258</v>
      </c>
      <c r="AM10" s="743">
        <v>-30</v>
      </c>
      <c r="AN10" s="744">
        <v>-30</v>
      </c>
      <c r="AO10" s="744">
        <v>-32</v>
      </c>
      <c r="AP10" s="744">
        <v>-31</v>
      </c>
      <c r="AQ10" s="744">
        <v>-32</v>
      </c>
      <c r="AR10" s="744">
        <v>-33</v>
      </c>
      <c r="AS10" s="745">
        <v>-32</v>
      </c>
      <c r="AU10" s="742" t="s">
        <v>258</v>
      </c>
      <c r="AV10" s="743">
        <v>-49</v>
      </c>
      <c r="AW10" s="744">
        <v>-54</v>
      </c>
      <c r="AX10" s="744">
        <v>-53</v>
      </c>
      <c r="AY10" s="744">
        <v>-52</v>
      </c>
      <c r="AZ10" s="744">
        <v>-51</v>
      </c>
      <c r="BA10" s="744">
        <v>-48</v>
      </c>
      <c r="BB10" s="745">
        <v>-50</v>
      </c>
    </row>
    <row r="11" spans="2:63" ht="14.45" x14ac:dyDescent="0.3">
      <c r="B11" s="737" t="s">
        <v>265</v>
      </c>
      <c r="C11" s="743"/>
      <c r="D11" s="744"/>
      <c r="E11" s="744"/>
      <c r="F11" s="744"/>
      <c r="G11" s="744"/>
      <c r="H11" s="744"/>
      <c r="I11" s="745"/>
      <c r="K11" s="737" t="s">
        <v>265</v>
      </c>
      <c r="L11" s="743"/>
      <c r="M11" s="744"/>
      <c r="N11" s="744"/>
      <c r="O11" s="744"/>
      <c r="P11" s="744"/>
      <c r="Q11" s="744"/>
      <c r="R11" s="745"/>
      <c r="T11" s="741" t="s">
        <v>265</v>
      </c>
      <c r="U11" s="743"/>
      <c r="V11" s="744"/>
      <c r="W11" s="744"/>
      <c r="X11" s="744"/>
      <c r="Y11" s="744"/>
      <c r="Z11" s="744"/>
      <c r="AA11" s="745"/>
      <c r="AC11" s="742" t="s">
        <v>265</v>
      </c>
      <c r="AD11" s="743"/>
      <c r="AE11" s="744"/>
      <c r="AF11" s="744"/>
      <c r="AG11" s="744"/>
      <c r="AH11" s="744"/>
      <c r="AI11" s="744"/>
      <c r="AJ11" s="745"/>
      <c r="AL11" s="742" t="s">
        <v>265</v>
      </c>
      <c r="AM11" s="743"/>
      <c r="AN11" s="744"/>
      <c r="AO11" s="744"/>
      <c r="AP11" s="744"/>
      <c r="AQ11" s="744"/>
      <c r="AR11" s="744"/>
      <c r="AS11" s="745"/>
      <c r="AU11" s="742" t="s">
        <v>265</v>
      </c>
      <c r="AV11" s="743"/>
      <c r="AW11" s="744"/>
      <c r="AX11" s="744"/>
      <c r="AY11" s="744"/>
      <c r="AZ11" s="744"/>
      <c r="BA11" s="744"/>
      <c r="BB11" s="745"/>
    </row>
    <row r="12" spans="2:63" ht="14.45" x14ac:dyDescent="0.3">
      <c r="B12" s="737" t="s">
        <v>273</v>
      </c>
      <c r="C12" s="743"/>
      <c r="D12" s="744"/>
      <c r="E12" s="744"/>
      <c r="F12" s="744"/>
      <c r="G12" s="744"/>
      <c r="H12" s="744"/>
      <c r="I12" s="745"/>
      <c r="K12" s="737" t="s">
        <v>273</v>
      </c>
      <c r="L12" s="743"/>
      <c r="M12" s="744"/>
      <c r="N12" s="744"/>
      <c r="O12" s="744"/>
      <c r="P12" s="744"/>
      <c r="Q12" s="744"/>
      <c r="R12" s="745"/>
      <c r="T12" s="741" t="s">
        <v>273</v>
      </c>
      <c r="U12" s="743"/>
      <c r="V12" s="744"/>
      <c r="W12" s="744"/>
      <c r="X12" s="744"/>
      <c r="Y12" s="744"/>
      <c r="Z12" s="744"/>
      <c r="AA12" s="745"/>
      <c r="AC12" s="742" t="s">
        <v>273</v>
      </c>
      <c r="AD12" s="743"/>
      <c r="AE12" s="744"/>
      <c r="AF12" s="744"/>
      <c r="AG12" s="744"/>
      <c r="AH12" s="744"/>
      <c r="AI12" s="744"/>
      <c r="AJ12" s="745"/>
      <c r="AL12" s="742" t="s">
        <v>273</v>
      </c>
      <c r="AM12" s="743"/>
      <c r="AN12" s="744"/>
      <c r="AO12" s="744"/>
      <c r="AP12" s="744"/>
      <c r="AQ12" s="744"/>
      <c r="AR12" s="744"/>
      <c r="AS12" s="745"/>
      <c r="AU12" s="742" t="s">
        <v>273</v>
      </c>
      <c r="AV12" s="743"/>
      <c r="AW12" s="744"/>
      <c r="AX12" s="744"/>
      <c r="AY12" s="744"/>
      <c r="AZ12" s="744"/>
      <c r="BA12" s="744"/>
      <c r="BB12" s="745"/>
    </row>
    <row r="13" spans="2:63" ht="14.45" x14ac:dyDescent="0.3">
      <c r="B13" s="737" t="s">
        <v>279</v>
      </c>
      <c r="C13" s="743"/>
      <c r="D13" s="744"/>
      <c r="E13" s="744"/>
      <c r="F13" s="744"/>
      <c r="G13" s="744"/>
      <c r="H13" s="744"/>
      <c r="I13" s="745"/>
      <c r="K13" s="737" t="s">
        <v>279</v>
      </c>
      <c r="L13" s="743"/>
      <c r="M13" s="744"/>
      <c r="N13" s="744"/>
      <c r="O13" s="744"/>
      <c r="P13" s="744"/>
      <c r="Q13" s="744"/>
      <c r="R13" s="745"/>
      <c r="T13" s="741" t="s">
        <v>279</v>
      </c>
      <c r="U13" s="743"/>
      <c r="V13" s="744"/>
      <c r="W13" s="744"/>
      <c r="X13" s="744"/>
      <c r="Y13" s="744"/>
      <c r="Z13" s="744"/>
      <c r="AA13" s="745"/>
      <c r="AC13" s="742" t="s">
        <v>279</v>
      </c>
      <c r="AD13" s="743"/>
      <c r="AE13" s="744"/>
      <c r="AF13" s="744"/>
      <c r="AG13" s="744"/>
      <c r="AH13" s="744"/>
      <c r="AI13" s="744"/>
      <c r="AJ13" s="745"/>
      <c r="AL13" s="742" t="s">
        <v>279</v>
      </c>
      <c r="AM13" s="743"/>
      <c r="AN13" s="744"/>
      <c r="AO13" s="744"/>
      <c r="AP13" s="744"/>
      <c r="AQ13" s="744"/>
      <c r="AR13" s="744"/>
      <c r="AS13" s="745"/>
      <c r="AU13" s="742" t="s">
        <v>279</v>
      </c>
      <c r="AV13" s="743"/>
      <c r="AW13" s="744"/>
      <c r="AX13" s="744"/>
      <c r="AY13" s="744"/>
      <c r="AZ13" s="744"/>
      <c r="BA13" s="744"/>
      <c r="BB13" s="745"/>
    </row>
    <row r="14" spans="2:63" thickBot="1" x14ac:dyDescent="0.35">
      <c r="B14" s="746" t="s">
        <v>285</v>
      </c>
      <c r="C14" s="747" t="s">
        <v>1049</v>
      </c>
      <c r="D14" s="748" t="s">
        <v>1049</v>
      </c>
      <c r="E14" s="748" t="s">
        <v>1049</v>
      </c>
      <c r="F14" s="748" t="s">
        <v>1049</v>
      </c>
      <c r="G14" s="748" t="s">
        <v>1049</v>
      </c>
      <c r="H14" s="748" t="s">
        <v>1049</v>
      </c>
      <c r="I14" s="749" t="s">
        <v>1049</v>
      </c>
      <c r="K14" s="746" t="s">
        <v>285</v>
      </c>
      <c r="L14" s="747" t="s">
        <v>1049</v>
      </c>
      <c r="M14" s="748" t="s">
        <v>1049</v>
      </c>
      <c r="N14" s="748" t="s">
        <v>1049</v>
      </c>
      <c r="O14" s="748" t="s">
        <v>1049</v>
      </c>
      <c r="P14" s="748" t="s">
        <v>1049</v>
      </c>
      <c r="Q14" s="748" t="s">
        <v>1049</v>
      </c>
      <c r="R14" s="749" t="s">
        <v>1049</v>
      </c>
      <c r="T14" s="750" t="s">
        <v>285</v>
      </c>
      <c r="U14" s="747" t="s">
        <v>1049</v>
      </c>
      <c r="V14" s="748" t="s">
        <v>1049</v>
      </c>
      <c r="W14" s="748" t="s">
        <v>1049</v>
      </c>
      <c r="X14" s="748" t="s">
        <v>1049</v>
      </c>
      <c r="Y14" s="748" t="s">
        <v>1049</v>
      </c>
      <c r="Z14" s="748" t="s">
        <v>1049</v>
      </c>
      <c r="AA14" s="749" t="s">
        <v>1049</v>
      </c>
      <c r="AC14" s="751" t="s">
        <v>285</v>
      </c>
      <c r="AD14" s="747" t="s">
        <v>1049</v>
      </c>
      <c r="AE14" s="748" t="s">
        <v>1049</v>
      </c>
      <c r="AF14" s="748" t="s">
        <v>1049</v>
      </c>
      <c r="AG14" s="748" t="s">
        <v>1049</v>
      </c>
      <c r="AH14" s="748" t="s">
        <v>1049</v>
      </c>
      <c r="AI14" s="748" t="s">
        <v>1049</v>
      </c>
      <c r="AJ14" s="749" t="s">
        <v>1049</v>
      </c>
      <c r="AL14" s="751" t="s">
        <v>285</v>
      </c>
      <c r="AM14" s="747" t="s">
        <v>1049</v>
      </c>
      <c r="AN14" s="748" t="s">
        <v>1049</v>
      </c>
      <c r="AO14" s="748" t="s">
        <v>1049</v>
      </c>
      <c r="AP14" s="748" t="s">
        <v>1049</v>
      </c>
      <c r="AQ14" s="748" t="s">
        <v>1049</v>
      </c>
      <c r="AR14" s="748" t="s">
        <v>1049</v>
      </c>
      <c r="AS14" s="749" t="s">
        <v>1049</v>
      </c>
      <c r="AU14" s="751" t="s">
        <v>285</v>
      </c>
      <c r="AV14" s="747" t="s">
        <v>1049</v>
      </c>
      <c r="AW14" s="748" t="s">
        <v>1049</v>
      </c>
      <c r="AX14" s="748" t="s">
        <v>1049</v>
      </c>
      <c r="AY14" s="748" t="s">
        <v>1049</v>
      </c>
      <c r="AZ14" s="748" t="s">
        <v>1049</v>
      </c>
      <c r="BA14" s="748" t="s">
        <v>1049</v>
      </c>
      <c r="BB14" s="749" t="s">
        <v>1049</v>
      </c>
    </row>
    <row r="15" spans="2:63" thickBot="1" x14ac:dyDescent="0.35">
      <c r="B15" s="752"/>
      <c r="C15" s="753"/>
      <c r="D15" s="753"/>
      <c r="E15" s="753"/>
      <c r="F15" s="753"/>
      <c r="G15" s="753"/>
      <c r="H15" s="753"/>
      <c r="I15" s="753"/>
      <c r="K15" s="752"/>
      <c r="L15" s="753"/>
      <c r="M15" s="753"/>
      <c r="N15" s="753"/>
      <c r="O15" s="753"/>
      <c r="P15" s="753"/>
      <c r="Q15" s="753"/>
      <c r="R15" s="753"/>
      <c r="T15" s="754"/>
      <c r="U15" s="753"/>
      <c r="V15" s="753"/>
      <c r="W15" s="753"/>
      <c r="X15" s="753"/>
      <c r="Y15" s="753"/>
      <c r="Z15" s="753"/>
      <c r="AA15" s="753"/>
      <c r="AC15" s="755"/>
      <c r="AD15" s="753"/>
      <c r="AE15" s="753"/>
      <c r="AF15" s="753"/>
      <c r="AG15" s="753"/>
      <c r="AH15" s="753"/>
      <c r="AI15" s="753"/>
      <c r="AJ15" s="753"/>
      <c r="AL15" s="755"/>
      <c r="AM15" s="753"/>
      <c r="AN15" s="753"/>
      <c r="AO15" s="753"/>
      <c r="AP15" s="753"/>
      <c r="AQ15" s="753"/>
      <c r="AR15" s="753"/>
      <c r="AS15" s="753"/>
      <c r="AU15" s="755"/>
      <c r="AV15" s="753"/>
      <c r="AW15" s="753"/>
      <c r="AX15" s="753"/>
      <c r="AY15" s="753"/>
      <c r="AZ15" s="753"/>
      <c r="BA15" s="753"/>
      <c r="BB15" s="753"/>
    </row>
    <row r="16" spans="2:63" thickBot="1" x14ac:dyDescent="0.35">
      <c r="B16" s="726" t="s">
        <v>1029</v>
      </c>
      <c r="C16" s="756" t="s">
        <v>187</v>
      </c>
      <c r="D16" s="756" t="s">
        <v>214</v>
      </c>
      <c r="E16" s="756" t="s">
        <v>234</v>
      </c>
      <c r="F16" s="756" t="s">
        <v>243</v>
      </c>
      <c r="G16" s="756" t="s">
        <v>251</v>
      </c>
      <c r="H16" s="756" t="s">
        <v>259</v>
      </c>
      <c r="I16" s="757" t="s">
        <v>266</v>
      </c>
      <c r="K16" s="726" t="s">
        <v>1029</v>
      </c>
      <c r="L16" s="756" t="s">
        <v>187</v>
      </c>
      <c r="M16" s="756" t="s">
        <v>214</v>
      </c>
      <c r="N16" s="756" t="s">
        <v>234</v>
      </c>
      <c r="O16" s="756" t="s">
        <v>243</v>
      </c>
      <c r="P16" s="756" t="s">
        <v>251</v>
      </c>
      <c r="Q16" s="756" t="s">
        <v>259</v>
      </c>
      <c r="R16" s="757" t="s">
        <v>266</v>
      </c>
      <c r="T16" s="729" t="s">
        <v>1029</v>
      </c>
      <c r="U16" s="756" t="s">
        <v>187</v>
      </c>
      <c r="V16" s="756" t="s">
        <v>214</v>
      </c>
      <c r="W16" s="756" t="s">
        <v>234</v>
      </c>
      <c r="X16" s="756" t="s">
        <v>243</v>
      </c>
      <c r="Y16" s="756" t="s">
        <v>251</v>
      </c>
      <c r="Z16" s="756" t="s">
        <v>259</v>
      </c>
      <c r="AA16" s="757" t="s">
        <v>266</v>
      </c>
      <c r="AC16" s="730" t="s">
        <v>1029</v>
      </c>
      <c r="AD16" s="756" t="s">
        <v>187</v>
      </c>
      <c r="AE16" s="756" t="s">
        <v>214</v>
      </c>
      <c r="AF16" s="756" t="s">
        <v>234</v>
      </c>
      <c r="AG16" s="756" t="s">
        <v>243</v>
      </c>
      <c r="AH16" s="756" t="s">
        <v>251</v>
      </c>
      <c r="AI16" s="756" t="s">
        <v>259</v>
      </c>
      <c r="AJ16" s="757" t="s">
        <v>266</v>
      </c>
      <c r="AL16" s="730" t="s">
        <v>1029</v>
      </c>
      <c r="AM16" s="756" t="s">
        <v>187</v>
      </c>
      <c r="AN16" s="756" t="s">
        <v>214</v>
      </c>
      <c r="AO16" s="756" t="s">
        <v>234</v>
      </c>
      <c r="AP16" s="756" t="s">
        <v>243</v>
      </c>
      <c r="AQ16" s="756" t="s">
        <v>251</v>
      </c>
      <c r="AR16" s="756" t="s">
        <v>259</v>
      </c>
      <c r="AS16" s="757" t="s">
        <v>266</v>
      </c>
      <c r="AU16" s="730" t="s">
        <v>1029</v>
      </c>
      <c r="AV16" s="756" t="s">
        <v>187</v>
      </c>
      <c r="AW16" s="756" t="s">
        <v>214</v>
      </c>
      <c r="AX16" s="756" t="s">
        <v>234</v>
      </c>
      <c r="AY16" s="756" t="s">
        <v>243</v>
      </c>
      <c r="AZ16" s="756" t="s">
        <v>251</v>
      </c>
      <c r="BA16" s="756" t="s">
        <v>259</v>
      </c>
      <c r="BB16" s="757" t="s">
        <v>266</v>
      </c>
    </row>
    <row r="17" spans="2:54" ht="14.45" x14ac:dyDescent="0.3">
      <c r="B17" s="731" t="s">
        <v>186</v>
      </c>
      <c r="C17" s="732">
        <v>-33</v>
      </c>
      <c r="D17" s="733">
        <v>-30</v>
      </c>
      <c r="E17" s="733">
        <v>-27</v>
      </c>
      <c r="F17" s="733">
        <v>-29</v>
      </c>
      <c r="G17" s="733">
        <v>-30</v>
      </c>
      <c r="H17" s="733">
        <v>-31</v>
      </c>
      <c r="I17" s="734">
        <v>-30</v>
      </c>
      <c r="K17" s="731" t="s">
        <v>186</v>
      </c>
      <c r="L17" s="732">
        <v>-30</v>
      </c>
      <c r="M17" s="733">
        <v>-30</v>
      </c>
      <c r="N17" s="733">
        <v>-30</v>
      </c>
      <c r="O17" s="733">
        <v>-27</v>
      </c>
      <c r="P17" s="733">
        <v>-29</v>
      </c>
      <c r="Q17" s="733">
        <v>-26</v>
      </c>
      <c r="R17" s="734">
        <v>-30</v>
      </c>
      <c r="T17" s="735" t="s">
        <v>186</v>
      </c>
      <c r="U17" s="732">
        <v>-33</v>
      </c>
      <c r="V17" s="733">
        <v>-34</v>
      </c>
      <c r="W17" s="733">
        <v>-34</v>
      </c>
      <c r="X17" s="733">
        <v>-34</v>
      </c>
      <c r="Y17" s="733">
        <v>-37</v>
      </c>
      <c r="Z17" s="733">
        <v>-28</v>
      </c>
      <c r="AA17" s="734">
        <v>-31</v>
      </c>
      <c r="AC17" s="736" t="s">
        <v>186</v>
      </c>
      <c r="AD17" s="732">
        <v>-50</v>
      </c>
      <c r="AE17" s="733">
        <v>-50</v>
      </c>
      <c r="AF17" s="733">
        <v>-48</v>
      </c>
      <c r="AG17" s="733">
        <v>-49</v>
      </c>
      <c r="AH17" s="733">
        <v>-50</v>
      </c>
      <c r="AI17" s="733">
        <v>-47</v>
      </c>
      <c r="AJ17" s="734">
        <v>-45</v>
      </c>
      <c r="AL17" s="736" t="s">
        <v>186</v>
      </c>
      <c r="AM17" s="732">
        <v>-22</v>
      </c>
      <c r="AN17" s="733">
        <v>-23</v>
      </c>
      <c r="AO17" s="733">
        <v>-20</v>
      </c>
      <c r="AP17" s="733">
        <v>-21</v>
      </c>
      <c r="AQ17" s="733">
        <v>-21</v>
      </c>
      <c r="AR17" s="733">
        <v>-23</v>
      </c>
      <c r="AS17" s="734">
        <v>-23</v>
      </c>
      <c r="AU17" s="736" t="s">
        <v>186</v>
      </c>
      <c r="AV17" s="732">
        <v>-48</v>
      </c>
      <c r="AW17" s="733">
        <v>-46</v>
      </c>
      <c r="AX17" s="733">
        <v>-46</v>
      </c>
      <c r="AY17" s="733">
        <v>-44</v>
      </c>
      <c r="AZ17" s="733">
        <v>-46</v>
      </c>
      <c r="BA17" s="733">
        <v>-44</v>
      </c>
      <c r="BB17" s="734">
        <v>-39</v>
      </c>
    </row>
    <row r="18" spans="2:54" ht="14.45" x14ac:dyDescent="0.3">
      <c r="B18" s="737" t="s">
        <v>213</v>
      </c>
      <c r="C18" s="738">
        <v>-28</v>
      </c>
      <c r="D18" s="739">
        <v>-27</v>
      </c>
      <c r="E18" s="739">
        <v>-26</v>
      </c>
      <c r="F18" s="739">
        <v>-25</v>
      </c>
      <c r="G18" s="739">
        <v>-27</v>
      </c>
      <c r="H18" s="739">
        <v>-26</v>
      </c>
      <c r="I18" s="740">
        <v>-29</v>
      </c>
      <c r="K18" s="737" t="s">
        <v>213</v>
      </c>
      <c r="L18" s="738">
        <v>-27</v>
      </c>
      <c r="M18" s="739">
        <v>-32</v>
      </c>
      <c r="N18" s="739">
        <v>-29</v>
      </c>
      <c r="O18" s="739">
        <v>-27</v>
      </c>
      <c r="P18" s="739">
        <v>-25</v>
      </c>
      <c r="Q18" s="739">
        <v>-26</v>
      </c>
      <c r="R18" s="740">
        <v>-25</v>
      </c>
      <c r="T18" s="741" t="s">
        <v>213</v>
      </c>
      <c r="U18" s="738">
        <v>-33</v>
      </c>
      <c r="V18" s="739">
        <v>-35</v>
      </c>
      <c r="W18" s="739">
        <v>-37</v>
      </c>
      <c r="X18" s="739">
        <v>-38</v>
      </c>
      <c r="Y18" s="739">
        <v>-35</v>
      </c>
      <c r="Z18" s="739">
        <v>-37</v>
      </c>
      <c r="AA18" s="740">
        <v>-38</v>
      </c>
      <c r="AC18" s="742" t="s">
        <v>213</v>
      </c>
      <c r="AD18" s="738">
        <v>-45</v>
      </c>
      <c r="AE18" s="739">
        <v>-48</v>
      </c>
      <c r="AF18" s="739">
        <v>-46</v>
      </c>
      <c r="AG18" s="739">
        <v>-47</v>
      </c>
      <c r="AH18" s="739">
        <v>-47</v>
      </c>
      <c r="AI18" s="739">
        <v>-48</v>
      </c>
      <c r="AJ18" s="740">
        <v>-43</v>
      </c>
      <c r="AL18" s="742" t="s">
        <v>213</v>
      </c>
      <c r="AM18" s="738">
        <v>-23</v>
      </c>
      <c r="AN18" s="739">
        <v>-23</v>
      </c>
      <c r="AO18" s="739">
        <v>-22</v>
      </c>
      <c r="AP18" s="739">
        <v>-22</v>
      </c>
      <c r="AQ18" s="739">
        <v>-22</v>
      </c>
      <c r="AR18" s="739">
        <v>-22</v>
      </c>
      <c r="AS18" s="740">
        <v>-25</v>
      </c>
      <c r="AU18" s="742" t="s">
        <v>213</v>
      </c>
      <c r="AV18" s="738">
        <v>-48</v>
      </c>
      <c r="AW18" s="739">
        <v>-48</v>
      </c>
      <c r="AX18" s="739">
        <v>-46</v>
      </c>
      <c r="AY18" s="739">
        <v>-46</v>
      </c>
      <c r="AZ18" s="739">
        <v>-46</v>
      </c>
      <c r="BA18" s="739">
        <v>-43</v>
      </c>
      <c r="BB18" s="740">
        <v>-41</v>
      </c>
    </row>
    <row r="19" spans="2:54" ht="14.45" x14ac:dyDescent="0.3">
      <c r="B19" s="737" t="s">
        <v>233</v>
      </c>
      <c r="C19" s="743">
        <v>-25</v>
      </c>
      <c r="D19" s="744">
        <v>-26</v>
      </c>
      <c r="E19" s="744">
        <v>-26</v>
      </c>
      <c r="F19" s="744">
        <v>-25</v>
      </c>
      <c r="G19" s="744">
        <v>-25</v>
      </c>
      <c r="H19" s="744">
        <v>-27</v>
      </c>
      <c r="I19" s="745">
        <v>-31</v>
      </c>
      <c r="K19" s="737" t="s">
        <v>233</v>
      </c>
      <c r="L19" s="743">
        <v>-28</v>
      </c>
      <c r="M19" s="744">
        <v>-30</v>
      </c>
      <c r="N19" s="744">
        <v>-28</v>
      </c>
      <c r="O19" s="744">
        <v>-27</v>
      </c>
      <c r="P19" s="744">
        <v>-28</v>
      </c>
      <c r="Q19" s="744">
        <v>-25</v>
      </c>
      <c r="R19" s="745">
        <v>-24</v>
      </c>
      <c r="T19" s="741" t="s">
        <v>233</v>
      </c>
      <c r="U19" s="743">
        <v>-38</v>
      </c>
      <c r="V19" s="744">
        <v>-36</v>
      </c>
      <c r="W19" s="744">
        <v>-38</v>
      </c>
      <c r="X19" s="744">
        <v>-37</v>
      </c>
      <c r="Y19" s="744">
        <v>-36</v>
      </c>
      <c r="Z19" s="744">
        <v>-35</v>
      </c>
      <c r="AA19" s="745">
        <v>-36</v>
      </c>
      <c r="AC19" s="742" t="s">
        <v>233</v>
      </c>
      <c r="AD19" s="743">
        <v>-50</v>
      </c>
      <c r="AE19" s="744">
        <v>-50</v>
      </c>
      <c r="AF19" s="744">
        <v>-48</v>
      </c>
      <c r="AG19" s="744">
        <v>-48</v>
      </c>
      <c r="AH19" s="744">
        <v>-46</v>
      </c>
      <c r="AI19" s="744">
        <v>-47</v>
      </c>
      <c r="AJ19" s="745">
        <v>-44</v>
      </c>
      <c r="AL19" s="742" t="s">
        <v>233</v>
      </c>
      <c r="AM19" s="743">
        <v>-23</v>
      </c>
      <c r="AN19" s="744">
        <v>-22</v>
      </c>
      <c r="AO19" s="744">
        <v>-20</v>
      </c>
      <c r="AP19" s="744">
        <v>-20</v>
      </c>
      <c r="AQ19" s="744">
        <v>-20</v>
      </c>
      <c r="AR19" s="744">
        <v>-23</v>
      </c>
      <c r="AS19" s="745">
        <v>-23</v>
      </c>
      <c r="AU19" s="742" t="s">
        <v>233</v>
      </c>
      <c r="AV19" s="743">
        <v>-46</v>
      </c>
      <c r="AW19" s="744">
        <v>-48</v>
      </c>
      <c r="AX19" s="744">
        <v>-46</v>
      </c>
      <c r="AY19" s="744">
        <v>-46</v>
      </c>
      <c r="AZ19" s="744">
        <v>-45</v>
      </c>
      <c r="BA19" s="744">
        <v>-42</v>
      </c>
      <c r="BB19" s="745">
        <v>-39</v>
      </c>
    </row>
    <row r="20" spans="2:54" ht="14.45" x14ac:dyDescent="0.3">
      <c r="B20" s="737" t="s">
        <v>215</v>
      </c>
      <c r="C20" s="743">
        <v>-21</v>
      </c>
      <c r="D20" s="744">
        <v>-24</v>
      </c>
      <c r="E20" s="744">
        <v>-22</v>
      </c>
      <c r="F20" s="744">
        <v>-22</v>
      </c>
      <c r="G20" s="744">
        <v>-25</v>
      </c>
      <c r="H20" s="744">
        <v>-26</v>
      </c>
      <c r="I20" s="745">
        <v>-28</v>
      </c>
      <c r="K20" s="737" t="s">
        <v>215</v>
      </c>
      <c r="L20" s="743">
        <v>-31</v>
      </c>
      <c r="M20" s="744">
        <v>-30</v>
      </c>
      <c r="N20" s="744">
        <v>-26</v>
      </c>
      <c r="O20" s="744">
        <v>-28</v>
      </c>
      <c r="P20" s="744">
        <v>-27</v>
      </c>
      <c r="Q20" s="744">
        <v>-25</v>
      </c>
      <c r="R20" s="745">
        <v>-25</v>
      </c>
      <c r="T20" s="741" t="s">
        <v>215</v>
      </c>
      <c r="U20" s="743">
        <v>-39</v>
      </c>
      <c r="V20" s="744">
        <v>-36</v>
      </c>
      <c r="W20" s="744">
        <v>-37</v>
      </c>
      <c r="X20" s="744">
        <v>-36</v>
      </c>
      <c r="Y20" s="744">
        <v>-35</v>
      </c>
      <c r="Z20" s="744">
        <v>-36</v>
      </c>
      <c r="AA20" s="745">
        <v>-33</v>
      </c>
      <c r="AC20" s="742" t="s">
        <v>215</v>
      </c>
      <c r="AD20" s="743">
        <v>-48</v>
      </c>
      <c r="AE20" s="744">
        <v>-48</v>
      </c>
      <c r="AF20" s="744">
        <v>-48</v>
      </c>
      <c r="AG20" s="744">
        <v>-48</v>
      </c>
      <c r="AH20" s="744">
        <v>-48</v>
      </c>
      <c r="AI20" s="744">
        <v>-46</v>
      </c>
      <c r="AJ20" s="745">
        <v>-45</v>
      </c>
      <c r="AL20" s="742" t="s">
        <v>215</v>
      </c>
      <c r="AM20" s="743">
        <v>-20</v>
      </c>
      <c r="AN20" s="744">
        <v>-20</v>
      </c>
      <c r="AO20" s="744">
        <v>-19</v>
      </c>
      <c r="AP20" s="744">
        <v>-20</v>
      </c>
      <c r="AQ20" s="744">
        <v>-22</v>
      </c>
      <c r="AR20" s="744">
        <v>-21</v>
      </c>
      <c r="AS20" s="745">
        <v>-21</v>
      </c>
      <c r="AU20" s="742" t="s">
        <v>215</v>
      </c>
      <c r="AV20" s="743">
        <v>-48</v>
      </c>
      <c r="AW20" s="744">
        <v>-46</v>
      </c>
      <c r="AX20" s="744">
        <v>-43</v>
      </c>
      <c r="AY20" s="744">
        <v>-44</v>
      </c>
      <c r="AZ20" s="744">
        <v>-44</v>
      </c>
      <c r="BA20" s="744">
        <v>-40</v>
      </c>
      <c r="BB20" s="745">
        <v>-41</v>
      </c>
    </row>
    <row r="21" spans="2:54" ht="14.45" x14ac:dyDescent="0.3">
      <c r="B21" s="737" t="s">
        <v>250</v>
      </c>
      <c r="C21" s="743">
        <v>-25</v>
      </c>
      <c r="D21" s="744">
        <v>-24</v>
      </c>
      <c r="E21" s="744">
        <v>-21</v>
      </c>
      <c r="F21" s="744">
        <v>-25</v>
      </c>
      <c r="G21" s="744">
        <v>-24</v>
      </c>
      <c r="H21" s="744">
        <v>-24</v>
      </c>
      <c r="I21" s="745">
        <v>-25</v>
      </c>
      <c r="K21" s="737" t="s">
        <v>250</v>
      </c>
      <c r="L21" s="743">
        <v>-28</v>
      </c>
      <c r="M21" s="744">
        <v>-27</v>
      </c>
      <c r="N21" s="744">
        <v>-25</v>
      </c>
      <c r="O21" s="744">
        <v>-25</v>
      </c>
      <c r="P21" s="744">
        <v>-25</v>
      </c>
      <c r="Q21" s="744">
        <v>-23</v>
      </c>
      <c r="R21" s="745">
        <v>-24</v>
      </c>
      <c r="T21" s="741" t="s">
        <v>250</v>
      </c>
      <c r="U21" s="743">
        <v>-34</v>
      </c>
      <c r="V21" s="744">
        <v>-38</v>
      </c>
      <c r="W21" s="744">
        <v>-34</v>
      </c>
      <c r="X21" s="744">
        <v>-33</v>
      </c>
      <c r="Y21" s="744">
        <v>-35</v>
      </c>
      <c r="Z21" s="744">
        <v>-34</v>
      </c>
      <c r="AA21" s="745">
        <v>-33</v>
      </c>
      <c r="AC21" s="742" t="s">
        <v>250</v>
      </c>
      <c r="AD21" s="743">
        <v>-49</v>
      </c>
      <c r="AE21" s="744">
        <v>-49</v>
      </c>
      <c r="AF21" s="744">
        <v>-50</v>
      </c>
      <c r="AG21" s="744">
        <v>-49</v>
      </c>
      <c r="AH21" s="744">
        <v>-48</v>
      </c>
      <c r="AI21" s="744">
        <v>-45</v>
      </c>
      <c r="AJ21" s="745">
        <v>-44</v>
      </c>
      <c r="AL21" s="742" t="s">
        <v>250</v>
      </c>
      <c r="AM21" s="743">
        <v>-22</v>
      </c>
      <c r="AN21" s="744">
        <v>-20</v>
      </c>
      <c r="AO21" s="744">
        <v>-23</v>
      </c>
      <c r="AP21" s="744">
        <v>-22</v>
      </c>
      <c r="AQ21" s="744">
        <v>-21</v>
      </c>
      <c r="AR21" s="744">
        <v>-23</v>
      </c>
      <c r="AS21" s="745">
        <v>-24</v>
      </c>
      <c r="AU21" s="742" t="s">
        <v>250</v>
      </c>
      <c r="AV21" s="743">
        <v>-44</v>
      </c>
      <c r="AW21" s="744">
        <v>-45</v>
      </c>
      <c r="AX21" s="744">
        <v>-43</v>
      </c>
      <c r="AY21" s="744">
        <v>-42</v>
      </c>
      <c r="AZ21" s="744">
        <v>-41</v>
      </c>
      <c r="BA21" s="744">
        <v>-38</v>
      </c>
      <c r="BB21" s="745">
        <v>-40</v>
      </c>
    </row>
    <row r="22" spans="2:54" ht="14.45" x14ac:dyDescent="0.3">
      <c r="B22" s="737" t="s">
        <v>258</v>
      </c>
      <c r="C22" s="743">
        <v>-20</v>
      </c>
      <c r="D22" s="744">
        <v>-21</v>
      </c>
      <c r="E22" s="744">
        <v>-20</v>
      </c>
      <c r="F22" s="744">
        <v>-24</v>
      </c>
      <c r="G22" s="744">
        <v>-24</v>
      </c>
      <c r="H22" s="744">
        <v>-24</v>
      </c>
      <c r="I22" s="745">
        <v>-24</v>
      </c>
      <c r="K22" s="737" t="s">
        <v>258</v>
      </c>
      <c r="L22" s="743">
        <v>-32</v>
      </c>
      <c r="M22" s="744">
        <v>-32</v>
      </c>
      <c r="N22" s="744">
        <v>-33</v>
      </c>
      <c r="O22" s="744">
        <v>-32</v>
      </c>
      <c r="P22" s="744">
        <v>-30</v>
      </c>
      <c r="Q22" s="744">
        <v>-28</v>
      </c>
      <c r="R22" s="745">
        <v>-24</v>
      </c>
      <c r="T22" s="741" t="s">
        <v>258</v>
      </c>
      <c r="U22" s="743">
        <v>-31</v>
      </c>
      <c r="V22" s="744">
        <v>-32</v>
      </c>
      <c r="W22" s="744">
        <v>-34</v>
      </c>
      <c r="X22" s="744">
        <v>-33</v>
      </c>
      <c r="Y22" s="744">
        <v>-34</v>
      </c>
      <c r="Z22" s="744">
        <v>-28</v>
      </c>
      <c r="AA22" s="745">
        <v>-30</v>
      </c>
      <c r="AC22" s="742" t="s">
        <v>258</v>
      </c>
      <c r="AD22" s="743">
        <v>-45</v>
      </c>
      <c r="AE22" s="744">
        <v>-49</v>
      </c>
      <c r="AF22" s="744">
        <v>-50</v>
      </c>
      <c r="AG22" s="744">
        <v>-49</v>
      </c>
      <c r="AH22" s="744">
        <v>-48</v>
      </c>
      <c r="AI22" s="744">
        <v>-42</v>
      </c>
      <c r="AJ22" s="745">
        <v>-43</v>
      </c>
      <c r="AL22" s="742" t="s">
        <v>258</v>
      </c>
      <c r="AM22" s="743">
        <v>-21</v>
      </c>
      <c r="AN22" s="744">
        <v>-20</v>
      </c>
      <c r="AO22" s="744">
        <v>-19</v>
      </c>
      <c r="AP22" s="744">
        <v>-18</v>
      </c>
      <c r="AQ22" s="744">
        <v>-16</v>
      </c>
      <c r="AR22" s="744">
        <v>-18</v>
      </c>
      <c r="AS22" s="745">
        <v>-21</v>
      </c>
      <c r="AU22" s="742" t="s">
        <v>258</v>
      </c>
      <c r="AV22" s="743">
        <v>-40</v>
      </c>
      <c r="AW22" s="744">
        <v>-41</v>
      </c>
      <c r="AX22" s="744">
        <v>-40</v>
      </c>
      <c r="AY22" s="744">
        <v>-39</v>
      </c>
      <c r="AZ22" s="744">
        <v>-37</v>
      </c>
      <c r="BA22" s="744">
        <v>-37</v>
      </c>
      <c r="BB22" s="745">
        <v>-37</v>
      </c>
    </row>
    <row r="23" spans="2:54" ht="14.45" x14ac:dyDescent="0.3">
      <c r="B23" s="737" t="s">
        <v>265</v>
      </c>
      <c r="C23" s="743" t="s">
        <v>1049</v>
      </c>
      <c r="D23" s="744" t="s">
        <v>1049</v>
      </c>
      <c r="E23" s="744" t="s">
        <v>1049</v>
      </c>
      <c r="F23" s="744" t="s">
        <v>1049</v>
      </c>
      <c r="G23" s="744" t="s">
        <v>1049</v>
      </c>
      <c r="H23" s="744" t="s">
        <v>1049</v>
      </c>
      <c r="I23" s="745" t="s">
        <v>1049</v>
      </c>
      <c r="K23" s="737" t="s">
        <v>265</v>
      </c>
      <c r="L23" s="743" t="s">
        <v>1049</v>
      </c>
      <c r="M23" s="744" t="s">
        <v>1049</v>
      </c>
      <c r="N23" s="744" t="s">
        <v>1049</v>
      </c>
      <c r="O23" s="744" t="s">
        <v>1049</v>
      </c>
      <c r="P23" s="744" t="s">
        <v>1049</v>
      </c>
      <c r="Q23" s="744" t="s">
        <v>1049</v>
      </c>
      <c r="R23" s="745" t="s">
        <v>1049</v>
      </c>
      <c r="T23" s="741" t="s">
        <v>265</v>
      </c>
      <c r="U23" s="743" t="s">
        <v>1049</v>
      </c>
      <c r="V23" s="744" t="s">
        <v>1049</v>
      </c>
      <c r="W23" s="744" t="s">
        <v>1049</v>
      </c>
      <c r="X23" s="744" t="s">
        <v>1049</v>
      </c>
      <c r="Y23" s="744" t="s">
        <v>1049</v>
      </c>
      <c r="Z23" s="744" t="s">
        <v>1049</v>
      </c>
      <c r="AA23" s="745" t="s">
        <v>1049</v>
      </c>
      <c r="AC23" s="742" t="s">
        <v>265</v>
      </c>
      <c r="AD23" s="743" t="s">
        <v>1049</v>
      </c>
      <c r="AE23" s="744" t="s">
        <v>1049</v>
      </c>
      <c r="AF23" s="744" t="s">
        <v>1049</v>
      </c>
      <c r="AG23" s="744" t="s">
        <v>1049</v>
      </c>
      <c r="AH23" s="744" t="s">
        <v>1049</v>
      </c>
      <c r="AI23" s="744" t="s">
        <v>1049</v>
      </c>
      <c r="AJ23" s="745" t="s">
        <v>1049</v>
      </c>
      <c r="AL23" s="742" t="s">
        <v>265</v>
      </c>
      <c r="AM23" s="743" t="s">
        <v>1049</v>
      </c>
      <c r="AN23" s="744" t="s">
        <v>1049</v>
      </c>
      <c r="AO23" s="744" t="s">
        <v>1049</v>
      </c>
      <c r="AP23" s="744" t="s">
        <v>1049</v>
      </c>
      <c r="AQ23" s="744" t="s">
        <v>1049</v>
      </c>
      <c r="AR23" s="744" t="s">
        <v>1049</v>
      </c>
      <c r="AS23" s="745" t="s">
        <v>1049</v>
      </c>
      <c r="AU23" s="742" t="s">
        <v>265</v>
      </c>
      <c r="AV23" s="743" t="s">
        <v>1049</v>
      </c>
      <c r="AW23" s="744" t="s">
        <v>1049</v>
      </c>
      <c r="AX23" s="744" t="s">
        <v>1049</v>
      </c>
      <c r="AY23" s="744" t="s">
        <v>1049</v>
      </c>
      <c r="AZ23" s="744" t="s">
        <v>1049</v>
      </c>
      <c r="BA23" s="744" t="s">
        <v>1049</v>
      </c>
      <c r="BB23" s="745" t="s">
        <v>1049</v>
      </c>
    </row>
    <row r="24" spans="2:54" ht="14.45" x14ac:dyDescent="0.3">
      <c r="B24" s="737" t="s">
        <v>273</v>
      </c>
      <c r="C24" s="743" t="s">
        <v>1049</v>
      </c>
      <c r="D24" s="744" t="s">
        <v>1049</v>
      </c>
      <c r="E24" s="744" t="s">
        <v>1049</v>
      </c>
      <c r="F24" s="744" t="s">
        <v>1049</v>
      </c>
      <c r="G24" s="744" t="s">
        <v>1049</v>
      </c>
      <c r="H24" s="744" t="s">
        <v>1049</v>
      </c>
      <c r="I24" s="745" t="s">
        <v>1049</v>
      </c>
      <c r="K24" s="737" t="s">
        <v>273</v>
      </c>
      <c r="L24" s="743" t="s">
        <v>1049</v>
      </c>
      <c r="M24" s="744" t="s">
        <v>1049</v>
      </c>
      <c r="N24" s="744" t="s">
        <v>1049</v>
      </c>
      <c r="O24" s="744" t="s">
        <v>1049</v>
      </c>
      <c r="P24" s="744" t="s">
        <v>1049</v>
      </c>
      <c r="Q24" s="744" t="s">
        <v>1049</v>
      </c>
      <c r="R24" s="745" t="s">
        <v>1049</v>
      </c>
      <c r="T24" s="741" t="s">
        <v>273</v>
      </c>
      <c r="U24" s="743" t="s">
        <v>1049</v>
      </c>
      <c r="V24" s="744" t="s">
        <v>1049</v>
      </c>
      <c r="W24" s="744" t="s">
        <v>1049</v>
      </c>
      <c r="X24" s="744" t="s">
        <v>1049</v>
      </c>
      <c r="Y24" s="744" t="s">
        <v>1049</v>
      </c>
      <c r="Z24" s="744" t="s">
        <v>1049</v>
      </c>
      <c r="AA24" s="745" t="s">
        <v>1049</v>
      </c>
      <c r="AC24" s="742" t="s">
        <v>273</v>
      </c>
      <c r="AD24" s="743" t="s">
        <v>1049</v>
      </c>
      <c r="AE24" s="744" t="s">
        <v>1049</v>
      </c>
      <c r="AF24" s="744" t="s">
        <v>1049</v>
      </c>
      <c r="AG24" s="744" t="s">
        <v>1049</v>
      </c>
      <c r="AH24" s="744" t="s">
        <v>1049</v>
      </c>
      <c r="AI24" s="744" t="s">
        <v>1049</v>
      </c>
      <c r="AJ24" s="745" t="s">
        <v>1049</v>
      </c>
      <c r="AL24" s="742" t="s">
        <v>273</v>
      </c>
      <c r="AM24" s="743" t="s">
        <v>1049</v>
      </c>
      <c r="AN24" s="744" t="s">
        <v>1049</v>
      </c>
      <c r="AO24" s="744" t="s">
        <v>1049</v>
      </c>
      <c r="AP24" s="744" t="s">
        <v>1049</v>
      </c>
      <c r="AQ24" s="744" t="s">
        <v>1049</v>
      </c>
      <c r="AR24" s="744" t="s">
        <v>1049</v>
      </c>
      <c r="AS24" s="745" t="s">
        <v>1049</v>
      </c>
      <c r="AU24" s="742" t="s">
        <v>273</v>
      </c>
      <c r="AV24" s="743" t="s">
        <v>1049</v>
      </c>
      <c r="AW24" s="744" t="s">
        <v>1049</v>
      </c>
      <c r="AX24" s="744" t="s">
        <v>1049</v>
      </c>
      <c r="AY24" s="744" t="s">
        <v>1049</v>
      </c>
      <c r="AZ24" s="744" t="s">
        <v>1049</v>
      </c>
      <c r="BA24" s="744" t="s">
        <v>1049</v>
      </c>
      <c r="BB24" s="745" t="s">
        <v>1049</v>
      </c>
    </row>
    <row r="25" spans="2:54" ht="14.45" x14ac:dyDescent="0.3">
      <c r="B25" s="737" t="s">
        <v>279</v>
      </c>
      <c r="C25" s="743" t="s">
        <v>1049</v>
      </c>
      <c r="D25" s="744" t="s">
        <v>1049</v>
      </c>
      <c r="E25" s="744" t="s">
        <v>1049</v>
      </c>
      <c r="F25" s="744" t="s">
        <v>1049</v>
      </c>
      <c r="G25" s="744" t="s">
        <v>1049</v>
      </c>
      <c r="H25" s="744" t="s">
        <v>1049</v>
      </c>
      <c r="I25" s="745" t="s">
        <v>1049</v>
      </c>
      <c r="K25" s="737" t="s">
        <v>279</v>
      </c>
      <c r="L25" s="743" t="s">
        <v>1049</v>
      </c>
      <c r="M25" s="744" t="s">
        <v>1049</v>
      </c>
      <c r="N25" s="744" t="s">
        <v>1049</v>
      </c>
      <c r="O25" s="744" t="s">
        <v>1049</v>
      </c>
      <c r="P25" s="744" t="s">
        <v>1049</v>
      </c>
      <c r="Q25" s="744" t="s">
        <v>1049</v>
      </c>
      <c r="R25" s="745" t="s">
        <v>1049</v>
      </c>
      <c r="T25" s="741" t="s">
        <v>279</v>
      </c>
      <c r="U25" s="743" t="s">
        <v>1049</v>
      </c>
      <c r="V25" s="744" t="s">
        <v>1049</v>
      </c>
      <c r="W25" s="744" t="s">
        <v>1049</v>
      </c>
      <c r="X25" s="744" t="s">
        <v>1049</v>
      </c>
      <c r="Y25" s="744" t="s">
        <v>1049</v>
      </c>
      <c r="Z25" s="744" t="s">
        <v>1049</v>
      </c>
      <c r="AA25" s="745" t="s">
        <v>1049</v>
      </c>
      <c r="AC25" s="742" t="s">
        <v>279</v>
      </c>
      <c r="AD25" s="743" t="s">
        <v>1049</v>
      </c>
      <c r="AE25" s="744" t="s">
        <v>1049</v>
      </c>
      <c r="AF25" s="744" t="s">
        <v>1049</v>
      </c>
      <c r="AG25" s="744" t="s">
        <v>1049</v>
      </c>
      <c r="AH25" s="744" t="s">
        <v>1049</v>
      </c>
      <c r="AI25" s="744" t="s">
        <v>1049</v>
      </c>
      <c r="AJ25" s="745" t="s">
        <v>1049</v>
      </c>
      <c r="AL25" s="742" t="s">
        <v>279</v>
      </c>
      <c r="AM25" s="743" t="s">
        <v>1049</v>
      </c>
      <c r="AN25" s="744" t="s">
        <v>1049</v>
      </c>
      <c r="AO25" s="744" t="s">
        <v>1049</v>
      </c>
      <c r="AP25" s="744" t="s">
        <v>1049</v>
      </c>
      <c r="AQ25" s="744" t="s">
        <v>1049</v>
      </c>
      <c r="AR25" s="744" t="s">
        <v>1049</v>
      </c>
      <c r="AS25" s="745" t="s">
        <v>1049</v>
      </c>
      <c r="AU25" s="742" t="s">
        <v>279</v>
      </c>
      <c r="AV25" s="743" t="s">
        <v>1049</v>
      </c>
      <c r="AW25" s="744" t="s">
        <v>1049</v>
      </c>
      <c r="AX25" s="744" t="s">
        <v>1049</v>
      </c>
      <c r="AY25" s="744" t="s">
        <v>1049</v>
      </c>
      <c r="AZ25" s="744" t="s">
        <v>1049</v>
      </c>
      <c r="BA25" s="744" t="s">
        <v>1049</v>
      </c>
      <c r="BB25" s="745" t="s">
        <v>1049</v>
      </c>
    </row>
    <row r="26" spans="2:54" thickBot="1" x14ac:dyDescent="0.35">
      <c r="B26" s="746" t="s">
        <v>285</v>
      </c>
      <c r="C26" s="747" t="s">
        <v>1049</v>
      </c>
      <c r="D26" s="748" t="s">
        <v>1049</v>
      </c>
      <c r="E26" s="748" t="s">
        <v>1049</v>
      </c>
      <c r="F26" s="748" t="s">
        <v>1049</v>
      </c>
      <c r="G26" s="748" t="s">
        <v>1049</v>
      </c>
      <c r="H26" s="748" t="s">
        <v>1049</v>
      </c>
      <c r="I26" s="749" t="s">
        <v>1049</v>
      </c>
      <c r="K26" s="746" t="s">
        <v>285</v>
      </c>
      <c r="L26" s="747" t="s">
        <v>1049</v>
      </c>
      <c r="M26" s="748" t="s">
        <v>1049</v>
      </c>
      <c r="N26" s="748" t="s">
        <v>1049</v>
      </c>
      <c r="O26" s="748" t="s">
        <v>1049</v>
      </c>
      <c r="P26" s="748" t="s">
        <v>1049</v>
      </c>
      <c r="Q26" s="748" t="s">
        <v>1049</v>
      </c>
      <c r="R26" s="749" t="s">
        <v>1049</v>
      </c>
      <c r="T26" s="750" t="s">
        <v>285</v>
      </c>
      <c r="U26" s="747" t="s">
        <v>1049</v>
      </c>
      <c r="V26" s="748" t="s">
        <v>1049</v>
      </c>
      <c r="W26" s="748" t="s">
        <v>1049</v>
      </c>
      <c r="X26" s="748" t="s">
        <v>1049</v>
      </c>
      <c r="Y26" s="748" t="s">
        <v>1049</v>
      </c>
      <c r="Z26" s="748" t="s">
        <v>1049</v>
      </c>
      <c r="AA26" s="749" t="s">
        <v>1049</v>
      </c>
      <c r="AC26" s="751" t="s">
        <v>285</v>
      </c>
      <c r="AD26" s="747" t="s">
        <v>1049</v>
      </c>
      <c r="AE26" s="748" t="s">
        <v>1049</v>
      </c>
      <c r="AF26" s="748" t="s">
        <v>1049</v>
      </c>
      <c r="AG26" s="748" t="s">
        <v>1049</v>
      </c>
      <c r="AH26" s="748" t="s">
        <v>1049</v>
      </c>
      <c r="AI26" s="748" t="s">
        <v>1049</v>
      </c>
      <c r="AJ26" s="749" t="s">
        <v>1049</v>
      </c>
      <c r="AL26" s="751" t="s">
        <v>285</v>
      </c>
      <c r="AM26" s="747" t="s">
        <v>1049</v>
      </c>
      <c r="AN26" s="748" t="s">
        <v>1049</v>
      </c>
      <c r="AO26" s="748" t="s">
        <v>1049</v>
      </c>
      <c r="AP26" s="748" t="s">
        <v>1049</v>
      </c>
      <c r="AQ26" s="748" t="s">
        <v>1049</v>
      </c>
      <c r="AR26" s="748" t="s">
        <v>1049</v>
      </c>
      <c r="AS26" s="749" t="s">
        <v>1049</v>
      </c>
      <c r="AU26" s="751" t="s">
        <v>285</v>
      </c>
      <c r="AV26" s="747" t="s">
        <v>1049</v>
      </c>
      <c r="AW26" s="748" t="s">
        <v>1049</v>
      </c>
      <c r="AX26" s="748" t="s">
        <v>1049</v>
      </c>
      <c r="AY26" s="748" t="s">
        <v>1049</v>
      </c>
      <c r="AZ26" s="748" t="s">
        <v>1049</v>
      </c>
      <c r="BA26" s="748" t="s">
        <v>1049</v>
      </c>
      <c r="BB26" s="749" t="s">
        <v>1049</v>
      </c>
    </row>
    <row r="27" spans="2:54" thickBot="1" x14ac:dyDescent="0.35">
      <c r="B27" s="752"/>
      <c r="C27" s="753"/>
      <c r="D27" s="753"/>
      <c r="E27" s="753"/>
      <c r="F27" s="753"/>
      <c r="G27" s="753"/>
      <c r="H27" s="753"/>
      <c r="I27" s="753"/>
      <c r="K27" s="752"/>
      <c r="L27" s="753"/>
      <c r="M27" s="753"/>
      <c r="N27" s="753"/>
      <c r="O27" s="753"/>
      <c r="P27" s="753"/>
      <c r="Q27" s="753"/>
      <c r="R27" s="753"/>
      <c r="T27" s="754"/>
      <c r="U27" s="753"/>
      <c r="V27" s="753"/>
      <c r="W27" s="753"/>
      <c r="X27" s="753"/>
      <c r="Y27" s="753"/>
      <c r="Z27" s="753"/>
      <c r="AA27" s="753"/>
      <c r="AC27" s="755"/>
      <c r="AD27" s="753"/>
      <c r="AE27" s="753"/>
      <c r="AF27" s="753"/>
      <c r="AG27" s="753"/>
      <c r="AH27" s="753"/>
      <c r="AI27" s="753"/>
      <c r="AJ27" s="753"/>
      <c r="AL27" s="755"/>
      <c r="AM27" s="753"/>
      <c r="AN27" s="753"/>
      <c r="AO27" s="753"/>
      <c r="AP27" s="753"/>
      <c r="AQ27" s="753"/>
      <c r="AR27" s="753"/>
      <c r="AS27" s="753"/>
      <c r="AU27" s="755"/>
      <c r="AV27" s="753"/>
      <c r="AW27" s="753"/>
      <c r="AX27" s="753"/>
      <c r="AY27" s="753"/>
      <c r="AZ27" s="753"/>
      <c r="BA27" s="753"/>
      <c r="BB27" s="753"/>
    </row>
    <row r="28" spans="2:54" ht="15.75" thickBot="1" x14ac:dyDescent="0.3">
      <c r="B28" s="726" t="s">
        <v>1030</v>
      </c>
      <c r="C28" s="756" t="s">
        <v>187</v>
      </c>
      <c r="D28" s="756" t="s">
        <v>214</v>
      </c>
      <c r="E28" s="756" t="s">
        <v>234</v>
      </c>
      <c r="F28" s="756" t="s">
        <v>243</v>
      </c>
      <c r="G28" s="756" t="s">
        <v>251</v>
      </c>
      <c r="H28" s="756" t="s">
        <v>259</v>
      </c>
      <c r="I28" s="757" t="s">
        <v>266</v>
      </c>
      <c r="K28" s="726" t="s">
        <v>1030</v>
      </c>
      <c r="L28" s="756" t="s">
        <v>187</v>
      </c>
      <c r="M28" s="756" t="s">
        <v>214</v>
      </c>
      <c r="N28" s="756" t="s">
        <v>234</v>
      </c>
      <c r="O28" s="756" t="s">
        <v>243</v>
      </c>
      <c r="P28" s="756" t="s">
        <v>251</v>
      </c>
      <c r="Q28" s="756" t="s">
        <v>259</v>
      </c>
      <c r="R28" s="757" t="s">
        <v>266</v>
      </c>
      <c r="T28" s="729" t="s">
        <v>1030</v>
      </c>
      <c r="U28" s="756" t="s">
        <v>187</v>
      </c>
      <c r="V28" s="756" t="s">
        <v>214</v>
      </c>
      <c r="W28" s="756" t="s">
        <v>234</v>
      </c>
      <c r="X28" s="756" t="s">
        <v>243</v>
      </c>
      <c r="Y28" s="756" t="s">
        <v>251</v>
      </c>
      <c r="Z28" s="756" t="s">
        <v>259</v>
      </c>
      <c r="AA28" s="757" t="s">
        <v>266</v>
      </c>
      <c r="AC28" s="730" t="s">
        <v>1030</v>
      </c>
      <c r="AD28" s="758" t="s">
        <v>187</v>
      </c>
      <c r="AE28" s="758" t="s">
        <v>214</v>
      </c>
      <c r="AF28" s="758" t="s">
        <v>234</v>
      </c>
      <c r="AG28" s="758" t="s">
        <v>243</v>
      </c>
      <c r="AH28" s="758" t="s">
        <v>251</v>
      </c>
      <c r="AI28" s="758" t="s">
        <v>259</v>
      </c>
      <c r="AJ28" s="759" t="s">
        <v>266</v>
      </c>
      <c r="AL28" s="730" t="s">
        <v>1030</v>
      </c>
      <c r="AM28" s="756" t="s">
        <v>187</v>
      </c>
      <c r="AN28" s="756" t="s">
        <v>214</v>
      </c>
      <c r="AO28" s="756" t="s">
        <v>234</v>
      </c>
      <c r="AP28" s="756" t="s">
        <v>243</v>
      </c>
      <c r="AQ28" s="756" t="s">
        <v>251</v>
      </c>
      <c r="AR28" s="756" t="s">
        <v>259</v>
      </c>
      <c r="AS28" s="757" t="s">
        <v>266</v>
      </c>
      <c r="AU28" s="730" t="s">
        <v>1030</v>
      </c>
      <c r="AV28" s="756" t="s">
        <v>187</v>
      </c>
      <c r="AW28" s="756" t="s">
        <v>214</v>
      </c>
      <c r="AX28" s="756" t="s">
        <v>234</v>
      </c>
      <c r="AY28" s="756" t="s">
        <v>243</v>
      </c>
      <c r="AZ28" s="756" t="s">
        <v>251</v>
      </c>
      <c r="BA28" s="756" t="s">
        <v>259</v>
      </c>
      <c r="BB28" s="757" t="s">
        <v>266</v>
      </c>
    </row>
    <row r="29" spans="2:54" x14ac:dyDescent="0.25">
      <c r="B29" s="731" t="s">
        <v>186</v>
      </c>
      <c r="C29" s="732">
        <v>-35</v>
      </c>
      <c r="D29" s="733">
        <v>-32</v>
      </c>
      <c r="E29" s="733">
        <v>-30</v>
      </c>
      <c r="F29" s="733">
        <v>-28</v>
      </c>
      <c r="G29" s="733">
        <v>-31</v>
      </c>
      <c r="H29" s="733">
        <v>-38</v>
      </c>
      <c r="I29" s="734">
        <v>-36</v>
      </c>
      <c r="K29" s="731" t="s">
        <v>186</v>
      </c>
      <c r="L29" s="732">
        <v>-36</v>
      </c>
      <c r="M29" s="733">
        <v>-31</v>
      </c>
      <c r="N29" s="733">
        <v>-32</v>
      </c>
      <c r="O29" s="733">
        <v>-33</v>
      </c>
      <c r="P29" s="733">
        <v>-36</v>
      </c>
      <c r="Q29" s="733">
        <v>-37</v>
      </c>
      <c r="R29" s="734">
        <v>-37</v>
      </c>
      <c r="T29" s="735" t="s">
        <v>186</v>
      </c>
      <c r="U29" s="732">
        <v>-46</v>
      </c>
      <c r="V29" s="733">
        <v>-44</v>
      </c>
      <c r="W29" s="733">
        <v>-46</v>
      </c>
      <c r="X29" s="733">
        <v>-46</v>
      </c>
      <c r="Y29" s="733">
        <v>-47</v>
      </c>
      <c r="Z29" s="733">
        <v>-44</v>
      </c>
      <c r="AA29" s="734">
        <v>-47</v>
      </c>
      <c r="AC29" s="736" t="s">
        <v>186</v>
      </c>
      <c r="AD29" s="732">
        <v>-53</v>
      </c>
      <c r="AE29" s="733">
        <v>-50</v>
      </c>
      <c r="AF29" s="733">
        <v>-50</v>
      </c>
      <c r="AG29" s="733">
        <v>-52</v>
      </c>
      <c r="AH29" s="733">
        <v>-50</v>
      </c>
      <c r="AI29" s="733">
        <v>-49</v>
      </c>
      <c r="AJ29" s="734">
        <v>-53</v>
      </c>
      <c r="AL29" s="736" t="s">
        <v>186</v>
      </c>
      <c r="AM29" s="732">
        <v>-25</v>
      </c>
      <c r="AN29" s="733">
        <v>-30</v>
      </c>
      <c r="AO29" s="733">
        <v>-30</v>
      </c>
      <c r="AP29" s="733">
        <v>-30</v>
      </c>
      <c r="AQ29" s="733">
        <v>-34</v>
      </c>
      <c r="AR29" s="733">
        <v>-35</v>
      </c>
      <c r="AS29" s="734">
        <v>-40</v>
      </c>
      <c r="AU29" s="736" t="s">
        <v>186</v>
      </c>
      <c r="AV29" s="732">
        <v>-49</v>
      </c>
      <c r="AW29" s="733">
        <v>-54</v>
      </c>
      <c r="AX29" s="733">
        <v>-54</v>
      </c>
      <c r="AY29" s="733">
        <v>-52</v>
      </c>
      <c r="AZ29" s="733">
        <v>-52</v>
      </c>
      <c r="BA29" s="733">
        <v>-53</v>
      </c>
      <c r="BB29" s="734">
        <v>-46</v>
      </c>
    </row>
    <row r="30" spans="2:54" x14ac:dyDescent="0.25">
      <c r="B30" s="737" t="s">
        <v>213</v>
      </c>
      <c r="C30" s="738">
        <v>-30</v>
      </c>
      <c r="D30" s="739">
        <v>-31</v>
      </c>
      <c r="E30" s="739">
        <v>-29</v>
      </c>
      <c r="F30" s="739">
        <v>-28</v>
      </c>
      <c r="G30" s="739">
        <v>-30</v>
      </c>
      <c r="H30" s="739">
        <v>-36</v>
      </c>
      <c r="I30" s="740">
        <v>-35</v>
      </c>
      <c r="K30" s="737" t="s">
        <v>213</v>
      </c>
      <c r="L30" s="738">
        <v>-37</v>
      </c>
      <c r="M30" s="739">
        <v>-34</v>
      </c>
      <c r="N30" s="739">
        <v>-36</v>
      </c>
      <c r="O30" s="739">
        <v>-35</v>
      </c>
      <c r="P30" s="739">
        <v>-36</v>
      </c>
      <c r="Q30" s="739">
        <v>-35</v>
      </c>
      <c r="R30" s="740">
        <v>-36</v>
      </c>
      <c r="T30" s="741" t="s">
        <v>213</v>
      </c>
      <c r="U30" s="738">
        <v>-48</v>
      </c>
      <c r="V30" s="739">
        <v>-47</v>
      </c>
      <c r="W30" s="739">
        <v>-45</v>
      </c>
      <c r="X30" s="739">
        <v>-45</v>
      </c>
      <c r="Y30" s="739">
        <v>-45</v>
      </c>
      <c r="Z30" s="739">
        <v>-46</v>
      </c>
      <c r="AA30" s="740">
        <v>-45</v>
      </c>
      <c r="AC30" s="742" t="s">
        <v>213</v>
      </c>
      <c r="AD30" s="738">
        <v>-49</v>
      </c>
      <c r="AE30" s="739">
        <v>-51</v>
      </c>
      <c r="AF30" s="739">
        <v>-51</v>
      </c>
      <c r="AG30" s="739">
        <v>-52</v>
      </c>
      <c r="AH30" s="739">
        <v>-53</v>
      </c>
      <c r="AI30" s="739">
        <v>-50</v>
      </c>
      <c r="AJ30" s="740">
        <v>-55</v>
      </c>
      <c r="AL30" s="742" t="s">
        <v>213</v>
      </c>
      <c r="AM30" s="738">
        <v>-27</v>
      </c>
      <c r="AN30" s="739">
        <v>-28</v>
      </c>
      <c r="AO30" s="739">
        <v>-29</v>
      </c>
      <c r="AP30" s="739">
        <v>-30</v>
      </c>
      <c r="AQ30" s="739">
        <v>-32</v>
      </c>
      <c r="AR30" s="739">
        <v>-33</v>
      </c>
      <c r="AS30" s="740">
        <v>-38</v>
      </c>
      <c r="AU30" s="742" t="s">
        <v>213</v>
      </c>
      <c r="AV30" s="738">
        <v>-48</v>
      </c>
      <c r="AW30" s="739">
        <v>-53</v>
      </c>
      <c r="AX30" s="739">
        <v>-52</v>
      </c>
      <c r="AY30" s="739">
        <v>-55</v>
      </c>
      <c r="AZ30" s="739">
        <v>-53</v>
      </c>
      <c r="BA30" s="739">
        <v>-54</v>
      </c>
      <c r="BB30" s="740">
        <v>-51</v>
      </c>
    </row>
    <row r="31" spans="2:54" x14ac:dyDescent="0.25">
      <c r="B31" s="737" t="s">
        <v>233</v>
      </c>
      <c r="C31" s="743">
        <v>-30</v>
      </c>
      <c r="D31" s="744">
        <v>-28</v>
      </c>
      <c r="E31" s="744">
        <v>-32</v>
      </c>
      <c r="F31" s="744">
        <v>-31</v>
      </c>
      <c r="G31" s="744">
        <v>-28</v>
      </c>
      <c r="H31" s="744">
        <v>-35</v>
      </c>
      <c r="I31" s="745">
        <v>-37</v>
      </c>
      <c r="K31" s="737" t="s">
        <v>233</v>
      </c>
      <c r="L31" s="743">
        <v>-38</v>
      </c>
      <c r="M31" s="744">
        <v>-40</v>
      </c>
      <c r="N31" s="744">
        <v>-39</v>
      </c>
      <c r="O31" s="744">
        <v>-37</v>
      </c>
      <c r="P31" s="744">
        <v>-37</v>
      </c>
      <c r="Q31" s="744">
        <v>-35</v>
      </c>
      <c r="R31" s="745">
        <v>-33</v>
      </c>
      <c r="T31" s="741" t="s">
        <v>233</v>
      </c>
      <c r="U31" s="743">
        <v>-46</v>
      </c>
      <c r="V31" s="744">
        <v>-46</v>
      </c>
      <c r="W31" s="744">
        <v>-45</v>
      </c>
      <c r="X31" s="744">
        <v>-45</v>
      </c>
      <c r="Y31" s="744">
        <v>-45</v>
      </c>
      <c r="Z31" s="744">
        <v>-46</v>
      </c>
      <c r="AA31" s="745">
        <v>-44</v>
      </c>
      <c r="AC31" s="742" t="s">
        <v>233</v>
      </c>
      <c r="AD31" s="743">
        <v>-54</v>
      </c>
      <c r="AE31" s="744">
        <v>-53</v>
      </c>
      <c r="AF31" s="744">
        <v>-55</v>
      </c>
      <c r="AG31" s="744">
        <v>-55</v>
      </c>
      <c r="AH31" s="744">
        <v>-53</v>
      </c>
      <c r="AI31" s="744">
        <v>-51</v>
      </c>
      <c r="AJ31" s="745">
        <v>-54</v>
      </c>
      <c r="AL31" s="742" t="s">
        <v>233</v>
      </c>
      <c r="AM31" s="743">
        <v>-25</v>
      </c>
      <c r="AN31" s="744">
        <v>-25</v>
      </c>
      <c r="AO31" s="744">
        <v>-28</v>
      </c>
      <c r="AP31" s="744">
        <v>-29</v>
      </c>
      <c r="AQ31" s="744">
        <v>-30</v>
      </c>
      <c r="AR31" s="744">
        <v>-33</v>
      </c>
      <c r="AS31" s="745">
        <v>-35</v>
      </c>
      <c r="AU31" s="742" t="s">
        <v>233</v>
      </c>
      <c r="AV31" s="743">
        <v>-50</v>
      </c>
      <c r="AW31" s="744">
        <v>-55</v>
      </c>
      <c r="AX31" s="744">
        <v>-54</v>
      </c>
      <c r="AY31" s="744">
        <v>-56</v>
      </c>
      <c r="AZ31" s="744">
        <v>-55</v>
      </c>
      <c r="BA31" s="744">
        <v>-52</v>
      </c>
      <c r="BB31" s="745">
        <v>-49</v>
      </c>
    </row>
    <row r="32" spans="2:54" x14ac:dyDescent="0.25">
      <c r="B32" s="737" t="s">
        <v>215</v>
      </c>
      <c r="C32" s="743">
        <v>-32</v>
      </c>
      <c r="D32" s="744">
        <v>-32</v>
      </c>
      <c r="E32" s="744">
        <v>-30</v>
      </c>
      <c r="F32" s="744">
        <v>-28</v>
      </c>
      <c r="G32" s="744">
        <v>-28</v>
      </c>
      <c r="H32" s="744">
        <v>-31</v>
      </c>
      <c r="I32" s="745">
        <v>-34</v>
      </c>
      <c r="K32" s="737" t="s">
        <v>215</v>
      </c>
      <c r="L32" s="743">
        <v>-35</v>
      </c>
      <c r="M32" s="744">
        <v>-37</v>
      </c>
      <c r="N32" s="744">
        <v>-36</v>
      </c>
      <c r="O32" s="744">
        <v>-34</v>
      </c>
      <c r="P32" s="744">
        <v>-33</v>
      </c>
      <c r="Q32" s="744">
        <v>-33</v>
      </c>
      <c r="R32" s="745">
        <v>-32</v>
      </c>
      <c r="T32" s="741" t="s">
        <v>215</v>
      </c>
      <c r="U32" s="743">
        <v>-44</v>
      </c>
      <c r="V32" s="744">
        <v>-44</v>
      </c>
      <c r="W32" s="744">
        <v>-42</v>
      </c>
      <c r="X32" s="744">
        <v>-43</v>
      </c>
      <c r="Y32" s="744">
        <v>-45</v>
      </c>
      <c r="Z32" s="744">
        <v>-43</v>
      </c>
      <c r="AA32" s="745">
        <v>-43</v>
      </c>
      <c r="AC32" s="742" t="s">
        <v>215</v>
      </c>
      <c r="AD32" s="743">
        <v>-53</v>
      </c>
      <c r="AE32" s="744">
        <v>-56</v>
      </c>
      <c r="AF32" s="744">
        <v>-57</v>
      </c>
      <c r="AG32" s="744">
        <v>-56</v>
      </c>
      <c r="AH32" s="744">
        <v>-53</v>
      </c>
      <c r="AI32" s="744">
        <v>-51</v>
      </c>
      <c r="AJ32" s="745">
        <v>-53</v>
      </c>
      <c r="AL32" s="742" t="s">
        <v>215</v>
      </c>
      <c r="AM32" s="743">
        <v>-26</v>
      </c>
      <c r="AN32" s="744">
        <v>-26</v>
      </c>
      <c r="AO32" s="744">
        <v>-25</v>
      </c>
      <c r="AP32" s="744">
        <v>-25</v>
      </c>
      <c r="AQ32" s="744">
        <v>-28</v>
      </c>
      <c r="AR32" s="744">
        <v>-30</v>
      </c>
      <c r="AS32" s="745">
        <v>-32</v>
      </c>
      <c r="AU32" s="742" t="s">
        <v>215</v>
      </c>
      <c r="AV32" s="743">
        <v>-53</v>
      </c>
      <c r="AW32" s="744">
        <v>-54</v>
      </c>
      <c r="AX32" s="744">
        <v>-53</v>
      </c>
      <c r="AY32" s="744">
        <v>-54</v>
      </c>
      <c r="AZ32" s="744">
        <v>-52</v>
      </c>
      <c r="BA32" s="744">
        <v>-52</v>
      </c>
      <c r="BB32" s="745">
        <v>-46</v>
      </c>
    </row>
    <row r="33" spans="2:54" x14ac:dyDescent="0.25">
      <c r="B33" s="737" t="s">
        <v>250</v>
      </c>
      <c r="C33" s="743">
        <v>-30</v>
      </c>
      <c r="D33" s="744">
        <v>-33</v>
      </c>
      <c r="E33" s="744">
        <v>-31</v>
      </c>
      <c r="F33" s="744">
        <v>-30</v>
      </c>
      <c r="G33" s="744">
        <v>-28</v>
      </c>
      <c r="H33" s="744">
        <v>-32</v>
      </c>
      <c r="I33" s="745">
        <v>-30</v>
      </c>
      <c r="K33" s="737" t="s">
        <v>250</v>
      </c>
      <c r="L33" s="743">
        <v>-32</v>
      </c>
      <c r="M33" s="744">
        <v>-34</v>
      </c>
      <c r="N33" s="744">
        <v>-34</v>
      </c>
      <c r="O33" s="744">
        <v>-34</v>
      </c>
      <c r="P33" s="744">
        <v>-29</v>
      </c>
      <c r="Q33" s="744">
        <v>-30</v>
      </c>
      <c r="R33" s="745">
        <v>-30</v>
      </c>
      <c r="T33" s="741" t="s">
        <v>250</v>
      </c>
      <c r="U33" s="743">
        <v>-44</v>
      </c>
      <c r="V33" s="744">
        <v>-43</v>
      </c>
      <c r="W33" s="744">
        <v>-41</v>
      </c>
      <c r="X33" s="744">
        <v>-39</v>
      </c>
      <c r="Y33" s="744">
        <v>-41</v>
      </c>
      <c r="Z33" s="744">
        <v>-42</v>
      </c>
      <c r="AA33" s="745">
        <v>-43</v>
      </c>
      <c r="AC33" s="742" t="s">
        <v>250</v>
      </c>
      <c r="AD33" s="743">
        <v>-54</v>
      </c>
      <c r="AE33" s="744">
        <v>-53</v>
      </c>
      <c r="AF33" s="744">
        <v>-56</v>
      </c>
      <c r="AG33" s="744">
        <v>-55</v>
      </c>
      <c r="AH33" s="744">
        <v>-52</v>
      </c>
      <c r="AI33" s="744">
        <v>-48</v>
      </c>
      <c r="AJ33" s="745">
        <v>-50</v>
      </c>
      <c r="AL33" s="742" t="s">
        <v>250</v>
      </c>
      <c r="AM33" s="743">
        <v>-27</v>
      </c>
      <c r="AN33" s="744">
        <v>-26</v>
      </c>
      <c r="AO33" s="744">
        <v>-25</v>
      </c>
      <c r="AP33" s="744">
        <v>-25</v>
      </c>
      <c r="AQ33" s="744">
        <v>-26</v>
      </c>
      <c r="AR33" s="744">
        <v>-31</v>
      </c>
      <c r="AS33" s="745">
        <v>-31</v>
      </c>
      <c r="AU33" s="742" t="s">
        <v>250</v>
      </c>
      <c r="AV33" s="743">
        <v>-54</v>
      </c>
      <c r="AW33" s="744">
        <v>-52</v>
      </c>
      <c r="AX33" s="744">
        <v>-50</v>
      </c>
      <c r="AY33" s="744">
        <v>-51</v>
      </c>
      <c r="AZ33" s="744">
        <v>-50</v>
      </c>
      <c r="BA33" s="744">
        <v>-49</v>
      </c>
      <c r="BB33" s="745">
        <v>-43</v>
      </c>
    </row>
    <row r="34" spans="2:54" x14ac:dyDescent="0.25">
      <c r="B34" s="737" t="s">
        <v>258</v>
      </c>
      <c r="C34" s="743">
        <v>-25</v>
      </c>
      <c r="D34" s="744">
        <v>-27</v>
      </c>
      <c r="E34" s="744">
        <v>-25</v>
      </c>
      <c r="F34" s="744">
        <v>-24</v>
      </c>
      <c r="G34" s="744">
        <v>-24</v>
      </c>
      <c r="H34" s="744">
        <v>-28</v>
      </c>
      <c r="I34" s="745">
        <v>-29</v>
      </c>
      <c r="K34" s="737" t="s">
        <v>258</v>
      </c>
      <c r="L34" s="743">
        <v>-33</v>
      </c>
      <c r="M34" s="744">
        <v>-32</v>
      </c>
      <c r="N34" s="744">
        <v>-32</v>
      </c>
      <c r="O34" s="744">
        <v>-29</v>
      </c>
      <c r="P34" s="744">
        <v>-30</v>
      </c>
      <c r="Q34" s="744">
        <v>-29</v>
      </c>
      <c r="R34" s="745">
        <v>-27</v>
      </c>
      <c r="T34" s="741" t="s">
        <v>258</v>
      </c>
      <c r="U34" s="743">
        <v>-36</v>
      </c>
      <c r="V34" s="744">
        <v>-38</v>
      </c>
      <c r="W34" s="744">
        <v>-37</v>
      </c>
      <c r="X34" s="744">
        <v>-37</v>
      </c>
      <c r="Y34" s="744">
        <v>-38</v>
      </c>
      <c r="Z34" s="744">
        <v>-38</v>
      </c>
      <c r="AA34" s="745">
        <v>-42</v>
      </c>
      <c r="AC34" s="742" t="s">
        <v>258</v>
      </c>
      <c r="AD34" s="743">
        <v>-53</v>
      </c>
      <c r="AE34" s="744">
        <v>-54</v>
      </c>
      <c r="AF34" s="744">
        <v>-52</v>
      </c>
      <c r="AG34" s="744">
        <v>-53</v>
      </c>
      <c r="AH34" s="744">
        <v>-52</v>
      </c>
      <c r="AI34" s="744">
        <v>-54</v>
      </c>
      <c r="AJ34" s="745">
        <v>-50</v>
      </c>
      <c r="AL34" s="742" t="s">
        <v>258</v>
      </c>
      <c r="AM34" s="743">
        <v>-26</v>
      </c>
      <c r="AN34" s="744">
        <v>-33</v>
      </c>
      <c r="AO34" s="744">
        <v>-30</v>
      </c>
      <c r="AP34" s="744">
        <v>-27</v>
      </c>
      <c r="AQ34" s="744">
        <v>-29</v>
      </c>
      <c r="AR34" s="744">
        <v>-26</v>
      </c>
      <c r="AS34" s="745">
        <v>-27</v>
      </c>
      <c r="AU34" s="742" t="s">
        <v>258</v>
      </c>
      <c r="AV34" s="743">
        <v>-45</v>
      </c>
      <c r="AW34" s="744">
        <v>-43</v>
      </c>
      <c r="AX34" s="744">
        <v>-42</v>
      </c>
      <c r="AY34" s="744">
        <v>-41</v>
      </c>
      <c r="AZ34" s="744">
        <v>-43</v>
      </c>
      <c r="BA34" s="744">
        <v>-45</v>
      </c>
      <c r="BB34" s="745">
        <v>-48</v>
      </c>
    </row>
    <row r="35" spans="2:54" x14ac:dyDescent="0.25">
      <c r="B35" s="737" t="s">
        <v>265</v>
      </c>
      <c r="C35" s="743" t="s">
        <v>1049</v>
      </c>
      <c r="D35" s="744" t="s">
        <v>1049</v>
      </c>
      <c r="E35" s="744" t="s">
        <v>1049</v>
      </c>
      <c r="F35" s="744" t="s">
        <v>1049</v>
      </c>
      <c r="G35" s="744" t="s">
        <v>1049</v>
      </c>
      <c r="H35" s="744" t="s">
        <v>1049</v>
      </c>
      <c r="I35" s="745" t="s">
        <v>1049</v>
      </c>
      <c r="K35" s="737" t="s">
        <v>265</v>
      </c>
      <c r="L35" s="743">
        <v>-32</v>
      </c>
      <c r="M35" s="744">
        <v>-31</v>
      </c>
      <c r="N35" s="744">
        <v>-31</v>
      </c>
      <c r="O35" s="744">
        <v>-30</v>
      </c>
      <c r="P35" s="744">
        <v>-29</v>
      </c>
      <c r="Q35" s="744">
        <v>-29</v>
      </c>
      <c r="R35" s="745">
        <v>-28</v>
      </c>
      <c r="T35" s="741" t="s">
        <v>265</v>
      </c>
      <c r="U35" s="743" t="s">
        <v>1049</v>
      </c>
      <c r="V35" s="744" t="s">
        <v>1049</v>
      </c>
      <c r="W35" s="744" t="s">
        <v>1049</v>
      </c>
      <c r="X35" s="744" t="s">
        <v>1049</v>
      </c>
      <c r="Y35" s="744" t="s">
        <v>1049</v>
      </c>
      <c r="Z35" s="744" t="s">
        <v>1049</v>
      </c>
      <c r="AA35" s="745" t="s">
        <v>1049</v>
      </c>
      <c r="AC35" s="742" t="s">
        <v>265</v>
      </c>
      <c r="AD35" s="743" t="s">
        <v>1049</v>
      </c>
      <c r="AE35" s="744" t="s">
        <v>1049</v>
      </c>
      <c r="AF35" s="744" t="s">
        <v>1049</v>
      </c>
      <c r="AG35" s="744" t="s">
        <v>1049</v>
      </c>
      <c r="AH35" s="744" t="s">
        <v>1049</v>
      </c>
      <c r="AI35" s="744" t="s">
        <v>1049</v>
      </c>
      <c r="AJ35" s="745" t="s">
        <v>1049</v>
      </c>
      <c r="AL35" s="742" t="s">
        <v>265</v>
      </c>
      <c r="AM35" s="743" t="s">
        <v>1049</v>
      </c>
      <c r="AN35" s="744" t="s">
        <v>1049</v>
      </c>
      <c r="AO35" s="744" t="s">
        <v>1049</v>
      </c>
      <c r="AP35" s="744" t="s">
        <v>1049</v>
      </c>
      <c r="AQ35" s="744" t="s">
        <v>1049</v>
      </c>
      <c r="AR35" s="744" t="s">
        <v>1049</v>
      </c>
      <c r="AS35" s="745" t="s">
        <v>1049</v>
      </c>
      <c r="AU35" s="742" t="s">
        <v>265</v>
      </c>
      <c r="AV35" s="743">
        <v>-44</v>
      </c>
      <c r="AW35" s="744">
        <v>-45</v>
      </c>
      <c r="AX35" s="744">
        <v>-48</v>
      </c>
      <c r="AY35" s="744">
        <v>-47</v>
      </c>
      <c r="AZ35" s="744">
        <v>-46</v>
      </c>
      <c r="BA35" s="744">
        <v>-45</v>
      </c>
      <c r="BB35" s="745">
        <v>-43</v>
      </c>
    </row>
    <row r="36" spans="2:54" x14ac:dyDescent="0.25">
      <c r="B36" s="737" t="s">
        <v>273</v>
      </c>
      <c r="C36" s="743" t="s">
        <v>1049</v>
      </c>
      <c r="D36" s="744" t="s">
        <v>1049</v>
      </c>
      <c r="E36" s="744" t="s">
        <v>1049</v>
      </c>
      <c r="F36" s="744" t="s">
        <v>1049</v>
      </c>
      <c r="G36" s="744" t="s">
        <v>1049</v>
      </c>
      <c r="H36" s="744" t="s">
        <v>1049</v>
      </c>
      <c r="I36" s="745" t="s">
        <v>1049</v>
      </c>
      <c r="K36" s="737" t="s">
        <v>273</v>
      </c>
      <c r="L36" s="743"/>
      <c r="M36" s="744"/>
      <c r="N36" s="744"/>
      <c r="O36" s="744"/>
      <c r="P36" s="744"/>
      <c r="Q36" s="744"/>
      <c r="R36" s="745"/>
      <c r="T36" s="741" t="s">
        <v>273</v>
      </c>
      <c r="U36" s="743" t="s">
        <v>1049</v>
      </c>
      <c r="V36" s="744" t="s">
        <v>1049</v>
      </c>
      <c r="W36" s="744" t="s">
        <v>1049</v>
      </c>
      <c r="X36" s="744" t="s">
        <v>1049</v>
      </c>
      <c r="Y36" s="744" t="s">
        <v>1049</v>
      </c>
      <c r="Z36" s="744" t="s">
        <v>1049</v>
      </c>
      <c r="AA36" s="745" t="s">
        <v>1049</v>
      </c>
      <c r="AC36" s="742" t="s">
        <v>273</v>
      </c>
      <c r="AD36" s="743" t="s">
        <v>1049</v>
      </c>
      <c r="AE36" s="744" t="s">
        <v>1049</v>
      </c>
      <c r="AF36" s="744" t="s">
        <v>1049</v>
      </c>
      <c r="AG36" s="744" t="s">
        <v>1049</v>
      </c>
      <c r="AH36" s="744" t="s">
        <v>1049</v>
      </c>
      <c r="AI36" s="744" t="s">
        <v>1049</v>
      </c>
      <c r="AJ36" s="745" t="s">
        <v>1049</v>
      </c>
      <c r="AL36" s="742" t="s">
        <v>273</v>
      </c>
      <c r="AM36" s="743" t="s">
        <v>1049</v>
      </c>
      <c r="AN36" s="744" t="s">
        <v>1049</v>
      </c>
      <c r="AO36" s="744" t="s">
        <v>1049</v>
      </c>
      <c r="AP36" s="744" t="s">
        <v>1049</v>
      </c>
      <c r="AQ36" s="744" t="s">
        <v>1049</v>
      </c>
      <c r="AR36" s="744" t="s">
        <v>1049</v>
      </c>
      <c r="AS36" s="745" t="s">
        <v>1049</v>
      </c>
      <c r="AU36" s="742" t="s">
        <v>273</v>
      </c>
      <c r="AV36" s="743"/>
      <c r="AW36" s="744"/>
      <c r="AX36" s="744"/>
      <c r="AY36" s="744"/>
      <c r="AZ36" s="744"/>
      <c r="BA36" s="744"/>
      <c r="BB36" s="745"/>
    </row>
    <row r="37" spans="2:54" x14ac:dyDescent="0.25">
      <c r="B37" s="737" t="s">
        <v>279</v>
      </c>
      <c r="C37" s="743" t="s">
        <v>1049</v>
      </c>
      <c r="D37" s="744" t="s">
        <v>1049</v>
      </c>
      <c r="E37" s="744" t="s">
        <v>1049</v>
      </c>
      <c r="F37" s="744" t="s">
        <v>1049</v>
      </c>
      <c r="G37" s="744" t="s">
        <v>1049</v>
      </c>
      <c r="H37" s="744" t="s">
        <v>1049</v>
      </c>
      <c r="I37" s="745" t="s">
        <v>1049</v>
      </c>
      <c r="K37" s="737" t="s">
        <v>279</v>
      </c>
      <c r="L37" s="743" t="s">
        <v>1049</v>
      </c>
      <c r="M37" s="744" t="s">
        <v>1049</v>
      </c>
      <c r="N37" s="744" t="s">
        <v>1049</v>
      </c>
      <c r="O37" s="744" t="s">
        <v>1049</v>
      </c>
      <c r="P37" s="744" t="s">
        <v>1049</v>
      </c>
      <c r="Q37" s="744" t="s">
        <v>1049</v>
      </c>
      <c r="R37" s="745" t="s">
        <v>1049</v>
      </c>
      <c r="T37" s="741" t="s">
        <v>279</v>
      </c>
      <c r="U37" s="743" t="s">
        <v>1049</v>
      </c>
      <c r="V37" s="744" t="s">
        <v>1049</v>
      </c>
      <c r="W37" s="744" t="s">
        <v>1049</v>
      </c>
      <c r="X37" s="744" t="s">
        <v>1049</v>
      </c>
      <c r="Y37" s="744" t="s">
        <v>1049</v>
      </c>
      <c r="Z37" s="744" t="s">
        <v>1049</v>
      </c>
      <c r="AA37" s="745" t="s">
        <v>1049</v>
      </c>
      <c r="AC37" s="742" t="s">
        <v>279</v>
      </c>
      <c r="AD37" s="743" t="s">
        <v>1049</v>
      </c>
      <c r="AE37" s="744" t="s">
        <v>1049</v>
      </c>
      <c r="AF37" s="744" t="s">
        <v>1049</v>
      </c>
      <c r="AG37" s="744" t="s">
        <v>1049</v>
      </c>
      <c r="AH37" s="744" t="s">
        <v>1049</v>
      </c>
      <c r="AI37" s="744" t="s">
        <v>1049</v>
      </c>
      <c r="AJ37" s="745" t="s">
        <v>1049</v>
      </c>
      <c r="AL37" s="742" t="s">
        <v>279</v>
      </c>
      <c r="AM37" s="743" t="s">
        <v>1049</v>
      </c>
      <c r="AN37" s="744" t="s">
        <v>1049</v>
      </c>
      <c r="AO37" s="744" t="s">
        <v>1049</v>
      </c>
      <c r="AP37" s="744" t="s">
        <v>1049</v>
      </c>
      <c r="AQ37" s="744" t="s">
        <v>1049</v>
      </c>
      <c r="AR37" s="744" t="s">
        <v>1049</v>
      </c>
      <c r="AS37" s="745" t="s">
        <v>1049</v>
      </c>
      <c r="AU37" s="742" t="s">
        <v>279</v>
      </c>
      <c r="AV37" s="743" t="s">
        <v>1049</v>
      </c>
      <c r="AW37" s="744" t="s">
        <v>1049</v>
      </c>
      <c r="AX37" s="744" t="s">
        <v>1049</v>
      </c>
      <c r="AY37" s="744" t="s">
        <v>1049</v>
      </c>
      <c r="AZ37" s="744" t="s">
        <v>1049</v>
      </c>
      <c r="BA37" s="744" t="s">
        <v>1049</v>
      </c>
      <c r="BB37" s="745" t="s">
        <v>1049</v>
      </c>
    </row>
    <row r="38" spans="2:54" ht="15.75" thickBot="1" x14ac:dyDescent="0.3">
      <c r="B38" s="746" t="s">
        <v>285</v>
      </c>
      <c r="C38" s="747" t="s">
        <v>1049</v>
      </c>
      <c r="D38" s="748" t="s">
        <v>1049</v>
      </c>
      <c r="E38" s="748" t="s">
        <v>1049</v>
      </c>
      <c r="F38" s="748" t="s">
        <v>1049</v>
      </c>
      <c r="G38" s="748" t="s">
        <v>1049</v>
      </c>
      <c r="H38" s="748" t="s">
        <v>1049</v>
      </c>
      <c r="I38" s="749" t="s">
        <v>1049</v>
      </c>
      <c r="K38" s="746" t="s">
        <v>285</v>
      </c>
      <c r="L38" s="747" t="s">
        <v>1049</v>
      </c>
      <c r="M38" s="748" t="s">
        <v>1049</v>
      </c>
      <c r="N38" s="748" t="s">
        <v>1049</v>
      </c>
      <c r="O38" s="748" t="s">
        <v>1049</v>
      </c>
      <c r="P38" s="748" t="s">
        <v>1049</v>
      </c>
      <c r="Q38" s="748" t="s">
        <v>1049</v>
      </c>
      <c r="R38" s="749" t="s">
        <v>1049</v>
      </c>
      <c r="T38" s="750" t="s">
        <v>285</v>
      </c>
      <c r="U38" s="747" t="s">
        <v>1049</v>
      </c>
      <c r="V38" s="748" t="s">
        <v>1049</v>
      </c>
      <c r="W38" s="748" t="s">
        <v>1049</v>
      </c>
      <c r="X38" s="748" t="s">
        <v>1049</v>
      </c>
      <c r="Y38" s="748" t="s">
        <v>1049</v>
      </c>
      <c r="Z38" s="748" t="s">
        <v>1049</v>
      </c>
      <c r="AA38" s="749" t="s">
        <v>1049</v>
      </c>
      <c r="AC38" s="751" t="s">
        <v>285</v>
      </c>
      <c r="AD38" s="747" t="s">
        <v>1049</v>
      </c>
      <c r="AE38" s="748" t="s">
        <v>1049</v>
      </c>
      <c r="AF38" s="748" t="s">
        <v>1049</v>
      </c>
      <c r="AG38" s="748" t="s">
        <v>1049</v>
      </c>
      <c r="AH38" s="748" t="s">
        <v>1049</v>
      </c>
      <c r="AI38" s="748" t="s">
        <v>1049</v>
      </c>
      <c r="AJ38" s="749" t="s">
        <v>1049</v>
      </c>
      <c r="AL38" s="751" t="s">
        <v>285</v>
      </c>
      <c r="AM38" s="747" t="s">
        <v>1049</v>
      </c>
      <c r="AN38" s="748" t="s">
        <v>1049</v>
      </c>
      <c r="AO38" s="748" t="s">
        <v>1049</v>
      </c>
      <c r="AP38" s="748" t="s">
        <v>1049</v>
      </c>
      <c r="AQ38" s="748" t="s">
        <v>1049</v>
      </c>
      <c r="AR38" s="748" t="s">
        <v>1049</v>
      </c>
      <c r="AS38" s="749" t="s">
        <v>1049</v>
      </c>
      <c r="AU38" s="751" t="s">
        <v>285</v>
      </c>
      <c r="AV38" s="747" t="s">
        <v>1049</v>
      </c>
      <c r="AW38" s="748" t="s">
        <v>1049</v>
      </c>
      <c r="AX38" s="748" t="s">
        <v>1049</v>
      </c>
      <c r="AY38" s="748" t="s">
        <v>1049</v>
      </c>
      <c r="AZ38" s="748" t="s">
        <v>1049</v>
      </c>
      <c r="BA38" s="748" t="s">
        <v>1049</v>
      </c>
      <c r="BB38" s="749" t="s">
        <v>1049</v>
      </c>
    </row>
    <row r="39" spans="2:54" ht="15.75" thickBot="1" x14ac:dyDescent="0.3">
      <c r="B39" s="752"/>
      <c r="C39" s="753"/>
      <c r="D39" s="753"/>
      <c r="E39" s="753"/>
      <c r="F39" s="753"/>
      <c r="G39" s="753"/>
      <c r="H39" s="753"/>
      <c r="I39" s="753"/>
      <c r="K39" s="752"/>
      <c r="L39" s="753"/>
      <c r="M39" s="753"/>
      <c r="N39" s="753"/>
      <c r="O39" s="753"/>
      <c r="P39" s="753"/>
      <c r="Q39" s="753"/>
      <c r="R39" s="753"/>
      <c r="T39" s="754"/>
      <c r="U39" s="753"/>
      <c r="V39" s="753"/>
      <c r="W39" s="753"/>
      <c r="X39" s="753"/>
      <c r="Y39" s="753"/>
      <c r="Z39" s="753"/>
      <c r="AA39" s="753"/>
      <c r="AC39" s="755"/>
      <c r="AD39" s="753"/>
      <c r="AE39" s="753"/>
      <c r="AF39" s="753"/>
      <c r="AG39" s="753"/>
      <c r="AH39" s="753"/>
      <c r="AI39" s="753"/>
      <c r="AJ39" s="753"/>
      <c r="AL39" s="755"/>
      <c r="AM39" s="753"/>
      <c r="AN39" s="753"/>
      <c r="AO39" s="753"/>
      <c r="AP39" s="753"/>
      <c r="AQ39" s="753"/>
      <c r="AR39" s="753"/>
      <c r="AS39" s="753"/>
      <c r="AU39" s="755"/>
      <c r="AV39" s="753"/>
      <c r="AW39" s="753"/>
      <c r="AX39" s="753"/>
      <c r="AY39" s="753"/>
      <c r="AZ39" s="753"/>
      <c r="BA39" s="753"/>
      <c r="BB39" s="753"/>
    </row>
    <row r="40" spans="2:54" ht="15.75" thickBot="1" x14ac:dyDescent="0.3">
      <c r="B40" s="726" t="s">
        <v>1031</v>
      </c>
      <c r="C40" s="756" t="s">
        <v>187</v>
      </c>
      <c r="D40" s="756" t="s">
        <v>214</v>
      </c>
      <c r="E40" s="756" t="s">
        <v>234</v>
      </c>
      <c r="F40" s="756" t="s">
        <v>243</v>
      </c>
      <c r="G40" s="756" t="s">
        <v>251</v>
      </c>
      <c r="H40" s="756" t="s">
        <v>259</v>
      </c>
      <c r="I40" s="757" t="s">
        <v>266</v>
      </c>
      <c r="K40" s="726" t="s">
        <v>1031</v>
      </c>
      <c r="L40" s="756" t="s">
        <v>187</v>
      </c>
      <c r="M40" s="756" t="s">
        <v>214</v>
      </c>
      <c r="N40" s="756" t="s">
        <v>234</v>
      </c>
      <c r="O40" s="756" t="s">
        <v>243</v>
      </c>
      <c r="P40" s="756" t="s">
        <v>251</v>
      </c>
      <c r="Q40" s="756" t="s">
        <v>259</v>
      </c>
      <c r="R40" s="757" t="s">
        <v>266</v>
      </c>
      <c r="T40" s="729" t="s">
        <v>1031</v>
      </c>
      <c r="U40" s="756" t="s">
        <v>187</v>
      </c>
      <c r="V40" s="756" t="s">
        <v>214</v>
      </c>
      <c r="W40" s="756" t="s">
        <v>234</v>
      </c>
      <c r="X40" s="756" t="s">
        <v>243</v>
      </c>
      <c r="Y40" s="756" t="s">
        <v>251</v>
      </c>
      <c r="Z40" s="756" t="s">
        <v>259</v>
      </c>
      <c r="AA40" s="757" t="s">
        <v>266</v>
      </c>
      <c r="AC40" s="730" t="s">
        <v>1031</v>
      </c>
      <c r="AD40" s="758" t="s">
        <v>187</v>
      </c>
      <c r="AE40" s="758" t="s">
        <v>214</v>
      </c>
      <c r="AF40" s="758" t="s">
        <v>234</v>
      </c>
      <c r="AG40" s="758" t="s">
        <v>243</v>
      </c>
      <c r="AH40" s="758" t="s">
        <v>251</v>
      </c>
      <c r="AI40" s="758" t="s">
        <v>259</v>
      </c>
      <c r="AJ40" s="759" t="s">
        <v>266</v>
      </c>
      <c r="AL40" s="730" t="s">
        <v>1031</v>
      </c>
      <c r="AM40" s="756" t="s">
        <v>187</v>
      </c>
      <c r="AN40" s="756" t="s">
        <v>214</v>
      </c>
      <c r="AO40" s="756" t="s">
        <v>234</v>
      </c>
      <c r="AP40" s="756" t="s">
        <v>243</v>
      </c>
      <c r="AQ40" s="756" t="s">
        <v>251</v>
      </c>
      <c r="AR40" s="756" t="s">
        <v>259</v>
      </c>
      <c r="AS40" s="757" t="s">
        <v>266</v>
      </c>
      <c r="AU40" s="730" t="s">
        <v>1031</v>
      </c>
      <c r="AV40" s="756" t="s">
        <v>187</v>
      </c>
      <c r="AW40" s="756" t="s">
        <v>214</v>
      </c>
      <c r="AX40" s="756" t="s">
        <v>234</v>
      </c>
      <c r="AY40" s="756" t="s">
        <v>243</v>
      </c>
      <c r="AZ40" s="756" t="s">
        <v>251</v>
      </c>
      <c r="BA40" s="756" t="s">
        <v>259</v>
      </c>
      <c r="BB40" s="757" t="s">
        <v>266</v>
      </c>
    </row>
    <row r="41" spans="2:54" x14ac:dyDescent="0.25">
      <c r="B41" s="731" t="s">
        <v>186</v>
      </c>
      <c r="C41" s="732">
        <v>-25</v>
      </c>
      <c r="D41" s="733">
        <v>-24</v>
      </c>
      <c r="E41" s="733">
        <v>-28</v>
      </c>
      <c r="F41" s="733">
        <v>-27</v>
      </c>
      <c r="G41" s="733">
        <v>-27</v>
      </c>
      <c r="H41" s="733">
        <v>-27</v>
      </c>
      <c r="I41" s="734">
        <v>-32</v>
      </c>
      <c r="K41" s="731" t="s">
        <v>186</v>
      </c>
      <c r="L41" s="732">
        <v>-33</v>
      </c>
      <c r="M41" s="733">
        <v>-30</v>
      </c>
      <c r="N41" s="733">
        <v>-30</v>
      </c>
      <c r="O41" s="733">
        <v>-32</v>
      </c>
      <c r="P41" s="733">
        <v>-32</v>
      </c>
      <c r="Q41" s="733">
        <v>-31</v>
      </c>
      <c r="R41" s="734">
        <v>-33</v>
      </c>
      <c r="T41" s="735" t="s">
        <v>186</v>
      </c>
      <c r="U41" s="732">
        <v>-31</v>
      </c>
      <c r="V41" s="733">
        <v>-30</v>
      </c>
      <c r="W41" s="733">
        <v>-34</v>
      </c>
      <c r="X41" s="733">
        <v>-38</v>
      </c>
      <c r="Y41" s="733">
        <v>-40</v>
      </c>
      <c r="Z41" s="733">
        <v>-42</v>
      </c>
      <c r="AA41" s="734">
        <v>-43</v>
      </c>
      <c r="AC41" s="736" t="s">
        <v>186</v>
      </c>
      <c r="AD41" s="732">
        <v>-40</v>
      </c>
      <c r="AE41" s="733">
        <v>-46</v>
      </c>
      <c r="AF41" s="733">
        <v>-46</v>
      </c>
      <c r="AG41" s="733">
        <v>-46</v>
      </c>
      <c r="AH41" s="733">
        <v>-46</v>
      </c>
      <c r="AI41" s="733">
        <v>-46</v>
      </c>
      <c r="AJ41" s="734">
        <v>-51</v>
      </c>
      <c r="AL41" s="736" t="s">
        <v>186</v>
      </c>
      <c r="AM41" s="732">
        <v>-20</v>
      </c>
      <c r="AN41" s="733">
        <v>-24</v>
      </c>
      <c r="AO41" s="733">
        <v>-22</v>
      </c>
      <c r="AP41" s="733">
        <v>-22</v>
      </c>
      <c r="AQ41" s="733">
        <v>-26</v>
      </c>
      <c r="AR41" s="733">
        <v>-23</v>
      </c>
      <c r="AS41" s="734">
        <v>-27</v>
      </c>
      <c r="AU41" s="736" t="s">
        <v>186</v>
      </c>
      <c r="AV41" s="732">
        <v>-40</v>
      </c>
      <c r="AW41" s="733">
        <v>-39</v>
      </c>
      <c r="AX41" s="733">
        <v>-42</v>
      </c>
      <c r="AY41" s="733">
        <v>-43</v>
      </c>
      <c r="AZ41" s="733">
        <v>-43</v>
      </c>
      <c r="BA41" s="733">
        <v>-45</v>
      </c>
      <c r="BB41" s="734">
        <v>-45</v>
      </c>
    </row>
    <row r="42" spans="2:54" x14ac:dyDescent="0.25">
      <c r="B42" s="737" t="s">
        <v>213</v>
      </c>
      <c r="C42" s="738">
        <v>-19</v>
      </c>
      <c r="D42" s="739">
        <v>-21</v>
      </c>
      <c r="E42" s="739">
        <v>-28</v>
      </c>
      <c r="F42" s="739">
        <v>-27</v>
      </c>
      <c r="G42" s="739">
        <v>-26</v>
      </c>
      <c r="H42" s="739">
        <v>-27</v>
      </c>
      <c r="I42" s="740">
        <v>-29</v>
      </c>
      <c r="K42" s="737" t="s">
        <v>213</v>
      </c>
      <c r="L42" s="738">
        <v>-29</v>
      </c>
      <c r="M42" s="739">
        <v>-30</v>
      </c>
      <c r="N42" s="739">
        <v>-32</v>
      </c>
      <c r="O42" s="739">
        <v>-34</v>
      </c>
      <c r="P42" s="739">
        <v>-32</v>
      </c>
      <c r="Q42" s="739">
        <v>-32</v>
      </c>
      <c r="R42" s="740">
        <v>-31</v>
      </c>
      <c r="T42" s="741" t="s">
        <v>213</v>
      </c>
      <c r="U42" s="738">
        <v>-35</v>
      </c>
      <c r="V42" s="739">
        <v>-39</v>
      </c>
      <c r="W42" s="739">
        <v>-40</v>
      </c>
      <c r="X42" s="739">
        <v>-41</v>
      </c>
      <c r="Y42" s="739">
        <v>-43</v>
      </c>
      <c r="Z42" s="739">
        <v>-40</v>
      </c>
      <c r="AA42" s="740">
        <v>-40</v>
      </c>
      <c r="AC42" s="742" t="s">
        <v>213</v>
      </c>
      <c r="AD42" s="738">
        <v>-47</v>
      </c>
      <c r="AE42" s="739">
        <v>-47</v>
      </c>
      <c r="AF42" s="739">
        <v>-45</v>
      </c>
      <c r="AG42" s="739">
        <v>-47</v>
      </c>
      <c r="AH42" s="739">
        <v>-48</v>
      </c>
      <c r="AI42" s="739">
        <v>-46</v>
      </c>
      <c r="AJ42" s="740">
        <v>-50</v>
      </c>
      <c r="AL42" s="742" t="s">
        <v>213</v>
      </c>
      <c r="AM42" s="738">
        <v>-22</v>
      </c>
      <c r="AN42" s="739">
        <v>-21</v>
      </c>
      <c r="AO42" s="739">
        <v>-20</v>
      </c>
      <c r="AP42" s="739">
        <v>-23</v>
      </c>
      <c r="AQ42" s="739">
        <v>-24</v>
      </c>
      <c r="AR42" s="739">
        <v>-23</v>
      </c>
      <c r="AS42" s="740">
        <v>-26</v>
      </c>
      <c r="AU42" s="742" t="s">
        <v>213</v>
      </c>
      <c r="AV42" s="738">
        <v>-45</v>
      </c>
      <c r="AW42" s="739">
        <v>-47</v>
      </c>
      <c r="AX42" s="739">
        <v>-46</v>
      </c>
      <c r="AY42" s="739">
        <v>-49</v>
      </c>
      <c r="AZ42" s="739">
        <v>-47</v>
      </c>
      <c r="BA42" s="739">
        <v>-48</v>
      </c>
      <c r="BB42" s="740">
        <v>-50</v>
      </c>
    </row>
    <row r="43" spans="2:54" x14ac:dyDescent="0.25">
      <c r="B43" s="737" t="s">
        <v>233</v>
      </c>
      <c r="C43" s="743">
        <v>-23</v>
      </c>
      <c r="D43" s="744">
        <v>-20</v>
      </c>
      <c r="E43" s="744">
        <v>-27</v>
      </c>
      <c r="F43" s="744">
        <v>-28</v>
      </c>
      <c r="G43" s="744">
        <v>-26</v>
      </c>
      <c r="H43" s="744">
        <v>-25</v>
      </c>
      <c r="I43" s="745">
        <v>-29</v>
      </c>
      <c r="K43" s="737" t="s">
        <v>233</v>
      </c>
      <c r="L43" s="743">
        <v>-27</v>
      </c>
      <c r="M43" s="744">
        <v>-32</v>
      </c>
      <c r="N43" s="744">
        <v>-30</v>
      </c>
      <c r="O43" s="744">
        <v>-32</v>
      </c>
      <c r="P43" s="744">
        <v>-30</v>
      </c>
      <c r="Q43" s="744">
        <v>-29</v>
      </c>
      <c r="R43" s="745">
        <v>-30</v>
      </c>
      <c r="T43" s="741" t="s">
        <v>233</v>
      </c>
      <c r="U43" s="743">
        <v>-32</v>
      </c>
      <c r="V43" s="744">
        <v>-40</v>
      </c>
      <c r="W43" s="744">
        <v>-40</v>
      </c>
      <c r="X43" s="744">
        <v>-41</v>
      </c>
      <c r="Y43" s="744">
        <v>-41</v>
      </c>
      <c r="Z43" s="744">
        <v>-38</v>
      </c>
      <c r="AA43" s="745">
        <v>-41</v>
      </c>
      <c r="AC43" s="742" t="s">
        <v>233</v>
      </c>
      <c r="AD43" s="743">
        <v>-47</v>
      </c>
      <c r="AE43" s="744">
        <v>-45</v>
      </c>
      <c r="AF43" s="744">
        <v>-44</v>
      </c>
      <c r="AG43" s="744">
        <v>-47</v>
      </c>
      <c r="AH43" s="744">
        <v>-46</v>
      </c>
      <c r="AI43" s="744">
        <v>-46</v>
      </c>
      <c r="AJ43" s="745">
        <v>-48</v>
      </c>
      <c r="AL43" s="742" t="s">
        <v>233</v>
      </c>
      <c r="AM43" s="743">
        <v>-24</v>
      </c>
      <c r="AN43" s="744">
        <v>-20</v>
      </c>
      <c r="AO43" s="744">
        <v>-20</v>
      </c>
      <c r="AP43" s="744">
        <v>-21</v>
      </c>
      <c r="AQ43" s="744">
        <v>-22</v>
      </c>
      <c r="AR43" s="744">
        <v>-26</v>
      </c>
      <c r="AS43" s="745">
        <v>-29</v>
      </c>
      <c r="AU43" s="742" t="s">
        <v>233</v>
      </c>
      <c r="AV43" s="743">
        <v>-47</v>
      </c>
      <c r="AW43" s="744">
        <v>-49</v>
      </c>
      <c r="AX43" s="744">
        <v>-48</v>
      </c>
      <c r="AY43" s="744">
        <v>-48</v>
      </c>
      <c r="AZ43" s="744">
        <v>-48</v>
      </c>
      <c r="BA43" s="744">
        <v>-46</v>
      </c>
      <c r="BB43" s="745">
        <v>-48</v>
      </c>
    </row>
    <row r="44" spans="2:54" x14ac:dyDescent="0.25">
      <c r="B44" s="737" t="s">
        <v>215</v>
      </c>
      <c r="C44" s="743">
        <v>-28</v>
      </c>
      <c r="D44" s="744">
        <v>-24</v>
      </c>
      <c r="E44" s="744">
        <v>-23</v>
      </c>
      <c r="F44" s="744">
        <v>-24</v>
      </c>
      <c r="G44" s="744">
        <v>-24</v>
      </c>
      <c r="H44" s="744">
        <v>-25</v>
      </c>
      <c r="I44" s="745">
        <v>-26</v>
      </c>
      <c r="K44" s="737" t="s">
        <v>215</v>
      </c>
      <c r="L44" s="743">
        <v>-32</v>
      </c>
      <c r="M44" s="744">
        <v>-29</v>
      </c>
      <c r="N44" s="744">
        <v>-30</v>
      </c>
      <c r="O44" s="744">
        <v>-29</v>
      </c>
      <c r="P44" s="744">
        <v>-28</v>
      </c>
      <c r="Q44" s="744">
        <v>-24</v>
      </c>
      <c r="R44" s="745">
        <v>-26</v>
      </c>
      <c r="T44" s="741" t="s">
        <v>215</v>
      </c>
      <c r="U44" s="743">
        <v>-42</v>
      </c>
      <c r="V44" s="744">
        <v>-40</v>
      </c>
      <c r="W44" s="744">
        <v>-39</v>
      </c>
      <c r="X44" s="744">
        <v>-38</v>
      </c>
      <c r="Y44" s="744">
        <v>-39</v>
      </c>
      <c r="Z44" s="744">
        <v>-38</v>
      </c>
      <c r="AA44" s="745">
        <v>-41</v>
      </c>
      <c r="AC44" s="742" t="s">
        <v>215</v>
      </c>
      <c r="AD44" s="743">
        <v>-47</v>
      </c>
      <c r="AE44" s="744">
        <v>-45</v>
      </c>
      <c r="AF44" s="744">
        <v>-44</v>
      </c>
      <c r="AG44" s="744">
        <v>-49</v>
      </c>
      <c r="AH44" s="744">
        <v>-46</v>
      </c>
      <c r="AI44" s="744">
        <v>-46</v>
      </c>
      <c r="AJ44" s="745">
        <v>-46</v>
      </c>
      <c r="AL44" s="742" t="s">
        <v>215</v>
      </c>
      <c r="AM44" s="743">
        <v>-21</v>
      </c>
      <c r="AN44" s="744">
        <v>-21</v>
      </c>
      <c r="AO44" s="744">
        <v>-21</v>
      </c>
      <c r="AP44" s="744">
        <v>-20</v>
      </c>
      <c r="AQ44" s="744">
        <v>-21</v>
      </c>
      <c r="AR44" s="744">
        <v>-23</v>
      </c>
      <c r="AS44" s="745">
        <v>-27</v>
      </c>
      <c r="AU44" s="742" t="s">
        <v>215</v>
      </c>
      <c r="AV44" s="743">
        <v>-48</v>
      </c>
      <c r="AW44" s="744">
        <v>-47</v>
      </c>
      <c r="AX44" s="744">
        <v>-49</v>
      </c>
      <c r="AY44" s="744">
        <v>-48</v>
      </c>
      <c r="AZ44" s="744">
        <v>-45</v>
      </c>
      <c r="BA44" s="744">
        <v>-43</v>
      </c>
      <c r="BB44" s="745">
        <v>-45</v>
      </c>
    </row>
    <row r="45" spans="2:54" x14ac:dyDescent="0.25">
      <c r="B45" s="737" t="s">
        <v>250</v>
      </c>
      <c r="C45" s="743">
        <v>-23</v>
      </c>
      <c r="D45" s="744">
        <v>-21</v>
      </c>
      <c r="E45" s="744">
        <v>-19</v>
      </c>
      <c r="F45" s="744">
        <v>-20</v>
      </c>
      <c r="G45" s="744">
        <v>-19</v>
      </c>
      <c r="H45" s="744">
        <v>-21</v>
      </c>
      <c r="I45" s="745">
        <v>-22</v>
      </c>
      <c r="K45" s="737" t="s">
        <v>250</v>
      </c>
      <c r="L45" s="743">
        <v>-27</v>
      </c>
      <c r="M45" s="744">
        <v>-28</v>
      </c>
      <c r="N45" s="744">
        <v>-29</v>
      </c>
      <c r="O45" s="744">
        <v>-30</v>
      </c>
      <c r="P45" s="744">
        <v>-25</v>
      </c>
      <c r="Q45" s="744">
        <v>-25</v>
      </c>
      <c r="R45" s="745">
        <v>-25</v>
      </c>
      <c r="T45" s="741" t="s">
        <v>250</v>
      </c>
      <c r="U45" s="743">
        <v>-40</v>
      </c>
      <c r="V45" s="744">
        <v>-42</v>
      </c>
      <c r="W45" s="744">
        <v>-40</v>
      </c>
      <c r="X45" s="744">
        <v>-38</v>
      </c>
      <c r="Y45" s="744">
        <v>-38</v>
      </c>
      <c r="Z45" s="744">
        <v>-34</v>
      </c>
      <c r="AA45" s="745">
        <v>-38</v>
      </c>
      <c r="AC45" s="742" t="s">
        <v>250</v>
      </c>
      <c r="AD45" s="743">
        <v>-48</v>
      </c>
      <c r="AE45" s="744">
        <v>-48</v>
      </c>
      <c r="AF45" s="744">
        <v>-49</v>
      </c>
      <c r="AG45" s="744">
        <v>-48</v>
      </c>
      <c r="AH45" s="744">
        <v>-44</v>
      </c>
      <c r="AI45" s="744">
        <v>-43</v>
      </c>
      <c r="AJ45" s="745">
        <v>-46</v>
      </c>
      <c r="AL45" s="742" t="s">
        <v>250</v>
      </c>
      <c r="AM45" s="743">
        <v>-22</v>
      </c>
      <c r="AN45" s="744">
        <v>-23</v>
      </c>
      <c r="AO45" s="744">
        <v>-24</v>
      </c>
      <c r="AP45" s="744">
        <v>-22</v>
      </c>
      <c r="AQ45" s="744">
        <v>-21</v>
      </c>
      <c r="AR45" s="744">
        <v>-22</v>
      </c>
      <c r="AS45" s="745">
        <v>-26</v>
      </c>
      <c r="AU45" s="742" t="s">
        <v>250</v>
      </c>
      <c r="AV45" s="743">
        <v>-46</v>
      </c>
      <c r="AW45" s="744">
        <v>-45</v>
      </c>
      <c r="AX45" s="744">
        <v>-45</v>
      </c>
      <c r="AY45" s="744">
        <v>-44</v>
      </c>
      <c r="AZ45" s="744">
        <v>-40</v>
      </c>
      <c r="BA45" s="744">
        <v>-38</v>
      </c>
      <c r="BB45" s="745">
        <v>-42</v>
      </c>
    </row>
    <row r="46" spans="2:54" x14ac:dyDescent="0.25">
      <c r="B46" s="737" t="s">
        <v>258</v>
      </c>
      <c r="C46" s="743">
        <v>-20</v>
      </c>
      <c r="D46" s="744">
        <v>-21</v>
      </c>
      <c r="E46" s="744">
        <v>-19</v>
      </c>
      <c r="F46" s="744">
        <v>-17</v>
      </c>
      <c r="G46" s="744">
        <v>-18</v>
      </c>
      <c r="H46" s="744">
        <v>-20</v>
      </c>
      <c r="I46" s="745">
        <v>-25</v>
      </c>
      <c r="K46" s="737" t="s">
        <v>258</v>
      </c>
      <c r="L46" s="743">
        <v>-26</v>
      </c>
      <c r="M46" s="744">
        <v>-25</v>
      </c>
      <c r="N46" s="744">
        <v>-28</v>
      </c>
      <c r="O46" s="744">
        <v>-25</v>
      </c>
      <c r="P46" s="744">
        <v>-26</v>
      </c>
      <c r="Q46" s="744">
        <v>-22</v>
      </c>
      <c r="R46" s="745">
        <v>-22</v>
      </c>
      <c r="T46" s="741" t="s">
        <v>258</v>
      </c>
      <c r="U46" s="743">
        <v>-30</v>
      </c>
      <c r="V46" s="744">
        <v>-32</v>
      </c>
      <c r="W46" s="744">
        <v>-30</v>
      </c>
      <c r="X46" s="744">
        <v>-31</v>
      </c>
      <c r="Y46" s="744">
        <v>-35</v>
      </c>
      <c r="Z46" s="744">
        <v>-36</v>
      </c>
      <c r="AA46" s="745">
        <v>-37</v>
      </c>
      <c r="AC46" s="742" t="s">
        <v>258</v>
      </c>
      <c r="AD46" s="743">
        <v>-43</v>
      </c>
      <c r="AE46" s="744">
        <v>-45</v>
      </c>
      <c r="AF46" s="744">
        <v>-48</v>
      </c>
      <c r="AG46" s="744">
        <v>-46</v>
      </c>
      <c r="AH46" s="744">
        <v>-45</v>
      </c>
      <c r="AI46" s="744">
        <v>-45</v>
      </c>
      <c r="AJ46" s="745">
        <v>-45</v>
      </c>
      <c r="AL46" s="742" t="s">
        <v>258</v>
      </c>
      <c r="AM46" s="743">
        <v>-25</v>
      </c>
      <c r="AN46" s="744">
        <v>-27</v>
      </c>
      <c r="AO46" s="744">
        <v>-29</v>
      </c>
      <c r="AP46" s="744">
        <v>-26</v>
      </c>
      <c r="AQ46" s="744">
        <v>-26</v>
      </c>
      <c r="AR46" s="744">
        <v>-24</v>
      </c>
      <c r="AS46" s="745">
        <v>-25</v>
      </c>
      <c r="AU46" s="742" t="s">
        <v>258</v>
      </c>
      <c r="AV46" s="743">
        <v>-37</v>
      </c>
      <c r="AW46" s="744">
        <v>-37</v>
      </c>
      <c r="AX46" s="744">
        <v>-35</v>
      </c>
      <c r="AY46" s="744">
        <v>-35</v>
      </c>
      <c r="AZ46" s="744">
        <v>-34</v>
      </c>
      <c r="BA46" s="744">
        <v>-36</v>
      </c>
      <c r="BB46" s="745">
        <v>-38</v>
      </c>
    </row>
    <row r="47" spans="2:54" x14ac:dyDescent="0.25">
      <c r="B47" s="737" t="s">
        <v>265</v>
      </c>
      <c r="C47" s="743" t="s">
        <v>1049</v>
      </c>
      <c r="D47" s="744" t="s">
        <v>1049</v>
      </c>
      <c r="E47" s="744" t="s">
        <v>1049</v>
      </c>
      <c r="F47" s="744" t="s">
        <v>1049</v>
      </c>
      <c r="G47" s="744" t="s">
        <v>1049</v>
      </c>
      <c r="H47" s="744" t="s">
        <v>1049</v>
      </c>
      <c r="I47" s="745" t="s">
        <v>1049</v>
      </c>
      <c r="K47" s="737" t="s">
        <v>265</v>
      </c>
      <c r="L47" s="743">
        <v>-24</v>
      </c>
      <c r="M47" s="744">
        <v>-25</v>
      </c>
      <c r="N47" s="744">
        <v>-25</v>
      </c>
      <c r="O47" s="744">
        <v>-26</v>
      </c>
      <c r="P47" s="744">
        <v>-26</v>
      </c>
      <c r="Q47" s="744">
        <v>-24</v>
      </c>
      <c r="R47" s="745">
        <v>-24</v>
      </c>
      <c r="T47" s="741" t="s">
        <v>265</v>
      </c>
      <c r="U47" s="743">
        <v>0</v>
      </c>
      <c r="V47" s="744">
        <v>0</v>
      </c>
      <c r="W47" s="744">
        <v>0</v>
      </c>
      <c r="X47" s="744">
        <v>0</v>
      </c>
      <c r="Y47" s="744">
        <v>0</v>
      </c>
      <c r="Z47" s="744">
        <v>0</v>
      </c>
      <c r="AA47" s="745">
        <v>0</v>
      </c>
      <c r="AC47" s="742" t="s">
        <v>265</v>
      </c>
      <c r="AD47" s="743">
        <v>0</v>
      </c>
      <c r="AE47" s="744">
        <v>0</v>
      </c>
      <c r="AF47" s="744">
        <v>0</v>
      </c>
      <c r="AG47" s="744">
        <v>0</v>
      </c>
      <c r="AH47" s="744">
        <v>0</v>
      </c>
      <c r="AI47" s="744">
        <v>0</v>
      </c>
      <c r="AJ47" s="745">
        <v>0</v>
      </c>
      <c r="AL47" s="742" t="s">
        <v>265</v>
      </c>
      <c r="AM47" s="743">
        <v>0</v>
      </c>
      <c r="AN47" s="744">
        <v>0</v>
      </c>
      <c r="AO47" s="744">
        <v>0</v>
      </c>
      <c r="AP47" s="744">
        <v>0</v>
      </c>
      <c r="AQ47" s="744">
        <v>0</v>
      </c>
      <c r="AR47" s="744">
        <v>0</v>
      </c>
      <c r="AS47" s="745">
        <v>0</v>
      </c>
      <c r="AU47" s="742" t="s">
        <v>265</v>
      </c>
      <c r="AV47" s="743">
        <v>-37</v>
      </c>
      <c r="AW47" s="744">
        <v>-36</v>
      </c>
      <c r="AX47" s="744">
        <v>-37</v>
      </c>
      <c r="AY47" s="744">
        <v>-36</v>
      </c>
      <c r="AZ47" s="744">
        <v>-35</v>
      </c>
      <c r="BA47" s="744">
        <v>-35</v>
      </c>
      <c r="BB47" s="745">
        <v>-38</v>
      </c>
    </row>
    <row r="48" spans="2:54" x14ac:dyDescent="0.25">
      <c r="B48" s="737" t="s">
        <v>273</v>
      </c>
      <c r="C48" s="743" t="s">
        <v>1049</v>
      </c>
      <c r="D48" s="744" t="s">
        <v>1049</v>
      </c>
      <c r="E48" s="744" t="s">
        <v>1049</v>
      </c>
      <c r="F48" s="744" t="s">
        <v>1049</v>
      </c>
      <c r="G48" s="744" t="s">
        <v>1049</v>
      </c>
      <c r="H48" s="744" t="s">
        <v>1049</v>
      </c>
      <c r="I48" s="745" t="s">
        <v>1049</v>
      </c>
      <c r="K48" s="737" t="s">
        <v>273</v>
      </c>
      <c r="L48" s="743"/>
      <c r="M48" s="744"/>
      <c r="N48" s="744"/>
      <c r="O48" s="744"/>
      <c r="P48" s="744"/>
      <c r="Q48" s="744"/>
      <c r="R48" s="745"/>
      <c r="T48" s="741" t="s">
        <v>273</v>
      </c>
      <c r="U48" s="743"/>
      <c r="V48" s="744"/>
      <c r="W48" s="744"/>
      <c r="X48" s="744"/>
      <c r="Y48" s="744"/>
      <c r="Z48" s="744"/>
      <c r="AA48" s="745"/>
      <c r="AC48" s="742" t="s">
        <v>273</v>
      </c>
      <c r="AD48" s="743"/>
      <c r="AE48" s="744"/>
      <c r="AF48" s="744"/>
      <c r="AG48" s="744"/>
      <c r="AH48" s="744"/>
      <c r="AI48" s="744"/>
      <c r="AJ48" s="745"/>
      <c r="AL48" s="742" t="s">
        <v>273</v>
      </c>
      <c r="AM48" s="743"/>
      <c r="AN48" s="744"/>
      <c r="AO48" s="744"/>
      <c r="AP48" s="744"/>
      <c r="AQ48" s="744"/>
      <c r="AR48" s="744"/>
      <c r="AS48" s="745"/>
      <c r="AU48" s="742" t="s">
        <v>273</v>
      </c>
      <c r="AV48" s="743"/>
      <c r="AW48" s="744"/>
      <c r="AX48" s="744"/>
      <c r="AY48" s="744"/>
      <c r="AZ48" s="744"/>
      <c r="BA48" s="744"/>
      <c r="BB48" s="745"/>
    </row>
    <row r="49" spans="2:54" x14ac:dyDescent="0.25">
      <c r="B49" s="737" t="s">
        <v>279</v>
      </c>
      <c r="C49" s="743" t="s">
        <v>1049</v>
      </c>
      <c r="D49" s="744" t="s">
        <v>1049</v>
      </c>
      <c r="E49" s="744" t="s">
        <v>1049</v>
      </c>
      <c r="F49" s="744" t="s">
        <v>1049</v>
      </c>
      <c r="G49" s="744" t="s">
        <v>1049</v>
      </c>
      <c r="H49" s="744" t="s">
        <v>1049</v>
      </c>
      <c r="I49" s="745" t="s">
        <v>1049</v>
      </c>
      <c r="K49" s="737" t="s">
        <v>279</v>
      </c>
      <c r="L49" s="743" t="s">
        <v>1049</v>
      </c>
      <c r="M49" s="744" t="s">
        <v>1049</v>
      </c>
      <c r="N49" s="744" t="s">
        <v>1049</v>
      </c>
      <c r="O49" s="744" t="s">
        <v>1049</v>
      </c>
      <c r="P49" s="744" t="s">
        <v>1049</v>
      </c>
      <c r="Q49" s="744" t="s">
        <v>1049</v>
      </c>
      <c r="R49" s="745" t="s">
        <v>1049</v>
      </c>
      <c r="T49" s="741" t="s">
        <v>279</v>
      </c>
      <c r="U49" s="743" t="s">
        <v>1049</v>
      </c>
      <c r="V49" s="744" t="s">
        <v>1049</v>
      </c>
      <c r="W49" s="744" t="s">
        <v>1049</v>
      </c>
      <c r="X49" s="744" t="s">
        <v>1049</v>
      </c>
      <c r="Y49" s="744" t="s">
        <v>1049</v>
      </c>
      <c r="Z49" s="744" t="s">
        <v>1049</v>
      </c>
      <c r="AA49" s="745" t="s">
        <v>1049</v>
      </c>
      <c r="AC49" s="742" t="s">
        <v>279</v>
      </c>
      <c r="AD49" s="743" t="s">
        <v>1049</v>
      </c>
      <c r="AE49" s="744" t="s">
        <v>1049</v>
      </c>
      <c r="AF49" s="744" t="s">
        <v>1049</v>
      </c>
      <c r="AG49" s="744" t="s">
        <v>1049</v>
      </c>
      <c r="AH49" s="744" t="s">
        <v>1049</v>
      </c>
      <c r="AI49" s="744" t="s">
        <v>1049</v>
      </c>
      <c r="AJ49" s="745" t="s">
        <v>1049</v>
      </c>
      <c r="AL49" s="742" t="s">
        <v>279</v>
      </c>
      <c r="AM49" s="743" t="s">
        <v>1049</v>
      </c>
      <c r="AN49" s="744" t="s">
        <v>1049</v>
      </c>
      <c r="AO49" s="744" t="s">
        <v>1049</v>
      </c>
      <c r="AP49" s="744" t="s">
        <v>1049</v>
      </c>
      <c r="AQ49" s="744" t="s">
        <v>1049</v>
      </c>
      <c r="AR49" s="744" t="s">
        <v>1049</v>
      </c>
      <c r="AS49" s="745" t="s">
        <v>1049</v>
      </c>
      <c r="AU49" s="742" t="s">
        <v>279</v>
      </c>
      <c r="AV49" s="743" t="s">
        <v>1049</v>
      </c>
      <c r="AW49" s="744" t="s">
        <v>1049</v>
      </c>
      <c r="AX49" s="744" t="s">
        <v>1049</v>
      </c>
      <c r="AY49" s="744" t="s">
        <v>1049</v>
      </c>
      <c r="AZ49" s="744" t="s">
        <v>1049</v>
      </c>
      <c r="BA49" s="744" t="s">
        <v>1049</v>
      </c>
      <c r="BB49" s="745" t="s">
        <v>1049</v>
      </c>
    </row>
    <row r="50" spans="2:54" ht="15.75" thickBot="1" x14ac:dyDescent="0.3">
      <c r="B50" s="746" t="s">
        <v>285</v>
      </c>
      <c r="C50" s="747" t="s">
        <v>1049</v>
      </c>
      <c r="D50" s="748" t="s">
        <v>1049</v>
      </c>
      <c r="E50" s="748" t="s">
        <v>1049</v>
      </c>
      <c r="F50" s="748" t="s">
        <v>1049</v>
      </c>
      <c r="G50" s="748" t="s">
        <v>1049</v>
      </c>
      <c r="H50" s="748" t="s">
        <v>1049</v>
      </c>
      <c r="I50" s="749" t="s">
        <v>1049</v>
      </c>
      <c r="K50" s="746" t="s">
        <v>285</v>
      </c>
      <c r="L50" s="747" t="s">
        <v>1049</v>
      </c>
      <c r="M50" s="748" t="s">
        <v>1049</v>
      </c>
      <c r="N50" s="748" t="s">
        <v>1049</v>
      </c>
      <c r="O50" s="748" t="s">
        <v>1049</v>
      </c>
      <c r="P50" s="748" t="s">
        <v>1049</v>
      </c>
      <c r="Q50" s="748" t="s">
        <v>1049</v>
      </c>
      <c r="R50" s="749" t="s">
        <v>1049</v>
      </c>
      <c r="T50" s="750" t="s">
        <v>285</v>
      </c>
      <c r="U50" s="747" t="s">
        <v>1049</v>
      </c>
      <c r="V50" s="748" t="s">
        <v>1049</v>
      </c>
      <c r="W50" s="748" t="s">
        <v>1049</v>
      </c>
      <c r="X50" s="748" t="s">
        <v>1049</v>
      </c>
      <c r="Y50" s="748" t="s">
        <v>1049</v>
      </c>
      <c r="Z50" s="748" t="s">
        <v>1049</v>
      </c>
      <c r="AA50" s="749" t="s">
        <v>1049</v>
      </c>
      <c r="AC50" s="751" t="s">
        <v>285</v>
      </c>
      <c r="AD50" s="747" t="s">
        <v>1049</v>
      </c>
      <c r="AE50" s="748" t="s">
        <v>1049</v>
      </c>
      <c r="AF50" s="748" t="s">
        <v>1049</v>
      </c>
      <c r="AG50" s="748" t="s">
        <v>1049</v>
      </c>
      <c r="AH50" s="748" t="s">
        <v>1049</v>
      </c>
      <c r="AI50" s="748" t="s">
        <v>1049</v>
      </c>
      <c r="AJ50" s="749" t="s">
        <v>1049</v>
      </c>
      <c r="AL50" s="751" t="s">
        <v>285</v>
      </c>
      <c r="AM50" s="747" t="s">
        <v>1049</v>
      </c>
      <c r="AN50" s="748" t="s">
        <v>1049</v>
      </c>
      <c r="AO50" s="748" t="s">
        <v>1049</v>
      </c>
      <c r="AP50" s="748" t="s">
        <v>1049</v>
      </c>
      <c r="AQ50" s="748" t="s">
        <v>1049</v>
      </c>
      <c r="AR50" s="748" t="s">
        <v>1049</v>
      </c>
      <c r="AS50" s="749" t="s">
        <v>1049</v>
      </c>
      <c r="AU50" s="751" t="s">
        <v>285</v>
      </c>
      <c r="AV50" s="747" t="s">
        <v>1049</v>
      </c>
      <c r="AW50" s="748" t="s">
        <v>1049</v>
      </c>
      <c r="AX50" s="748" t="s">
        <v>1049</v>
      </c>
      <c r="AY50" s="748" t="s">
        <v>1049</v>
      </c>
      <c r="AZ50" s="748" t="s">
        <v>1049</v>
      </c>
      <c r="BA50" s="748" t="s">
        <v>1049</v>
      </c>
      <c r="BB50" s="749" t="s">
        <v>1049</v>
      </c>
    </row>
    <row r="51" spans="2:54" ht="15.75" thickBot="1" x14ac:dyDescent="0.3">
      <c r="B51" s="752"/>
      <c r="C51" s="753"/>
      <c r="D51" s="753"/>
      <c r="E51" s="753"/>
      <c r="F51" s="753"/>
      <c r="G51" s="753"/>
      <c r="H51" s="753"/>
      <c r="I51" s="753"/>
      <c r="K51" s="752"/>
      <c r="L51" s="753"/>
      <c r="M51" s="753"/>
      <c r="N51" s="753"/>
      <c r="O51" s="753"/>
      <c r="P51" s="753"/>
      <c r="Q51" s="753"/>
      <c r="R51" s="753"/>
      <c r="T51" s="754"/>
      <c r="U51" s="753"/>
      <c r="V51" s="753"/>
      <c r="W51" s="753"/>
      <c r="X51" s="753"/>
      <c r="Y51" s="753"/>
      <c r="Z51" s="753"/>
      <c r="AA51" s="753"/>
      <c r="AC51" s="755"/>
      <c r="AD51" s="753"/>
      <c r="AE51" s="753"/>
      <c r="AF51" s="753"/>
      <c r="AG51" s="753"/>
      <c r="AH51" s="753"/>
      <c r="AI51" s="753"/>
      <c r="AJ51" s="753"/>
      <c r="AL51" s="755"/>
      <c r="AM51" s="753"/>
      <c r="AN51" s="753"/>
      <c r="AO51" s="753"/>
      <c r="AP51" s="753"/>
      <c r="AQ51" s="753"/>
      <c r="AR51" s="753"/>
      <c r="AS51" s="753"/>
      <c r="AU51" s="755"/>
      <c r="AV51" s="753"/>
      <c r="AW51" s="753"/>
      <c r="AX51" s="753"/>
      <c r="AY51" s="753"/>
      <c r="AZ51" s="753"/>
      <c r="BA51" s="753"/>
      <c r="BB51" s="753"/>
    </row>
    <row r="52" spans="2:54" ht="15.75" thickBot="1" x14ac:dyDescent="0.3">
      <c r="B52" s="726" t="s">
        <v>1032</v>
      </c>
      <c r="C52" s="756" t="s">
        <v>187</v>
      </c>
      <c r="D52" s="756" t="s">
        <v>214</v>
      </c>
      <c r="E52" s="756" t="s">
        <v>234</v>
      </c>
      <c r="F52" s="756" t="s">
        <v>243</v>
      </c>
      <c r="G52" s="756" t="s">
        <v>251</v>
      </c>
      <c r="H52" s="756" t="s">
        <v>259</v>
      </c>
      <c r="I52" s="757" t="s">
        <v>266</v>
      </c>
      <c r="K52" s="726" t="s">
        <v>1032</v>
      </c>
      <c r="L52" s="756" t="s">
        <v>187</v>
      </c>
      <c r="M52" s="756" t="s">
        <v>214</v>
      </c>
      <c r="N52" s="756" t="s">
        <v>234</v>
      </c>
      <c r="O52" s="756" t="s">
        <v>243</v>
      </c>
      <c r="P52" s="756" t="s">
        <v>251</v>
      </c>
      <c r="Q52" s="756" t="s">
        <v>259</v>
      </c>
      <c r="R52" s="757" t="s">
        <v>266</v>
      </c>
      <c r="T52" s="729" t="s">
        <v>1032</v>
      </c>
      <c r="U52" s="756" t="s">
        <v>187</v>
      </c>
      <c r="V52" s="756" t="s">
        <v>214</v>
      </c>
      <c r="W52" s="756" t="s">
        <v>234</v>
      </c>
      <c r="X52" s="756" t="s">
        <v>243</v>
      </c>
      <c r="Y52" s="756" t="s">
        <v>251</v>
      </c>
      <c r="Z52" s="756" t="s">
        <v>259</v>
      </c>
      <c r="AA52" s="757" t="s">
        <v>266</v>
      </c>
      <c r="AC52" s="730" t="s">
        <v>1032</v>
      </c>
      <c r="AD52" s="756" t="s">
        <v>187</v>
      </c>
      <c r="AE52" s="756" t="s">
        <v>214</v>
      </c>
      <c r="AF52" s="756" t="s">
        <v>234</v>
      </c>
      <c r="AG52" s="756" t="s">
        <v>243</v>
      </c>
      <c r="AH52" s="756" t="s">
        <v>251</v>
      </c>
      <c r="AI52" s="756" t="s">
        <v>259</v>
      </c>
      <c r="AJ52" s="757" t="s">
        <v>266</v>
      </c>
      <c r="AL52" s="730" t="s">
        <v>1032</v>
      </c>
      <c r="AM52" s="756" t="s">
        <v>187</v>
      </c>
      <c r="AN52" s="756" t="s">
        <v>214</v>
      </c>
      <c r="AO52" s="756" t="s">
        <v>234</v>
      </c>
      <c r="AP52" s="756" t="s">
        <v>243</v>
      </c>
      <c r="AQ52" s="756" t="s">
        <v>251</v>
      </c>
      <c r="AR52" s="756" t="s">
        <v>259</v>
      </c>
      <c r="AS52" s="757" t="s">
        <v>266</v>
      </c>
      <c r="AU52" s="730" t="s">
        <v>1032</v>
      </c>
      <c r="AV52" s="756" t="s">
        <v>187</v>
      </c>
      <c r="AW52" s="756" t="s">
        <v>214</v>
      </c>
      <c r="AX52" s="756" t="s">
        <v>234</v>
      </c>
      <c r="AY52" s="756" t="s">
        <v>243</v>
      </c>
      <c r="AZ52" s="756" t="s">
        <v>251</v>
      </c>
      <c r="BA52" s="756" t="s">
        <v>259</v>
      </c>
      <c r="BB52" s="757" t="s">
        <v>266</v>
      </c>
    </row>
    <row r="53" spans="2:54" x14ac:dyDescent="0.25">
      <c r="B53" s="731" t="s">
        <v>186</v>
      </c>
      <c r="C53" s="732">
        <v>-41</v>
      </c>
      <c r="D53" s="733">
        <v>-32</v>
      </c>
      <c r="E53" s="733">
        <v>-30</v>
      </c>
      <c r="F53" s="733">
        <v>-31</v>
      </c>
      <c r="G53" s="733">
        <v>-30</v>
      </c>
      <c r="H53" s="733">
        <v>-35</v>
      </c>
      <c r="I53" s="734">
        <v>-39</v>
      </c>
      <c r="K53" s="731" t="s">
        <v>186</v>
      </c>
      <c r="L53" s="732">
        <v>-37</v>
      </c>
      <c r="M53" s="733">
        <v>-35</v>
      </c>
      <c r="N53" s="733">
        <v>-38</v>
      </c>
      <c r="O53" s="733">
        <v>-39</v>
      </c>
      <c r="P53" s="733">
        <v>-35</v>
      </c>
      <c r="Q53" s="733">
        <v>-36</v>
      </c>
      <c r="R53" s="734">
        <v>-40</v>
      </c>
      <c r="T53" s="735" t="s">
        <v>186</v>
      </c>
      <c r="U53" s="732">
        <v>-35</v>
      </c>
      <c r="V53" s="733">
        <v>-39</v>
      </c>
      <c r="W53" s="733">
        <v>-40</v>
      </c>
      <c r="X53" s="733">
        <v>-42</v>
      </c>
      <c r="Y53" s="733">
        <v>-40</v>
      </c>
      <c r="Z53" s="733">
        <v>-37</v>
      </c>
      <c r="AA53" s="734">
        <v>-49</v>
      </c>
      <c r="AC53" s="736" t="s">
        <v>186</v>
      </c>
      <c r="AD53" s="732">
        <v>-48</v>
      </c>
      <c r="AE53" s="733">
        <v>-55</v>
      </c>
      <c r="AF53" s="733">
        <v>-53</v>
      </c>
      <c r="AG53" s="733">
        <v>-53</v>
      </c>
      <c r="AH53" s="733">
        <v>-54</v>
      </c>
      <c r="AI53" s="733">
        <v>-54</v>
      </c>
      <c r="AJ53" s="734">
        <v>-50</v>
      </c>
      <c r="AL53" s="736" t="s">
        <v>186</v>
      </c>
      <c r="AM53" s="732">
        <v>-20</v>
      </c>
      <c r="AN53" s="733">
        <v>-23</v>
      </c>
      <c r="AO53" s="733">
        <v>-20</v>
      </c>
      <c r="AP53" s="733">
        <v>-23</v>
      </c>
      <c r="AQ53" s="733">
        <v>-23</v>
      </c>
      <c r="AR53" s="733">
        <v>-25</v>
      </c>
      <c r="AS53" s="734">
        <v>-28</v>
      </c>
      <c r="AU53" s="736" t="s">
        <v>186</v>
      </c>
      <c r="AV53" s="732">
        <v>-50</v>
      </c>
      <c r="AW53" s="733">
        <v>-52</v>
      </c>
      <c r="AX53" s="733">
        <v>-50</v>
      </c>
      <c r="AY53" s="733">
        <v>-50</v>
      </c>
      <c r="AZ53" s="733">
        <v>-47</v>
      </c>
      <c r="BA53" s="733">
        <v>-48</v>
      </c>
      <c r="BB53" s="734">
        <v>-50</v>
      </c>
    </row>
    <row r="54" spans="2:54" x14ac:dyDescent="0.25">
      <c r="B54" s="737" t="s">
        <v>213</v>
      </c>
      <c r="C54" s="738">
        <v>-33</v>
      </c>
      <c r="D54" s="739">
        <v>-35</v>
      </c>
      <c r="E54" s="739">
        <v>-33</v>
      </c>
      <c r="F54" s="739">
        <v>-29</v>
      </c>
      <c r="G54" s="739">
        <v>-33</v>
      </c>
      <c r="H54" s="739">
        <v>-36</v>
      </c>
      <c r="I54" s="740">
        <v>-37</v>
      </c>
      <c r="K54" s="737" t="s">
        <v>213</v>
      </c>
      <c r="L54" s="738">
        <v>-29</v>
      </c>
      <c r="M54" s="739">
        <v>-31</v>
      </c>
      <c r="N54" s="739">
        <v>-37</v>
      </c>
      <c r="O54" s="739">
        <v>-35</v>
      </c>
      <c r="P54" s="739">
        <v>-34</v>
      </c>
      <c r="Q54" s="739">
        <v>-36</v>
      </c>
      <c r="R54" s="740">
        <v>-39</v>
      </c>
      <c r="T54" s="741" t="s">
        <v>213</v>
      </c>
      <c r="U54" s="738">
        <v>-43</v>
      </c>
      <c r="V54" s="739">
        <v>-44</v>
      </c>
      <c r="W54" s="739">
        <v>-45</v>
      </c>
      <c r="X54" s="739">
        <v>-45</v>
      </c>
      <c r="Y54" s="739">
        <v>-46</v>
      </c>
      <c r="Z54" s="739">
        <v>-49</v>
      </c>
      <c r="AA54" s="740">
        <v>-51</v>
      </c>
      <c r="AC54" s="742" t="s">
        <v>213</v>
      </c>
      <c r="AD54" s="738">
        <v>-53</v>
      </c>
      <c r="AE54" s="739">
        <v>-54</v>
      </c>
      <c r="AF54" s="739">
        <v>-55</v>
      </c>
      <c r="AG54" s="739">
        <v>-52</v>
      </c>
      <c r="AH54" s="739">
        <v>-53</v>
      </c>
      <c r="AI54" s="739">
        <v>-54</v>
      </c>
      <c r="AJ54" s="740">
        <v>-56</v>
      </c>
      <c r="AL54" s="742" t="s">
        <v>213</v>
      </c>
      <c r="AM54" s="738">
        <v>-28</v>
      </c>
      <c r="AN54" s="739">
        <v>-27</v>
      </c>
      <c r="AO54" s="739">
        <v>-25</v>
      </c>
      <c r="AP54" s="739">
        <v>-24</v>
      </c>
      <c r="AQ54" s="739">
        <v>-28</v>
      </c>
      <c r="AR54" s="739">
        <v>-26</v>
      </c>
      <c r="AS54" s="740">
        <v>-32</v>
      </c>
      <c r="AU54" s="742" t="s">
        <v>213</v>
      </c>
      <c r="AV54" s="738">
        <v>-51</v>
      </c>
      <c r="AW54" s="739">
        <v>-53</v>
      </c>
      <c r="AX54" s="739">
        <v>-50</v>
      </c>
      <c r="AY54" s="739">
        <v>-51</v>
      </c>
      <c r="AZ54" s="739">
        <v>-49</v>
      </c>
      <c r="BA54" s="739">
        <v>-48</v>
      </c>
      <c r="BB54" s="740">
        <v>-49</v>
      </c>
    </row>
    <row r="55" spans="2:54" x14ac:dyDescent="0.25">
      <c r="B55" s="737" t="s">
        <v>233</v>
      </c>
      <c r="C55" s="743">
        <v>-29</v>
      </c>
      <c r="D55" s="744">
        <v>-31</v>
      </c>
      <c r="E55" s="744">
        <v>-28</v>
      </c>
      <c r="F55" s="744">
        <v>-31</v>
      </c>
      <c r="G55" s="744">
        <v>-32</v>
      </c>
      <c r="H55" s="744">
        <v>-36</v>
      </c>
      <c r="I55" s="745">
        <v>-35</v>
      </c>
      <c r="K55" s="737" t="s">
        <v>233</v>
      </c>
      <c r="L55" s="743">
        <v>-23</v>
      </c>
      <c r="M55" s="744">
        <v>-28</v>
      </c>
      <c r="N55" s="744">
        <v>-33</v>
      </c>
      <c r="O55" s="744">
        <v>-33</v>
      </c>
      <c r="P55" s="744">
        <v>-32</v>
      </c>
      <c r="Q55" s="744">
        <v>-35</v>
      </c>
      <c r="R55" s="745">
        <v>-37</v>
      </c>
      <c r="T55" s="741" t="s">
        <v>233</v>
      </c>
      <c r="U55" s="743">
        <v>-47</v>
      </c>
      <c r="V55" s="744">
        <v>-49</v>
      </c>
      <c r="W55" s="744">
        <v>-49</v>
      </c>
      <c r="X55" s="744">
        <v>-47</v>
      </c>
      <c r="Y55" s="744">
        <v>-47</v>
      </c>
      <c r="Z55" s="744">
        <v>-50</v>
      </c>
      <c r="AA55" s="745">
        <v>-51</v>
      </c>
      <c r="AC55" s="742" t="s">
        <v>233</v>
      </c>
      <c r="AD55" s="743">
        <v>-51</v>
      </c>
      <c r="AE55" s="744">
        <v>-53</v>
      </c>
      <c r="AF55" s="744">
        <v>-54</v>
      </c>
      <c r="AG55" s="744">
        <v>-54</v>
      </c>
      <c r="AH55" s="744">
        <v>-56</v>
      </c>
      <c r="AI55" s="744">
        <v>-53</v>
      </c>
      <c r="AJ55" s="745">
        <v>-56</v>
      </c>
      <c r="AL55" s="742" t="s">
        <v>233</v>
      </c>
      <c r="AM55" s="743">
        <v>-30</v>
      </c>
      <c r="AN55" s="744">
        <v>-30</v>
      </c>
      <c r="AO55" s="744">
        <v>-30</v>
      </c>
      <c r="AP55" s="744">
        <v>-29</v>
      </c>
      <c r="AQ55" s="744">
        <v>-29</v>
      </c>
      <c r="AR55" s="744">
        <v>-30</v>
      </c>
      <c r="AS55" s="745">
        <v>-30</v>
      </c>
      <c r="AU55" s="742" t="s">
        <v>233</v>
      </c>
      <c r="AV55" s="743">
        <v>-50</v>
      </c>
      <c r="AW55" s="744">
        <v>-52</v>
      </c>
      <c r="AX55" s="744">
        <v>-50</v>
      </c>
      <c r="AY55" s="744">
        <v>-51</v>
      </c>
      <c r="AZ55" s="744">
        <v>-50</v>
      </c>
      <c r="BA55" s="744">
        <v>-47</v>
      </c>
      <c r="BB55" s="745">
        <v>-52</v>
      </c>
    </row>
    <row r="56" spans="2:54" x14ac:dyDescent="0.25">
      <c r="B56" s="737" t="s">
        <v>215</v>
      </c>
      <c r="C56" s="743">
        <v>-23</v>
      </c>
      <c r="D56" s="744">
        <v>-26</v>
      </c>
      <c r="E56" s="744">
        <v>-25</v>
      </c>
      <c r="F56" s="744">
        <v>-28</v>
      </c>
      <c r="G56" s="744">
        <v>-29</v>
      </c>
      <c r="H56" s="744">
        <v>-34</v>
      </c>
      <c r="I56" s="745">
        <v>-33</v>
      </c>
      <c r="K56" s="737" t="s">
        <v>215</v>
      </c>
      <c r="L56" s="743">
        <v>-25</v>
      </c>
      <c r="M56" s="744">
        <v>-27</v>
      </c>
      <c r="N56" s="744">
        <v>-30</v>
      </c>
      <c r="O56" s="744">
        <v>-30</v>
      </c>
      <c r="P56" s="744">
        <v>-32</v>
      </c>
      <c r="Q56" s="744">
        <v>-33</v>
      </c>
      <c r="R56" s="745">
        <v>-35</v>
      </c>
      <c r="T56" s="741" t="s">
        <v>215</v>
      </c>
      <c r="U56" s="743">
        <v>-52</v>
      </c>
      <c r="V56" s="744">
        <v>-51</v>
      </c>
      <c r="W56" s="744">
        <v>-50</v>
      </c>
      <c r="X56" s="744">
        <v>-50</v>
      </c>
      <c r="Y56" s="744">
        <v>-49</v>
      </c>
      <c r="Z56" s="744">
        <v>-52</v>
      </c>
      <c r="AA56" s="745">
        <v>-52</v>
      </c>
      <c r="AC56" s="742" t="s">
        <v>215</v>
      </c>
      <c r="AD56" s="743">
        <v>-53</v>
      </c>
      <c r="AE56" s="744">
        <v>-55</v>
      </c>
      <c r="AF56" s="744">
        <v>-54</v>
      </c>
      <c r="AG56" s="744">
        <v>-55</v>
      </c>
      <c r="AH56" s="744">
        <v>-55</v>
      </c>
      <c r="AI56" s="744">
        <v>-52</v>
      </c>
      <c r="AJ56" s="745">
        <v>-55</v>
      </c>
      <c r="AL56" s="742" t="s">
        <v>215</v>
      </c>
      <c r="AM56" s="743">
        <v>-31</v>
      </c>
      <c r="AN56" s="744">
        <v>-28</v>
      </c>
      <c r="AO56" s="744">
        <v>-27</v>
      </c>
      <c r="AP56" s="744">
        <v>-28</v>
      </c>
      <c r="AQ56" s="744">
        <v>-31</v>
      </c>
      <c r="AR56" s="744">
        <v>-33</v>
      </c>
      <c r="AS56" s="745">
        <v>-35</v>
      </c>
      <c r="AU56" s="742" t="s">
        <v>215</v>
      </c>
      <c r="AV56" s="743">
        <v>-48</v>
      </c>
      <c r="AW56" s="744">
        <v>-49</v>
      </c>
      <c r="AX56" s="744">
        <v>-47</v>
      </c>
      <c r="AY56" s="744">
        <v>-50</v>
      </c>
      <c r="AZ56" s="744">
        <v>-51</v>
      </c>
      <c r="BA56" s="744">
        <v>-49</v>
      </c>
      <c r="BB56" s="745">
        <v>-50</v>
      </c>
    </row>
    <row r="57" spans="2:54" x14ac:dyDescent="0.25">
      <c r="B57" s="737" t="s">
        <v>250</v>
      </c>
      <c r="C57" s="743">
        <v>-27</v>
      </c>
      <c r="D57" s="744">
        <v>-27</v>
      </c>
      <c r="E57" s="744">
        <v>-27</v>
      </c>
      <c r="F57" s="744">
        <v>-27</v>
      </c>
      <c r="G57" s="744">
        <v>-29</v>
      </c>
      <c r="H57" s="744">
        <v>-34</v>
      </c>
      <c r="I57" s="745">
        <v>-34</v>
      </c>
      <c r="K57" s="737" t="s">
        <v>250</v>
      </c>
      <c r="L57" s="743">
        <v>-30</v>
      </c>
      <c r="M57" s="744">
        <v>-34</v>
      </c>
      <c r="N57" s="744">
        <v>-36</v>
      </c>
      <c r="O57" s="744">
        <v>-34</v>
      </c>
      <c r="P57" s="744">
        <v>-33</v>
      </c>
      <c r="Q57" s="744">
        <v>-30</v>
      </c>
      <c r="R57" s="745">
        <v>-36</v>
      </c>
      <c r="T57" s="741" t="s">
        <v>250</v>
      </c>
      <c r="U57" s="743">
        <v>-50</v>
      </c>
      <c r="V57" s="744">
        <v>-49</v>
      </c>
      <c r="W57" s="744">
        <v>-48</v>
      </c>
      <c r="X57" s="744">
        <v>-46</v>
      </c>
      <c r="Y57" s="744">
        <v>-44</v>
      </c>
      <c r="Z57" s="744">
        <v>-49</v>
      </c>
      <c r="AA57" s="745">
        <v>-50</v>
      </c>
      <c r="AC57" s="742" t="s">
        <v>250</v>
      </c>
      <c r="AD57" s="743">
        <v>-49</v>
      </c>
      <c r="AE57" s="744">
        <v>-53</v>
      </c>
      <c r="AF57" s="744">
        <v>-53</v>
      </c>
      <c r="AG57" s="744">
        <v>-54</v>
      </c>
      <c r="AH57" s="744">
        <v>-55</v>
      </c>
      <c r="AI57" s="744">
        <v>-51</v>
      </c>
      <c r="AJ57" s="745">
        <v>-52</v>
      </c>
      <c r="AL57" s="742" t="s">
        <v>250</v>
      </c>
      <c r="AM57" s="743">
        <v>-32</v>
      </c>
      <c r="AN57" s="744">
        <v>-35</v>
      </c>
      <c r="AO57" s="744">
        <v>-33</v>
      </c>
      <c r="AP57" s="744">
        <v>-31</v>
      </c>
      <c r="AQ57" s="744">
        <v>-31</v>
      </c>
      <c r="AR57" s="744">
        <v>-34</v>
      </c>
      <c r="AS57" s="745">
        <v>-32</v>
      </c>
      <c r="AU57" s="742" t="s">
        <v>250</v>
      </c>
      <c r="AV57" s="743">
        <v>-46</v>
      </c>
      <c r="AW57" s="744">
        <v>-49</v>
      </c>
      <c r="AX57" s="744">
        <v>-48</v>
      </c>
      <c r="AY57" s="744">
        <v>-47</v>
      </c>
      <c r="AZ57" s="744">
        <v>-49</v>
      </c>
      <c r="BA57" s="744">
        <v>-48</v>
      </c>
      <c r="BB57" s="745">
        <v>-48</v>
      </c>
    </row>
    <row r="58" spans="2:54" x14ac:dyDescent="0.25">
      <c r="B58" s="737" t="s">
        <v>258</v>
      </c>
      <c r="C58" s="743">
        <v>-29</v>
      </c>
      <c r="D58" s="744">
        <v>-27</v>
      </c>
      <c r="E58" s="744">
        <v>-25</v>
      </c>
      <c r="F58" s="744">
        <v>-25</v>
      </c>
      <c r="G58" s="744">
        <v>-30</v>
      </c>
      <c r="H58" s="744">
        <v>-35</v>
      </c>
      <c r="I58" s="745">
        <v>-39</v>
      </c>
      <c r="K58" s="737" t="s">
        <v>258</v>
      </c>
      <c r="L58" s="743">
        <v>-32</v>
      </c>
      <c r="M58" s="744">
        <v>-30</v>
      </c>
      <c r="N58" s="744">
        <v>-29</v>
      </c>
      <c r="O58" s="744">
        <v>-28</v>
      </c>
      <c r="P58" s="744">
        <v>-33</v>
      </c>
      <c r="Q58" s="744">
        <v>-32</v>
      </c>
      <c r="R58" s="745">
        <v>-37</v>
      </c>
      <c r="T58" s="741" t="s">
        <v>258</v>
      </c>
      <c r="U58" s="743">
        <v>-43</v>
      </c>
      <c r="V58" s="744">
        <v>-46</v>
      </c>
      <c r="W58" s="744">
        <v>-44</v>
      </c>
      <c r="X58" s="744">
        <v>-45</v>
      </c>
      <c r="Y58" s="744">
        <v>-46</v>
      </c>
      <c r="Z58" s="744">
        <v>-46</v>
      </c>
      <c r="AA58" s="745">
        <v>-49</v>
      </c>
      <c r="AC58" s="742" t="s">
        <v>258</v>
      </c>
      <c r="AD58" s="743">
        <v>-48</v>
      </c>
      <c r="AE58" s="744">
        <v>-55</v>
      </c>
      <c r="AF58" s="744">
        <v>-54</v>
      </c>
      <c r="AG58" s="744">
        <v>-53</v>
      </c>
      <c r="AH58" s="744">
        <v>-54</v>
      </c>
      <c r="AI58" s="744">
        <v>-52</v>
      </c>
      <c r="AJ58" s="745">
        <v>-53</v>
      </c>
      <c r="AL58" s="742" t="s">
        <v>258</v>
      </c>
      <c r="AM58" s="743">
        <v>-34</v>
      </c>
      <c r="AN58" s="744">
        <v>-33</v>
      </c>
      <c r="AO58" s="744">
        <v>-31</v>
      </c>
      <c r="AP58" s="744">
        <v>-29</v>
      </c>
      <c r="AQ58" s="744">
        <v>-27</v>
      </c>
      <c r="AR58" s="744">
        <v>-28</v>
      </c>
      <c r="AS58" s="745">
        <v>-29</v>
      </c>
      <c r="AU58" s="742" t="s">
        <v>258</v>
      </c>
      <c r="AV58" s="743">
        <v>-45</v>
      </c>
      <c r="AW58" s="744">
        <v>-47</v>
      </c>
      <c r="AX58" s="744">
        <v>-45</v>
      </c>
      <c r="AY58" s="744">
        <v>-44</v>
      </c>
      <c r="AZ58" s="744">
        <v>-44</v>
      </c>
      <c r="BA58" s="744">
        <v>-47</v>
      </c>
      <c r="BB58" s="745">
        <v>-45</v>
      </c>
    </row>
    <row r="59" spans="2:54" x14ac:dyDescent="0.25">
      <c r="B59" s="737" t="s">
        <v>265</v>
      </c>
      <c r="C59" s="743" t="s">
        <v>1049</v>
      </c>
      <c r="D59" s="744" t="s">
        <v>1049</v>
      </c>
      <c r="E59" s="744" t="s">
        <v>1049</v>
      </c>
      <c r="F59" s="744" t="s">
        <v>1049</v>
      </c>
      <c r="G59" s="744" t="s">
        <v>1049</v>
      </c>
      <c r="H59" s="744" t="s">
        <v>1049</v>
      </c>
      <c r="I59" s="745" t="s">
        <v>1049</v>
      </c>
      <c r="K59" s="737" t="s">
        <v>265</v>
      </c>
      <c r="L59" s="743" t="s">
        <v>1049</v>
      </c>
      <c r="M59" s="744" t="s">
        <v>1049</v>
      </c>
      <c r="N59" s="744" t="s">
        <v>1049</v>
      </c>
      <c r="O59" s="744" t="s">
        <v>1049</v>
      </c>
      <c r="P59" s="744" t="s">
        <v>1049</v>
      </c>
      <c r="Q59" s="744" t="s">
        <v>1049</v>
      </c>
      <c r="R59" s="745" t="s">
        <v>1049</v>
      </c>
      <c r="T59" s="741" t="s">
        <v>265</v>
      </c>
      <c r="U59" s="743" t="s">
        <v>1049</v>
      </c>
      <c r="V59" s="744" t="s">
        <v>1049</v>
      </c>
      <c r="W59" s="744" t="s">
        <v>1049</v>
      </c>
      <c r="X59" s="744" t="s">
        <v>1049</v>
      </c>
      <c r="Y59" s="744" t="s">
        <v>1049</v>
      </c>
      <c r="Z59" s="744" t="s">
        <v>1049</v>
      </c>
      <c r="AA59" s="745" t="s">
        <v>1049</v>
      </c>
      <c r="AC59" s="742" t="s">
        <v>265</v>
      </c>
      <c r="AD59" s="743" t="s">
        <v>1049</v>
      </c>
      <c r="AE59" s="744" t="s">
        <v>1049</v>
      </c>
      <c r="AF59" s="744" t="s">
        <v>1049</v>
      </c>
      <c r="AG59" s="744" t="s">
        <v>1049</v>
      </c>
      <c r="AH59" s="744" t="s">
        <v>1049</v>
      </c>
      <c r="AI59" s="744" t="s">
        <v>1049</v>
      </c>
      <c r="AJ59" s="745" t="s">
        <v>1049</v>
      </c>
      <c r="AL59" s="742" t="s">
        <v>265</v>
      </c>
      <c r="AM59" s="743" t="s">
        <v>1049</v>
      </c>
      <c r="AN59" s="744" t="s">
        <v>1049</v>
      </c>
      <c r="AO59" s="744" t="s">
        <v>1049</v>
      </c>
      <c r="AP59" s="744" t="s">
        <v>1049</v>
      </c>
      <c r="AQ59" s="744" t="s">
        <v>1049</v>
      </c>
      <c r="AR59" s="744" t="s">
        <v>1049</v>
      </c>
      <c r="AS59" s="745" t="s">
        <v>1049</v>
      </c>
      <c r="AU59" s="742" t="s">
        <v>265</v>
      </c>
      <c r="AV59" s="743" t="s">
        <v>1049</v>
      </c>
      <c r="AW59" s="744" t="s">
        <v>1049</v>
      </c>
      <c r="AX59" s="744" t="s">
        <v>1049</v>
      </c>
      <c r="AY59" s="744" t="s">
        <v>1049</v>
      </c>
      <c r="AZ59" s="744" t="s">
        <v>1049</v>
      </c>
      <c r="BA59" s="744" t="s">
        <v>1049</v>
      </c>
      <c r="BB59" s="745" t="s">
        <v>1049</v>
      </c>
    </row>
    <row r="60" spans="2:54" x14ac:dyDescent="0.25">
      <c r="B60" s="737" t="s">
        <v>273</v>
      </c>
      <c r="C60" s="743" t="s">
        <v>1049</v>
      </c>
      <c r="D60" s="744" t="s">
        <v>1049</v>
      </c>
      <c r="E60" s="744" t="s">
        <v>1049</v>
      </c>
      <c r="F60" s="744" t="s">
        <v>1049</v>
      </c>
      <c r="G60" s="744" t="s">
        <v>1049</v>
      </c>
      <c r="H60" s="744" t="s">
        <v>1049</v>
      </c>
      <c r="I60" s="745" t="s">
        <v>1049</v>
      </c>
      <c r="K60" s="737" t="s">
        <v>273</v>
      </c>
      <c r="L60" s="743" t="s">
        <v>1049</v>
      </c>
      <c r="M60" s="744" t="s">
        <v>1049</v>
      </c>
      <c r="N60" s="744" t="s">
        <v>1049</v>
      </c>
      <c r="O60" s="744" t="s">
        <v>1049</v>
      </c>
      <c r="P60" s="744" t="s">
        <v>1049</v>
      </c>
      <c r="Q60" s="744" t="s">
        <v>1049</v>
      </c>
      <c r="R60" s="745" t="s">
        <v>1049</v>
      </c>
      <c r="T60" s="741" t="s">
        <v>273</v>
      </c>
      <c r="U60" s="743" t="s">
        <v>1049</v>
      </c>
      <c r="V60" s="744" t="s">
        <v>1049</v>
      </c>
      <c r="W60" s="744" t="s">
        <v>1049</v>
      </c>
      <c r="X60" s="744" t="s">
        <v>1049</v>
      </c>
      <c r="Y60" s="744" t="s">
        <v>1049</v>
      </c>
      <c r="Z60" s="744" t="s">
        <v>1049</v>
      </c>
      <c r="AA60" s="745" t="s">
        <v>1049</v>
      </c>
      <c r="AC60" s="742" t="s">
        <v>273</v>
      </c>
      <c r="AD60" s="743" t="s">
        <v>1049</v>
      </c>
      <c r="AE60" s="744" t="s">
        <v>1049</v>
      </c>
      <c r="AF60" s="744" t="s">
        <v>1049</v>
      </c>
      <c r="AG60" s="744" t="s">
        <v>1049</v>
      </c>
      <c r="AH60" s="744" t="s">
        <v>1049</v>
      </c>
      <c r="AI60" s="744" t="s">
        <v>1049</v>
      </c>
      <c r="AJ60" s="745" t="s">
        <v>1049</v>
      </c>
      <c r="AL60" s="742" t="s">
        <v>273</v>
      </c>
      <c r="AM60" s="743" t="s">
        <v>1049</v>
      </c>
      <c r="AN60" s="744" t="s">
        <v>1049</v>
      </c>
      <c r="AO60" s="744" t="s">
        <v>1049</v>
      </c>
      <c r="AP60" s="744" t="s">
        <v>1049</v>
      </c>
      <c r="AQ60" s="744" t="s">
        <v>1049</v>
      </c>
      <c r="AR60" s="744" t="s">
        <v>1049</v>
      </c>
      <c r="AS60" s="745" t="s">
        <v>1049</v>
      </c>
      <c r="AU60" s="742" t="s">
        <v>273</v>
      </c>
      <c r="AV60" s="743" t="s">
        <v>1049</v>
      </c>
      <c r="AW60" s="744" t="s">
        <v>1049</v>
      </c>
      <c r="AX60" s="744" t="s">
        <v>1049</v>
      </c>
      <c r="AY60" s="744" t="s">
        <v>1049</v>
      </c>
      <c r="AZ60" s="744" t="s">
        <v>1049</v>
      </c>
      <c r="BA60" s="744" t="s">
        <v>1049</v>
      </c>
      <c r="BB60" s="745" t="s">
        <v>1049</v>
      </c>
    </row>
    <row r="61" spans="2:54" x14ac:dyDescent="0.25">
      <c r="B61" s="737" t="s">
        <v>279</v>
      </c>
      <c r="C61" s="743" t="s">
        <v>1049</v>
      </c>
      <c r="D61" s="744" t="s">
        <v>1049</v>
      </c>
      <c r="E61" s="744" t="s">
        <v>1049</v>
      </c>
      <c r="F61" s="744" t="s">
        <v>1049</v>
      </c>
      <c r="G61" s="744" t="s">
        <v>1049</v>
      </c>
      <c r="H61" s="744" t="s">
        <v>1049</v>
      </c>
      <c r="I61" s="745" t="s">
        <v>1049</v>
      </c>
      <c r="K61" s="737" t="s">
        <v>279</v>
      </c>
      <c r="L61" s="743" t="s">
        <v>1049</v>
      </c>
      <c r="M61" s="744" t="s">
        <v>1049</v>
      </c>
      <c r="N61" s="744" t="s">
        <v>1049</v>
      </c>
      <c r="O61" s="744" t="s">
        <v>1049</v>
      </c>
      <c r="P61" s="744" t="s">
        <v>1049</v>
      </c>
      <c r="Q61" s="744" t="s">
        <v>1049</v>
      </c>
      <c r="R61" s="745" t="s">
        <v>1049</v>
      </c>
      <c r="T61" s="741" t="s">
        <v>279</v>
      </c>
      <c r="U61" s="743" t="s">
        <v>1049</v>
      </c>
      <c r="V61" s="744" t="s">
        <v>1049</v>
      </c>
      <c r="W61" s="744" t="s">
        <v>1049</v>
      </c>
      <c r="X61" s="744" t="s">
        <v>1049</v>
      </c>
      <c r="Y61" s="744" t="s">
        <v>1049</v>
      </c>
      <c r="Z61" s="744" t="s">
        <v>1049</v>
      </c>
      <c r="AA61" s="745" t="s">
        <v>1049</v>
      </c>
      <c r="AC61" s="742" t="s">
        <v>279</v>
      </c>
      <c r="AD61" s="743" t="s">
        <v>1049</v>
      </c>
      <c r="AE61" s="744" t="s">
        <v>1049</v>
      </c>
      <c r="AF61" s="744" t="s">
        <v>1049</v>
      </c>
      <c r="AG61" s="744" t="s">
        <v>1049</v>
      </c>
      <c r="AH61" s="744" t="s">
        <v>1049</v>
      </c>
      <c r="AI61" s="744" t="s">
        <v>1049</v>
      </c>
      <c r="AJ61" s="745" t="s">
        <v>1049</v>
      </c>
      <c r="AL61" s="742" t="s">
        <v>279</v>
      </c>
      <c r="AM61" s="743" t="s">
        <v>1049</v>
      </c>
      <c r="AN61" s="744" t="s">
        <v>1049</v>
      </c>
      <c r="AO61" s="744" t="s">
        <v>1049</v>
      </c>
      <c r="AP61" s="744" t="s">
        <v>1049</v>
      </c>
      <c r="AQ61" s="744" t="s">
        <v>1049</v>
      </c>
      <c r="AR61" s="744" t="s">
        <v>1049</v>
      </c>
      <c r="AS61" s="745" t="s">
        <v>1049</v>
      </c>
      <c r="AU61" s="742" t="s">
        <v>279</v>
      </c>
      <c r="AV61" s="743" t="s">
        <v>1049</v>
      </c>
      <c r="AW61" s="744" t="s">
        <v>1049</v>
      </c>
      <c r="AX61" s="744" t="s">
        <v>1049</v>
      </c>
      <c r="AY61" s="744" t="s">
        <v>1049</v>
      </c>
      <c r="AZ61" s="744" t="s">
        <v>1049</v>
      </c>
      <c r="BA61" s="744" t="s">
        <v>1049</v>
      </c>
      <c r="BB61" s="745" t="s">
        <v>1049</v>
      </c>
    </row>
    <row r="62" spans="2:54" ht="15.75" thickBot="1" x14ac:dyDescent="0.3">
      <c r="B62" s="746" t="s">
        <v>285</v>
      </c>
      <c r="C62" s="747" t="s">
        <v>1049</v>
      </c>
      <c r="D62" s="748" t="s">
        <v>1049</v>
      </c>
      <c r="E62" s="748" t="s">
        <v>1049</v>
      </c>
      <c r="F62" s="748" t="s">
        <v>1049</v>
      </c>
      <c r="G62" s="748" t="s">
        <v>1049</v>
      </c>
      <c r="H62" s="748" t="s">
        <v>1049</v>
      </c>
      <c r="I62" s="749" t="s">
        <v>1049</v>
      </c>
      <c r="K62" s="746" t="s">
        <v>285</v>
      </c>
      <c r="L62" s="747" t="s">
        <v>1049</v>
      </c>
      <c r="M62" s="748" t="s">
        <v>1049</v>
      </c>
      <c r="N62" s="748" t="s">
        <v>1049</v>
      </c>
      <c r="O62" s="748" t="s">
        <v>1049</v>
      </c>
      <c r="P62" s="748" t="s">
        <v>1049</v>
      </c>
      <c r="Q62" s="748" t="s">
        <v>1049</v>
      </c>
      <c r="R62" s="749" t="s">
        <v>1049</v>
      </c>
      <c r="T62" s="750" t="s">
        <v>285</v>
      </c>
      <c r="U62" s="747" t="s">
        <v>1049</v>
      </c>
      <c r="V62" s="748" t="s">
        <v>1049</v>
      </c>
      <c r="W62" s="748" t="s">
        <v>1049</v>
      </c>
      <c r="X62" s="748" t="s">
        <v>1049</v>
      </c>
      <c r="Y62" s="748" t="s">
        <v>1049</v>
      </c>
      <c r="Z62" s="748" t="s">
        <v>1049</v>
      </c>
      <c r="AA62" s="749" t="s">
        <v>1049</v>
      </c>
      <c r="AC62" s="751" t="s">
        <v>285</v>
      </c>
      <c r="AD62" s="747" t="s">
        <v>1049</v>
      </c>
      <c r="AE62" s="748" t="s">
        <v>1049</v>
      </c>
      <c r="AF62" s="748" t="s">
        <v>1049</v>
      </c>
      <c r="AG62" s="748" t="s">
        <v>1049</v>
      </c>
      <c r="AH62" s="748" t="s">
        <v>1049</v>
      </c>
      <c r="AI62" s="748" t="s">
        <v>1049</v>
      </c>
      <c r="AJ62" s="749" t="s">
        <v>1049</v>
      </c>
      <c r="AL62" s="751" t="s">
        <v>285</v>
      </c>
      <c r="AM62" s="747" t="s">
        <v>1049</v>
      </c>
      <c r="AN62" s="748" t="s">
        <v>1049</v>
      </c>
      <c r="AO62" s="748" t="s">
        <v>1049</v>
      </c>
      <c r="AP62" s="748" t="s">
        <v>1049</v>
      </c>
      <c r="AQ62" s="748" t="s">
        <v>1049</v>
      </c>
      <c r="AR62" s="748" t="s">
        <v>1049</v>
      </c>
      <c r="AS62" s="749" t="s">
        <v>1049</v>
      </c>
      <c r="AU62" s="751" t="s">
        <v>285</v>
      </c>
      <c r="AV62" s="747" t="s">
        <v>1049</v>
      </c>
      <c r="AW62" s="748" t="s">
        <v>1049</v>
      </c>
      <c r="AX62" s="748" t="s">
        <v>1049</v>
      </c>
      <c r="AY62" s="748" t="s">
        <v>1049</v>
      </c>
      <c r="AZ62" s="748" t="s">
        <v>1049</v>
      </c>
      <c r="BA62" s="748" t="s">
        <v>1049</v>
      </c>
      <c r="BB62" s="749" t="s">
        <v>1049</v>
      </c>
    </row>
    <row r="63" spans="2:54" ht="15.75" thickBot="1" x14ac:dyDescent="0.3">
      <c r="B63" s="752"/>
      <c r="C63" s="753"/>
      <c r="D63" s="753"/>
      <c r="E63" s="753"/>
      <c r="F63" s="753"/>
      <c r="G63" s="753"/>
      <c r="H63" s="753"/>
      <c r="I63" s="753"/>
      <c r="K63" s="752"/>
      <c r="L63" s="753"/>
      <c r="M63" s="753"/>
      <c r="N63" s="753"/>
      <c r="O63" s="753"/>
      <c r="P63" s="753"/>
      <c r="Q63" s="753"/>
      <c r="R63" s="753"/>
      <c r="T63" s="754"/>
      <c r="U63" s="753"/>
      <c r="V63" s="753"/>
      <c r="W63" s="753"/>
      <c r="X63" s="753"/>
      <c r="Y63" s="753"/>
      <c r="Z63" s="753"/>
      <c r="AA63" s="753"/>
      <c r="AC63" s="755"/>
      <c r="AD63" s="753"/>
      <c r="AE63" s="753"/>
      <c r="AF63" s="753"/>
      <c r="AG63" s="753"/>
      <c r="AH63" s="753"/>
      <c r="AI63" s="753"/>
      <c r="AJ63" s="753"/>
      <c r="AL63" s="755"/>
      <c r="AM63" s="753"/>
      <c r="AN63" s="753"/>
      <c r="AO63" s="753"/>
      <c r="AP63" s="753"/>
      <c r="AQ63" s="753"/>
      <c r="AR63" s="753"/>
      <c r="AS63" s="753"/>
      <c r="AU63" s="755"/>
      <c r="AV63" s="753"/>
      <c r="AW63" s="753"/>
      <c r="AX63" s="753"/>
      <c r="AY63" s="753"/>
      <c r="AZ63" s="753"/>
      <c r="BA63" s="753"/>
      <c r="BB63" s="753"/>
    </row>
    <row r="64" spans="2:54" ht="15.75" thickBot="1" x14ac:dyDescent="0.3">
      <c r="B64" s="726" t="s">
        <v>1033</v>
      </c>
      <c r="C64" s="756" t="s">
        <v>187</v>
      </c>
      <c r="D64" s="756" t="s">
        <v>214</v>
      </c>
      <c r="E64" s="756" t="s">
        <v>234</v>
      </c>
      <c r="F64" s="756" t="s">
        <v>243</v>
      </c>
      <c r="G64" s="756" t="s">
        <v>251</v>
      </c>
      <c r="H64" s="756" t="s">
        <v>259</v>
      </c>
      <c r="I64" s="757" t="s">
        <v>266</v>
      </c>
      <c r="K64" s="726" t="s">
        <v>1033</v>
      </c>
      <c r="L64" s="756" t="s">
        <v>187</v>
      </c>
      <c r="M64" s="756" t="s">
        <v>214</v>
      </c>
      <c r="N64" s="756" t="s">
        <v>234</v>
      </c>
      <c r="O64" s="756" t="s">
        <v>243</v>
      </c>
      <c r="P64" s="756" t="s">
        <v>251</v>
      </c>
      <c r="Q64" s="756" t="s">
        <v>259</v>
      </c>
      <c r="R64" s="757" t="s">
        <v>266</v>
      </c>
      <c r="T64" s="729" t="s">
        <v>1033</v>
      </c>
      <c r="U64" s="756" t="s">
        <v>187</v>
      </c>
      <c r="V64" s="756" t="s">
        <v>214</v>
      </c>
      <c r="W64" s="756" t="s">
        <v>234</v>
      </c>
      <c r="X64" s="756" t="s">
        <v>243</v>
      </c>
      <c r="Y64" s="756" t="s">
        <v>251</v>
      </c>
      <c r="Z64" s="756" t="s">
        <v>259</v>
      </c>
      <c r="AA64" s="757" t="s">
        <v>266</v>
      </c>
      <c r="AC64" s="730" t="s">
        <v>1033</v>
      </c>
      <c r="AD64" s="756" t="s">
        <v>187</v>
      </c>
      <c r="AE64" s="756" t="s">
        <v>214</v>
      </c>
      <c r="AF64" s="756" t="s">
        <v>234</v>
      </c>
      <c r="AG64" s="756" t="s">
        <v>243</v>
      </c>
      <c r="AH64" s="756" t="s">
        <v>251</v>
      </c>
      <c r="AI64" s="756" t="s">
        <v>259</v>
      </c>
      <c r="AJ64" s="757" t="s">
        <v>266</v>
      </c>
      <c r="AL64" s="730" t="s">
        <v>1033</v>
      </c>
      <c r="AM64" s="756" t="s">
        <v>187</v>
      </c>
      <c r="AN64" s="756" t="s">
        <v>214</v>
      </c>
      <c r="AO64" s="756" t="s">
        <v>234</v>
      </c>
      <c r="AP64" s="756" t="s">
        <v>243</v>
      </c>
      <c r="AQ64" s="756" t="s">
        <v>251</v>
      </c>
      <c r="AR64" s="756" t="s">
        <v>259</v>
      </c>
      <c r="AS64" s="757" t="s">
        <v>266</v>
      </c>
      <c r="AU64" s="730" t="s">
        <v>1033</v>
      </c>
      <c r="AV64" s="756" t="s">
        <v>187</v>
      </c>
      <c r="AW64" s="756" t="s">
        <v>214</v>
      </c>
      <c r="AX64" s="756" t="s">
        <v>234</v>
      </c>
      <c r="AY64" s="756" t="s">
        <v>243</v>
      </c>
      <c r="AZ64" s="756" t="s">
        <v>251</v>
      </c>
      <c r="BA64" s="756" t="s">
        <v>259</v>
      </c>
      <c r="BB64" s="757" t="s">
        <v>266</v>
      </c>
    </row>
    <row r="65" spans="2:54" x14ac:dyDescent="0.25">
      <c r="B65" s="731" t="s">
        <v>186</v>
      </c>
      <c r="C65" s="732">
        <v>-38</v>
      </c>
      <c r="D65" s="733">
        <v>-29</v>
      </c>
      <c r="E65" s="733">
        <v>-27</v>
      </c>
      <c r="F65" s="733">
        <v>-28</v>
      </c>
      <c r="G65" s="733">
        <v>-27</v>
      </c>
      <c r="H65" s="733">
        <v>-32</v>
      </c>
      <c r="I65" s="734">
        <v>-36</v>
      </c>
      <c r="K65" s="731" t="s">
        <v>186</v>
      </c>
      <c r="L65" s="732">
        <v>-34</v>
      </c>
      <c r="M65" s="733">
        <v>-32</v>
      </c>
      <c r="N65" s="733">
        <v>-35</v>
      </c>
      <c r="O65" s="733">
        <v>-36</v>
      </c>
      <c r="P65" s="733">
        <v>-32</v>
      </c>
      <c r="Q65" s="733">
        <v>-33</v>
      </c>
      <c r="R65" s="734">
        <v>-37</v>
      </c>
      <c r="T65" s="735" t="s">
        <v>186</v>
      </c>
      <c r="U65" s="732">
        <v>-32</v>
      </c>
      <c r="V65" s="733">
        <v>-36</v>
      </c>
      <c r="W65" s="733">
        <v>-37</v>
      </c>
      <c r="X65" s="733">
        <v>-39</v>
      </c>
      <c r="Y65" s="733">
        <v>-37</v>
      </c>
      <c r="Z65" s="733">
        <v>-34</v>
      </c>
      <c r="AA65" s="734">
        <v>-46</v>
      </c>
      <c r="AC65" s="736" t="s">
        <v>186</v>
      </c>
      <c r="AD65" s="732">
        <v>-45</v>
      </c>
      <c r="AE65" s="733">
        <v>-52</v>
      </c>
      <c r="AF65" s="733">
        <v>-50</v>
      </c>
      <c r="AG65" s="733">
        <v>-50</v>
      </c>
      <c r="AH65" s="733">
        <v>-51</v>
      </c>
      <c r="AI65" s="733">
        <v>-51</v>
      </c>
      <c r="AJ65" s="734">
        <v>-47</v>
      </c>
      <c r="AL65" s="736" t="s">
        <v>186</v>
      </c>
      <c r="AM65" s="732">
        <v>-19</v>
      </c>
      <c r="AN65" s="733">
        <v>-22</v>
      </c>
      <c r="AO65" s="733">
        <v>-19</v>
      </c>
      <c r="AP65" s="733">
        <v>-22</v>
      </c>
      <c r="AQ65" s="733">
        <v>-22</v>
      </c>
      <c r="AR65" s="733">
        <v>-24</v>
      </c>
      <c r="AS65" s="734">
        <v>-27</v>
      </c>
      <c r="AU65" s="736" t="s">
        <v>186</v>
      </c>
      <c r="AV65" s="732">
        <v>-47</v>
      </c>
      <c r="AW65" s="733">
        <v>-49</v>
      </c>
      <c r="AX65" s="733">
        <v>-47</v>
      </c>
      <c r="AY65" s="733">
        <v>-47</v>
      </c>
      <c r="AZ65" s="733">
        <v>-44</v>
      </c>
      <c r="BA65" s="733">
        <v>-45</v>
      </c>
      <c r="BB65" s="734">
        <v>-47</v>
      </c>
    </row>
    <row r="66" spans="2:54" x14ac:dyDescent="0.25">
      <c r="B66" s="737" t="s">
        <v>213</v>
      </c>
      <c r="C66" s="738">
        <v>-30</v>
      </c>
      <c r="D66" s="739">
        <v>-32</v>
      </c>
      <c r="E66" s="739">
        <v>-30</v>
      </c>
      <c r="F66" s="739">
        <v>-26</v>
      </c>
      <c r="G66" s="739">
        <v>-30</v>
      </c>
      <c r="H66" s="739">
        <v>-33</v>
      </c>
      <c r="I66" s="740">
        <v>-34</v>
      </c>
      <c r="K66" s="737" t="s">
        <v>213</v>
      </c>
      <c r="L66" s="738">
        <v>-26</v>
      </c>
      <c r="M66" s="739">
        <v>-28</v>
      </c>
      <c r="N66" s="739">
        <v>-34</v>
      </c>
      <c r="O66" s="739">
        <v>-32</v>
      </c>
      <c r="P66" s="739">
        <v>-31</v>
      </c>
      <c r="Q66" s="739">
        <v>-33</v>
      </c>
      <c r="R66" s="740">
        <v>-36</v>
      </c>
      <c r="T66" s="741" t="s">
        <v>213</v>
      </c>
      <c r="U66" s="738">
        <v>-40</v>
      </c>
      <c r="V66" s="739">
        <v>-41</v>
      </c>
      <c r="W66" s="739">
        <v>-42</v>
      </c>
      <c r="X66" s="739">
        <v>-42</v>
      </c>
      <c r="Y66" s="739">
        <v>-43</v>
      </c>
      <c r="Z66" s="739">
        <v>-46</v>
      </c>
      <c r="AA66" s="740">
        <v>-48</v>
      </c>
      <c r="AC66" s="742" t="s">
        <v>213</v>
      </c>
      <c r="AD66" s="738">
        <v>-50</v>
      </c>
      <c r="AE66" s="739">
        <v>-51</v>
      </c>
      <c r="AF66" s="739">
        <v>-52</v>
      </c>
      <c r="AG66" s="739">
        <v>-49</v>
      </c>
      <c r="AH66" s="739">
        <v>-50</v>
      </c>
      <c r="AI66" s="739">
        <v>-51</v>
      </c>
      <c r="AJ66" s="740">
        <v>-53</v>
      </c>
      <c r="AL66" s="742" t="s">
        <v>213</v>
      </c>
      <c r="AM66" s="738">
        <v>-27</v>
      </c>
      <c r="AN66" s="739">
        <v>-26</v>
      </c>
      <c r="AO66" s="739">
        <v>-24</v>
      </c>
      <c r="AP66" s="739">
        <v>-23</v>
      </c>
      <c r="AQ66" s="739">
        <v>-27</v>
      </c>
      <c r="AR66" s="739">
        <v>-25</v>
      </c>
      <c r="AS66" s="740">
        <v>-31</v>
      </c>
      <c r="AU66" s="742" t="s">
        <v>213</v>
      </c>
      <c r="AV66" s="738">
        <v>-48</v>
      </c>
      <c r="AW66" s="739">
        <v>-50</v>
      </c>
      <c r="AX66" s="739">
        <v>-47</v>
      </c>
      <c r="AY66" s="739">
        <v>-48</v>
      </c>
      <c r="AZ66" s="739">
        <v>-46</v>
      </c>
      <c r="BA66" s="739">
        <v>-45</v>
      </c>
      <c r="BB66" s="740">
        <v>-46</v>
      </c>
    </row>
    <row r="67" spans="2:54" x14ac:dyDescent="0.25">
      <c r="B67" s="737" t="s">
        <v>233</v>
      </c>
      <c r="C67" s="743">
        <v>-26</v>
      </c>
      <c r="D67" s="744">
        <v>-28</v>
      </c>
      <c r="E67" s="744">
        <v>-25</v>
      </c>
      <c r="F67" s="744">
        <v>-28</v>
      </c>
      <c r="G67" s="744">
        <v>-29</v>
      </c>
      <c r="H67" s="744">
        <v>-33</v>
      </c>
      <c r="I67" s="745">
        <v>-32</v>
      </c>
      <c r="K67" s="737" t="s">
        <v>233</v>
      </c>
      <c r="L67" s="743">
        <v>-20</v>
      </c>
      <c r="M67" s="744">
        <v>-25</v>
      </c>
      <c r="N67" s="744">
        <v>-30</v>
      </c>
      <c r="O67" s="744">
        <v>-30</v>
      </c>
      <c r="P67" s="744">
        <v>-29</v>
      </c>
      <c r="Q67" s="744">
        <v>-32</v>
      </c>
      <c r="R67" s="745">
        <v>-34</v>
      </c>
      <c r="T67" s="741" t="s">
        <v>233</v>
      </c>
      <c r="U67" s="743">
        <v>-44</v>
      </c>
      <c r="V67" s="744">
        <v>-46</v>
      </c>
      <c r="W67" s="744">
        <v>-46</v>
      </c>
      <c r="X67" s="744">
        <v>-44</v>
      </c>
      <c r="Y67" s="744">
        <v>-44</v>
      </c>
      <c r="Z67" s="744">
        <v>-47</v>
      </c>
      <c r="AA67" s="745">
        <v>-48</v>
      </c>
      <c r="AC67" s="742" t="s">
        <v>233</v>
      </c>
      <c r="AD67" s="743">
        <v>-48</v>
      </c>
      <c r="AE67" s="744">
        <v>-50</v>
      </c>
      <c r="AF67" s="744">
        <v>-51</v>
      </c>
      <c r="AG67" s="744">
        <v>-51</v>
      </c>
      <c r="AH67" s="744">
        <v>-53</v>
      </c>
      <c r="AI67" s="744">
        <v>-50</v>
      </c>
      <c r="AJ67" s="745">
        <v>-53</v>
      </c>
      <c r="AL67" s="742" t="s">
        <v>233</v>
      </c>
      <c r="AM67" s="743">
        <v>-29</v>
      </c>
      <c r="AN67" s="744">
        <v>-29</v>
      </c>
      <c r="AO67" s="744">
        <v>-29</v>
      </c>
      <c r="AP67" s="744">
        <v>-28</v>
      </c>
      <c r="AQ67" s="744">
        <v>-28</v>
      </c>
      <c r="AR67" s="744">
        <v>-29</v>
      </c>
      <c r="AS67" s="745">
        <v>-29</v>
      </c>
      <c r="AU67" s="742" t="s">
        <v>233</v>
      </c>
      <c r="AV67" s="743">
        <v>-47</v>
      </c>
      <c r="AW67" s="744">
        <v>-49</v>
      </c>
      <c r="AX67" s="744">
        <v>-47</v>
      </c>
      <c r="AY67" s="744">
        <v>-48</v>
      </c>
      <c r="AZ67" s="744">
        <v>-47</v>
      </c>
      <c r="BA67" s="744">
        <v>-44</v>
      </c>
      <c r="BB67" s="745">
        <v>-49</v>
      </c>
    </row>
    <row r="68" spans="2:54" x14ac:dyDescent="0.25">
      <c r="B68" s="737" t="s">
        <v>215</v>
      </c>
      <c r="C68" s="743">
        <v>-20</v>
      </c>
      <c r="D68" s="744">
        <v>-23</v>
      </c>
      <c r="E68" s="744">
        <v>-22</v>
      </c>
      <c r="F68" s="744">
        <v>-25</v>
      </c>
      <c r="G68" s="744">
        <v>-26</v>
      </c>
      <c r="H68" s="744">
        <v>-31</v>
      </c>
      <c r="I68" s="745">
        <v>-30</v>
      </c>
      <c r="K68" s="737" t="s">
        <v>215</v>
      </c>
      <c r="L68" s="743">
        <v>-22</v>
      </c>
      <c r="M68" s="744">
        <v>-24</v>
      </c>
      <c r="N68" s="744">
        <v>-27</v>
      </c>
      <c r="O68" s="744">
        <v>-27</v>
      </c>
      <c r="P68" s="744">
        <v>-29</v>
      </c>
      <c r="Q68" s="744">
        <v>-30</v>
      </c>
      <c r="R68" s="745">
        <v>-32</v>
      </c>
      <c r="T68" s="741" t="s">
        <v>215</v>
      </c>
      <c r="U68" s="743">
        <v>-49</v>
      </c>
      <c r="V68" s="744">
        <v>-48</v>
      </c>
      <c r="W68" s="744">
        <v>-47</v>
      </c>
      <c r="X68" s="744">
        <v>-47</v>
      </c>
      <c r="Y68" s="744">
        <v>-46</v>
      </c>
      <c r="Z68" s="744">
        <v>-49</v>
      </c>
      <c r="AA68" s="745">
        <v>-49</v>
      </c>
      <c r="AC68" s="742" t="s">
        <v>215</v>
      </c>
      <c r="AD68" s="743">
        <v>-50</v>
      </c>
      <c r="AE68" s="744">
        <v>-52</v>
      </c>
      <c r="AF68" s="744">
        <v>-51</v>
      </c>
      <c r="AG68" s="744">
        <v>-52</v>
      </c>
      <c r="AH68" s="744">
        <v>-52</v>
      </c>
      <c r="AI68" s="744">
        <v>-49</v>
      </c>
      <c r="AJ68" s="745">
        <v>-52</v>
      </c>
      <c r="AL68" s="742" t="s">
        <v>215</v>
      </c>
      <c r="AM68" s="743">
        <v>-30</v>
      </c>
      <c r="AN68" s="744">
        <v>-27</v>
      </c>
      <c r="AO68" s="744">
        <v>-26</v>
      </c>
      <c r="AP68" s="744">
        <v>-27</v>
      </c>
      <c r="AQ68" s="744">
        <v>-30</v>
      </c>
      <c r="AR68" s="744">
        <v>-32</v>
      </c>
      <c r="AS68" s="745">
        <v>-34</v>
      </c>
      <c r="AU68" s="742" t="s">
        <v>215</v>
      </c>
      <c r="AV68" s="743">
        <v>-45</v>
      </c>
      <c r="AW68" s="744">
        <v>-46</v>
      </c>
      <c r="AX68" s="744">
        <v>-44</v>
      </c>
      <c r="AY68" s="744">
        <v>-47</v>
      </c>
      <c r="AZ68" s="744">
        <v>-48</v>
      </c>
      <c r="BA68" s="744">
        <v>-46</v>
      </c>
      <c r="BB68" s="745">
        <v>-47</v>
      </c>
    </row>
    <row r="69" spans="2:54" x14ac:dyDescent="0.25">
      <c r="B69" s="737" t="s">
        <v>250</v>
      </c>
      <c r="C69" s="743">
        <v>-24</v>
      </c>
      <c r="D69" s="744">
        <v>-24</v>
      </c>
      <c r="E69" s="744">
        <v>-24</v>
      </c>
      <c r="F69" s="744">
        <v>-24</v>
      </c>
      <c r="G69" s="744">
        <v>-26</v>
      </c>
      <c r="H69" s="744">
        <v>-31</v>
      </c>
      <c r="I69" s="745">
        <v>-31</v>
      </c>
      <c r="K69" s="737" t="s">
        <v>250</v>
      </c>
      <c r="L69" s="743">
        <v>-27</v>
      </c>
      <c r="M69" s="744">
        <v>-31</v>
      </c>
      <c r="N69" s="744">
        <v>-33</v>
      </c>
      <c r="O69" s="744">
        <v>-31</v>
      </c>
      <c r="P69" s="744">
        <v>-30</v>
      </c>
      <c r="Q69" s="744">
        <v>-27</v>
      </c>
      <c r="R69" s="745">
        <v>-33</v>
      </c>
      <c r="T69" s="741" t="s">
        <v>250</v>
      </c>
      <c r="U69" s="743">
        <v>-47</v>
      </c>
      <c r="V69" s="744">
        <v>-46</v>
      </c>
      <c r="W69" s="744">
        <v>-45</v>
      </c>
      <c r="X69" s="744">
        <v>-43</v>
      </c>
      <c r="Y69" s="744">
        <v>-41</v>
      </c>
      <c r="Z69" s="744">
        <v>-46</v>
      </c>
      <c r="AA69" s="745">
        <v>-47</v>
      </c>
      <c r="AC69" s="742" t="s">
        <v>250</v>
      </c>
      <c r="AD69" s="743">
        <v>-46</v>
      </c>
      <c r="AE69" s="744">
        <v>-50</v>
      </c>
      <c r="AF69" s="744">
        <v>-50</v>
      </c>
      <c r="AG69" s="744">
        <v>-51</v>
      </c>
      <c r="AH69" s="744">
        <v>-52</v>
      </c>
      <c r="AI69" s="744">
        <v>-48</v>
      </c>
      <c r="AJ69" s="745">
        <v>-49</v>
      </c>
      <c r="AL69" s="742" t="s">
        <v>250</v>
      </c>
      <c r="AM69" s="743">
        <v>-31</v>
      </c>
      <c r="AN69" s="744">
        <v>-34</v>
      </c>
      <c r="AO69" s="744">
        <v>-32</v>
      </c>
      <c r="AP69" s="744">
        <v>-30</v>
      </c>
      <c r="AQ69" s="744">
        <v>-30</v>
      </c>
      <c r="AR69" s="744">
        <v>-33</v>
      </c>
      <c r="AS69" s="745">
        <v>-31</v>
      </c>
      <c r="AU69" s="742" t="s">
        <v>250</v>
      </c>
      <c r="AV69" s="743">
        <v>-43</v>
      </c>
      <c r="AW69" s="744">
        <v>-46</v>
      </c>
      <c r="AX69" s="744">
        <v>-45</v>
      </c>
      <c r="AY69" s="744">
        <v>-44</v>
      </c>
      <c r="AZ69" s="744">
        <v>-46</v>
      </c>
      <c r="BA69" s="744">
        <v>-45</v>
      </c>
      <c r="BB69" s="745">
        <v>-45</v>
      </c>
    </row>
    <row r="70" spans="2:54" x14ac:dyDescent="0.25">
      <c r="B70" s="737" t="s">
        <v>258</v>
      </c>
      <c r="C70" s="743">
        <v>-26</v>
      </c>
      <c r="D70" s="744">
        <v>-24</v>
      </c>
      <c r="E70" s="744">
        <v>-22</v>
      </c>
      <c r="F70" s="744">
        <v>-22</v>
      </c>
      <c r="G70" s="744">
        <v>-27</v>
      </c>
      <c r="H70" s="744">
        <v>-32</v>
      </c>
      <c r="I70" s="745">
        <v>-36</v>
      </c>
      <c r="K70" s="737" t="s">
        <v>258</v>
      </c>
      <c r="L70" s="743">
        <v>-29</v>
      </c>
      <c r="M70" s="744">
        <v>-27</v>
      </c>
      <c r="N70" s="744">
        <v>-26</v>
      </c>
      <c r="O70" s="744">
        <v>-25</v>
      </c>
      <c r="P70" s="744">
        <v>-30</v>
      </c>
      <c r="Q70" s="744">
        <v>-29</v>
      </c>
      <c r="R70" s="745">
        <v>-34</v>
      </c>
      <c r="T70" s="741" t="s">
        <v>258</v>
      </c>
      <c r="U70" s="743">
        <v>-40</v>
      </c>
      <c r="V70" s="744">
        <v>-43</v>
      </c>
      <c r="W70" s="744">
        <v>-41</v>
      </c>
      <c r="X70" s="744">
        <v>-42</v>
      </c>
      <c r="Y70" s="744">
        <v>-43</v>
      </c>
      <c r="Z70" s="744">
        <v>-43</v>
      </c>
      <c r="AA70" s="745">
        <v>-46</v>
      </c>
      <c r="AC70" s="742" t="s">
        <v>258</v>
      </c>
      <c r="AD70" s="743">
        <v>-45</v>
      </c>
      <c r="AE70" s="744">
        <v>-52</v>
      </c>
      <c r="AF70" s="744">
        <v>-51</v>
      </c>
      <c r="AG70" s="744">
        <v>-50</v>
      </c>
      <c r="AH70" s="744">
        <v>-51</v>
      </c>
      <c r="AI70" s="744">
        <v>-49</v>
      </c>
      <c r="AJ70" s="745">
        <v>-50</v>
      </c>
      <c r="AL70" s="742" t="s">
        <v>258</v>
      </c>
      <c r="AM70" s="743">
        <v>-33</v>
      </c>
      <c r="AN70" s="744">
        <v>-32</v>
      </c>
      <c r="AO70" s="744">
        <v>-30</v>
      </c>
      <c r="AP70" s="744">
        <v>-28</v>
      </c>
      <c r="AQ70" s="744">
        <v>-26</v>
      </c>
      <c r="AR70" s="744">
        <v>-27</v>
      </c>
      <c r="AS70" s="745">
        <v>-28</v>
      </c>
      <c r="AU70" s="742" t="s">
        <v>258</v>
      </c>
      <c r="AV70" s="743">
        <v>-42</v>
      </c>
      <c r="AW70" s="744">
        <v>-44</v>
      </c>
      <c r="AX70" s="744">
        <v>-42</v>
      </c>
      <c r="AY70" s="744">
        <v>-41</v>
      </c>
      <c r="AZ70" s="744">
        <v>-41</v>
      </c>
      <c r="BA70" s="744">
        <v>-44</v>
      </c>
      <c r="BB70" s="745">
        <v>-42</v>
      </c>
    </row>
    <row r="71" spans="2:54" x14ac:dyDescent="0.25">
      <c r="B71" s="737" t="s">
        <v>265</v>
      </c>
      <c r="C71" s="743" t="s">
        <v>1049</v>
      </c>
      <c r="D71" s="744" t="s">
        <v>1049</v>
      </c>
      <c r="E71" s="744" t="s">
        <v>1049</v>
      </c>
      <c r="F71" s="744" t="s">
        <v>1049</v>
      </c>
      <c r="G71" s="744" t="s">
        <v>1049</v>
      </c>
      <c r="H71" s="744" t="s">
        <v>1049</v>
      </c>
      <c r="I71" s="745" t="s">
        <v>1049</v>
      </c>
      <c r="K71" s="737" t="s">
        <v>265</v>
      </c>
      <c r="L71" s="743" t="s">
        <v>1049</v>
      </c>
      <c r="M71" s="744" t="s">
        <v>1049</v>
      </c>
      <c r="N71" s="744" t="s">
        <v>1049</v>
      </c>
      <c r="O71" s="744" t="s">
        <v>1049</v>
      </c>
      <c r="P71" s="744" t="s">
        <v>1049</v>
      </c>
      <c r="Q71" s="744" t="s">
        <v>1049</v>
      </c>
      <c r="R71" s="745" t="s">
        <v>1049</v>
      </c>
      <c r="T71" s="741" t="s">
        <v>265</v>
      </c>
      <c r="U71" s="743" t="s">
        <v>1049</v>
      </c>
      <c r="V71" s="744" t="s">
        <v>1049</v>
      </c>
      <c r="W71" s="744" t="s">
        <v>1049</v>
      </c>
      <c r="X71" s="744" t="s">
        <v>1049</v>
      </c>
      <c r="Y71" s="744" t="s">
        <v>1049</v>
      </c>
      <c r="Z71" s="744" t="s">
        <v>1049</v>
      </c>
      <c r="AA71" s="745" t="s">
        <v>1049</v>
      </c>
      <c r="AC71" s="742" t="s">
        <v>265</v>
      </c>
      <c r="AD71" s="743" t="s">
        <v>1049</v>
      </c>
      <c r="AE71" s="744" t="s">
        <v>1049</v>
      </c>
      <c r="AF71" s="744" t="s">
        <v>1049</v>
      </c>
      <c r="AG71" s="744" t="s">
        <v>1049</v>
      </c>
      <c r="AH71" s="744" t="s">
        <v>1049</v>
      </c>
      <c r="AI71" s="744" t="s">
        <v>1049</v>
      </c>
      <c r="AJ71" s="745" t="s">
        <v>1049</v>
      </c>
      <c r="AL71" s="742" t="s">
        <v>265</v>
      </c>
      <c r="AM71" s="743" t="s">
        <v>1049</v>
      </c>
      <c r="AN71" s="744" t="s">
        <v>1049</v>
      </c>
      <c r="AO71" s="744" t="s">
        <v>1049</v>
      </c>
      <c r="AP71" s="744" t="s">
        <v>1049</v>
      </c>
      <c r="AQ71" s="744" t="s">
        <v>1049</v>
      </c>
      <c r="AR71" s="744" t="s">
        <v>1049</v>
      </c>
      <c r="AS71" s="745" t="s">
        <v>1049</v>
      </c>
      <c r="AU71" s="742" t="s">
        <v>265</v>
      </c>
      <c r="AV71" s="743" t="s">
        <v>1049</v>
      </c>
      <c r="AW71" s="744" t="s">
        <v>1049</v>
      </c>
      <c r="AX71" s="744" t="s">
        <v>1049</v>
      </c>
      <c r="AY71" s="744" t="s">
        <v>1049</v>
      </c>
      <c r="AZ71" s="744" t="s">
        <v>1049</v>
      </c>
      <c r="BA71" s="744" t="s">
        <v>1049</v>
      </c>
      <c r="BB71" s="745" t="s">
        <v>1049</v>
      </c>
    </row>
    <row r="72" spans="2:54" x14ac:dyDescent="0.25">
      <c r="B72" s="737" t="s">
        <v>273</v>
      </c>
      <c r="C72" s="743" t="s">
        <v>1049</v>
      </c>
      <c r="D72" s="744" t="s">
        <v>1049</v>
      </c>
      <c r="E72" s="744" t="s">
        <v>1049</v>
      </c>
      <c r="F72" s="744" t="s">
        <v>1049</v>
      </c>
      <c r="G72" s="744" t="s">
        <v>1049</v>
      </c>
      <c r="H72" s="744" t="s">
        <v>1049</v>
      </c>
      <c r="I72" s="745" t="s">
        <v>1049</v>
      </c>
      <c r="K72" s="737" t="s">
        <v>273</v>
      </c>
      <c r="L72" s="743" t="s">
        <v>1049</v>
      </c>
      <c r="M72" s="744" t="s">
        <v>1049</v>
      </c>
      <c r="N72" s="744" t="s">
        <v>1049</v>
      </c>
      <c r="O72" s="744" t="s">
        <v>1049</v>
      </c>
      <c r="P72" s="744" t="s">
        <v>1049</v>
      </c>
      <c r="Q72" s="744" t="s">
        <v>1049</v>
      </c>
      <c r="R72" s="745" t="s">
        <v>1049</v>
      </c>
      <c r="T72" s="741" t="s">
        <v>273</v>
      </c>
      <c r="U72" s="743" t="s">
        <v>1049</v>
      </c>
      <c r="V72" s="744" t="s">
        <v>1049</v>
      </c>
      <c r="W72" s="744" t="s">
        <v>1049</v>
      </c>
      <c r="X72" s="744" t="s">
        <v>1049</v>
      </c>
      <c r="Y72" s="744" t="s">
        <v>1049</v>
      </c>
      <c r="Z72" s="744" t="s">
        <v>1049</v>
      </c>
      <c r="AA72" s="745" t="s">
        <v>1049</v>
      </c>
      <c r="AC72" s="742" t="s">
        <v>273</v>
      </c>
      <c r="AD72" s="743" t="s">
        <v>1049</v>
      </c>
      <c r="AE72" s="744" t="s">
        <v>1049</v>
      </c>
      <c r="AF72" s="744" t="s">
        <v>1049</v>
      </c>
      <c r="AG72" s="744" t="s">
        <v>1049</v>
      </c>
      <c r="AH72" s="744" t="s">
        <v>1049</v>
      </c>
      <c r="AI72" s="744" t="s">
        <v>1049</v>
      </c>
      <c r="AJ72" s="745" t="s">
        <v>1049</v>
      </c>
      <c r="AL72" s="742" t="s">
        <v>273</v>
      </c>
      <c r="AM72" s="743" t="s">
        <v>1049</v>
      </c>
      <c r="AN72" s="744" t="s">
        <v>1049</v>
      </c>
      <c r="AO72" s="744" t="s">
        <v>1049</v>
      </c>
      <c r="AP72" s="744" t="s">
        <v>1049</v>
      </c>
      <c r="AQ72" s="744" t="s">
        <v>1049</v>
      </c>
      <c r="AR72" s="744" t="s">
        <v>1049</v>
      </c>
      <c r="AS72" s="745" t="s">
        <v>1049</v>
      </c>
      <c r="AU72" s="742" t="s">
        <v>273</v>
      </c>
      <c r="AV72" s="743" t="s">
        <v>1049</v>
      </c>
      <c r="AW72" s="744" t="s">
        <v>1049</v>
      </c>
      <c r="AX72" s="744" t="s">
        <v>1049</v>
      </c>
      <c r="AY72" s="744" t="s">
        <v>1049</v>
      </c>
      <c r="AZ72" s="744" t="s">
        <v>1049</v>
      </c>
      <c r="BA72" s="744" t="s">
        <v>1049</v>
      </c>
      <c r="BB72" s="745" t="s">
        <v>1049</v>
      </c>
    </row>
    <row r="73" spans="2:54" x14ac:dyDescent="0.25">
      <c r="B73" s="737" t="s">
        <v>279</v>
      </c>
      <c r="C73" s="743" t="s">
        <v>1049</v>
      </c>
      <c r="D73" s="744" t="s">
        <v>1049</v>
      </c>
      <c r="E73" s="744" t="s">
        <v>1049</v>
      </c>
      <c r="F73" s="744" t="s">
        <v>1049</v>
      </c>
      <c r="G73" s="744" t="s">
        <v>1049</v>
      </c>
      <c r="H73" s="744" t="s">
        <v>1049</v>
      </c>
      <c r="I73" s="745" t="s">
        <v>1049</v>
      </c>
      <c r="K73" s="737" t="s">
        <v>279</v>
      </c>
      <c r="L73" s="743" t="s">
        <v>1049</v>
      </c>
      <c r="M73" s="744" t="s">
        <v>1049</v>
      </c>
      <c r="N73" s="744" t="s">
        <v>1049</v>
      </c>
      <c r="O73" s="744" t="s">
        <v>1049</v>
      </c>
      <c r="P73" s="744" t="s">
        <v>1049</v>
      </c>
      <c r="Q73" s="744" t="s">
        <v>1049</v>
      </c>
      <c r="R73" s="745" t="s">
        <v>1049</v>
      </c>
      <c r="T73" s="741" t="s">
        <v>279</v>
      </c>
      <c r="U73" s="743" t="s">
        <v>1049</v>
      </c>
      <c r="V73" s="744" t="s">
        <v>1049</v>
      </c>
      <c r="W73" s="744" t="s">
        <v>1049</v>
      </c>
      <c r="X73" s="744" t="s">
        <v>1049</v>
      </c>
      <c r="Y73" s="744" t="s">
        <v>1049</v>
      </c>
      <c r="Z73" s="744" t="s">
        <v>1049</v>
      </c>
      <c r="AA73" s="745" t="s">
        <v>1049</v>
      </c>
      <c r="AC73" s="742" t="s">
        <v>279</v>
      </c>
      <c r="AD73" s="743" t="s">
        <v>1049</v>
      </c>
      <c r="AE73" s="744" t="s">
        <v>1049</v>
      </c>
      <c r="AF73" s="744" t="s">
        <v>1049</v>
      </c>
      <c r="AG73" s="744" t="s">
        <v>1049</v>
      </c>
      <c r="AH73" s="744" t="s">
        <v>1049</v>
      </c>
      <c r="AI73" s="744" t="s">
        <v>1049</v>
      </c>
      <c r="AJ73" s="745" t="s">
        <v>1049</v>
      </c>
      <c r="AL73" s="742" t="s">
        <v>279</v>
      </c>
      <c r="AM73" s="743" t="s">
        <v>1049</v>
      </c>
      <c r="AN73" s="744" t="s">
        <v>1049</v>
      </c>
      <c r="AO73" s="744" t="s">
        <v>1049</v>
      </c>
      <c r="AP73" s="744" t="s">
        <v>1049</v>
      </c>
      <c r="AQ73" s="744" t="s">
        <v>1049</v>
      </c>
      <c r="AR73" s="744" t="s">
        <v>1049</v>
      </c>
      <c r="AS73" s="745" t="s">
        <v>1049</v>
      </c>
      <c r="AU73" s="742" t="s">
        <v>279</v>
      </c>
      <c r="AV73" s="743" t="s">
        <v>1049</v>
      </c>
      <c r="AW73" s="744" t="s">
        <v>1049</v>
      </c>
      <c r="AX73" s="744" t="s">
        <v>1049</v>
      </c>
      <c r="AY73" s="744" t="s">
        <v>1049</v>
      </c>
      <c r="AZ73" s="744" t="s">
        <v>1049</v>
      </c>
      <c r="BA73" s="744" t="s">
        <v>1049</v>
      </c>
      <c r="BB73" s="745" t="s">
        <v>1049</v>
      </c>
    </row>
    <row r="74" spans="2:54" ht="15.75" thickBot="1" x14ac:dyDescent="0.3">
      <c r="B74" s="746" t="s">
        <v>285</v>
      </c>
      <c r="C74" s="747" t="s">
        <v>1049</v>
      </c>
      <c r="D74" s="748" t="s">
        <v>1049</v>
      </c>
      <c r="E74" s="748" t="s">
        <v>1049</v>
      </c>
      <c r="F74" s="748" t="s">
        <v>1049</v>
      </c>
      <c r="G74" s="748" t="s">
        <v>1049</v>
      </c>
      <c r="H74" s="748" t="s">
        <v>1049</v>
      </c>
      <c r="I74" s="749" t="s">
        <v>1049</v>
      </c>
      <c r="K74" s="746" t="s">
        <v>285</v>
      </c>
      <c r="L74" s="747" t="s">
        <v>1049</v>
      </c>
      <c r="M74" s="748" t="s">
        <v>1049</v>
      </c>
      <c r="N74" s="748" t="s">
        <v>1049</v>
      </c>
      <c r="O74" s="748" t="s">
        <v>1049</v>
      </c>
      <c r="P74" s="748" t="s">
        <v>1049</v>
      </c>
      <c r="Q74" s="748" t="s">
        <v>1049</v>
      </c>
      <c r="R74" s="749" t="s">
        <v>1049</v>
      </c>
      <c r="T74" s="750" t="s">
        <v>285</v>
      </c>
      <c r="U74" s="747" t="s">
        <v>1049</v>
      </c>
      <c r="V74" s="748" t="s">
        <v>1049</v>
      </c>
      <c r="W74" s="748" t="s">
        <v>1049</v>
      </c>
      <c r="X74" s="748" t="s">
        <v>1049</v>
      </c>
      <c r="Y74" s="748" t="s">
        <v>1049</v>
      </c>
      <c r="Z74" s="748" t="s">
        <v>1049</v>
      </c>
      <c r="AA74" s="749" t="s">
        <v>1049</v>
      </c>
      <c r="AC74" s="751" t="s">
        <v>285</v>
      </c>
      <c r="AD74" s="747" t="s">
        <v>1049</v>
      </c>
      <c r="AE74" s="748" t="s">
        <v>1049</v>
      </c>
      <c r="AF74" s="748" t="s">
        <v>1049</v>
      </c>
      <c r="AG74" s="748" t="s">
        <v>1049</v>
      </c>
      <c r="AH74" s="748" t="s">
        <v>1049</v>
      </c>
      <c r="AI74" s="748" t="s">
        <v>1049</v>
      </c>
      <c r="AJ74" s="749" t="s">
        <v>1049</v>
      </c>
      <c r="AL74" s="751" t="s">
        <v>285</v>
      </c>
      <c r="AM74" s="747" t="s">
        <v>1049</v>
      </c>
      <c r="AN74" s="748" t="s">
        <v>1049</v>
      </c>
      <c r="AO74" s="748" t="s">
        <v>1049</v>
      </c>
      <c r="AP74" s="748" t="s">
        <v>1049</v>
      </c>
      <c r="AQ74" s="748" t="s">
        <v>1049</v>
      </c>
      <c r="AR74" s="748" t="s">
        <v>1049</v>
      </c>
      <c r="AS74" s="749" t="s">
        <v>1049</v>
      </c>
      <c r="AU74" s="751" t="s">
        <v>285</v>
      </c>
      <c r="AV74" s="747" t="s">
        <v>1049</v>
      </c>
      <c r="AW74" s="748" t="s">
        <v>1049</v>
      </c>
      <c r="AX74" s="748" t="s">
        <v>1049</v>
      </c>
      <c r="AY74" s="748" t="s">
        <v>1049</v>
      </c>
      <c r="AZ74" s="748" t="s">
        <v>1049</v>
      </c>
      <c r="BA74" s="748" t="s">
        <v>1049</v>
      </c>
      <c r="BB74" s="749" t="s">
        <v>1049</v>
      </c>
    </row>
    <row r="75" spans="2:54" ht="15.75" thickBot="1" x14ac:dyDescent="0.3">
      <c r="B75" s="752"/>
      <c r="C75" s="753"/>
      <c r="D75" s="753"/>
      <c r="E75" s="753"/>
      <c r="F75" s="753"/>
      <c r="G75" s="753"/>
      <c r="H75" s="753"/>
      <c r="I75" s="753"/>
      <c r="K75" s="752"/>
      <c r="L75" s="753"/>
      <c r="M75" s="753"/>
      <c r="N75" s="753"/>
      <c r="O75" s="753"/>
      <c r="P75" s="753"/>
      <c r="Q75" s="753"/>
      <c r="R75" s="753"/>
      <c r="T75" s="754"/>
      <c r="U75" s="753"/>
      <c r="V75" s="753"/>
      <c r="W75" s="753"/>
      <c r="X75" s="753"/>
      <c r="Y75" s="753"/>
      <c r="Z75" s="753"/>
      <c r="AA75" s="753"/>
      <c r="AC75" s="755"/>
      <c r="AD75" s="753"/>
      <c r="AE75" s="753"/>
      <c r="AF75" s="753"/>
      <c r="AG75" s="753"/>
      <c r="AH75" s="753"/>
      <c r="AI75" s="753"/>
      <c r="AJ75" s="753"/>
      <c r="AL75" s="755"/>
      <c r="AM75" s="753"/>
      <c r="AN75" s="753"/>
      <c r="AO75" s="753"/>
      <c r="AP75" s="753"/>
      <c r="AQ75" s="753"/>
      <c r="AR75" s="753"/>
      <c r="AS75" s="753"/>
      <c r="AU75" s="755"/>
      <c r="AV75" s="753"/>
      <c r="AW75" s="753"/>
      <c r="AX75" s="753"/>
      <c r="AY75" s="753"/>
      <c r="AZ75" s="753"/>
      <c r="BA75" s="753"/>
      <c r="BB75" s="753"/>
    </row>
    <row r="76" spans="2:54" ht="15.75" thickBot="1" x14ac:dyDescent="0.3">
      <c r="B76" s="726" t="s">
        <v>1034</v>
      </c>
      <c r="C76" s="756" t="s">
        <v>187</v>
      </c>
      <c r="D76" s="756" t="s">
        <v>214</v>
      </c>
      <c r="E76" s="756" t="s">
        <v>234</v>
      </c>
      <c r="F76" s="756" t="s">
        <v>243</v>
      </c>
      <c r="G76" s="756" t="s">
        <v>251</v>
      </c>
      <c r="H76" s="756" t="s">
        <v>259</v>
      </c>
      <c r="I76" s="757" t="s">
        <v>266</v>
      </c>
      <c r="K76" s="726" t="s">
        <v>1034</v>
      </c>
      <c r="L76" s="756" t="s">
        <v>187</v>
      </c>
      <c r="M76" s="756" t="s">
        <v>214</v>
      </c>
      <c r="N76" s="756" t="s">
        <v>234</v>
      </c>
      <c r="O76" s="756" t="s">
        <v>243</v>
      </c>
      <c r="P76" s="756" t="s">
        <v>251</v>
      </c>
      <c r="Q76" s="756" t="s">
        <v>259</v>
      </c>
      <c r="R76" s="757" t="s">
        <v>266</v>
      </c>
      <c r="T76" s="729" t="s">
        <v>1034</v>
      </c>
      <c r="U76" s="756" t="s">
        <v>187</v>
      </c>
      <c r="V76" s="756" t="s">
        <v>214</v>
      </c>
      <c r="W76" s="756" t="s">
        <v>234</v>
      </c>
      <c r="X76" s="756" t="s">
        <v>243</v>
      </c>
      <c r="Y76" s="756" t="s">
        <v>251</v>
      </c>
      <c r="Z76" s="756" t="s">
        <v>259</v>
      </c>
      <c r="AA76" s="757" t="s">
        <v>266</v>
      </c>
      <c r="AC76" s="730" t="s">
        <v>1034</v>
      </c>
      <c r="AD76" s="756" t="s">
        <v>187</v>
      </c>
      <c r="AE76" s="756" t="s">
        <v>214</v>
      </c>
      <c r="AF76" s="756" t="s">
        <v>234</v>
      </c>
      <c r="AG76" s="756" t="s">
        <v>243</v>
      </c>
      <c r="AH76" s="756" t="s">
        <v>251</v>
      </c>
      <c r="AI76" s="756" t="s">
        <v>259</v>
      </c>
      <c r="AJ76" s="757" t="s">
        <v>266</v>
      </c>
      <c r="AL76" s="730" t="s">
        <v>1034</v>
      </c>
      <c r="AM76" s="756" t="s">
        <v>187</v>
      </c>
      <c r="AN76" s="756" t="s">
        <v>214</v>
      </c>
      <c r="AO76" s="756" t="s">
        <v>234</v>
      </c>
      <c r="AP76" s="756" t="s">
        <v>243</v>
      </c>
      <c r="AQ76" s="756" t="s">
        <v>251</v>
      </c>
      <c r="AR76" s="756" t="s">
        <v>259</v>
      </c>
      <c r="AS76" s="757" t="s">
        <v>266</v>
      </c>
      <c r="AU76" s="730" t="s">
        <v>1034</v>
      </c>
      <c r="AV76" s="756" t="s">
        <v>187</v>
      </c>
      <c r="AW76" s="756" t="s">
        <v>214</v>
      </c>
      <c r="AX76" s="756" t="s">
        <v>234</v>
      </c>
      <c r="AY76" s="756" t="s">
        <v>243</v>
      </c>
      <c r="AZ76" s="756" t="s">
        <v>251</v>
      </c>
      <c r="BA76" s="756" t="s">
        <v>259</v>
      </c>
      <c r="BB76" s="757" t="s">
        <v>266</v>
      </c>
    </row>
    <row r="77" spans="2:54" x14ac:dyDescent="0.25">
      <c r="B77" s="731" t="s">
        <v>186</v>
      </c>
      <c r="C77" s="732">
        <v>-42</v>
      </c>
      <c r="D77" s="733">
        <v>-40</v>
      </c>
      <c r="E77" s="733">
        <v>-35</v>
      </c>
      <c r="F77" s="733">
        <v>-35</v>
      </c>
      <c r="G77" s="733">
        <v>-35</v>
      </c>
      <c r="H77" s="733">
        <v>-37</v>
      </c>
      <c r="I77" s="734">
        <v>-40</v>
      </c>
      <c r="K77" s="731" t="s">
        <v>186</v>
      </c>
      <c r="L77" s="732">
        <v>-43</v>
      </c>
      <c r="M77" s="733">
        <v>-44</v>
      </c>
      <c r="N77" s="733">
        <v>-42</v>
      </c>
      <c r="O77" s="733">
        <v>-41</v>
      </c>
      <c r="P77" s="733">
        <v>-37</v>
      </c>
      <c r="Q77" s="733">
        <v>-38</v>
      </c>
      <c r="R77" s="734">
        <v>-40</v>
      </c>
      <c r="T77" s="735" t="s">
        <v>186</v>
      </c>
      <c r="U77" s="732">
        <v>-43</v>
      </c>
      <c r="V77" s="733">
        <v>-46</v>
      </c>
      <c r="W77" s="733">
        <v>-44</v>
      </c>
      <c r="X77" s="733">
        <v>-43</v>
      </c>
      <c r="Y77" s="733">
        <v>-43</v>
      </c>
      <c r="Z77" s="733">
        <v>-44</v>
      </c>
      <c r="AA77" s="734">
        <v>-47</v>
      </c>
      <c r="AC77" s="736" t="s">
        <v>186</v>
      </c>
      <c r="AD77" s="732">
        <v>-52</v>
      </c>
      <c r="AE77" s="733">
        <v>-56</v>
      </c>
      <c r="AF77" s="733">
        <v>-55</v>
      </c>
      <c r="AG77" s="733">
        <v>-54</v>
      </c>
      <c r="AH77" s="733">
        <v>-54</v>
      </c>
      <c r="AI77" s="733">
        <v>-52</v>
      </c>
      <c r="AJ77" s="734">
        <v>-52</v>
      </c>
      <c r="AL77" s="736" t="s">
        <v>186</v>
      </c>
      <c r="AM77" s="732"/>
      <c r="AN77" s="733"/>
      <c r="AO77" s="733">
        <v>-31</v>
      </c>
      <c r="AP77" s="733">
        <v>-27</v>
      </c>
      <c r="AQ77" s="733">
        <v>-26</v>
      </c>
      <c r="AR77" s="733">
        <v>-29</v>
      </c>
      <c r="AS77" s="734">
        <v>-33</v>
      </c>
      <c r="AU77" s="736" t="s">
        <v>186</v>
      </c>
      <c r="AV77" s="732">
        <v>-53</v>
      </c>
      <c r="AW77" s="733">
        <v>-50</v>
      </c>
      <c r="AX77" s="733">
        <v>-52</v>
      </c>
      <c r="AY77" s="733">
        <v>-52</v>
      </c>
      <c r="AZ77" s="733">
        <v>-48</v>
      </c>
      <c r="BA77" s="733">
        <v>-47</v>
      </c>
      <c r="BB77" s="734">
        <v>-51</v>
      </c>
    </row>
    <row r="78" spans="2:54" x14ac:dyDescent="0.25">
      <c r="B78" s="737" t="s">
        <v>213</v>
      </c>
      <c r="C78" s="738">
        <v>-32</v>
      </c>
      <c r="D78" s="739">
        <v>-35</v>
      </c>
      <c r="E78" s="739">
        <v>-33</v>
      </c>
      <c r="F78" s="739">
        <v>-32</v>
      </c>
      <c r="G78" s="739">
        <v>-33</v>
      </c>
      <c r="H78" s="739">
        <v>-35</v>
      </c>
      <c r="I78" s="740">
        <v>-39</v>
      </c>
      <c r="K78" s="737" t="s">
        <v>213</v>
      </c>
      <c r="L78" s="738">
        <v>-38</v>
      </c>
      <c r="M78" s="739">
        <v>-41</v>
      </c>
      <c r="N78" s="739">
        <v>-42</v>
      </c>
      <c r="O78" s="739">
        <v>-39</v>
      </c>
      <c r="P78" s="739">
        <v>-36</v>
      </c>
      <c r="Q78" s="739">
        <v>-36</v>
      </c>
      <c r="R78" s="740">
        <v>-39</v>
      </c>
      <c r="T78" s="741" t="s">
        <v>213</v>
      </c>
      <c r="U78" s="738">
        <v>-44</v>
      </c>
      <c r="V78" s="739">
        <v>-45</v>
      </c>
      <c r="W78" s="739">
        <v>-46</v>
      </c>
      <c r="X78" s="739">
        <v>-47</v>
      </c>
      <c r="Y78" s="739">
        <v>-43</v>
      </c>
      <c r="Z78" s="739">
        <v>-45</v>
      </c>
      <c r="AA78" s="740">
        <v>-46</v>
      </c>
      <c r="AC78" s="742" t="s">
        <v>213</v>
      </c>
      <c r="AD78" s="738">
        <v>-56</v>
      </c>
      <c r="AE78" s="739">
        <v>-58</v>
      </c>
      <c r="AF78" s="739">
        <v>-58</v>
      </c>
      <c r="AG78" s="739">
        <v>-57</v>
      </c>
      <c r="AH78" s="739">
        <v>-54</v>
      </c>
      <c r="AI78" s="739">
        <v>-54</v>
      </c>
      <c r="AJ78" s="740">
        <v>-55</v>
      </c>
      <c r="AL78" s="742" t="s">
        <v>213</v>
      </c>
      <c r="AM78" s="738"/>
      <c r="AN78" s="739"/>
      <c r="AO78" s="739">
        <v>-27</v>
      </c>
      <c r="AP78" s="739">
        <v>-27</v>
      </c>
      <c r="AQ78" s="739">
        <v>-27</v>
      </c>
      <c r="AR78" s="739">
        <v>-27</v>
      </c>
      <c r="AS78" s="740">
        <v>-31</v>
      </c>
      <c r="AU78" s="742" t="s">
        <v>213</v>
      </c>
      <c r="AV78" s="738">
        <v>-53</v>
      </c>
      <c r="AW78" s="739">
        <v>-54</v>
      </c>
      <c r="AX78" s="739">
        <v>-54</v>
      </c>
      <c r="AY78" s="739">
        <v>-53</v>
      </c>
      <c r="AZ78" s="739">
        <v>-51</v>
      </c>
      <c r="BA78" s="739">
        <v>-52</v>
      </c>
      <c r="BB78" s="740">
        <v>-50</v>
      </c>
    </row>
    <row r="79" spans="2:54" x14ac:dyDescent="0.25">
      <c r="B79" s="737" t="s">
        <v>233</v>
      </c>
      <c r="C79" s="743">
        <v>-31</v>
      </c>
      <c r="D79" s="744">
        <v>-32</v>
      </c>
      <c r="E79" s="744">
        <v>-33</v>
      </c>
      <c r="F79" s="744">
        <v>-31</v>
      </c>
      <c r="G79" s="744">
        <v>-32</v>
      </c>
      <c r="H79" s="744">
        <v>-34</v>
      </c>
      <c r="I79" s="745">
        <v>-38</v>
      </c>
      <c r="K79" s="737" t="s">
        <v>233</v>
      </c>
      <c r="L79" s="743">
        <v>-33</v>
      </c>
      <c r="M79" s="744">
        <v>-37</v>
      </c>
      <c r="N79" s="744">
        <v>-39</v>
      </c>
      <c r="O79" s="744">
        <v>-40</v>
      </c>
      <c r="P79" s="744">
        <v>-36</v>
      </c>
      <c r="Q79" s="744">
        <v>-36</v>
      </c>
      <c r="R79" s="745">
        <v>-36</v>
      </c>
      <c r="T79" s="741" t="s">
        <v>233</v>
      </c>
      <c r="U79" s="743">
        <v>-40</v>
      </c>
      <c r="V79" s="744">
        <v>-43</v>
      </c>
      <c r="W79" s="744">
        <v>-46</v>
      </c>
      <c r="X79" s="744">
        <v>-46</v>
      </c>
      <c r="Y79" s="744">
        <v>-43</v>
      </c>
      <c r="Z79" s="744">
        <v>-44</v>
      </c>
      <c r="AA79" s="745">
        <v>-44</v>
      </c>
      <c r="AC79" s="742" t="s">
        <v>233</v>
      </c>
      <c r="AD79" s="743">
        <v>-56</v>
      </c>
      <c r="AE79" s="744">
        <v>-56</v>
      </c>
      <c r="AF79" s="744">
        <v>-56</v>
      </c>
      <c r="AG79" s="744">
        <v>-55</v>
      </c>
      <c r="AH79" s="744">
        <v>-56</v>
      </c>
      <c r="AI79" s="744">
        <v>-54</v>
      </c>
      <c r="AJ79" s="745">
        <v>-53</v>
      </c>
      <c r="AL79" s="742" t="s">
        <v>233</v>
      </c>
      <c r="AM79" s="743"/>
      <c r="AN79" s="744"/>
      <c r="AO79" s="744">
        <v>-24</v>
      </c>
      <c r="AP79" s="744">
        <v>-23</v>
      </c>
      <c r="AQ79" s="744">
        <v>-25</v>
      </c>
      <c r="AR79" s="744">
        <v>-25</v>
      </c>
      <c r="AS79" s="745">
        <v>-30</v>
      </c>
      <c r="AU79" s="742" t="s">
        <v>233</v>
      </c>
      <c r="AV79" s="743">
        <v>-54</v>
      </c>
      <c r="AW79" s="744">
        <v>-53</v>
      </c>
      <c r="AX79" s="744">
        <v>-52</v>
      </c>
      <c r="AY79" s="744">
        <v>-51</v>
      </c>
      <c r="AZ79" s="744">
        <v>-50</v>
      </c>
      <c r="BA79" s="744">
        <v>-52</v>
      </c>
      <c r="BB79" s="745">
        <v>-50</v>
      </c>
    </row>
    <row r="80" spans="2:54" x14ac:dyDescent="0.25">
      <c r="B80" s="737" t="s">
        <v>215</v>
      </c>
      <c r="C80" s="743">
        <v>-30</v>
      </c>
      <c r="D80" s="744">
        <v>-28</v>
      </c>
      <c r="E80" s="744">
        <v>-28</v>
      </c>
      <c r="F80" s="744">
        <v>-28</v>
      </c>
      <c r="G80" s="744">
        <v>-30</v>
      </c>
      <c r="H80" s="744">
        <v>-34</v>
      </c>
      <c r="I80" s="745">
        <v>-37</v>
      </c>
      <c r="K80" s="737" t="s">
        <v>215</v>
      </c>
      <c r="L80" s="743">
        <v>-33</v>
      </c>
      <c r="M80" s="744">
        <v>-36</v>
      </c>
      <c r="N80" s="744">
        <v>-36</v>
      </c>
      <c r="O80" s="744">
        <v>-38</v>
      </c>
      <c r="P80" s="744">
        <v>-37</v>
      </c>
      <c r="Q80" s="744">
        <v>-35</v>
      </c>
      <c r="R80" s="745">
        <v>-40</v>
      </c>
      <c r="T80" s="741" t="s">
        <v>215</v>
      </c>
      <c r="U80" s="743">
        <v>-39</v>
      </c>
      <c r="V80" s="744">
        <v>-41</v>
      </c>
      <c r="W80" s="744">
        <v>-42</v>
      </c>
      <c r="X80" s="744">
        <v>-43</v>
      </c>
      <c r="Y80" s="744">
        <v>-43</v>
      </c>
      <c r="Z80" s="744">
        <v>-42</v>
      </c>
      <c r="AA80" s="745">
        <v>-43</v>
      </c>
      <c r="AC80" s="742" t="s">
        <v>215</v>
      </c>
      <c r="AD80" s="743">
        <v>-54</v>
      </c>
      <c r="AE80" s="744">
        <v>-55</v>
      </c>
      <c r="AF80" s="744">
        <v>-55</v>
      </c>
      <c r="AG80" s="744">
        <v>-57</v>
      </c>
      <c r="AH80" s="744">
        <v>-56</v>
      </c>
      <c r="AI80" s="744">
        <v>-55</v>
      </c>
      <c r="AJ80" s="745">
        <v>-54</v>
      </c>
      <c r="AL80" s="742" t="s">
        <v>215</v>
      </c>
      <c r="AM80" s="743"/>
      <c r="AN80" s="744">
        <v>-22</v>
      </c>
      <c r="AO80" s="744">
        <v>-22</v>
      </c>
      <c r="AP80" s="744">
        <v>-23</v>
      </c>
      <c r="AQ80" s="744">
        <v>-24</v>
      </c>
      <c r="AR80" s="744">
        <v>-23</v>
      </c>
      <c r="AS80" s="745">
        <v>-29</v>
      </c>
      <c r="AU80" s="742" t="s">
        <v>215</v>
      </c>
      <c r="AV80" s="743">
        <v>-49</v>
      </c>
      <c r="AW80" s="744">
        <v>-50</v>
      </c>
      <c r="AX80" s="744">
        <v>-49</v>
      </c>
      <c r="AY80" s="744">
        <v>-49</v>
      </c>
      <c r="AZ80" s="744">
        <v>-49</v>
      </c>
      <c r="BA80" s="744">
        <v>-51</v>
      </c>
      <c r="BB80" s="745">
        <v>-52</v>
      </c>
    </row>
    <row r="81" spans="2:54" x14ac:dyDescent="0.25">
      <c r="B81" s="737" t="s">
        <v>250</v>
      </c>
      <c r="C81" s="743">
        <v>-28</v>
      </c>
      <c r="D81" s="744">
        <v>-30</v>
      </c>
      <c r="E81" s="744">
        <v>-28</v>
      </c>
      <c r="F81" s="744">
        <v>-32</v>
      </c>
      <c r="G81" s="744">
        <v>-32</v>
      </c>
      <c r="H81" s="744">
        <v>-34</v>
      </c>
      <c r="I81" s="745">
        <v>-37</v>
      </c>
      <c r="K81" s="737" t="s">
        <v>250</v>
      </c>
      <c r="L81" s="743">
        <v>-28</v>
      </c>
      <c r="M81" s="744">
        <v>-34</v>
      </c>
      <c r="N81" s="744">
        <v>-35</v>
      </c>
      <c r="O81" s="744">
        <v>-36</v>
      </c>
      <c r="P81" s="744">
        <v>-35</v>
      </c>
      <c r="Q81" s="744">
        <v>-36</v>
      </c>
      <c r="R81" s="745">
        <v>-42</v>
      </c>
      <c r="T81" s="741" t="s">
        <v>250</v>
      </c>
      <c r="U81" s="743">
        <v>-40</v>
      </c>
      <c r="V81" s="744">
        <v>-41</v>
      </c>
      <c r="W81" s="744">
        <v>-39</v>
      </c>
      <c r="X81" s="744">
        <v>-38</v>
      </c>
      <c r="Y81" s="744">
        <v>-38</v>
      </c>
      <c r="Z81" s="744">
        <v>-40</v>
      </c>
      <c r="AA81" s="745">
        <v>-42</v>
      </c>
      <c r="AC81" s="742" t="s">
        <v>250</v>
      </c>
      <c r="AD81" s="743">
        <v>-50</v>
      </c>
      <c r="AE81" s="744">
        <v>-53</v>
      </c>
      <c r="AF81" s="744">
        <v>-53</v>
      </c>
      <c r="AG81" s="744">
        <v>-54</v>
      </c>
      <c r="AH81" s="744">
        <v>-53</v>
      </c>
      <c r="AI81" s="744">
        <v>-54</v>
      </c>
      <c r="AJ81" s="745">
        <v>-52</v>
      </c>
      <c r="AL81" s="742" t="s">
        <v>250</v>
      </c>
      <c r="AM81" s="743"/>
      <c r="AN81" s="744">
        <v>-26</v>
      </c>
      <c r="AO81" s="744">
        <v>-26</v>
      </c>
      <c r="AP81" s="744">
        <v>-24</v>
      </c>
      <c r="AQ81" s="744">
        <v>-24</v>
      </c>
      <c r="AR81" s="744">
        <v>-26</v>
      </c>
      <c r="AS81" s="745">
        <v>-28</v>
      </c>
      <c r="AU81" s="742" t="s">
        <v>250</v>
      </c>
      <c r="AV81" s="743">
        <v>-48</v>
      </c>
      <c r="AW81" s="744">
        <v>-48</v>
      </c>
      <c r="AX81" s="744">
        <v>-47</v>
      </c>
      <c r="AY81" s="744">
        <v>-47</v>
      </c>
      <c r="AZ81" s="744">
        <v>-46</v>
      </c>
      <c r="BA81" s="744">
        <v>-48</v>
      </c>
      <c r="BB81" s="745">
        <v>-50</v>
      </c>
    </row>
    <row r="82" spans="2:54" x14ac:dyDescent="0.25">
      <c r="B82" s="737" t="s">
        <v>258</v>
      </c>
      <c r="C82" s="743">
        <v>-26</v>
      </c>
      <c r="D82" s="744">
        <v>-30</v>
      </c>
      <c r="E82" s="744">
        <v>-29</v>
      </c>
      <c r="F82" s="744">
        <v>-32</v>
      </c>
      <c r="G82" s="744">
        <v>-32</v>
      </c>
      <c r="H82" s="744">
        <v>-33</v>
      </c>
      <c r="I82" s="745">
        <v>-32</v>
      </c>
      <c r="K82" s="737" t="s">
        <v>258</v>
      </c>
      <c r="L82" s="743">
        <v>-34</v>
      </c>
      <c r="M82" s="744">
        <v>-35</v>
      </c>
      <c r="N82" s="744">
        <v>-35</v>
      </c>
      <c r="O82" s="744">
        <v>-34</v>
      </c>
      <c r="P82" s="744">
        <v>-36</v>
      </c>
      <c r="Q82" s="744">
        <v>-35</v>
      </c>
      <c r="R82" s="745">
        <v>-39</v>
      </c>
      <c r="T82" s="741" t="s">
        <v>258</v>
      </c>
      <c r="U82" s="743">
        <v>-35</v>
      </c>
      <c r="V82" s="744">
        <v>-37</v>
      </c>
      <c r="W82" s="744">
        <v>-37</v>
      </c>
      <c r="X82" s="744">
        <v>-37</v>
      </c>
      <c r="Y82" s="744">
        <v>-36</v>
      </c>
      <c r="Z82" s="744">
        <v>-38</v>
      </c>
      <c r="AA82" s="745">
        <v>-40</v>
      </c>
      <c r="AC82" s="742" t="s">
        <v>258</v>
      </c>
      <c r="AD82" s="743">
        <v>-51</v>
      </c>
      <c r="AE82" s="744">
        <v>-55</v>
      </c>
      <c r="AF82" s="744">
        <v>-55</v>
      </c>
      <c r="AG82" s="744">
        <v>-55</v>
      </c>
      <c r="AH82" s="744">
        <v>-54</v>
      </c>
      <c r="AI82" s="744">
        <v>-54</v>
      </c>
      <c r="AJ82" s="745">
        <v>-50</v>
      </c>
      <c r="AL82" s="742" t="s">
        <v>258</v>
      </c>
      <c r="AM82" s="743"/>
      <c r="AN82" s="744">
        <v>-26</v>
      </c>
      <c r="AO82" s="744">
        <v>-24</v>
      </c>
      <c r="AP82" s="744">
        <v>-23</v>
      </c>
      <c r="AQ82" s="744">
        <v>-23</v>
      </c>
      <c r="AR82" s="744">
        <v>-24</v>
      </c>
      <c r="AS82" s="745">
        <v>-27</v>
      </c>
      <c r="AU82" s="742" t="s">
        <v>258</v>
      </c>
      <c r="AV82" s="743">
        <v>-47</v>
      </c>
      <c r="AW82" s="744">
        <v>-49</v>
      </c>
      <c r="AX82" s="744">
        <v>-48</v>
      </c>
      <c r="AY82" s="744">
        <v>-48</v>
      </c>
      <c r="AZ82" s="744">
        <v>-47</v>
      </c>
      <c r="BA82" s="744">
        <v>-47</v>
      </c>
      <c r="BB82" s="745">
        <v>-49</v>
      </c>
    </row>
    <row r="83" spans="2:54" x14ac:dyDescent="0.25">
      <c r="B83" s="737" t="s">
        <v>265</v>
      </c>
      <c r="C83" s="743">
        <v>-33</v>
      </c>
      <c r="D83" s="744">
        <v>-31</v>
      </c>
      <c r="E83" s="744">
        <v>-29</v>
      </c>
      <c r="F83" s="744">
        <v>-30</v>
      </c>
      <c r="G83" s="744">
        <v>-30</v>
      </c>
      <c r="H83" s="744">
        <v>-30</v>
      </c>
      <c r="I83" s="745">
        <v>-34</v>
      </c>
      <c r="K83" s="737" t="s">
        <v>265</v>
      </c>
      <c r="L83" s="743">
        <v>-30</v>
      </c>
      <c r="M83" s="744">
        <v>-38</v>
      </c>
      <c r="N83" s="744">
        <v>-37</v>
      </c>
      <c r="O83" s="744">
        <v>-36</v>
      </c>
      <c r="P83" s="744">
        <v>-40</v>
      </c>
      <c r="Q83" s="744">
        <v>-38</v>
      </c>
      <c r="R83" s="745">
        <v>-41</v>
      </c>
      <c r="T83" s="741" t="s">
        <v>265</v>
      </c>
      <c r="U83" s="743">
        <v>-41</v>
      </c>
      <c r="V83" s="744">
        <v>-42</v>
      </c>
      <c r="W83" s="744">
        <v>-41</v>
      </c>
      <c r="X83" s="744">
        <v>-42</v>
      </c>
      <c r="Y83" s="744">
        <v>-41</v>
      </c>
      <c r="Z83" s="744">
        <v>-44</v>
      </c>
      <c r="AA83" s="745">
        <v>-45</v>
      </c>
      <c r="AC83" s="742" t="s">
        <v>265</v>
      </c>
      <c r="AD83" s="743">
        <v>-53</v>
      </c>
      <c r="AE83" s="744">
        <v>-53</v>
      </c>
      <c r="AF83" s="744">
        <v>-53</v>
      </c>
      <c r="AG83" s="744">
        <v>-53</v>
      </c>
      <c r="AH83" s="744">
        <v>-52</v>
      </c>
      <c r="AI83" s="744">
        <v>-50</v>
      </c>
      <c r="AJ83" s="745">
        <v>-49</v>
      </c>
      <c r="AL83" s="742" t="s">
        <v>265</v>
      </c>
      <c r="AM83" s="743"/>
      <c r="AN83" s="744">
        <v>-26</v>
      </c>
      <c r="AO83" s="744">
        <v>-24</v>
      </c>
      <c r="AP83" s="744">
        <v>-27</v>
      </c>
      <c r="AQ83" s="744">
        <v>-26</v>
      </c>
      <c r="AR83" s="744">
        <v>-25</v>
      </c>
      <c r="AS83" s="745">
        <v>-28</v>
      </c>
      <c r="AU83" s="742" t="s">
        <v>265</v>
      </c>
      <c r="AV83" s="743">
        <v>-49</v>
      </c>
      <c r="AW83" s="744">
        <v>-48</v>
      </c>
      <c r="AX83" s="744">
        <v>-47</v>
      </c>
      <c r="AY83" s="744">
        <v>-46</v>
      </c>
      <c r="AZ83" s="744">
        <v>-46</v>
      </c>
      <c r="BA83" s="744">
        <v>-45</v>
      </c>
      <c r="BB83" s="745">
        <v>-46</v>
      </c>
    </row>
    <row r="84" spans="2:54" x14ac:dyDescent="0.25">
      <c r="B84" s="737" t="s">
        <v>273</v>
      </c>
      <c r="C84" s="743">
        <v>-30</v>
      </c>
      <c r="D84" s="744">
        <v>-27</v>
      </c>
      <c r="E84" s="744">
        <v>-27</v>
      </c>
      <c r="F84" s="744">
        <v>-30</v>
      </c>
      <c r="G84" s="744">
        <v>-33</v>
      </c>
      <c r="H84" s="744">
        <v>-35</v>
      </c>
      <c r="I84" s="745">
        <v>-38</v>
      </c>
      <c r="K84" s="737" t="s">
        <v>273</v>
      </c>
      <c r="L84" s="743">
        <v>-37</v>
      </c>
      <c r="M84" s="744">
        <v>-38</v>
      </c>
      <c r="N84" s="744">
        <v>-42</v>
      </c>
      <c r="O84" s="744">
        <v>-44</v>
      </c>
      <c r="P84" s="744">
        <v>-45</v>
      </c>
      <c r="Q84" s="744">
        <v>-46</v>
      </c>
      <c r="R84" s="745">
        <v>-43</v>
      </c>
      <c r="T84" s="741" t="s">
        <v>273</v>
      </c>
      <c r="U84" s="743">
        <v>-39</v>
      </c>
      <c r="V84" s="744">
        <v>-43</v>
      </c>
      <c r="W84" s="744">
        <v>-41</v>
      </c>
      <c r="X84" s="744">
        <v>-40</v>
      </c>
      <c r="Y84" s="744">
        <v>-39</v>
      </c>
      <c r="Z84" s="744">
        <v>-44</v>
      </c>
      <c r="AA84" s="745">
        <v>-48</v>
      </c>
      <c r="AC84" s="742" t="s">
        <v>273</v>
      </c>
      <c r="AD84" s="743">
        <v>-50</v>
      </c>
      <c r="AE84" s="744">
        <v>-49</v>
      </c>
      <c r="AF84" s="744">
        <v>-52</v>
      </c>
      <c r="AG84" s="744">
        <v>-51</v>
      </c>
      <c r="AH84" s="744">
        <v>-50</v>
      </c>
      <c r="AI84" s="744">
        <v>-49</v>
      </c>
      <c r="AJ84" s="745">
        <v>-53</v>
      </c>
      <c r="AL84" s="742" t="s">
        <v>273</v>
      </c>
      <c r="AM84" s="743"/>
      <c r="AN84" s="744">
        <v>-26</v>
      </c>
      <c r="AO84" s="744">
        <v>-25</v>
      </c>
      <c r="AP84" s="744">
        <v>-28</v>
      </c>
      <c r="AQ84" s="744">
        <v>-30</v>
      </c>
      <c r="AR84" s="744">
        <v>-27</v>
      </c>
      <c r="AS84" s="745">
        <v>-30</v>
      </c>
      <c r="AU84" s="742" t="s">
        <v>273</v>
      </c>
      <c r="AV84" s="743">
        <v>-45</v>
      </c>
      <c r="AW84" s="744">
        <v>-45</v>
      </c>
      <c r="AX84" s="744">
        <v>-46</v>
      </c>
      <c r="AY84" s="744">
        <v>-45</v>
      </c>
      <c r="AZ84" s="744">
        <v>-45</v>
      </c>
      <c r="BA84" s="744">
        <v>-45</v>
      </c>
      <c r="BB84" s="745">
        <v>-47</v>
      </c>
    </row>
    <row r="85" spans="2:54" x14ac:dyDescent="0.25">
      <c r="B85" s="737" t="s">
        <v>279</v>
      </c>
      <c r="C85" s="743">
        <v>-31</v>
      </c>
      <c r="D85" s="744">
        <v>-35</v>
      </c>
      <c r="E85" s="744">
        <v>-32</v>
      </c>
      <c r="F85" s="744">
        <v>-36</v>
      </c>
      <c r="G85" s="744">
        <v>-34</v>
      </c>
      <c r="H85" s="744">
        <v>-36</v>
      </c>
      <c r="I85" s="745">
        <v>-39</v>
      </c>
      <c r="K85" s="737" t="s">
        <v>279</v>
      </c>
      <c r="L85" s="743">
        <v>-33</v>
      </c>
      <c r="M85" s="744">
        <v>-33</v>
      </c>
      <c r="N85" s="744">
        <v>-35</v>
      </c>
      <c r="O85" s="744">
        <v>-38</v>
      </c>
      <c r="P85" s="744">
        <v>-43</v>
      </c>
      <c r="Q85" s="744">
        <v>-43</v>
      </c>
      <c r="R85" s="745">
        <v>-44</v>
      </c>
      <c r="T85" s="741" t="s">
        <v>279</v>
      </c>
      <c r="U85" s="743">
        <v>-36</v>
      </c>
      <c r="V85" s="744">
        <v>-37</v>
      </c>
      <c r="W85" s="744">
        <v>-38</v>
      </c>
      <c r="X85" s="744">
        <v>-38</v>
      </c>
      <c r="Y85" s="744">
        <v>-36</v>
      </c>
      <c r="Z85" s="744">
        <v>-40</v>
      </c>
      <c r="AA85" s="745">
        <v>-42</v>
      </c>
      <c r="AC85" s="742" t="s">
        <v>279</v>
      </c>
      <c r="AD85" s="743">
        <v>-48</v>
      </c>
      <c r="AE85" s="744">
        <v>-48</v>
      </c>
      <c r="AF85" s="744">
        <v>-48</v>
      </c>
      <c r="AG85" s="744">
        <v>-49</v>
      </c>
      <c r="AH85" s="744">
        <v>-46</v>
      </c>
      <c r="AI85" s="744">
        <v>-49</v>
      </c>
      <c r="AJ85" s="745">
        <v>-48</v>
      </c>
      <c r="AL85" s="742" t="s">
        <v>279</v>
      </c>
      <c r="AM85" s="743" t="s">
        <v>1049</v>
      </c>
      <c r="AN85" s="744">
        <v>-22</v>
      </c>
      <c r="AO85" s="744">
        <v>-25</v>
      </c>
      <c r="AP85" s="744">
        <v>-28</v>
      </c>
      <c r="AQ85" s="744">
        <v>-25</v>
      </c>
      <c r="AR85" s="744">
        <v>-30</v>
      </c>
      <c r="AS85" s="745">
        <v>-31</v>
      </c>
      <c r="AU85" s="742" t="s">
        <v>279</v>
      </c>
      <c r="AV85" s="743">
        <v>-43</v>
      </c>
      <c r="AW85" s="744">
        <v>-40</v>
      </c>
      <c r="AX85" s="744">
        <v>-41</v>
      </c>
      <c r="AY85" s="744">
        <v>-41</v>
      </c>
      <c r="AZ85" s="744">
        <v>-41</v>
      </c>
      <c r="BA85" s="744">
        <v>-45</v>
      </c>
      <c r="BB85" s="745">
        <v>-44</v>
      </c>
    </row>
    <row r="86" spans="2:54" ht="15.75" thickBot="1" x14ac:dyDescent="0.3">
      <c r="B86" s="746" t="s">
        <v>285</v>
      </c>
      <c r="C86" s="747" t="s">
        <v>1049</v>
      </c>
      <c r="D86" s="748" t="s">
        <v>1049</v>
      </c>
      <c r="E86" s="748" t="s">
        <v>1049</v>
      </c>
      <c r="F86" s="748" t="s">
        <v>1049</v>
      </c>
      <c r="G86" s="748" t="s">
        <v>1049</v>
      </c>
      <c r="H86" s="748" t="s">
        <v>1049</v>
      </c>
      <c r="I86" s="749" t="s">
        <v>1049</v>
      </c>
      <c r="K86" s="746" t="s">
        <v>285</v>
      </c>
      <c r="L86" s="747" t="s">
        <v>1049</v>
      </c>
      <c r="M86" s="748" t="s">
        <v>1049</v>
      </c>
      <c r="N86" s="748" t="s">
        <v>1049</v>
      </c>
      <c r="O86" s="748" t="s">
        <v>1049</v>
      </c>
      <c r="P86" s="748" t="s">
        <v>1049</v>
      </c>
      <c r="Q86" s="748" t="s">
        <v>1049</v>
      </c>
      <c r="R86" s="749" t="s">
        <v>1049</v>
      </c>
      <c r="T86" s="750" t="s">
        <v>285</v>
      </c>
      <c r="U86" s="747" t="s">
        <v>1049</v>
      </c>
      <c r="V86" s="748" t="s">
        <v>1049</v>
      </c>
      <c r="W86" s="748" t="s">
        <v>1049</v>
      </c>
      <c r="X86" s="748" t="s">
        <v>1049</v>
      </c>
      <c r="Y86" s="748" t="s">
        <v>1049</v>
      </c>
      <c r="Z86" s="748" t="s">
        <v>1049</v>
      </c>
      <c r="AA86" s="749" t="s">
        <v>1049</v>
      </c>
      <c r="AC86" s="751" t="s">
        <v>285</v>
      </c>
      <c r="AD86" s="747" t="s">
        <v>1049</v>
      </c>
      <c r="AE86" s="748" t="s">
        <v>1049</v>
      </c>
      <c r="AF86" s="748" t="s">
        <v>1049</v>
      </c>
      <c r="AG86" s="748" t="s">
        <v>1049</v>
      </c>
      <c r="AH86" s="748" t="s">
        <v>1049</v>
      </c>
      <c r="AI86" s="748" t="s">
        <v>1049</v>
      </c>
      <c r="AJ86" s="749" t="s">
        <v>1049</v>
      </c>
      <c r="AL86" s="751" t="s">
        <v>285</v>
      </c>
      <c r="AM86" s="747" t="s">
        <v>1049</v>
      </c>
      <c r="AN86" s="748" t="s">
        <v>1049</v>
      </c>
      <c r="AO86" s="748" t="s">
        <v>1049</v>
      </c>
      <c r="AP86" s="748" t="s">
        <v>1049</v>
      </c>
      <c r="AQ86" s="748" t="s">
        <v>1049</v>
      </c>
      <c r="AR86" s="748" t="s">
        <v>1049</v>
      </c>
      <c r="AS86" s="749" t="s">
        <v>1049</v>
      </c>
      <c r="AU86" s="751" t="s">
        <v>285</v>
      </c>
      <c r="AV86" s="747" t="s">
        <v>1049</v>
      </c>
      <c r="AW86" s="748" t="s">
        <v>1049</v>
      </c>
      <c r="AX86" s="748" t="s">
        <v>1049</v>
      </c>
      <c r="AY86" s="748" t="s">
        <v>1049</v>
      </c>
      <c r="AZ86" s="748" t="s">
        <v>1049</v>
      </c>
      <c r="BA86" s="748" t="s">
        <v>1049</v>
      </c>
      <c r="BB86" s="749" t="s">
        <v>1049</v>
      </c>
    </row>
    <row r="87" spans="2:54" ht="15.75" thickBot="1" x14ac:dyDescent="0.3">
      <c r="B87" s="752"/>
      <c r="C87" s="753"/>
      <c r="D87" s="753"/>
      <c r="E87" s="753"/>
      <c r="F87" s="753"/>
      <c r="G87" s="753"/>
      <c r="H87" s="753"/>
      <c r="I87" s="753"/>
      <c r="K87" s="752"/>
      <c r="L87" s="753"/>
      <c r="M87" s="753"/>
      <c r="N87" s="753"/>
      <c r="O87" s="753"/>
      <c r="P87" s="753"/>
      <c r="Q87" s="753"/>
      <c r="R87" s="753"/>
      <c r="T87" s="754"/>
      <c r="U87" s="753"/>
      <c r="V87" s="753"/>
      <c r="W87" s="753"/>
      <c r="X87" s="753"/>
      <c r="Y87" s="753"/>
      <c r="Z87" s="753"/>
      <c r="AA87" s="753"/>
      <c r="AC87" s="755"/>
      <c r="AD87" s="753"/>
      <c r="AE87" s="753"/>
      <c r="AF87" s="753"/>
      <c r="AG87" s="753"/>
      <c r="AH87" s="753"/>
      <c r="AI87" s="753"/>
      <c r="AJ87" s="753"/>
      <c r="AL87" s="755"/>
      <c r="AM87" s="753"/>
      <c r="AN87" s="753"/>
      <c r="AO87" s="753"/>
      <c r="AP87" s="753"/>
      <c r="AQ87" s="753"/>
      <c r="AR87" s="753"/>
      <c r="AS87" s="753"/>
      <c r="AU87" s="755"/>
      <c r="AV87" s="753"/>
      <c r="AW87" s="753"/>
      <c r="AX87" s="753"/>
      <c r="AY87" s="753"/>
      <c r="AZ87" s="753"/>
      <c r="BA87" s="753"/>
      <c r="BB87" s="753"/>
    </row>
    <row r="88" spans="2:54" ht="15.75" thickBot="1" x14ac:dyDescent="0.3">
      <c r="B88" s="726" t="s">
        <v>1035</v>
      </c>
      <c r="C88" s="756" t="s">
        <v>187</v>
      </c>
      <c r="D88" s="756" t="s">
        <v>214</v>
      </c>
      <c r="E88" s="756" t="s">
        <v>234</v>
      </c>
      <c r="F88" s="756" t="s">
        <v>243</v>
      </c>
      <c r="G88" s="756" t="s">
        <v>251</v>
      </c>
      <c r="H88" s="756" t="s">
        <v>259</v>
      </c>
      <c r="I88" s="757" t="s">
        <v>266</v>
      </c>
      <c r="K88" s="726" t="s">
        <v>1035</v>
      </c>
      <c r="L88" s="756" t="s">
        <v>187</v>
      </c>
      <c r="M88" s="756" t="s">
        <v>214</v>
      </c>
      <c r="N88" s="756" t="s">
        <v>234</v>
      </c>
      <c r="O88" s="756" t="s">
        <v>243</v>
      </c>
      <c r="P88" s="756" t="s">
        <v>251</v>
      </c>
      <c r="Q88" s="756" t="s">
        <v>259</v>
      </c>
      <c r="R88" s="757" t="s">
        <v>266</v>
      </c>
      <c r="T88" s="729" t="s">
        <v>1035</v>
      </c>
      <c r="U88" s="756" t="s">
        <v>187</v>
      </c>
      <c r="V88" s="756" t="s">
        <v>214</v>
      </c>
      <c r="W88" s="756" t="s">
        <v>234</v>
      </c>
      <c r="X88" s="756" t="s">
        <v>243</v>
      </c>
      <c r="Y88" s="756" t="s">
        <v>251</v>
      </c>
      <c r="Z88" s="756" t="s">
        <v>259</v>
      </c>
      <c r="AA88" s="757" t="s">
        <v>266</v>
      </c>
      <c r="AC88" s="730" t="s">
        <v>1035</v>
      </c>
      <c r="AD88" s="756" t="s">
        <v>187</v>
      </c>
      <c r="AE88" s="756" t="s">
        <v>214</v>
      </c>
      <c r="AF88" s="756" t="s">
        <v>234</v>
      </c>
      <c r="AG88" s="756" t="s">
        <v>243</v>
      </c>
      <c r="AH88" s="756" t="s">
        <v>251</v>
      </c>
      <c r="AI88" s="756" t="s">
        <v>259</v>
      </c>
      <c r="AJ88" s="757" t="s">
        <v>266</v>
      </c>
      <c r="AL88" s="730" t="s">
        <v>1035</v>
      </c>
      <c r="AM88" s="756" t="s">
        <v>187</v>
      </c>
      <c r="AN88" s="756" t="s">
        <v>214</v>
      </c>
      <c r="AO88" s="756" t="s">
        <v>234</v>
      </c>
      <c r="AP88" s="756" t="s">
        <v>243</v>
      </c>
      <c r="AQ88" s="756" t="s">
        <v>251</v>
      </c>
      <c r="AR88" s="756" t="s">
        <v>259</v>
      </c>
      <c r="AS88" s="757" t="s">
        <v>266</v>
      </c>
      <c r="AU88" s="730" t="s">
        <v>1035</v>
      </c>
      <c r="AV88" s="756" t="s">
        <v>187</v>
      </c>
      <c r="AW88" s="756" t="s">
        <v>214</v>
      </c>
      <c r="AX88" s="756" t="s">
        <v>234</v>
      </c>
      <c r="AY88" s="756" t="s">
        <v>243</v>
      </c>
      <c r="AZ88" s="756" t="s">
        <v>251</v>
      </c>
      <c r="BA88" s="756" t="s">
        <v>259</v>
      </c>
      <c r="BB88" s="757" t="s">
        <v>266</v>
      </c>
    </row>
    <row r="89" spans="2:54" x14ac:dyDescent="0.25">
      <c r="B89" s="731" t="s">
        <v>186</v>
      </c>
      <c r="C89" s="732">
        <v>-46</v>
      </c>
      <c r="D89" s="733">
        <v>-44</v>
      </c>
      <c r="E89" s="733">
        <v>-39</v>
      </c>
      <c r="F89" s="733">
        <v>-38</v>
      </c>
      <c r="G89" s="733">
        <v>-38</v>
      </c>
      <c r="H89" s="733">
        <v>-39</v>
      </c>
      <c r="I89" s="734">
        <v>-42</v>
      </c>
      <c r="K89" s="731" t="s">
        <v>186</v>
      </c>
      <c r="L89" s="732">
        <v>-47</v>
      </c>
      <c r="M89" s="733">
        <v>-48</v>
      </c>
      <c r="N89" s="733">
        <v>-46</v>
      </c>
      <c r="O89" s="733">
        <v>-44</v>
      </c>
      <c r="P89" s="733">
        <v>-40</v>
      </c>
      <c r="Q89" s="733">
        <v>-40</v>
      </c>
      <c r="R89" s="734">
        <v>-42</v>
      </c>
      <c r="T89" s="735" t="s">
        <v>186</v>
      </c>
      <c r="U89" s="732">
        <v>-47</v>
      </c>
      <c r="V89" s="733">
        <v>-50</v>
      </c>
      <c r="W89" s="733">
        <v>-48</v>
      </c>
      <c r="X89" s="733">
        <v>-46</v>
      </c>
      <c r="Y89" s="733">
        <v>-46</v>
      </c>
      <c r="Z89" s="733">
        <v>-46</v>
      </c>
      <c r="AA89" s="734">
        <v>-49</v>
      </c>
      <c r="AC89" s="736" t="s">
        <v>186</v>
      </c>
      <c r="AD89" s="732">
        <v>-56</v>
      </c>
      <c r="AE89" s="733">
        <v>-60</v>
      </c>
      <c r="AF89" s="733">
        <v>-59</v>
      </c>
      <c r="AG89" s="733">
        <v>-57</v>
      </c>
      <c r="AH89" s="733">
        <v>-57</v>
      </c>
      <c r="AI89" s="733">
        <v>-54</v>
      </c>
      <c r="AJ89" s="734">
        <v>-54</v>
      </c>
      <c r="AL89" s="736" t="s">
        <v>186</v>
      </c>
      <c r="AM89" s="732"/>
      <c r="AN89" s="733"/>
      <c r="AO89" s="733">
        <v>-34</v>
      </c>
      <c r="AP89" s="733">
        <v>-29</v>
      </c>
      <c r="AQ89" s="733">
        <v>-28</v>
      </c>
      <c r="AR89" s="733">
        <v>-31</v>
      </c>
      <c r="AS89" s="734">
        <v>-35</v>
      </c>
      <c r="AU89" s="736" t="s">
        <v>186</v>
      </c>
      <c r="AV89" s="732">
        <v>-57</v>
      </c>
      <c r="AW89" s="733">
        <v>-54</v>
      </c>
      <c r="AX89" s="733">
        <v>-56</v>
      </c>
      <c r="AY89" s="733">
        <v>-55</v>
      </c>
      <c r="AZ89" s="733">
        <v>-51</v>
      </c>
      <c r="BA89" s="733">
        <v>-49</v>
      </c>
      <c r="BB89" s="734">
        <v>-53</v>
      </c>
    </row>
    <row r="90" spans="2:54" x14ac:dyDescent="0.25">
      <c r="B90" s="737" t="s">
        <v>213</v>
      </c>
      <c r="C90" s="738">
        <v>-36</v>
      </c>
      <c r="D90" s="739">
        <v>-39</v>
      </c>
      <c r="E90" s="739">
        <v>-37</v>
      </c>
      <c r="F90" s="739">
        <v>-35</v>
      </c>
      <c r="G90" s="739">
        <v>-36</v>
      </c>
      <c r="H90" s="739">
        <v>-37</v>
      </c>
      <c r="I90" s="740">
        <v>-41</v>
      </c>
      <c r="K90" s="737" t="s">
        <v>213</v>
      </c>
      <c r="L90" s="738">
        <v>-42</v>
      </c>
      <c r="M90" s="739">
        <v>-45</v>
      </c>
      <c r="N90" s="739">
        <v>-46</v>
      </c>
      <c r="O90" s="739">
        <v>-42</v>
      </c>
      <c r="P90" s="739">
        <v>-39</v>
      </c>
      <c r="Q90" s="739">
        <v>-38</v>
      </c>
      <c r="R90" s="740">
        <v>-41</v>
      </c>
      <c r="T90" s="741" t="s">
        <v>213</v>
      </c>
      <c r="U90" s="738">
        <v>-48</v>
      </c>
      <c r="V90" s="739">
        <v>-49</v>
      </c>
      <c r="W90" s="739">
        <v>-50</v>
      </c>
      <c r="X90" s="739">
        <v>-50</v>
      </c>
      <c r="Y90" s="739">
        <v>-46</v>
      </c>
      <c r="Z90" s="739">
        <v>-47</v>
      </c>
      <c r="AA90" s="740">
        <v>-48</v>
      </c>
      <c r="AC90" s="742" t="s">
        <v>213</v>
      </c>
      <c r="AD90" s="738">
        <v>-60</v>
      </c>
      <c r="AE90" s="739">
        <v>-62</v>
      </c>
      <c r="AF90" s="739">
        <v>-62</v>
      </c>
      <c r="AG90" s="739">
        <v>-60</v>
      </c>
      <c r="AH90" s="739">
        <v>-57</v>
      </c>
      <c r="AI90" s="739">
        <v>-56</v>
      </c>
      <c r="AJ90" s="740">
        <v>-57</v>
      </c>
      <c r="AL90" s="742" t="s">
        <v>213</v>
      </c>
      <c r="AM90" s="738"/>
      <c r="AN90" s="739"/>
      <c r="AO90" s="739">
        <v>-30</v>
      </c>
      <c r="AP90" s="739">
        <v>-29</v>
      </c>
      <c r="AQ90" s="739">
        <v>-29</v>
      </c>
      <c r="AR90" s="739">
        <v>-29</v>
      </c>
      <c r="AS90" s="740">
        <v>-33</v>
      </c>
      <c r="AU90" s="742" t="s">
        <v>213</v>
      </c>
      <c r="AV90" s="738">
        <v>-57</v>
      </c>
      <c r="AW90" s="739">
        <v>-58</v>
      </c>
      <c r="AX90" s="739">
        <v>-58</v>
      </c>
      <c r="AY90" s="739">
        <v>-56</v>
      </c>
      <c r="AZ90" s="739">
        <v>-54</v>
      </c>
      <c r="BA90" s="739">
        <v>-54</v>
      </c>
      <c r="BB90" s="740">
        <v>-52</v>
      </c>
    </row>
    <row r="91" spans="2:54" x14ac:dyDescent="0.25">
      <c r="B91" s="737" t="s">
        <v>233</v>
      </c>
      <c r="C91" s="743">
        <v>-35</v>
      </c>
      <c r="D91" s="739">
        <v>-36</v>
      </c>
      <c r="E91" s="744">
        <v>-37</v>
      </c>
      <c r="F91" s="744">
        <v>-34</v>
      </c>
      <c r="G91" s="744">
        <v>-35</v>
      </c>
      <c r="H91" s="744">
        <v>-36</v>
      </c>
      <c r="I91" s="745">
        <v>-40</v>
      </c>
      <c r="K91" s="737" t="s">
        <v>233</v>
      </c>
      <c r="L91" s="743">
        <v>-37</v>
      </c>
      <c r="M91" s="744">
        <v>-41</v>
      </c>
      <c r="N91" s="744">
        <v>-43</v>
      </c>
      <c r="O91" s="744">
        <v>-43</v>
      </c>
      <c r="P91" s="744">
        <v>-39</v>
      </c>
      <c r="Q91" s="744">
        <v>-38</v>
      </c>
      <c r="R91" s="745">
        <v>-38</v>
      </c>
      <c r="T91" s="741" t="s">
        <v>233</v>
      </c>
      <c r="U91" s="743">
        <v>-44</v>
      </c>
      <c r="V91" s="744">
        <v>-47</v>
      </c>
      <c r="W91" s="744">
        <v>-50</v>
      </c>
      <c r="X91" s="744">
        <v>-49</v>
      </c>
      <c r="Y91" s="744">
        <v>-46</v>
      </c>
      <c r="Z91" s="744">
        <v>-46</v>
      </c>
      <c r="AA91" s="745">
        <v>-46</v>
      </c>
      <c r="AC91" s="742" t="s">
        <v>233</v>
      </c>
      <c r="AD91" s="743">
        <v>-60</v>
      </c>
      <c r="AE91" s="744">
        <v>-60</v>
      </c>
      <c r="AF91" s="744">
        <v>-60</v>
      </c>
      <c r="AG91" s="744">
        <v>-58</v>
      </c>
      <c r="AH91" s="744">
        <v>-59</v>
      </c>
      <c r="AI91" s="744">
        <v>-56</v>
      </c>
      <c r="AJ91" s="745">
        <v>-55</v>
      </c>
      <c r="AL91" s="742" t="s">
        <v>233</v>
      </c>
      <c r="AM91" s="743"/>
      <c r="AN91" s="744"/>
      <c r="AO91" s="744">
        <v>-27</v>
      </c>
      <c r="AP91" s="744">
        <v>-25</v>
      </c>
      <c r="AQ91" s="744">
        <v>-27</v>
      </c>
      <c r="AR91" s="744">
        <v>-27</v>
      </c>
      <c r="AS91" s="745">
        <v>-32</v>
      </c>
      <c r="AU91" s="742" t="s">
        <v>233</v>
      </c>
      <c r="AV91" s="743">
        <v>-58</v>
      </c>
      <c r="AW91" s="744">
        <v>-57</v>
      </c>
      <c r="AX91" s="744">
        <v>-56</v>
      </c>
      <c r="AY91" s="744">
        <v>-54</v>
      </c>
      <c r="AZ91" s="744">
        <v>-53</v>
      </c>
      <c r="BA91" s="744">
        <v>-54</v>
      </c>
      <c r="BB91" s="745">
        <v>-52</v>
      </c>
    </row>
    <row r="92" spans="2:54" x14ac:dyDescent="0.25">
      <c r="B92" s="737" t="s">
        <v>215</v>
      </c>
      <c r="C92" s="743">
        <v>-34</v>
      </c>
      <c r="D92" s="739">
        <v>-32</v>
      </c>
      <c r="E92" s="744">
        <v>-32</v>
      </c>
      <c r="F92" s="744">
        <v>-31</v>
      </c>
      <c r="G92" s="744">
        <v>-33</v>
      </c>
      <c r="H92" s="744">
        <v>-36</v>
      </c>
      <c r="I92" s="745">
        <v>-39</v>
      </c>
      <c r="K92" s="737" t="s">
        <v>215</v>
      </c>
      <c r="L92" s="743">
        <v>-37</v>
      </c>
      <c r="M92" s="744">
        <v>-40</v>
      </c>
      <c r="N92" s="744">
        <v>-40</v>
      </c>
      <c r="O92" s="744">
        <v>-41</v>
      </c>
      <c r="P92" s="744">
        <v>-40</v>
      </c>
      <c r="Q92" s="744">
        <v>-37</v>
      </c>
      <c r="R92" s="745">
        <v>-42</v>
      </c>
      <c r="T92" s="741" t="s">
        <v>215</v>
      </c>
      <c r="U92" s="743">
        <v>-43</v>
      </c>
      <c r="V92" s="744">
        <v>-45</v>
      </c>
      <c r="W92" s="744">
        <v>-46</v>
      </c>
      <c r="X92" s="744">
        <v>-46</v>
      </c>
      <c r="Y92" s="744">
        <v>-46</v>
      </c>
      <c r="Z92" s="744">
        <v>-44</v>
      </c>
      <c r="AA92" s="745">
        <v>-45</v>
      </c>
      <c r="AC92" s="742" t="s">
        <v>215</v>
      </c>
      <c r="AD92" s="743">
        <v>-58</v>
      </c>
      <c r="AE92" s="744">
        <v>-59</v>
      </c>
      <c r="AF92" s="744">
        <v>-59</v>
      </c>
      <c r="AG92" s="744">
        <v>-60</v>
      </c>
      <c r="AH92" s="744">
        <v>-59</v>
      </c>
      <c r="AI92" s="744">
        <v>-57</v>
      </c>
      <c r="AJ92" s="745">
        <v>-56</v>
      </c>
      <c r="AL92" s="742" t="s">
        <v>215</v>
      </c>
      <c r="AM92" s="743"/>
      <c r="AN92" s="744">
        <v>-25</v>
      </c>
      <c r="AO92" s="744">
        <v>-25</v>
      </c>
      <c r="AP92" s="744">
        <v>-25</v>
      </c>
      <c r="AQ92" s="744">
        <v>-26</v>
      </c>
      <c r="AR92" s="744">
        <v>-25</v>
      </c>
      <c r="AS92" s="745">
        <v>-31</v>
      </c>
      <c r="AU92" s="742" t="s">
        <v>215</v>
      </c>
      <c r="AV92" s="743">
        <v>-53</v>
      </c>
      <c r="AW92" s="744">
        <v>-54</v>
      </c>
      <c r="AX92" s="744">
        <v>-53</v>
      </c>
      <c r="AY92" s="744">
        <v>-52</v>
      </c>
      <c r="AZ92" s="744">
        <v>-52</v>
      </c>
      <c r="BA92" s="744">
        <v>-53</v>
      </c>
      <c r="BB92" s="745">
        <v>-54</v>
      </c>
    </row>
    <row r="93" spans="2:54" x14ac:dyDescent="0.25">
      <c r="B93" s="737" t="s">
        <v>250</v>
      </c>
      <c r="C93" s="743">
        <v>-32</v>
      </c>
      <c r="D93" s="744">
        <v>-34</v>
      </c>
      <c r="E93" s="744">
        <v>-32</v>
      </c>
      <c r="F93" s="744">
        <v>-35</v>
      </c>
      <c r="G93" s="744">
        <v>-35</v>
      </c>
      <c r="H93" s="744">
        <v>-36</v>
      </c>
      <c r="I93" s="745">
        <v>-39</v>
      </c>
      <c r="K93" s="737" t="s">
        <v>250</v>
      </c>
      <c r="L93" s="743">
        <v>-32</v>
      </c>
      <c r="M93" s="744">
        <v>-38</v>
      </c>
      <c r="N93" s="744">
        <v>-39</v>
      </c>
      <c r="O93" s="744">
        <v>-39</v>
      </c>
      <c r="P93" s="744">
        <v>-38</v>
      </c>
      <c r="Q93" s="744">
        <v>-38</v>
      </c>
      <c r="R93" s="745">
        <v>-44</v>
      </c>
      <c r="T93" s="741" t="s">
        <v>250</v>
      </c>
      <c r="U93" s="743">
        <v>-44</v>
      </c>
      <c r="V93" s="744">
        <v>-45</v>
      </c>
      <c r="W93" s="744">
        <v>-43</v>
      </c>
      <c r="X93" s="744">
        <v>-41</v>
      </c>
      <c r="Y93" s="744">
        <v>-41</v>
      </c>
      <c r="Z93" s="744">
        <v>-42</v>
      </c>
      <c r="AA93" s="745">
        <v>-44</v>
      </c>
      <c r="AC93" s="742" t="s">
        <v>250</v>
      </c>
      <c r="AD93" s="743">
        <v>-54</v>
      </c>
      <c r="AE93" s="744">
        <v>-57</v>
      </c>
      <c r="AF93" s="744">
        <v>-57</v>
      </c>
      <c r="AG93" s="744">
        <v>-57</v>
      </c>
      <c r="AH93" s="744">
        <v>-56</v>
      </c>
      <c r="AI93" s="744">
        <v>-56</v>
      </c>
      <c r="AJ93" s="745">
        <v>-54</v>
      </c>
      <c r="AL93" s="742" t="s">
        <v>250</v>
      </c>
      <c r="AM93" s="743"/>
      <c r="AN93" s="744">
        <v>-29</v>
      </c>
      <c r="AO93" s="744">
        <v>-29</v>
      </c>
      <c r="AP93" s="744">
        <v>-26</v>
      </c>
      <c r="AQ93" s="744">
        <v>-26</v>
      </c>
      <c r="AR93" s="744">
        <v>-28</v>
      </c>
      <c r="AS93" s="745">
        <v>-30</v>
      </c>
      <c r="AU93" s="742" t="s">
        <v>250</v>
      </c>
      <c r="AV93" s="743">
        <v>-52</v>
      </c>
      <c r="AW93" s="744">
        <v>-52</v>
      </c>
      <c r="AX93" s="744">
        <v>-51</v>
      </c>
      <c r="AY93" s="744">
        <v>-50</v>
      </c>
      <c r="AZ93" s="744">
        <v>-49</v>
      </c>
      <c r="BA93" s="744">
        <v>-50</v>
      </c>
      <c r="BB93" s="745">
        <v>-52</v>
      </c>
    </row>
    <row r="94" spans="2:54" x14ac:dyDescent="0.25">
      <c r="B94" s="737" t="s">
        <v>258</v>
      </c>
      <c r="C94" s="743">
        <v>-30</v>
      </c>
      <c r="D94" s="744">
        <v>-34</v>
      </c>
      <c r="E94" s="744">
        <v>-33</v>
      </c>
      <c r="F94" s="744">
        <v>-35</v>
      </c>
      <c r="G94" s="744">
        <v>-35</v>
      </c>
      <c r="H94" s="744">
        <v>-35</v>
      </c>
      <c r="I94" s="745">
        <v>-34</v>
      </c>
      <c r="K94" s="737" t="s">
        <v>258</v>
      </c>
      <c r="L94" s="743">
        <v>-38</v>
      </c>
      <c r="M94" s="744">
        <v>-39</v>
      </c>
      <c r="N94" s="744">
        <v>-39</v>
      </c>
      <c r="O94" s="744">
        <v>-37</v>
      </c>
      <c r="P94" s="744">
        <v>-39</v>
      </c>
      <c r="Q94" s="744">
        <v>-37</v>
      </c>
      <c r="R94" s="745">
        <v>-41</v>
      </c>
      <c r="T94" s="741" t="s">
        <v>258</v>
      </c>
      <c r="U94" s="743">
        <v>-39</v>
      </c>
      <c r="V94" s="744">
        <v>-41</v>
      </c>
      <c r="W94" s="744">
        <v>-41</v>
      </c>
      <c r="X94" s="744">
        <v>-40</v>
      </c>
      <c r="Y94" s="744">
        <v>-39</v>
      </c>
      <c r="Z94" s="744">
        <v>-40</v>
      </c>
      <c r="AA94" s="745">
        <v>-42</v>
      </c>
      <c r="AC94" s="742" t="s">
        <v>258</v>
      </c>
      <c r="AD94" s="743">
        <v>-55</v>
      </c>
      <c r="AE94" s="744">
        <v>-59</v>
      </c>
      <c r="AF94" s="744">
        <v>-59</v>
      </c>
      <c r="AG94" s="744">
        <v>-58</v>
      </c>
      <c r="AH94" s="744">
        <v>-57</v>
      </c>
      <c r="AI94" s="744">
        <v>-56</v>
      </c>
      <c r="AJ94" s="745">
        <v>-52</v>
      </c>
      <c r="AL94" s="742" t="s">
        <v>258</v>
      </c>
      <c r="AM94" s="743"/>
      <c r="AN94" s="744">
        <v>-29</v>
      </c>
      <c r="AO94" s="744">
        <v>-27</v>
      </c>
      <c r="AP94" s="744">
        <v>-25</v>
      </c>
      <c r="AQ94" s="744">
        <v>-25</v>
      </c>
      <c r="AR94" s="744">
        <v>-26</v>
      </c>
      <c r="AS94" s="745">
        <v>-29</v>
      </c>
      <c r="AU94" s="742" t="s">
        <v>258</v>
      </c>
      <c r="AV94" s="743">
        <v>-51</v>
      </c>
      <c r="AW94" s="744">
        <v>-53</v>
      </c>
      <c r="AX94" s="744">
        <v>-52</v>
      </c>
      <c r="AY94" s="744">
        <v>-51</v>
      </c>
      <c r="AZ94" s="744">
        <v>-50</v>
      </c>
      <c r="BA94" s="744">
        <v>-49</v>
      </c>
      <c r="BB94" s="745">
        <v>-51</v>
      </c>
    </row>
    <row r="95" spans="2:54" x14ac:dyDescent="0.25">
      <c r="B95" s="737" t="s">
        <v>265</v>
      </c>
      <c r="C95" s="743">
        <v>-37</v>
      </c>
      <c r="D95" s="744">
        <v>-35</v>
      </c>
      <c r="E95" s="744">
        <v>-33</v>
      </c>
      <c r="F95" s="744">
        <v>-33</v>
      </c>
      <c r="G95" s="744">
        <v>-33</v>
      </c>
      <c r="H95" s="744">
        <v>-32</v>
      </c>
      <c r="I95" s="745">
        <v>-36</v>
      </c>
      <c r="K95" s="737" t="s">
        <v>265</v>
      </c>
      <c r="L95" s="743">
        <v>-34</v>
      </c>
      <c r="M95" s="744">
        <v>-42</v>
      </c>
      <c r="N95" s="744">
        <v>-41</v>
      </c>
      <c r="O95" s="744">
        <v>-39</v>
      </c>
      <c r="P95" s="744">
        <v>-43</v>
      </c>
      <c r="Q95" s="744">
        <v>-40</v>
      </c>
      <c r="R95" s="745">
        <v>-43</v>
      </c>
      <c r="T95" s="741" t="s">
        <v>265</v>
      </c>
      <c r="U95" s="743">
        <v>-45</v>
      </c>
      <c r="V95" s="744">
        <v>-46</v>
      </c>
      <c r="W95" s="744">
        <v>-45</v>
      </c>
      <c r="X95" s="744">
        <v>-45</v>
      </c>
      <c r="Y95" s="744">
        <v>-44</v>
      </c>
      <c r="Z95" s="744">
        <v>-46</v>
      </c>
      <c r="AA95" s="745">
        <v>-47</v>
      </c>
      <c r="AC95" s="742" t="s">
        <v>265</v>
      </c>
      <c r="AD95" s="743">
        <v>-57</v>
      </c>
      <c r="AE95" s="744">
        <v>-57</v>
      </c>
      <c r="AF95" s="744">
        <v>-57</v>
      </c>
      <c r="AG95" s="744">
        <v>-56</v>
      </c>
      <c r="AH95" s="744">
        <v>-55</v>
      </c>
      <c r="AI95" s="744">
        <v>-52</v>
      </c>
      <c r="AJ95" s="745">
        <v>-51</v>
      </c>
      <c r="AL95" s="742" t="s">
        <v>265</v>
      </c>
      <c r="AM95" s="743"/>
      <c r="AN95" s="744">
        <v>-29</v>
      </c>
      <c r="AO95" s="744">
        <v>-27</v>
      </c>
      <c r="AP95" s="744">
        <v>-29</v>
      </c>
      <c r="AQ95" s="744">
        <v>-28</v>
      </c>
      <c r="AR95" s="744">
        <v>-27</v>
      </c>
      <c r="AS95" s="745">
        <v>-30</v>
      </c>
      <c r="AU95" s="742" t="s">
        <v>265</v>
      </c>
      <c r="AV95" s="743">
        <v>-53</v>
      </c>
      <c r="AW95" s="744">
        <v>-52</v>
      </c>
      <c r="AX95" s="744">
        <v>-51</v>
      </c>
      <c r="AY95" s="744">
        <v>-49</v>
      </c>
      <c r="AZ95" s="744">
        <v>-49</v>
      </c>
      <c r="BA95" s="744">
        <v>-47</v>
      </c>
      <c r="BB95" s="745">
        <v>-48</v>
      </c>
    </row>
    <row r="96" spans="2:54" x14ac:dyDescent="0.25">
      <c r="B96" s="737" t="s">
        <v>273</v>
      </c>
      <c r="C96" s="743">
        <v>-34</v>
      </c>
      <c r="D96" s="744">
        <v>-31</v>
      </c>
      <c r="E96" s="744">
        <v>-31</v>
      </c>
      <c r="F96" s="744">
        <v>-33</v>
      </c>
      <c r="G96" s="744">
        <v>-36</v>
      </c>
      <c r="H96" s="744">
        <v>-37</v>
      </c>
      <c r="I96" s="745">
        <v>-40</v>
      </c>
      <c r="K96" s="737" t="s">
        <v>273</v>
      </c>
      <c r="L96" s="743">
        <v>-41</v>
      </c>
      <c r="M96" s="744">
        <v>-42</v>
      </c>
      <c r="N96" s="744">
        <v>-46</v>
      </c>
      <c r="O96" s="744">
        <v>-47</v>
      </c>
      <c r="P96" s="744">
        <v>-48</v>
      </c>
      <c r="Q96" s="744">
        <v>-48</v>
      </c>
      <c r="R96" s="745">
        <v>-45</v>
      </c>
      <c r="T96" s="741" t="s">
        <v>273</v>
      </c>
      <c r="U96" s="743">
        <v>-43</v>
      </c>
      <c r="V96" s="744">
        <v>-47</v>
      </c>
      <c r="W96" s="744">
        <v>-45</v>
      </c>
      <c r="X96" s="744">
        <v>-43</v>
      </c>
      <c r="Y96" s="744">
        <v>-42</v>
      </c>
      <c r="Z96" s="744">
        <v>-46</v>
      </c>
      <c r="AA96" s="745">
        <v>-50</v>
      </c>
      <c r="AC96" s="742" t="s">
        <v>273</v>
      </c>
      <c r="AD96" s="743">
        <v>-54</v>
      </c>
      <c r="AE96" s="744">
        <v>-53</v>
      </c>
      <c r="AF96" s="744">
        <v>-56</v>
      </c>
      <c r="AG96" s="744">
        <v>-54</v>
      </c>
      <c r="AH96" s="744">
        <v>-53</v>
      </c>
      <c r="AI96" s="744">
        <v>-51</v>
      </c>
      <c r="AJ96" s="745">
        <v>-55</v>
      </c>
      <c r="AL96" s="742" t="s">
        <v>273</v>
      </c>
      <c r="AM96" s="743"/>
      <c r="AN96" s="744">
        <v>-29</v>
      </c>
      <c r="AO96" s="744">
        <v>-28</v>
      </c>
      <c r="AP96" s="744">
        <v>-30</v>
      </c>
      <c r="AQ96" s="744">
        <v>-32</v>
      </c>
      <c r="AR96" s="744">
        <v>-29</v>
      </c>
      <c r="AS96" s="745">
        <v>-32</v>
      </c>
      <c r="AU96" s="742" t="s">
        <v>273</v>
      </c>
      <c r="AV96" s="743">
        <v>-49</v>
      </c>
      <c r="AW96" s="744">
        <v>-49</v>
      </c>
      <c r="AX96" s="744">
        <v>-50</v>
      </c>
      <c r="AY96" s="744">
        <v>-48</v>
      </c>
      <c r="AZ96" s="744">
        <v>-48</v>
      </c>
      <c r="BA96" s="744">
        <v>-47</v>
      </c>
      <c r="BB96" s="745">
        <v>-49</v>
      </c>
    </row>
    <row r="97" spans="2:54" x14ac:dyDescent="0.25">
      <c r="B97" s="737" t="s">
        <v>279</v>
      </c>
      <c r="C97" s="743">
        <v>-35</v>
      </c>
      <c r="D97" s="744">
        <v>-39</v>
      </c>
      <c r="E97" s="744">
        <v>-36</v>
      </c>
      <c r="F97" s="744">
        <v>-39</v>
      </c>
      <c r="G97" s="744">
        <v>-37</v>
      </c>
      <c r="H97" s="744">
        <v>-38</v>
      </c>
      <c r="I97" s="745">
        <v>-41</v>
      </c>
      <c r="K97" s="737" t="s">
        <v>279</v>
      </c>
      <c r="L97" s="743">
        <v>-37</v>
      </c>
      <c r="M97" s="744">
        <v>-37</v>
      </c>
      <c r="N97" s="744">
        <v>-39</v>
      </c>
      <c r="O97" s="744">
        <v>-41</v>
      </c>
      <c r="P97" s="744">
        <v>-46</v>
      </c>
      <c r="Q97" s="744">
        <v>-45</v>
      </c>
      <c r="R97" s="745">
        <v>-46</v>
      </c>
      <c r="T97" s="741" t="s">
        <v>279</v>
      </c>
      <c r="U97" s="743">
        <v>-40</v>
      </c>
      <c r="V97" s="744">
        <v>-41</v>
      </c>
      <c r="W97" s="744">
        <v>-42</v>
      </c>
      <c r="X97" s="744">
        <v>-41</v>
      </c>
      <c r="Y97" s="744">
        <v>-39</v>
      </c>
      <c r="Z97" s="744">
        <v>-42</v>
      </c>
      <c r="AA97" s="745">
        <v>-44</v>
      </c>
      <c r="AC97" s="742" t="s">
        <v>279</v>
      </c>
      <c r="AD97" s="743">
        <v>-52</v>
      </c>
      <c r="AE97" s="744">
        <v>-52</v>
      </c>
      <c r="AF97" s="744">
        <v>-52</v>
      </c>
      <c r="AG97" s="744">
        <v>-52</v>
      </c>
      <c r="AH97" s="744">
        <v>-49</v>
      </c>
      <c r="AI97" s="744">
        <v>-51</v>
      </c>
      <c r="AJ97" s="745">
        <v>-50</v>
      </c>
      <c r="AL97" s="742" t="s">
        <v>279</v>
      </c>
      <c r="AM97" s="743" t="s">
        <v>1049</v>
      </c>
      <c r="AN97" s="744">
        <v>-25</v>
      </c>
      <c r="AO97" s="744">
        <v>-28</v>
      </c>
      <c r="AP97" s="744">
        <v>-30</v>
      </c>
      <c r="AQ97" s="744">
        <v>-27</v>
      </c>
      <c r="AR97" s="744">
        <v>-32</v>
      </c>
      <c r="AS97" s="745">
        <v>-33</v>
      </c>
      <c r="AU97" s="742" t="s">
        <v>279</v>
      </c>
      <c r="AV97" s="743">
        <v>-47</v>
      </c>
      <c r="AW97" s="744">
        <v>-44</v>
      </c>
      <c r="AX97" s="744">
        <v>-45</v>
      </c>
      <c r="AY97" s="744">
        <v>-44</v>
      </c>
      <c r="AZ97" s="744">
        <v>-44</v>
      </c>
      <c r="BA97" s="744">
        <v>-47</v>
      </c>
      <c r="BB97" s="745">
        <v>-46</v>
      </c>
    </row>
    <row r="98" spans="2:54" ht="15.75" thickBot="1" x14ac:dyDescent="0.3">
      <c r="B98" s="746" t="s">
        <v>285</v>
      </c>
      <c r="C98" s="747" t="s">
        <v>1049</v>
      </c>
      <c r="D98" s="748" t="s">
        <v>1049</v>
      </c>
      <c r="E98" s="748" t="s">
        <v>1049</v>
      </c>
      <c r="F98" s="748" t="s">
        <v>1049</v>
      </c>
      <c r="G98" s="748" t="s">
        <v>1049</v>
      </c>
      <c r="H98" s="748" t="s">
        <v>1049</v>
      </c>
      <c r="I98" s="749" t="s">
        <v>1049</v>
      </c>
      <c r="K98" s="746" t="s">
        <v>285</v>
      </c>
      <c r="L98" s="747" t="s">
        <v>1049</v>
      </c>
      <c r="M98" s="748" t="s">
        <v>1049</v>
      </c>
      <c r="N98" s="748" t="s">
        <v>1049</v>
      </c>
      <c r="O98" s="748" t="s">
        <v>1049</v>
      </c>
      <c r="P98" s="748" t="s">
        <v>1049</v>
      </c>
      <c r="Q98" s="748" t="s">
        <v>1049</v>
      </c>
      <c r="R98" s="749" t="s">
        <v>1049</v>
      </c>
      <c r="T98" s="750" t="s">
        <v>285</v>
      </c>
      <c r="U98" s="747" t="s">
        <v>1049</v>
      </c>
      <c r="V98" s="748" t="s">
        <v>1049</v>
      </c>
      <c r="W98" s="748" t="s">
        <v>1049</v>
      </c>
      <c r="X98" s="748" t="s">
        <v>1049</v>
      </c>
      <c r="Y98" s="748" t="s">
        <v>1049</v>
      </c>
      <c r="Z98" s="748" t="s">
        <v>1049</v>
      </c>
      <c r="AA98" s="749" t="s">
        <v>1049</v>
      </c>
      <c r="AC98" s="751" t="s">
        <v>285</v>
      </c>
      <c r="AD98" s="747" t="s">
        <v>1049</v>
      </c>
      <c r="AE98" s="748" t="s">
        <v>1049</v>
      </c>
      <c r="AF98" s="748" t="s">
        <v>1049</v>
      </c>
      <c r="AG98" s="748" t="s">
        <v>1049</v>
      </c>
      <c r="AH98" s="748" t="s">
        <v>1049</v>
      </c>
      <c r="AI98" s="748" t="s">
        <v>1049</v>
      </c>
      <c r="AJ98" s="749" t="s">
        <v>1049</v>
      </c>
      <c r="AL98" s="751" t="s">
        <v>285</v>
      </c>
      <c r="AM98" s="747" t="s">
        <v>1049</v>
      </c>
      <c r="AN98" s="748" t="s">
        <v>1049</v>
      </c>
      <c r="AO98" s="748" t="s">
        <v>1049</v>
      </c>
      <c r="AP98" s="748" t="s">
        <v>1049</v>
      </c>
      <c r="AQ98" s="748" t="s">
        <v>1049</v>
      </c>
      <c r="AR98" s="748" t="s">
        <v>1049</v>
      </c>
      <c r="AS98" s="749" t="s">
        <v>1049</v>
      </c>
      <c r="AU98" s="751" t="s">
        <v>285</v>
      </c>
      <c r="AV98" s="747" t="s">
        <v>1049</v>
      </c>
      <c r="AW98" s="748" t="s">
        <v>1049</v>
      </c>
      <c r="AX98" s="748" t="s">
        <v>1049</v>
      </c>
      <c r="AY98" s="748" t="s">
        <v>1049</v>
      </c>
      <c r="AZ98" s="748" t="s">
        <v>1049</v>
      </c>
      <c r="BA98" s="748" t="s">
        <v>1049</v>
      </c>
      <c r="BB98" s="749" t="s">
        <v>1049</v>
      </c>
    </row>
    <row r="99" spans="2:54" ht="15.75" thickBot="1" x14ac:dyDescent="0.3">
      <c r="B99" s="752"/>
      <c r="C99" s="753"/>
      <c r="D99" s="753"/>
      <c r="E99" s="753"/>
      <c r="F99" s="753"/>
      <c r="G99" s="753"/>
      <c r="H99" s="753"/>
      <c r="I99" s="753"/>
      <c r="K99" s="752"/>
      <c r="L99" s="753"/>
      <c r="M99" s="753"/>
      <c r="N99" s="753"/>
      <c r="O99" s="753"/>
      <c r="P99" s="753"/>
      <c r="Q99" s="753"/>
      <c r="R99" s="753"/>
      <c r="T99" s="754"/>
      <c r="U99" s="753"/>
      <c r="V99" s="753"/>
      <c r="W99" s="753"/>
      <c r="X99" s="753"/>
      <c r="Y99" s="753"/>
      <c r="Z99" s="753"/>
      <c r="AA99" s="753"/>
      <c r="AC99" s="755"/>
      <c r="AD99" s="753"/>
      <c r="AE99" s="753"/>
      <c r="AF99" s="753"/>
      <c r="AG99" s="753"/>
      <c r="AH99" s="753"/>
      <c r="AI99" s="753"/>
      <c r="AJ99" s="753"/>
      <c r="AL99" s="755"/>
      <c r="AM99" s="753"/>
      <c r="AN99" s="753"/>
      <c r="AO99" s="753"/>
      <c r="AP99" s="753"/>
      <c r="AQ99" s="753"/>
      <c r="AR99" s="753"/>
      <c r="AS99" s="753"/>
      <c r="AU99" s="755"/>
      <c r="AV99" s="753"/>
      <c r="AW99" s="753"/>
      <c r="AX99" s="753"/>
      <c r="AY99" s="753"/>
      <c r="AZ99" s="753"/>
      <c r="BA99" s="753"/>
      <c r="BB99" s="753"/>
    </row>
    <row r="100" spans="2:54" ht="15.75" thickBot="1" x14ac:dyDescent="0.3">
      <c r="B100" s="726" t="s">
        <v>1036</v>
      </c>
      <c r="C100" s="756" t="s">
        <v>187</v>
      </c>
      <c r="D100" s="756" t="s">
        <v>214</v>
      </c>
      <c r="E100" s="756" t="s">
        <v>234</v>
      </c>
      <c r="F100" s="756" t="s">
        <v>243</v>
      </c>
      <c r="G100" s="756" t="s">
        <v>251</v>
      </c>
      <c r="H100" s="756" t="s">
        <v>259</v>
      </c>
      <c r="I100" s="757" t="s">
        <v>266</v>
      </c>
      <c r="K100" s="726" t="s">
        <v>1036</v>
      </c>
      <c r="L100" s="756" t="s">
        <v>187</v>
      </c>
      <c r="M100" s="756" t="s">
        <v>214</v>
      </c>
      <c r="N100" s="756" t="s">
        <v>234</v>
      </c>
      <c r="O100" s="756" t="s">
        <v>243</v>
      </c>
      <c r="P100" s="756" t="s">
        <v>251</v>
      </c>
      <c r="Q100" s="756" t="s">
        <v>259</v>
      </c>
      <c r="R100" s="757" t="s">
        <v>266</v>
      </c>
      <c r="T100" s="729" t="s">
        <v>1036</v>
      </c>
      <c r="U100" s="756" t="s">
        <v>187</v>
      </c>
      <c r="V100" s="756" t="s">
        <v>214</v>
      </c>
      <c r="W100" s="756" t="s">
        <v>234</v>
      </c>
      <c r="X100" s="756" t="s">
        <v>243</v>
      </c>
      <c r="Y100" s="756" t="s">
        <v>251</v>
      </c>
      <c r="Z100" s="756" t="s">
        <v>259</v>
      </c>
      <c r="AA100" s="757" t="s">
        <v>266</v>
      </c>
      <c r="AC100" s="730" t="s">
        <v>1036</v>
      </c>
      <c r="AD100" s="756" t="s">
        <v>187</v>
      </c>
      <c r="AE100" s="756" t="s">
        <v>214</v>
      </c>
      <c r="AF100" s="756" t="s">
        <v>234</v>
      </c>
      <c r="AG100" s="756" t="s">
        <v>243</v>
      </c>
      <c r="AH100" s="756" t="s">
        <v>251</v>
      </c>
      <c r="AI100" s="756" t="s">
        <v>259</v>
      </c>
      <c r="AJ100" s="757" t="s">
        <v>266</v>
      </c>
      <c r="AL100" s="730" t="s">
        <v>1036</v>
      </c>
      <c r="AM100" s="756" t="s">
        <v>187</v>
      </c>
      <c r="AN100" s="756" t="s">
        <v>214</v>
      </c>
      <c r="AO100" s="756" t="s">
        <v>234</v>
      </c>
      <c r="AP100" s="756" t="s">
        <v>243</v>
      </c>
      <c r="AQ100" s="756" t="s">
        <v>251</v>
      </c>
      <c r="AR100" s="756" t="s">
        <v>259</v>
      </c>
      <c r="AS100" s="757" t="s">
        <v>266</v>
      </c>
      <c r="AU100" s="730" t="s">
        <v>1036</v>
      </c>
      <c r="AV100" s="756" t="s">
        <v>187</v>
      </c>
      <c r="AW100" s="756" t="s">
        <v>214</v>
      </c>
      <c r="AX100" s="756" t="s">
        <v>234</v>
      </c>
      <c r="AY100" s="756" t="s">
        <v>243</v>
      </c>
      <c r="AZ100" s="756" t="s">
        <v>251</v>
      </c>
      <c r="BA100" s="756" t="s">
        <v>259</v>
      </c>
      <c r="BB100" s="757" t="s">
        <v>266</v>
      </c>
    </row>
    <row r="101" spans="2:54" x14ac:dyDescent="0.25">
      <c r="B101" s="731" t="s">
        <v>186</v>
      </c>
      <c r="C101" s="732">
        <v>-22</v>
      </c>
      <c r="D101" s="733">
        <v>-18</v>
      </c>
      <c r="E101" s="733">
        <v>-18</v>
      </c>
      <c r="F101" s="733">
        <v>-15</v>
      </c>
      <c r="G101" s="733">
        <v>-18</v>
      </c>
      <c r="H101" s="733">
        <v>-15</v>
      </c>
      <c r="I101" s="734">
        <v>-20</v>
      </c>
      <c r="K101" s="731" t="s">
        <v>186</v>
      </c>
      <c r="L101" s="732">
        <v>-20</v>
      </c>
      <c r="M101" s="733">
        <v>-21</v>
      </c>
      <c r="N101" s="733">
        <v>-22</v>
      </c>
      <c r="O101" s="733">
        <v>-20</v>
      </c>
      <c r="P101" s="733">
        <v>-20</v>
      </c>
      <c r="Q101" s="733">
        <v>-19</v>
      </c>
      <c r="R101" s="734">
        <v>-20</v>
      </c>
      <c r="T101" s="735" t="s">
        <v>186</v>
      </c>
      <c r="U101" s="732">
        <v>-33</v>
      </c>
      <c r="V101" s="733">
        <v>-32</v>
      </c>
      <c r="W101" s="733">
        <v>-28</v>
      </c>
      <c r="X101" s="733">
        <v>-25</v>
      </c>
      <c r="Y101" s="733">
        <v>-25</v>
      </c>
      <c r="Z101" s="733">
        <v>-28</v>
      </c>
      <c r="AA101" s="734">
        <v>-29</v>
      </c>
      <c r="AC101" s="736" t="s">
        <v>186</v>
      </c>
      <c r="AD101" s="732">
        <v>-45</v>
      </c>
      <c r="AE101" s="733">
        <v>-37</v>
      </c>
      <c r="AF101" s="733">
        <v>-38</v>
      </c>
      <c r="AG101" s="733">
        <v>-37</v>
      </c>
      <c r="AH101" s="733">
        <v>-38</v>
      </c>
      <c r="AI101" s="733">
        <v>-40</v>
      </c>
      <c r="AJ101" s="734">
        <v>-36</v>
      </c>
      <c r="AL101" s="736" t="s">
        <v>186</v>
      </c>
      <c r="AM101" s="732"/>
      <c r="AN101" s="733"/>
      <c r="AO101" s="733">
        <v>-24</v>
      </c>
      <c r="AP101" s="733">
        <v>-23</v>
      </c>
      <c r="AQ101" s="733">
        <v>-21</v>
      </c>
      <c r="AR101" s="733">
        <v>-21</v>
      </c>
      <c r="AS101" s="734">
        <v>-22</v>
      </c>
      <c r="AU101" s="736" t="s">
        <v>186</v>
      </c>
      <c r="AV101" s="732">
        <v>-40</v>
      </c>
      <c r="AW101" s="733">
        <v>-34</v>
      </c>
      <c r="AX101" s="733">
        <v>-35</v>
      </c>
      <c r="AY101" s="733">
        <v>-32</v>
      </c>
      <c r="AZ101" s="733">
        <v>-30</v>
      </c>
      <c r="BA101" s="733">
        <v>-33</v>
      </c>
      <c r="BB101" s="734">
        <v>-42</v>
      </c>
    </row>
    <row r="102" spans="2:54" x14ac:dyDescent="0.25">
      <c r="B102" s="737" t="s">
        <v>213</v>
      </c>
      <c r="C102" s="738">
        <v>-18</v>
      </c>
      <c r="D102" s="739">
        <v>-18</v>
      </c>
      <c r="E102" s="739">
        <v>-21</v>
      </c>
      <c r="F102" s="739">
        <v>-19</v>
      </c>
      <c r="G102" s="739">
        <v>-17</v>
      </c>
      <c r="H102" s="739">
        <v>-17</v>
      </c>
      <c r="I102" s="740">
        <v>-20</v>
      </c>
      <c r="K102" s="737" t="s">
        <v>213</v>
      </c>
      <c r="L102" s="738">
        <v>-22</v>
      </c>
      <c r="M102" s="739">
        <v>-21</v>
      </c>
      <c r="N102" s="739">
        <v>-21</v>
      </c>
      <c r="O102" s="739">
        <v>-20</v>
      </c>
      <c r="P102" s="739">
        <v>-19</v>
      </c>
      <c r="Q102" s="739">
        <v>-19</v>
      </c>
      <c r="R102" s="740">
        <v>-18</v>
      </c>
      <c r="T102" s="741" t="s">
        <v>213</v>
      </c>
      <c r="U102" s="738">
        <v>-32</v>
      </c>
      <c r="V102" s="739">
        <v>-27</v>
      </c>
      <c r="W102" s="739">
        <v>-27</v>
      </c>
      <c r="X102" s="739">
        <v>-31</v>
      </c>
      <c r="Y102" s="739">
        <v>-33</v>
      </c>
      <c r="Z102" s="739">
        <v>-31</v>
      </c>
      <c r="AA102" s="740">
        <v>-34</v>
      </c>
      <c r="AC102" s="742" t="s">
        <v>213</v>
      </c>
      <c r="AD102" s="738">
        <v>-35</v>
      </c>
      <c r="AE102" s="739">
        <v>-33</v>
      </c>
      <c r="AF102" s="739">
        <v>-36</v>
      </c>
      <c r="AG102" s="739">
        <v>-40</v>
      </c>
      <c r="AH102" s="739">
        <v>-38</v>
      </c>
      <c r="AI102" s="739">
        <v>-42</v>
      </c>
      <c r="AJ102" s="740">
        <v>-40</v>
      </c>
      <c r="AL102" s="742" t="s">
        <v>213</v>
      </c>
      <c r="AM102" s="738"/>
      <c r="AN102" s="739"/>
      <c r="AO102" s="739">
        <v>-22</v>
      </c>
      <c r="AP102" s="739">
        <v>-20</v>
      </c>
      <c r="AQ102" s="739">
        <v>-20</v>
      </c>
      <c r="AR102" s="739">
        <v>-21</v>
      </c>
      <c r="AS102" s="740">
        <v>-22</v>
      </c>
      <c r="AU102" s="742" t="s">
        <v>213</v>
      </c>
      <c r="AV102" s="738">
        <v>-43</v>
      </c>
      <c r="AW102" s="739">
        <v>-39</v>
      </c>
      <c r="AX102" s="739">
        <v>-35</v>
      </c>
      <c r="AY102" s="739">
        <v>-32</v>
      </c>
      <c r="AZ102" s="739">
        <v>-31</v>
      </c>
      <c r="BA102" s="739">
        <v>-35</v>
      </c>
      <c r="BB102" s="740">
        <v>-41</v>
      </c>
    </row>
    <row r="103" spans="2:54" x14ac:dyDescent="0.25">
      <c r="B103" s="737" t="s">
        <v>233</v>
      </c>
      <c r="C103" s="743">
        <v>-15</v>
      </c>
      <c r="D103" s="744">
        <v>-15</v>
      </c>
      <c r="E103" s="744">
        <v>-18</v>
      </c>
      <c r="F103" s="744">
        <v>-15</v>
      </c>
      <c r="G103" s="744">
        <v>-14</v>
      </c>
      <c r="H103" s="744">
        <v>-18</v>
      </c>
      <c r="I103" s="745">
        <v>-22</v>
      </c>
      <c r="K103" s="737" t="s">
        <v>233</v>
      </c>
      <c r="L103" s="743">
        <v>-20</v>
      </c>
      <c r="M103" s="744">
        <v>-21</v>
      </c>
      <c r="N103" s="744">
        <v>-20</v>
      </c>
      <c r="O103" s="744">
        <v>-19</v>
      </c>
      <c r="P103" s="744">
        <v>-18</v>
      </c>
      <c r="Q103" s="744">
        <v>-17</v>
      </c>
      <c r="R103" s="745">
        <v>-17</v>
      </c>
      <c r="T103" s="741" t="s">
        <v>233</v>
      </c>
      <c r="U103" s="743">
        <v>-29</v>
      </c>
      <c r="V103" s="744">
        <v>-28</v>
      </c>
      <c r="W103" s="744">
        <v>-28</v>
      </c>
      <c r="X103" s="744">
        <v>-28</v>
      </c>
      <c r="Y103" s="744">
        <v>-31</v>
      </c>
      <c r="Z103" s="744">
        <v>-31</v>
      </c>
      <c r="AA103" s="745">
        <v>-31</v>
      </c>
      <c r="AC103" s="742" t="s">
        <v>233</v>
      </c>
      <c r="AD103" s="743">
        <v>-40</v>
      </c>
      <c r="AE103" s="744">
        <v>-38</v>
      </c>
      <c r="AF103" s="744">
        <v>-35</v>
      </c>
      <c r="AG103" s="744">
        <v>-37</v>
      </c>
      <c r="AH103" s="744">
        <v>-41</v>
      </c>
      <c r="AI103" s="744">
        <v>-40</v>
      </c>
      <c r="AJ103" s="745">
        <v>-43</v>
      </c>
      <c r="AL103" s="742" t="s">
        <v>233</v>
      </c>
      <c r="AM103" s="743"/>
      <c r="AN103" s="744"/>
      <c r="AO103" s="744">
        <v>-20</v>
      </c>
      <c r="AP103" s="744">
        <v>-19</v>
      </c>
      <c r="AQ103" s="744">
        <v>-20</v>
      </c>
      <c r="AR103" s="744">
        <v>-21</v>
      </c>
      <c r="AS103" s="745">
        <v>-23</v>
      </c>
      <c r="AU103" s="742" t="s">
        <v>233</v>
      </c>
      <c r="AV103" s="743">
        <v>-38</v>
      </c>
      <c r="AW103" s="744">
        <v>-35</v>
      </c>
      <c r="AX103" s="744">
        <v>-33</v>
      </c>
      <c r="AY103" s="744">
        <v>-32</v>
      </c>
      <c r="AZ103" s="744">
        <v>-30</v>
      </c>
      <c r="BA103" s="744">
        <v>-33</v>
      </c>
      <c r="BB103" s="745">
        <v>-40</v>
      </c>
    </row>
    <row r="104" spans="2:54" x14ac:dyDescent="0.25">
      <c r="B104" s="737" t="s">
        <v>215</v>
      </c>
      <c r="C104" s="743">
        <v>-11</v>
      </c>
      <c r="D104" s="744">
        <v>-13</v>
      </c>
      <c r="E104" s="744">
        <v>-11</v>
      </c>
      <c r="F104" s="744">
        <v>-11</v>
      </c>
      <c r="G104" s="744">
        <v>-12</v>
      </c>
      <c r="H104" s="744">
        <v>-19</v>
      </c>
      <c r="I104" s="745">
        <v>-20</v>
      </c>
      <c r="K104" s="737" t="s">
        <v>215</v>
      </c>
      <c r="L104" s="743">
        <v>-20</v>
      </c>
      <c r="M104" s="744">
        <v>-18</v>
      </c>
      <c r="N104" s="744">
        <v>-19</v>
      </c>
      <c r="O104" s="744">
        <v>-18</v>
      </c>
      <c r="P104" s="744">
        <v>-21</v>
      </c>
      <c r="Q104" s="744">
        <v>-15</v>
      </c>
      <c r="R104" s="745">
        <v>-15</v>
      </c>
      <c r="T104" s="741" t="s">
        <v>215</v>
      </c>
      <c r="U104" s="743">
        <v>-28</v>
      </c>
      <c r="V104" s="744">
        <v>-31</v>
      </c>
      <c r="W104" s="744">
        <v>-31</v>
      </c>
      <c r="X104" s="744">
        <v>-32</v>
      </c>
      <c r="Y104" s="744">
        <v>-33</v>
      </c>
      <c r="Z104" s="744">
        <v>-33</v>
      </c>
      <c r="AA104" s="745">
        <v>-35</v>
      </c>
      <c r="AC104" s="742" t="s">
        <v>215</v>
      </c>
      <c r="AD104" s="743">
        <v>-40</v>
      </c>
      <c r="AE104" s="744">
        <v>-42</v>
      </c>
      <c r="AF104" s="744">
        <v>-42</v>
      </c>
      <c r="AG104" s="744">
        <v>-41</v>
      </c>
      <c r="AH104" s="744">
        <v>-39</v>
      </c>
      <c r="AI104" s="744">
        <v>-40</v>
      </c>
      <c r="AJ104" s="745">
        <v>-41</v>
      </c>
      <c r="AL104" s="742" t="s">
        <v>215</v>
      </c>
      <c r="AM104" s="743"/>
      <c r="AN104" s="744">
        <v>-19</v>
      </c>
      <c r="AO104" s="744">
        <v>-20</v>
      </c>
      <c r="AP104" s="744">
        <v>-20</v>
      </c>
      <c r="AQ104" s="744">
        <v>-20</v>
      </c>
      <c r="AR104" s="744">
        <v>-20</v>
      </c>
      <c r="AS104" s="745">
        <v>-22</v>
      </c>
      <c r="AU104" s="742" t="s">
        <v>215</v>
      </c>
      <c r="AV104" s="743">
        <v>-30</v>
      </c>
      <c r="AW104" s="744">
        <v>-33</v>
      </c>
      <c r="AX104" s="744">
        <v>-35</v>
      </c>
      <c r="AY104" s="744">
        <v>-34</v>
      </c>
      <c r="AZ104" s="744">
        <v>-36</v>
      </c>
      <c r="BA104" s="744">
        <v>-34</v>
      </c>
      <c r="BB104" s="745">
        <v>-39</v>
      </c>
    </row>
    <row r="105" spans="2:54" x14ac:dyDescent="0.25">
      <c r="B105" s="737" t="s">
        <v>250</v>
      </c>
      <c r="C105" s="743">
        <v>-13</v>
      </c>
      <c r="D105" s="744">
        <v>-15</v>
      </c>
      <c r="E105" s="744">
        <v>-14</v>
      </c>
      <c r="F105" s="744">
        <v>-14</v>
      </c>
      <c r="G105" s="744">
        <v>-11</v>
      </c>
      <c r="H105" s="744">
        <v>-20</v>
      </c>
      <c r="I105" s="745">
        <v>-23</v>
      </c>
      <c r="K105" s="737" t="s">
        <v>250</v>
      </c>
      <c r="L105" s="743">
        <v>-19</v>
      </c>
      <c r="M105" s="744">
        <v>-18</v>
      </c>
      <c r="N105" s="744">
        <v>-17</v>
      </c>
      <c r="O105" s="744">
        <v>-20</v>
      </c>
      <c r="P105" s="744">
        <v>-17</v>
      </c>
      <c r="Q105" s="744">
        <v>-17</v>
      </c>
      <c r="R105" s="745">
        <v>-16</v>
      </c>
      <c r="T105" s="741" t="s">
        <v>250</v>
      </c>
      <c r="U105" s="743">
        <v>-28</v>
      </c>
      <c r="V105" s="744">
        <v>-32</v>
      </c>
      <c r="W105" s="744">
        <v>-35</v>
      </c>
      <c r="X105" s="744">
        <v>-33</v>
      </c>
      <c r="Y105" s="744">
        <v>-33</v>
      </c>
      <c r="Z105" s="744">
        <v>-30</v>
      </c>
      <c r="AA105" s="745">
        <v>-32</v>
      </c>
      <c r="AC105" s="742" t="s">
        <v>250</v>
      </c>
      <c r="AD105" s="743">
        <v>-38</v>
      </c>
      <c r="AE105" s="744">
        <v>-38</v>
      </c>
      <c r="AF105" s="744">
        <v>-40</v>
      </c>
      <c r="AG105" s="744">
        <v>-39</v>
      </c>
      <c r="AH105" s="744">
        <v>-37</v>
      </c>
      <c r="AI105" s="744">
        <v>-40</v>
      </c>
      <c r="AJ105" s="745">
        <v>-42</v>
      </c>
      <c r="AL105" s="742" t="s">
        <v>250</v>
      </c>
      <c r="AM105" s="743"/>
      <c r="AN105" s="744">
        <v>-22</v>
      </c>
      <c r="AO105" s="744">
        <v>-20</v>
      </c>
      <c r="AP105" s="744">
        <v>-19</v>
      </c>
      <c r="AQ105" s="744">
        <v>-19</v>
      </c>
      <c r="AR105" s="744">
        <v>-21</v>
      </c>
      <c r="AS105" s="745">
        <v>-24</v>
      </c>
      <c r="AU105" s="742" t="s">
        <v>250</v>
      </c>
      <c r="AV105" s="743">
        <v>-33</v>
      </c>
      <c r="AW105" s="744">
        <v>-31</v>
      </c>
      <c r="AX105" s="744">
        <v>-30</v>
      </c>
      <c r="AY105" s="744">
        <v>-34</v>
      </c>
      <c r="AZ105" s="744">
        <v>-35</v>
      </c>
      <c r="BA105" s="744">
        <v>-32</v>
      </c>
      <c r="BB105" s="745">
        <v>-36</v>
      </c>
    </row>
    <row r="106" spans="2:54" x14ac:dyDescent="0.25">
      <c r="B106" s="737" t="s">
        <v>258</v>
      </c>
      <c r="C106" s="743">
        <v>-18</v>
      </c>
      <c r="D106" s="744">
        <v>-16</v>
      </c>
      <c r="E106" s="744">
        <v>-18</v>
      </c>
      <c r="F106" s="744">
        <v>-17</v>
      </c>
      <c r="G106" s="744">
        <v>-18</v>
      </c>
      <c r="H106" s="744">
        <v>-20</v>
      </c>
      <c r="I106" s="745">
        <v>-19</v>
      </c>
      <c r="K106" s="737" t="s">
        <v>258</v>
      </c>
      <c r="L106" s="743">
        <v>-16</v>
      </c>
      <c r="M106" s="744">
        <v>-18</v>
      </c>
      <c r="N106" s="744">
        <v>-18</v>
      </c>
      <c r="O106" s="744">
        <v>-18</v>
      </c>
      <c r="P106" s="744">
        <v>-18</v>
      </c>
      <c r="Q106" s="744">
        <v>-21</v>
      </c>
      <c r="R106" s="745">
        <v>-21</v>
      </c>
      <c r="T106" s="741" t="s">
        <v>258</v>
      </c>
      <c r="U106" s="743">
        <v>-27</v>
      </c>
      <c r="V106" s="744">
        <v>-27</v>
      </c>
      <c r="W106" s="744">
        <v>-29</v>
      </c>
      <c r="X106" s="744">
        <v>-30</v>
      </c>
      <c r="Y106" s="744">
        <v>-28</v>
      </c>
      <c r="Z106" s="744">
        <v>-27</v>
      </c>
      <c r="AA106" s="745">
        <v>-27</v>
      </c>
      <c r="AC106" s="742" t="s">
        <v>258</v>
      </c>
      <c r="AD106" s="743">
        <v>-43</v>
      </c>
      <c r="AE106" s="744">
        <v>-41</v>
      </c>
      <c r="AF106" s="744">
        <v>-40</v>
      </c>
      <c r="AG106" s="744">
        <v>-44</v>
      </c>
      <c r="AH106" s="744">
        <v>-47</v>
      </c>
      <c r="AI106" s="744">
        <v>-44</v>
      </c>
      <c r="AJ106" s="745">
        <v>-42</v>
      </c>
      <c r="AL106" s="742" t="s">
        <v>258</v>
      </c>
      <c r="AM106" s="743"/>
      <c r="AN106" s="744">
        <v>-21</v>
      </c>
      <c r="AO106" s="744">
        <v>-20</v>
      </c>
      <c r="AP106" s="744">
        <v>-20</v>
      </c>
      <c r="AQ106" s="744">
        <v>-19</v>
      </c>
      <c r="AR106" s="744">
        <v>-22</v>
      </c>
      <c r="AS106" s="745">
        <v>-21</v>
      </c>
      <c r="AU106" s="742" t="s">
        <v>258</v>
      </c>
      <c r="AV106" s="743">
        <v>-28</v>
      </c>
      <c r="AW106" s="744">
        <v>-25</v>
      </c>
      <c r="AX106" s="744">
        <v>-27</v>
      </c>
      <c r="AY106" s="744">
        <v>-33</v>
      </c>
      <c r="AZ106" s="744">
        <v>-35</v>
      </c>
      <c r="BA106" s="744">
        <v>-35</v>
      </c>
      <c r="BB106" s="745">
        <v>-33</v>
      </c>
    </row>
    <row r="107" spans="2:54" x14ac:dyDescent="0.25">
      <c r="B107" s="737" t="s">
        <v>265</v>
      </c>
      <c r="C107" s="743">
        <v>-19</v>
      </c>
      <c r="D107" s="744">
        <v>-16</v>
      </c>
      <c r="E107" s="744">
        <v>-17</v>
      </c>
      <c r="F107" s="744">
        <v>-15</v>
      </c>
      <c r="G107" s="744">
        <v>-17</v>
      </c>
      <c r="H107" s="744">
        <v>-17</v>
      </c>
      <c r="I107" s="745">
        <v>-21</v>
      </c>
      <c r="K107" s="737" t="s">
        <v>265</v>
      </c>
      <c r="L107" s="743">
        <v>-24</v>
      </c>
      <c r="M107" s="744">
        <v>-26</v>
      </c>
      <c r="N107" s="744">
        <v>-28</v>
      </c>
      <c r="O107" s="744">
        <v>-29</v>
      </c>
      <c r="P107" s="744">
        <v>-28</v>
      </c>
      <c r="Q107" s="744">
        <v>-25</v>
      </c>
      <c r="R107" s="745">
        <v>-27</v>
      </c>
      <c r="T107" s="741" t="s">
        <v>265</v>
      </c>
      <c r="U107" s="743">
        <v>-30</v>
      </c>
      <c r="V107" s="744">
        <v>-30</v>
      </c>
      <c r="W107" s="744">
        <v>-32</v>
      </c>
      <c r="X107" s="744">
        <v>-30</v>
      </c>
      <c r="Y107" s="744">
        <v>-31</v>
      </c>
      <c r="Z107" s="744">
        <v>-28</v>
      </c>
      <c r="AA107" s="745">
        <v>-30</v>
      </c>
      <c r="AC107" s="742" t="s">
        <v>265</v>
      </c>
      <c r="AD107" s="743">
        <v>-37</v>
      </c>
      <c r="AE107" s="744">
        <v>-38</v>
      </c>
      <c r="AF107" s="744">
        <v>-38</v>
      </c>
      <c r="AG107" s="744">
        <v>-39</v>
      </c>
      <c r="AH107" s="744">
        <v>-41</v>
      </c>
      <c r="AI107" s="744">
        <v>-42</v>
      </c>
      <c r="AJ107" s="745">
        <v>-45</v>
      </c>
      <c r="AL107" s="742" t="s">
        <v>265</v>
      </c>
      <c r="AM107" s="743"/>
      <c r="AN107" s="744">
        <v>-24</v>
      </c>
      <c r="AO107" s="744">
        <v>-23</v>
      </c>
      <c r="AP107" s="744">
        <v>-22</v>
      </c>
      <c r="AQ107" s="744">
        <v>-22</v>
      </c>
      <c r="AR107" s="744">
        <v>-22</v>
      </c>
      <c r="AS107" s="745">
        <v>-22</v>
      </c>
      <c r="AU107" s="742" t="s">
        <v>265</v>
      </c>
      <c r="AV107" s="743">
        <v>-30</v>
      </c>
      <c r="AW107" s="744">
        <v>-34</v>
      </c>
      <c r="AX107" s="744">
        <v>-32</v>
      </c>
      <c r="AY107" s="744">
        <v>-30</v>
      </c>
      <c r="AZ107" s="744">
        <v>-35</v>
      </c>
      <c r="BA107" s="744">
        <v>-36</v>
      </c>
      <c r="BB107" s="745">
        <v>-40</v>
      </c>
    </row>
    <row r="108" spans="2:54" x14ac:dyDescent="0.25">
      <c r="B108" s="737" t="s">
        <v>273</v>
      </c>
      <c r="C108" s="743">
        <v>-20</v>
      </c>
      <c r="D108" s="744">
        <v>-20</v>
      </c>
      <c r="E108" s="744">
        <v>-20</v>
      </c>
      <c r="F108" s="744">
        <v>-22</v>
      </c>
      <c r="G108" s="744">
        <v>-25</v>
      </c>
      <c r="H108" s="744">
        <v>-22</v>
      </c>
      <c r="I108" s="745">
        <v>-20</v>
      </c>
      <c r="K108" s="737" t="s">
        <v>273</v>
      </c>
      <c r="L108" s="743">
        <v>-30</v>
      </c>
      <c r="M108" s="744">
        <v>-33</v>
      </c>
      <c r="N108" s="744">
        <v>-34</v>
      </c>
      <c r="O108" s="744">
        <v>-33</v>
      </c>
      <c r="P108" s="744">
        <v>-32</v>
      </c>
      <c r="Q108" s="744">
        <v>-30</v>
      </c>
      <c r="R108" s="745">
        <v>-28</v>
      </c>
      <c r="T108" s="741" t="s">
        <v>273</v>
      </c>
      <c r="U108" s="743">
        <v>-27</v>
      </c>
      <c r="V108" s="744">
        <v>-27</v>
      </c>
      <c r="W108" s="744">
        <v>-25</v>
      </c>
      <c r="X108" s="744">
        <v>-25</v>
      </c>
      <c r="Y108" s="744">
        <v>-25</v>
      </c>
      <c r="Z108" s="744">
        <v>-27</v>
      </c>
      <c r="AA108" s="745">
        <v>-27</v>
      </c>
      <c r="AC108" s="742" t="s">
        <v>273</v>
      </c>
      <c r="AD108" s="743">
        <v>-37</v>
      </c>
      <c r="AE108" s="744">
        <v>-38</v>
      </c>
      <c r="AF108" s="744">
        <v>-40</v>
      </c>
      <c r="AG108" s="744">
        <v>-39</v>
      </c>
      <c r="AH108" s="744">
        <v>-40</v>
      </c>
      <c r="AI108" s="744">
        <v>-37</v>
      </c>
      <c r="AJ108" s="745">
        <v>-38</v>
      </c>
      <c r="AL108" s="742" t="s">
        <v>273</v>
      </c>
      <c r="AM108" s="743"/>
      <c r="AN108" s="744">
        <v>-24</v>
      </c>
      <c r="AO108" s="744">
        <v>-23</v>
      </c>
      <c r="AP108" s="744">
        <v>-23</v>
      </c>
      <c r="AQ108" s="744">
        <v>-26</v>
      </c>
      <c r="AR108" s="744">
        <v>-24</v>
      </c>
      <c r="AS108" s="745">
        <v>-25</v>
      </c>
      <c r="AU108" s="742" t="s">
        <v>273</v>
      </c>
      <c r="AV108" s="743">
        <v>-28</v>
      </c>
      <c r="AW108" s="744">
        <v>-28</v>
      </c>
      <c r="AX108" s="744">
        <v>-29</v>
      </c>
      <c r="AY108" s="744">
        <v>-31</v>
      </c>
      <c r="AZ108" s="744">
        <v>-30</v>
      </c>
      <c r="BA108" s="744">
        <v>-32</v>
      </c>
      <c r="BB108" s="745">
        <v>-33</v>
      </c>
    </row>
    <row r="109" spans="2:54" x14ac:dyDescent="0.25">
      <c r="B109" s="737" t="s">
        <v>279</v>
      </c>
      <c r="C109" s="743">
        <v>-23</v>
      </c>
      <c r="D109" s="744">
        <v>-20</v>
      </c>
      <c r="E109" s="744">
        <v>-20</v>
      </c>
      <c r="F109" s="744">
        <v>-20</v>
      </c>
      <c r="G109" s="744">
        <v>-24</v>
      </c>
      <c r="H109" s="744">
        <v>-24</v>
      </c>
      <c r="I109" s="745">
        <v>-22</v>
      </c>
      <c r="K109" s="737" t="s">
        <v>279</v>
      </c>
      <c r="L109" s="743">
        <v>-25</v>
      </c>
      <c r="M109" s="744">
        <v>-30</v>
      </c>
      <c r="N109" s="744">
        <v>-32</v>
      </c>
      <c r="O109" s="744">
        <v>-32</v>
      </c>
      <c r="P109" s="744">
        <v>-33</v>
      </c>
      <c r="Q109" s="744">
        <v>-35</v>
      </c>
      <c r="R109" s="745">
        <v>-35</v>
      </c>
      <c r="T109" s="741" t="s">
        <v>279</v>
      </c>
      <c r="U109" s="743">
        <v>-27</v>
      </c>
      <c r="V109" s="744">
        <v>-29</v>
      </c>
      <c r="W109" s="744">
        <v>-31</v>
      </c>
      <c r="X109" s="744">
        <v>-31</v>
      </c>
      <c r="Y109" s="744">
        <v>-31</v>
      </c>
      <c r="Z109" s="744">
        <v>-31</v>
      </c>
      <c r="AA109" s="745">
        <v>-31</v>
      </c>
      <c r="AC109" s="742" t="s">
        <v>279</v>
      </c>
      <c r="AD109" s="743">
        <v>-40</v>
      </c>
      <c r="AE109" s="744">
        <v>-38</v>
      </c>
      <c r="AF109" s="744">
        <v>-38</v>
      </c>
      <c r="AG109" s="744">
        <v>-38</v>
      </c>
      <c r="AH109" s="744">
        <v>-37</v>
      </c>
      <c r="AI109" s="744">
        <v>-46</v>
      </c>
      <c r="AJ109" s="745">
        <v>-47</v>
      </c>
      <c r="AL109" s="742" t="s">
        <v>279</v>
      </c>
      <c r="AM109" s="743"/>
      <c r="AN109" s="744">
        <v>-24</v>
      </c>
      <c r="AO109" s="744">
        <v>-23</v>
      </c>
      <c r="AP109" s="744">
        <v>-24</v>
      </c>
      <c r="AQ109" s="744">
        <v>-26</v>
      </c>
      <c r="AR109" s="744">
        <v>-29</v>
      </c>
      <c r="AS109" s="745">
        <v>-25</v>
      </c>
      <c r="AU109" s="742" t="s">
        <v>279</v>
      </c>
      <c r="AV109" s="743">
        <v>-30</v>
      </c>
      <c r="AW109" s="744">
        <v>-30</v>
      </c>
      <c r="AX109" s="744">
        <v>-29</v>
      </c>
      <c r="AY109" s="744">
        <v>-29</v>
      </c>
      <c r="AZ109" s="744">
        <v>-32</v>
      </c>
      <c r="BA109" s="744">
        <v>-33</v>
      </c>
      <c r="BB109" s="745">
        <v>-30</v>
      </c>
    </row>
    <row r="110" spans="2:54" ht="15.75" thickBot="1" x14ac:dyDescent="0.3">
      <c r="B110" s="746" t="s">
        <v>285</v>
      </c>
      <c r="C110" s="747" t="s">
        <v>1049</v>
      </c>
      <c r="D110" s="748" t="s">
        <v>1049</v>
      </c>
      <c r="E110" s="748" t="s">
        <v>1049</v>
      </c>
      <c r="F110" s="748" t="s">
        <v>1049</v>
      </c>
      <c r="G110" s="748" t="s">
        <v>1049</v>
      </c>
      <c r="H110" s="748" t="s">
        <v>1049</v>
      </c>
      <c r="I110" s="749" t="s">
        <v>1049</v>
      </c>
      <c r="K110" s="746" t="s">
        <v>285</v>
      </c>
      <c r="L110" s="747" t="s">
        <v>1049</v>
      </c>
      <c r="M110" s="748" t="s">
        <v>1049</v>
      </c>
      <c r="N110" s="748" t="s">
        <v>1049</v>
      </c>
      <c r="O110" s="748" t="s">
        <v>1049</v>
      </c>
      <c r="P110" s="748" t="s">
        <v>1049</v>
      </c>
      <c r="Q110" s="748" t="s">
        <v>1049</v>
      </c>
      <c r="R110" s="749" t="s">
        <v>1049</v>
      </c>
      <c r="T110" s="750" t="s">
        <v>285</v>
      </c>
      <c r="U110" s="747" t="s">
        <v>1049</v>
      </c>
      <c r="V110" s="748" t="s">
        <v>1049</v>
      </c>
      <c r="W110" s="748" t="s">
        <v>1049</v>
      </c>
      <c r="X110" s="748" t="s">
        <v>1049</v>
      </c>
      <c r="Y110" s="748" t="s">
        <v>1049</v>
      </c>
      <c r="Z110" s="748" t="s">
        <v>1049</v>
      </c>
      <c r="AA110" s="749" t="s">
        <v>1049</v>
      </c>
      <c r="AC110" s="751" t="s">
        <v>285</v>
      </c>
      <c r="AD110" s="747" t="s">
        <v>1049</v>
      </c>
      <c r="AE110" s="748" t="s">
        <v>1049</v>
      </c>
      <c r="AF110" s="748" t="s">
        <v>1049</v>
      </c>
      <c r="AG110" s="748" t="s">
        <v>1049</v>
      </c>
      <c r="AH110" s="748" t="s">
        <v>1049</v>
      </c>
      <c r="AI110" s="748" t="s">
        <v>1049</v>
      </c>
      <c r="AJ110" s="749" t="s">
        <v>1049</v>
      </c>
      <c r="AL110" s="751" t="s">
        <v>285</v>
      </c>
      <c r="AM110" s="747" t="s">
        <v>1049</v>
      </c>
      <c r="AN110" s="748" t="s">
        <v>1049</v>
      </c>
      <c r="AO110" s="748" t="s">
        <v>1049</v>
      </c>
      <c r="AP110" s="748" t="s">
        <v>1049</v>
      </c>
      <c r="AQ110" s="748" t="s">
        <v>1049</v>
      </c>
      <c r="AR110" s="748" t="s">
        <v>1049</v>
      </c>
      <c r="AS110" s="749" t="s">
        <v>1049</v>
      </c>
      <c r="AU110" s="751" t="s">
        <v>285</v>
      </c>
      <c r="AV110" s="747" t="s">
        <v>1049</v>
      </c>
      <c r="AW110" s="748" t="s">
        <v>1049</v>
      </c>
      <c r="AX110" s="748" t="s">
        <v>1049</v>
      </c>
      <c r="AY110" s="748" t="s">
        <v>1049</v>
      </c>
      <c r="AZ110" s="748" t="s">
        <v>1049</v>
      </c>
      <c r="BA110" s="748" t="s">
        <v>1049</v>
      </c>
      <c r="BB110" s="749" t="s">
        <v>1049</v>
      </c>
    </row>
    <row r="111" spans="2:54" ht="15.75" thickBot="1" x14ac:dyDescent="0.3">
      <c r="B111" s="752"/>
      <c r="C111" s="753"/>
      <c r="D111" s="753"/>
      <c r="E111" s="753"/>
      <c r="F111" s="753"/>
      <c r="G111" s="753"/>
      <c r="H111" s="753"/>
      <c r="I111" s="753"/>
      <c r="K111" s="752"/>
      <c r="L111" s="753"/>
      <c r="M111" s="753"/>
      <c r="N111" s="753"/>
      <c r="O111" s="753"/>
      <c r="P111" s="753"/>
      <c r="Q111" s="753"/>
      <c r="R111" s="753"/>
      <c r="T111" s="754"/>
      <c r="U111" s="753"/>
      <c r="V111" s="753"/>
      <c r="W111" s="753"/>
      <c r="X111" s="753"/>
      <c r="Y111" s="753"/>
      <c r="Z111" s="753"/>
      <c r="AA111" s="753"/>
      <c r="AC111" s="755"/>
      <c r="AD111" s="753"/>
      <c r="AE111" s="753"/>
      <c r="AF111" s="753"/>
      <c r="AG111" s="753"/>
      <c r="AH111" s="753"/>
      <c r="AI111" s="753"/>
      <c r="AJ111" s="753"/>
      <c r="AL111" s="755"/>
      <c r="AM111" s="753"/>
      <c r="AN111" s="753"/>
      <c r="AO111" s="753"/>
      <c r="AP111" s="753"/>
      <c r="AQ111" s="753"/>
      <c r="AR111" s="753"/>
      <c r="AS111" s="753"/>
      <c r="AU111" s="755"/>
      <c r="AV111" s="753"/>
      <c r="AW111" s="753"/>
      <c r="AX111" s="753"/>
      <c r="AY111" s="753"/>
      <c r="AZ111" s="753"/>
      <c r="BA111" s="753"/>
      <c r="BB111" s="753"/>
    </row>
    <row r="112" spans="2:54" ht="15.75" thickBot="1" x14ac:dyDescent="0.3">
      <c r="B112" s="726" t="s">
        <v>1037</v>
      </c>
      <c r="C112" s="756" t="s">
        <v>187</v>
      </c>
      <c r="D112" s="756" t="s">
        <v>214</v>
      </c>
      <c r="E112" s="756" t="s">
        <v>234</v>
      </c>
      <c r="F112" s="756" t="s">
        <v>243</v>
      </c>
      <c r="G112" s="756" t="s">
        <v>251</v>
      </c>
      <c r="H112" s="756" t="s">
        <v>259</v>
      </c>
      <c r="I112" s="757" t="s">
        <v>266</v>
      </c>
      <c r="K112" s="726" t="s">
        <v>1037</v>
      </c>
      <c r="L112" s="756" t="s">
        <v>187</v>
      </c>
      <c r="M112" s="756" t="s">
        <v>214</v>
      </c>
      <c r="N112" s="756" t="s">
        <v>234</v>
      </c>
      <c r="O112" s="756" t="s">
        <v>243</v>
      </c>
      <c r="P112" s="756" t="s">
        <v>251</v>
      </c>
      <c r="Q112" s="756" t="s">
        <v>259</v>
      </c>
      <c r="R112" s="757" t="s">
        <v>266</v>
      </c>
      <c r="T112" s="729" t="s">
        <v>1037</v>
      </c>
      <c r="U112" s="756" t="s">
        <v>187</v>
      </c>
      <c r="V112" s="756" t="s">
        <v>214</v>
      </c>
      <c r="W112" s="756" t="s">
        <v>234</v>
      </c>
      <c r="X112" s="756" t="s">
        <v>243</v>
      </c>
      <c r="Y112" s="756" t="s">
        <v>251</v>
      </c>
      <c r="Z112" s="756" t="s">
        <v>259</v>
      </c>
      <c r="AA112" s="757" t="s">
        <v>266</v>
      </c>
      <c r="AC112" s="730" t="s">
        <v>1037</v>
      </c>
      <c r="AD112" s="756" t="s">
        <v>187</v>
      </c>
      <c r="AE112" s="756" t="s">
        <v>214</v>
      </c>
      <c r="AF112" s="756" t="s">
        <v>234</v>
      </c>
      <c r="AG112" s="756" t="s">
        <v>243</v>
      </c>
      <c r="AH112" s="756" t="s">
        <v>251</v>
      </c>
      <c r="AI112" s="756" t="s">
        <v>259</v>
      </c>
      <c r="AJ112" s="757" t="s">
        <v>266</v>
      </c>
      <c r="AL112" s="730" t="s">
        <v>1037</v>
      </c>
      <c r="AM112" s="756" t="s">
        <v>187</v>
      </c>
      <c r="AN112" s="756" t="s">
        <v>214</v>
      </c>
      <c r="AO112" s="756" t="s">
        <v>234</v>
      </c>
      <c r="AP112" s="756" t="s">
        <v>243</v>
      </c>
      <c r="AQ112" s="756" t="s">
        <v>251</v>
      </c>
      <c r="AR112" s="756" t="s">
        <v>259</v>
      </c>
      <c r="AS112" s="757" t="s">
        <v>266</v>
      </c>
      <c r="AU112" s="730" t="s">
        <v>1037</v>
      </c>
      <c r="AV112" s="756" t="s">
        <v>187</v>
      </c>
      <c r="AW112" s="756" t="s">
        <v>214</v>
      </c>
      <c r="AX112" s="756" t="s">
        <v>234</v>
      </c>
      <c r="AY112" s="756" t="s">
        <v>243</v>
      </c>
      <c r="AZ112" s="756" t="s">
        <v>251</v>
      </c>
      <c r="BA112" s="756" t="s">
        <v>259</v>
      </c>
      <c r="BB112" s="757" t="s">
        <v>266</v>
      </c>
    </row>
    <row r="113" spans="2:54" x14ac:dyDescent="0.25">
      <c r="B113" s="731" t="s">
        <v>186</v>
      </c>
      <c r="C113" s="732">
        <v>-20</v>
      </c>
      <c r="D113" s="733">
        <v>-15</v>
      </c>
      <c r="E113" s="733">
        <v>-13</v>
      </c>
      <c r="F113" s="733">
        <v>-12</v>
      </c>
      <c r="G113" s="733">
        <v>-12</v>
      </c>
      <c r="H113" s="733">
        <v>-12</v>
      </c>
      <c r="I113" s="734">
        <v>-14</v>
      </c>
      <c r="K113" s="731" t="s">
        <v>186</v>
      </c>
      <c r="L113" s="732">
        <v>-18</v>
      </c>
      <c r="M113" s="733">
        <v>-16</v>
      </c>
      <c r="N113" s="733">
        <v>-13</v>
      </c>
      <c r="O113" s="733">
        <v>-12</v>
      </c>
      <c r="P113" s="733">
        <v>-12</v>
      </c>
      <c r="Q113" s="733">
        <v>-11</v>
      </c>
      <c r="R113" s="734">
        <v>-13</v>
      </c>
      <c r="T113" s="735" t="s">
        <v>186</v>
      </c>
      <c r="U113" s="732">
        <v>-25</v>
      </c>
      <c r="V113" s="733">
        <v>-24</v>
      </c>
      <c r="W113" s="733">
        <v>-23</v>
      </c>
      <c r="X113" s="733">
        <v>-20</v>
      </c>
      <c r="Y113" s="733">
        <v>-21</v>
      </c>
      <c r="Z113" s="733">
        <v>-23</v>
      </c>
      <c r="AA113" s="734">
        <v>-21</v>
      </c>
      <c r="AC113" s="736" t="s">
        <v>186</v>
      </c>
      <c r="AD113" s="732">
        <v>-29</v>
      </c>
      <c r="AE113" s="733">
        <v>-27</v>
      </c>
      <c r="AF113" s="733">
        <v>-30</v>
      </c>
      <c r="AG113" s="733">
        <v>-28</v>
      </c>
      <c r="AH113" s="733">
        <v>-24</v>
      </c>
      <c r="AI113" s="733">
        <v>-23</v>
      </c>
      <c r="AJ113" s="734">
        <v>-26</v>
      </c>
      <c r="AL113" s="736" t="s">
        <v>186</v>
      </c>
      <c r="AM113" s="732"/>
      <c r="AN113" s="733"/>
      <c r="AO113" s="733">
        <v>-20</v>
      </c>
      <c r="AP113" s="733">
        <v>-19</v>
      </c>
      <c r="AQ113" s="733">
        <v>-17</v>
      </c>
      <c r="AR113" s="733">
        <v>-17</v>
      </c>
      <c r="AS113" s="734">
        <v>-20</v>
      </c>
      <c r="AU113" s="736" t="s">
        <v>186</v>
      </c>
      <c r="AV113" s="732">
        <v>-30</v>
      </c>
      <c r="AW113" s="733">
        <v>-28</v>
      </c>
      <c r="AX113" s="733">
        <v>-26</v>
      </c>
      <c r="AY113" s="733">
        <v>-23</v>
      </c>
      <c r="AZ113" s="733">
        <v>-22</v>
      </c>
      <c r="BA113" s="733">
        <v>-23</v>
      </c>
      <c r="BB113" s="734">
        <v>-23</v>
      </c>
    </row>
    <row r="114" spans="2:54" x14ac:dyDescent="0.25">
      <c r="B114" s="737" t="s">
        <v>213</v>
      </c>
      <c r="C114" s="738">
        <v>-12</v>
      </c>
      <c r="D114" s="739">
        <v>-12</v>
      </c>
      <c r="E114" s="739">
        <v>-14</v>
      </c>
      <c r="F114" s="739">
        <v>-15</v>
      </c>
      <c r="G114" s="739">
        <v>-12</v>
      </c>
      <c r="H114" s="739">
        <v>-10</v>
      </c>
      <c r="I114" s="740">
        <v>-12</v>
      </c>
      <c r="K114" s="737" t="s">
        <v>213</v>
      </c>
      <c r="L114" s="738">
        <v>-15</v>
      </c>
      <c r="M114" s="739">
        <v>-14</v>
      </c>
      <c r="N114" s="739">
        <v>-16</v>
      </c>
      <c r="O114" s="739">
        <v>-17</v>
      </c>
      <c r="P114" s="739">
        <v>-17</v>
      </c>
      <c r="Q114" s="739">
        <v>-11</v>
      </c>
      <c r="R114" s="740">
        <v>-12</v>
      </c>
      <c r="T114" s="741" t="s">
        <v>213</v>
      </c>
      <c r="U114" s="738">
        <v>-22</v>
      </c>
      <c r="V114" s="739">
        <v>-19</v>
      </c>
      <c r="W114" s="739">
        <v>-18</v>
      </c>
      <c r="X114" s="739">
        <v>-18</v>
      </c>
      <c r="Y114" s="739">
        <v>-20</v>
      </c>
      <c r="Z114" s="739">
        <v>-20</v>
      </c>
      <c r="AA114" s="740">
        <v>-22</v>
      </c>
      <c r="AC114" s="742" t="s">
        <v>213</v>
      </c>
      <c r="AD114" s="738">
        <v>-30</v>
      </c>
      <c r="AE114" s="739">
        <v>-25</v>
      </c>
      <c r="AF114" s="739">
        <v>-25</v>
      </c>
      <c r="AG114" s="739">
        <v>-28</v>
      </c>
      <c r="AH114" s="739">
        <v>-28</v>
      </c>
      <c r="AI114" s="739">
        <v>-27</v>
      </c>
      <c r="AJ114" s="740">
        <v>-30</v>
      </c>
      <c r="AL114" s="742" t="s">
        <v>213</v>
      </c>
      <c r="AM114" s="738"/>
      <c r="AN114" s="739"/>
      <c r="AO114" s="739">
        <v>-16</v>
      </c>
      <c r="AP114" s="739">
        <v>-16</v>
      </c>
      <c r="AQ114" s="739">
        <v>-16</v>
      </c>
      <c r="AR114" s="739">
        <v>-17</v>
      </c>
      <c r="AS114" s="740">
        <v>-18</v>
      </c>
      <c r="AU114" s="742" t="s">
        <v>213</v>
      </c>
      <c r="AV114" s="738">
        <v>-24</v>
      </c>
      <c r="AW114" s="739">
        <v>-23</v>
      </c>
      <c r="AX114" s="739">
        <v>-24</v>
      </c>
      <c r="AY114" s="739">
        <v>-25</v>
      </c>
      <c r="AZ114" s="739">
        <v>-27</v>
      </c>
      <c r="BA114" s="739">
        <v>-25</v>
      </c>
      <c r="BB114" s="740">
        <v>-28</v>
      </c>
    </row>
    <row r="115" spans="2:54" x14ac:dyDescent="0.25">
      <c r="B115" s="737" t="s">
        <v>233</v>
      </c>
      <c r="C115" s="743">
        <v>-13</v>
      </c>
      <c r="D115" s="744">
        <v>-10</v>
      </c>
      <c r="E115" s="744">
        <v>-10</v>
      </c>
      <c r="F115" s="744">
        <v>-11</v>
      </c>
      <c r="G115" s="744">
        <v>-10</v>
      </c>
      <c r="H115" s="744">
        <v>-10</v>
      </c>
      <c r="I115" s="745">
        <v>-12</v>
      </c>
      <c r="K115" s="737" t="s">
        <v>233</v>
      </c>
      <c r="L115" s="743">
        <v>-13</v>
      </c>
      <c r="M115" s="744">
        <v>-13</v>
      </c>
      <c r="N115" s="744">
        <v>-10</v>
      </c>
      <c r="O115" s="744">
        <v>-13</v>
      </c>
      <c r="P115" s="744">
        <v>-15</v>
      </c>
      <c r="Q115" s="744">
        <v>-11</v>
      </c>
      <c r="R115" s="745">
        <v>-10</v>
      </c>
      <c r="T115" s="741" t="s">
        <v>233</v>
      </c>
      <c r="U115" s="743">
        <v>-23</v>
      </c>
      <c r="V115" s="744">
        <v>-22</v>
      </c>
      <c r="W115" s="744">
        <v>-23</v>
      </c>
      <c r="X115" s="744">
        <v>-22</v>
      </c>
      <c r="Y115" s="744">
        <v>-20</v>
      </c>
      <c r="Z115" s="744">
        <v>-21</v>
      </c>
      <c r="AA115" s="745">
        <v>-20</v>
      </c>
      <c r="AC115" s="742" t="s">
        <v>233</v>
      </c>
      <c r="AD115" s="743">
        <v>-33</v>
      </c>
      <c r="AE115" s="744">
        <v>-29</v>
      </c>
      <c r="AF115" s="744">
        <v>-29</v>
      </c>
      <c r="AG115" s="744">
        <v>-27</v>
      </c>
      <c r="AH115" s="744">
        <v>-28</v>
      </c>
      <c r="AI115" s="744">
        <v>-28</v>
      </c>
      <c r="AJ115" s="745">
        <v>-28</v>
      </c>
      <c r="AL115" s="742" t="s">
        <v>233</v>
      </c>
      <c r="AM115" s="743"/>
      <c r="AN115" s="744"/>
      <c r="AO115" s="744">
        <v>-16</v>
      </c>
      <c r="AP115" s="744">
        <v>-15</v>
      </c>
      <c r="AQ115" s="744">
        <v>-16</v>
      </c>
      <c r="AR115" s="744">
        <v>-17</v>
      </c>
      <c r="AS115" s="745">
        <v>-19</v>
      </c>
      <c r="AU115" s="742" t="s">
        <v>233</v>
      </c>
      <c r="AV115" s="743">
        <v>-29</v>
      </c>
      <c r="AW115" s="744">
        <v>-25</v>
      </c>
      <c r="AX115" s="744">
        <v>-26</v>
      </c>
      <c r="AY115" s="744">
        <v>-24</v>
      </c>
      <c r="AZ115" s="744">
        <v>-25</v>
      </c>
      <c r="BA115" s="744">
        <v>-25</v>
      </c>
      <c r="BB115" s="745">
        <v>-25</v>
      </c>
    </row>
    <row r="116" spans="2:54" x14ac:dyDescent="0.25">
      <c r="B116" s="737" t="s">
        <v>215</v>
      </c>
      <c r="C116" s="743">
        <v>-10</v>
      </c>
      <c r="D116" s="744">
        <v>-9</v>
      </c>
      <c r="E116" s="744">
        <v>-9</v>
      </c>
      <c r="F116" s="744">
        <v>-10</v>
      </c>
      <c r="G116" s="744">
        <v>-9</v>
      </c>
      <c r="H116" s="744">
        <v>-11</v>
      </c>
      <c r="I116" s="745">
        <v>-14</v>
      </c>
      <c r="K116" s="737" t="s">
        <v>215</v>
      </c>
      <c r="L116" s="743">
        <v>-12</v>
      </c>
      <c r="M116" s="744">
        <v>-10</v>
      </c>
      <c r="N116" s="744">
        <v>-9</v>
      </c>
      <c r="O116" s="744">
        <v>-10</v>
      </c>
      <c r="P116" s="744">
        <v>-12</v>
      </c>
      <c r="Q116" s="744">
        <v>-10</v>
      </c>
      <c r="R116" s="745">
        <v>-12</v>
      </c>
      <c r="T116" s="741" t="s">
        <v>215</v>
      </c>
      <c r="U116" s="743">
        <v>-21</v>
      </c>
      <c r="V116" s="744">
        <v>-20</v>
      </c>
      <c r="W116" s="744">
        <v>-21</v>
      </c>
      <c r="X116" s="744">
        <v>-19</v>
      </c>
      <c r="Y116" s="744">
        <v>-18</v>
      </c>
      <c r="Z116" s="744">
        <v>-21</v>
      </c>
      <c r="AA116" s="745">
        <v>-22</v>
      </c>
      <c r="AC116" s="742" t="s">
        <v>215</v>
      </c>
      <c r="AD116" s="743">
        <v>-30</v>
      </c>
      <c r="AE116" s="744">
        <v>-30</v>
      </c>
      <c r="AF116" s="744">
        <v>-28</v>
      </c>
      <c r="AG116" s="744">
        <v>-28</v>
      </c>
      <c r="AH116" s="744">
        <v>-30</v>
      </c>
      <c r="AI116" s="744">
        <v>-32</v>
      </c>
      <c r="AJ116" s="745">
        <v>-30</v>
      </c>
      <c r="AL116" s="742" t="s">
        <v>215</v>
      </c>
      <c r="AM116" s="743"/>
      <c r="AN116" s="744">
        <v>-17</v>
      </c>
      <c r="AO116" s="744">
        <v>-17</v>
      </c>
      <c r="AP116" s="744">
        <v>-17</v>
      </c>
      <c r="AQ116" s="744">
        <v>-16</v>
      </c>
      <c r="AR116" s="744">
        <v>-16</v>
      </c>
      <c r="AS116" s="745">
        <v>-17</v>
      </c>
      <c r="AU116" s="742" t="s">
        <v>215</v>
      </c>
      <c r="AV116" s="743">
        <v>-23</v>
      </c>
      <c r="AW116" s="744">
        <v>-24</v>
      </c>
      <c r="AX116" s="744">
        <v>-24</v>
      </c>
      <c r="AY116" s="744">
        <v>-22</v>
      </c>
      <c r="AZ116" s="744">
        <v>-23</v>
      </c>
      <c r="BA116" s="744">
        <v>-26</v>
      </c>
      <c r="BB116" s="745">
        <v>-23</v>
      </c>
    </row>
    <row r="117" spans="2:54" x14ac:dyDescent="0.25">
      <c r="B117" s="737" t="s">
        <v>250</v>
      </c>
      <c r="C117" s="743">
        <v>-10</v>
      </c>
      <c r="D117" s="744">
        <v>-10</v>
      </c>
      <c r="E117" s="744">
        <v>-10</v>
      </c>
      <c r="F117" s="744">
        <v>-10</v>
      </c>
      <c r="G117" s="744">
        <v>-10</v>
      </c>
      <c r="H117" s="744">
        <v>-11</v>
      </c>
      <c r="I117" s="745">
        <v>-13</v>
      </c>
      <c r="K117" s="737" t="s">
        <v>250</v>
      </c>
      <c r="L117" s="743">
        <v>-12</v>
      </c>
      <c r="M117" s="744">
        <v>-10</v>
      </c>
      <c r="N117" s="744">
        <v>-8</v>
      </c>
      <c r="O117" s="744">
        <v>-8</v>
      </c>
      <c r="P117" s="744">
        <v>-8</v>
      </c>
      <c r="Q117" s="744">
        <v>-10</v>
      </c>
      <c r="R117" s="745">
        <v>-9</v>
      </c>
      <c r="T117" s="741" t="s">
        <v>250</v>
      </c>
      <c r="U117" s="743">
        <v>-22</v>
      </c>
      <c r="V117" s="744">
        <v>-20</v>
      </c>
      <c r="W117" s="744">
        <v>-18</v>
      </c>
      <c r="X117" s="744">
        <v>-17</v>
      </c>
      <c r="Y117" s="744">
        <v>-18</v>
      </c>
      <c r="Z117" s="744">
        <v>-20</v>
      </c>
      <c r="AA117" s="745">
        <v>-25</v>
      </c>
      <c r="AC117" s="742" t="s">
        <v>250</v>
      </c>
      <c r="AD117" s="743">
        <v>-31</v>
      </c>
      <c r="AE117" s="744">
        <v>-30</v>
      </c>
      <c r="AF117" s="744">
        <v>-28</v>
      </c>
      <c r="AG117" s="744">
        <v>-27</v>
      </c>
      <c r="AH117" s="744">
        <v>-27</v>
      </c>
      <c r="AI117" s="744">
        <v>-31</v>
      </c>
      <c r="AJ117" s="745">
        <v>-31</v>
      </c>
      <c r="AL117" s="742" t="s">
        <v>250</v>
      </c>
      <c r="AM117" s="743"/>
      <c r="AN117" s="744">
        <v>-18</v>
      </c>
      <c r="AO117" s="744">
        <v>-16</v>
      </c>
      <c r="AP117" s="744">
        <v>-15</v>
      </c>
      <c r="AQ117" s="744">
        <v>-18</v>
      </c>
      <c r="AR117" s="744">
        <v>-19</v>
      </c>
      <c r="AS117" s="745">
        <v>-20</v>
      </c>
      <c r="AU117" s="742" t="s">
        <v>250</v>
      </c>
      <c r="AV117" s="743">
        <v>-23</v>
      </c>
      <c r="AW117" s="744">
        <v>-22</v>
      </c>
      <c r="AX117" s="744">
        <v>-21</v>
      </c>
      <c r="AY117" s="744">
        <v>-23</v>
      </c>
      <c r="AZ117" s="744">
        <v>-21</v>
      </c>
      <c r="BA117" s="744">
        <v>-21</v>
      </c>
      <c r="BB117" s="745">
        <v>-20</v>
      </c>
    </row>
    <row r="118" spans="2:54" x14ac:dyDescent="0.25">
      <c r="B118" s="737" t="s">
        <v>258</v>
      </c>
      <c r="C118" s="743">
        <v>-12</v>
      </c>
      <c r="D118" s="744">
        <v>-10</v>
      </c>
      <c r="E118" s="744">
        <v>-8</v>
      </c>
      <c r="F118" s="744">
        <v>-8</v>
      </c>
      <c r="G118" s="744">
        <v>-7</v>
      </c>
      <c r="H118" s="744">
        <v>-10</v>
      </c>
      <c r="I118" s="745">
        <v>-11</v>
      </c>
      <c r="K118" s="737" t="s">
        <v>258</v>
      </c>
      <c r="L118" s="743">
        <v>-12</v>
      </c>
      <c r="M118" s="744">
        <v>-12</v>
      </c>
      <c r="N118" s="744">
        <v>-12</v>
      </c>
      <c r="O118" s="744">
        <v>-12</v>
      </c>
      <c r="P118" s="744">
        <v>-10</v>
      </c>
      <c r="Q118" s="744">
        <v>-11</v>
      </c>
      <c r="R118" s="745">
        <v>-9</v>
      </c>
      <c r="T118" s="741" t="s">
        <v>258</v>
      </c>
      <c r="U118" s="743">
        <v>-20</v>
      </c>
      <c r="V118" s="744">
        <v>-21</v>
      </c>
      <c r="W118" s="744">
        <v>-19</v>
      </c>
      <c r="X118" s="744">
        <v>-18</v>
      </c>
      <c r="Y118" s="744">
        <v>-18</v>
      </c>
      <c r="Z118" s="744">
        <v>-18</v>
      </c>
      <c r="AA118" s="745">
        <v>-21</v>
      </c>
      <c r="AC118" s="742" t="s">
        <v>258</v>
      </c>
      <c r="AD118" s="743">
        <v>-31</v>
      </c>
      <c r="AE118" s="744">
        <v>-30</v>
      </c>
      <c r="AF118" s="744">
        <v>-29</v>
      </c>
      <c r="AG118" s="744">
        <v>-28</v>
      </c>
      <c r="AH118" s="744">
        <v>-27</v>
      </c>
      <c r="AI118" s="744">
        <v>-32</v>
      </c>
      <c r="AJ118" s="745">
        <v>-34</v>
      </c>
      <c r="AL118" s="742" t="s">
        <v>258</v>
      </c>
      <c r="AM118" s="743"/>
      <c r="AN118" s="744">
        <v>-17</v>
      </c>
      <c r="AO118" s="744">
        <v>-16</v>
      </c>
      <c r="AP118" s="744">
        <v>-16</v>
      </c>
      <c r="AQ118" s="744">
        <v>-14</v>
      </c>
      <c r="AR118" s="744">
        <v>-18</v>
      </c>
      <c r="AS118" s="745">
        <v>-19</v>
      </c>
      <c r="AU118" s="742" t="s">
        <v>258</v>
      </c>
      <c r="AV118" s="743">
        <v>-23</v>
      </c>
      <c r="AW118" s="744">
        <v>-22</v>
      </c>
      <c r="AX118" s="744">
        <v>-24</v>
      </c>
      <c r="AY118" s="744">
        <v>-23</v>
      </c>
      <c r="AZ118" s="744">
        <v>-25</v>
      </c>
      <c r="BA118" s="744">
        <v>-27</v>
      </c>
      <c r="BB118" s="745">
        <v>-22</v>
      </c>
    </row>
    <row r="119" spans="2:54" x14ac:dyDescent="0.25">
      <c r="B119" s="737" t="s">
        <v>265</v>
      </c>
      <c r="C119" s="743">
        <v>-15</v>
      </c>
      <c r="D119" s="744">
        <v>-13</v>
      </c>
      <c r="E119" s="744">
        <v>-13</v>
      </c>
      <c r="F119" s="744">
        <v>-12</v>
      </c>
      <c r="G119" s="744">
        <v>-12</v>
      </c>
      <c r="H119" s="744">
        <v>-10</v>
      </c>
      <c r="I119" s="745">
        <v>-11</v>
      </c>
      <c r="K119" s="737" t="s">
        <v>265</v>
      </c>
      <c r="L119" s="743">
        <v>-15</v>
      </c>
      <c r="M119" s="744">
        <v>-15</v>
      </c>
      <c r="N119" s="744">
        <v>-13</v>
      </c>
      <c r="O119" s="744">
        <v>-13</v>
      </c>
      <c r="P119" s="744">
        <v>-15</v>
      </c>
      <c r="Q119" s="744">
        <v>-14</v>
      </c>
      <c r="R119" s="745">
        <v>-15</v>
      </c>
      <c r="T119" s="741" t="s">
        <v>265</v>
      </c>
      <c r="U119" s="743">
        <v>-20</v>
      </c>
      <c r="V119" s="744">
        <v>-22</v>
      </c>
      <c r="W119" s="744">
        <v>-20</v>
      </c>
      <c r="X119" s="744">
        <v>-18</v>
      </c>
      <c r="Y119" s="744">
        <v>-18</v>
      </c>
      <c r="Z119" s="744">
        <v>-18</v>
      </c>
      <c r="AA119" s="745">
        <v>-19</v>
      </c>
      <c r="AC119" s="742" t="s">
        <v>265</v>
      </c>
      <c r="AD119" s="743">
        <v>-31</v>
      </c>
      <c r="AE119" s="744">
        <v>-34</v>
      </c>
      <c r="AF119" s="744">
        <v>-35</v>
      </c>
      <c r="AG119" s="744">
        <v>-33</v>
      </c>
      <c r="AH119" s="744">
        <v>-31</v>
      </c>
      <c r="AI119" s="744">
        <v>-29</v>
      </c>
      <c r="AJ119" s="745">
        <v>-32</v>
      </c>
      <c r="AL119" s="742" t="s">
        <v>265</v>
      </c>
      <c r="AM119" s="743"/>
      <c r="AN119" s="744">
        <v>-20</v>
      </c>
      <c r="AO119" s="744">
        <v>-19</v>
      </c>
      <c r="AP119" s="744">
        <v>-18</v>
      </c>
      <c r="AQ119" s="744">
        <v>-18</v>
      </c>
      <c r="AR119" s="744">
        <v>-18</v>
      </c>
      <c r="AS119" s="745">
        <v>-18</v>
      </c>
      <c r="AU119" s="742" t="s">
        <v>265</v>
      </c>
      <c r="AV119" s="743">
        <v>-21</v>
      </c>
      <c r="AW119" s="744">
        <v>-21</v>
      </c>
      <c r="AX119" s="744">
        <v>-28</v>
      </c>
      <c r="AY119" s="744">
        <v>-26</v>
      </c>
      <c r="AZ119" s="744">
        <v>-25</v>
      </c>
      <c r="BA119" s="744">
        <v>-23</v>
      </c>
      <c r="BB119" s="745">
        <v>-25</v>
      </c>
    </row>
    <row r="120" spans="2:54" x14ac:dyDescent="0.25">
      <c r="B120" s="737" t="s">
        <v>273</v>
      </c>
      <c r="C120" s="743">
        <v>-18</v>
      </c>
      <c r="D120" s="744">
        <v>-17</v>
      </c>
      <c r="E120" s="744">
        <v>-17</v>
      </c>
      <c r="F120" s="744">
        <v>-17</v>
      </c>
      <c r="G120" s="744">
        <v>-17</v>
      </c>
      <c r="H120" s="744">
        <v>-17</v>
      </c>
      <c r="I120" s="745">
        <v>-19</v>
      </c>
      <c r="K120" s="737" t="s">
        <v>273</v>
      </c>
      <c r="L120" s="743">
        <v>-14</v>
      </c>
      <c r="M120" s="744">
        <v>-10</v>
      </c>
      <c r="N120" s="744">
        <v>-12</v>
      </c>
      <c r="O120" s="744">
        <v>-13</v>
      </c>
      <c r="P120" s="744">
        <v>-15</v>
      </c>
      <c r="Q120" s="744">
        <v>-12</v>
      </c>
      <c r="R120" s="745">
        <v>-16</v>
      </c>
      <c r="T120" s="741" t="s">
        <v>273</v>
      </c>
      <c r="U120" s="743">
        <v>-21</v>
      </c>
      <c r="V120" s="744">
        <v>-18</v>
      </c>
      <c r="W120" s="744">
        <v>-17</v>
      </c>
      <c r="X120" s="744">
        <v>-19</v>
      </c>
      <c r="Y120" s="744">
        <v>-20</v>
      </c>
      <c r="Z120" s="744">
        <v>-21</v>
      </c>
      <c r="AA120" s="745">
        <v>-21</v>
      </c>
      <c r="AC120" s="742" t="s">
        <v>273</v>
      </c>
      <c r="AD120" s="743">
        <v>-31</v>
      </c>
      <c r="AE120" s="744">
        <v>-32</v>
      </c>
      <c r="AF120" s="744">
        <v>-30</v>
      </c>
      <c r="AG120" s="744">
        <v>-29</v>
      </c>
      <c r="AH120" s="744">
        <v>-30</v>
      </c>
      <c r="AI120" s="744">
        <v>-28</v>
      </c>
      <c r="AJ120" s="745">
        <v>-28</v>
      </c>
      <c r="AL120" s="742" t="s">
        <v>273</v>
      </c>
      <c r="AM120" s="743"/>
      <c r="AN120" s="744">
        <v>-20</v>
      </c>
      <c r="AO120" s="744">
        <v>-19</v>
      </c>
      <c r="AP120" s="744">
        <v>-18</v>
      </c>
      <c r="AQ120" s="744">
        <v>-19</v>
      </c>
      <c r="AR120" s="744">
        <v>-21</v>
      </c>
      <c r="AS120" s="745">
        <v>-21</v>
      </c>
      <c r="AU120" s="742" t="s">
        <v>273</v>
      </c>
      <c r="AV120" s="743">
        <v>-22</v>
      </c>
      <c r="AW120" s="744">
        <v>-23</v>
      </c>
      <c r="AX120" s="744">
        <v>-25</v>
      </c>
      <c r="AY120" s="744">
        <v>-22</v>
      </c>
      <c r="AZ120" s="744">
        <v>-24</v>
      </c>
      <c r="BA120" s="744">
        <v>-24</v>
      </c>
      <c r="BB120" s="745">
        <v>-24</v>
      </c>
    </row>
    <row r="121" spans="2:54" x14ac:dyDescent="0.25">
      <c r="B121" s="737" t="s">
        <v>279</v>
      </c>
      <c r="C121" s="743">
        <v>-17</v>
      </c>
      <c r="D121" s="744">
        <v>-17</v>
      </c>
      <c r="E121" s="744">
        <v>-17</v>
      </c>
      <c r="F121" s="744">
        <v>-17</v>
      </c>
      <c r="G121" s="744">
        <v>-16</v>
      </c>
      <c r="H121" s="744">
        <v>-17</v>
      </c>
      <c r="I121" s="745">
        <v>-19</v>
      </c>
      <c r="K121" s="737" t="s">
        <v>279</v>
      </c>
      <c r="L121" s="743">
        <v>-16</v>
      </c>
      <c r="M121" s="744">
        <v>-18</v>
      </c>
      <c r="N121" s="744">
        <v>-22</v>
      </c>
      <c r="O121" s="744">
        <v>-24</v>
      </c>
      <c r="P121" s="744">
        <v>-22</v>
      </c>
      <c r="Q121" s="744">
        <v>-25</v>
      </c>
      <c r="R121" s="745">
        <v>-27</v>
      </c>
      <c r="T121" s="741" t="s">
        <v>279</v>
      </c>
      <c r="U121" s="743">
        <v>-22</v>
      </c>
      <c r="V121" s="744">
        <v>-21</v>
      </c>
      <c r="W121" s="744">
        <v>-20</v>
      </c>
      <c r="X121" s="744">
        <v>-20</v>
      </c>
      <c r="Y121" s="744">
        <v>-20</v>
      </c>
      <c r="Z121" s="744">
        <v>-20</v>
      </c>
      <c r="AA121" s="745">
        <v>-21</v>
      </c>
      <c r="AC121" s="742" t="s">
        <v>279</v>
      </c>
      <c r="AD121" s="743">
        <v>-30</v>
      </c>
      <c r="AE121" s="744">
        <v>-29</v>
      </c>
      <c r="AF121" s="744">
        <v>-28</v>
      </c>
      <c r="AG121" s="744">
        <v>-29</v>
      </c>
      <c r="AH121" s="744">
        <v>-28</v>
      </c>
      <c r="AI121" s="744">
        <v>-29</v>
      </c>
      <c r="AJ121" s="745">
        <v>-28</v>
      </c>
      <c r="AL121" s="742" t="s">
        <v>279</v>
      </c>
      <c r="AM121" s="743"/>
      <c r="AN121" s="744">
        <v>-20</v>
      </c>
      <c r="AO121" s="744">
        <v>-19</v>
      </c>
      <c r="AP121" s="744">
        <v>-18</v>
      </c>
      <c r="AQ121" s="744">
        <v>-18</v>
      </c>
      <c r="AR121" s="744">
        <v>-19</v>
      </c>
      <c r="AS121" s="745">
        <v>-21</v>
      </c>
      <c r="AU121" s="742" t="s">
        <v>279</v>
      </c>
      <c r="AV121" s="743">
        <v>-23</v>
      </c>
      <c r="AW121" s="744">
        <v>-22</v>
      </c>
      <c r="AX121" s="744">
        <v>-21</v>
      </c>
      <c r="AY121" s="744">
        <v>-21</v>
      </c>
      <c r="AZ121" s="744">
        <v>-21</v>
      </c>
      <c r="BA121" s="744">
        <v>-25</v>
      </c>
      <c r="BB121" s="745">
        <v>-25</v>
      </c>
    </row>
    <row r="122" spans="2:54" ht="15.75" thickBot="1" x14ac:dyDescent="0.3">
      <c r="B122" s="746" t="s">
        <v>285</v>
      </c>
      <c r="C122" s="747" t="s">
        <v>1049</v>
      </c>
      <c r="D122" s="748" t="s">
        <v>1049</v>
      </c>
      <c r="E122" s="748" t="s">
        <v>1049</v>
      </c>
      <c r="F122" s="748" t="s">
        <v>1049</v>
      </c>
      <c r="G122" s="748" t="s">
        <v>1049</v>
      </c>
      <c r="H122" s="748" t="s">
        <v>1049</v>
      </c>
      <c r="I122" s="749" t="s">
        <v>1049</v>
      </c>
      <c r="K122" s="746" t="s">
        <v>285</v>
      </c>
      <c r="L122" s="747" t="s">
        <v>1049</v>
      </c>
      <c r="M122" s="748" t="s">
        <v>1049</v>
      </c>
      <c r="N122" s="748" t="s">
        <v>1049</v>
      </c>
      <c r="O122" s="748" t="s">
        <v>1049</v>
      </c>
      <c r="P122" s="748" t="s">
        <v>1049</v>
      </c>
      <c r="Q122" s="748" t="s">
        <v>1049</v>
      </c>
      <c r="R122" s="749" t="s">
        <v>1049</v>
      </c>
      <c r="T122" s="750" t="s">
        <v>285</v>
      </c>
      <c r="U122" s="747" t="s">
        <v>1049</v>
      </c>
      <c r="V122" s="748" t="s">
        <v>1049</v>
      </c>
      <c r="W122" s="748" t="s">
        <v>1049</v>
      </c>
      <c r="X122" s="748" t="s">
        <v>1049</v>
      </c>
      <c r="Y122" s="748" t="s">
        <v>1049</v>
      </c>
      <c r="Z122" s="748" t="s">
        <v>1049</v>
      </c>
      <c r="AA122" s="749" t="s">
        <v>1049</v>
      </c>
      <c r="AC122" s="751" t="s">
        <v>285</v>
      </c>
      <c r="AD122" s="747" t="s">
        <v>1049</v>
      </c>
      <c r="AE122" s="748" t="s">
        <v>1049</v>
      </c>
      <c r="AF122" s="748" t="s">
        <v>1049</v>
      </c>
      <c r="AG122" s="748" t="s">
        <v>1049</v>
      </c>
      <c r="AH122" s="748" t="s">
        <v>1049</v>
      </c>
      <c r="AI122" s="748" t="s">
        <v>1049</v>
      </c>
      <c r="AJ122" s="749" t="s">
        <v>1049</v>
      </c>
      <c r="AL122" s="751" t="s">
        <v>285</v>
      </c>
      <c r="AM122" s="747" t="s">
        <v>1049</v>
      </c>
      <c r="AN122" s="748" t="s">
        <v>1049</v>
      </c>
      <c r="AO122" s="748" t="s">
        <v>1049</v>
      </c>
      <c r="AP122" s="748" t="s">
        <v>1049</v>
      </c>
      <c r="AQ122" s="748" t="s">
        <v>1049</v>
      </c>
      <c r="AR122" s="748" t="s">
        <v>1049</v>
      </c>
      <c r="AS122" s="749" t="s">
        <v>1049</v>
      </c>
      <c r="AU122" s="751" t="s">
        <v>285</v>
      </c>
      <c r="AV122" s="747" t="s">
        <v>1049</v>
      </c>
      <c r="AW122" s="748" t="s">
        <v>1049</v>
      </c>
      <c r="AX122" s="748" t="s">
        <v>1049</v>
      </c>
      <c r="AY122" s="748" t="s">
        <v>1049</v>
      </c>
      <c r="AZ122" s="748" t="s">
        <v>1049</v>
      </c>
      <c r="BA122" s="748" t="s">
        <v>1049</v>
      </c>
      <c r="BB122" s="749" t="s">
        <v>1049</v>
      </c>
    </row>
    <row r="123" spans="2:54" ht="15.75" thickBot="1" x14ac:dyDescent="0.3">
      <c r="B123" s="752"/>
      <c r="C123" s="753"/>
      <c r="D123" s="753"/>
      <c r="E123" s="753"/>
      <c r="F123" s="753"/>
      <c r="G123" s="753"/>
      <c r="H123" s="753"/>
      <c r="I123" s="753"/>
      <c r="K123" s="752"/>
      <c r="L123" s="753"/>
      <c r="M123" s="753"/>
      <c r="N123" s="753"/>
      <c r="O123" s="753"/>
      <c r="P123" s="753"/>
      <c r="Q123" s="753"/>
      <c r="R123" s="753"/>
      <c r="T123" s="754"/>
      <c r="U123" s="753"/>
      <c r="V123" s="753"/>
      <c r="W123" s="753"/>
      <c r="X123" s="753"/>
      <c r="Y123" s="753"/>
      <c r="Z123" s="753"/>
      <c r="AA123" s="753"/>
      <c r="AC123" s="755"/>
      <c r="AD123" s="753"/>
      <c r="AE123" s="753"/>
      <c r="AF123" s="753"/>
      <c r="AG123" s="753"/>
      <c r="AH123" s="753"/>
      <c r="AI123" s="753"/>
      <c r="AJ123" s="753"/>
      <c r="AL123" s="755"/>
      <c r="AM123" s="753"/>
      <c r="AN123" s="753"/>
      <c r="AO123" s="753"/>
      <c r="AP123" s="753"/>
      <c r="AQ123" s="753"/>
      <c r="AR123" s="753"/>
      <c r="AS123" s="753"/>
      <c r="AU123" s="755"/>
      <c r="AV123" s="753"/>
      <c r="AW123" s="753"/>
      <c r="AX123" s="753"/>
      <c r="AY123" s="753"/>
      <c r="AZ123" s="753"/>
      <c r="BA123" s="753"/>
      <c r="BB123" s="753"/>
    </row>
    <row r="124" spans="2:54" ht="15.75" thickBot="1" x14ac:dyDescent="0.3">
      <c r="B124" s="726" t="s">
        <v>1038</v>
      </c>
      <c r="C124" s="756" t="s">
        <v>187</v>
      </c>
      <c r="D124" s="756" t="s">
        <v>214</v>
      </c>
      <c r="E124" s="756" t="s">
        <v>234</v>
      </c>
      <c r="F124" s="756" t="s">
        <v>243</v>
      </c>
      <c r="G124" s="756" t="s">
        <v>251</v>
      </c>
      <c r="H124" s="756" t="s">
        <v>259</v>
      </c>
      <c r="I124" s="757" t="s">
        <v>266</v>
      </c>
      <c r="K124" s="726" t="s">
        <v>1038</v>
      </c>
      <c r="L124" s="756" t="s">
        <v>187</v>
      </c>
      <c r="M124" s="756" t="s">
        <v>214</v>
      </c>
      <c r="N124" s="756" t="s">
        <v>234</v>
      </c>
      <c r="O124" s="756" t="s">
        <v>243</v>
      </c>
      <c r="P124" s="756" t="s">
        <v>251</v>
      </c>
      <c r="Q124" s="756" t="s">
        <v>259</v>
      </c>
      <c r="R124" s="757" t="s">
        <v>266</v>
      </c>
      <c r="T124" s="729" t="s">
        <v>1038</v>
      </c>
      <c r="U124" s="756" t="s">
        <v>187</v>
      </c>
      <c r="V124" s="756" t="s">
        <v>214</v>
      </c>
      <c r="W124" s="756" t="s">
        <v>234</v>
      </c>
      <c r="X124" s="756" t="s">
        <v>243</v>
      </c>
      <c r="Y124" s="756" t="s">
        <v>251</v>
      </c>
      <c r="Z124" s="756" t="s">
        <v>259</v>
      </c>
      <c r="AA124" s="757" t="s">
        <v>266</v>
      </c>
      <c r="AC124" s="730" t="s">
        <v>1038</v>
      </c>
      <c r="AD124" s="756" t="s">
        <v>187</v>
      </c>
      <c r="AE124" s="756" t="s">
        <v>214</v>
      </c>
      <c r="AF124" s="756" t="s">
        <v>234</v>
      </c>
      <c r="AG124" s="756" t="s">
        <v>243</v>
      </c>
      <c r="AH124" s="756" t="s">
        <v>251</v>
      </c>
      <c r="AI124" s="756" t="s">
        <v>259</v>
      </c>
      <c r="AJ124" s="757" t="s">
        <v>266</v>
      </c>
      <c r="AL124" s="730" t="s">
        <v>1038</v>
      </c>
      <c r="AM124" s="756" t="s">
        <v>187</v>
      </c>
      <c r="AN124" s="756" t="s">
        <v>214</v>
      </c>
      <c r="AO124" s="756" t="s">
        <v>234</v>
      </c>
      <c r="AP124" s="756" t="s">
        <v>243</v>
      </c>
      <c r="AQ124" s="756" t="s">
        <v>251</v>
      </c>
      <c r="AR124" s="756" t="s">
        <v>259</v>
      </c>
      <c r="AS124" s="757" t="s">
        <v>266</v>
      </c>
      <c r="AU124" s="730" t="s">
        <v>1038</v>
      </c>
      <c r="AV124" s="756" t="s">
        <v>187</v>
      </c>
      <c r="AW124" s="756" t="s">
        <v>214</v>
      </c>
      <c r="AX124" s="756" t="s">
        <v>234</v>
      </c>
      <c r="AY124" s="756" t="s">
        <v>243</v>
      </c>
      <c r="AZ124" s="756" t="s">
        <v>251</v>
      </c>
      <c r="BA124" s="756" t="s">
        <v>259</v>
      </c>
      <c r="BB124" s="757" t="s">
        <v>266</v>
      </c>
    </row>
    <row r="125" spans="2:54" x14ac:dyDescent="0.25">
      <c r="B125" s="731" t="s">
        <v>186</v>
      </c>
      <c r="C125" s="732">
        <v>-12</v>
      </c>
      <c r="D125" s="733">
        <v>-8</v>
      </c>
      <c r="E125" s="733">
        <v>-6</v>
      </c>
      <c r="F125" s="733">
        <v>-5</v>
      </c>
      <c r="G125" s="733">
        <v>-5</v>
      </c>
      <c r="H125" s="733">
        <v>-8</v>
      </c>
      <c r="I125" s="734">
        <v>-10</v>
      </c>
      <c r="K125" s="731" t="s">
        <v>186</v>
      </c>
      <c r="L125" s="732">
        <v>-14</v>
      </c>
      <c r="M125" s="733">
        <v>-14</v>
      </c>
      <c r="N125" s="733">
        <v>-12</v>
      </c>
      <c r="O125" s="733">
        <v>-11</v>
      </c>
      <c r="P125" s="733">
        <v>-10</v>
      </c>
      <c r="Q125" s="733">
        <v>-10</v>
      </c>
      <c r="R125" s="734">
        <v>-10</v>
      </c>
      <c r="T125" s="735" t="s">
        <v>186</v>
      </c>
      <c r="U125" s="732">
        <v>-22</v>
      </c>
      <c r="V125" s="733">
        <v>-20</v>
      </c>
      <c r="W125" s="733">
        <v>-18</v>
      </c>
      <c r="X125" s="733">
        <v>-16</v>
      </c>
      <c r="Y125" s="733">
        <v>-13</v>
      </c>
      <c r="Z125" s="733">
        <v>-13</v>
      </c>
      <c r="AA125" s="734">
        <v>-13</v>
      </c>
      <c r="AC125" s="736" t="s">
        <v>186</v>
      </c>
      <c r="AD125" s="732">
        <v>-28</v>
      </c>
      <c r="AE125" s="733">
        <v>-26</v>
      </c>
      <c r="AF125" s="733">
        <v>-25</v>
      </c>
      <c r="AG125" s="733">
        <v>-23</v>
      </c>
      <c r="AH125" s="733">
        <v>-23</v>
      </c>
      <c r="AI125" s="733">
        <v>-22</v>
      </c>
      <c r="AJ125" s="734">
        <v>-25</v>
      </c>
      <c r="AL125" s="736" t="s">
        <v>186</v>
      </c>
      <c r="AM125" s="732"/>
      <c r="AN125" s="733"/>
      <c r="AO125" s="733">
        <v>-16</v>
      </c>
      <c r="AP125" s="733">
        <v>-15</v>
      </c>
      <c r="AQ125" s="733">
        <v>-13</v>
      </c>
      <c r="AR125" s="733">
        <v>-13</v>
      </c>
      <c r="AS125" s="734">
        <v>-16</v>
      </c>
      <c r="AU125" s="736" t="s">
        <v>186</v>
      </c>
      <c r="AV125" s="732">
        <v>-23</v>
      </c>
      <c r="AW125" s="733">
        <v>-22</v>
      </c>
      <c r="AX125" s="733">
        <v>-20</v>
      </c>
      <c r="AY125" s="733">
        <v>-20</v>
      </c>
      <c r="AZ125" s="733">
        <v>-18</v>
      </c>
      <c r="BA125" s="733">
        <v>-20</v>
      </c>
      <c r="BB125" s="734">
        <v>-21</v>
      </c>
    </row>
    <row r="126" spans="2:54" x14ac:dyDescent="0.25">
      <c r="B126" s="737" t="s">
        <v>213</v>
      </c>
      <c r="C126" s="738">
        <v>-11</v>
      </c>
      <c r="D126" s="739">
        <v>-8</v>
      </c>
      <c r="E126" s="739">
        <v>-5</v>
      </c>
      <c r="F126" s="739">
        <v>-5</v>
      </c>
      <c r="G126" s="739">
        <v>-8</v>
      </c>
      <c r="H126" s="739">
        <v>-9</v>
      </c>
      <c r="I126" s="740">
        <v>-11</v>
      </c>
      <c r="K126" s="737" t="s">
        <v>213</v>
      </c>
      <c r="L126" s="738">
        <v>-12</v>
      </c>
      <c r="M126" s="739">
        <v>-12</v>
      </c>
      <c r="N126" s="739">
        <v>-12</v>
      </c>
      <c r="O126" s="739">
        <v>-10</v>
      </c>
      <c r="P126" s="739">
        <v>-12</v>
      </c>
      <c r="Q126" s="739">
        <v>-9</v>
      </c>
      <c r="R126" s="740">
        <v>-10</v>
      </c>
      <c r="T126" s="741" t="s">
        <v>213</v>
      </c>
      <c r="U126" s="738">
        <v>-19</v>
      </c>
      <c r="V126" s="739">
        <v>-18</v>
      </c>
      <c r="W126" s="739">
        <v>-17</v>
      </c>
      <c r="X126" s="739">
        <v>-15</v>
      </c>
      <c r="Y126" s="739">
        <v>-15</v>
      </c>
      <c r="Z126" s="739">
        <v>-17</v>
      </c>
      <c r="AA126" s="740">
        <v>-17</v>
      </c>
      <c r="AC126" s="742" t="s">
        <v>213</v>
      </c>
      <c r="AD126" s="738">
        <v>-27</v>
      </c>
      <c r="AE126" s="739">
        <v>-24</v>
      </c>
      <c r="AF126" s="739">
        <v>-24</v>
      </c>
      <c r="AG126" s="739">
        <v>-22</v>
      </c>
      <c r="AH126" s="739">
        <v>-22</v>
      </c>
      <c r="AI126" s="739">
        <v>-24</v>
      </c>
      <c r="AJ126" s="740">
        <v>-25</v>
      </c>
      <c r="AL126" s="742" t="s">
        <v>213</v>
      </c>
      <c r="AM126" s="738"/>
      <c r="AN126" s="739"/>
      <c r="AO126" s="739">
        <v>-12</v>
      </c>
      <c r="AP126" s="739">
        <v>-12</v>
      </c>
      <c r="AQ126" s="739">
        <v>-12</v>
      </c>
      <c r="AR126" s="739">
        <v>-13</v>
      </c>
      <c r="AS126" s="740">
        <v>-14</v>
      </c>
      <c r="AU126" s="742" t="s">
        <v>213</v>
      </c>
      <c r="AV126" s="738">
        <v>-22</v>
      </c>
      <c r="AW126" s="739">
        <v>-21</v>
      </c>
      <c r="AX126" s="739">
        <v>-20</v>
      </c>
      <c r="AY126" s="739">
        <v>-20</v>
      </c>
      <c r="AZ126" s="739">
        <v>-18</v>
      </c>
      <c r="BA126" s="739">
        <v>-19</v>
      </c>
      <c r="BB126" s="740">
        <v>-20</v>
      </c>
    </row>
    <row r="127" spans="2:54" x14ac:dyDescent="0.25">
      <c r="B127" s="737" t="s">
        <v>233</v>
      </c>
      <c r="C127" s="743">
        <v>-10</v>
      </c>
      <c r="D127" s="744">
        <v>-7</v>
      </c>
      <c r="E127" s="744">
        <v>-5</v>
      </c>
      <c r="F127" s="744">
        <v>-4</v>
      </c>
      <c r="G127" s="744">
        <v>-6</v>
      </c>
      <c r="H127" s="744">
        <v>-7</v>
      </c>
      <c r="I127" s="745">
        <v>-9</v>
      </c>
      <c r="K127" s="737" t="s">
        <v>233</v>
      </c>
      <c r="L127" s="743">
        <v>-11</v>
      </c>
      <c r="M127" s="744">
        <v>-12</v>
      </c>
      <c r="N127" s="744">
        <v>-8</v>
      </c>
      <c r="O127" s="744">
        <v>-9</v>
      </c>
      <c r="P127" s="744">
        <v>-9</v>
      </c>
      <c r="Q127" s="744">
        <v>-8</v>
      </c>
      <c r="R127" s="745">
        <v>-9</v>
      </c>
      <c r="T127" s="741" t="s">
        <v>233</v>
      </c>
      <c r="U127" s="743">
        <v>-19</v>
      </c>
      <c r="V127" s="744">
        <v>-18</v>
      </c>
      <c r="W127" s="744">
        <v>-16</v>
      </c>
      <c r="X127" s="744">
        <v>-16</v>
      </c>
      <c r="Y127" s="744">
        <v>-15</v>
      </c>
      <c r="Z127" s="744">
        <v>-16</v>
      </c>
      <c r="AA127" s="745">
        <v>-19</v>
      </c>
      <c r="AC127" s="742" t="s">
        <v>233</v>
      </c>
      <c r="AD127" s="743">
        <v>-25</v>
      </c>
      <c r="AE127" s="744">
        <v>-24</v>
      </c>
      <c r="AF127" s="744">
        <v>-23</v>
      </c>
      <c r="AG127" s="744">
        <v>-20</v>
      </c>
      <c r="AH127" s="744">
        <v>-20</v>
      </c>
      <c r="AI127" s="744">
        <v>-22</v>
      </c>
      <c r="AJ127" s="745">
        <v>-23</v>
      </c>
      <c r="AL127" s="742" t="s">
        <v>233</v>
      </c>
      <c r="AM127" s="743"/>
      <c r="AN127" s="744"/>
      <c r="AO127" s="744">
        <v>-12</v>
      </c>
      <c r="AP127" s="744">
        <v>-11</v>
      </c>
      <c r="AQ127" s="744">
        <v>-12</v>
      </c>
      <c r="AR127" s="744">
        <v>-13</v>
      </c>
      <c r="AS127" s="745">
        <v>-13</v>
      </c>
      <c r="AU127" s="742" t="s">
        <v>233</v>
      </c>
      <c r="AV127" s="743">
        <v>-20</v>
      </c>
      <c r="AW127" s="744">
        <v>-21</v>
      </c>
      <c r="AX127" s="744">
        <v>-22</v>
      </c>
      <c r="AY127" s="744">
        <v>-18</v>
      </c>
      <c r="AZ127" s="744">
        <v>-21</v>
      </c>
      <c r="BA127" s="744">
        <v>-18</v>
      </c>
      <c r="BB127" s="745">
        <v>-20</v>
      </c>
    </row>
    <row r="128" spans="2:54" x14ac:dyDescent="0.25">
      <c r="B128" s="737" t="s">
        <v>215</v>
      </c>
      <c r="C128" s="743">
        <v>-9</v>
      </c>
      <c r="D128" s="744">
        <v>-7</v>
      </c>
      <c r="E128" s="744">
        <v>-5</v>
      </c>
      <c r="F128" s="744">
        <v>-4</v>
      </c>
      <c r="G128" s="744">
        <v>-4</v>
      </c>
      <c r="H128" s="744">
        <v>-7</v>
      </c>
      <c r="I128" s="745">
        <v>-9</v>
      </c>
      <c r="K128" s="737" t="s">
        <v>215</v>
      </c>
      <c r="L128" s="743">
        <v>-10</v>
      </c>
      <c r="M128" s="744">
        <v>-8</v>
      </c>
      <c r="N128" s="744">
        <v>-6</v>
      </c>
      <c r="O128" s="744">
        <v>-6</v>
      </c>
      <c r="P128" s="744">
        <v>-6</v>
      </c>
      <c r="Q128" s="744">
        <v>-7</v>
      </c>
      <c r="R128" s="745">
        <v>-7</v>
      </c>
      <c r="T128" s="741" t="s">
        <v>215</v>
      </c>
      <c r="U128" s="743">
        <v>-18</v>
      </c>
      <c r="V128" s="744">
        <v>-17</v>
      </c>
      <c r="W128" s="744">
        <v>-16</v>
      </c>
      <c r="X128" s="744">
        <v>-14</v>
      </c>
      <c r="Y128" s="744">
        <v>-16</v>
      </c>
      <c r="Z128" s="744">
        <v>-15</v>
      </c>
      <c r="AA128" s="745">
        <v>-17</v>
      </c>
      <c r="AC128" s="742" t="s">
        <v>215</v>
      </c>
      <c r="AD128" s="743">
        <v>-24</v>
      </c>
      <c r="AE128" s="744">
        <v>-22</v>
      </c>
      <c r="AF128" s="744">
        <v>-19</v>
      </c>
      <c r="AG128" s="744">
        <v>-18</v>
      </c>
      <c r="AH128" s="744">
        <v>-19</v>
      </c>
      <c r="AI128" s="744">
        <v>-20</v>
      </c>
      <c r="AJ128" s="745">
        <v>-24</v>
      </c>
      <c r="AL128" s="742" t="s">
        <v>215</v>
      </c>
      <c r="AM128" s="743"/>
      <c r="AN128" s="744">
        <v>-13</v>
      </c>
      <c r="AO128" s="744">
        <v>-13</v>
      </c>
      <c r="AP128" s="744">
        <v>-13</v>
      </c>
      <c r="AQ128" s="744">
        <v>-12</v>
      </c>
      <c r="AR128" s="744">
        <v>-12</v>
      </c>
      <c r="AS128" s="745">
        <v>-15</v>
      </c>
      <c r="AU128" s="742" t="s">
        <v>215</v>
      </c>
      <c r="AV128" s="743">
        <v>-20</v>
      </c>
      <c r="AW128" s="744">
        <v>-24</v>
      </c>
      <c r="AX128" s="744">
        <v>-24</v>
      </c>
      <c r="AY128" s="744">
        <v>-23</v>
      </c>
      <c r="AZ128" s="744">
        <v>-19</v>
      </c>
      <c r="BA128" s="744">
        <v>-22</v>
      </c>
      <c r="BB128" s="745">
        <v>-20</v>
      </c>
    </row>
    <row r="129" spans="2:54" x14ac:dyDescent="0.25">
      <c r="B129" s="737" t="s">
        <v>250</v>
      </c>
      <c r="C129" s="743">
        <v>-9</v>
      </c>
      <c r="D129" s="744">
        <v>-6</v>
      </c>
      <c r="E129" s="744">
        <v>-5</v>
      </c>
      <c r="F129" s="744">
        <v>-5</v>
      </c>
      <c r="G129" s="744">
        <v>-6</v>
      </c>
      <c r="H129" s="744">
        <v>-6</v>
      </c>
      <c r="I129" s="745">
        <v>-8</v>
      </c>
      <c r="K129" s="737" t="s">
        <v>250</v>
      </c>
      <c r="L129" s="743">
        <v>-8</v>
      </c>
      <c r="M129" s="744">
        <v>-8</v>
      </c>
      <c r="N129" s="744">
        <v>-6</v>
      </c>
      <c r="O129" s="744">
        <v>-6</v>
      </c>
      <c r="P129" s="744">
        <v>-3</v>
      </c>
      <c r="Q129" s="744">
        <v>-6</v>
      </c>
      <c r="R129" s="745">
        <v>-6</v>
      </c>
      <c r="T129" s="741" t="s">
        <v>250</v>
      </c>
      <c r="U129" s="743">
        <v>-18</v>
      </c>
      <c r="V129" s="744">
        <v>-17</v>
      </c>
      <c r="W129" s="744">
        <v>-15</v>
      </c>
      <c r="X129" s="744">
        <v>-15</v>
      </c>
      <c r="Y129" s="744">
        <v>-14</v>
      </c>
      <c r="Z129" s="744">
        <v>-18</v>
      </c>
      <c r="AA129" s="745">
        <v>-18</v>
      </c>
      <c r="AC129" s="742" t="s">
        <v>250</v>
      </c>
      <c r="AD129" s="743">
        <v>-24</v>
      </c>
      <c r="AE129" s="744">
        <v>-22</v>
      </c>
      <c r="AF129" s="744">
        <v>-20</v>
      </c>
      <c r="AG129" s="744">
        <v>-20</v>
      </c>
      <c r="AH129" s="744">
        <v>-19</v>
      </c>
      <c r="AI129" s="744">
        <v>-23</v>
      </c>
      <c r="AJ129" s="745">
        <v>-23</v>
      </c>
      <c r="AL129" s="742" t="s">
        <v>250</v>
      </c>
      <c r="AM129" s="743"/>
      <c r="AN129" s="744">
        <v>-14</v>
      </c>
      <c r="AO129" s="744">
        <v>-12</v>
      </c>
      <c r="AP129" s="744">
        <v>-11</v>
      </c>
      <c r="AQ129" s="744">
        <v>-14</v>
      </c>
      <c r="AR129" s="744">
        <v>-15</v>
      </c>
      <c r="AS129" s="745">
        <v>-16</v>
      </c>
      <c r="AU129" s="742" t="s">
        <v>250</v>
      </c>
      <c r="AV129" s="743">
        <v>-21</v>
      </c>
      <c r="AW129" s="744">
        <v>-19</v>
      </c>
      <c r="AX129" s="744">
        <v>-21</v>
      </c>
      <c r="AY129" s="744">
        <v>-22</v>
      </c>
      <c r="AZ129" s="744">
        <v>-20</v>
      </c>
      <c r="BA129" s="744">
        <v>-18</v>
      </c>
      <c r="BB129" s="745">
        <v>-18</v>
      </c>
    </row>
    <row r="130" spans="2:54" x14ac:dyDescent="0.25">
      <c r="B130" s="737" t="s">
        <v>258</v>
      </c>
      <c r="C130" s="743">
        <v>-7</v>
      </c>
      <c r="D130" s="744">
        <v>-6</v>
      </c>
      <c r="E130" s="744">
        <v>-4</v>
      </c>
      <c r="F130" s="744">
        <v>-3</v>
      </c>
      <c r="G130" s="744">
        <v>-3</v>
      </c>
      <c r="H130" s="744">
        <v>-7</v>
      </c>
      <c r="I130" s="745">
        <v>-10</v>
      </c>
      <c r="K130" s="737" t="s">
        <v>258</v>
      </c>
      <c r="L130" s="743">
        <v>-8</v>
      </c>
      <c r="M130" s="744">
        <v>-8</v>
      </c>
      <c r="N130" s="744">
        <v>-8</v>
      </c>
      <c r="O130" s="744">
        <v>-7</v>
      </c>
      <c r="P130" s="744">
        <v>-6</v>
      </c>
      <c r="Q130" s="744">
        <v>-6</v>
      </c>
      <c r="R130" s="745">
        <v>-6</v>
      </c>
      <c r="T130" s="741" t="s">
        <v>258</v>
      </c>
      <c r="U130" s="743">
        <v>-16</v>
      </c>
      <c r="V130" s="744">
        <v>-20</v>
      </c>
      <c r="W130" s="744">
        <v>-18</v>
      </c>
      <c r="X130" s="744">
        <v>-17</v>
      </c>
      <c r="Y130" s="744">
        <v>-15</v>
      </c>
      <c r="Z130" s="744">
        <v>-14</v>
      </c>
      <c r="AA130" s="745">
        <v>-17</v>
      </c>
      <c r="AC130" s="742" t="s">
        <v>258</v>
      </c>
      <c r="AD130" s="743">
        <v>-23</v>
      </c>
      <c r="AE130" s="744">
        <v>-22</v>
      </c>
      <c r="AF130" s="744">
        <v>-22</v>
      </c>
      <c r="AG130" s="744">
        <v>-25</v>
      </c>
      <c r="AH130" s="744">
        <v>-24</v>
      </c>
      <c r="AI130" s="744">
        <v>-26</v>
      </c>
      <c r="AJ130" s="745">
        <v>-28</v>
      </c>
      <c r="AL130" s="742" t="s">
        <v>258</v>
      </c>
      <c r="AM130" s="743"/>
      <c r="AN130" s="744">
        <v>-13</v>
      </c>
      <c r="AO130" s="744">
        <v>-12</v>
      </c>
      <c r="AP130" s="744">
        <v>-12</v>
      </c>
      <c r="AQ130" s="744">
        <v>-10</v>
      </c>
      <c r="AR130" s="744">
        <v>-14</v>
      </c>
      <c r="AS130" s="745">
        <v>-17</v>
      </c>
      <c r="AU130" s="742" t="s">
        <v>258</v>
      </c>
      <c r="AV130" s="743">
        <v>-19</v>
      </c>
      <c r="AW130" s="744">
        <v>-17</v>
      </c>
      <c r="AX130" s="744">
        <v>-17</v>
      </c>
      <c r="AY130" s="744">
        <v>-16</v>
      </c>
      <c r="AZ130" s="744">
        <v>-20</v>
      </c>
      <c r="BA130" s="744">
        <v>-23</v>
      </c>
      <c r="BB130" s="745">
        <v>-22</v>
      </c>
    </row>
    <row r="131" spans="2:54" x14ac:dyDescent="0.25">
      <c r="B131" s="737" t="s">
        <v>265</v>
      </c>
      <c r="C131" s="743">
        <v>-7</v>
      </c>
      <c r="D131" s="744">
        <v>-9</v>
      </c>
      <c r="E131" s="744">
        <v>-9</v>
      </c>
      <c r="F131" s="744">
        <v>-8</v>
      </c>
      <c r="G131" s="744">
        <v>-9</v>
      </c>
      <c r="H131" s="744">
        <v>-8</v>
      </c>
      <c r="I131" s="745">
        <v>-9</v>
      </c>
      <c r="K131" s="737" t="s">
        <v>265</v>
      </c>
      <c r="L131" s="743">
        <v>-13</v>
      </c>
      <c r="M131" s="744">
        <v>-13</v>
      </c>
      <c r="N131" s="744">
        <v>-11</v>
      </c>
      <c r="O131" s="744">
        <v>-12</v>
      </c>
      <c r="P131" s="744">
        <v>-14</v>
      </c>
      <c r="Q131" s="744">
        <v>-11</v>
      </c>
      <c r="R131" s="745">
        <v>-14</v>
      </c>
      <c r="T131" s="741" t="s">
        <v>265</v>
      </c>
      <c r="U131" s="743">
        <v>-17</v>
      </c>
      <c r="V131" s="744">
        <v>-16</v>
      </c>
      <c r="W131" s="744">
        <v>-16</v>
      </c>
      <c r="X131" s="744">
        <v>-15</v>
      </c>
      <c r="Y131" s="744">
        <v>-16</v>
      </c>
      <c r="Z131" s="744">
        <v>-15</v>
      </c>
      <c r="AA131" s="745">
        <v>-17</v>
      </c>
      <c r="AC131" s="742" t="s">
        <v>265</v>
      </c>
      <c r="AD131" s="743">
        <v>-25</v>
      </c>
      <c r="AE131" s="744">
        <v>-27</v>
      </c>
      <c r="AF131" s="744">
        <v>-26</v>
      </c>
      <c r="AG131" s="744">
        <v>-27</v>
      </c>
      <c r="AH131" s="744">
        <v>-25</v>
      </c>
      <c r="AI131" s="744">
        <v>-25</v>
      </c>
      <c r="AJ131" s="745">
        <v>-25</v>
      </c>
      <c r="AL131" s="742" t="s">
        <v>265</v>
      </c>
      <c r="AM131" s="743"/>
      <c r="AN131" s="744">
        <v>-16</v>
      </c>
      <c r="AO131" s="744">
        <v>-15</v>
      </c>
      <c r="AP131" s="744">
        <v>-14</v>
      </c>
      <c r="AQ131" s="744">
        <v>-14</v>
      </c>
      <c r="AR131" s="744">
        <v>-14</v>
      </c>
      <c r="AS131" s="745">
        <v>-14</v>
      </c>
      <c r="AU131" s="742" t="s">
        <v>265</v>
      </c>
      <c r="AV131" s="743">
        <v>-21</v>
      </c>
      <c r="AW131" s="744">
        <v>-20</v>
      </c>
      <c r="AX131" s="744">
        <v>-22</v>
      </c>
      <c r="AY131" s="744">
        <v>-20</v>
      </c>
      <c r="AZ131" s="744">
        <v>-17</v>
      </c>
      <c r="BA131" s="744">
        <v>-20</v>
      </c>
      <c r="BB131" s="745">
        <v>-24</v>
      </c>
    </row>
    <row r="132" spans="2:54" x14ac:dyDescent="0.25">
      <c r="B132" s="737" t="s">
        <v>273</v>
      </c>
      <c r="C132" s="743">
        <v>-10</v>
      </c>
      <c r="D132" s="744">
        <v>-12</v>
      </c>
      <c r="E132" s="744">
        <v>-11</v>
      </c>
      <c r="F132" s="744">
        <v>-12</v>
      </c>
      <c r="G132" s="744">
        <v>-10</v>
      </c>
      <c r="H132" s="744">
        <v>-10</v>
      </c>
      <c r="I132" s="745">
        <v>-10</v>
      </c>
      <c r="K132" s="737" t="s">
        <v>273</v>
      </c>
      <c r="L132" s="743">
        <v>-11</v>
      </c>
      <c r="M132" s="744">
        <v>-9</v>
      </c>
      <c r="N132" s="744">
        <v>-11</v>
      </c>
      <c r="O132" s="744">
        <v>-10</v>
      </c>
      <c r="P132" s="744">
        <v>-11</v>
      </c>
      <c r="Q132" s="744">
        <v>-10</v>
      </c>
      <c r="R132" s="745">
        <v>-12</v>
      </c>
      <c r="T132" s="741" t="s">
        <v>273</v>
      </c>
      <c r="U132" s="743">
        <v>-18</v>
      </c>
      <c r="V132" s="744">
        <v>-17</v>
      </c>
      <c r="W132" s="744">
        <v>-16</v>
      </c>
      <c r="X132" s="744">
        <v>-17</v>
      </c>
      <c r="Y132" s="744">
        <v>-19</v>
      </c>
      <c r="Z132" s="744">
        <v>-17</v>
      </c>
      <c r="AA132" s="745">
        <v>-18</v>
      </c>
      <c r="AC132" s="742" t="s">
        <v>273</v>
      </c>
      <c r="AD132" s="743">
        <v>-25</v>
      </c>
      <c r="AE132" s="744">
        <v>-23</v>
      </c>
      <c r="AF132" s="744">
        <v>-22</v>
      </c>
      <c r="AG132" s="744">
        <v>-22</v>
      </c>
      <c r="AH132" s="744">
        <v>-24</v>
      </c>
      <c r="AI132" s="744">
        <v>-23</v>
      </c>
      <c r="AJ132" s="745">
        <v>-24</v>
      </c>
      <c r="AL132" s="742" t="s">
        <v>273</v>
      </c>
      <c r="AM132" s="743"/>
      <c r="AN132" s="744">
        <v>-16</v>
      </c>
      <c r="AO132" s="744">
        <v>-15</v>
      </c>
      <c r="AP132" s="744">
        <v>-14</v>
      </c>
      <c r="AQ132" s="744">
        <v>-15</v>
      </c>
      <c r="AR132" s="744">
        <v>-17</v>
      </c>
      <c r="AS132" s="745">
        <v>-17</v>
      </c>
      <c r="AU132" s="742" t="s">
        <v>273</v>
      </c>
      <c r="AV132" s="743">
        <v>-20</v>
      </c>
      <c r="AW132" s="744">
        <v>-23</v>
      </c>
      <c r="AX132" s="744">
        <v>-25</v>
      </c>
      <c r="AY132" s="744">
        <v>-22</v>
      </c>
      <c r="AZ132" s="744">
        <v>-24</v>
      </c>
      <c r="BA132" s="744">
        <v>-25</v>
      </c>
      <c r="BB132" s="745">
        <v>-22</v>
      </c>
    </row>
    <row r="133" spans="2:54" x14ac:dyDescent="0.25">
      <c r="B133" s="737" t="s">
        <v>279</v>
      </c>
      <c r="C133" s="743">
        <v>-11</v>
      </c>
      <c r="D133" s="744">
        <v>-9</v>
      </c>
      <c r="E133" s="744">
        <v>-10</v>
      </c>
      <c r="F133" s="744">
        <v>-9</v>
      </c>
      <c r="G133" s="744">
        <v>-10</v>
      </c>
      <c r="H133" s="744">
        <v>-12</v>
      </c>
      <c r="I133" s="745">
        <v>-14</v>
      </c>
      <c r="K133" s="737" t="s">
        <v>279</v>
      </c>
      <c r="L133" s="743">
        <v>-14</v>
      </c>
      <c r="M133" s="744">
        <v>-12</v>
      </c>
      <c r="N133" s="744">
        <v>-12</v>
      </c>
      <c r="O133" s="744">
        <v>-16</v>
      </c>
      <c r="P133" s="744">
        <v>-17</v>
      </c>
      <c r="Q133" s="744">
        <v>-15</v>
      </c>
      <c r="R133" s="745">
        <v>-14</v>
      </c>
      <c r="T133" s="741" t="s">
        <v>279</v>
      </c>
      <c r="U133" s="743">
        <v>-19</v>
      </c>
      <c r="V133" s="744">
        <v>-18</v>
      </c>
      <c r="W133" s="744">
        <v>-17</v>
      </c>
      <c r="X133" s="744">
        <v>-17</v>
      </c>
      <c r="Y133" s="744">
        <v>-17</v>
      </c>
      <c r="Z133" s="744">
        <v>-16</v>
      </c>
      <c r="AA133" s="745">
        <v>-17</v>
      </c>
      <c r="AC133" s="742" t="s">
        <v>279</v>
      </c>
      <c r="AD133" s="743">
        <v>-25</v>
      </c>
      <c r="AE133" s="744">
        <v>-24</v>
      </c>
      <c r="AF133" s="744">
        <v>-24</v>
      </c>
      <c r="AG133" s="744">
        <v>-24</v>
      </c>
      <c r="AH133" s="744">
        <v>-23</v>
      </c>
      <c r="AI133" s="744">
        <v>-24</v>
      </c>
      <c r="AJ133" s="745">
        <v>-25</v>
      </c>
      <c r="AL133" s="742" t="s">
        <v>279</v>
      </c>
      <c r="AM133" s="743"/>
      <c r="AN133" s="744">
        <v>-16</v>
      </c>
      <c r="AO133" s="744">
        <v>-15</v>
      </c>
      <c r="AP133" s="744">
        <v>-14</v>
      </c>
      <c r="AQ133" s="744">
        <v>-14</v>
      </c>
      <c r="AR133" s="744">
        <v>-15</v>
      </c>
      <c r="AS133" s="745">
        <v>-17</v>
      </c>
      <c r="AU133" s="742" t="s">
        <v>279</v>
      </c>
      <c r="AV133" s="743">
        <v>-21</v>
      </c>
      <c r="AW133" s="744">
        <v>-20</v>
      </c>
      <c r="AX133" s="744">
        <v>-20</v>
      </c>
      <c r="AY133" s="744">
        <v>-19</v>
      </c>
      <c r="AZ133" s="744">
        <v>-21</v>
      </c>
      <c r="BA133" s="744">
        <v>-20</v>
      </c>
      <c r="BB133" s="745">
        <v>-21</v>
      </c>
    </row>
    <row r="134" spans="2:54" ht="15.75" thickBot="1" x14ac:dyDescent="0.3">
      <c r="B134" s="746" t="s">
        <v>285</v>
      </c>
      <c r="C134" s="747" t="s">
        <v>1049</v>
      </c>
      <c r="D134" s="748" t="s">
        <v>1049</v>
      </c>
      <c r="E134" s="748" t="s">
        <v>1049</v>
      </c>
      <c r="F134" s="748" t="s">
        <v>1049</v>
      </c>
      <c r="G134" s="748" t="s">
        <v>1049</v>
      </c>
      <c r="H134" s="748" t="s">
        <v>1049</v>
      </c>
      <c r="I134" s="749" t="s">
        <v>1049</v>
      </c>
      <c r="K134" s="746" t="s">
        <v>285</v>
      </c>
      <c r="L134" s="747" t="s">
        <v>1049</v>
      </c>
      <c r="M134" s="748" t="s">
        <v>1049</v>
      </c>
      <c r="N134" s="748" t="s">
        <v>1049</v>
      </c>
      <c r="O134" s="748" t="s">
        <v>1049</v>
      </c>
      <c r="P134" s="748" t="s">
        <v>1049</v>
      </c>
      <c r="Q134" s="748" t="s">
        <v>1049</v>
      </c>
      <c r="R134" s="749" t="s">
        <v>1049</v>
      </c>
      <c r="T134" s="750" t="s">
        <v>285</v>
      </c>
      <c r="U134" s="747" t="s">
        <v>1049</v>
      </c>
      <c r="V134" s="748" t="s">
        <v>1049</v>
      </c>
      <c r="W134" s="748" t="s">
        <v>1049</v>
      </c>
      <c r="X134" s="748" t="s">
        <v>1049</v>
      </c>
      <c r="Y134" s="748" t="s">
        <v>1049</v>
      </c>
      <c r="Z134" s="748" t="s">
        <v>1049</v>
      </c>
      <c r="AA134" s="749" t="s">
        <v>1049</v>
      </c>
      <c r="AC134" s="751" t="s">
        <v>285</v>
      </c>
      <c r="AD134" s="747" t="s">
        <v>1049</v>
      </c>
      <c r="AE134" s="748" t="s">
        <v>1049</v>
      </c>
      <c r="AF134" s="748" t="s">
        <v>1049</v>
      </c>
      <c r="AG134" s="748" t="s">
        <v>1049</v>
      </c>
      <c r="AH134" s="748" t="s">
        <v>1049</v>
      </c>
      <c r="AI134" s="748" t="s">
        <v>1049</v>
      </c>
      <c r="AJ134" s="749" t="s">
        <v>1049</v>
      </c>
      <c r="AL134" s="751" t="s">
        <v>285</v>
      </c>
      <c r="AM134" s="747" t="s">
        <v>1049</v>
      </c>
      <c r="AN134" s="748" t="s">
        <v>1049</v>
      </c>
      <c r="AO134" s="748" t="s">
        <v>1049</v>
      </c>
      <c r="AP134" s="748" t="s">
        <v>1049</v>
      </c>
      <c r="AQ134" s="748" t="s">
        <v>1049</v>
      </c>
      <c r="AR134" s="748" t="s">
        <v>1049</v>
      </c>
      <c r="AS134" s="749" t="s">
        <v>1049</v>
      </c>
      <c r="AU134" s="751" t="s">
        <v>285</v>
      </c>
      <c r="AV134" s="747" t="s">
        <v>1049</v>
      </c>
      <c r="AW134" s="748" t="s">
        <v>1049</v>
      </c>
      <c r="AX134" s="748" t="s">
        <v>1049</v>
      </c>
      <c r="AY134" s="748" t="s">
        <v>1049</v>
      </c>
      <c r="AZ134" s="748" t="s">
        <v>1049</v>
      </c>
      <c r="BA134" s="748" t="s">
        <v>1049</v>
      </c>
      <c r="BB134" s="749" t="s">
        <v>1049</v>
      </c>
    </row>
    <row r="135" spans="2:54" ht="15.75" thickBot="1" x14ac:dyDescent="0.3">
      <c r="B135" s="752"/>
      <c r="C135" s="753"/>
      <c r="D135" s="753"/>
      <c r="E135" s="753"/>
      <c r="F135" s="753"/>
      <c r="G135" s="753"/>
      <c r="H135" s="753"/>
      <c r="I135" s="753"/>
      <c r="K135" s="752"/>
      <c r="L135" s="753"/>
      <c r="M135" s="753"/>
      <c r="N135" s="753"/>
      <c r="O135" s="753"/>
      <c r="P135" s="753"/>
      <c r="Q135" s="753"/>
      <c r="R135" s="753"/>
      <c r="T135" s="754"/>
      <c r="U135" s="753"/>
      <c r="V135" s="753"/>
      <c r="W135" s="753"/>
      <c r="X135" s="753"/>
      <c r="Y135" s="753"/>
      <c r="Z135" s="753"/>
      <c r="AA135" s="753"/>
      <c r="AC135" s="755"/>
      <c r="AD135" s="753"/>
      <c r="AE135" s="753"/>
      <c r="AF135" s="753"/>
      <c r="AG135" s="753"/>
      <c r="AH135" s="753"/>
      <c r="AI135" s="753"/>
      <c r="AJ135" s="753"/>
      <c r="AL135" s="755"/>
      <c r="AM135" s="753"/>
      <c r="AN135" s="753"/>
      <c r="AO135" s="753"/>
      <c r="AP135" s="753"/>
      <c r="AQ135" s="753"/>
      <c r="AR135" s="753"/>
      <c r="AS135" s="753"/>
      <c r="AU135" s="755"/>
      <c r="AV135" s="753"/>
      <c r="AW135" s="753"/>
      <c r="AX135" s="753"/>
      <c r="AY135" s="753"/>
      <c r="AZ135" s="753"/>
      <c r="BA135" s="753"/>
      <c r="BB135" s="753"/>
    </row>
    <row r="136" spans="2:54" ht="15.75" thickBot="1" x14ac:dyDescent="0.3">
      <c r="B136" s="726" t="s">
        <v>1039</v>
      </c>
      <c r="C136" s="756" t="s">
        <v>187</v>
      </c>
      <c r="D136" s="756" t="s">
        <v>214</v>
      </c>
      <c r="E136" s="756" t="s">
        <v>234</v>
      </c>
      <c r="F136" s="756" t="s">
        <v>243</v>
      </c>
      <c r="G136" s="756" t="s">
        <v>251</v>
      </c>
      <c r="H136" s="756" t="s">
        <v>259</v>
      </c>
      <c r="I136" s="757" t="s">
        <v>266</v>
      </c>
      <c r="K136" s="726" t="s">
        <v>1039</v>
      </c>
      <c r="L136" s="756" t="s">
        <v>187</v>
      </c>
      <c r="M136" s="756" t="s">
        <v>214</v>
      </c>
      <c r="N136" s="756" t="s">
        <v>234</v>
      </c>
      <c r="O136" s="756" t="s">
        <v>243</v>
      </c>
      <c r="P136" s="756" t="s">
        <v>251</v>
      </c>
      <c r="Q136" s="756" t="s">
        <v>259</v>
      </c>
      <c r="R136" s="757" t="s">
        <v>266</v>
      </c>
      <c r="T136" s="729" t="s">
        <v>1039</v>
      </c>
      <c r="U136" s="756" t="s">
        <v>187</v>
      </c>
      <c r="V136" s="756" t="s">
        <v>214</v>
      </c>
      <c r="W136" s="756" t="s">
        <v>234</v>
      </c>
      <c r="X136" s="756" t="s">
        <v>243</v>
      </c>
      <c r="Y136" s="756" t="s">
        <v>251</v>
      </c>
      <c r="Z136" s="756" t="s">
        <v>259</v>
      </c>
      <c r="AA136" s="757" t="s">
        <v>266</v>
      </c>
      <c r="AC136" s="730" t="s">
        <v>1039</v>
      </c>
      <c r="AD136" s="756" t="s">
        <v>187</v>
      </c>
      <c r="AE136" s="756" t="s">
        <v>214</v>
      </c>
      <c r="AF136" s="756" t="s">
        <v>234</v>
      </c>
      <c r="AG136" s="756" t="s">
        <v>243</v>
      </c>
      <c r="AH136" s="756" t="s">
        <v>251</v>
      </c>
      <c r="AI136" s="756" t="s">
        <v>259</v>
      </c>
      <c r="AJ136" s="757" t="s">
        <v>266</v>
      </c>
      <c r="AL136" s="730" t="s">
        <v>1039</v>
      </c>
      <c r="AM136" s="756" t="s">
        <v>187</v>
      </c>
      <c r="AN136" s="756" t="s">
        <v>214</v>
      </c>
      <c r="AO136" s="756" t="s">
        <v>234</v>
      </c>
      <c r="AP136" s="756" t="s">
        <v>243</v>
      </c>
      <c r="AQ136" s="756" t="s">
        <v>251</v>
      </c>
      <c r="AR136" s="756" t="s">
        <v>259</v>
      </c>
      <c r="AS136" s="757" t="s">
        <v>266</v>
      </c>
      <c r="AU136" s="730" t="s">
        <v>1039</v>
      </c>
      <c r="AV136" s="756" t="s">
        <v>187</v>
      </c>
      <c r="AW136" s="756" t="s">
        <v>214</v>
      </c>
      <c r="AX136" s="756" t="s">
        <v>234</v>
      </c>
      <c r="AY136" s="756" t="s">
        <v>243</v>
      </c>
      <c r="AZ136" s="756" t="s">
        <v>251</v>
      </c>
      <c r="BA136" s="756" t="s">
        <v>259</v>
      </c>
      <c r="BB136" s="757" t="s">
        <v>266</v>
      </c>
    </row>
    <row r="137" spans="2:54" x14ac:dyDescent="0.25">
      <c r="B137" s="731" t="s">
        <v>186</v>
      </c>
      <c r="C137" s="732">
        <v>-30</v>
      </c>
      <c r="D137" s="733">
        <v>-28</v>
      </c>
      <c r="E137" s="733">
        <v>-24</v>
      </c>
      <c r="F137" s="733">
        <v>-28</v>
      </c>
      <c r="G137" s="733">
        <v>-28</v>
      </c>
      <c r="H137" s="733">
        <v>-34</v>
      </c>
      <c r="I137" s="734">
        <v>-36</v>
      </c>
      <c r="K137" s="731" t="s">
        <v>186</v>
      </c>
      <c r="L137" s="732">
        <v>-30</v>
      </c>
      <c r="M137" s="733">
        <v>-32</v>
      </c>
      <c r="N137" s="733">
        <v>-29</v>
      </c>
      <c r="O137" s="733">
        <v>-30</v>
      </c>
      <c r="P137" s="733">
        <v>-31</v>
      </c>
      <c r="Q137" s="733">
        <v>-28</v>
      </c>
      <c r="R137" s="734">
        <v>-31</v>
      </c>
      <c r="T137" s="735" t="s">
        <v>186</v>
      </c>
      <c r="U137" s="732">
        <v>-37</v>
      </c>
      <c r="V137" s="733">
        <v>-36</v>
      </c>
      <c r="W137" s="733">
        <v>-40</v>
      </c>
      <c r="X137" s="733">
        <v>-41</v>
      </c>
      <c r="Y137" s="733">
        <v>-44</v>
      </c>
      <c r="Z137" s="733">
        <v>-43</v>
      </c>
      <c r="AA137" s="734">
        <v>-47</v>
      </c>
      <c r="AC137" s="736" t="s">
        <v>186</v>
      </c>
      <c r="AD137" s="732">
        <v>-40</v>
      </c>
      <c r="AE137" s="733">
        <v>-38</v>
      </c>
      <c r="AF137" s="733">
        <v>-37</v>
      </c>
      <c r="AG137" s="733">
        <v>-40</v>
      </c>
      <c r="AH137" s="733">
        <v>-41</v>
      </c>
      <c r="AI137" s="733">
        <v>-43</v>
      </c>
      <c r="AJ137" s="734">
        <v>-44</v>
      </c>
      <c r="AL137" s="736" t="s">
        <v>186</v>
      </c>
      <c r="AM137" s="732"/>
      <c r="AN137" s="733"/>
      <c r="AO137" s="733">
        <v>-30</v>
      </c>
      <c r="AP137" s="733">
        <v>-29</v>
      </c>
      <c r="AQ137" s="733">
        <v>-29</v>
      </c>
      <c r="AR137" s="733">
        <v>-33</v>
      </c>
      <c r="AS137" s="734">
        <v>-37</v>
      </c>
      <c r="AU137" s="736" t="s">
        <v>186</v>
      </c>
      <c r="AV137" s="732">
        <v>-40</v>
      </c>
      <c r="AW137" s="733">
        <v>-39</v>
      </c>
      <c r="AX137" s="733">
        <v>-41</v>
      </c>
      <c r="AY137" s="733">
        <v>-45</v>
      </c>
      <c r="AZ137" s="733">
        <v>-46</v>
      </c>
      <c r="BA137" s="733">
        <v>-47</v>
      </c>
      <c r="BB137" s="734">
        <v>-44</v>
      </c>
    </row>
    <row r="138" spans="2:54" x14ac:dyDescent="0.25">
      <c r="B138" s="737" t="s">
        <v>213</v>
      </c>
      <c r="C138" s="738">
        <v>-26</v>
      </c>
      <c r="D138" s="739">
        <v>-23</v>
      </c>
      <c r="E138" s="739">
        <v>-22</v>
      </c>
      <c r="F138" s="739">
        <v>-25</v>
      </c>
      <c r="G138" s="739">
        <v>-26</v>
      </c>
      <c r="H138" s="739">
        <v>-32</v>
      </c>
      <c r="I138" s="740">
        <v>-33</v>
      </c>
      <c r="K138" s="737" t="s">
        <v>213</v>
      </c>
      <c r="L138" s="738">
        <v>-28</v>
      </c>
      <c r="M138" s="739">
        <v>-27</v>
      </c>
      <c r="N138" s="739">
        <v>-30</v>
      </c>
      <c r="O138" s="739">
        <v>-31</v>
      </c>
      <c r="P138" s="739">
        <v>-29</v>
      </c>
      <c r="Q138" s="739">
        <v>-30</v>
      </c>
      <c r="R138" s="740">
        <v>-31</v>
      </c>
      <c r="T138" s="741" t="s">
        <v>213</v>
      </c>
      <c r="U138" s="738">
        <v>-37</v>
      </c>
      <c r="V138" s="739">
        <v>-38</v>
      </c>
      <c r="W138" s="739">
        <v>-36</v>
      </c>
      <c r="X138" s="739">
        <v>-44</v>
      </c>
      <c r="Y138" s="739">
        <v>-45</v>
      </c>
      <c r="Z138" s="739">
        <v>-45</v>
      </c>
      <c r="AA138" s="740">
        <v>-45</v>
      </c>
      <c r="AC138" s="742" t="s">
        <v>213</v>
      </c>
      <c r="AD138" s="738">
        <v>-43</v>
      </c>
      <c r="AE138" s="739">
        <v>-42</v>
      </c>
      <c r="AF138" s="739">
        <v>-40</v>
      </c>
      <c r="AG138" s="739">
        <v>-40</v>
      </c>
      <c r="AH138" s="739">
        <v>-44</v>
      </c>
      <c r="AI138" s="739">
        <v>-46</v>
      </c>
      <c r="AJ138" s="740">
        <v>-45</v>
      </c>
      <c r="AL138" s="742" t="s">
        <v>213</v>
      </c>
      <c r="AM138" s="738"/>
      <c r="AN138" s="739"/>
      <c r="AO138" s="739">
        <v>-27</v>
      </c>
      <c r="AP138" s="739">
        <v>-27</v>
      </c>
      <c r="AQ138" s="739">
        <v>-27</v>
      </c>
      <c r="AR138" s="739">
        <v>-33</v>
      </c>
      <c r="AS138" s="740">
        <v>-34</v>
      </c>
      <c r="AU138" s="742" t="s">
        <v>213</v>
      </c>
      <c r="AV138" s="738">
        <v>-44</v>
      </c>
      <c r="AW138" s="739">
        <v>-45</v>
      </c>
      <c r="AX138" s="739">
        <v>-46</v>
      </c>
      <c r="AY138" s="739">
        <v>-46</v>
      </c>
      <c r="AZ138" s="739">
        <v>-45</v>
      </c>
      <c r="BA138" s="739">
        <v>-47</v>
      </c>
      <c r="BB138" s="740">
        <v>-48</v>
      </c>
    </row>
    <row r="139" spans="2:54" x14ac:dyDescent="0.25">
      <c r="B139" s="737" t="s">
        <v>233</v>
      </c>
      <c r="C139" s="743">
        <v>-22</v>
      </c>
      <c r="D139" s="744">
        <v>-20</v>
      </c>
      <c r="E139" s="744">
        <v>-20</v>
      </c>
      <c r="F139" s="744">
        <v>-24</v>
      </c>
      <c r="G139" s="744">
        <v>-27</v>
      </c>
      <c r="H139" s="744">
        <v>-29</v>
      </c>
      <c r="I139" s="745">
        <v>-31</v>
      </c>
      <c r="K139" s="737" t="s">
        <v>233</v>
      </c>
      <c r="L139" s="743">
        <v>-29</v>
      </c>
      <c r="M139" s="744">
        <v>-28</v>
      </c>
      <c r="N139" s="744">
        <v>-28</v>
      </c>
      <c r="O139" s="744">
        <v>-29</v>
      </c>
      <c r="P139" s="744">
        <v>-26</v>
      </c>
      <c r="Q139" s="744">
        <v>-27</v>
      </c>
      <c r="R139" s="745">
        <v>-30</v>
      </c>
      <c r="T139" s="741" t="s">
        <v>233</v>
      </c>
      <c r="U139" s="743">
        <v>-37</v>
      </c>
      <c r="V139" s="744">
        <v>-37</v>
      </c>
      <c r="W139" s="744">
        <v>-37</v>
      </c>
      <c r="X139" s="744">
        <v>-42</v>
      </c>
      <c r="Y139" s="744">
        <v>-44</v>
      </c>
      <c r="Z139" s="744">
        <v>-45</v>
      </c>
      <c r="AA139" s="745">
        <v>-46</v>
      </c>
      <c r="AC139" s="742" t="s">
        <v>233</v>
      </c>
      <c r="AD139" s="743">
        <v>-40</v>
      </c>
      <c r="AE139" s="744">
        <v>-40</v>
      </c>
      <c r="AF139" s="744">
        <v>-40</v>
      </c>
      <c r="AG139" s="744">
        <v>-45</v>
      </c>
      <c r="AH139" s="744">
        <v>-44</v>
      </c>
      <c r="AI139" s="744">
        <v>-44</v>
      </c>
      <c r="AJ139" s="745">
        <v>-45</v>
      </c>
      <c r="AL139" s="742" t="s">
        <v>233</v>
      </c>
      <c r="AM139" s="743"/>
      <c r="AN139" s="744"/>
      <c r="AO139" s="744">
        <v>-26</v>
      </c>
      <c r="AP139" s="744">
        <v>-25</v>
      </c>
      <c r="AQ139" s="744">
        <v>-28</v>
      </c>
      <c r="AR139" s="744">
        <v>-31</v>
      </c>
      <c r="AS139" s="745">
        <v>-33</v>
      </c>
      <c r="AU139" s="742" t="s">
        <v>233</v>
      </c>
      <c r="AV139" s="743">
        <v>-40</v>
      </c>
      <c r="AW139" s="744">
        <v>-42</v>
      </c>
      <c r="AX139" s="744">
        <v>-43</v>
      </c>
      <c r="AY139" s="744">
        <v>-44</v>
      </c>
      <c r="AZ139" s="744">
        <v>-44</v>
      </c>
      <c r="BA139" s="744">
        <v>-46</v>
      </c>
      <c r="BB139" s="745">
        <v>-48</v>
      </c>
    </row>
    <row r="140" spans="2:54" x14ac:dyDescent="0.25">
      <c r="B140" s="737" t="s">
        <v>215</v>
      </c>
      <c r="C140" s="743">
        <v>-17</v>
      </c>
      <c r="D140" s="744">
        <v>-19</v>
      </c>
      <c r="E140" s="744">
        <v>-20</v>
      </c>
      <c r="F140" s="744">
        <v>-22</v>
      </c>
      <c r="G140" s="744">
        <v>-27</v>
      </c>
      <c r="H140" s="744">
        <v>-28</v>
      </c>
      <c r="I140" s="745">
        <v>-29</v>
      </c>
      <c r="K140" s="737" t="s">
        <v>215</v>
      </c>
      <c r="L140" s="743">
        <v>-24</v>
      </c>
      <c r="M140" s="744">
        <v>-24</v>
      </c>
      <c r="N140" s="744">
        <v>-26</v>
      </c>
      <c r="O140" s="744">
        <v>-29</v>
      </c>
      <c r="P140" s="744">
        <v>-29</v>
      </c>
      <c r="Q140" s="744">
        <v>-29</v>
      </c>
      <c r="R140" s="745">
        <v>-30</v>
      </c>
      <c r="T140" s="741" t="s">
        <v>215</v>
      </c>
      <c r="U140" s="743">
        <v>-40</v>
      </c>
      <c r="V140" s="744">
        <v>-42</v>
      </c>
      <c r="W140" s="744">
        <v>-40</v>
      </c>
      <c r="X140" s="744">
        <v>-42</v>
      </c>
      <c r="Y140" s="744">
        <v>-43</v>
      </c>
      <c r="Z140" s="744">
        <v>-45</v>
      </c>
      <c r="AA140" s="745">
        <v>-44</v>
      </c>
      <c r="AC140" s="742" t="s">
        <v>215</v>
      </c>
      <c r="AD140" s="743">
        <v>-39</v>
      </c>
      <c r="AE140" s="744">
        <v>-38</v>
      </c>
      <c r="AF140" s="744">
        <v>-40</v>
      </c>
      <c r="AG140" s="744">
        <v>-41</v>
      </c>
      <c r="AH140" s="744">
        <v>-42</v>
      </c>
      <c r="AI140" s="744">
        <v>-46</v>
      </c>
      <c r="AJ140" s="745">
        <v>-44</v>
      </c>
      <c r="AL140" s="742" t="s">
        <v>215</v>
      </c>
      <c r="AM140" s="743"/>
      <c r="AN140" s="744">
        <v>-25</v>
      </c>
      <c r="AO140" s="744">
        <v>-24</v>
      </c>
      <c r="AP140" s="744">
        <v>-24</v>
      </c>
      <c r="AQ140" s="744">
        <v>-27</v>
      </c>
      <c r="AR140" s="744">
        <v>-29</v>
      </c>
      <c r="AS140" s="745">
        <v>-30</v>
      </c>
      <c r="AU140" s="742" t="s">
        <v>215</v>
      </c>
      <c r="AV140" s="743">
        <v>-44</v>
      </c>
      <c r="AW140" s="744">
        <v>-43</v>
      </c>
      <c r="AX140" s="744">
        <v>-41</v>
      </c>
      <c r="AY140" s="744">
        <v>-43</v>
      </c>
      <c r="AZ140" s="744">
        <v>-44</v>
      </c>
      <c r="BA140" s="744">
        <v>-44</v>
      </c>
      <c r="BB140" s="745">
        <v>-47</v>
      </c>
    </row>
    <row r="141" spans="2:54" x14ac:dyDescent="0.25">
      <c r="B141" s="737" t="s">
        <v>250</v>
      </c>
      <c r="C141" s="743">
        <v>-22</v>
      </c>
      <c r="D141" s="744">
        <v>-20</v>
      </c>
      <c r="E141" s="744">
        <v>-20</v>
      </c>
      <c r="F141" s="744">
        <v>-20</v>
      </c>
      <c r="G141" s="744">
        <v>-24</v>
      </c>
      <c r="H141" s="744">
        <v>-27</v>
      </c>
      <c r="I141" s="745">
        <v>-31</v>
      </c>
      <c r="K141" s="737" t="s">
        <v>250</v>
      </c>
      <c r="L141" s="743">
        <v>-24</v>
      </c>
      <c r="M141" s="744">
        <v>-22</v>
      </c>
      <c r="N141" s="744">
        <v>-25</v>
      </c>
      <c r="O141" s="744">
        <v>-24</v>
      </c>
      <c r="P141" s="744">
        <v>-26</v>
      </c>
      <c r="Q141" s="744">
        <v>-28</v>
      </c>
      <c r="R141" s="745">
        <v>-30</v>
      </c>
      <c r="T141" s="741" t="s">
        <v>250</v>
      </c>
      <c r="U141" s="743">
        <v>-35</v>
      </c>
      <c r="V141" s="744">
        <v>-41</v>
      </c>
      <c r="W141" s="744">
        <v>-41</v>
      </c>
      <c r="X141" s="744">
        <v>-44</v>
      </c>
      <c r="Y141" s="744">
        <v>-43</v>
      </c>
      <c r="Z141" s="744">
        <v>-42</v>
      </c>
      <c r="AA141" s="745">
        <v>-44</v>
      </c>
      <c r="AC141" s="742" t="s">
        <v>250</v>
      </c>
      <c r="AD141" s="743">
        <v>-37</v>
      </c>
      <c r="AE141" s="744">
        <v>-41</v>
      </c>
      <c r="AF141" s="744">
        <v>-41</v>
      </c>
      <c r="AG141" s="744">
        <v>-41</v>
      </c>
      <c r="AH141" s="744">
        <v>-44</v>
      </c>
      <c r="AI141" s="744">
        <v>-43</v>
      </c>
      <c r="AJ141" s="745">
        <v>-44</v>
      </c>
      <c r="AL141" s="742" t="s">
        <v>250</v>
      </c>
      <c r="AM141" s="743"/>
      <c r="AN141" s="744">
        <v>-22</v>
      </c>
      <c r="AO141" s="744">
        <v>-22</v>
      </c>
      <c r="AP141" s="744">
        <v>-22</v>
      </c>
      <c r="AQ141" s="744">
        <v>-24</v>
      </c>
      <c r="AR141" s="744">
        <v>-28</v>
      </c>
      <c r="AS141" s="745">
        <v>-32</v>
      </c>
      <c r="AU141" s="742" t="s">
        <v>250</v>
      </c>
      <c r="AV141" s="743">
        <v>-45</v>
      </c>
      <c r="AW141" s="744">
        <v>-46</v>
      </c>
      <c r="AX141" s="744">
        <v>-45</v>
      </c>
      <c r="AY141" s="744">
        <v>-45</v>
      </c>
      <c r="AZ141" s="744">
        <v>-43</v>
      </c>
      <c r="BA141" s="744">
        <v>-42</v>
      </c>
      <c r="BB141" s="745">
        <v>-46</v>
      </c>
    </row>
    <row r="142" spans="2:54" x14ac:dyDescent="0.25">
      <c r="B142" s="737" t="s">
        <v>258</v>
      </c>
      <c r="C142" s="743">
        <v>-17</v>
      </c>
      <c r="D142" s="744">
        <v>-18</v>
      </c>
      <c r="E142" s="744">
        <v>-17</v>
      </c>
      <c r="F142" s="744">
        <v>-17</v>
      </c>
      <c r="G142" s="744">
        <v>-22</v>
      </c>
      <c r="H142" s="744">
        <v>-23</v>
      </c>
      <c r="I142" s="745">
        <v>-26</v>
      </c>
      <c r="K142" s="737" t="s">
        <v>258</v>
      </c>
      <c r="L142" s="743">
        <v>-22</v>
      </c>
      <c r="M142" s="744">
        <v>-23</v>
      </c>
      <c r="N142" s="744">
        <v>-24</v>
      </c>
      <c r="O142" s="744">
        <v>-27</v>
      </c>
      <c r="P142" s="744">
        <v>-25</v>
      </c>
      <c r="Q142" s="744">
        <v>-25</v>
      </c>
      <c r="R142" s="745">
        <v>-29</v>
      </c>
      <c r="T142" s="741" t="s">
        <v>258</v>
      </c>
      <c r="U142" s="743">
        <v>-37</v>
      </c>
      <c r="V142" s="744">
        <v>-42</v>
      </c>
      <c r="W142" s="744">
        <v>-41</v>
      </c>
      <c r="X142" s="744">
        <v>-42</v>
      </c>
      <c r="Y142" s="744">
        <v>-42</v>
      </c>
      <c r="Z142" s="744">
        <v>-43</v>
      </c>
      <c r="AA142" s="745">
        <v>-40</v>
      </c>
      <c r="AC142" s="742" t="s">
        <v>258</v>
      </c>
      <c r="AD142" s="743">
        <v>-45</v>
      </c>
      <c r="AE142" s="744">
        <v>-44</v>
      </c>
      <c r="AF142" s="744">
        <v>-43</v>
      </c>
      <c r="AG142" s="744">
        <v>-43</v>
      </c>
      <c r="AH142" s="744">
        <v>-42</v>
      </c>
      <c r="AI142" s="744">
        <v>-44</v>
      </c>
      <c r="AJ142" s="745">
        <v>-42</v>
      </c>
      <c r="AL142" s="742" t="s">
        <v>258</v>
      </c>
      <c r="AM142" s="743"/>
      <c r="AN142" s="744">
        <v>-20</v>
      </c>
      <c r="AO142" s="744">
        <v>-20</v>
      </c>
      <c r="AP142" s="744">
        <v>-20</v>
      </c>
      <c r="AQ142" s="744">
        <v>-22</v>
      </c>
      <c r="AR142" s="744">
        <v>-24</v>
      </c>
      <c r="AS142" s="745">
        <v>-28</v>
      </c>
      <c r="AU142" s="742" t="s">
        <v>258</v>
      </c>
      <c r="AV142" s="743">
        <v>-36</v>
      </c>
      <c r="AW142" s="744">
        <v>-42</v>
      </c>
      <c r="AX142" s="744">
        <v>-41</v>
      </c>
      <c r="AY142" s="744">
        <v>-41</v>
      </c>
      <c r="AZ142" s="744">
        <v>-40</v>
      </c>
      <c r="BA142" s="744">
        <v>-41</v>
      </c>
      <c r="BB142" s="745">
        <v>-42</v>
      </c>
    </row>
    <row r="143" spans="2:54" x14ac:dyDescent="0.25">
      <c r="B143" s="737" t="s">
        <v>265</v>
      </c>
      <c r="C143" s="743">
        <v>-20</v>
      </c>
      <c r="D143" s="744">
        <v>-20</v>
      </c>
      <c r="E143" s="744">
        <v>-23</v>
      </c>
      <c r="F143" s="744">
        <v>-21</v>
      </c>
      <c r="G143" s="744">
        <v>-23</v>
      </c>
      <c r="H143" s="744">
        <v>-23</v>
      </c>
      <c r="I143" s="745">
        <v>-27</v>
      </c>
      <c r="K143" s="737" t="s">
        <v>265</v>
      </c>
      <c r="L143" s="743">
        <v>-25</v>
      </c>
      <c r="M143" s="744">
        <v>-24</v>
      </c>
      <c r="N143" s="744">
        <v>-22</v>
      </c>
      <c r="O143" s="744">
        <v>-25</v>
      </c>
      <c r="P143" s="744">
        <v>-28</v>
      </c>
      <c r="Q143" s="744">
        <v>-27</v>
      </c>
      <c r="R143" s="745">
        <v>-30</v>
      </c>
      <c r="T143" s="741" t="s">
        <v>265</v>
      </c>
      <c r="U143" s="743">
        <v>-34</v>
      </c>
      <c r="V143" s="744">
        <v>-37</v>
      </c>
      <c r="W143" s="744">
        <v>-37</v>
      </c>
      <c r="X143" s="744">
        <v>-36</v>
      </c>
      <c r="Y143" s="744">
        <v>-36</v>
      </c>
      <c r="Z143" s="744">
        <v>-36</v>
      </c>
      <c r="AA143" s="745">
        <v>-36</v>
      </c>
      <c r="AC143" s="742" t="s">
        <v>265</v>
      </c>
      <c r="AD143" s="743">
        <v>-38</v>
      </c>
      <c r="AE143" s="744">
        <v>-44</v>
      </c>
      <c r="AF143" s="744">
        <v>-42</v>
      </c>
      <c r="AG143" s="744">
        <v>-42</v>
      </c>
      <c r="AH143" s="744">
        <v>-44</v>
      </c>
      <c r="AI143" s="744">
        <v>-45</v>
      </c>
      <c r="AJ143" s="745">
        <v>-43</v>
      </c>
      <c r="AL143" s="742" t="s">
        <v>265</v>
      </c>
      <c r="AM143" s="743"/>
      <c r="AN143" s="744">
        <v>-22</v>
      </c>
      <c r="AO143" s="744">
        <v>-24</v>
      </c>
      <c r="AP143" s="744">
        <v>-22</v>
      </c>
      <c r="AQ143" s="744">
        <v>-24</v>
      </c>
      <c r="AR143" s="744">
        <v>-25</v>
      </c>
      <c r="AS143" s="745">
        <v>-26</v>
      </c>
      <c r="AU143" s="742" t="s">
        <v>265</v>
      </c>
      <c r="AV143" s="743">
        <v>-35</v>
      </c>
      <c r="AW143" s="744">
        <v>-38</v>
      </c>
      <c r="AX143" s="744">
        <v>-38</v>
      </c>
      <c r="AY143" s="744">
        <v>-37</v>
      </c>
      <c r="AZ143" s="744">
        <v>-37</v>
      </c>
      <c r="BA143" s="744">
        <v>-41</v>
      </c>
      <c r="BB143" s="745">
        <v>-44</v>
      </c>
    </row>
    <row r="144" spans="2:54" x14ac:dyDescent="0.25">
      <c r="B144" s="737" t="s">
        <v>273</v>
      </c>
      <c r="C144" s="743">
        <v>-21</v>
      </c>
      <c r="D144" s="744">
        <v>-26</v>
      </c>
      <c r="E144" s="744">
        <v>-25</v>
      </c>
      <c r="F144" s="744">
        <v>-24</v>
      </c>
      <c r="G144" s="744">
        <v>-26</v>
      </c>
      <c r="H144" s="744">
        <v>-30</v>
      </c>
      <c r="I144" s="745">
        <v>-31</v>
      </c>
      <c r="K144" s="737" t="s">
        <v>273</v>
      </c>
      <c r="L144" s="743">
        <v>-28</v>
      </c>
      <c r="M144" s="744">
        <v>-33</v>
      </c>
      <c r="N144" s="744">
        <v>-35</v>
      </c>
      <c r="O144" s="744">
        <v>-34</v>
      </c>
      <c r="P144" s="744">
        <v>-34</v>
      </c>
      <c r="Q144" s="744">
        <v>-34</v>
      </c>
      <c r="R144" s="745">
        <v>-32</v>
      </c>
      <c r="T144" s="741" t="s">
        <v>273</v>
      </c>
      <c r="U144" s="743">
        <v>-30</v>
      </c>
      <c r="V144" s="744">
        <v>-30</v>
      </c>
      <c r="W144" s="744">
        <v>-31</v>
      </c>
      <c r="X144" s="744">
        <v>-30</v>
      </c>
      <c r="Y144" s="744">
        <v>-29</v>
      </c>
      <c r="Z144" s="744">
        <v>-30</v>
      </c>
      <c r="AA144" s="745">
        <v>-31</v>
      </c>
      <c r="AC144" s="742" t="s">
        <v>273</v>
      </c>
      <c r="AD144" s="743">
        <v>-38</v>
      </c>
      <c r="AE144" s="744">
        <v>-38</v>
      </c>
      <c r="AF144" s="744">
        <v>-38</v>
      </c>
      <c r="AG144" s="744">
        <v>-40</v>
      </c>
      <c r="AH144" s="744">
        <v>-41</v>
      </c>
      <c r="AI144" s="744">
        <v>-42</v>
      </c>
      <c r="AJ144" s="745">
        <v>-45</v>
      </c>
      <c r="AL144" s="742" t="s">
        <v>273</v>
      </c>
      <c r="AM144" s="743"/>
      <c r="AN144" s="744">
        <v>-27</v>
      </c>
      <c r="AO144" s="744">
        <v>-26</v>
      </c>
      <c r="AP144" s="744">
        <v>-25</v>
      </c>
      <c r="AQ144" s="744">
        <v>-27</v>
      </c>
      <c r="AR144" s="744">
        <v>-31</v>
      </c>
      <c r="AS144" s="745">
        <v>-32</v>
      </c>
      <c r="AU144" s="742" t="s">
        <v>273</v>
      </c>
      <c r="AV144" s="743">
        <v>-38</v>
      </c>
      <c r="AW144" s="744">
        <v>-37</v>
      </c>
      <c r="AX144" s="744">
        <v>-36</v>
      </c>
      <c r="AY144" s="744">
        <v>-36</v>
      </c>
      <c r="AZ144" s="744">
        <v>-35</v>
      </c>
      <c r="BA144" s="744">
        <v>-37</v>
      </c>
      <c r="BB144" s="745">
        <v>-39</v>
      </c>
    </row>
    <row r="145" spans="2:54" x14ac:dyDescent="0.25">
      <c r="B145" s="737" t="s">
        <v>279</v>
      </c>
      <c r="C145" s="743">
        <v>-25</v>
      </c>
      <c r="D145" s="744">
        <v>-24</v>
      </c>
      <c r="E145" s="744">
        <v>-24</v>
      </c>
      <c r="F145" s="744">
        <v>-26</v>
      </c>
      <c r="G145" s="744">
        <v>-28</v>
      </c>
      <c r="H145" s="744">
        <v>-30</v>
      </c>
      <c r="I145" s="745">
        <v>-31</v>
      </c>
      <c r="K145" s="737" t="s">
        <v>279</v>
      </c>
      <c r="L145" s="743">
        <v>-31</v>
      </c>
      <c r="M145" s="744">
        <v>-30</v>
      </c>
      <c r="N145" s="744">
        <v>-34</v>
      </c>
      <c r="O145" s="744">
        <v>-35</v>
      </c>
      <c r="P145" s="744">
        <v>-38</v>
      </c>
      <c r="Q145" s="744">
        <v>-38</v>
      </c>
      <c r="R145" s="745">
        <v>-37</v>
      </c>
      <c r="T145" s="741" t="s">
        <v>279</v>
      </c>
      <c r="U145" s="743">
        <v>-30</v>
      </c>
      <c r="V145" s="744">
        <v>-28</v>
      </c>
      <c r="W145" s="744">
        <v>-32</v>
      </c>
      <c r="X145" s="744">
        <v>-34</v>
      </c>
      <c r="Y145" s="744">
        <v>-34</v>
      </c>
      <c r="Z145" s="744">
        <v>-35</v>
      </c>
      <c r="AA145" s="745">
        <v>-33</v>
      </c>
      <c r="AC145" s="742" t="s">
        <v>279</v>
      </c>
      <c r="AD145" s="743">
        <v>-38</v>
      </c>
      <c r="AE145" s="744">
        <v>-37</v>
      </c>
      <c r="AF145" s="744">
        <v>-36</v>
      </c>
      <c r="AG145" s="744">
        <v>-38</v>
      </c>
      <c r="AH145" s="744">
        <v>-41</v>
      </c>
      <c r="AI145" s="744">
        <v>-41</v>
      </c>
      <c r="AJ145" s="745">
        <v>-39</v>
      </c>
      <c r="AL145" s="742" t="s">
        <v>279</v>
      </c>
      <c r="AM145" s="743"/>
      <c r="AN145" s="744">
        <v>-25</v>
      </c>
      <c r="AO145" s="744">
        <v>-25</v>
      </c>
      <c r="AP145" s="744">
        <v>-27</v>
      </c>
      <c r="AQ145" s="744">
        <v>-29</v>
      </c>
      <c r="AR145" s="744">
        <v>-31</v>
      </c>
      <c r="AS145" s="745">
        <v>-32</v>
      </c>
      <c r="AU145" s="742" t="s">
        <v>279</v>
      </c>
      <c r="AV145" s="743">
        <v>-30</v>
      </c>
      <c r="AW145" s="744">
        <v>-33</v>
      </c>
      <c r="AX145" s="744">
        <v>-32</v>
      </c>
      <c r="AY145" s="744">
        <v>-36</v>
      </c>
      <c r="AZ145" s="744">
        <v>-38</v>
      </c>
      <c r="BA145" s="744">
        <v>-40</v>
      </c>
      <c r="BB145" s="745">
        <v>-40</v>
      </c>
    </row>
    <row r="146" spans="2:54" ht="15.75" thickBot="1" x14ac:dyDescent="0.3">
      <c r="B146" s="746" t="s">
        <v>285</v>
      </c>
      <c r="C146" s="747" t="s">
        <v>1049</v>
      </c>
      <c r="D146" s="748" t="s">
        <v>1049</v>
      </c>
      <c r="E146" s="748" t="s">
        <v>1049</v>
      </c>
      <c r="F146" s="748" t="s">
        <v>1049</v>
      </c>
      <c r="G146" s="748" t="s">
        <v>1049</v>
      </c>
      <c r="H146" s="748" t="s">
        <v>1049</v>
      </c>
      <c r="I146" s="749" t="s">
        <v>1049</v>
      </c>
      <c r="K146" s="746" t="s">
        <v>285</v>
      </c>
      <c r="L146" s="747" t="s">
        <v>1049</v>
      </c>
      <c r="M146" s="748" t="s">
        <v>1049</v>
      </c>
      <c r="N146" s="748" t="s">
        <v>1049</v>
      </c>
      <c r="O146" s="748" t="s">
        <v>1049</v>
      </c>
      <c r="P146" s="748" t="s">
        <v>1049</v>
      </c>
      <c r="Q146" s="748" t="s">
        <v>1049</v>
      </c>
      <c r="R146" s="749" t="s">
        <v>1049</v>
      </c>
      <c r="T146" s="750" t="s">
        <v>285</v>
      </c>
      <c r="U146" s="747" t="s">
        <v>1049</v>
      </c>
      <c r="V146" s="748" t="s">
        <v>1049</v>
      </c>
      <c r="W146" s="748" t="s">
        <v>1049</v>
      </c>
      <c r="X146" s="748" t="s">
        <v>1049</v>
      </c>
      <c r="Y146" s="748" t="s">
        <v>1049</v>
      </c>
      <c r="Z146" s="748" t="s">
        <v>1049</v>
      </c>
      <c r="AA146" s="749" t="s">
        <v>1049</v>
      </c>
      <c r="AC146" s="751" t="s">
        <v>285</v>
      </c>
      <c r="AD146" s="747" t="s">
        <v>1049</v>
      </c>
      <c r="AE146" s="748" t="s">
        <v>1049</v>
      </c>
      <c r="AF146" s="748" t="s">
        <v>1049</v>
      </c>
      <c r="AG146" s="748" t="s">
        <v>1049</v>
      </c>
      <c r="AH146" s="748" t="s">
        <v>1049</v>
      </c>
      <c r="AI146" s="748" t="s">
        <v>1049</v>
      </c>
      <c r="AJ146" s="749" t="s">
        <v>1049</v>
      </c>
      <c r="AL146" s="751" t="s">
        <v>285</v>
      </c>
      <c r="AM146" s="747" t="s">
        <v>1049</v>
      </c>
      <c r="AN146" s="748" t="s">
        <v>1049</v>
      </c>
      <c r="AO146" s="748" t="s">
        <v>1049</v>
      </c>
      <c r="AP146" s="748" t="s">
        <v>1049</v>
      </c>
      <c r="AQ146" s="748" t="s">
        <v>1049</v>
      </c>
      <c r="AR146" s="748" t="s">
        <v>1049</v>
      </c>
      <c r="AS146" s="749" t="s">
        <v>1049</v>
      </c>
      <c r="AU146" s="751" t="s">
        <v>285</v>
      </c>
      <c r="AV146" s="747" t="s">
        <v>1049</v>
      </c>
      <c r="AW146" s="748" t="s">
        <v>1049</v>
      </c>
      <c r="AX146" s="748" t="s">
        <v>1049</v>
      </c>
      <c r="AY146" s="748" t="s">
        <v>1049</v>
      </c>
      <c r="AZ146" s="748" t="s">
        <v>1049</v>
      </c>
      <c r="BA146" s="748" t="s">
        <v>1049</v>
      </c>
      <c r="BB146" s="749" t="s">
        <v>1049</v>
      </c>
    </row>
    <row r="147" spans="2:54" ht="15.75" thickBot="1" x14ac:dyDescent="0.3">
      <c r="B147" s="752"/>
      <c r="C147" s="753"/>
      <c r="D147" s="753"/>
      <c r="E147" s="753"/>
      <c r="F147" s="753"/>
      <c r="G147" s="753"/>
      <c r="H147" s="753"/>
      <c r="I147" s="753"/>
      <c r="K147" s="752"/>
      <c r="L147" s="753"/>
      <c r="M147" s="753"/>
      <c r="N147" s="753"/>
      <c r="O147" s="753"/>
      <c r="P147" s="753"/>
      <c r="Q147" s="753"/>
      <c r="R147" s="753"/>
      <c r="T147" s="754"/>
      <c r="U147" s="753"/>
      <c r="V147" s="753"/>
      <c r="W147" s="753"/>
      <c r="X147" s="753"/>
      <c r="Y147" s="753"/>
      <c r="Z147" s="753"/>
      <c r="AA147" s="753"/>
      <c r="AC147" s="755"/>
      <c r="AD147" s="753"/>
      <c r="AE147" s="753"/>
      <c r="AF147" s="753"/>
      <c r="AG147" s="753"/>
      <c r="AH147" s="753"/>
      <c r="AI147" s="753"/>
      <c r="AJ147" s="753"/>
      <c r="AL147" s="755"/>
      <c r="AM147" s="753"/>
      <c r="AN147" s="753"/>
      <c r="AO147" s="753"/>
      <c r="AP147" s="753"/>
      <c r="AQ147" s="753"/>
      <c r="AR147" s="753"/>
      <c r="AS147" s="753"/>
      <c r="AU147" s="755"/>
      <c r="AV147" s="753"/>
      <c r="AW147" s="753"/>
      <c r="AX147" s="753"/>
      <c r="AY147" s="753"/>
      <c r="AZ147" s="753"/>
      <c r="BA147" s="753"/>
      <c r="BB147" s="753"/>
    </row>
    <row r="148" spans="2:54" ht="15.75" thickBot="1" x14ac:dyDescent="0.3">
      <c r="B148" s="726" t="s">
        <v>1040</v>
      </c>
      <c r="C148" s="756" t="s">
        <v>187</v>
      </c>
      <c r="D148" s="756" t="s">
        <v>214</v>
      </c>
      <c r="E148" s="756" t="s">
        <v>234</v>
      </c>
      <c r="F148" s="756" t="s">
        <v>243</v>
      </c>
      <c r="G148" s="756" t="s">
        <v>251</v>
      </c>
      <c r="H148" s="756" t="s">
        <v>259</v>
      </c>
      <c r="I148" s="757" t="s">
        <v>266</v>
      </c>
      <c r="K148" s="726" t="s">
        <v>1040</v>
      </c>
      <c r="L148" s="756" t="s">
        <v>187</v>
      </c>
      <c r="M148" s="756" t="s">
        <v>214</v>
      </c>
      <c r="N148" s="756" t="s">
        <v>234</v>
      </c>
      <c r="O148" s="756" t="s">
        <v>243</v>
      </c>
      <c r="P148" s="756" t="s">
        <v>251</v>
      </c>
      <c r="Q148" s="756" t="s">
        <v>259</v>
      </c>
      <c r="R148" s="757" t="s">
        <v>266</v>
      </c>
      <c r="T148" s="729" t="s">
        <v>1040</v>
      </c>
      <c r="U148" s="756" t="s">
        <v>187</v>
      </c>
      <c r="V148" s="756" t="s">
        <v>214</v>
      </c>
      <c r="W148" s="756" t="s">
        <v>234</v>
      </c>
      <c r="X148" s="756" t="s">
        <v>243</v>
      </c>
      <c r="Y148" s="756" t="s">
        <v>251</v>
      </c>
      <c r="Z148" s="756" t="s">
        <v>259</v>
      </c>
      <c r="AA148" s="757" t="s">
        <v>266</v>
      </c>
      <c r="AC148" s="730" t="s">
        <v>1040</v>
      </c>
      <c r="AD148" s="756" t="s">
        <v>187</v>
      </c>
      <c r="AE148" s="756" t="s">
        <v>214</v>
      </c>
      <c r="AF148" s="756" t="s">
        <v>234</v>
      </c>
      <c r="AG148" s="756" t="s">
        <v>243</v>
      </c>
      <c r="AH148" s="756" t="s">
        <v>251</v>
      </c>
      <c r="AI148" s="756" t="s">
        <v>259</v>
      </c>
      <c r="AJ148" s="757" t="s">
        <v>266</v>
      </c>
      <c r="AL148" s="730" t="s">
        <v>1040</v>
      </c>
      <c r="AM148" s="756" t="s">
        <v>187</v>
      </c>
      <c r="AN148" s="756" t="s">
        <v>214</v>
      </c>
      <c r="AO148" s="756" t="s">
        <v>234</v>
      </c>
      <c r="AP148" s="756" t="s">
        <v>243</v>
      </c>
      <c r="AQ148" s="756" t="s">
        <v>251</v>
      </c>
      <c r="AR148" s="756" t="s">
        <v>259</v>
      </c>
      <c r="AS148" s="757" t="s">
        <v>266</v>
      </c>
      <c r="AU148" s="730" t="s">
        <v>1040</v>
      </c>
      <c r="AV148" s="756" t="s">
        <v>187</v>
      </c>
      <c r="AW148" s="756" t="s">
        <v>214</v>
      </c>
      <c r="AX148" s="756" t="s">
        <v>234</v>
      </c>
      <c r="AY148" s="756" t="s">
        <v>243</v>
      </c>
      <c r="AZ148" s="756" t="s">
        <v>251</v>
      </c>
      <c r="BA148" s="756" t="s">
        <v>259</v>
      </c>
      <c r="BB148" s="757" t="s">
        <v>266</v>
      </c>
    </row>
    <row r="149" spans="2:54" x14ac:dyDescent="0.25">
      <c r="B149" s="731" t="s">
        <v>186</v>
      </c>
      <c r="C149" s="732">
        <v>-33</v>
      </c>
      <c r="D149" s="733">
        <v>-31</v>
      </c>
      <c r="E149" s="733">
        <v>-27</v>
      </c>
      <c r="F149" s="733">
        <v>-30</v>
      </c>
      <c r="G149" s="733">
        <v>-30</v>
      </c>
      <c r="H149" s="733">
        <v>-34</v>
      </c>
      <c r="I149" s="734">
        <v>-36</v>
      </c>
      <c r="K149" s="731" t="s">
        <v>186</v>
      </c>
      <c r="L149" s="732">
        <v>-33</v>
      </c>
      <c r="M149" s="733">
        <v>-35</v>
      </c>
      <c r="N149" s="733">
        <v>-32</v>
      </c>
      <c r="O149" s="733">
        <v>-32</v>
      </c>
      <c r="P149" s="733">
        <v>-33</v>
      </c>
      <c r="Q149" s="733">
        <v>-28</v>
      </c>
      <c r="R149" s="734">
        <v>-31</v>
      </c>
      <c r="T149" s="735" t="s">
        <v>186</v>
      </c>
      <c r="U149" s="732">
        <v>-40</v>
      </c>
      <c r="V149" s="733">
        <v>-39</v>
      </c>
      <c r="W149" s="733">
        <v>-43</v>
      </c>
      <c r="X149" s="733">
        <v>-43</v>
      </c>
      <c r="Y149" s="733">
        <v>-46</v>
      </c>
      <c r="Z149" s="733">
        <v>-43</v>
      </c>
      <c r="AA149" s="734">
        <v>-47</v>
      </c>
      <c r="AC149" s="736" t="s">
        <v>186</v>
      </c>
      <c r="AD149" s="732">
        <v>-43</v>
      </c>
      <c r="AE149" s="733">
        <v>-41</v>
      </c>
      <c r="AF149" s="733">
        <v>-40</v>
      </c>
      <c r="AG149" s="733">
        <v>-42</v>
      </c>
      <c r="AH149" s="733">
        <v>-43</v>
      </c>
      <c r="AI149" s="733">
        <v>-43</v>
      </c>
      <c r="AJ149" s="734">
        <v>-44</v>
      </c>
      <c r="AL149" s="736" t="s">
        <v>186</v>
      </c>
      <c r="AM149" s="732"/>
      <c r="AN149" s="733"/>
      <c r="AO149" s="733">
        <v>-33</v>
      </c>
      <c r="AP149" s="733">
        <v>-31</v>
      </c>
      <c r="AQ149" s="733">
        <v>-31</v>
      </c>
      <c r="AR149" s="733">
        <v>-33</v>
      </c>
      <c r="AS149" s="734">
        <v>-37</v>
      </c>
      <c r="AU149" s="736" t="s">
        <v>186</v>
      </c>
      <c r="AV149" s="732">
        <v>-43</v>
      </c>
      <c r="AW149" s="733">
        <v>-42</v>
      </c>
      <c r="AX149" s="733">
        <v>-44</v>
      </c>
      <c r="AY149" s="733">
        <v>-47</v>
      </c>
      <c r="AZ149" s="733">
        <v>-48</v>
      </c>
      <c r="BA149" s="733">
        <v>-47</v>
      </c>
      <c r="BB149" s="734">
        <v>-44</v>
      </c>
    </row>
    <row r="150" spans="2:54" x14ac:dyDescent="0.25">
      <c r="B150" s="737" t="s">
        <v>213</v>
      </c>
      <c r="C150" s="738">
        <v>-29</v>
      </c>
      <c r="D150" s="739">
        <v>-26</v>
      </c>
      <c r="E150" s="739">
        <v>-25</v>
      </c>
      <c r="F150" s="739">
        <v>-27</v>
      </c>
      <c r="G150" s="739">
        <v>-28</v>
      </c>
      <c r="H150" s="739">
        <v>-32</v>
      </c>
      <c r="I150" s="740">
        <v>-33</v>
      </c>
      <c r="K150" s="737" t="s">
        <v>213</v>
      </c>
      <c r="L150" s="738">
        <v>-31</v>
      </c>
      <c r="M150" s="739">
        <v>-30</v>
      </c>
      <c r="N150" s="739">
        <v>-33</v>
      </c>
      <c r="O150" s="739">
        <v>-33</v>
      </c>
      <c r="P150" s="739">
        <v>-31</v>
      </c>
      <c r="Q150" s="739">
        <v>-30</v>
      </c>
      <c r="R150" s="740">
        <v>-31</v>
      </c>
      <c r="T150" s="741" t="s">
        <v>213</v>
      </c>
      <c r="U150" s="738">
        <v>-40</v>
      </c>
      <c r="V150" s="739">
        <v>-41</v>
      </c>
      <c r="W150" s="739">
        <v>-39</v>
      </c>
      <c r="X150" s="739">
        <v>-46</v>
      </c>
      <c r="Y150" s="739">
        <v>-47</v>
      </c>
      <c r="Z150" s="739">
        <v>-45</v>
      </c>
      <c r="AA150" s="740">
        <v>-45</v>
      </c>
      <c r="AC150" s="742" t="s">
        <v>213</v>
      </c>
      <c r="AD150" s="738">
        <v>-46</v>
      </c>
      <c r="AE150" s="739">
        <v>-45</v>
      </c>
      <c r="AF150" s="739">
        <v>-43</v>
      </c>
      <c r="AG150" s="739">
        <v>-42</v>
      </c>
      <c r="AH150" s="739">
        <v>-46</v>
      </c>
      <c r="AI150" s="739">
        <v>-46</v>
      </c>
      <c r="AJ150" s="740">
        <v>-45</v>
      </c>
      <c r="AL150" s="742" t="s">
        <v>213</v>
      </c>
      <c r="AM150" s="738"/>
      <c r="AN150" s="739"/>
      <c r="AO150" s="739">
        <v>-30</v>
      </c>
      <c r="AP150" s="739">
        <v>-29</v>
      </c>
      <c r="AQ150" s="739">
        <v>-29</v>
      </c>
      <c r="AR150" s="739">
        <v>-33</v>
      </c>
      <c r="AS150" s="740">
        <v>-34</v>
      </c>
      <c r="AU150" s="742" t="s">
        <v>213</v>
      </c>
      <c r="AV150" s="738">
        <v>-47</v>
      </c>
      <c r="AW150" s="739">
        <v>-48</v>
      </c>
      <c r="AX150" s="739">
        <v>-49</v>
      </c>
      <c r="AY150" s="739">
        <v>-48</v>
      </c>
      <c r="AZ150" s="739">
        <v>-47</v>
      </c>
      <c r="BA150" s="739">
        <v>-47</v>
      </c>
      <c r="BB150" s="740">
        <v>-48</v>
      </c>
    </row>
    <row r="151" spans="2:54" x14ac:dyDescent="0.25">
      <c r="B151" s="737" t="s">
        <v>233</v>
      </c>
      <c r="C151" s="743">
        <v>-25</v>
      </c>
      <c r="D151" s="744">
        <v>-23</v>
      </c>
      <c r="E151" s="744">
        <v>-23</v>
      </c>
      <c r="F151" s="744">
        <v>-26</v>
      </c>
      <c r="G151" s="744">
        <v>-29</v>
      </c>
      <c r="H151" s="744">
        <v>-29</v>
      </c>
      <c r="I151" s="745">
        <v>-31</v>
      </c>
      <c r="K151" s="737" t="s">
        <v>233</v>
      </c>
      <c r="L151" s="743">
        <v>-32</v>
      </c>
      <c r="M151" s="744">
        <v>-31</v>
      </c>
      <c r="N151" s="744">
        <v>-31</v>
      </c>
      <c r="O151" s="744">
        <v>-31</v>
      </c>
      <c r="P151" s="744">
        <v>-28</v>
      </c>
      <c r="Q151" s="744">
        <v>-27</v>
      </c>
      <c r="R151" s="745">
        <v>-30</v>
      </c>
      <c r="T151" s="741" t="s">
        <v>233</v>
      </c>
      <c r="U151" s="743">
        <v>-40</v>
      </c>
      <c r="V151" s="744">
        <v>-40</v>
      </c>
      <c r="W151" s="744">
        <v>-40</v>
      </c>
      <c r="X151" s="744">
        <v>-44</v>
      </c>
      <c r="Y151" s="744">
        <v>-46</v>
      </c>
      <c r="Z151" s="744">
        <v>-45</v>
      </c>
      <c r="AA151" s="745">
        <v>-46</v>
      </c>
      <c r="AC151" s="742" t="s">
        <v>233</v>
      </c>
      <c r="AD151" s="743">
        <v>-43</v>
      </c>
      <c r="AE151" s="744">
        <v>-43</v>
      </c>
      <c r="AF151" s="744">
        <v>-43</v>
      </c>
      <c r="AG151" s="744">
        <v>-47</v>
      </c>
      <c r="AH151" s="744">
        <v>-46</v>
      </c>
      <c r="AI151" s="744">
        <v>-44</v>
      </c>
      <c r="AJ151" s="745">
        <v>-45</v>
      </c>
      <c r="AL151" s="742" t="s">
        <v>233</v>
      </c>
      <c r="AM151" s="743"/>
      <c r="AN151" s="744"/>
      <c r="AO151" s="744">
        <v>-29</v>
      </c>
      <c r="AP151" s="744">
        <v>-27</v>
      </c>
      <c r="AQ151" s="744">
        <v>-30</v>
      </c>
      <c r="AR151" s="744">
        <v>-31</v>
      </c>
      <c r="AS151" s="745">
        <v>-33</v>
      </c>
      <c r="AU151" s="742" t="s">
        <v>233</v>
      </c>
      <c r="AV151" s="743">
        <v>-43</v>
      </c>
      <c r="AW151" s="744">
        <v>-45</v>
      </c>
      <c r="AX151" s="744">
        <v>-46</v>
      </c>
      <c r="AY151" s="744">
        <v>-46</v>
      </c>
      <c r="AZ151" s="744">
        <v>-46</v>
      </c>
      <c r="BA151" s="744">
        <v>-46</v>
      </c>
      <c r="BB151" s="745">
        <v>-48</v>
      </c>
    </row>
    <row r="152" spans="2:54" x14ac:dyDescent="0.25">
      <c r="B152" s="737" t="s">
        <v>215</v>
      </c>
      <c r="C152" s="743">
        <v>-20</v>
      </c>
      <c r="D152" s="744">
        <v>-22</v>
      </c>
      <c r="E152" s="744">
        <v>-23</v>
      </c>
      <c r="F152" s="744">
        <v>-24</v>
      </c>
      <c r="G152" s="744">
        <v>-29</v>
      </c>
      <c r="H152" s="744">
        <v>-28</v>
      </c>
      <c r="I152" s="745">
        <v>-29</v>
      </c>
      <c r="K152" s="737" t="s">
        <v>215</v>
      </c>
      <c r="L152" s="743">
        <v>-27</v>
      </c>
      <c r="M152" s="744">
        <v>-27</v>
      </c>
      <c r="N152" s="744">
        <v>-29</v>
      </c>
      <c r="O152" s="744">
        <v>-31</v>
      </c>
      <c r="P152" s="744">
        <v>-31</v>
      </c>
      <c r="Q152" s="744">
        <v>-29</v>
      </c>
      <c r="R152" s="745">
        <v>-30</v>
      </c>
      <c r="T152" s="741" t="s">
        <v>215</v>
      </c>
      <c r="U152" s="743">
        <v>-43</v>
      </c>
      <c r="V152" s="744">
        <v>-45</v>
      </c>
      <c r="W152" s="744">
        <v>-43</v>
      </c>
      <c r="X152" s="744">
        <v>-44</v>
      </c>
      <c r="Y152" s="744">
        <v>-45</v>
      </c>
      <c r="Z152" s="744">
        <v>-45</v>
      </c>
      <c r="AA152" s="745">
        <v>-44</v>
      </c>
      <c r="AC152" s="742" t="s">
        <v>215</v>
      </c>
      <c r="AD152" s="743">
        <v>-42</v>
      </c>
      <c r="AE152" s="744">
        <v>-41</v>
      </c>
      <c r="AF152" s="744">
        <v>-43</v>
      </c>
      <c r="AG152" s="744">
        <v>-43</v>
      </c>
      <c r="AH152" s="744">
        <v>-44</v>
      </c>
      <c r="AI152" s="744">
        <v>-46</v>
      </c>
      <c r="AJ152" s="745">
        <v>-44</v>
      </c>
      <c r="AL152" s="742" t="s">
        <v>215</v>
      </c>
      <c r="AM152" s="743"/>
      <c r="AN152" s="744">
        <v>-28</v>
      </c>
      <c r="AO152" s="744">
        <v>-27</v>
      </c>
      <c r="AP152" s="744">
        <v>-26</v>
      </c>
      <c r="AQ152" s="744">
        <v>-29</v>
      </c>
      <c r="AR152" s="744">
        <v>-29</v>
      </c>
      <c r="AS152" s="745">
        <v>-30</v>
      </c>
      <c r="AU152" s="742" t="s">
        <v>215</v>
      </c>
      <c r="AV152" s="743">
        <v>-47</v>
      </c>
      <c r="AW152" s="744">
        <v>-46</v>
      </c>
      <c r="AX152" s="744">
        <v>-44</v>
      </c>
      <c r="AY152" s="744">
        <v>-45</v>
      </c>
      <c r="AZ152" s="744">
        <v>-46</v>
      </c>
      <c r="BA152" s="744">
        <v>-44</v>
      </c>
      <c r="BB152" s="745">
        <v>-47</v>
      </c>
    </row>
    <row r="153" spans="2:54" x14ac:dyDescent="0.25">
      <c r="B153" s="737" t="s">
        <v>250</v>
      </c>
      <c r="C153" s="743">
        <v>-25</v>
      </c>
      <c r="D153" s="744">
        <v>-23</v>
      </c>
      <c r="E153" s="744">
        <v>-23</v>
      </c>
      <c r="F153" s="744">
        <v>-22</v>
      </c>
      <c r="G153" s="744">
        <v>-26</v>
      </c>
      <c r="H153" s="744">
        <v>-27</v>
      </c>
      <c r="I153" s="745">
        <v>-31</v>
      </c>
      <c r="K153" s="737" t="s">
        <v>250</v>
      </c>
      <c r="L153" s="743">
        <v>-27</v>
      </c>
      <c r="M153" s="744">
        <v>-25</v>
      </c>
      <c r="N153" s="744">
        <v>-28</v>
      </c>
      <c r="O153" s="744">
        <v>-26</v>
      </c>
      <c r="P153" s="744">
        <v>-28</v>
      </c>
      <c r="Q153" s="744">
        <v>-28</v>
      </c>
      <c r="R153" s="745">
        <v>-30</v>
      </c>
      <c r="T153" s="741" t="s">
        <v>250</v>
      </c>
      <c r="U153" s="743">
        <v>-38</v>
      </c>
      <c r="V153" s="744">
        <v>-44</v>
      </c>
      <c r="W153" s="744">
        <v>-44</v>
      </c>
      <c r="X153" s="744">
        <v>-46</v>
      </c>
      <c r="Y153" s="744">
        <v>-45</v>
      </c>
      <c r="Z153" s="744">
        <v>-42</v>
      </c>
      <c r="AA153" s="745">
        <v>-44</v>
      </c>
      <c r="AC153" s="742" t="s">
        <v>250</v>
      </c>
      <c r="AD153" s="743">
        <v>-40</v>
      </c>
      <c r="AE153" s="744">
        <v>-44</v>
      </c>
      <c r="AF153" s="744">
        <v>-44</v>
      </c>
      <c r="AG153" s="744">
        <v>-43</v>
      </c>
      <c r="AH153" s="744">
        <v>-46</v>
      </c>
      <c r="AI153" s="744">
        <v>-43</v>
      </c>
      <c r="AJ153" s="745">
        <v>-44</v>
      </c>
      <c r="AL153" s="742" t="s">
        <v>250</v>
      </c>
      <c r="AM153" s="743"/>
      <c r="AN153" s="744">
        <v>-25</v>
      </c>
      <c r="AO153" s="744">
        <v>-25</v>
      </c>
      <c r="AP153" s="744">
        <v>-24</v>
      </c>
      <c r="AQ153" s="744">
        <v>-26</v>
      </c>
      <c r="AR153" s="744">
        <v>-28</v>
      </c>
      <c r="AS153" s="745">
        <v>-32</v>
      </c>
      <c r="AU153" s="742" t="s">
        <v>250</v>
      </c>
      <c r="AV153" s="743">
        <v>-48</v>
      </c>
      <c r="AW153" s="744">
        <v>-49</v>
      </c>
      <c r="AX153" s="744">
        <v>-48</v>
      </c>
      <c r="AY153" s="744">
        <v>-47</v>
      </c>
      <c r="AZ153" s="744">
        <v>-45</v>
      </c>
      <c r="BA153" s="744">
        <v>-42</v>
      </c>
      <c r="BB153" s="745">
        <v>-46</v>
      </c>
    </row>
    <row r="154" spans="2:54" x14ac:dyDescent="0.25">
      <c r="B154" s="737" t="s">
        <v>258</v>
      </c>
      <c r="C154" s="743">
        <v>-20</v>
      </c>
      <c r="D154" s="744">
        <v>-21</v>
      </c>
      <c r="E154" s="744">
        <v>-20</v>
      </c>
      <c r="F154" s="744">
        <v>-19</v>
      </c>
      <c r="G154" s="744">
        <v>-24</v>
      </c>
      <c r="H154" s="744">
        <v>-23</v>
      </c>
      <c r="I154" s="745">
        <v>-26</v>
      </c>
      <c r="K154" s="737" t="s">
        <v>258</v>
      </c>
      <c r="L154" s="743">
        <v>-25</v>
      </c>
      <c r="M154" s="744">
        <v>-26</v>
      </c>
      <c r="N154" s="744">
        <v>-27</v>
      </c>
      <c r="O154" s="744">
        <v>-29</v>
      </c>
      <c r="P154" s="744">
        <v>-27</v>
      </c>
      <c r="Q154" s="744">
        <v>-25</v>
      </c>
      <c r="R154" s="745">
        <v>-29</v>
      </c>
      <c r="T154" s="741" t="s">
        <v>258</v>
      </c>
      <c r="U154" s="743">
        <v>-40</v>
      </c>
      <c r="V154" s="744">
        <v>-45</v>
      </c>
      <c r="W154" s="744">
        <v>-44</v>
      </c>
      <c r="X154" s="744">
        <v>-44</v>
      </c>
      <c r="Y154" s="744">
        <v>-44</v>
      </c>
      <c r="Z154" s="744">
        <v>-43</v>
      </c>
      <c r="AA154" s="745">
        <v>-40</v>
      </c>
      <c r="AC154" s="742" t="s">
        <v>258</v>
      </c>
      <c r="AD154" s="743">
        <v>-48</v>
      </c>
      <c r="AE154" s="744">
        <v>-47</v>
      </c>
      <c r="AF154" s="744">
        <v>-46</v>
      </c>
      <c r="AG154" s="744">
        <v>-45</v>
      </c>
      <c r="AH154" s="744">
        <v>-44</v>
      </c>
      <c r="AI154" s="744">
        <v>-44</v>
      </c>
      <c r="AJ154" s="745">
        <v>-42</v>
      </c>
      <c r="AL154" s="742" t="s">
        <v>258</v>
      </c>
      <c r="AM154" s="743"/>
      <c r="AN154" s="744">
        <v>-23</v>
      </c>
      <c r="AO154" s="744">
        <v>-23</v>
      </c>
      <c r="AP154" s="744">
        <v>-22</v>
      </c>
      <c r="AQ154" s="744">
        <v>-24</v>
      </c>
      <c r="AR154" s="744">
        <v>-24</v>
      </c>
      <c r="AS154" s="745">
        <v>-28</v>
      </c>
      <c r="AU154" s="742" t="s">
        <v>258</v>
      </c>
      <c r="AV154" s="743">
        <v>-39</v>
      </c>
      <c r="AW154" s="744">
        <v>-45</v>
      </c>
      <c r="AX154" s="744">
        <v>-44</v>
      </c>
      <c r="AY154" s="744">
        <v>-43</v>
      </c>
      <c r="AZ154" s="744">
        <v>-42</v>
      </c>
      <c r="BA154" s="744">
        <v>-41</v>
      </c>
      <c r="BB154" s="745">
        <v>-42</v>
      </c>
    </row>
    <row r="155" spans="2:54" x14ac:dyDescent="0.25">
      <c r="B155" s="737" t="s">
        <v>265</v>
      </c>
      <c r="C155" s="743">
        <v>-23</v>
      </c>
      <c r="D155" s="744">
        <v>-23</v>
      </c>
      <c r="E155" s="744">
        <v>-26</v>
      </c>
      <c r="F155" s="744">
        <v>-23</v>
      </c>
      <c r="G155" s="744">
        <v>-25</v>
      </c>
      <c r="H155" s="744">
        <v>-23</v>
      </c>
      <c r="I155" s="745">
        <v>-27</v>
      </c>
      <c r="K155" s="737" t="s">
        <v>265</v>
      </c>
      <c r="L155" s="743">
        <v>-28</v>
      </c>
      <c r="M155" s="744">
        <v>-27</v>
      </c>
      <c r="N155" s="744">
        <v>-25</v>
      </c>
      <c r="O155" s="744">
        <v>-27</v>
      </c>
      <c r="P155" s="744">
        <v>-30</v>
      </c>
      <c r="Q155" s="744">
        <v>-27</v>
      </c>
      <c r="R155" s="745">
        <v>-30</v>
      </c>
      <c r="T155" s="741" t="s">
        <v>265</v>
      </c>
      <c r="U155" s="743">
        <v>-37</v>
      </c>
      <c r="V155" s="744">
        <v>-40</v>
      </c>
      <c r="W155" s="744">
        <v>-40</v>
      </c>
      <c r="X155" s="744">
        <v>-38</v>
      </c>
      <c r="Y155" s="744">
        <v>-38</v>
      </c>
      <c r="Z155" s="744">
        <v>-36</v>
      </c>
      <c r="AA155" s="745">
        <v>-36</v>
      </c>
      <c r="AC155" s="742" t="s">
        <v>265</v>
      </c>
      <c r="AD155" s="743">
        <v>-41</v>
      </c>
      <c r="AE155" s="744">
        <v>-47</v>
      </c>
      <c r="AF155" s="744">
        <v>-45</v>
      </c>
      <c r="AG155" s="744">
        <v>-44</v>
      </c>
      <c r="AH155" s="744">
        <v>-46</v>
      </c>
      <c r="AI155" s="744">
        <v>-45</v>
      </c>
      <c r="AJ155" s="745">
        <v>-43</v>
      </c>
      <c r="AL155" s="742" t="s">
        <v>265</v>
      </c>
      <c r="AM155" s="743"/>
      <c r="AN155" s="744">
        <v>-25</v>
      </c>
      <c r="AO155" s="744">
        <v>-27</v>
      </c>
      <c r="AP155" s="744">
        <v>-24</v>
      </c>
      <c r="AQ155" s="744">
        <v>-26</v>
      </c>
      <c r="AR155" s="744">
        <v>-25</v>
      </c>
      <c r="AS155" s="745">
        <v>-26</v>
      </c>
      <c r="AU155" s="742" t="s">
        <v>265</v>
      </c>
      <c r="AV155" s="743">
        <v>-38</v>
      </c>
      <c r="AW155" s="744">
        <v>-41</v>
      </c>
      <c r="AX155" s="744">
        <v>-41</v>
      </c>
      <c r="AY155" s="744">
        <v>-39</v>
      </c>
      <c r="AZ155" s="744">
        <v>-39</v>
      </c>
      <c r="BA155" s="744">
        <v>-41</v>
      </c>
      <c r="BB155" s="745">
        <v>-44</v>
      </c>
    </row>
    <row r="156" spans="2:54" x14ac:dyDescent="0.25">
      <c r="B156" s="737" t="s">
        <v>273</v>
      </c>
      <c r="C156" s="743">
        <v>-24</v>
      </c>
      <c r="D156" s="744">
        <v>-29</v>
      </c>
      <c r="E156" s="744">
        <v>-28</v>
      </c>
      <c r="F156" s="744">
        <v>-26</v>
      </c>
      <c r="G156" s="744">
        <v>-28</v>
      </c>
      <c r="H156" s="744">
        <v>-30</v>
      </c>
      <c r="I156" s="745">
        <v>-31</v>
      </c>
      <c r="K156" s="737" t="s">
        <v>273</v>
      </c>
      <c r="L156" s="743">
        <v>-31</v>
      </c>
      <c r="M156" s="744">
        <v>-36</v>
      </c>
      <c r="N156" s="744">
        <v>-38</v>
      </c>
      <c r="O156" s="744">
        <v>-36</v>
      </c>
      <c r="P156" s="744">
        <v>-36</v>
      </c>
      <c r="Q156" s="744">
        <v>-34</v>
      </c>
      <c r="R156" s="745">
        <v>-32</v>
      </c>
      <c r="T156" s="741" t="s">
        <v>273</v>
      </c>
      <c r="U156" s="743">
        <v>-33</v>
      </c>
      <c r="V156" s="744">
        <v>-33</v>
      </c>
      <c r="W156" s="744">
        <v>-34</v>
      </c>
      <c r="X156" s="744">
        <v>-32</v>
      </c>
      <c r="Y156" s="744">
        <v>-31</v>
      </c>
      <c r="Z156" s="744">
        <v>-30</v>
      </c>
      <c r="AA156" s="745">
        <v>-31</v>
      </c>
      <c r="AC156" s="742" t="s">
        <v>273</v>
      </c>
      <c r="AD156" s="743">
        <v>-41</v>
      </c>
      <c r="AE156" s="744">
        <v>-41</v>
      </c>
      <c r="AF156" s="744">
        <v>-41</v>
      </c>
      <c r="AG156" s="744">
        <v>-42</v>
      </c>
      <c r="AH156" s="744">
        <v>-43</v>
      </c>
      <c r="AI156" s="744">
        <v>-42</v>
      </c>
      <c r="AJ156" s="745">
        <v>-45</v>
      </c>
      <c r="AL156" s="742" t="s">
        <v>273</v>
      </c>
      <c r="AM156" s="743"/>
      <c r="AN156" s="744">
        <v>-30</v>
      </c>
      <c r="AO156" s="744">
        <v>-29</v>
      </c>
      <c r="AP156" s="744">
        <v>-27</v>
      </c>
      <c r="AQ156" s="744">
        <v>-29</v>
      </c>
      <c r="AR156" s="744">
        <v>-31</v>
      </c>
      <c r="AS156" s="745">
        <v>-32</v>
      </c>
      <c r="AU156" s="742" t="s">
        <v>273</v>
      </c>
      <c r="AV156" s="743">
        <v>-41</v>
      </c>
      <c r="AW156" s="744">
        <v>-40</v>
      </c>
      <c r="AX156" s="744">
        <v>-39</v>
      </c>
      <c r="AY156" s="744">
        <v>-38</v>
      </c>
      <c r="AZ156" s="744">
        <v>-37</v>
      </c>
      <c r="BA156" s="744">
        <v>-37</v>
      </c>
      <c r="BB156" s="745">
        <v>-39</v>
      </c>
    </row>
    <row r="157" spans="2:54" x14ac:dyDescent="0.25">
      <c r="B157" s="737" t="s">
        <v>279</v>
      </c>
      <c r="C157" s="743">
        <v>-28</v>
      </c>
      <c r="D157" s="744">
        <v>-27</v>
      </c>
      <c r="E157" s="744">
        <v>-27</v>
      </c>
      <c r="F157" s="744">
        <v>-28</v>
      </c>
      <c r="G157" s="744">
        <v>-30</v>
      </c>
      <c r="H157" s="744">
        <v>-30</v>
      </c>
      <c r="I157" s="745">
        <v>-31</v>
      </c>
      <c r="K157" s="737" t="s">
        <v>279</v>
      </c>
      <c r="L157" s="743">
        <v>-34</v>
      </c>
      <c r="M157" s="744">
        <v>-33</v>
      </c>
      <c r="N157" s="744">
        <v>-37</v>
      </c>
      <c r="O157" s="744">
        <v>-37</v>
      </c>
      <c r="P157" s="744">
        <v>-40</v>
      </c>
      <c r="Q157" s="744">
        <v>-38</v>
      </c>
      <c r="R157" s="745">
        <v>-37</v>
      </c>
      <c r="T157" s="741" t="s">
        <v>279</v>
      </c>
      <c r="U157" s="743">
        <v>-33</v>
      </c>
      <c r="V157" s="744">
        <v>-31</v>
      </c>
      <c r="W157" s="744">
        <v>-35</v>
      </c>
      <c r="X157" s="744">
        <v>-36</v>
      </c>
      <c r="Y157" s="744">
        <v>-36</v>
      </c>
      <c r="Z157" s="744">
        <v>-35</v>
      </c>
      <c r="AA157" s="745">
        <v>-33</v>
      </c>
      <c r="AC157" s="742" t="s">
        <v>279</v>
      </c>
      <c r="AD157" s="743">
        <v>-41</v>
      </c>
      <c r="AE157" s="744">
        <v>-40</v>
      </c>
      <c r="AF157" s="744">
        <v>-39</v>
      </c>
      <c r="AG157" s="744">
        <v>-40</v>
      </c>
      <c r="AH157" s="744">
        <v>-43</v>
      </c>
      <c r="AI157" s="744">
        <v>-41</v>
      </c>
      <c r="AJ157" s="745">
        <v>-39</v>
      </c>
      <c r="AL157" s="742" t="s">
        <v>279</v>
      </c>
      <c r="AM157" s="743"/>
      <c r="AN157" s="744">
        <v>-28</v>
      </c>
      <c r="AO157" s="744">
        <v>-28</v>
      </c>
      <c r="AP157" s="744">
        <v>-29</v>
      </c>
      <c r="AQ157" s="744">
        <v>-31</v>
      </c>
      <c r="AR157" s="744">
        <v>-31</v>
      </c>
      <c r="AS157" s="745">
        <v>-32</v>
      </c>
      <c r="AU157" s="742" t="s">
        <v>279</v>
      </c>
      <c r="AV157" s="743">
        <v>-33</v>
      </c>
      <c r="AW157" s="744">
        <v>-36</v>
      </c>
      <c r="AX157" s="744">
        <v>-35</v>
      </c>
      <c r="AY157" s="744">
        <v>-38</v>
      </c>
      <c r="AZ157" s="744">
        <v>-40</v>
      </c>
      <c r="BA157" s="744">
        <v>-40</v>
      </c>
      <c r="BB157" s="745">
        <v>-40</v>
      </c>
    </row>
    <row r="158" spans="2:54" ht="15.75" thickBot="1" x14ac:dyDescent="0.3">
      <c r="B158" s="746" t="s">
        <v>285</v>
      </c>
      <c r="C158" s="747" t="s">
        <v>1049</v>
      </c>
      <c r="D158" s="748" t="s">
        <v>1049</v>
      </c>
      <c r="E158" s="748" t="s">
        <v>1049</v>
      </c>
      <c r="F158" s="748" t="s">
        <v>1049</v>
      </c>
      <c r="G158" s="748" t="s">
        <v>1049</v>
      </c>
      <c r="H158" s="748" t="s">
        <v>1049</v>
      </c>
      <c r="I158" s="749" t="s">
        <v>1049</v>
      </c>
      <c r="K158" s="746" t="s">
        <v>285</v>
      </c>
      <c r="L158" s="747" t="s">
        <v>1049</v>
      </c>
      <c r="M158" s="748" t="s">
        <v>1049</v>
      </c>
      <c r="N158" s="748" t="s">
        <v>1049</v>
      </c>
      <c r="O158" s="748" t="s">
        <v>1049</v>
      </c>
      <c r="P158" s="748" t="s">
        <v>1049</v>
      </c>
      <c r="Q158" s="748" t="s">
        <v>1049</v>
      </c>
      <c r="R158" s="749" t="s">
        <v>1049</v>
      </c>
      <c r="T158" s="750" t="s">
        <v>285</v>
      </c>
      <c r="U158" s="747" t="s">
        <v>1049</v>
      </c>
      <c r="V158" s="748" t="s">
        <v>1049</v>
      </c>
      <c r="W158" s="748" t="s">
        <v>1049</v>
      </c>
      <c r="X158" s="748" t="s">
        <v>1049</v>
      </c>
      <c r="Y158" s="748" t="s">
        <v>1049</v>
      </c>
      <c r="Z158" s="748" t="s">
        <v>1049</v>
      </c>
      <c r="AA158" s="749" t="s">
        <v>1049</v>
      </c>
      <c r="AC158" s="751" t="s">
        <v>285</v>
      </c>
      <c r="AD158" s="747" t="s">
        <v>1049</v>
      </c>
      <c r="AE158" s="748" t="s">
        <v>1049</v>
      </c>
      <c r="AF158" s="748" t="s">
        <v>1049</v>
      </c>
      <c r="AG158" s="748" t="s">
        <v>1049</v>
      </c>
      <c r="AH158" s="748" t="s">
        <v>1049</v>
      </c>
      <c r="AI158" s="748" t="s">
        <v>1049</v>
      </c>
      <c r="AJ158" s="749" t="s">
        <v>1049</v>
      </c>
      <c r="AL158" s="751" t="s">
        <v>285</v>
      </c>
      <c r="AM158" s="747" t="s">
        <v>1049</v>
      </c>
      <c r="AN158" s="748" t="s">
        <v>1049</v>
      </c>
      <c r="AO158" s="748" t="s">
        <v>1049</v>
      </c>
      <c r="AP158" s="748" t="s">
        <v>1049</v>
      </c>
      <c r="AQ158" s="748" t="s">
        <v>1049</v>
      </c>
      <c r="AR158" s="748" t="s">
        <v>1049</v>
      </c>
      <c r="AS158" s="749" t="s">
        <v>1049</v>
      </c>
      <c r="AU158" s="751" t="s">
        <v>285</v>
      </c>
      <c r="AV158" s="747" t="s">
        <v>1049</v>
      </c>
      <c r="AW158" s="748" t="s">
        <v>1049</v>
      </c>
      <c r="AX158" s="748" t="s">
        <v>1049</v>
      </c>
      <c r="AY158" s="748" t="s">
        <v>1049</v>
      </c>
      <c r="AZ158" s="748" t="s">
        <v>1049</v>
      </c>
      <c r="BA158" s="748" t="s">
        <v>1049</v>
      </c>
      <c r="BB158" s="749" t="s">
        <v>1049</v>
      </c>
    </row>
    <row r="159" spans="2:54" ht="15.75" thickBot="1" x14ac:dyDescent="0.3">
      <c r="B159" s="752"/>
      <c r="C159" s="753"/>
      <c r="D159" s="753"/>
      <c r="E159" s="753"/>
      <c r="F159" s="753"/>
      <c r="G159" s="753"/>
      <c r="H159" s="753"/>
      <c r="I159" s="753"/>
      <c r="K159" s="752"/>
      <c r="L159" s="753"/>
      <c r="M159" s="753"/>
      <c r="N159" s="753"/>
      <c r="O159" s="753"/>
      <c r="P159" s="753"/>
      <c r="Q159" s="753"/>
      <c r="R159" s="753"/>
      <c r="T159" s="754"/>
      <c r="U159" s="753"/>
      <c r="V159" s="753"/>
      <c r="W159" s="753"/>
      <c r="X159" s="753"/>
      <c r="Y159" s="753"/>
      <c r="Z159" s="753"/>
      <c r="AA159" s="753"/>
      <c r="AC159" s="755"/>
      <c r="AD159" s="753"/>
      <c r="AE159" s="753"/>
      <c r="AF159" s="753"/>
      <c r="AG159" s="753"/>
      <c r="AH159" s="753"/>
      <c r="AI159" s="753"/>
      <c r="AJ159" s="753"/>
      <c r="AL159" s="755"/>
      <c r="AM159" s="753"/>
      <c r="AN159" s="753"/>
      <c r="AO159" s="753"/>
      <c r="AP159" s="753"/>
      <c r="AQ159" s="753"/>
      <c r="AR159" s="753"/>
      <c r="AS159" s="753"/>
      <c r="AU159" s="755"/>
      <c r="AV159" s="753"/>
      <c r="AW159" s="753"/>
      <c r="AX159" s="753"/>
      <c r="AY159" s="753"/>
      <c r="AZ159" s="753"/>
      <c r="BA159" s="753"/>
      <c r="BB159" s="753"/>
    </row>
    <row r="160" spans="2:54" ht="15.75" thickBot="1" x14ac:dyDescent="0.3">
      <c r="B160" s="726" t="s">
        <v>1041</v>
      </c>
      <c r="C160" s="756" t="s">
        <v>187</v>
      </c>
      <c r="D160" s="756" t="s">
        <v>214</v>
      </c>
      <c r="E160" s="756" t="s">
        <v>234</v>
      </c>
      <c r="F160" s="756" t="s">
        <v>243</v>
      </c>
      <c r="G160" s="756" t="s">
        <v>251</v>
      </c>
      <c r="H160" s="756" t="s">
        <v>259</v>
      </c>
      <c r="I160" s="757" t="s">
        <v>266</v>
      </c>
      <c r="K160" s="726" t="s">
        <v>1041</v>
      </c>
      <c r="L160" s="756" t="s">
        <v>187</v>
      </c>
      <c r="M160" s="756" t="s">
        <v>214</v>
      </c>
      <c r="N160" s="756" t="s">
        <v>234</v>
      </c>
      <c r="O160" s="756" t="s">
        <v>243</v>
      </c>
      <c r="P160" s="756" t="s">
        <v>251</v>
      </c>
      <c r="Q160" s="756" t="s">
        <v>259</v>
      </c>
      <c r="R160" s="757" t="s">
        <v>266</v>
      </c>
      <c r="T160" s="729" t="s">
        <v>1041</v>
      </c>
      <c r="U160" s="756" t="s">
        <v>187</v>
      </c>
      <c r="V160" s="756" t="s">
        <v>214</v>
      </c>
      <c r="W160" s="756" t="s">
        <v>234</v>
      </c>
      <c r="X160" s="756" t="s">
        <v>243</v>
      </c>
      <c r="Y160" s="756" t="s">
        <v>251</v>
      </c>
      <c r="Z160" s="756" t="s">
        <v>259</v>
      </c>
      <c r="AA160" s="757" t="s">
        <v>266</v>
      </c>
      <c r="AC160" s="730" t="s">
        <v>1041</v>
      </c>
      <c r="AD160" s="756" t="s">
        <v>187</v>
      </c>
      <c r="AE160" s="756" t="s">
        <v>214</v>
      </c>
      <c r="AF160" s="756" t="s">
        <v>234</v>
      </c>
      <c r="AG160" s="756" t="s">
        <v>243</v>
      </c>
      <c r="AH160" s="756" t="s">
        <v>251</v>
      </c>
      <c r="AI160" s="756" t="s">
        <v>259</v>
      </c>
      <c r="AJ160" s="757" t="s">
        <v>266</v>
      </c>
      <c r="AL160" s="730" t="s">
        <v>1041</v>
      </c>
      <c r="AM160" s="756" t="s">
        <v>187</v>
      </c>
      <c r="AN160" s="756" t="s">
        <v>214</v>
      </c>
      <c r="AO160" s="756" t="s">
        <v>234</v>
      </c>
      <c r="AP160" s="756" t="s">
        <v>243</v>
      </c>
      <c r="AQ160" s="756" t="s">
        <v>251</v>
      </c>
      <c r="AR160" s="756" t="s">
        <v>259</v>
      </c>
      <c r="AS160" s="757" t="s">
        <v>266</v>
      </c>
      <c r="AU160" s="730" t="s">
        <v>1041</v>
      </c>
      <c r="AV160" s="756" t="s">
        <v>187</v>
      </c>
      <c r="AW160" s="756" t="s">
        <v>214</v>
      </c>
      <c r="AX160" s="756" t="s">
        <v>234</v>
      </c>
      <c r="AY160" s="756" t="s">
        <v>243</v>
      </c>
      <c r="AZ160" s="756" t="s">
        <v>251</v>
      </c>
      <c r="BA160" s="756" t="s">
        <v>259</v>
      </c>
      <c r="BB160" s="757" t="s">
        <v>266</v>
      </c>
    </row>
    <row r="161" spans="2:54" x14ac:dyDescent="0.25">
      <c r="B161" s="731" t="s">
        <v>186</v>
      </c>
      <c r="C161" s="732">
        <v>-16</v>
      </c>
      <c r="D161" s="733">
        <v>-15</v>
      </c>
      <c r="E161" s="733">
        <v>-16</v>
      </c>
      <c r="F161" s="733">
        <v>-15</v>
      </c>
      <c r="G161" s="733">
        <v>-16</v>
      </c>
      <c r="H161" s="733">
        <v>-20</v>
      </c>
      <c r="I161" s="734">
        <v>-24</v>
      </c>
      <c r="K161" s="731" t="s">
        <v>186</v>
      </c>
      <c r="L161" s="732">
        <v>-18</v>
      </c>
      <c r="M161" s="733">
        <v>-19</v>
      </c>
      <c r="N161" s="733">
        <v>-15</v>
      </c>
      <c r="O161" s="733">
        <v>-17</v>
      </c>
      <c r="P161" s="733">
        <v>-17</v>
      </c>
      <c r="Q161" s="733">
        <v>-17</v>
      </c>
      <c r="R161" s="734">
        <v>-19</v>
      </c>
      <c r="T161" s="735" t="s">
        <v>186</v>
      </c>
      <c r="U161" s="732">
        <v>-32</v>
      </c>
      <c r="V161" s="733">
        <v>-34</v>
      </c>
      <c r="W161" s="733">
        <v>-37</v>
      </c>
      <c r="X161" s="733">
        <v>-35</v>
      </c>
      <c r="Y161" s="733">
        <v>-30</v>
      </c>
      <c r="Z161" s="733">
        <v>-30</v>
      </c>
      <c r="AA161" s="734">
        <v>-31</v>
      </c>
      <c r="AC161" s="736" t="s">
        <v>186</v>
      </c>
      <c r="AD161" s="732">
        <v>-31</v>
      </c>
      <c r="AE161" s="733">
        <v>-31</v>
      </c>
      <c r="AF161" s="733">
        <v>-29</v>
      </c>
      <c r="AG161" s="733">
        <v>-35</v>
      </c>
      <c r="AH161" s="733">
        <v>-37</v>
      </c>
      <c r="AI161" s="733">
        <v>-36</v>
      </c>
      <c r="AJ161" s="734">
        <v>-33</v>
      </c>
      <c r="AL161" s="736" t="s">
        <v>186</v>
      </c>
      <c r="AM161" s="732"/>
      <c r="AN161" s="733"/>
      <c r="AO161" s="733">
        <v>-25</v>
      </c>
      <c r="AP161" s="733">
        <v>-25</v>
      </c>
      <c r="AQ161" s="733">
        <v>-23</v>
      </c>
      <c r="AR161" s="733">
        <v>-23</v>
      </c>
      <c r="AS161" s="734">
        <v>-23</v>
      </c>
      <c r="AU161" s="736" t="s">
        <v>186</v>
      </c>
      <c r="AV161" s="732">
        <v>-31</v>
      </c>
      <c r="AW161" s="733">
        <v>-31</v>
      </c>
      <c r="AX161" s="733">
        <v>-27</v>
      </c>
      <c r="AY161" s="733">
        <v>-32</v>
      </c>
      <c r="AZ161" s="733">
        <v>-35</v>
      </c>
      <c r="BA161" s="733">
        <v>-33</v>
      </c>
      <c r="BB161" s="734">
        <v>-35</v>
      </c>
    </row>
    <row r="162" spans="2:54" x14ac:dyDescent="0.25">
      <c r="B162" s="737" t="s">
        <v>213</v>
      </c>
      <c r="C162" s="738">
        <v>-18</v>
      </c>
      <c r="D162" s="739">
        <v>-17</v>
      </c>
      <c r="E162" s="739">
        <v>-17</v>
      </c>
      <c r="F162" s="739">
        <v>-16</v>
      </c>
      <c r="G162" s="739">
        <v>-18</v>
      </c>
      <c r="H162" s="739">
        <v>-19</v>
      </c>
      <c r="I162" s="740">
        <v>-24</v>
      </c>
      <c r="K162" s="737" t="s">
        <v>213</v>
      </c>
      <c r="L162" s="738">
        <v>-20</v>
      </c>
      <c r="M162" s="739">
        <v>-19</v>
      </c>
      <c r="N162" s="739">
        <v>-19</v>
      </c>
      <c r="O162" s="739">
        <v>-18</v>
      </c>
      <c r="P162" s="739">
        <v>-16</v>
      </c>
      <c r="Q162" s="739">
        <v>-20</v>
      </c>
      <c r="R162" s="740">
        <v>-19</v>
      </c>
      <c r="T162" s="741" t="s">
        <v>213</v>
      </c>
      <c r="U162" s="738">
        <v>-30</v>
      </c>
      <c r="V162" s="739">
        <v>-30</v>
      </c>
      <c r="W162" s="739">
        <v>-35</v>
      </c>
      <c r="X162" s="739">
        <v>-36</v>
      </c>
      <c r="Y162" s="739">
        <v>-31</v>
      </c>
      <c r="Z162" s="739">
        <v>-33</v>
      </c>
      <c r="AA162" s="740">
        <v>-35</v>
      </c>
      <c r="AC162" s="742" t="s">
        <v>213</v>
      </c>
      <c r="AD162" s="738">
        <v>-31</v>
      </c>
      <c r="AE162" s="739">
        <v>-30</v>
      </c>
      <c r="AF162" s="739">
        <v>-30</v>
      </c>
      <c r="AG162" s="739">
        <v>-34</v>
      </c>
      <c r="AH162" s="739">
        <v>-35</v>
      </c>
      <c r="AI162" s="739">
        <v>-38</v>
      </c>
      <c r="AJ162" s="740">
        <v>-40</v>
      </c>
      <c r="AL162" s="742" t="s">
        <v>213</v>
      </c>
      <c r="AM162" s="738"/>
      <c r="AN162" s="739"/>
      <c r="AO162" s="739">
        <v>-20</v>
      </c>
      <c r="AP162" s="739">
        <v>-22</v>
      </c>
      <c r="AQ162" s="739">
        <v>-22</v>
      </c>
      <c r="AR162" s="739">
        <v>-22</v>
      </c>
      <c r="AS162" s="740">
        <v>-22</v>
      </c>
      <c r="AU162" s="742" t="s">
        <v>213</v>
      </c>
      <c r="AV162" s="738">
        <v>-34</v>
      </c>
      <c r="AW162" s="739">
        <v>-33</v>
      </c>
      <c r="AX162" s="739">
        <v>-31</v>
      </c>
      <c r="AY162" s="739">
        <v>-34</v>
      </c>
      <c r="AZ162" s="739">
        <v>-35</v>
      </c>
      <c r="BA162" s="739">
        <v>-36</v>
      </c>
      <c r="BB162" s="740">
        <v>-33</v>
      </c>
    </row>
    <row r="163" spans="2:54" x14ac:dyDescent="0.25">
      <c r="B163" s="737" t="s">
        <v>233</v>
      </c>
      <c r="C163" s="743">
        <v>-15</v>
      </c>
      <c r="D163" s="744">
        <v>-14</v>
      </c>
      <c r="E163" s="744">
        <v>-13</v>
      </c>
      <c r="F163" s="744">
        <v>-16</v>
      </c>
      <c r="G163" s="744">
        <v>-15</v>
      </c>
      <c r="H163" s="744">
        <v>-18</v>
      </c>
      <c r="I163" s="745">
        <v>-21</v>
      </c>
      <c r="K163" s="737" t="s">
        <v>233</v>
      </c>
      <c r="L163" s="743">
        <v>-20</v>
      </c>
      <c r="M163" s="744">
        <v>-20</v>
      </c>
      <c r="N163" s="744">
        <v>-18</v>
      </c>
      <c r="O163" s="744">
        <v>-17</v>
      </c>
      <c r="P163" s="744">
        <v>-18</v>
      </c>
      <c r="Q163" s="744">
        <v>-17</v>
      </c>
      <c r="R163" s="745">
        <v>-20</v>
      </c>
      <c r="T163" s="741" t="s">
        <v>233</v>
      </c>
      <c r="U163" s="743">
        <v>-30</v>
      </c>
      <c r="V163" s="744">
        <v>-32</v>
      </c>
      <c r="W163" s="744">
        <v>-33</v>
      </c>
      <c r="X163" s="744">
        <v>-34</v>
      </c>
      <c r="Y163" s="744">
        <v>-35</v>
      </c>
      <c r="Z163" s="744">
        <v>-32</v>
      </c>
      <c r="AA163" s="745">
        <v>-38</v>
      </c>
      <c r="AC163" s="742" t="s">
        <v>233</v>
      </c>
      <c r="AD163" s="743">
        <v>-32</v>
      </c>
      <c r="AE163" s="744">
        <v>-32</v>
      </c>
      <c r="AF163" s="744">
        <v>-33</v>
      </c>
      <c r="AG163" s="744">
        <v>-33</v>
      </c>
      <c r="AH163" s="744">
        <v>-32</v>
      </c>
      <c r="AI163" s="744">
        <v>-38</v>
      </c>
      <c r="AJ163" s="745">
        <v>-42</v>
      </c>
      <c r="AL163" s="742" t="s">
        <v>233</v>
      </c>
      <c r="AM163" s="743"/>
      <c r="AN163" s="744"/>
      <c r="AO163" s="744">
        <v>-21</v>
      </c>
      <c r="AP163" s="744">
        <v>-20</v>
      </c>
      <c r="AQ163" s="744">
        <v>-20</v>
      </c>
      <c r="AR163" s="744">
        <v>-23</v>
      </c>
      <c r="AS163" s="745">
        <v>-28</v>
      </c>
      <c r="AU163" s="742" t="s">
        <v>233</v>
      </c>
      <c r="AV163" s="743">
        <v>-32</v>
      </c>
      <c r="AW163" s="744">
        <v>-32</v>
      </c>
      <c r="AX163" s="744">
        <v>-31</v>
      </c>
      <c r="AY163" s="744">
        <v>-34</v>
      </c>
      <c r="AZ163" s="744">
        <v>-39</v>
      </c>
      <c r="BA163" s="744">
        <v>-38</v>
      </c>
      <c r="BB163" s="745">
        <v>-43</v>
      </c>
    </row>
    <row r="164" spans="2:54" x14ac:dyDescent="0.25">
      <c r="B164" s="737" t="s">
        <v>215</v>
      </c>
      <c r="C164" s="743">
        <v>-13</v>
      </c>
      <c r="D164" s="744">
        <v>-12</v>
      </c>
      <c r="E164" s="744">
        <v>-12</v>
      </c>
      <c r="F164" s="744">
        <v>-14</v>
      </c>
      <c r="G164" s="744">
        <v>-14</v>
      </c>
      <c r="H164" s="744">
        <v>-15</v>
      </c>
      <c r="I164" s="745">
        <v>-18</v>
      </c>
      <c r="K164" s="737" t="s">
        <v>215</v>
      </c>
      <c r="L164" s="743">
        <v>-19</v>
      </c>
      <c r="M164" s="744">
        <v>-20</v>
      </c>
      <c r="N164" s="744">
        <v>-19</v>
      </c>
      <c r="O164" s="744">
        <v>-17</v>
      </c>
      <c r="P164" s="744">
        <v>-16</v>
      </c>
      <c r="Q164" s="744">
        <v>-18</v>
      </c>
      <c r="R164" s="745">
        <v>-20</v>
      </c>
      <c r="T164" s="741" t="s">
        <v>215</v>
      </c>
      <c r="U164" s="743">
        <v>-32</v>
      </c>
      <c r="V164" s="744">
        <v>-32</v>
      </c>
      <c r="W164" s="744">
        <v>-31</v>
      </c>
      <c r="X164" s="744">
        <v>-35</v>
      </c>
      <c r="Y164" s="744">
        <v>-34</v>
      </c>
      <c r="Z164" s="744">
        <v>-34</v>
      </c>
      <c r="AA164" s="745">
        <v>-36</v>
      </c>
      <c r="AC164" s="742" t="s">
        <v>215</v>
      </c>
      <c r="AD164" s="743">
        <v>-32</v>
      </c>
      <c r="AE164" s="744">
        <v>-34</v>
      </c>
      <c r="AF164" s="744">
        <v>-32</v>
      </c>
      <c r="AG164" s="744">
        <v>-33</v>
      </c>
      <c r="AH164" s="744">
        <v>-32</v>
      </c>
      <c r="AI164" s="744">
        <v>-34</v>
      </c>
      <c r="AJ164" s="745">
        <v>-40</v>
      </c>
      <c r="AL164" s="742" t="s">
        <v>215</v>
      </c>
      <c r="AM164" s="743"/>
      <c r="AN164" s="744">
        <v>-21</v>
      </c>
      <c r="AO164" s="744">
        <v>-20</v>
      </c>
      <c r="AP164" s="744">
        <v>-17</v>
      </c>
      <c r="AQ164" s="744">
        <v>-18</v>
      </c>
      <c r="AR164" s="744">
        <v>-21</v>
      </c>
      <c r="AS164" s="745">
        <v>-25</v>
      </c>
      <c r="AU164" s="742" t="s">
        <v>215</v>
      </c>
      <c r="AV164" s="743">
        <v>-31</v>
      </c>
      <c r="AW164" s="744">
        <v>-34</v>
      </c>
      <c r="AX164" s="744">
        <v>-35</v>
      </c>
      <c r="AY164" s="744">
        <v>-34</v>
      </c>
      <c r="AZ164" s="744">
        <v>-35</v>
      </c>
      <c r="BA164" s="744">
        <v>-40</v>
      </c>
      <c r="BB164" s="745">
        <v>-42</v>
      </c>
    </row>
    <row r="165" spans="2:54" x14ac:dyDescent="0.25">
      <c r="B165" s="737" t="s">
        <v>250</v>
      </c>
      <c r="C165" s="743">
        <v>-17</v>
      </c>
      <c r="D165" s="744">
        <v>-15</v>
      </c>
      <c r="E165" s="744">
        <v>-13</v>
      </c>
      <c r="F165" s="744">
        <v>-15</v>
      </c>
      <c r="G165" s="744">
        <v>-15</v>
      </c>
      <c r="H165" s="744">
        <v>-17</v>
      </c>
      <c r="I165" s="745">
        <v>-20</v>
      </c>
      <c r="K165" s="737" t="s">
        <v>250</v>
      </c>
      <c r="L165" s="743">
        <v>-20</v>
      </c>
      <c r="M165" s="744">
        <v>-19</v>
      </c>
      <c r="N165" s="744">
        <v>-18</v>
      </c>
      <c r="O165" s="744">
        <v>-17</v>
      </c>
      <c r="P165" s="744">
        <v>-18</v>
      </c>
      <c r="Q165" s="744">
        <v>-18</v>
      </c>
      <c r="R165" s="745">
        <v>-19</v>
      </c>
      <c r="T165" s="741" t="s">
        <v>250</v>
      </c>
      <c r="U165" s="743">
        <v>-31</v>
      </c>
      <c r="V165" s="744">
        <v>-31</v>
      </c>
      <c r="W165" s="744">
        <v>-34</v>
      </c>
      <c r="X165" s="744">
        <v>-33</v>
      </c>
      <c r="Y165" s="744">
        <v>-31</v>
      </c>
      <c r="Z165" s="744">
        <v>-32</v>
      </c>
      <c r="AA165" s="745">
        <v>-34</v>
      </c>
      <c r="AC165" s="742" t="s">
        <v>250</v>
      </c>
      <c r="AD165" s="743">
        <v>-32</v>
      </c>
      <c r="AE165" s="744">
        <v>-32</v>
      </c>
      <c r="AF165" s="744">
        <v>-33</v>
      </c>
      <c r="AG165" s="744">
        <v>-35</v>
      </c>
      <c r="AH165" s="744">
        <v>-36</v>
      </c>
      <c r="AI165" s="744">
        <v>-34</v>
      </c>
      <c r="AJ165" s="745">
        <v>-38</v>
      </c>
      <c r="AL165" s="742" t="s">
        <v>250</v>
      </c>
      <c r="AM165" s="743"/>
      <c r="AN165" s="744">
        <v>-18</v>
      </c>
      <c r="AO165" s="744">
        <v>-18</v>
      </c>
      <c r="AP165" s="744">
        <v>-18</v>
      </c>
      <c r="AQ165" s="744">
        <v>-17</v>
      </c>
      <c r="AR165" s="744">
        <v>-18</v>
      </c>
      <c r="AS165" s="745">
        <v>-22</v>
      </c>
      <c r="AU165" s="742" t="s">
        <v>250</v>
      </c>
      <c r="AV165" s="743">
        <v>-28</v>
      </c>
      <c r="AW165" s="744">
        <v>-30</v>
      </c>
      <c r="AX165" s="744">
        <v>-32</v>
      </c>
      <c r="AY165" s="744">
        <v>-34</v>
      </c>
      <c r="AZ165" s="744">
        <v>-35</v>
      </c>
      <c r="BA165" s="744">
        <v>-37</v>
      </c>
      <c r="BB165" s="745">
        <v>-41</v>
      </c>
    </row>
    <row r="166" spans="2:54" x14ac:dyDescent="0.25">
      <c r="B166" s="737" t="s">
        <v>258</v>
      </c>
      <c r="C166" s="743">
        <v>-15</v>
      </c>
      <c r="D166" s="744">
        <v>-16</v>
      </c>
      <c r="E166" s="744">
        <v>-14</v>
      </c>
      <c r="F166" s="744">
        <v>-12</v>
      </c>
      <c r="G166" s="744">
        <v>-13</v>
      </c>
      <c r="H166" s="744">
        <v>-19</v>
      </c>
      <c r="I166" s="745">
        <v>-19</v>
      </c>
      <c r="K166" s="737" t="s">
        <v>258</v>
      </c>
      <c r="L166" s="743">
        <v>-17</v>
      </c>
      <c r="M166" s="744">
        <v>-17</v>
      </c>
      <c r="N166" s="744">
        <v>-18</v>
      </c>
      <c r="O166" s="744">
        <v>-16</v>
      </c>
      <c r="P166" s="744">
        <v>-16</v>
      </c>
      <c r="Q166" s="744">
        <v>-17</v>
      </c>
      <c r="R166" s="745">
        <v>-20</v>
      </c>
      <c r="T166" s="741" t="s">
        <v>258</v>
      </c>
      <c r="U166" s="743">
        <v>-29</v>
      </c>
      <c r="V166" s="744">
        <v>-27</v>
      </c>
      <c r="W166" s="744">
        <v>-27</v>
      </c>
      <c r="X166" s="744">
        <v>-27</v>
      </c>
      <c r="Y166" s="744">
        <v>-27</v>
      </c>
      <c r="Z166" s="744">
        <v>-26</v>
      </c>
      <c r="AA166" s="745">
        <v>-33</v>
      </c>
      <c r="AC166" s="742" t="s">
        <v>258</v>
      </c>
      <c r="AD166" s="743">
        <v>-31</v>
      </c>
      <c r="AE166" s="744">
        <v>-31</v>
      </c>
      <c r="AF166" s="744">
        <v>-33</v>
      </c>
      <c r="AG166" s="744">
        <v>-31</v>
      </c>
      <c r="AH166" s="744">
        <v>-31</v>
      </c>
      <c r="AI166" s="744">
        <v>-35</v>
      </c>
      <c r="AJ166" s="745">
        <v>-35</v>
      </c>
      <c r="AL166" s="742" t="s">
        <v>258</v>
      </c>
      <c r="AM166" s="743"/>
      <c r="AN166" s="744">
        <v>-16</v>
      </c>
      <c r="AO166" s="744">
        <v>-16</v>
      </c>
      <c r="AP166" s="744">
        <v>-16</v>
      </c>
      <c r="AQ166" s="744">
        <v>-16</v>
      </c>
      <c r="AR166" s="744">
        <v>-17</v>
      </c>
      <c r="AS166" s="745">
        <v>-19</v>
      </c>
      <c r="AU166" s="742" t="s">
        <v>258</v>
      </c>
      <c r="AV166" s="743">
        <v>-31</v>
      </c>
      <c r="AW166" s="744">
        <v>-35</v>
      </c>
      <c r="AX166" s="744">
        <v>-34</v>
      </c>
      <c r="AY166" s="744">
        <v>-34</v>
      </c>
      <c r="AZ166" s="744">
        <v>-32</v>
      </c>
      <c r="BA166" s="744">
        <v>-32</v>
      </c>
      <c r="BB166" s="745">
        <v>-36</v>
      </c>
    </row>
    <row r="167" spans="2:54" x14ac:dyDescent="0.25">
      <c r="B167" s="737" t="s">
        <v>265</v>
      </c>
      <c r="C167" s="743">
        <v>-16</v>
      </c>
      <c r="D167" s="744">
        <v>-16</v>
      </c>
      <c r="E167" s="744">
        <v>-15</v>
      </c>
      <c r="F167" s="744">
        <v>-15</v>
      </c>
      <c r="G167" s="744">
        <v>-16</v>
      </c>
      <c r="H167" s="744">
        <v>-20</v>
      </c>
      <c r="I167" s="745">
        <v>-23</v>
      </c>
      <c r="K167" s="737" t="s">
        <v>265</v>
      </c>
      <c r="L167" s="743">
        <v>-17</v>
      </c>
      <c r="M167" s="744">
        <v>-16</v>
      </c>
      <c r="N167" s="744">
        <v>-15</v>
      </c>
      <c r="O167" s="744">
        <v>-16</v>
      </c>
      <c r="P167" s="744">
        <v>-17</v>
      </c>
      <c r="Q167" s="744">
        <v>-17</v>
      </c>
      <c r="R167" s="745">
        <v>-16</v>
      </c>
      <c r="T167" s="741" t="s">
        <v>265</v>
      </c>
      <c r="U167" s="743">
        <v>-28</v>
      </c>
      <c r="V167" s="744">
        <v>-26</v>
      </c>
      <c r="W167" s="744">
        <v>-27</v>
      </c>
      <c r="X167" s="744">
        <v>-26</v>
      </c>
      <c r="Y167" s="744">
        <v>-30</v>
      </c>
      <c r="Z167" s="744">
        <v>-28</v>
      </c>
      <c r="AA167" s="745">
        <v>-29</v>
      </c>
      <c r="AC167" s="742" t="s">
        <v>265</v>
      </c>
      <c r="AD167" s="743">
        <v>-28</v>
      </c>
      <c r="AE167" s="744">
        <v>-30</v>
      </c>
      <c r="AF167" s="744">
        <v>-29</v>
      </c>
      <c r="AG167" s="744">
        <v>-28</v>
      </c>
      <c r="AH167" s="744">
        <v>-33</v>
      </c>
      <c r="AI167" s="744">
        <v>-35</v>
      </c>
      <c r="AJ167" s="745">
        <v>-38</v>
      </c>
      <c r="AL167" s="742" t="s">
        <v>265</v>
      </c>
      <c r="AM167" s="743"/>
      <c r="AN167" s="744">
        <v>-17</v>
      </c>
      <c r="AO167" s="744">
        <v>-18</v>
      </c>
      <c r="AP167" s="744">
        <v>-18</v>
      </c>
      <c r="AQ167" s="744">
        <v>-17</v>
      </c>
      <c r="AR167" s="744">
        <v>-18</v>
      </c>
      <c r="AS167" s="745">
        <v>-19</v>
      </c>
      <c r="AU167" s="742" t="s">
        <v>265</v>
      </c>
      <c r="AV167" s="743">
        <v>-28</v>
      </c>
      <c r="AW167" s="744">
        <v>-27</v>
      </c>
      <c r="AX167" s="744">
        <v>-33</v>
      </c>
      <c r="AY167" s="744">
        <v>-33</v>
      </c>
      <c r="AZ167" s="744">
        <v>-34</v>
      </c>
      <c r="BA167" s="744">
        <v>-37</v>
      </c>
      <c r="BB167" s="745">
        <v>-37</v>
      </c>
    </row>
    <row r="168" spans="2:54" x14ac:dyDescent="0.25">
      <c r="B168" s="737" t="s">
        <v>273</v>
      </c>
      <c r="C168" s="743">
        <v>-16</v>
      </c>
      <c r="D168" s="744">
        <v>-16</v>
      </c>
      <c r="E168" s="744">
        <v>-16</v>
      </c>
      <c r="F168" s="744">
        <v>-17</v>
      </c>
      <c r="G168" s="744">
        <v>-17</v>
      </c>
      <c r="H168" s="744">
        <v>-19</v>
      </c>
      <c r="I168" s="745">
        <v>-18</v>
      </c>
      <c r="K168" s="737" t="s">
        <v>273</v>
      </c>
      <c r="L168" s="743">
        <v>-19</v>
      </c>
      <c r="M168" s="744">
        <v>-18</v>
      </c>
      <c r="N168" s="744">
        <v>-18</v>
      </c>
      <c r="O168" s="744">
        <v>-18</v>
      </c>
      <c r="P168" s="744">
        <v>-20</v>
      </c>
      <c r="Q168" s="744">
        <v>-18</v>
      </c>
      <c r="R168" s="745">
        <v>-18</v>
      </c>
      <c r="T168" s="741" t="s">
        <v>273</v>
      </c>
      <c r="U168" s="743">
        <v>-20</v>
      </c>
      <c r="V168" s="744">
        <v>-22</v>
      </c>
      <c r="W168" s="744">
        <v>-25</v>
      </c>
      <c r="X168" s="744">
        <v>-25</v>
      </c>
      <c r="Y168" s="744">
        <v>-27</v>
      </c>
      <c r="Z168" s="744">
        <v>-29</v>
      </c>
      <c r="AA168" s="745">
        <v>-25</v>
      </c>
      <c r="AC168" s="742" t="s">
        <v>273</v>
      </c>
      <c r="AD168" s="743">
        <v>-30</v>
      </c>
      <c r="AE168" s="744">
        <v>-30</v>
      </c>
      <c r="AF168" s="744">
        <v>-30</v>
      </c>
      <c r="AG168" s="744">
        <v>-29</v>
      </c>
      <c r="AH168" s="744">
        <v>-30</v>
      </c>
      <c r="AI168" s="744">
        <v>-30</v>
      </c>
      <c r="AJ168" s="745">
        <v>-31</v>
      </c>
      <c r="AL168" s="742" t="s">
        <v>273</v>
      </c>
      <c r="AM168" s="743"/>
      <c r="AN168" s="744">
        <v>-18</v>
      </c>
      <c r="AO168" s="744">
        <v>-17</v>
      </c>
      <c r="AP168" s="744">
        <v>-18</v>
      </c>
      <c r="AQ168" s="744">
        <v>-18</v>
      </c>
      <c r="AR168" s="744">
        <v>-18</v>
      </c>
      <c r="AS168" s="745">
        <v>-19</v>
      </c>
      <c r="AU168" s="742" t="s">
        <v>273</v>
      </c>
      <c r="AV168" s="743">
        <v>-24</v>
      </c>
      <c r="AW168" s="744">
        <v>-26</v>
      </c>
      <c r="AX168" s="744">
        <v>-24</v>
      </c>
      <c r="AY168" s="744">
        <v>-25</v>
      </c>
      <c r="AZ168" s="744">
        <v>-28</v>
      </c>
      <c r="BA168" s="744">
        <v>-30</v>
      </c>
      <c r="BB168" s="745">
        <v>-28</v>
      </c>
    </row>
    <row r="169" spans="2:54" x14ac:dyDescent="0.25">
      <c r="B169" s="737" t="s">
        <v>279</v>
      </c>
      <c r="C169" s="743">
        <v>-18</v>
      </c>
      <c r="D169" s="744">
        <v>-18</v>
      </c>
      <c r="E169" s="744">
        <v>-18</v>
      </c>
      <c r="F169" s="744">
        <v>-20</v>
      </c>
      <c r="G169" s="744">
        <v>-22</v>
      </c>
      <c r="H169" s="744">
        <v>-25</v>
      </c>
      <c r="I169" s="745">
        <v>-27</v>
      </c>
      <c r="K169" s="737" t="s">
        <v>279</v>
      </c>
      <c r="L169" s="743">
        <v>-22</v>
      </c>
      <c r="M169" s="744">
        <v>-20</v>
      </c>
      <c r="N169" s="744">
        <v>-20</v>
      </c>
      <c r="O169" s="744">
        <v>-20</v>
      </c>
      <c r="P169" s="744">
        <v>-20</v>
      </c>
      <c r="Q169" s="744">
        <v>-20</v>
      </c>
      <c r="R169" s="745">
        <v>-20</v>
      </c>
      <c r="T169" s="741" t="s">
        <v>279</v>
      </c>
      <c r="U169" s="743">
        <v>-24</v>
      </c>
      <c r="V169" s="744">
        <v>-24</v>
      </c>
      <c r="W169" s="744">
        <v>-27</v>
      </c>
      <c r="X169" s="744">
        <v>-26</v>
      </c>
      <c r="Y169" s="744">
        <v>-29</v>
      </c>
      <c r="Z169" s="744">
        <v>-28</v>
      </c>
      <c r="AA169" s="745">
        <v>-26</v>
      </c>
      <c r="AC169" s="742" t="s">
        <v>279</v>
      </c>
      <c r="AD169" s="743">
        <v>-30</v>
      </c>
      <c r="AE169" s="744">
        <v>-32</v>
      </c>
      <c r="AF169" s="744">
        <v>-32</v>
      </c>
      <c r="AG169" s="744">
        <v>-31</v>
      </c>
      <c r="AH169" s="744">
        <v>-35</v>
      </c>
      <c r="AI169" s="744">
        <v>-35</v>
      </c>
      <c r="AJ169" s="745">
        <v>-37</v>
      </c>
      <c r="AL169" s="742" t="s">
        <v>279</v>
      </c>
      <c r="AM169" s="743"/>
      <c r="AN169" s="744">
        <v>-19</v>
      </c>
      <c r="AO169" s="744">
        <v>-18</v>
      </c>
      <c r="AP169" s="744">
        <v>-18</v>
      </c>
      <c r="AQ169" s="744">
        <v>-18</v>
      </c>
      <c r="AR169" s="744">
        <v>-25</v>
      </c>
      <c r="AS169" s="745">
        <v>-25</v>
      </c>
      <c r="AU169" s="742" t="s">
        <v>279</v>
      </c>
      <c r="AV169" s="743">
        <v>-25</v>
      </c>
      <c r="AW169" s="744">
        <v>-25</v>
      </c>
      <c r="AX169" s="744">
        <v>-24</v>
      </c>
      <c r="AY169" s="744">
        <v>-24</v>
      </c>
      <c r="AZ169" s="744">
        <v>-26</v>
      </c>
      <c r="BA169" s="744">
        <v>-28</v>
      </c>
      <c r="BB169" s="745">
        <v>-28</v>
      </c>
    </row>
    <row r="170" spans="2:54" ht="15.75" thickBot="1" x14ac:dyDescent="0.3">
      <c r="B170" s="746" t="s">
        <v>285</v>
      </c>
      <c r="C170" s="747" t="s">
        <v>1049</v>
      </c>
      <c r="D170" s="748" t="s">
        <v>1049</v>
      </c>
      <c r="E170" s="748" t="s">
        <v>1049</v>
      </c>
      <c r="F170" s="748" t="s">
        <v>1049</v>
      </c>
      <c r="G170" s="748" t="s">
        <v>1049</v>
      </c>
      <c r="H170" s="748" t="s">
        <v>1049</v>
      </c>
      <c r="I170" s="749" t="s">
        <v>1049</v>
      </c>
      <c r="K170" s="746" t="s">
        <v>285</v>
      </c>
      <c r="L170" s="747" t="s">
        <v>1049</v>
      </c>
      <c r="M170" s="748" t="s">
        <v>1049</v>
      </c>
      <c r="N170" s="748" t="s">
        <v>1049</v>
      </c>
      <c r="O170" s="748" t="s">
        <v>1049</v>
      </c>
      <c r="P170" s="748" t="s">
        <v>1049</v>
      </c>
      <c r="Q170" s="748" t="s">
        <v>1049</v>
      </c>
      <c r="R170" s="749" t="s">
        <v>1049</v>
      </c>
      <c r="T170" s="750" t="s">
        <v>285</v>
      </c>
      <c r="U170" s="747" t="s">
        <v>1049</v>
      </c>
      <c r="V170" s="748" t="s">
        <v>1049</v>
      </c>
      <c r="W170" s="748" t="s">
        <v>1049</v>
      </c>
      <c r="X170" s="748" t="s">
        <v>1049</v>
      </c>
      <c r="Y170" s="748" t="s">
        <v>1049</v>
      </c>
      <c r="Z170" s="748" t="s">
        <v>1049</v>
      </c>
      <c r="AA170" s="749" t="s">
        <v>1049</v>
      </c>
      <c r="AC170" s="751" t="s">
        <v>285</v>
      </c>
      <c r="AD170" s="747" t="s">
        <v>1049</v>
      </c>
      <c r="AE170" s="748" t="s">
        <v>1049</v>
      </c>
      <c r="AF170" s="748" t="s">
        <v>1049</v>
      </c>
      <c r="AG170" s="748" t="s">
        <v>1049</v>
      </c>
      <c r="AH170" s="748" t="s">
        <v>1049</v>
      </c>
      <c r="AI170" s="748" t="s">
        <v>1049</v>
      </c>
      <c r="AJ170" s="749" t="s">
        <v>1049</v>
      </c>
      <c r="AL170" s="751" t="s">
        <v>285</v>
      </c>
      <c r="AM170" s="747" t="s">
        <v>1049</v>
      </c>
      <c r="AN170" s="748" t="s">
        <v>1049</v>
      </c>
      <c r="AO170" s="748" t="s">
        <v>1049</v>
      </c>
      <c r="AP170" s="748" t="s">
        <v>1049</v>
      </c>
      <c r="AQ170" s="748" t="s">
        <v>1049</v>
      </c>
      <c r="AR170" s="748" t="s">
        <v>1049</v>
      </c>
      <c r="AS170" s="749" t="s">
        <v>1049</v>
      </c>
      <c r="AU170" s="751" t="s">
        <v>285</v>
      </c>
      <c r="AV170" s="747" t="s">
        <v>1049</v>
      </c>
      <c r="AW170" s="748" t="s">
        <v>1049</v>
      </c>
      <c r="AX170" s="748" t="s">
        <v>1049</v>
      </c>
      <c r="AY170" s="748" t="s">
        <v>1049</v>
      </c>
      <c r="AZ170" s="748" t="s">
        <v>1049</v>
      </c>
      <c r="BA170" s="748" t="s">
        <v>1049</v>
      </c>
      <c r="BB170" s="749" t="s">
        <v>1049</v>
      </c>
    </row>
    <row r="171" spans="2:54" ht="15.75" thickBot="1" x14ac:dyDescent="0.3">
      <c r="B171" s="752"/>
      <c r="C171" s="753"/>
      <c r="D171" s="753"/>
      <c r="E171" s="753"/>
      <c r="F171" s="753"/>
      <c r="G171" s="753"/>
      <c r="H171" s="753"/>
      <c r="I171" s="753"/>
      <c r="K171" s="752"/>
      <c r="L171" s="753"/>
      <c r="M171" s="753"/>
      <c r="N171" s="753"/>
      <c r="O171" s="753"/>
      <c r="P171" s="753"/>
      <c r="Q171" s="753"/>
      <c r="R171" s="753"/>
      <c r="T171" s="754"/>
      <c r="U171" s="753"/>
      <c r="V171" s="753"/>
      <c r="W171" s="753"/>
      <c r="X171" s="753"/>
      <c r="Y171" s="753"/>
      <c r="Z171" s="753"/>
      <c r="AA171" s="753"/>
      <c r="AC171" s="755"/>
      <c r="AD171" s="753"/>
      <c r="AE171" s="753"/>
      <c r="AF171" s="753"/>
      <c r="AG171" s="753"/>
      <c r="AH171" s="753"/>
      <c r="AI171" s="753"/>
      <c r="AJ171" s="753"/>
      <c r="AL171" s="755"/>
      <c r="AM171" s="753"/>
      <c r="AN171" s="753"/>
      <c r="AO171" s="753"/>
      <c r="AP171" s="753"/>
      <c r="AQ171" s="753"/>
      <c r="AR171" s="753"/>
      <c r="AS171" s="753"/>
      <c r="AU171" s="755"/>
      <c r="AV171" s="753"/>
      <c r="AW171" s="753"/>
      <c r="AX171" s="753"/>
      <c r="AY171" s="753"/>
      <c r="AZ171" s="753"/>
      <c r="BA171" s="753"/>
      <c r="BB171" s="753"/>
    </row>
    <row r="172" spans="2:54" ht="15.75" thickBot="1" x14ac:dyDescent="0.3">
      <c r="B172" s="726" t="s">
        <v>1042</v>
      </c>
      <c r="C172" s="756" t="s">
        <v>187</v>
      </c>
      <c r="D172" s="756" t="s">
        <v>214</v>
      </c>
      <c r="E172" s="756" t="s">
        <v>234</v>
      </c>
      <c r="F172" s="756" t="s">
        <v>243</v>
      </c>
      <c r="G172" s="756" t="s">
        <v>251</v>
      </c>
      <c r="H172" s="756" t="s">
        <v>259</v>
      </c>
      <c r="I172" s="757" t="s">
        <v>266</v>
      </c>
      <c r="K172" s="726" t="s">
        <v>1042</v>
      </c>
      <c r="L172" s="756" t="s">
        <v>187</v>
      </c>
      <c r="M172" s="756" t="s">
        <v>214</v>
      </c>
      <c r="N172" s="756" t="s">
        <v>234</v>
      </c>
      <c r="O172" s="756" t="s">
        <v>243</v>
      </c>
      <c r="P172" s="756" t="s">
        <v>251</v>
      </c>
      <c r="Q172" s="756" t="s">
        <v>259</v>
      </c>
      <c r="R172" s="757" t="s">
        <v>266</v>
      </c>
      <c r="T172" s="729" t="s">
        <v>1042</v>
      </c>
      <c r="U172" s="756" t="s">
        <v>187</v>
      </c>
      <c r="V172" s="756" t="s">
        <v>214</v>
      </c>
      <c r="W172" s="756" t="s">
        <v>234</v>
      </c>
      <c r="X172" s="756" t="s">
        <v>243</v>
      </c>
      <c r="Y172" s="756" t="s">
        <v>251</v>
      </c>
      <c r="Z172" s="756" t="s">
        <v>259</v>
      </c>
      <c r="AA172" s="757" t="s">
        <v>266</v>
      </c>
      <c r="AC172" s="730" t="s">
        <v>1042</v>
      </c>
      <c r="AD172" s="756" t="s">
        <v>187</v>
      </c>
      <c r="AE172" s="756" t="s">
        <v>214</v>
      </c>
      <c r="AF172" s="756" t="s">
        <v>234</v>
      </c>
      <c r="AG172" s="756" t="s">
        <v>243</v>
      </c>
      <c r="AH172" s="756" t="s">
        <v>251</v>
      </c>
      <c r="AI172" s="756" t="s">
        <v>259</v>
      </c>
      <c r="AJ172" s="757" t="s">
        <v>266</v>
      </c>
      <c r="AL172" s="730" t="s">
        <v>1042</v>
      </c>
      <c r="AM172" s="756" t="s">
        <v>187</v>
      </c>
      <c r="AN172" s="756" t="s">
        <v>214</v>
      </c>
      <c r="AO172" s="756" t="s">
        <v>234</v>
      </c>
      <c r="AP172" s="756" t="s">
        <v>243</v>
      </c>
      <c r="AQ172" s="756" t="s">
        <v>251</v>
      </c>
      <c r="AR172" s="756" t="s">
        <v>259</v>
      </c>
      <c r="AS172" s="757" t="s">
        <v>266</v>
      </c>
      <c r="AU172" s="730" t="s">
        <v>1042</v>
      </c>
      <c r="AV172" s="756" t="s">
        <v>187</v>
      </c>
      <c r="AW172" s="756" t="s">
        <v>214</v>
      </c>
      <c r="AX172" s="756" t="s">
        <v>234</v>
      </c>
      <c r="AY172" s="756" t="s">
        <v>243</v>
      </c>
      <c r="AZ172" s="756" t="s">
        <v>251</v>
      </c>
      <c r="BA172" s="756" t="s">
        <v>259</v>
      </c>
      <c r="BB172" s="757" t="s">
        <v>266</v>
      </c>
    </row>
    <row r="173" spans="2:54" x14ac:dyDescent="0.25">
      <c r="B173" s="731" t="s">
        <v>186</v>
      </c>
      <c r="C173" s="732">
        <v>-15</v>
      </c>
      <c r="D173" s="733">
        <v>-14</v>
      </c>
      <c r="E173" s="733">
        <v>-15</v>
      </c>
      <c r="F173" s="733">
        <v>-14</v>
      </c>
      <c r="G173" s="733">
        <v>-11</v>
      </c>
      <c r="H173" s="733">
        <v>-12</v>
      </c>
      <c r="I173" s="734">
        <v>-13</v>
      </c>
      <c r="K173" s="731" t="s">
        <v>186</v>
      </c>
      <c r="L173" s="732">
        <v>-17</v>
      </c>
      <c r="M173" s="733">
        <v>-16</v>
      </c>
      <c r="N173" s="733">
        <v>-12</v>
      </c>
      <c r="O173" s="733">
        <v>-14</v>
      </c>
      <c r="P173" s="733">
        <v>-16</v>
      </c>
      <c r="Q173" s="733">
        <v>-13</v>
      </c>
      <c r="R173" s="734">
        <v>-15</v>
      </c>
      <c r="T173" s="735" t="s">
        <v>186</v>
      </c>
      <c r="U173" s="732">
        <v>-28</v>
      </c>
      <c r="V173" s="733">
        <v>-28</v>
      </c>
      <c r="W173" s="733">
        <v>-32</v>
      </c>
      <c r="X173" s="733">
        <v>-28</v>
      </c>
      <c r="Y173" s="733">
        <v>-26</v>
      </c>
      <c r="Z173" s="733">
        <v>-27</v>
      </c>
      <c r="AA173" s="734">
        <v>-24</v>
      </c>
      <c r="AC173" s="736" t="s">
        <v>186</v>
      </c>
      <c r="AD173" s="732">
        <v>-29</v>
      </c>
      <c r="AE173" s="733">
        <v>-28</v>
      </c>
      <c r="AF173" s="733">
        <v>-28</v>
      </c>
      <c r="AG173" s="733">
        <v>-29</v>
      </c>
      <c r="AH173" s="733">
        <v>-30</v>
      </c>
      <c r="AI173" s="733">
        <v>-25</v>
      </c>
      <c r="AJ173" s="734">
        <v>-26</v>
      </c>
      <c r="AL173" s="736" t="s">
        <v>186</v>
      </c>
      <c r="AM173" s="732"/>
      <c r="AN173" s="733"/>
      <c r="AO173" s="733">
        <v>-21</v>
      </c>
      <c r="AP173" s="733">
        <v>-20</v>
      </c>
      <c r="AQ173" s="733">
        <v>-20</v>
      </c>
      <c r="AR173" s="733">
        <v>-18</v>
      </c>
      <c r="AS173" s="734">
        <v>-18</v>
      </c>
      <c r="AU173" s="736" t="s">
        <v>186</v>
      </c>
      <c r="AV173" s="732">
        <v>-28</v>
      </c>
      <c r="AW173" s="733">
        <v>-32</v>
      </c>
      <c r="AX173" s="733">
        <v>-29</v>
      </c>
      <c r="AY173" s="733">
        <v>-25</v>
      </c>
      <c r="AZ173" s="733">
        <v>-25</v>
      </c>
      <c r="BA173" s="733">
        <v>-25</v>
      </c>
      <c r="BB173" s="734">
        <v>-27</v>
      </c>
    </row>
    <row r="174" spans="2:54" x14ac:dyDescent="0.25">
      <c r="B174" s="737" t="s">
        <v>213</v>
      </c>
      <c r="C174" s="738">
        <v>-13</v>
      </c>
      <c r="D174" s="739">
        <v>-12</v>
      </c>
      <c r="E174" s="739">
        <v>-11</v>
      </c>
      <c r="F174" s="739">
        <v>-11</v>
      </c>
      <c r="G174" s="739">
        <v>-9</v>
      </c>
      <c r="H174" s="739">
        <v>-10</v>
      </c>
      <c r="I174" s="740">
        <v>-12</v>
      </c>
      <c r="K174" s="737" t="s">
        <v>213</v>
      </c>
      <c r="L174" s="738">
        <v>-13</v>
      </c>
      <c r="M174" s="739">
        <v>-13</v>
      </c>
      <c r="N174" s="739">
        <v>-11</v>
      </c>
      <c r="O174" s="739">
        <v>-10</v>
      </c>
      <c r="P174" s="739">
        <v>-13</v>
      </c>
      <c r="Q174" s="739">
        <v>-14</v>
      </c>
      <c r="R174" s="740">
        <v>-14</v>
      </c>
      <c r="T174" s="741" t="s">
        <v>213</v>
      </c>
      <c r="U174" s="738">
        <v>-28</v>
      </c>
      <c r="V174" s="739">
        <v>-28</v>
      </c>
      <c r="W174" s="739">
        <v>-27</v>
      </c>
      <c r="X174" s="739">
        <v>-27</v>
      </c>
      <c r="Y174" s="739">
        <v>-30</v>
      </c>
      <c r="Z174" s="739">
        <v>-27</v>
      </c>
      <c r="AA174" s="740">
        <v>-29</v>
      </c>
      <c r="AC174" s="742" t="s">
        <v>213</v>
      </c>
      <c r="AD174" s="738">
        <v>-29</v>
      </c>
      <c r="AE174" s="739">
        <v>-28</v>
      </c>
      <c r="AF174" s="739">
        <v>-27</v>
      </c>
      <c r="AG174" s="739">
        <v>-26</v>
      </c>
      <c r="AH174" s="739">
        <v>-28</v>
      </c>
      <c r="AI174" s="739">
        <v>-25</v>
      </c>
      <c r="AJ174" s="740">
        <v>-27</v>
      </c>
      <c r="AL174" s="742" t="s">
        <v>213</v>
      </c>
      <c r="AM174" s="738"/>
      <c r="AN174" s="739"/>
      <c r="AO174" s="739">
        <v>-19</v>
      </c>
      <c r="AP174" s="739">
        <v>-18</v>
      </c>
      <c r="AQ174" s="739">
        <v>-18</v>
      </c>
      <c r="AR174" s="739">
        <v>-19</v>
      </c>
      <c r="AS174" s="740">
        <v>-18</v>
      </c>
      <c r="AU174" s="742" t="s">
        <v>213</v>
      </c>
      <c r="AV174" s="738">
        <v>-28</v>
      </c>
      <c r="AW174" s="739">
        <v>-28</v>
      </c>
      <c r="AX174" s="739">
        <v>-29</v>
      </c>
      <c r="AY174" s="739">
        <v>-28</v>
      </c>
      <c r="AZ174" s="739">
        <v>-28</v>
      </c>
      <c r="BA174" s="739">
        <v>-33</v>
      </c>
      <c r="BB174" s="740">
        <v>-29</v>
      </c>
    </row>
    <row r="175" spans="2:54" x14ac:dyDescent="0.25">
      <c r="B175" s="737" t="s">
        <v>233</v>
      </c>
      <c r="C175" s="743">
        <v>-11</v>
      </c>
      <c r="D175" s="744">
        <v>-9</v>
      </c>
      <c r="E175" s="744">
        <v>-9</v>
      </c>
      <c r="F175" s="744">
        <v>-8</v>
      </c>
      <c r="G175" s="744">
        <v>-12</v>
      </c>
      <c r="H175" s="744">
        <v>-14</v>
      </c>
      <c r="I175" s="745">
        <v>-12</v>
      </c>
      <c r="K175" s="737" t="s">
        <v>233</v>
      </c>
      <c r="L175" s="743">
        <v>-12</v>
      </c>
      <c r="M175" s="744">
        <v>-11</v>
      </c>
      <c r="N175" s="744">
        <v>-11</v>
      </c>
      <c r="O175" s="744">
        <v>-11</v>
      </c>
      <c r="P175" s="744">
        <v>-13</v>
      </c>
      <c r="Q175" s="744">
        <v>-13</v>
      </c>
      <c r="R175" s="745">
        <v>-13</v>
      </c>
      <c r="T175" s="741" t="s">
        <v>233</v>
      </c>
      <c r="U175" s="743">
        <v>-28</v>
      </c>
      <c r="V175" s="744">
        <v>-28</v>
      </c>
      <c r="W175" s="744">
        <v>-28</v>
      </c>
      <c r="X175" s="744">
        <v>-27</v>
      </c>
      <c r="Y175" s="744">
        <v>-29</v>
      </c>
      <c r="Z175" s="744">
        <v>-28</v>
      </c>
      <c r="AA175" s="745">
        <v>-30</v>
      </c>
      <c r="AC175" s="742" t="s">
        <v>233</v>
      </c>
      <c r="AD175" s="743">
        <v>-30</v>
      </c>
      <c r="AE175" s="744">
        <v>-29</v>
      </c>
      <c r="AF175" s="744">
        <v>-29</v>
      </c>
      <c r="AG175" s="744">
        <v>-30</v>
      </c>
      <c r="AH175" s="744">
        <v>-26</v>
      </c>
      <c r="AI175" s="744">
        <v>-29</v>
      </c>
      <c r="AJ175" s="745">
        <v>-30</v>
      </c>
      <c r="AL175" s="742" t="s">
        <v>233</v>
      </c>
      <c r="AM175" s="743"/>
      <c r="AN175" s="744"/>
      <c r="AO175" s="744">
        <v>-16</v>
      </c>
      <c r="AP175" s="744">
        <v>-15</v>
      </c>
      <c r="AQ175" s="744">
        <v>-14</v>
      </c>
      <c r="AR175" s="744">
        <v>-15</v>
      </c>
      <c r="AS175" s="745">
        <v>-16</v>
      </c>
      <c r="AU175" s="742" t="s">
        <v>233</v>
      </c>
      <c r="AV175" s="743">
        <v>-26</v>
      </c>
      <c r="AW175" s="744">
        <v>-26</v>
      </c>
      <c r="AX175" s="744">
        <v>-28</v>
      </c>
      <c r="AY175" s="744">
        <v>-29</v>
      </c>
      <c r="AZ175" s="744">
        <v>-30</v>
      </c>
      <c r="BA175" s="744">
        <v>-33</v>
      </c>
      <c r="BB175" s="745">
        <v>-29</v>
      </c>
    </row>
    <row r="176" spans="2:54" x14ac:dyDescent="0.25">
      <c r="B176" s="737" t="s">
        <v>215</v>
      </c>
      <c r="C176" s="743">
        <v>-9</v>
      </c>
      <c r="D176" s="744">
        <v>-8</v>
      </c>
      <c r="E176" s="744">
        <v>-8</v>
      </c>
      <c r="F176" s="744">
        <v>-11</v>
      </c>
      <c r="G176" s="744">
        <v>-9</v>
      </c>
      <c r="H176" s="744">
        <v>-11</v>
      </c>
      <c r="I176" s="745">
        <v>-13</v>
      </c>
      <c r="K176" s="737" t="s">
        <v>215</v>
      </c>
      <c r="L176" s="743">
        <v>-12</v>
      </c>
      <c r="M176" s="744">
        <v>-12</v>
      </c>
      <c r="N176" s="744">
        <v>-12</v>
      </c>
      <c r="O176" s="744">
        <v>-12</v>
      </c>
      <c r="P176" s="744">
        <v>-11</v>
      </c>
      <c r="Q176" s="744">
        <v>-11</v>
      </c>
      <c r="R176" s="745">
        <v>-12</v>
      </c>
      <c r="T176" s="741" t="s">
        <v>215</v>
      </c>
      <c r="U176" s="743">
        <v>-28</v>
      </c>
      <c r="V176" s="744">
        <v>-29</v>
      </c>
      <c r="W176" s="744">
        <v>-28</v>
      </c>
      <c r="X176" s="744">
        <v>-29</v>
      </c>
      <c r="Y176" s="744">
        <v>-25</v>
      </c>
      <c r="Z176" s="744">
        <v>-27</v>
      </c>
      <c r="AA176" s="745">
        <v>-28</v>
      </c>
      <c r="AC176" s="742" t="s">
        <v>215</v>
      </c>
      <c r="AD176" s="743">
        <v>-31</v>
      </c>
      <c r="AE176" s="744">
        <v>-29</v>
      </c>
      <c r="AF176" s="744">
        <v>-27</v>
      </c>
      <c r="AG176" s="744">
        <v>-27</v>
      </c>
      <c r="AH176" s="744">
        <v>-26</v>
      </c>
      <c r="AI176" s="744">
        <v>-25</v>
      </c>
      <c r="AJ176" s="745">
        <v>-28</v>
      </c>
      <c r="AL176" s="742" t="s">
        <v>215</v>
      </c>
      <c r="AM176" s="743"/>
      <c r="AN176" s="744">
        <v>-16</v>
      </c>
      <c r="AO176" s="744">
        <v>-15</v>
      </c>
      <c r="AP176" s="744">
        <v>-15</v>
      </c>
      <c r="AQ176" s="744">
        <v>-13</v>
      </c>
      <c r="AR176" s="744">
        <v>-14</v>
      </c>
      <c r="AS176" s="745">
        <v>-15</v>
      </c>
      <c r="AU176" s="742" t="s">
        <v>215</v>
      </c>
      <c r="AV176" s="743">
        <v>-30</v>
      </c>
      <c r="AW176" s="744">
        <v>-29</v>
      </c>
      <c r="AX176" s="744">
        <v>-29</v>
      </c>
      <c r="AY176" s="744">
        <v>-30</v>
      </c>
      <c r="AZ176" s="744">
        <v>-31</v>
      </c>
      <c r="BA176" s="744">
        <v>-29</v>
      </c>
      <c r="BB176" s="745">
        <v>-30</v>
      </c>
    </row>
    <row r="177" spans="2:54" x14ac:dyDescent="0.25">
      <c r="B177" s="737" t="s">
        <v>250</v>
      </c>
      <c r="C177" s="743">
        <v>-10</v>
      </c>
      <c r="D177" s="744">
        <v>-9</v>
      </c>
      <c r="E177" s="744">
        <v>-9</v>
      </c>
      <c r="F177" s="744">
        <v>-8</v>
      </c>
      <c r="G177" s="744">
        <v>-8</v>
      </c>
      <c r="H177" s="744">
        <v>-12</v>
      </c>
      <c r="I177" s="745">
        <v>-13</v>
      </c>
      <c r="K177" s="737" t="s">
        <v>250</v>
      </c>
      <c r="L177" s="743">
        <v>-11</v>
      </c>
      <c r="M177" s="744">
        <v>-10</v>
      </c>
      <c r="N177" s="744">
        <v>-12</v>
      </c>
      <c r="O177" s="744">
        <v>-12</v>
      </c>
      <c r="P177" s="744">
        <v>-12</v>
      </c>
      <c r="Q177" s="744">
        <v>-12</v>
      </c>
      <c r="R177" s="745">
        <v>-12</v>
      </c>
      <c r="T177" s="741" t="s">
        <v>250</v>
      </c>
      <c r="U177" s="743">
        <v>-28</v>
      </c>
      <c r="V177" s="744">
        <v>-28</v>
      </c>
      <c r="W177" s="744">
        <v>-28</v>
      </c>
      <c r="X177" s="744">
        <v>-27</v>
      </c>
      <c r="Y177" s="744">
        <v>-27</v>
      </c>
      <c r="Z177" s="744">
        <v>-27</v>
      </c>
      <c r="AA177" s="745">
        <v>-26</v>
      </c>
      <c r="AC177" s="742" t="s">
        <v>250</v>
      </c>
      <c r="AD177" s="743">
        <v>-28</v>
      </c>
      <c r="AE177" s="744">
        <v>-26</v>
      </c>
      <c r="AF177" s="744">
        <v>-24</v>
      </c>
      <c r="AG177" s="744">
        <v>-25</v>
      </c>
      <c r="AH177" s="744">
        <v>-29</v>
      </c>
      <c r="AI177" s="744">
        <v>-32</v>
      </c>
      <c r="AJ177" s="745">
        <v>-28</v>
      </c>
      <c r="AL177" s="742" t="s">
        <v>250</v>
      </c>
      <c r="AM177" s="743"/>
      <c r="AN177" s="744">
        <v>-13</v>
      </c>
      <c r="AO177" s="744">
        <v>-13</v>
      </c>
      <c r="AP177" s="744">
        <v>-13</v>
      </c>
      <c r="AQ177" s="744">
        <v>-12</v>
      </c>
      <c r="AR177" s="744">
        <v>-13</v>
      </c>
      <c r="AS177" s="745">
        <v>-16</v>
      </c>
      <c r="AU177" s="742" t="s">
        <v>250</v>
      </c>
      <c r="AV177" s="743">
        <v>-27</v>
      </c>
      <c r="AW177" s="744">
        <v>-26</v>
      </c>
      <c r="AX177" s="744">
        <v>-25</v>
      </c>
      <c r="AY177" s="744">
        <v>-24</v>
      </c>
      <c r="AZ177" s="744">
        <v>-23</v>
      </c>
      <c r="BA177" s="744">
        <v>-27</v>
      </c>
      <c r="BB177" s="745">
        <v>-33</v>
      </c>
    </row>
    <row r="178" spans="2:54" x14ac:dyDescent="0.25">
      <c r="B178" s="737" t="s">
        <v>258</v>
      </c>
      <c r="C178" s="743">
        <v>-8</v>
      </c>
      <c r="D178" s="744">
        <v>-7</v>
      </c>
      <c r="E178" s="744">
        <v>-11</v>
      </c>
      <c r="F178" s="744">
        <v>-9</v>
      </c>
      <c r="G178" s="744">
        <v>-8</v>
      </c>
      <c r="H178" s="744">
        <v>-10</v>
      </c>
      <c r="I178" s="745">
        <v>-12</v>
      </c>
      <c r="K178" s="737" t="s">
        <v>258</v>
      </c>
      <c r="L178" s="743">
        <v>-12</v>
      </c>
      <c r="M178" s="744">
        <v>-11</v>
      </c>
      <c r="N178" s="744">
        <v>-14</v>
      </c>
      <c r="O178" s="744">
        <v>-13</v>
      </c>
      <c r="P178" s="744">
        <v>-14</v>
      </c>
      <c r="Q178" s="744">
        <v>-15</v>
      </c>
      <c r="R178" s="745">
        <v>-12</v>
      </c>
      <c r="T178" s="741" t="s">
        <v>258</v>
      </c>
      <c r="U178" s="743">
        <v>-23</v>
      </c>
      <c r="V178" s="744">
        <v>-25</v>
      </c>
      <c r="W178" s="744">
        <v>-25</v>
      </c>
      <c r="X178" s="744">
        <v>-23</v>
      </c>
      <c r="Y178" s="744">
        <v>-22</v>
      </c>
      <c r="Z178" s="744">
        <v>-22</v>
      </c>
      <c r="AA178" s="745">
        <v>-24</v>
      </c>
      <c r="AC178" s="742" t="s">
        <v>258</v>
      </c>
      <c r="AD178" s="743">
        <v>-30</v>
      </c>
      <c r="AE178" s="744">
        <v>-28</v>
      </c>
      <c r="AF178" s="744">
        <v>-26</v>
      </c>
      <c r="AG178" s="744">
        <v>-27</v>
      </c>
      <c r="AH178" s="744">
        <v>-30</v>
      </c>
      <c r="AI178" s="744">
        <v>-28</v>
      </c>
      <c r="AJ178" s="745">
        <v>-27</v>
      </c>
      <c r="AL178" s="742" t="s">
        <v>258</v>
      </c>
      <c r="AM178" s="743"/>
      <c r="AN178" s="744">
        <v>-11</v>
      </c>
      <c r="AO178" s="744">
        <v>-11</v>
      </c>
      <c r="AP178" s="744">
        <v>-11</v>
      </c>
      <c r="AQ178" s="744">
        <v>-11</v>
      </c>
      <c r="AR178" s="744">
        <v>-12</v>
      </c>
      <c r="AS178" s="745">
        <v>-14</v>
      </c>
      <c r="AU178" s="742" t="s">
        <v>258</v>
      </c>
      <c r="AV178" s="743">
        <v>-34</v>
      </c>
      <c r="AW178" s="744">
        <v>-33</v>
      </c>
      <c r="AX178" s="744">
        <v>-32</v>
      </c>
      <c r="AY178" s="744">
        <v>-31</v>
      </c>
      <c r="AZ178" s="744">
        <v>-29</v>
      </c>
      <c r="BA178" s="744">
        <v>-28</v>
      </c>
      <c r="BB178" s="745">
        <v>-30</v>
      </c>
    </row>
    <row r="179" spans="2:54" x14ac:dyDescent="0.25">
      <c r="B179" s="737" t="s">
        <v>265</v>
      </c>
      <c r="C179" s="743">
        <v>-9</v>
      </c>
      <c r="D179" s="744">
        <v>-8</v>
      </c>
      <c r="E179" s="744">
        <v>-8</v>
      </c>
      <c r="F179" s="744">
        <v>-7</v>
      </c>
      <c r="G179" s="744">
        <v>-7</v>
      </c>
      <c r="H179" s="744">
        <v>-8</v>
      </c>
      <c r="I179" s="745">
        <v>-10</v>
      </c>
      <c r="K179" s="737" t="s">
        <v>265</v>
      </c>
      <c r="L179" s="743">
        <v>-12</v>
      </c>
      <c r="M179" s="744">
        <v>-11</v>
      </c>
      <c r="N179" s="744">
        <v>-9</v>
      </c>
      <c r="O179" s="744">
        <v>-11</v>
      </c>
      <c r="P179" s="744">
        <v>-14</v>
      </c>
      <c r="Q179" s="744">
        <v>-16</v>
      </c>
      <c r="R179" s="745">
        <v>-13</v>
      </c>
      <c r="T179" s="741" t="s">
        <v>265</v>
      </c>
      <c r="U179" s="743">
        <v>-23</v>
      </c>
      <c r="V179" s="744">
        <v>-22</v>
      </c>
      <c r="W179" s="744">
        <v>-20</v>
      </c>
      <c r="X179" s="744">
        <v>-18</v>
      </c>
      <c r="Y179" s="744">
        <v>-21</v>
      </c>
      <c r="Z179" s="744">
        <v>-25</v>
      </c>
      <c r="AA179" s="745">
        <v>-24</v>
      </c>
      <c r="AC179" s="742" t="s">
        <v>265</v>
      </c>
      <c r="AD179" s="743">
        <v>-27</v>
      </c>
      <c r="AE179" s="744">
        <v>-26</v>
      </c>
      <c r="AF179" s="744">
        <v>-26</v>
      </c>
      <c r="AG179" s="744">
        <v>-25</v>
      </c>
      <c r="AH179" s="744">
        <v>-25</v>
      </c>
      <c r="AI179" s="744">
        <v>-27</v>
      </c>
      <c r="AJ179" s="745">
        <v>-29</v>
      </c>
      <c r="AL179" s="742" t="s">
        <v>265</v>
      </c>
      <c r="AM179" s="743"/>
      <c r="AN179" s="744">
        <v>-13</v>
      </c>
      <c r="AO179" s="744">
        <v>-12</v>
      </c>
      <c r="AP179" s="744">
        <v>-12</v>
      </c>
      <c r="AQ179" s="744">
        <v>-12</v>
      </c>
      <c r="AR179" s="744">
        <v>-13</v>
      </c>
      <c r="AS179" s="745">
        <v>-14</v>
      </c>
      <c r="AU179" s="742" t="s">
        <v>265</v>
      </c>
      <c r="AV179" s="743">
        <v>-27</v>
      </c>
      <c r="AW179" s="744">
        <v>-26</v>
      </c>
      <c r="AX179" s="744">
        <v>-25</v>
      </c>
      <c r="AY179" s="744">
        <v>-23</v>
      </c>
      <c r="AZ179" s="744">
        <v>-22</v>
      </c>
      <c r="BA179" s="744">
        <v>-24</v>
      </c>
      <c r="BB179" s="745">
        <v>-24</v>
      </c>
    </row>
    <row r="180" spans="2:54" x14ac:dyDescent="0.25">
      <c r="B180" s="737" t="s">
        <v>273</v>
      </c>
      <c r="C180" s="743">
        <v>-10</v>
      </c>
      <c r="D180" s="744">
        <v>-9</v>
      </c>
      <c r="E180" s="744">
        <v>-9</v>
      </c>
      <c r="F180" s="744">
        <v>-8</v>
      </c>
      <c r="G180" s="744">
        <v>-8</v>
      </c>
      <c r="H180" s="744">
        <v>-9</v>
      </c>
      <c r="I180" s="745">
        <v>-11</v>
      </c>
      <c r="K180" s="737" t="s">
        <v>273</v>
      </c>
      <c r="L180" s="743">
        <v>-15</v>
      </c>
      <c r="M180" s="744">
        <v>-14</v>
      </c>
      <c r="N180" s="744">
        <v>-13</v>
      </c>
      <c r="O180" s="744">
        <v>-11</v>
      </c>
      <c r="P180" s="744">
        <v>-11</v>
      </c>
      <c r="Q180" s="744">
        <v>-12</v>
      </c>
      <c r="R180" s="745">
        <v>-12</v>
      </c>
      <c r="T180" s="741" t="s">
        <v>273</v>
      </c>
      <c r="U180" s="743">
        <v>-19</v>
      </c>
      <c r="V180" s="744">
        <v>-18</v>
      </c>
      <c r="W180" s="744">
        <v>-18</v>
      </c>
      <c r="X180" s="744">
        <v>-19</v>
      </c>
      <c r="Y180" s="744">
        <v>-19</v>
      </c>
      <c r="Z180" s="744">
        <v>-20</v>
      </c>
      <c r="AA180" s="745">
        <v>-21</v>
      </c>
      <c r="AC180" s="742" t="s">
        <v>273</v>
      </c>
      <c r="AD180" s="743">
        <v>-25</v>
      </c>
      <c r="AE180" s="744">
        <v>-25</v>
      </c>
      <c r="AF180" s="744">
        <v>-25</v>
      </c>
      <c r="AG180" s="744">
        <v>-25</v>
      </c>
      <c r="AH180" s="744">
        <v>-25</v>
      </c>
      <c r="AI180" s="744">
        <v>-29</v>
      </c>
      <c r="AJ180" s="745">
        <v>-30</v>
      </c>
      <c r="AL180" s="742" t="s">
        <v>273</v>
      </c>
      <c r="AM180" s="743"/>
      <c r="AN180" s="744">
        <v>-14</v>
      </c>
      <c r="AO180" s="744">
        <v>-13</v>
      </c>
      <c r="AP180" s="744">
        <v>-13</v>
      </c>
      <c r="AQ180" s="744">
        <v>-14</v>
      </c>
      <c r="AR180" s="744">
        <v>-15</v>
      </c>
      <c r="AS180" s="745">
        <v>-16</v>
      </c>
      <c r="AU180" s="742" t="s">
        <v>273</v>
      </c>
      <c r="AV180" s="743">
        <v>-23</v>
      </c>
      <c r="AW180" s="744">
        <v>-23</v>
      </c>
      <c r="AX180" s="744">
        <v>-22</v>
      </c>
      <c r="AY180" s="744">
        <v>-21</v>
      </c>
      <c r="AZ180" s="744">
        <v>-20</v>
      </c>
      <c r="BA180" s="744">
        <v>-22</v>
      </c>
      <c r="BB180" s="745">
        <v>-22</v>
      </c>
    </row>
    <row r="181" spans="2:54" x14ac:dyDescent="0.25">
      <c r="B181" s="737" t="s">
        <v>279</v>
      </c>
      <c r="C181" s="743">
        <v>-11</v>
      </c>
      <c r="D181" s="744">
        <v>-10</v>
      </c>
      <c r="E181" s="744">
        <v>-9</v>
      </c>
      <c r="F181" s="744">
        <v>-9</v>
      </c>
      <c r="G181" s="744">
        <v>-9</v>
      </c>
      <c r="H181" s="744">
        <v>-10</v>
      </c>
      <c r="I181" s="745">
        <v>-11</v>
      </c>
      <c r="K181" s="737" t="s">
        <v>279</v>
      </c>
      <c r="L181" s="743">
        <v>-13</v>
      </c>
      <c r="M181" s="744">
        <v>-12</v>
      </c>
      <c r="N181" s="744">
        <v>-12</v>
      </c>
      <c r="O181" s="744">
        <v>-12</v>
      </c>
      <c r="P181" s="744">
        <v>-12</v>
      </c>
      <c r="Q181" s="744">
        <v>-16</v>
      </c>
      <c r="R181" s="745">
        <v>-18</v>
      </c>
      <c r="T181" s="741" t="s">
        <v>279</v>
      </c>
      <c r="U181" s="743">
        <v>-21</v>
      </c>
      <c r="V181" s="744">
        <v>-20</v>
      </c>
      <c r="W181" s="744">
        <v>-20</v>
      </c>
      <c r="X181" s="744">
        <v>-20</v>
      </c>
      <c r="Y181" s="744">
        <v>-19</v>
      </c>
      <c r="Z181" s="744">
        <v>-20</v>
      </c>
      <c r="AA181" s="745">
        <v>-22</v>
      </c>
      <c r="AC181" s="742" t="s">
        <v>279</v>
      </c>
      <c r="AD181" s="743">
        <v>-25</v>
      </c>
      <c r="AE181" s="744">
        <v>-25</v>
      </c>
      <c r="AF181" s="744">
        <v>-25</v>
      </c>
      <c r="AG181" s="744">
        <v>-25</v>
      </c>
      <c r="AH181" s="744">
        <v>-25</v>
      </c>
      <c r="AI181" s="744">
        <v>-29</v>
      </c>
      <c r="AJ181" s="745">
        <v>-30</v>
      </c>
      <c r="AL181" s="742" t="s">
        <v>279</v>
      </c>
      <c r="AM181" s="743"/>
      <c r="AN181" s="744">
        <v>-16</v>
      </c>
      <c r="AO181" s="744">
        <v>-15</v>
      </c>
      <c r="AP181" s="744">
        <v>-15</v>
      </c>
      <c r="AQ181" s="744">
        <v>-15</v>
      </c>
      <c r="AR181" s="744">
        <v>-16</v>
      </c>
      <c r="AS181" s="745">
        <v>-17</v>
      </c>
      <c r="AU181" s="742" t="s">
        <v>279</v>
      </c>
      <c r="AV181" s="743">
        <v>-24</v>
      </c>
      <c r="AW181" s="744">
        <v>-24</v>
      </c>
      <c r="AX181" s="744">
        <v>-22</v>
      </c>
      <c r="AY181" s="744">
        <v>-22</v>
      </c>
      <c r="AZ181" s="744">
        <v>-22</v>
      </c>
      <c r="BA181" s="744">
        <v>-22</v>
      </c>
      <c r="BB181" s="745">
        <v>-22</v>
      </c>
    </row>
    <row r="182" spans="2:54" ht="15.75" thickBot="1" x14ac:dyDescent="0.3">
      <c r="B182" s="746" t="s">
        <v>285</v>
      </c>
      <c r="C182" s="747" t="s">
        <v>1049</v>
      </c>
      <c r="D182" s="748" t="s">
        <v>1049</v>
      </c>
      <c r="E182" s="748" t="s">
        <v>1049</v>
      </c>
      <c r="F182" s="748" t="s">
        <v>1049</v>
      </c>
      <c r="G182" s="748" t="s">
        <v>1049</v>
      </c>
      <c r="H182" s="748" t="s">
        <v>1049</v>
      </c>
      <c r="I182" s="749" t="s">
        <v>1049</v>
      </c>
      <c r="K182" s="746" t="s">
        <v>285</v>
      </c>
      <c r="L182" s="747" t="s">
        <v>1049</v>
      </c>
      <c r="M182" s="748" t="s">
        <v>1049</v>
      </c>
      <c r="N182" s="748" t="s">
        <v>1049</v>
      </c>
      <c r="O182" s="748" t="s">
        <v>1049</v>
      </c>
      <c r="P182" s="748" t="s">
        <v>1049</v>
      </c>
      <c r="Q182" s="748" t="s">
        <v>1049</v>
      </c>
      <c r="R182" s="749" t="s">
        <v>1049</v>
      </c>
      <c r="T182" s="750" t="s">
        <v>285</v>
      </c>
      <c r="U182" s="747" t="s">
        <v>1049</v>
      </c>
      <c r="V182" s="748" t="s">
        <v>1049</v>
      </c>
      <c r="W182" s="748" t="s">
        <v>1049</v>
      </c>
      <c r="X182" s="748" t="s">
        <v>1049</v>
      </c>
      <c r="Y182" s="748" t="s">
        <v>1049</v>
      </c>
      <c r="Z182" s="748" t="s">
        <v>1049</v>
      </c>
      <c r="AA182" s="749" t="s">
        <v>1049</v>
      </c>
      <c r="AC182" s="751" t="s">
        <v>285</v>
      </c>
      <c r="AD182" s="747" t="s">
        <v>1049</v>
      </c>
      <c r="AE182" s="748" t="s">
        <v>1049</v>
      </c>
      <c r="AF182" s="748" t="s">
        <v>1049</v>
      </c>
      <c r="AG182" s="748" t="s">
        <v>1049</v>
      </c>
      <c r="AH182" s="748" t="s">
        <v>1049</v>
      </c>
      <c r="AI182" s="748" t="s">
        <v>1049</v>
      </c>
      <c r="AJ182" s="749" t="s">
        <v>1049</v>
      </c>
      <c r="AL182" s="751" t="s">
        <v>285</v>
      </c>
      <c r="AM182" s="747" t="s">
        <v>1049</v>
      </c>
      <c r="AN182" s="748" t="s">
        <v>1049</v>
      </c>
      <c r="AO182" s="748" t="s">
        <v>1049</v>
      </c>
      <c r="AP182" s="748" t="s">
        <v>1049</v>
      </c>
      <c r="AQ182" s="748" t="s">
        <v>1049</v>
      </c>
      <c r="AR182" s="748" t="s">
        <v>1049</v>
      </c>
      <c r="AS182" s="749" t="s">
        <v>1049</v>
      </c>
      <c r="AU182" s="751" t="s">
        <v>285</v>
      </c>
      <c r="AV182" s="747" t="s">
        <v>1049</v>
      </c>
      <c r="AW182" s="748" t="s">
        <v>1049</v>
      </c>
      <c r="AX182" s="748" t="s">
        <v>1049</v>
      </c>
      <c r="AY182" s="748" t="s">
        <v>1049</v>
      </c>
      <c r="AZ182" s="748" t="s">
        <v>1049</v>
      </c>
      <c r="BA182" s="748" t="s">
        <v>1049</v>
      </c>
      <c r="BB182" s="749" t="s">
        <v>1049</v>
      </c>
    </row>
    <row r="183" spans="2:54" ht="15.75" thickBot="1" x14ac:dyDescent="0.3">
      <c r="B183" s="752"/>
      <c r="C183" s="753"/>
      <c r="D183" s="753"/>
      <c r="E183" s="753"/>
      <c r="F183" s="753"/>
      <c r="G183" s="753"/>
      <c r="H183" s="753"/>
      <c r="I183" s="753"/>
      <c r="K183" s="752"/>
      <c r="L183" s="753"/>
      <c r="M183" s="753"/>
      <c r="N183" s="753"/>
      <c r="O183" s="753"/>
      <c r="P183" s="753"/>
      <c r="Q183" s="753"/>
      <c r="R183" s="753"/>
      <c r="T183" s="754"/>
      <c r="U183" s="753"/>
      <c r="V183" s="753"/>
      <c r="W183" s="753"/>
      <c r="X183" s="753"/>
      <c r="Y183" s="753"/>
      <c r="Z183" s="753"/>
      <c r="AA183" s="753"/>
      <c r="AC183" s="755"/>
      <c r="AD183" s="753"/>
      <c r="AE183" s="753"/>
      <c r="AF183" s="753"/>
      <c r="AG183" s="753"/>
      <c r="AH183" s="753"/>
      <c r="AI183" s="753"/>
      <c r="AJ183" s="753"/>
      <c r="AL183" s="755"/>
      <c r="AM183" s="753"/>
      <c r="AN183" s="753"/>
      <c r="AO183" s="753"/>
      <c r="AP183" s="753"/>
      <c r="AQ183" s="753"/>
      <c r="AR183" s="753"/>
      <c r="AS183" s="753"/>
      <c r="AU183" s="755"/>
      <c r="AV183" s="753"/>
      <c r="AW183" s="753"/>
      <c r="AX183" s="753"/>
      <c r="AY183" s="753"/>
      <c r="AZ183" s="753"/>
      <c r="BA183" s="753"/>
      <c r="BB183" s="753"/>
    </row>
    <row r="184" spans="2:54" ht="15.75" thickBot="1" x14ac:dyDescent="0.3">
      <c r="B184" s="726" t="s">
        <v>1043</v>
      </c>
      <c r="C184" s="756" t="s">
        <v>187</v>
      </c>
      <c r="D184" s="756" t="s">
        <v>214</v>
      </c>
      <c r="E184" s="756" t="s">
        <v>234</v>
      </c>
      <c r="F184" s="756" t="s">
        <v>243</v>
      </c>
      <c r="G184" s="756" t="s">
        <v>251</v>
      </c>
      <c r="H184" s="756" t="s">
        <v>259</v>
      </c>
      <c r="I184" s="757" t="s">
        <v>266</v>
      </c>
      <c r="K184" s="726" t="s">
        <v>1043</v>
      </c>
      <c r="L184" s="756" t="s">
        <v>187</v>
      </c>
      <c r="M184" s="756" t="s">
        <v>214</v>
      </c>
      <c r="N184" s="756" t="s">
        <v>234</v>
      </c>
      <c r="O184" s="756" t="s">
        <v>243</v>
      </c>
      <c r="P184" s="756" t="s">
        <v>251</v>
      </c>
      <c r="Q184" s="756" t="s">
        <v>259</v>
      </c>
      <c r="R184" s="757" t="s">
        <v>266</v>
      </c>
      <c r="T184" s="729" t="s">
        <v>1043</v>
      </c>
      <c r="U184" s="756" t="s">
        <v>187</v>
      </c>
      <c r="V184" s="756" t="s">
        <v>214</v>
      </c>
      <c r="W184" s="756" t="s">
        <v>234</v>
      </c>
      <c r="X184" s="756" t="s">
        <v>243</v>
      </c>
      <c r="Y184" s="756" t="s">
        <v>251</v>
      </c>
      <c r="Z184" s="756" t="s">
        <v>259</v>
      </c>
      <c r="AA184" s="757" t="s">
        <v>266</v>
      </c>
      <c r="AC184" s="730" t="s">
        <v>1043</v>
      </c>
      <c r="AD184" s="756" t="s">
        <v>187</v>
      </c>
      <c r="AE184" s="756" t="s">
        <v>214</v>
      </c>
      <c r="AF184" s="756" t="s">
        <v>234</v>
      </c>
      <c r="AG184" s="756" t="s">
        <v>243</v>
      </c>
      <c r="AH184" s="756" t="s">
        <v>251</v>
      </c>
      <c r="AI184" s="756" t="s">
        <v>259</v>
      </c>
      <c r="AJ184" s="757" t="s">
        <v>266</v>
      </c>
      <c r="AL184" s="730" t="s">
        <v>1043</v>
      </c>
      <c r="AM184" s="756" t="s">
        <v>187</v>
      </c>
      <c r="AN184" s="756" t="s">
        <v>214</v>
      </c>
      <c r="AO184" s="756" t="s">
        <v>234</v>
      </c>
      <c r="AP184" s="756" t="s">
        <v>243</v>
      </c>
      <c r="AQ184" s="756" t="s">
        <v>251</v>
      </c>
      <c r="AR184" s="756" t="s">
        <v>259</v>
      </c>
      <c r="AS184" s="757" t="s">
        <v>266</v>
      </c>
      <c r="AU184" s="730" t="s">
        <v>1043</v>
      </c>
      <c r="AV184" s="756" t="s">
        <v>187</v>
      </c>
      <c r="AW184" s="756" t="s">
        <v>214</v>
      </c>
      <c r="AX184" s="756" t="s">
        <v>234</v>
      </c>
      <c r="AY184" s="756" t="s">
        <v>243</v>
      </c>
      <c r="AZ184" s="756" t="s">
        <v>251</v>
      </c>
      <c r="BA184" s="756" t="s">
        <v>259</v>
      </c>
      <c r="BB184" s="757" t="s">
        <v>266</v>
      </c>
    </row>
    <row r="185" spans="2:54" x14ac:dyDescent="0.25">
      <c r="B185" s="731" t="s">
        <v>186</v>
      </c>
      <c r="C185" s="732">
        <v>-8</v>
      </c>
      <c r="D185" s="733">
        <v>-11</v>
      </c>
      <c r="E185" s="733">
        <v>-12</v>
      </c>
      <c r="F185" s="733">
        <v>-11</v>
      </c>
      <c r="G185" s="733">
        <v>-10</v>
      </c>
      <c r="H185" s="733">
        <v>-11</v>
      </c>
      <c r="I185" s="734">
        <v>-12</v>
      </c>
      <c r="K185" s="731" t="s">
        <v>186</v>
      </c>
      <c r="L185" s="732">
        <v>-9</v>
      </c>
      <c r="M185" s="733">
        <v>-8</v>
      </c>
      <c r="N185" s="733">
        <v>-9</v>
      </c>
      <c r="O185" s="733">
        <v>-8</v>
      </c>
      <c r="P185" s="733">
        <v>-7</v>
      </c>
      <c r="Q185" s="733">
        <v>-8</v>
      </c>
      <c r="R185" s="734">
        <v>-8</v>
      </c>
      <c r="T185" s="735" t="s">
        <v>186</v>
      </c>
      <c r="U185" s="732">
        <v>-25</v>
      </c>
      <c r="V185" s="733">
        <v>-24</v>
      </c>
      <c r="W185" s="733">
        <v>-24</v>
      </c>
      <c r="X185" s="733">
        <v>-24</v>
      </c>
      <c r="Y185" s="733">
        <v>-24</v>
      </c>
      <c r="Z185" s="733">
        <v>-26</v>
      </c>
      <c r="AA185" s="734">
        <v>-23</v>
      </c>
      <c r="AC185" s="736" t="s">
        <v>186</v>
      </c>
      <c r="AD185" s="732">
        <v>-23</v>
      </c>
      <c r="AE185" s="733">
        <v>-23</v>
      </c>
      <c r="AF185" s="733">
        <v>-23</v>
      </c>
      <c r="AG185" s="733">
        <v>-23</v>
      </c>
      <c r="AH185" s="733">
        <v>-23</v>
      </c>
      <c r="AI185" s="733">
        <v>-22</v>
      </c>
      <c r="AJ185" s="734">
        <v>-23</v>
      </c>
      <c r="AL185" s="736" t="s">
        <v>186</v>
      </c>
      <c r="AM185" s="732"/>
      <c r="AN185" s="733"/>
      <c r="AO185" s="733">
        <v>-20</v>
      </c>
      <c r="AP185" s="733">
        <v>-18</v>
      </c>
      <c r="AQ185" s="733">
        <v>-18</v>
      </c>
      <c r="AR185" s="733">
        <v>-16</v>
      </c>
      <c r="AS185" s="734">
        <v>-16</v>
      </c>
      <c r="AU185" s="736" t="s">
        <v>186</v>
      </c>
      <c r="AV185" s="732">
        <v>-23</v>
      </c>
      <c r="AW185" s="733">
        <v>-24</v>
      </c>
      <c r="AX185" s="733">
        <v>-23</v>
      </c>
      <c r="AY185" s="733">
        <v>-22</v>
      </c>
      <c r="AZ185" s="733">
        <v>-23</v>
      </c>
      <c r="BA185" s="733">
        <v>-24</v>
      </c>
      <c r="BB185" s="734">
        <v>-26</v>
      </c>
    </row>
    <row r="186" spans="2:54" x14ac:dyDescent="0.25">
      <c r="B186" s="737" t="s">
        <v>213</v>
      </c>
      <c r="C186" s="738">
        <v>-10</v>
      </c>
      <c r="D186" s="739">
        <v>-10</v>
      </c>
      <c r="E186" s="739">
        <v>-10</v>
      </c>
      <c r="F186" s="739">
        <v>-10</v>
      </c>
      <c r="G186" s="739">
        <v>-7</v>
      </c>
      <c r="H186" s="739">
        <v>-8</v>
      </c>
      <c r="I186" s="740">
        <v>-9</v>
      </c>
      <c r="K186" s="737" t="s">
        <v>213</v>
      </c>
      <c r="L186" s="738">
        <v>-8</v>
      </c>
      <c r="M186" s="739">
        <v>-6</v>
      </c>
      <c r="N186" s="739">
        <v>-5</v>
      </c>
      <c r="O186" s="739">
        <v>-6</v>
      </c>
      <c r="P186" s="739">
        <v>-7</v>
      </c>
      <c r="Q186" s="739">
        <v>-8</v>
      </c>
      <c r="R186" s="740">
        <v>-8</v>
      </c>
      <c r="T186" s="741" t="s">
        <v>213</v>
      </c>
      <c r="U186" s="738">
        <v>-26</v>
      </c>
      <c r="V186" s="739">
        <v>-27</v>
      </c>
      <c r="W186" s="739">
        <v>-24</v>
      </c>
      <c r="X186" s="739">
        <v>-25</v>
      </c>
      <c r="Y186" s="739">
        <v>-24</v>
      </c>
      <c r="Z186" s="739">
        <v>-23</v>
      </c>
      <c r="AA186" s="740">
        <v>-25</v>
      </c>
      <c r="AC186" s="742" t="s">
        <v>213</v>
      </c>
      <c r="AD186" s="738">
        <v>-22</v>
      </c>
      <c r="AE186" s="739">
        <v>-21</v>
      </c>
      <c r="AF186" s="739">
        <v>-21</v>
      </c>
      <c r="AG186" s="739">
        <v>-21</v>
      </c>
      <c r="AH186" s="739">
        <v>-23</v>
      </c>
      <c r="AI186" s="739">
        <v>-24</v>
      </c>
      <c r="AJ186" s="740">
        <v>-25</v>
      </c>
      <c r="AL186" s="742" t="s">
        <v>213</v>
      </c>
      <c r="AM186" s="738"/>
      <c r="AN186" s="739"/>
      <c r="AO186" s="739">
        <v>-18</v>
      </c>
      <c r="AP186" s="739">
        <v>-16</v>
      </c>
      <c r="AQ186" s="739">
        <v>-16</v>
      </c>
      <c r="AR186" s="739">
        <v>-17</v>
      </c>
      <c r="AS186" s="740">
        <v>-16</v>
      </c>
      <c r="AU186" s="742" t="s">
        <v>213</v>
      </c>
      <c r="AV186" s="738">
        <v>-24</v>
      </c>
      <c r="AW186" s="739">
        <v>-23</v>
      </c>
      <c r="AX186" s="739">
        <v>-23</v>
      </c>
      <c r="AY186" s="739">
        <v>-22</v>
      </c>
      <c r="AZ186" s="739">
        <v>-23</v>
      </c>
      <c r="BA186" s="739">
        <v>-25</v>
      </c>
      <c r="BB186" s="740">
        <v>-25</v>
      </c>
    </row>
    <row r="187" spans="2:54" x14ac:dyDescent="0.25">
      <c r="B187" s="737" t="s">
        <v>233</v>
      </c>
      <c r="C187" s="743">
        <v>-8</v>
      </c>
      <c r="D187" s="744">
        <v>-8</v>
      </c>
      <c r="E187" s="744">
        <v>-8</v>
      </c>
      <c r="F187" s="744">
        <v>-7</v>
      </c>
      <c r="G187" s="744">
        <v>-8</v>
      </c>
      <c r="H187" s="744">
        <v>-11</v>
      </c>
      <c r="I187" s="745">
        <v>-11</v>
      </c>
      <c r="K187" s="737" t="s">
        <v>233</v>
      </c>
      <c r="L187" s="743">
        <v>-9</v>
      </c>
      <c r="M187" s="744">
        <v>-8</v>
      </c>
      <c r="N187" s="744">
        <v>-6</v>
      </c>
      <c r="O187" s="744">
        <v>-6</v>
      </c>
      <c r="P187" s="744">
        <v>-6</v>
      </c>
      <c r="Q187" s="744">
        <v>-8</v>
      </c>
      <c r="R187" s="745">
        <v>-9</v>
      </c>
      <c r="T187" s="741" t="s">
        <v>233</v>
      </c>
      <c r="U187" s="743">
        <v>-24</v>
      </c>
      <c r="V187" s="744">
        <v>-23</v>
      </c>
      <c r="W187" s="744">
        <v>-23</v>
      </c>
      <c r="X187" s="744">
        <v>-22</v>
      </c>
      <c r="Y187" s="744">
        <v>-25</v>
      </c>
      <c r="Z187" s="744">
        <v>-26</v>
      </c>
      <c r="AA187" s="745">
        <v>-23</v>
      </c>
      <c r="AC187" s="742" t="s">
        <v>233</v>
      </c>
      <c r="AD187" s="743">
        <v>-25</v>
      </c>
      <c r="AE187" s="744">
        <v>-23</v>
      </c>
      <c r="AF187" s="744">
        <v>-23</v>
      </c>
      <c r="AG187" s="744">
        <v>-23</v>
      </c>
      <c r="AH187" s="744">
        <v>-23</v>
      </c>
      <c r="AI187" s="744">
        <v>-23</v>
      </c>
      <c r="AJ187" s="745">
        <v>-23</v>
      </c>
      <c r="AL187" s="742" t="s">
        <v>233</v>
      </c>
      <c r="AM187" s="743"/>
      <c r="AN187" s="744"/>
      <c r="AO187" s="744">
        <v>-14</v>
      </c>
      <c r="AP187" s="744">
        <v>-13</v>
      </c>
      <c r="AQ187" s="744">
        <v>-12</v>
      </c>
      <c r="AR187" s="744">
        <v>-13</v>
      </c>
      <c r="AS187" s="745">
        <v>-14</v>
      </c>
      <c r="AU187" s="742" t="s">
        <v>233</v>
      </c>
      <c r="AV187" s="743">
        <v>-23</v>
      </c>
      <c r="AW187" s="744">
        <v>-22</v>
      </c>
      <c r="AX187" s="744">
        <v>-22</v>
      </c>
      <c r="AY187" s="744">
        <v>-21</v>
      </c>
      <c r="AZ187" s="744">
        <v>-22</v>
      </c>
      <c r="BA187" s="744">
        <v>-25</v>
      </c>
      <c r="BB187" s="745">
        <v>-27</v>
      </c>
    </row>
    <row r="188" spans="2:54" x14ac:dyDescent="0.25">
      <c r="B188" s="737" t="s">
        <v>215</v>
      </c>
      <c r="C188" s="743">
        <v>-8</v>
      </c>
      <c r="D188" s="744">
        <v>-7</v>
      </c>
      <c r="E188" s="744">
        <v>-7</v>
      </c>
      <c r="F188" s="744">
        <v>-5</v>
      </c>
      <c r="G188" s="744">
        <v>-6</v>
      </c>
      <c r="H188" s="744">
        <v>-9</v>
      </c>
      <c r="I188" s="740">
        <v>-8</v>
      </c>
      <c r="K188" s="737" t="s">
        <v>215</v>
      </c>
      <c r="L188" s="743">
        <v>-9</v>
      </c>
      <c r="M188" s="744">
        <v>-9</v>
      </c>
      <c r="N188" s="744">
        <v>-9</v>
      </c>
      <c r="O188" s="744">
        <v>-9</v>
      </c>
      <c r="P188" s="744">
        <v>-7</v>
      </c>
      <c r="Q188" s="744">
        <v>-9</v>
      </c>
      <c r="R188" s="745">
        <v>-11</v>
      </c>
      <c r="T188" s="741" t="s">
        <v>215</v>
      </c>
      <c r="U188" s="743">
        <v>-26</v>
      </c>
      <c r="V188" s="744">
        <v>-24</v>
      </c>
      <c r="W188" s="744">
        <v>-23</v>
      </c>
      <c r="X188" s="744">
        <v>-23</v>
      </c>
      <c r="Y188" s="744">
        <v>-23</v>
      </c>
      <c r="Z188" s="744">
        <v>-23</v>
      </c>
      <c r="AA188" s="745">
        <v>-23</v>
      </c>
      <c r="AC188" s="742" t="s">
        <v>215</v>
      </c>
      <c r="AD188" s="743">
        <v>-23</v>
      </c>
      <c r="AE188" s="744">
        <v>-23</v>
      </c>
      <c r="AF188" s="744">
        <v>-26</v>
      </c>
      <c r="AG188" s="744">
        <v>-26</v>
      </c>
      <c r="AH188" s="744">
        <v>-25</v>
      </c>
      <c r="AI188" s="744">
        <v>-22</v>
      </c>
      <c r="AJ188" s="745">
        <v>-24</v>
      </c>
      <c r="AL188" s="742" t="s">
        <v>215</v>
      </c>
      <c r="AM188" s="743"/>
      <c r="AN188" s="744">
        <v>-14</v>
      </c>
      <c r="AO188" s="744">
        <v>-13</v>
      </c>
      <c r="AP188" s="744">
        <v>-13</v>
      </c>
      <c r="AQ188" s="744">
        <v>-10</v>
      </c>
      <c r="AR188" s="744">
        <v>-12</v>
      </c>
      <c r="AS188" s="745">
        <v>-13</v>
      </c>
      <c r="AU188" s="742" t="s">
        <v>215</v>
      </c>
      <c r="AV188" s="743">
        <v>-24</v>
      </c>
      <c r="AW188" s="744">
        <v>-25</v>
      </c>
      <c r="AX188" s="744">
        <v>-23</v>
      </c>
      <c r="AY188" s="744">
        <v>-25</v>
      </c>
      <c r="AZ188" s="744">
        <v>-23</v>
      </c>
      <c r="BA188" s="744">
        <v>-23</v>
      </c>
      <c r="BB188" s="745">
        <v>-25</v>
      </c>
    </row>
    <row r="189" spans="2:54" x14ac:dyDescent="0.25">
      <c r="B189" s="737" t="s">
        <v>250</v>
      </c>
      <c r="C189" s="743">
        <v>-8</v>
      </c>
      <c r="D189" s="744">
        <v>-8</v>
      </c>
      <c r="E189" s="744">
        <v>-8</v>
      </c>
      <c r="F189" s="744">
        <v>-7</v>
      </c>
      <c r="G189" s="744">
        <v>-7</v>
      </c>
      <c r="H189" s="744">
        <v>-8</v>
      </c>
      <c r="I189" s="740">
        <v>-8</v>
      </c>
      <c r="K189" s="737" t="s">
        <v>250</v>
      </c>
      <c r="L189" s="743">
        <v>-8</v>
      </c>
      <c r="M189" s="744">
        <v>-7</v>
      </c>
      <c r="N189" s="744">
        <v>-6</v>
      </c>
      <c r="O189" s="744">
        <v>-7</v>
      </c>
      <c r="P189" s="744">
        <v>-6</v>
      </c>
      <c r="Q189" s="744">
        <v>-8</v>
      </c>
      <c r="R189" s="745">
        <v>-9</v>
      </c>
      <c r="T189" s="741" t="s">
        <v>250</v>
      </c>
      <c r="U189" s="743">
        <v>-23</v>
      </c>
      <c r="V189" s="744">
        <v>-22</v>
      </c>
      <c r="W189" s="744">
        <v>-22</v>
      </c>
      <c r="X189" s="744">
        <v>-21</v>
      </c>
      <c r="Y189" s="744">
        <v>-24</v>
      </c>
      <c r="Z189" s="744">
        <v>-20</v>
      </c>
      <c r="AA189" s="745">
        <v>-25</v>
      </c>
      <c r="AC189" s="742" t="s">
        <v>250</v>
      </c>
      <c r="AD189" s="743">
        <v>-22</v>
      </c>
      <c r="AE189" s="744">
        <v>-21</v>
      </c>
      <c r="AF189" s="744">
        <v>-21</v>
      </c>
      <c r="AG189" s="744">
        <v>-20</v>
      </c>
      <c r="AH189" s="744">
        <v>-20</v>
      </c>
      <c r="AI189" s="744">
        <v>-23</v>
      </c>
      <c r="AJ189" s="745">
        <v>-23</v>
      </c>
      <c r="AL189" s="742" t="s">
        <v>250</v>
      </c>
      <c r="AM189" s="743"/>
      <c r="AN189" s="744">
        <v>-11</v>
      </c>
      <c r="AO189" s="744">
        <v>-11</v>
      </c>
      <c r="AP189" s="744">
        <v>-11</v>
      </c>
      <c r="AQ189" s="744">
        <v>-10</v>
      </c>
      <c r="AR189" s="744">
        <v>-11</v>
      </c>
      <c r="AS189" s="745">
        <v>-14</v>
      </c>
      <c r="AU189" s="742" t="s">
        <v>250</v>
      </c>
      <c r="AV189" s="743">
        <v>-22</v>
      </c>
      <c r="AW189" s="744">
        <v>-21</v>
      </c>
      <c r="AX189" s="744">
        <v>-20</v>
      </c>
      <c r="AY189" s="744">
        <v>-20</v>
      </c>
      <c r="AZ189" s="744">
        <v>-20</v>
      </c>
      <c r="BA189" s="744">
        <v>-20</v>
      </c>
      <c r="BB189" s="745">
        <v>-23</v>
      </c>
    </row>
    <row r="190" spans="2:54" x14ac:dyDescent="0.25">
      <c r="B190" s="737" t="s">
        <v>258</v>
      </c>
      <c r="C190" s="743">
        <v>-7</v>
      </c>
      <c r="D190" s="744">
        <v>-6</v>
      </c>
      <c r="E190" s="744">
        <v>-6</v>
      </c>
      <c r="F190" s="744">
        <v>-5</v>
      </c>
      <c r="G190" s="744">
        <v>-7</v>
      </c>
      <c r="H190" s="744">
        <v>-8</v>
      </c>
      <c r="I190" s="745">
        <v>-9</v>
      </c>
      <c r="K190" s="737" t="s">
        <v>258</v>
      </c>
      <c r="L190" s="743">
        <v>-9</v>
      </c>
      <c r="M190" s="744">
        <v>-8</v>
      </c>
      <c r="N190" s="744">
        <v>-7</v>
      </c>
      <c r="O190" s="744">
        <v>-6</v>
      </c>
      <c r="P190" s="744">
        <v>-5</v>
      </c>
      <c r="Q190" s="744">
        <v>-8</v>
      </c>
      <c r="R190" s="745">
        <v>-7</v>
      </c>
      <c r="T190" s="741" t="s">
        <v>258</v>
      </c>
      <c r="U190" s="743">
        <v>-22</v>
      </c>
      <c r="V190" s="744">
        <v>-23</v>
      </c>
      <c r="W190" s="744">
        <v>-21</v>
      </c>
      <c r="X190" s="744">
        <v>-20</v>
      </c>
      <c r="Y190" s="744">
        <v>-19</v>
      </c>
      <c r="Z190" s="744">
        <v>-21</v>
      </c>
      <c r="AA190" s="745">
        <v>-20</v>
      </c>
      <c r="AC190" s="742" t="s">
        <v>258</v>
      </c>
      <c r="AD190" s="743">
        <v>-22</v>
      </c>
      <c r="AE190" s="744">
        <v>-21</v>
      </c>
      <c r="AF190" s="744">
        <v>-22</v>
      </c>
      <c r="AG190" s="744">
        <v>-21</v>
      </c>
      <c r="AH190" s="744">
        <v>-22</v>
      </c>
      <c r="AI190" s="744">
        <v>-24</v>
      </c>
      <c r="AJ190" s="745">
        <v>-23</v>
      </c>
      <c r="AL190" s="742" t="s">
        <v>258</v>
      </c>
      <c r="AM190" s="743"/>
      <c r="AN190" s="744">
        <v>-9</v>
      </c>
      <c r="AO190" s="744">
        <v>-9</v>
      </c>
      <c r="AP190" s="744">
        <v>-9</v>
      </c>
      <c r="AQ190" s="744">
        <v>-9</v>
      </c>
      <c r="AR190" s="744">
        <v>-10</v>
      </c>
      <c r="AS190" s="745">
        <v>-12</v>
      </c>
      <c r="AU190" s="742" t="s">
        <v>258</v>
      </c>
      <c r="AV190" s="743">
        <v>-21</v>
      </c>
      <c r="AW190" s="744">
        <v>-21</v>
      </c>
      <c r="AX190" s="744">
        <v>-21</v>
      </c>
      <c r="AY190" s="744">
        <v>-21</v>
      </c>
      <c r="AZ190" s="744">
        <v>-20</v>
      </c>
      <c r="BA190" s="744">
        <v>-23</v>
      </c>
      <c r="BB190" s="745">
        <v>-23</v>
      </c>
    </row>
    <row r="191" spans="2:54" x14ac:dyDescent="0.25">
      <c r="B191" s="737" t="s">
        <v>265</v>
      </c>
      <c r="C191" s="743">
        <v>-8</v>
      </c>
      <c r="D191" s="744">
        <v>-7</v>
      </c>
      <c r="E191" s="744">
        <v>-7</v>
      </c>
      <c r="F191" s="744">
        <v>-6</v>
      </c>
      <c r="G191" s="744">
        <v>-6</v>
      </c>
      <c r="H191" s="744">
        <v>-7</v>
      </c>
      <c r="I191" s="745">
        <v>-8</v>
      </c>
      <c r="K191" s="737" t="s">
        <v>265</v>
      </c>
      <c r="L191" s="743">
        <v>-10</v>
      </c>
      <c r="M191" s="744">
        <v>-10</v>
      </c>
      <c r="N191" s="744">
        <v>-8</v>
      </c>
      <c r="O191" s="744">
        <v>-7</v>
      </c>
      <c r="P191" s="744">
        <v>-7</v>
      </c>
      <c r="Q191" s="744">
        <v>-9</v>
      </c>
      <c r="R191" s="745">
        <v>-8</v>
      </c>
      <c r="T191" s="741" t="s">
        <v>265</v>
      </c>
      <c r="U191" s="743">
        <v>-22</v>
      </c>
      <c r="V191" s="744">
        <v>-21</v>
      </c>
      <c r="W191" s="744">
        <v>-19</v>
      </c>
      <c r="X191" s="744">
        <v>-17</v>
      </c>
      <c r="Y191" s="744">
        <v>-20</v>
      </c>
      <c r="Z191" s="744">
        <v>-18</v>
      </c>
      <c r="AA191" s="745">
        <v>-19</v>
      </c>
      <c r="AC191" s="742" t="s">
        <v>265</v>
      </c>
      <c r="AD191" s="743">
        <v>-22</v>
      </c>
      <c r="AE191" s="744">
        <v>-22</v>
      </c>
      <c r="AF191" s="744">
        <v>-23</v>
      </c>
      <c r="AG191" s="744">
        <v>-21</v>
      </c>
      <c r="AH191" s="744">
        <v>-20</v>
      </c>
      <c r="AI191" s="744">
        <v>-25</v>
      </c>
      <c r="AJ191" s="745">
        <v>-24</v>
      </c>
      <c r="AL191" s="742" t="s">
        <v>265</v>
      </c>
      <c r="AM191" s="743"/>
      <c r="AN191" s="744">
        <v>-12</v>
      </c>
      <c r="AO191" s="744">
        <v>-11</v>
      </c>
      <c r="AP191" s="744">
        <v>-10</v>
      </c>
      <c r="AQ191" s="744">
        <v>-10</v>
      </c>
      <c r="AR191" s="744">
        <v>-11</v>
      </c>
      <c r="AS191" s="745">
        <v>-12</v>
      </c>
      <c r="AU191" s="742" t="s">
        <v>265</v>
      </c>
      <c r="AV191" s="743">
        <v>-22</v>
      </c>
      <c r="AW191" s="744">
        <v>-22</v>
      </c>
      <c r="AX191" s="744">
        <v>-22</v>
      </c>
      <c r="AY191" s="744">
        <v>-22</v>
      </c>
      <c r="AZ191" s="744">
        <v>-20</v>
      </c>
      <c r="BA191" s="744">
        <v>-23</v>
      </c>
      <c r="BB191" s="745">
        <v>-23</v>
      </c>
    </row>
    <row r="192" spans="2:54" x14ac:dyDescent="0.25">
      <c r="B192" s="737" t="s">
        <v>273</v>
      </c>
      <c r="C192" s="743">
        <v>-8</v>
      </c>
      <c r="D192" s="744">
        <v>-7</v>
      </c>
      <c r="E192" s="744">
        <v>-7</v>
      </c>
      <c r="F192" s="744">
        <v>-7</v>
      </c>
      <c r="G192" s="744">
        <v>-7</v>
      </c>
      <c r="H192" s="744">
        <v>-7</v>
      </c>
      <c r="I192" s="745">
        <v>-8</v>
      </c>
      <c r="K192" s="737" t="s">
        <v>273</v>
      </c>
      <c r="L192" s="743">
        <v>-12</v>
      </c>
      <c r="M192" s="744">
        <v>-11</v>
      </c>
      <c r="N192" s="744">
        <v>-11</v>
      </c>
      <c r="O192" s="744">
        <v>-10</v>
      </c>
      <c r="P192" s="744">
        <v>-10</v>
      </c>
      <c r="Q192" s="744">
        <v>-11</v>
      </c>
      <c r="R192" s="745">
        <v>-10</v>
      </c>
      <c r="T192" s="741" t="s">
        <v>273</v>
      </c>
      <c r="U192" s="743">
        <v>-18</v>
      </c>
      <c r="V192" s="744">
        <v>-17</v>
      </c>
      <c r="W192" s="744">
        <v>-17</v>
      </c>
      <c r="X192" s="744">
        <v>-17</v>
      </c>
      <c r="Y192" s="744">
        <v>-18</v>
      </c>
      <c r="Z192" s="744">
        <v>-19</v>
      </c>
      <c r="AA192" s="745">
        <v>-20</v>
      </c>
      <c r="AC192" s="742" t="s">
        <v>273</v>
      </c>
      <c r="AD192" s="743">
        <v>-21</v>
      </c>
      <c r="AE192" s="744">
        <v>-20</v>
      </c>
      <c r="AF192" s="744">
        <v>-20</v>
      </c>
      <c r="AG192" s="744">
        <v>-20</v>
      </c>
      <c r="AH192" s="744">
        <v>-22</v>
      </c>
      <c r="AI192" s="744">
        <v>-22</v>
      </c>
      <c r="AJ192" s="745">
        <v>-22</v>
      </c>
      <c r="AL192" s="742" t="s">
        <v>273</v>
      </c>
      <c r="AM192" s="743"/>
      <c r="AN192" s="744">
        <v>-12</v>
      </c>
      <c r="AO192" s="744">
        <v>-11</v>
      </c>
      <c r="AP192" s="744">
        <v>-11</v>
      </c>
      <c r="AQ192" s="744">
        <v>-12</v>
      </c>
      <c r="AR192" s="744">
        <v>-13</v>
      </c>
      <c r="AS192" s="745">
        <v>-14</v>
      </c>
      <c r="AU192" s="742" t="s">
        <v>273</v>
      </c>
      <c r="AV192" s="743">
        <v>-22</v>
      </c>
      <c r="AW192" s="744">
        <v>-21</v>
      </c>
      <c r="AX192" s="744">
        <v>-20</v>
      </c>
      <c r="AY192" s="744">
        <v>-19</v>
      </c>
      <c r="AZ192" s="744">
        <v>-18</v>
      </c>
      <c r="BA192" s="744">
        <v>-21</v>
      </c>
      <c r="BB192" s="745">
        <v>-19</v>
      </c>
    </row>
    <row r="193" spans="2:54" x14ac:dyDescent="0.25">
      <c r="B193" s="737" t="s">
        <v>279</v>
      </c>
      <c r="C193" s="743">
        <v>-9</v>
      </c>
      <c r="D193" s="744">
        <v>-8</v>
      </c>
      <c r="E193" s="744">
        <v>-8</v>
      </c>
      <c r="F193" s="744">
        <v>-8</v>
      </c>
      <c r="G193" s="744">
        <v>-8</v>
      </c>
      <c r="H193" s="744">
        <v>-9</v>
      </c>
      <c r="I193" s="745">
        <v>-10</v>
      </c>
      <c r="K193" s="737" t="s">
        <v>279</v>
      </c>
      <c r="L193" s="743">
        <v>-12</v>
      </c>
      <c r="M193" s="744">
        <v>-11</v>
      </c>
      <c r="N193" s="744">
        <v>-10</v>
      </c>
      <c r="O193" s="744">
        <v>-10</v>
      </c>
      <c r="P193" s="744">
        <v>-10</v>
      </c>
      <c r="Q193" s="744">
        <v>-12</v>
      </c>
      <c r="R193" s="745">
        <v>-14</v>
      </c>
      <c r="T193" s="741" t="s">
        <v>279</v>
      </c>
      <c r="U193" s="743">
        <v>-20</v>
      </c>
      <c r="V193" s="744">
        <v>-19</v>
      </c>
      <c r="W193" s="744">
        <v>-18</v>
      </c>
      <c r="X193" s="744">
        <v>-18</v>
      </c>
      <c r="Y193" s="744">
        <v>-18</v>
      </c>
      <c r="Z193" s="744">
        <v>-19</v>
      </c>
      <c r="AA193" s="745">
        <v>-20</v>
      </c>
      <c r="AC193" s="742" t="s">
        <v>279</v>
      </c>
      <c r="AD193" s="743">
        <v>-22</v>
      </c>
      <c r="AE193" s="744">
        <v>-22</v>
      </c>
      <c r="AF193" s="744">
        <v>-22</v>
      </c>
      <c r="AG193" s="744">
        <v>-21</v>
      </c>
      <c r="AH193" s="744">
        <v>-22</v>
      </c>
      <c r="AI193" s="744">
        <v>-24</v>
      </c>
      <c r="AJ193" s="745">
        <v>-24</v>
      </c>
      <c r="AL193" s="742" t="s">
        <v>279</v>
      </c>
      <c r="AM193" s="743"/>
      <c r="AN193" s="744">
        <v>-14</v>
      </c>
      <c r="AO193" s="744">
        <v>-13</v>
      </c>
      <c r="AP193" s="744">
        <v>-13</v>
      </c>
      <c r="AQ193" s="744">
        <v>-13</v>
      </c>
      <c r="AR193" s="744">
        <v>-14</v>
      </c>
      <c r="AS193" s="745">
        <v>-15</v>
      </c>
      <c r="AU193" s="742" t="s">
        <v>279</v>
      </c>
      <c r="AV193" s="743">
        <v>-23</v>
      </c>
      <c r="AW193" s="744">
        <v>-25</v>
      </c>
      <c r="AX193" s="744">
        <v>-22</v>
      </c>
      <c r="AY193" s="744">
        <v>-22</v>
      </c>
      <c r="AZ193" s="744">
        <v>-21</v>
      </c>
      <c r="BA193" s="744">
        <v>-19</v>
      </c>
      <c r="BB193" s="745">
        <v>-19</v>
      </c>
    </row>
    <row r="194" spans="2:54" ht="15.75" thickBot="1" x14ac:dyDescent="0.3">
      <c r="B194" s="746" t="s">
        <v>285</v>
      </c>
      <c r="C194" s="747" t="s">
        <v>1049</v>
      </c>
      <c r="D194" s="748" t="s">
        <v>1049</v>
      </c>
      <c r="E194" s="748" t="s">
        <v>1049</v>
      </c>
      <c r="F194" s="748" t="s">
        <v>1049</v>
      </c>
      <c r="G194" s="748" t="s">
        <v>1049</v>
      </c>
      <c r="H194" s="748" t="s">
        <v>1049</v>
      </c>
      <c r="I194" s="749" t="s">
        <v>1049</v>
      </c>
      <c r="K194" s="746" t="s">
        <v>285</v>
      </c>
      <c r="L194" s="747" t="s">
        <v>1049</v>
      </c>
      <c r="M194" s="748" t="s">
        <v>1049</v>
      </c>
      <c r="N194" s="748" t="s">
        <v>1049</v>
      </c>
      <c r="O194" s="748" t="s">
        <v>1049</v>
      </c>
      <c r="P194" s="748" t="s">
        <v>1049</v>
      </c>
      <c r="Q194" s="748" t="s">
        <v>1049</v>
      </c>
      <c r="R194" s="749" t="s">
        <v>1049</v>
      </c>
      <c r="T194" s="750" t="s">
        <v>285</v>
      </c>
      <c r="U194" s="747" t="s">
        <v>1049</v>
      </c>
      <c r="V194" s="748" t="s">
        <v>1049</v>
      </c>
      <c r="W194" s="748" t="s">
        <v>1049</v>
      </c>
      <c r="X194" s="748" t="s">
        <v>1049</v>
      </c>
      <c r="Y194" s="748" t="s">
        <v>1049</v>
      </c>
      <c r="Z194" s="748" t="s">
        <v>1049</v>
      </c>
      <c r="AA194" s="749" t="s">
        <v>1049</v>
      </c>
      <c r="AC194" s="751" t="s">
        <v>285</v>
      </c>
      <c r="AD194" s="747" t="s">
        <v>1049</v>
      </c>
      <c r="AE194" s="748" t="s">
        <v>1049</v>
      </c>
      <c r="AF194" s="748" t="s">
        <v>1049</v>
      </c>
      <c r="AG194" s="748" t="s">
        <v>1049</v>
      </c>
      <c r="AH194" s="748" t="s">
        <v>1049</v>
      </c>
      <c r="AI194" s="748" t="s">
        <v>1049</v>
      </c>
      <c r="AJ194" s="749" t="s">
        <v>1049</v>
      </c>
      <c r="AL194" s="751" t="s">
        <v>285</v>
      </c>
      <c r="AM194" s="747" t="s">
        <v>1049</v>
      </c>
      <c r="AN194" s="748" t="s">
        <v>1049</v>
      </c>
      <c r="AO194" s="748" t="s">
        <v>1049</v>
      </c>
      <c r="AP194" s="748" t="s">
        <v>1049</v>
      </c>
      <c r="AQ194" s="748" t="s">
        <v>1049</v>
      </c>
      <c r="AR194" s="748" t="s">
        <v>1049</v>
      </c>
      <c r="AS194" s="749" t="s">
        <v>1049</v>
      </c>
      <c r="AU194" s="751" t="s">
        <v>285</v>
      </c>
      <c r="AV194" s="747" t="s">
        <v>1049</v>
      </c>
      <c r="AW194" s="748" t="s">
        <v>1049</v>
      </c>
      <c r="AX194" s="748" t="s">
        <v>1049</v>
      </c>
      <c r="AY194" s="748" t="s">
        <v>1049</v>
      </c>
      <c r="AZ194" s="748" t="s">
        <v>1049</v>
      </c>
      <c r="BA194" s="748" t="s">
        <v>1049</v>
      </c>
      <c r="BB194" s="749" t="s">
        <v>1049</v>
      </c>
    </row>
    <row r="195" spans="2:54" ht="15.75" thickBot="1" x14ac:dyDescent="0.3">
      <c r="B195" s="752"/>
      <c r="C195" s="753"/>
      <c r="D195" s="753"/>
      <c r="E195" s="753"/>
      <c r="F195" s="753"/>
      <c r="G195" s="753"/>
      <c r="H195" s="753"/>
      <c r="I195" s="753"/>
      <c r="K195" s="752"/>
      <c r="L195" s="753"/>
      <c r="M195" s="753"/>
      <c r="N195" s="753"/>
      <c r="O195" s="753"/>
      <c r="P195" s="753"/>
      <c r="Q195" s="753"/>
      <c r="R195" s="753"/>
      <c r="T195" s="754"/>
      <c r="U195" s="753"/>
      <c r="V195" s="753"/>
      <c r="W195" s="753"/>
      <c r="X195" s="753"/>
      <c r="Y195" s="753"/>
      <c r="Z195" s="753"/>
      <c r="AA195" s="753"/>
      <c r="AC195" s="755"/>
      <c r="AD195" s="753"/>
      <c r="AE195" s="753"/>
      <c r="AF195" s="753"/>
      <c r="AG195" s="753"/>
      <c r="AH195" s="753"/>
      <c r="AI195" s="753"/>
      <c r="AJ195" s="753"/>
      <c r="AL195" s="755"/>
      <c r="AM195" s="753"/>
      <c r="AN195" s="753"/>
      <c r="AO195" s="753"/>
      <c r="AP195" s="753"/>
      <c r="AQ195" s="753"/>
      <c r="AR195" s="753"/>
      <c r="AS195" s="753"/>
      <c r="AU195" s="755"/>
      <c r="AV195" s="753"/>
      <c r="AW195" s="753"/>
      <c r="AX195" s="753"/>
      <c r="AY195" s="753"/>
      <c r="AZ195" s="753"/>
      <c r="BA195" s="753"/>
      <c r="BB195" s="753"/>
    </row>
    <row r="196" spans="2:54" ht="15.75" thickBot="1" x14ac:dyDescent="0.3">
      <c r="B196" s="726" t="s">
        <v>1044</v>
      </c>
      <c r="C196" s="756" t="s">
        <v>187</v>
      </c>
      <c r="D196" s="756" t="s">
        <v>214</v>
      </c>
      <c r="E196" s="756" t="s">
        <v>234</v>
      </c>
      <c r="F196" s="756" t="s">
        <v>243</v>
      </c>
      <c r="G196" s="756" t="s">
        <v>251</v>
      </c>
      <c r="H196" s="756" t="s">
        <v>259</v>
      </c>
      <c r="I196" s="757" t="s">
        <v>266</v>
      </c>
      <c r="K196" s="726" t="s">
        <v>1044</v>
      </c>
      <c r="L196" s="756" t="s">
        <v>187</v>
      </c>
      <c r="M196" s="756" t="s">
        <v>214</v>
      </c>
      <c r="N196" s="756" t="s">
        <v>234</v>
      </c>
      <c r="O196" s="756" t="s">
        <v>243</v>
      </c>
      <c r="P196" s="756" t="s">
        <v>251</v>
      </c>
      <c r="Q196" s="756" t="s">
        <v>259</v>
      </c>
      <c r="R196" s="757" t="s">
        <v>266</v>
      </c>
      <c r="T196" s="729" t="s">
        <v>1044</v>
      </c>
      <c r="U196" s="756" t="s">
        <v>187</v>
      </c>
      <c r="V196" s="756" t="s">
        <v>214</v>
      </c>
      <c r="W196" s="756" t="s">
        <v>234</v>
      </c>
      <c r="X196" s="756" t="s">
        <v>243</v>
      </c>
      <c r="Y196" s="756" t="s">
        <v>251</v>
      </c>
      <c r="Z196" s="756" t="s">
        <v>259</v>
      </c>
      <c r="AA196" s="757" t="s">
        <v>266</v>
      </c>
      <c r="AC196" s="730" t="s">
        <v>1044</v>
      </c>
      <c r="AD196" s="756" t="s">
        <v>187</v>
      </c>
      <c r="AE196" s="756" t="s">
        <v>214</v>
      </c>
      <c r="AF196" s="756" t="s">
        <v>234</v>
      </c>
      <c r="AG196" s="756" t="s">
        <v>243</v>
      </c>
      <c r="AH196" s="756" t="s">
        <v>251</v>
      </c>
      <c r="AI196" s="756" t="s">
        <v>259</v>
      </c>
      <c r="AJ196" s="757" t="s">
        <v>266</v>
      </c>
      <c r="AL196" s="730" t="s">
        <v>1044</v>
      </c>
      <c r="AM196" s="756" t="s">
        <v>187</v>
      </c>
      <c r="AN196" s="756" t="s">
        <v>214</v>
      </c>
      <c r="AO196" s="756" t="s">
        <v>234</v>
      </c>
      <c r="AP196" s="756" t="s">
        <v>243</v>
      </c>
      <c r="AQ196" s="756" t="s">
        <v>251</v>
      </c>
      <c r="AR196" s="756" t="s">
        <v>259</v>
      </c>
      <c r="AS196" s="757" t="s">
        <v>266</v>
      </c>
      <c r="AU196" s="730" t="s">
        <v>1044</v>
      </c>
      <c r="AV196" s="756" t="s">
        <v>187</v>
      </c>
      <c r="AW196" s="756" t="s">
        <v>214</v>
      </c>
      <c r="AX196" s="756" t="s">
        <v>234</v>
      </c>
      <c r="AY196" s="756" t="s">
        <v>243</v>
      </c>
      <c r="AZ196" s="756" t="s">
        <v>251</v>
      </c>
      <c r="BA196" s="756" t="s">
        <v>259</v>
      </c>
      <c r="BB196" s="757" t="s">
        <v>266</v>
      </c>
    </row>
    <row r="197" spans="2:54" x14ac:dyDescent="0.25">
      <c r="B197" s="731" t="s">
        <v>186</v>
      </c>
      <c r="C197" s="732">
        <v>-30</v>
      </c>
      <c r="D197" s="733">
        <v>-25</v>
      </c>
      <c r="E197" s="733">
        <v>-24</v>
      </c>
      <c r="F197" s="733">
        <v>-25</v>
      </c>
      <c r="G197" s="733">
        <v>-30</v>
      </c>
      <c r="H197" s="733">
        <v>-33</v>
      </c>
      <c r="I197" s="734">
        <v>-33</v>
      </c>
      <c r="K197" s="731" t="s">
        <v>186</v>
      </c>
      <c r="L197" s="732">
        <v>-33</v>
      </c>
      <c r="M197" s="733">
        <v>-32</v>
      </c>
      <c r="N197" s="733">
        <v>-32</v>
      </c>
      <c r="O197" s="733">
        <v>-28</v>
      </c>
      <c r="P197" s="733">
        <v>-28</v>
      </c>
      <c r="Q197" s="733">
        <v>-31</v>
      </c>
      <c r="R197" s="734">
        <v>-30</v>
      </c>
      <c r="T197" s="735" t="s">
        <v>186</v>
      </c>
      <c r="U197" s="732">
        <v>-40</v>
      </c>
      <c r="V197" s="733">
        <v>-39</v>
      </c>
      <c r="W197" s="733">
        <v>-40</v>
      </c>
      <c r="X197" s="733">
        <v>-43</v>
      </c>
      <c r="Y197" s="733">
        <v>-43</v>
      </c>
      <c r="Z197" s="733">
        <v>-40</v>
      </c>
      <c r="AA197" s="734">
        <v>-40</v>
      </c>
      <c r="AC197" s="736" t="s">
        <v>186</v>
      </c>
      <c r="AD197" s="732">
        <v>-43</v>
      </c>
      <c r="AE197" s="733">
        <v>-43</v>
      </c>
      <c r="AF197" s="733">
        <v>-44</v>
      </c>
      <c r="AG197" s="733">
        <v>-41</v>
      </c>
      <c r="AH197" s="733">
        <v>-43</v>
      </c>
      <c r="AI197" s="733">
        <v>-42</v>
      </c>
      <c r="AJ197" s="734">
        <v>-41</v>
      </c>
      <c r="AL197" s="736" t="s">
        <v>186</v>
      </c>
      <c r="AM197" s="732"/>
      <c r="AN197" s="733"/>
      <c r="AO197" s="733">
        <v>-28</v>
      </c>
      <c r="AP197" s="733">
        <v>-26</v>
      </c>
      <c r="AQ197" s="733">
        <v>-22</v>
      </c>
      <c r="AR197" s="733">
        <v>-23</v>
      </c>
      <c r="AS197" s="734">
        <v>-22</v>
      </c>
      <c r="AU197" s="736" t="s">
        <v>186</v>
      </c>
      <c r="AV197" s="732">
        <v>-39</v>
      </c>
      <c r="AW197" s="733">
        <v>-39</v>
      </c>
      <c r="AX197" s="733">
        <v>-38</v>
      </c>
      <c r="AY197" s="733">
        <v>-40</v>
      </c>
      <c r="AZ197" s="733">
        <v>-44</v>
      </c>
      <c r="BA197" s="733">
        <v>-43</v>
      </c>
      <c r="BB197" s="734">
        <v>-44</v>
      </c>
    </row>
    <row r="198" spans="2:54" x14ac:dyDescent="0.25">
      <c r="B198" s="737" t="s">
        <v>213</v>
      </c>
      <c r="C198" s="738">
        <v>-32</v>
      </c>
      <c r="D198" s="739">
        <v>-30</v>
      </c>
      <c r="E198" s="739">
        <v>-28</v>
      </c>
      <c r="F198" s="739">
        <v>-25</v>
      </c>
      <c r="G198" s="739">
        <v>-29</v>
      </c>
      <c r="H198" s="739">
        <v>-30</v>
      </c>
      <c r="I198" s="740">
        <v>-30</v>
      </c>
      <c r="K198" s="737" t="s">
        <v>213</v>
      </c>
      <c r="L198" s="738">
        <v>-28</v>
      </c>
      <c r="M198" s="739">
        <v>-32</v>
      </c>
      <c r="N198" s="739">
        <v>-30</v>
      </c>
      <c r="O198" s="739">
        <v>-27</v>
      </c>
      <c r="P198" s="739">
        <v>-27</v>
      </c>
      <c r="Q198" s="739">
        <v>-28</v>
      </c>
      <c r="R198" s="740">
        <v>-31</v>
      </c>
      <c r="T198" s="741" t="s">
        <v>213</v>
      </c>
      <c r="U198" s="738">
        <v>-40</v>
      </c>
      <c r="V198" s="739">
        <v>-44</v>
      </c>
      <c r="W198" s="739">
        <v>-42</v>
      </c>
      <c r="X198" s="739">
        <v>-44</v>
      </c>
      <c r="Y198" s="739">
        <v>-44</v>
      </c>
      <c r="Z198" s="739">
        <v>-40</v>
      </c>
      <c r="AA198" s="740">
        <v>-41</v>
      </c>
      <c r="AC198" s="742" t="s">
        <v>213</v>
      </c>
      <c r="AD198" s="738">
        <v>-40</v>
      </c>
      <c r="AE198" s="739">
        <v>-43</v>
      </c>
      <c r="AF198" s="739">
        <v>-41</v>
      </c>
      <c r="AG198" s="739">
        <v>-41</v>
      </c>
      <c r="AH198" s="739">
        <v>-42</v>
      </c>
      <c r="AI198" s="739">
        <v>-43</v>
      </c>
      <c r="AJ198" s="740">
        <v>-42</v>
      </c>
      <c r="AL198" s="742" t="s">
        <v>213</v>
      </c>
      <c r="AM198" s="738"/>
      <c r="AN198" s="739"/>
      <c r="AO198" s="739">
        <v>-24</v>
      </c>
      <c r="AP198" s="739">
        <v>-28</v>
      </c>
      <c r="AQ198" s="739">
        <v>-29</v>
      </c>
      <c r="AR198" s="739">
        <v>-25</v>
      </c>
      <c r="AS198" s="740">
        <v>-23</v>
      </c>
      <c r="AU198" s="742" t="s">
        <v>213</v>
      </c>
      <c r="AV198" s="738">
        <v>-42</v>
      </c>
      <c r="AW198" s="739">
        <v>-38</v>
      </c>
      <c r="AX198" s="739">
        <v>-40</v>
      </c>
      <c r="AY198" s="739">
        <v>-44</v>
      </c>
      <c r="AZ198" s="739">
        <v>-43</v>
      </c>
      <c r="BA198" s="739">
        <v>-42</v>
      </c>
      <c r="BB198" s="740">
        <v>-43</v>
      </c>
    </row>
    <row r="199" spans="2:54" x14ac:dyDescent="0.25">
      <c r="B199" s="737" t="s">
        <v>233</v>
      </c>
      <c r="C199" s="743">
        <v>-31</v>
      </c>
      <c r="D199" s="744">
        <v>-27</v>
      </c>
      <c r="E199" s="744">
        <v>-26</v>
      </c>
      <c r="F199" s="744">
        <v>-24</v>
      </c>
      <c r="G199" s="744">
        <v>-28</v>
      </c>
      <c r="H199" s="744">
        <v>-30</v>
      </c>
      <c r="I199" s="745">
        <v>-32</v>
      </c>
      <c r="K199" s="737" t="s">
        <v>233</v>
      </c>
      <c r="L199" s="743">
        <v>-27</v>
      </c>
      <c r="M199" s="744">
        <v>-26</v>
      </c>
      <c r="N199" s="744">
        <v>-26</v>
      </c>
      <c r="O199" s="744">
        <v>-26</v>
      </c>
      <c r="P199" s="744">
        <v>-28</v>
      </c>
      <c r="Q199" s="744">
        <v>-28</v>
      </c>
      <c r="R199" s="745">
        <v>-30</v>
      </c>
      <c r="T199" s="741" t="s">
        <v>233</v>
      </c>
      <c r="U199" s="743">
        <v>-40</v>
      </c>
      <c r="V199" s="744">
        <v>-39</v>
      </c>
      <c r="W199" s="744">
        <v>-40</v>
      </c>
      <c r="X199" s="744">
        <v>-42</v>
      </c>
      <c r="Y199" s="744">
        <v>-44</v>
      </c>
      <c r="Z199" s="744">
        <v>-43</v>
      </c>
      <c r="AA199" s="745">
        <v>-40</v>
      </c>
      <c r="AC199" s="742" t="s">
        <v>233</v>
      </c>
      <c r="AD199" s="743">
        <v>-40</v>
      </c>
      <c r="AE199" s="744">
        <v>-40</v>
      </c>
      <c r="AF199" s="744">
        <v>-40</v>
      </c>
      <c r="AG199" s="744">
        <v>-39</v>
      </c>
      <c r="AH199" s="744">
        <v>-42</v>
      </c>
      <c r="AI199" s="744">
        <v>-40</v>
      </c>
      <c r="AJ199" s="745">
        <v>-41</v>
      </c>
      <c r="AL199" s="742" t="s">
        <v>233</v>
      </c>
      <c r="AM199" s="743"/>
      <c r="AN199" s="744"/>
      <c r="AO199" s="744">
        <v>-26</v>
      </c>
      <c r="AP199" s="744">
        <v>-27</v>
      </c>
      <c r="AQ199" s="744">
        <v>-26</v>
      </c>
      <c r="AR199" s="744">
        <v>-25</v>
      </c>
      <c r="AS199" s="745">
        <v>-25</v>
      </c>
      <c r="AU199" s="742" t="s">
        <v>233</v>
      </c>
      <c r="AV199" s="743">
        <v>-40</v>
      </c>
      <c r="AW199" s="744">
        <v>-40</v>
      </c>
      <c r="AX199" s="744">
        <v>-43</v>
      </c>
      <c r="AY199" s="744">
        <v>-42</v>
      </c>
      <c r="AZ199" s="744">
        <v>-42</v>
      </c>
      <c r="BA199" s="744">
        <v>-42</v>
      </c>
      <c r="BB199" s="745">
        <v>-43</v>
      </c>
    </row>
    <row r="200" spans="2:54" x14ac:dyDescent="0.25">
      <c r="B200" s="737" t="s">
        <v>215</v>
      </c>
      <c r="C200" s="743">
        <v>-25</v>
      </c>
      <c r="D200" s="744">
        <v>-25</v>
      </c>
      <c r="E200" s="744">
        <v>-23</v>
      </c>
      <c r="F200" s="744">
        <v>-22</v>
      </c>
      <c r="G200" s="744">
        <v>-24</v>
      </c>
      <c r="H200" s="744">
        <v>-26</v>
      </c>
      <c r="I200" s="745">
        <v>-30</v>
      </c>
      <c r="K200" s="737" t="s">
        <v>215</v>
      </c>
      <c r="L200" s="743">
        <v>-24</v>
      </c>
      <c r="M200" s="744">
        <v>-23</v>
      </c>
      <c r="N200" s="744">
        <v>-23</v>
      </c>
      <c r="O200" s="744">
        <v>-24</v>
      </c>
      <c r="P200" s="744">
        <v>-24</v>
      </c>
      <c r="Q200" s="744">
        <v>-28</v>
      </c>
      <c r="R200" s="745">
        <v>-32</v>
      </c>
      <c r="T200" s="741" t="s">
        <v>215</v>
      </c>
      <c r="U200" s="743">
        <v>-40</v>
      </c>
      <c r="V200" s="744">
        <v>-41</v>
      </c>
      <c r="W200" s="744">
        <v>-43</v>
      </c>
      <c r="X200" s="744">
        <v>-43</v>
      </c>
      <c r="Y200" s="744">
        <v>-42</v>
      </c>
      <c r="Z200" s="744">
        <v>-39</v>
      </c>
      <c r="AA200" s="745">
        <v>-40</v>
      </c>
      <c r="AC200" s="742" t="s">
        <v>215</v>
      </c>
      <c r="AD200" s="743">
        <v>-40</v>
      </c>
      <c r="AE200" s="744">
        <v>-41</v>
      </c>
      <c r="AF200" s="744">
        <v>-40</v>
      </c>
      <c r="AG200" s="744">
        <v>-41</v>
      </c>
      <c r="AH200" s="744">
        <v>-41</v>
      </c>
      <c r="AI200" s="744">
        <v>-40</v>
      </c>
      <c r="AJ200" s="745">
        <v>-42</v>
      </c>
      <c r="AL200" s="742" t="s">
        <v>215</v>
      </c>
      <c r="AM200" s="743"/>
      <c r="AN200" s="744">
        <v>-27</v>
      </c>
      <c r="AO200" s="744">
        <v>-26</v>
      </c>
      <c r="AP200" s="744">
        <v>-26</v>
      </c>
      <c r="AQ200" s="744">
        <v>-24</v>
      </c>
      <c r="AR200" s="744">
        <v>-23</v>
      </c>
      <c r="AS200" s="745">
        <v>-23</v>
      </c>
      <c r="AU200" s="742" t="s">
        <v>215</v>
      </c>
      <c r="AV200" s="743">
        <v>-38</v>
      </c>
      <c r="AW200" s="744">
        <v>-44</v>
      </c>
      <c r="AX200" s="744">
        <v>-44</v>
      </c>
      <c r="AY200" s="744">
        <v>-43</v>
      </c>
      <c r="AZ200" s="744">
        <v>-44</v>
      </c>
      <c r="BA200" s="744">
        <v>-38</v>
      </c>
      <c r="BB200" s="745">
        <v>-41</v>
      </c>
    </row>
    <row r="201" spans="2:54" x14ac:dyDescent="0.25">
      <c r="B201" s="737" t="s">
        <v>250</v>
      </c>
      <c r="C201" s="743">
        <v>-22</v>
      </c>
      <c r="D201" s="744">
        <v>-22</v>
      </c>
      <c r="E201" s="744">
        <v>-22</v>
      </c>
      <c r="F201" s="744">
        <v>-21</v>
      </c>
      <c r="G201" s="744">
        <v>-20</v>
      </c>
      <c r="H201" s="744">
        <v>-23</v>
      </c>
      <c r="I201" s="745">
        <v>-26</v>
      </c>
      <c r="K201" s="737" t="s">
        <v>250</v>
      </c>
      <c r="L201" s="743">
        <v>-25</v>
      </c>
      <c r="M201" s="744">
        <v>-22</v>
      </c>
      <c r="N201" s="744">
        <v>-22</v>
      </c>
      <c r="O201" s="744">
        <v>-22</v>
      </c>
      <c r="P201" s="744">
        <v>-21</v>
      </c>
      <c r="Q201" s="744">
        <v>-27</v>
      </c>
      <c r="R201" s="745">
        <v>-28</v>
      </c>
      <c r="T201" s="741" t="s">
        <v>250</v>
      </c>
      <c r="U201" s="743">
        <v>-39</v>
      </c>
      <c r="V201" s="744">
        <v>-36</v>
      </c>
      <c r="W201" s="744">
        <v>-37</v>
      </c>
      <c r="X201" s="744">
        <v>-37</v>
      </c>
      <c r="Y201" s="744">
        <v>-35</v>
      </c>
      <c r="Z201" s="744">
        <v>-34</v>
      </c>
      <c r="AA201" s="745">
        <v>-37</v>
      </c>
      <c r="AC201" s="742" t="s">
        <v>250</v>
      </c>
      <c r="AD201" s="743">
        <v>-41</v>
      </c>
      <c r="AE201" s="744">
        <v>-41</v>
      </c>
      <c r="AF201" s="744">
        <v>-40</v>
      </c>
      <c r="AG201" s="744">
        <v>-40</v>
      </c>
      <c r="AH201" s="744">
        <v>-38</v>
      </c>
      <c r="AI201" s="744">
        <v>-40</v>
      </c>
      <c r="AJ201" s="745">
        <v>-40</v>
      </c>
      <c r="AL201" s="742" t="s">
        <v>250</v>
      </c>
      <c r="AM201" s="743"/>
      <c r="AN201" s="744">
        <v>-22</v>
      </c>
      <c r="AO201" s="744">
        <v>-20</v>
      </c>
      <c r="AP201" s="744">
        <v>-19</v>
      </c>
      <c r="AQ201" s="744">
        <v>-20</v>
      </c>
      <c r="AR201" s="744">
        <v>-20</v>
      </c>
      <c r="AS201" s="745">
        <v>-25</v>
      </c>
      <c r="AU201" s="742" t="s">
        <v>250</v>
      </c>
      <c r="AV201" s="743">
        <v>-36</v>
      </c>
      <c r="AW201" s="744">
        <v>-38</v>
      </c>
      <c r="AX201" s="744">
        <v>-40</v>
      </c>
      <c r="AY201" s="744">
        <v>-40</v>
      </c>
      <c r="AZ201" s="744">
        <v>-39</v>
      </c>
      <c r="BA201" s="744">
        <v>-37</v>
      </c>
      <c r="BB201" s="745">
        <v>-38</v>
      </c>
    </row>
    <row r="202" spans="2:54" x14ac:dyDescent="0.25">
      <c r="B202" s="737" t="s">
        <v>258</v>
      </c>
      <c r="C202" s="743">
        <v>-20</v>
      </c>
      <c r="D202" s="744">
        <v>-23</v>
      </c>
      <c r="E202" s="744">
        <v>-20</v>
      </c>
      <c r="F202" s="744">
        <v>-19</v>
      </c>
      <c r="G202" s="744">
        <v>-18</v>
      </c>
      <c r="H202" s="744">
        <v>-25</v>
      </c>
      <c r="I202" s="745">
        <v>-27</v>
      </c>
      <c r="K202" s="737" t="s">
        <v>258</v>
      </c>
      <c r="L202" s="743">
        <v>-25</v>
      </c>
      <c r="M202" s="744">
        <v>-24</v>
      </c>
      <c r="N202" s="744">
        <v>-23</v>
      </c>
      <c r="O202" s="744">
        <v>-23</v>
      </c>
      <c r="P202" s="744">
        <v>-21</v>
      </c>
      <c r="Q202" s="744">
        <v>-23</v>
      </c>
      <c r="R202" s="745">
        <v>-23</v>
      </c>
      <c r="T202" s="741" t="s">
        <v>258</v>
      </c>
      <c r="U202" s="743">
        <v>-36</v>
      </c>
      <c r="V202" s="744">
        <v>-34</v>
      </c>
      <c r="W202" s="744">
        <v>-33</v>
      </c>
      <c r="X202" s="744">
        <v>-35</v>
      </c>
      <c r="Y202" s="744">
        <v>-33</v>
      </c>
      <c r="Z202" s="744">
        <v>-37</v>
      </c>
      <c r="AA202" s="745">
        <v>-35</v>
      </c>
      <c r="AC202" s="742" t="s">
        <v>258</v>
      </c>
      <c r="AD202" s="743">
        <v>-37</v>
      </c>
      <c r="AE202" s="744">
        <v>-37</v>
      </c>
      <c r="AF202" s="744">
        <v>-38</v>
      </c>
      <c r="AG202" s="744">
        <v>-38</v>
      </c>
      <c r="AH202" s="744">
        <v>-38</v>
      </c>
      <c r="AI202" s="744">
        <v>-39</v>
      </c>
      <c r="AJ202" s="745">
        <v>-40</v>
      </c>
      <c r="AL202" s="742" t="s">
        <v>258</v>
      </c>
      <c r="AM202" s="743"/>
      <c r="AN202" s="744">
        <v>-22</v>
      </c>
      <c r="AO202" s="744">
        <v>-22</v>
      </c>
      <c r="AP202" s="744">
        <v>-21</v>
      </c>
      <c r="AQ202" s="744">
        <v>-20</v>
      </c>
      <c r="AR202" s="744">
        <v>-23</v>
      </c>
      <c r="AS202" s="745">
        <v>-22</v>
      </c>
      <c r="AU202" s="742" t="s">
        <v>258</v>
      </c>
      <c r="AV202" s="743">
        <v>-35</v>
      </c>
      <c r="AW202" s="744">
        <v>-37</v>
      </c>
      <c r="AX202" s="744">
        <v>-36</v>
      </c>
      <c r="AY202" s="744">
        <v>-35</v>
      </c>
      <c r="AZ202" s="744">
        <v>-34</v>
      </c>
      <c r="BA202" s="744">
        <v>-38</v>
      </c>
      <c r="BB202" s="745">
        <v>-39</v>
      </c>
    </row>
    <row r="203" spans="2:54" x14ac:dyDescent="0.25">
      <c r="B203" s="737" t="s">
        <v>265</v>
      </c>
      <c r="C203" s="743">
        <v>-20</v>
      </c>
      <c r="D203" s="744">
        <v>-19</v>
      </c>
      <c r="E203" s="744">
        <v>-18</v>
      </c>
      <c r="F203" s="744">
        <v>-18</v>
      </c>
      <c r="G203" s="744">
        <v>-16</v>
      </c>
      <c r="H203" s="744">
        <v>-22</v>
      </c>
      <c r="I203" s="745">
        <v>-26</v>
      </c>
      <c r="K203" s="737" t="s">
        <v>265</v>
      </c>
      <c r="L203" s="743">
        <v>-24</v>
      </c>
      <c r="M203" s="744">
        <v>-23</v>
      </c>
      <c r="N203" s="744">
        <v>-25</v>
      </c>
      <c r="O203" s="744">
        <v>-23</v>
      </c>
      <c r="P203" s="744">
        <v>-22</v>
      </c>
      <c r="Q203" s="744">
        <v>-23</v>
      </c>
      <c r="R203" s="745">
        <v>-25</v>
      </c>
      <c r="T203" s="741" t="s">
        <v>265</v>
      </c>
      <c r="U203" s="743">
        <v>-34</v>
      </c>
      <c r="V203" s="744">
        <v>-38</v>
      </c>
      <c r="W203" s="744">
        <v>-37</v>
      </c>
      <c r="X203" s="744">
        <v>-36</v>
      </c>
      <c r="Y203" s="744">
        <v>-35</v>
      </c>
      <c r="Z203" s="744">
        <v>-35</v>
      </c>
      <c r="AA203" s="745">
        <v>-36</v>
      </c>
      <c r="AC203" s="742" t="s">
        <v>265</v>
      </c>
      <c r="AD203" s="743">
        <v>-37</v>
      </c>
      <c r="AE203" s="744">
        <v>-38</v>
      </c>
      <c r="AF203" s="744">
        <v>-40</v>
      </c>
      <c r="AG203" s="744">
        <v>-39</v>
      </c>
      <c r="AH203" s="744">
        <v>-38</v>
      </c>
      <c r="AI203" s="744">
        <v>-38</v>
      </c>
      <c r="AJ203" s="745">
        <v>-40</v>
      </c>
      <c r="AL203" s="742" t="s">
        <v>265</v>
      </c>
      <c r="AM203" s="743"/>
      <c r="AN203" s="744">
        <v>-23</v>
      </c>
      <c r="AO203" s="744">
        <v>-22</v>
      </c>
      <c r="AP203" s="744">
        <v>-23</v>
      </c>
      <c r="AQ203" s="744">
        <v>-22</v>
      </c>
      <c r="AR203" s="744">
        <v>-22</v>
      </c>
      <c r="AS203" s="745">
        <v>-21</v>
      </c>
      <c r="AU203" s="742" t="s">
        <v>265</v>
      </c>
      <c r="AV203" s="743">
        <v>-33</v>
      </c>
      <c r="AW203" s="744">
        <v>-33</v>
      </c>
      <c r="AX203" s="744">
        <v>-34</v>
      </c>
      <c r="AY203" s="744">
        <v>-36</v>
      </c>
      <c r="AZ203" s="744">
        <v>-35</v>
      </c>
      <c r="BA203" s="744">
        <v>-36</v>
      </c>
      <c r="BB203" s="745">
        <v>-35</v>
      </c>
    </row>
    <row r="204" spans="2:54" x14ac:dyDescent="0.25">
      <c r="B204" s="737" t="s">
        <v>273</v>
      </c>
      <c r="C204" s="743">
        <v>-21</v>
      </c>
      <c r="D204" s="744">
        <v>-21</v>
      </c>
      <c r="E204" s="744">
        <v>-20</v>
      </c>
      <c r="F204" s="744">
        <v>-20</v>
      </c>
      <c r="G204" s="744">
        <v>-21</v>
      </c>
      <c r="H204" s="744">
        <v>-20</v>
      </c>
      <c r="I204" s="745">
        <v>-22</v>
      </c>
      <c r="K204" s="737" t="s">
        <v>273</v>
      </c>
      <c r="L204" s="743">
        <v>-29</v>
      </c>
      <c r="M204" s="744">
        <v>-27</v>
      </c>
      <c r="N204" s="744">
        <v>-27</v>
      </c>
      <c r="O204" s="744">
        <v>-26</v>
      </c>
      <c r="P204" s="744">
        <v>-32</v>
      </c>
      <c r="Q204" s="744">
        <v>-32</v>
      </c>
      <c r="R204" s="745">
        <v>-30</v>
      </c>
      <c r="T204" s="741" t="s">
        <v>273</v>
      </c>
      <c r="U204" s="743">
        <v>-33</v>
      </c>
      <c r="V204" s="744">
        <v>-31</v>
      </c>
      <c r="W204" s="744">
        <v>-32</v>
      </c>
      <c r="X204" s="744">
        <v>-32</v>
      </c>
      <c r="Y204" s="744">
        <v>-33</v>
      </c>
      <c r="Z204" s="744">
        <v>-34</v>
      </c>
      <c r="AA204" s="745">
        <v>-32</v>
      </c>
      <c r="AC204" s="742" t="s">
        <v>273</v>
      </c>
      <c r="AD204" s="743">
        <v>-37</v>
      </c>
      <c r="AE204" s="744">
        <v>-36</v>
      </c>
      <c r="AF204" s="744">
        <v>-36</v>
      </c>
      <c r="AG204" s="744">
        <v>-39</v>
      </c>
      <c r="AH204" s="744">
        <v>-39</v>
      </c>
      <c r="AI204" s="744">
        <v>-41</v>
      </c>
      <c r="AJ204" s="745">
        <v>-39</v>
      </c>
      <c r="AL204" s="742" t="s">
        <v>273</v>
      </c>
      <c r="AM204" s="743"/>
      <c r="AN204" s="744">
        <v>-24</v>
      </c>
      <c r="AO204" s="744">
        <v>-23</v>
      </c>
      <c r="AP204" s="744">
        <v>-23</v>
      </c>
      <c r="AQ204" s="744">
        <v>-23</v>
      </c>
      <c r="AR204" s="744">
        <v>-21</v>
      </c>
      <c r="AS204" s="745">
        <v>-21</v>
      </c>
      <c r="AU204" s="742" t="s">
        <v>273</v>
      </c>
      <c r="AV204" s="743">
        <v>-32</v>
      </c>
      <c r="AW204" s="744">
        <v>-33</v>
      </c>
      <c r="AX204" s="744">
        <v>-36</v>
      </c>
      <c r="AY204" s="744">
        <v>-36</v>
      </c>
      <c r="AZ204" s="744">
        <v>-39</v>
      </c>
      <c r="BA204" s="744">
        <v>-38</v>
      </c>
      <c r="BB204" s="745">
        <v>-37</v>
      </c>
    </row>
    <row r="205" spans="2:54" x14ac:dyDescent="0.25">
      <c r="B205" s="737" t="s">
        <v>279</v>
      </c>
      <c r="C205" s="743">
        <v>-21</v>
      </c>
      <c r="D205" s="744">
        <v>-21</v>
      </c>
      <c r="E205" s="744">
        <v>-19</v>
      </c>
      <c r="F205" s="744">
        <v>-18</v>
      </c>
      <c r="G205" s="744">
        <v>-19</v>
      </c>
      <c r="H205" s="744">
        <v>-19</v>
      </c>
      <c r="I205" s="745">
        <v>-24</v>
      </c>
      <c r="K205" s="737" t="s">
        <v>279</v>
      </c>
      <c r="L205" s="743">
        <v>-26</v>
      </c>
      <c r="M205" s="744">
        <v>-26</v>
      </c>
      <c r="N205" s="744">
        <v>-27</v>
      </c>
      <c r="O205" s="744">
        <v>-30</v>
      </c>
      <c r="P205" s="744">
        <v>-28</v>
      </c>
      <c r="Q205" s="744">
        <v>-29</v>
      </c>
      <c r="R205" s="745">
        <v>-32</v>
      </c>
      <c r="T205" s="741" t="s">
        <v>279</v>
      </c>
      <c r="U205" s="743">
        <v>-29</v>
      </c>
      <c r="V205" s="744">
        <v>-29</v>
      </c>
      <c r="W205" s="744">
        <v>-30</v>
      </c>
      <c r="X205" s="744">
        <v>-29</v>
      </c>
      <c r="Y205" s="744">
        <v>-30</v>
      </c>
      <c r="Z205" s="744">
        <v>-31</v>
      </c>
      <c r="AA205" s="745">
        <v>-31</v>
      </c>
      <c r="AC205" s="742" t="s">
        <v>279</v>
      </c>
      <c r="AD205" s="743">
        <v>-39</v>
      </c>
      <c r="AE205" s="744">
        <v>-40</v>
      </c>
      <c r="AF205" s="744">
        <v>-39</v>
      </c>
      <c r="AG205" s="744">
        <v>-39</v>
      </c>
      <c r="AH205" s="744">
        <v>-38</v>
      </c>
      <c r="AI205" s="744">
        <v>-40</v>
      </c>
      <c r="AJ205" s="745">
        <v>-41</v>
      </c>
      <c r="AL205" s="742" t="s">
        <v>279</v>
      </c>
      <c r="AM205" s="743"/>
      <c r="AN205" s="744">
        <v>-22</v>
      </c>
      <c r="AO205" s="744">
        <v>-20</v>
      </c>
      <c r="AP205" s="744">
        <v>-20</v>
      </c>
      <c r="AQ205" s="744">
        <v>-19</v>
      </c>
      <c r="AR205" s="744">
        <v>-19</v>
      </c>
      <c r="AS205" s="745">
        <v>-21</v>
      </c>
      <c r="AU205" s="742" t="s">
        <v>279</v>
      </c>
      <c r="AV205" s="743">
        <v>-27</v>
      </c>
      <c r="AW205" s="744">
        <v>-29</v>
      </c>
      <c r="AX205" s="744">
        <v>-33</v>
      </c>
      <c r="AY205" s="744">
        <v>-32</v>
      </c>
      <c r="AZ205" s="744">
        <v>-35</v>
      </c>
      <c r="BA205" s="744">
        <v>-36</v>
      </c>
      <c r="BB205" s="745">
        <v>-34</v>
      </c>
    </row>
    <row r="206" spans="2:54" ht="15.75" thickBot="1" x14ac:dyDescent="0.3">
      <c r="B206" s="746" t="s">
        <v>285</v>
      </c>
      <c r="C206" s="747" t="s">
        <v>1049</v>
      </c>
      <c r="D206" s="748" t="s">
        <v>1049</v>
      </c>
      <c r="E206" s="748" t="s">
        <v>1049</v>
      </c>
      <c r="F206" s="748" t="s">
        <v>1049</v>
      </c>
      <c r="G206" s="748" t="s">
        <v>1049</v>
      </c>
      <c r="H206" s="748" t="s">
        <v>1049</v>
      </c>
      <c r="I206" s="749" t="s">
        <v>1049</v>
      </c>
      <c r="K206" s="746" t="s">
        <v>285</v>
      </c>
      <c r="L206" s="747" t="s">
        <v>1049</v>
      </c>
      <c r="M206" s="748" t="s">
        <v>1049</v>
      </c>
      <c r="N206" s="748" t="s">
        <v>1049</v>
      </c>
      <c r="O206" s="748" t="s">
        <v>1049</v>
      </c>
      <c r="P206" s="748" t="s">
        <v>1049</v>
      </c>
      <c r="Q206" s="748" t="s">
        <v>1049</v>
      </c>
      <c r="R206" s="749" t="s">
        <v>1049</v>
      </c>
      <c r="T206" s="750" t="s">
        <v>285</v>
      </c>
      <c r="U206" s="747" t="s">
        <v>1049</v>
      </c>
      <c r="V206" s="748" t="s">
        <v>1049</v>
      </c>
      <c r="W206" s="748" t="s">
        <v>1049</v>
      </c>
      <c r="X206" s="748" t="s">
        <v>1049</v>
      </c>
      <c r="Y206" s="748" t="s">
        <v>1049</v>
      </c>
      <c r="Z206" s="748" t="s">
        <v>1049</v>
      </c>
      <c r="AA206" s="749" t="s">
        <v>1049</v>
      </c>
      <c r="AC206" s="751" t="s">
        <v>285</v>
      </c>
      <c r="AD206" s="747" t="s">
        <v>1049</v>
      </c>
      <c r="AE206" s="748" t="s">
        <v>1049</v>
      </c>
      <c r="AF206" s="748" t="s">
        <v>1049</v>
      </c>
      <c r="AG206" s="748" t="s">
        <v>1049</v>
      </c>
      <c r="AH206" s="748" t="s">
        <v>1049</v>
      </c>
      <c r="AI206" s="748" t="s">
        <v>1049</v>
      </c>
      <c r="AJ206" s="749" t="s">
        <v>1049</v>
      </c>
      <c r="AL206" s="751" t="s">
        <v>285</v>
      </c>
      <c r="AM206" s="747" t="s">
        <v>1049</v>
      </c>
      <c r="AN206" s="748" t="s">
        <v>1049</v>
      </c>
      <c r="AO206" s="748" t="s">
        <v>1049</v>
      </c>
      <c r="AP206" s="748" t="s">
        <v>1049</v>
      </c>
      <c r="AQ206" s="748" t="s">
        <v>1049</v>
      </c>
      <c r="AR206" s="748" t="s">
        <v>1049</v>
      </c>
      <c r="AS206" s="749" t="s">
        <v>1049</v>
      </c>
      <c r="AU206" s="751" t="s">
        <v>285</v>
      </c>
      <c r="AV206" s="747" t="s">
        <v>1049</v>
      </c>
      <c r="AW206" s="748" t="s">
        <v>1049</v>
      </c>
      <c r="AX206" s="748" t="s">
        <v>1049</v>
      </c>
      <c r="AY206" s="748" t="s">
        <v>1049</v>
      </c>
      <c r="AZ206" s="748" t="s">
        <v>1049</v>
      </c>
      <c r="BA206" s="748" t="s">
        <v>1049</v>
      </c>
      <c r="BB206" s="749" t="s">
        <v>1049</v>
      </c>
    </row>
    <row r="207" spans="2:54" ht="15.75" thickBot="1" x14ac:dyDescent="0.3">
      <c r="B207" s="752"/>
      <c r="C207" s="753"/>
      <c r="D207" s="753"/>
      <c r="E207" s="753"/>
      <c r="F207" s="753"/>
      <c r="G207" s="753"/>
      <c r="H207" s="753"/>
      <c r="I207" s="753"/>
      <c r="K207" s="752"/>
      <c r="L207" s="753"/>
      <c r="M207" s="753"/>
      <c r="N207" s="753"/>
      <c r="O207" s="753"/>
      <c r="P207" s="753"/>
      <c r="Q207" s="753"/>
      <c r="R207" s="753"/>
      <c r="T207" s="754"/>
      <c r="U207" s="753"/>
      <c r="V207" s="753"/>
      <c r="W207" s="753"/>
      <c r="X207" s="753"/>
      <c r="Y207" s="753"/>
      <c r="Z207" s="753"/>
      <c r="AA207" s="753"/>
      <c r="AC207" s="755"/>
      <c r="AD207" s="753"/>
      <c r="AE207" s="753"/>
      <c r="AF207" s="753"/>
      <c r="AG207" s="753"/>
      <c r="AH207" s="753"/>
      <c r="AI207" s="753"/>
      <c r="AJ207" s="753"/>
      <c r="AL207" s="755"/>
      <c r="AM207" s="753"/>
      <c r="AN207" s="753"/>
      <c r="AO207" s="753"/>
      <c r="AP207" s="753"/>
      <c r="AQ207" s="753"/>
      <c r="AR207" s="753"/>
      <c r="AS207" s="753"/>
      <c r="AU207" s="755"/>
      <c r="AV207" s="753"/>
      <c r="AW207" s="753"/>
      <c r="AX207" s="753"/>
      <c r="AY207" s="753"/>
      <c r="AZ207" s="753"/>
      <c r="BA207" s="753"/>
      <c r="BB207" s="753"/>
    </row>
    <row r="208" spans="2:54" ht="15.75" thickBot="1" x14ac:dyDescent="0.3">
      <c r="B208" s="726" t="s">
        <v>1045</v>
      </c>
      <c r="C208" s="756" t="s">
        <v>187</v>
      </c>
      <c r="D208" s="756" t="s">
        <v>214</v>
      </c>
      <c r="E208" s="756" t="s">
        <v>234</v>
      </c>
      <c r="F208" s="756" t="s">
        <v>243</v>
      </c>
      <c r="G208" s="756" t="s">
        <v>251</v>
      </c>
      <c r="H208" s="756" t="s">
        <v>259</v>
      </c>
      <c r="I208" s="757" t="s">
        <v>266</v>
      </c>
      <c r="K208" s="726" t="s">
        <v>1045</v>
      </c>
      <c r="L208" s="756" t="s">
        <v>187</v>
      </c>
      <c r="M208" s="756" t="s">
        <v>214</v>
      </c>
      <c r="N208" s="756" t="s">
        <v>234</v>
      </c>
      <c r="O208" s="756" t="s">
        <v>243</v>
      </c>
      <c r="P208" s="756" t="s">
        <v>251</v>
      </c>
      <c r="Q208" s="756" t="s">
        <v>259</v>
      </c>
      <c r="R208" s="757" t="s">
        <v>266</v>
      </c>
      <c r="T208" s="729" t="s">
        <v>1045</v>
      </c>
      <c r="U208" s="756" t="s">
        <v>187</v>
      </c>
      <c r="V208" s="756" t="s">
        <v>214</v>
      </c>
      <c r="W208" s="756" t="s">
        <v>234</v>
      </c>
      <c r="X208" s="756" t="s">
        <v>243</v>
      </c>
      <c r="Y208" s="756" t="s">
        <v>251</v>
      </c>
      <c r="Z208" s="756" t="s">
        <v>259</v>
      </c>
      <c r="AA208" s="757" t="s">
        <v>266</v>
      </c>
      <c r="AC208" s="730" t="s">
        <v>1045</v>
      </c>
      <c r="AD208" s="756" t="s">
        <v>187</v>
      </c>
      <c r="AE208" s="756" t="s">
        <v>214</v>
      </c>
      <c r="AF208" s="756" t="s">
        <v>234</v>
      </c>
      <c r="AG208" s="756" t="s">
        <v>243</v>
      </c>
      <c r="AH208" s="756" t="s">
        <v>251</v>
      </c>
      <c r="AI208" s="756" t="s">
        <v>259</v>
      </c>
      <c r="AJ208" s="757" t="s">
        <v>266</v>
      </c>
      <c r="AL208" s="730" t="s">
        <v>1045</v>
      </c>
      <c r="AM208" s="756" t="s">
        <v>187</v>
      </c>
      <c r="AN208" s="756" t="s">
        <v>214</v>
      </c>
      <c r="AO208" s="756" t="s">
        <v>234</v>
      </c>
      <c r="AP208" s="756" t="s">
        <v>243</v>
      </c>
      <c r="AQ208" s="756" t="s">
        <v>251</v>
      </c>
      <c r="AR208" s="756" t="s">
        <v>259</v>
      </c>
      <c r="AS208" s="757" t="s">
        <v>266</v>
      </c>
      <c r="AU208" s="730" t="s">
        <v>1045</v>
      </c>
      <c r="AV208" s="756" t="s">
        <v>187</v>
      </c>
      <c r="AW208" s="756" t="s">
        <v>214</v>
      </c>
      <c r="AX208" s="756" t="s">
        <v>234</v>
      </c>
      <c r="AY208" s="756" t="s">
        <v>243</v>
      </c>
      <c r="AZ208" s="756" t="s">
        <v>251</v>
      </c>
      <c r="BA208" s="756" t="s">
        <v>259</v>
      </c>
      <c r="BB208" s="757" t="s">
        <v>266</v>
      </c>
    </row>
    <row r="209" spans="2:54" x14ac:dyDescent="0.25">
      <c r="B209" s="731" t="s">
        <v>186</v>
      </c>
      <c r="C209" s="732">
        <v>-34</v>
      </c>
      <c r="D209" s="733">
        <v>-29</v>
      </c>
      <c r="E209" s="733">
        <v>-28</v>
      </c>
      <c r="F209" s="733">
        <v>-28</v>
      </c>
      <c r="G209" s="733">
        <v>-33</v>
      </c>
      <c r="H209" s="733">
        <v>-35</v>
      </c>
      <c r="I209" s="734">
        <v>-35</v>
      </c>
      <c r="K209" s="731" t="s">
        <v>186</v>
      </c>
      <c r="L209" s="732">
        <v>-37</v>
      </c>
      <c r="M209" s="733">
        <v>-36</v>
      </c>
      <c r="N209" s="733">
        <v>-36</v>
      </c>
      <c r="O209" s="733">
        <v>-31</v>
      </c>
      <c r="P209" s="733">
        <v>-31</v>
      </c>
      <c r="Q209" s="733">
        <v>-33</v>
      </c>
      <c r="R209" s="734">
        <v>-32</v>
      </c>
      <c r="T209" s="735" t="s">
        <v>186</v>
      </c>
      <c r="U209" s="732">
        <v>-44</v>
      </c>
      <c r="V209" s="733">
        <v>-43</v>
      </c>
      <c r="W209" s="733">
        <v>-44</v>
      </c>
      <c r="X209" s="733">
        <v>-46</v>
      </c>
      <c r="Y209" s="733">
        <v>-46</v>
      </c>
      <c r="Z209" s="733">
        <v>-42</v>
      </c>
      <c r="AA209" s="734">
        <v>-42</v>
      </c>
      <c r="AC209" s="736" t="s">
        <v>186</v>
      </c>
      <c r="AD209" s="732">
        <v>-47</v>
      </c>
      <c r="AE209" s="733">
        <v>-47</v>
      </c>
      <c r="AF209" s="733">
        <v>-48</v>
      </c>
      <c r="AG209" s="733">
        <v>-44</v>
      </c>
      <c r="AH209" s="733">
        <v>-46</v>
      </c>
      <c r="AI209" s="733">
        <v>-44</v>
      </c>
      <c r="AJ209" s="734">
        <v>-43</v>
      </c>
      <c r="AL209" s="736" t="s">
        <v>186</v>
      </c>
      <c r="AM209" s="732"/>
      <c r="AN209" s="733"/>
      <c r="AO209" s="733">
        <v>-32</v>
      </c>
      <c r="AP209" s="733">
        <v>-29</v>
      </c>
      <c r="AQ209" s="733">
        <v>-25</v>
      </c>
      <c r="AR209" s="733">
        <v>-25</v>
      </c>
      <c r="AS209" s="734">
        <v>-24</v>
      </c>
      <c r="AU209" s="736" t="s">
        <v>186</v>
      </c>
      <c r="AV209" s="732">
        <v>-43</v>
      </c>
      <c r="AW209" s="733">
        <v>-43</v>
      </c>
      <c r="AX209" s="733">
        <v>-42</v>
      </c>
      <c r="AY209" s="733">
        <v>-43</v>
      </c>
      <c r="AZ209" s="733">
        <v>-47</v>
      </c>
      <c r="BA209" s="733">
        <v>-45</v>
      </c>
      <c r="BB209" s="734">
        <v>-46</v>
      </c>
    </row>
    <row r="210" spans="2:54" x14ac:dyDescent="0.25">
      <c r="B210" s="737" t="s">
        <v>213</v>
      </c>
      <c r="C210" s="738">
        <v>-36</v>
      </c>
      <c r="D210" s="739">
        <v>-34</v>
      </c>
      <c r="E210" s="739">
        <v>-32</v>
      </c>
      <c r="F210" s="739">
        <v>-28</v>
      </c>
      <c r="G210" s="739">
        <v>-32</v>
      </c>
      <c r="H210" s="739">
        <v>-32</v>
      </c>
      <c r="I210" s="740">
        <v>-32</v>
      </c>
      <c r="K210" s="737" t="s">
        <v>213</v>
      </c>
      <c r="L210" s="738">
        <v>-32</v>
      </c>
      <c r="M210" s="739">
        <v>-36</v>
      </c>
      <c r="N210" s="739">
        <v>-34</v>
      </c>
      <c r="O210" s="739">
        <v>-30</v>
      </c>
      <c r="P210" s="739">
        <v>-30</v>
      </c>
      <c r="Q210" s="739">
        <v>-30</v>
      </c>
      <c r="R210" s="740">
        <v>-33</v>
      </c>
      <c r="T210" s="741" t="s">
        <v>213</v>
      </c>
      <c r="U210" s="738">
        <v>-44</v>
      </c>
      <c r="V210" s="739">
        <v>-48</v>
      </c>
      <c r="W210" s="739">
        <v>-46</v>
      </c>
      <c r="X210" s="739">
        <v>-47</v>
      </c>
      <c r="Y210" s="739">
        <v>-47</v>
      </c>
      <c r="Z210" s="739">
        <v>-42</v>
      </c>
      <c r="AA210" s="740">
        <v>-43</v>
      </c>
      <c r="AC210" s="742" t="s">
        <v>213</v>
      </c>
      <c r="AD210" s="738">
        <v>-44</v>
      </c>
      <c r="AE210" s="739">
        <v>-47</v>
      </c>
      <c r="AF210" s="739">
        <v>-45</v>
      </c>
      <c r="AG210" s="739">
        <v>-44</v>
      </c>
      <c r="AH210" s="739">
        <v>-45</v>
      </c>
      <c r="AI210" s="739">
        <v>-45</v>
      </c>
      <c r="AJ210" s="740">
        <v>-44</v>
      </c>
      <c r="AL210" s="742" t="s">
        <v>213</v>
      </c>
      <c r="AM210" s="738"/>
      <c r="AN210" s="739"/>
      <c r="AO210" s="739">
        <v>-28</v>
      </c>
      <c r="AP210" s="739">
        <v>-31</v>
      </c>
      <c r="AQ210" s="739">
        <v>-32</v>
      </c>
      <c r="AR210" s="739">
        <v>-27</v>
      </c>
      <c r="AS210" s="740">
        <v>-25</v>
      </c>
      <c r="AU210" s="742" t="s">
        <v>213</v>
      </c>
      <c r="AV210" s="738">
        <v>-46</v>
      </c>
      <c r="AW210" s="739">
        <v>-42</v>
      </c>
      <c r="AX210" s="739">
        <v>-44</v>
      </c>
      <c r="AY210" s="739">
        <v>-47</v>
      </c>
      <c r="AZ210" s="739">
        <v>-46</v>
      </c>
      <c r="BA210" s="739">
        <v>-44</v>
      </c>
      <c r="BB210" s="740">
        <v>-45</v>
      </c>
    </row>
    <row r="211" spans="2:54" x14ac:dyDescent="0.25">
      <c r="B211" s="737" t="s">
        <v>233</v>
      </c>
      <c r="C211" s="743">
        <v>-35</v>
      </c>
      <c r="D211" s="744">
        <v>-31</v>
      </c>
      <c r="E211" s="744">
        <v>-30</v>
      </c>
      <c r="F211" s="744">
        <v>-27</v>
      </c>
      <c r="G211" s="744">
        <v>-31</v>
      </c>
      <c r="H211" s="744">
        <v>-32</v>
      </c>
      <c r="I211" s="745">
        <v>-34</v>
      </c>
      <c r="K211" s="737" t="s">
        <v>233</v>
      </c>
      <c r="L211" s="743">
        <v>-31</v>
      </c>
      <c r="M211" s="744">
        <v>-30</v>
      </c>
      <c r="N211" s="744">
        <v>-30</v>
      </c>
      <c r="O211" s="744">
        <v>-29</v>
      </c>
      <c r="P211" s="744">
        <v>-31</v>
      </c>
      <c r="Q211" s="744">
        <v>-30</v>
      </c>
      <c r="R211" s="745">
        <v>-32</v>
      </c>
      <c r="T211" s="741" t="s">
        <v>233</v>
      </c>
      <c r="U211" s="743">
        <v>-44</v>
      </c>
      <c r="V211" s="744">
        <v>-43</v>
      </c>
      <c r="W211" s="744">
        <v>-44</v>
      </c>
      <c r="X211" s="744">
        <v>-45</v>
      </c>
      <c r="Y211" s="744">
        <v>-47</v>
      </c>
      <c r="Z211" s="744">
        <v>-45</v>
      </c>
      <c r="AA211" s="745">
        <v>-42</v>
      </c>
      <c r="AC211" s="742" t="s">
        <v>233</v>
      </c>
      <c r="AD211" s="743">
        <v>-44</v>
      </c>
      <c r="AE211" s="744">
        <v>-44</v>
      </c>
      <c r="AF211" s="744">
        <v>-44</v>
      </c>
      <c r="AG211" s="744">
        <v>-42</v>
      </c>
      <c r="AH211" s="744">
        <v>-45</v>
      </c>
      <c r="AI211" s="744">
        <v>-42</v>
      </c>
      <c r="AJ211" s="745">
        <v>-43</v>
      </c>
      <c r="AL211" s="742" t="s">
        <v>233</v>
      </c>
      <c r="AM211" s="743"/>
      <c r="AN211" s="744"/>
      <c r="AO211" s="744">
        <v>-30</v>
      </c>
      <c r="AP211" s="744">
        <v>-30</v>
      </c>
      <c r="AQ211" s="744">
        <v>-29</v>
      </c>
      <c r="AR211" s="744">
        <v>-27</v>
      </c>
      <c r="AS211" s="745">
        <v>-27</v>
      </c>
      <c r="AU211" s="742" t="s">
        <v>233</v>
      </c>
      <c r="AV211" s="743">
        <v>-44</v>
      </c>
      <c r="AW211" s="744">
        <v>-44</v>
      </c>
      <c r="AX211" s="744">
        <v>-47</v>
      </c>
      <c r="AY211" s="744">
        <v>-45</v>
      </c>
      <c r="AZ211" s="744">
        <v>-45</v>
      </c>
      <c r="BA211" s="744">
        <v>-44</v>
      </c>
      <c r="BB211" s="745">
        <v>-45</v>
      </c>
    </row>
    <row r="212" spans="2:54" x14ac:dyDescent="0.25">
      <c r="B212" s="737" t="s">
        <v>215</v>
      </c>
      <c r="C212" s="743">
        <v>-29</v>
      </c>
      <c r="D212" s="744">
        <v>-29</v>
      </c>
      <c r="E212" s="744">
        <v>-27</v>
      </c>
      <c r="F212" s="744">
        <v>-25</v>
      </c>
      <c r="G212" s="744">
        <v>-27</v>
      </c>
      <c r="H212" s="744">
        <v>-28</v>
      </c>
      <c r="I212" s="745">
        <v>-32</v>
      </c>
      <c r="K212" s="737" t="s">
        <v>215</v>
      </c>
      <c r="L212" s="743">
        <v>-28</v>
      </c>
      <c r="M212" s="744">
        <v>-27</v>
      </c>
      <c r="N212" s="744">
        <v>-27</v>
      </c>
      <c r="O212" s="744">
        <v>-27</v>
      </c>
      <c r="P212" s="744">
        <v>-27</v>
      </c>
      <c r="Q212" s="744">
        <v>-30</v>
      </c>
      <c r="R212" s="745">
        <v>-34</v>
      </c>
      <c r="T212" s="741" t="s">
        <v>215</v>
      </c>
      <c r="U212" s="743">
        <v>-44</v>
      </c>
      <c r="V212" s="744">
        <v>-45</v>
      </c>
      <c r="W212" s="744">
        <v>-47</v>
      </c>
      <c r="X212" s="744">
        <v>-46</v>
      </c>
      <c r="Y212" s="744">
        <v>-45</v>
      </c>
      <c r="Z212" s="744">
        <v>-41</v>
      </c>
      <c r="AA212" s="745">
        <v>-42</v>
      </c>
      <c r="AC212" s="742" t="s">
        <v>215</v>
      </c>
      <c r="AD212" s="743">
        <v>-44</v>
      </c>
      <c r="AE212" s="744">
        <v>-45</v>
      </c>
      <c r="AF212" s="744">
        <v>-44</v>
      </c>
      <c r="AG212" s="744">
        <v>-44</v>
      </c>
      <c r="AH212" s="744">
        <v>-44</v>
      </c>
      <c r="AI212" s="744">
        <v>-42</v>
      </c>
      <c r="AJ212" s="745">
        <v>-44</v>
      </c>
      <c r="AL212" s="742" t="s">
        <v>215</v>
      </c>
      <c r="AM212" s="743"/>
      <c r="AN212" s="744">
        <v>-31</v>
      </c>
      <c r="AO212" s="744">
        <v>-30</v>
      </c>
      <c r="AP212" s="744">
        <v>-29</v>
      </c>
      <c r="AQ212" s="744">
        <v>-27</v>
      </c>
      <c r="AR212" s="744">
        <v>-25</v>
      </c>
      <c r="AS212" s="745">
        <v>-25</v>
      </c>
      <c r="AU212" s="742" t="s">
        <v>215</v>
      </c>
      <c r="AV212" s="743">
        <v>-42</v>
      </c>
      <c r="AW212" s="744">
        <v>-48</v>
      </c>
      <c r="AX212" s="744">
        <v>-48</v>
      </c>
      <c r="AY212" s="744">
        <v>-46</v>
      </c>
      <c r="AZ212" s="744">
        <v>-47</v>
      </c>
      <c r="BA212" s="744">
        <v>-40</v>
      </c>
      <c r="BB212" s="745">
        <v>-43</v>
      </c>
    </row>
    <row r="213" spans="2:54" x14ac:dyDescent="0.25">
      <c r="B213" s="737" t="s">
        <v>250</v>
      </c>
      <c r="C213" s="743">
        <v>-26</v>
      </c>
      <c r="D213" s="744">
        <v>-26</v>
      </c>
      <c r="E213" s="744">
        <v>-26</v>
      </c>
      <c r="F213" s="744">
        <v>-24</v>
      </c>
      <c r="G213" s="744">
        <v>-23</v>
      </c>
      <c r="H213" s="744">
        <v>-25</v>
      </c>
      <c r="I213" s="745">
        <v>-28</v>
      </c>
      <c r="K213" s="737" t="s">
        <v>250</v>
      </c>
      <c r="L213" s="743">
        <v>-29</v>
      </c>
      <c r="M213" s="744">
        <v>-26</v>
      </c>
      <c r="N213" s="744">
        <v>-26</v>
      </c>
      <c r="O213" s="744">
        <v>-25</v>
      </c>
      <c r="P213" s="744">
        <v>-24</v>
      </c>
      <c r="Q213" s="744">
        <v>-29</v>
      </c>
      <c r="R213" s="745">
        <v>-30</v>
      </c>
      <c r="T213" s="741" t="s">
        <v>250</v>
      </c>
      <c r="U213" s="743">
        <v>-43</v>
      </c>
      <c r="V213" s="744">
        <v>-40</v>
      </c>
      <c r="W213" s="744">
        <v>-41</v>
      </c>
      <c r="X213" s="744">
        <v>-40</v>
      </c>
      <c r="Y213" s="744">
        <v>-38</v>
      </c>
      <c r="Z213" s="744">
        <v>-36</v>
      </c>
      <c r="AA213" s="745">
        <v>-39</v>
      </c>
      <c r="AC213" s="742" t="s">
        <v>250</v>
      </c>
      <c r="AD213" s="743">
        <v>-45</v>
      </c>
      <c r="AE213" s="744">
        <v>-45</v>
      </c>
      <c r="AF213" s="744">
        <v>-44</v>
      </c>
      <c r="AG213" s="744">
        <v>-43</v>
      </c>
      <c r="AH213" s="744">
        <v>-41</v>
      </c>
      <c r="AI213" s="744">
        <v>-42</v>
      </c>
      <c r="AJ213" s="745">
        <v>-42</v>
      </c>
      <c r="AL213" s="742" t="s">
        <v>250</v>
      </c>
      <c r="AM213" s="743"/>
      <c r="AN213" s="744">
        <v>-26</v>
      </c>
      <c r="AO213" s="744">
        <v>-24</v>
      </c>
      <c r="AP213" s="744">
        <v>-22</v>
      </c>
      <c r="AQ213" s="744">
        <v>-23</v>
      </c>
      <c r="AR213" s="744">
        <v>-22</v>
      </c>
      <c r="AS213" s="745">
        <v>-27</v>
      </c>
      <c r="AU213" s="742" t="s">
        <v>250</v>
      </c>
      <c r="AV213" s="743">
        <v>-40</v>
      </c>
      <c r="AW213" s="744">
        <v>-42</v>
      </c>
      <c r="AX213" s="744">
        <v>-44</v>
      </c>
      <c r="AY213" s="744">
        <v>-43</v>
      </c>
      <c r="AZ213" s="744">
        <v>-42</v>
      </c>
      <c r="BA213" s="744">
        <v>-39</v>
      </c>
      <c r="BB213" s="745">
        <v>-40</v>
      </c>
    </row>
    <row r="214" spans="2:54" x14ac:dyDescent="0.25">
      <c r="B214" s="737" t="s">
        <v>258</v>
      </c>
      <c r="C214" s="743">
        <v>-24</v>
      </c>
      <c r="D214" s="744">
        <v>-27</v>
      </c>
      <c r="E214" s="744">
        <v>-24</v>
      </c>
      <c r="F214" s="744">
        <v>-22</v>
      </c>
      <c r="G214" s="744">
        <v>-21</v>
      </c>
      <c r="H214" s="744">
        <v>-27</v>
      </c>
      <c r="I214" s="745">
        <v>-29</v>
      </c>
      <c r="K214" s="737" t="s">
        <v>258</v>
      </c>
      <c r="L214" s="743">
        <v>-29</v>
      </c>
      <c r="M214" s="744">
        <v>-28</v>
      </c>
      <c r="N214" s="744">
        <v>-27</v>
      </c>
      <c r="O214" s="744">
        <v>-26</v>
      </c>
      <c r="P214" s="744">
        <v>-24</v>
      </c>
      <c r="Q214" s="744">
        <v>-25</v>
      </c>
      <c r="R214" s="745">
        <v>-25</v>
      </c>
      <c r="T214" s="741" t="s">
        <v>258</v>
      </c>
      <c r="U214" s="743">
        <v>-40</v>
      </c>
      <c r="V214" s="744">
        <v>-38</v>
      </c>
      <c r="W214" s="744">
        <v>-37</v>
      </c>
      <c r="X214" s="744">
        <v>-38</v>
      </c>
      <c r="Y214" s="744">
        <v>-36</v>
      </c>
      <c r="Z214" s="744">
        <v>-39</v>
      </c>
      <c r="AA214" s="745">
        <v>-37</v>
      </c>
      <c r="AC214" s="742" t="s">
        <v>258</v>
      </c>
      <c r="AD214" s="743">
        <v>-41</v>
      </c>
      <c r="AE214" s="744">
        <v>-41</v>
      </c>
      <c r="AF214" s="744">
        <v>-42</v>
      </c>
      <c r="AG214" s="744">
        <v>-41</v>
      </c>
      <c r="AH214" s="744">
        <v>-41</v>
      </c>
      <c r="AI214" s="744">
        <v>-41</v>
      </c>
      <c r="AJ214" s="745">
        <v>-42</v>
      </c>
      <c r="AL214" s="742" t="s">
        <v>258</v>
      </c>
      <c r="AM214" s="743"/>
      <c r="AN214" s="744">
        <v>-26</v>
      </c>
      <c r="AO214" s="744">
        <v>-26</v>
      </c>
      <c r="AP214" s="744">
        <v>-24</v>
      </c>
      <c r="AQ214" s="744">
        <v>-23</v>
      </c>
      <c r="AR214" s="744">
        <v>-25</v>
      </c>
      <c r="AS214" s="745">
        <v>-24</v>
      </c>
      <c r="AU214" s="742" t="s">
        <v>258</v>
      </c>
      <c r="AV214" s="743">
        <v>-39</v>
      </c>
      <c r="AW214" s="744">
        <v>-41</v>
      </c>
      <c r="AX214" s="744">
        <v>-40</v>
      </c>
      <c r="AY214" s="744">
        <v>-38</v>
      </c>
      <c r="AZ214" s="744">
        <v>-37</v>
      </c>
      <c r="BA214" s="744">
        <v>-40</v>
      </c>
      <c r="BB214" s="745">
        <v>-41</v>
      </c>
    </row>
    <row r="215" spans="2:54" x14ac:dyDescent="0.25">
      <c r="B215" s="737" t="s">
        <v>265</v>
      </c>
      <c r="C215" s="743">
        <v>-24</v>
      </c>
      <c r="D215" s="744">
        <v>-23</v>
      </c>
      <c r="E215" s="744">
        <v>-22</v>
      </c>
      <c r="F215" s="744">
        <v>-21</v>
      </c>
      <c r="G215" s="744">
        <v>-19</v>
      </c>
      <c r="H215" s="744">
        <v>-24</v>
      </c>
      <c r="I215" s="745">
        <v>-28</v>
      </c>
      <c r="K215" s="737" t="s">
        <v>265</v>
      </c>
      <c r="L215" s="743">
        <v>-28</v>
      </c>
      <c r="M215" s="744">
        <v>-27</v>
      </c>
      <c r="N215" s="744">
        <v>-29</v>
      </c>
      <c r="O215" s="744">
        <v>-26</v>
      </c>
      <c r="P215" s="744">
        <v>-25</v>
      </c>
      <c r="Q215" s="744">
        <v>-25</v>
      </c>
      <c r="R215" s="745">
        <v>-27</v>
      </c>
      <c r="T215" s="741" t="s">
        <v>265</v>
      </c>
      <c r="U215" s="743">
        <v>-38</v>
      </c>
      <c r="V215" s="744">
        <v>-42</v>
      </c>
      <c r="W215" s="744">
        <v>-41</v>
      </c>
      <c r="X215" s="744">
        <v>-39</v>
      </c>
      <c r="Y215" s="744">
        <v>-38</v>
      </c>
      <c r="Z215" s="744">
        <v>-37</v>
      </c>
      <c r="AA215" s="745">
        <v>-38</v>
      </c>
      <c r="AC215" s="742" t="s">
        <v>265</v>
      </c>
      <c r="AD215" s="743">
        <v>-41</v>
      </c>
      <c r="AE215" s="744">
        <v>-42</v>
      </c>
      <c r="AF215" s="744">
        <v>-44</v>
      </c>
      <c r="AG215" s="744">
        <v>-42</v>
      </c>
      <c r="AH215" s="744">
        <v>-41</v>
      </c>
      <c r="AI215" s="744">
        <v>-40</v>
      </c>
      <c r="AJ215" s="745">
        <v>-42</v>
      </c>
      <c r="AL215" s="742" t="s">
        <v>265</v>
      </c>
      <c r="AM215" s="743"/>
      <c r="AN215" s="744">
        <v>-27</v>
      </c>
      <c r="AO215" s="744">
        <v>-26</v>
      </c>
      <c r="AP215" s="744">
        <v>-26</v>
      </c>
      <c r="AQ215" s="744">
        <v>-25</v>
      </c>
      <c r="AR215" s="744">
        <v>-24</v>
      </c>
      <c r="AS215" s="745">
        <v>-23</v>
      </c>
      <c r="AU215" s="742" t="s">
        <v>265</v>
      </c>
      <c r="AV215" s="743">
        <v>-37</v>
      </c>
      <c r="AW215" s="744">
        <v>-37</v>
      </c>
      <c r="AX215" s="744">
        <v>-38</v>
      </c>
      <c r="AY215" s="744">
        <v>-39</v>
      </c>
      <c r="AZ215" s="744">
        <v>-38</v>
      </c>
      <c r="BA215" s="744">
        <v>-38</v>
      </c>
      <c r="BB215" s="745">
        <v>-37</v>
      </c>
    </row>
    <row r="216" spans="2:54" x14ac:dyDescent="0.25">
      <c r="B216" s="737" t="s">
        <v>273</v>
      </c>
      <c r="C216" s="743">
        <v>-25</v>
      </c>
      <c r="D216" s="744">
        <v>-25</v>
      </c>
      <c r="E216" s="744">
        <v>-24</v>
      </c>
      <c r="F216" s="744">
        <v>-23</v>
      </c>
      <c r="G216" s="744">
        <v>-24</v>
      </c>
      <c r="H216" s="744">
        <v>-22</v>
      </c>
      <c r="I216" s="745">
        <v>-24</v>
      </c>
      <c r="K216" s="737" t="s">
        <v>273</v>
      </c>
      <c r="L216" s="743">
        <v>-33</v>
      </c>
      <c r="M216" s="744">
        <v>-31</v>
      </c>
      <c r="N216" s="744">
        <v>-31</v>
      </c>
      <c r="O216" s="744">
        <v>-29</v>
      </c>
      <c r="P216" s="744">
        <v>-35</v>
      </c>
      <c r="Q216" s="744">
        <v>-34</v>
      </c>
      <c r="R216" s="745">
        <v>-32</v>
      </c>
      <c r="T216" s="741" t="s">
        <v>273</v>
      </c>
      <c r="U216" s="743">
        <v>-37</v>
      </c>
      <c r="V216" s="744">
        <v>-35</v>
      </c>
      <c r="W216" s="744">
        <v>-36</v>
      </c>
      <c r="X216" s="744">
        <v>-35</v>
      </c>
      <c r="Y216" s="744">
        <v>-36</v>
      </c>
      <c r="Z216" s="744">
        <v>-36</v>
      </c>
      <c r="AA216" s="745">
        <v>-34</v>
      </c>
      <c r="AC216" s="742" t="s">
        <v>273</v>
      </c>
      <c r="AD216" s="743">
        <v>-41</v>
      </c>
      <c r="AE216" s="744">
        <v>-40</v>
      </c>
      <c r="AF216" s="744">
        <v>-40</v>
      </c>
      <c r="AG216" s="744">
        <v>-42</v>
      </c>
      <c r="AH216" s="744">
        <v>-42</v>
      </c>
      <c r="AI216" s="744">
        <v>-43</v>
      </c>
      <c r="AJ216" s="745">
        <v>-41</v>
      </c>
      <c r="AL216" s="742" t="s">
        <v>273</v>
      </c>
      <c r="AM216" s="743"/>
      <c r="AN216" s="744">
        <v>-28</v>
      </c>
      <c r="AO216" s="744">
        <v>-27</v>
      </c>
      <c r="AP216" s="744">
        <v>-26</v>
      </c>
      <c r="AQ216" s="744">
        <v>-26</v>
      </c>
      <c r="AR216" s="744">
        <v>-23</v>
      </c>
      <c r="AS216" s="745">
        <v>-23</v>
      </c>
      <c r="AU216" s="742" t="s">
        <v>273</v>
      </c>
      <c r="AV216" s="743">
        <v>-36</v>
      </c>
      <c r="AW216" s="744">
        <v>-37</v>
      </c>
      <c r="AX216" s="744">
        <v>-40</v>
      </c>
      <c r="AY216" s="744">
        <v>-39</v>
      </c>
      <c r="AZ216" s="744">
        <v>-42</v>
      </c>
      <c r="BA216" s="744">
        <v>-40</v>
      </c>
      <c r="BB216" s="745">
        <v>-39</v>
      </c>
    </row>
    <row r="217" spans="2:54" x14ac:dyDescent="0.25">
      <c r="B217" s="737" t="s">
        <v>279</v>
      </c>
      <c r="C217" s="743">
        <v>-25</v>
      </c>
      <c r="D217" s="744">
        <v>-25</v>
      </c>
      <c r="E217" s="744">
        <v>-23</v>
      </c>
      <c r="F217" s="744">
        <v>-21</v>
      </c>
      <c r="G217" s="744">
        <v>-22</v>
      </c>
      <c r="H217" s="744">
        <v>-21</v>
      </c>
      <c r="I217" s="745">
        <v>-26</v>
      </c>
      <c r="K217" s="737" t="s">
        <v>279</v>
      </c>
      <c r="L217" s="743">
        <v>-30</v>
      </c>
      <c r="M217" s="744">
        <v>-30</v>
      </c>
      <c r="N217" s="744">
        <v>-31</v>
      </c>
      <c r="O217" s="744">
        <v>-33</v>
      </c>
      <c r="P217" s="744">
        <v>-31</v>
      </c>
      <c r="Q217" s="744">
        <v>-31</v>
      </c>
      <c r="R217" s="745">
        <v>-34</v>
      </c>
      <c r="T217" s="741" t="s">
        <v>279</v>
      </c>
      <c r="U217" s="743">
        <v>-33</v>
      </c>
      <c r="V217" s="744">
        <v>-33</v>
      </c>
      <c r="W217" s="744">
        <v>-34</v>
      </c>
      <c r="X217" s="744">
        <v>-32</v>
      </c>
      <c r="Y217" s="744">
        <v>-33</v>
      </c>
      <c r="Z217" s="744">
        <v>-33</v>
      </c>
      <c r="AA217" s="745">
        <v>-33</v>
      </c>
      <c r="AC217" s="742" t="s">
        <v>279</v>
      </c>
      <c r="AD217" s="743">
        <v>-43</v>
      </c>
      <c r="AE217" s="744">
        <v>-44</v>
      </c>
      <c r="AF217" s="744">
        <v>-43</v>
      </c>
      <c r="AG217" s="744">
        <v>-42</v>
      </c>
      <c r="AH217" s="744">
        <v>-41</v>
      </c>
      <c r="AI217" s="744">
        <v>-42</v>
      </c>
      <c r="AJ217" s="745">
        <v>-43</v>
      </c>
      <c r="AL217" s="742" t="s">
        <v>279</v>
      </c>
      <c r="AM217" s="743"/>
      <c r="AN217" s="744">
        <v>-26</v>
      </c>
      <c r="AO217" s="744">
        <v>-24</v>
      </c>
      <c r="AP217" s="744">
        <v>-23</v>
      </c>
      <c r="AQ217" s="744">
        <v>-22</v>
      </c>
      <c r="AR217" s="744">
        <v>-21</v>
      </c>
      <c r="AS217" s="745">
        <v>-23</v>
      </c>
      <c r="AU217" s="742" t="s">
        <v>279</v>
      </c>
      <c r="AV217" s="743">
        <v>-31</v>
      </c>
      <c r="AW217" s="744">
        <v>-33</v>
      </c>
      <c r="AX217" s="744">
        <v>-37</v>
      </c>
      <c r="AY217" s="744">
        <v>-35</v>
      </c>
      <c r="AZ217" s="744">
        <v>-38</v>
      </c>
      <c r="BA217" s="744">
        <v>-38</v>
      </c>
      <c r="BB217" s="745">
        <v>-36</v>
      </c>
    </row>
    <row r="218" spans="2:54" ht="15.75" thickBot="1" x14ac:dyDescent="0.3">
      <c r="B218" s="746" t="s">
        <v>285</v>
      </c>
      <c r="C218" s="747" t="s">
        <v>1049</v>
      </c>
      <c r="D218" s="748" t="s">
        <v>1049</v>
      </c>
      <c r="E218" s="748" t="s">
        <v>1049</v>
      </c>
      <c r="F218" s="748" t="s">
        <v>1049</v>
      </c>
      <c r="G218" s="748" t="s">
        <v>1049</v>
      </c>
      <c r="H218" s="748" t="s">
        <v>1049</v>
      </c>
      <c r="I218" s="749" t="s">
        <v>1049</v>
      </c>
      <c r="K218" s="746" t="s">
        <v>285</v>
      </c>
      <c r="L218" s="747" t="s">
        <v>1049</v>
      </c>
      <c r="M218" s="748" t="s">
        <v>1049</v>
      </c>
      <c r="N218" s="748" t="s">
        <v>1049</v>
      </c>
      <c r="O218" s="748" t="s">
        <v>1049</v>
      </c>
      <c r="P218" s="748" t="s">
        <v>1049</v>
      </c>
      <c r="Q218" s="748" t="s">
        <v>1049</v>
      </c>
      <c r="R218" s="749" t="s">
        <v>1049</v>
      </c>
      <c r="T218" s="750" t="s">
        <v>285</v>
      </c>
      <c r="U218" s="747" t="s">
        <v>1049</v>
      </c>
      <c r="V218" s="748" t="s">
        <v>1049</v>
      </c>
      <c r="W218" s="748" t="s">
        <v>1049</v>
      </c>
      <c r="X218" s="748" t="s">
        <v>1049</v>
      </c>
      <c r="Y218" s="748" t="s">
        <v>1049</v>
      </c>
      <c r="Z218" s="748" t="s">
        <v>1049</v>
      </c>
      <c r="AA218" s="749" t="s">
        <v>1049</v>
      </c>
      <c r="AC218" s="751" t="s">
        <v>285</v>
      </c>
      <c r="AD218" s="747" t="s">
        <v>1049</v>
      </c>
      <c r="AE218" s="748" t="s">
        <v>1049</v>
      </c>
      <c r="AF218" s="748" t="s">
        <v>1049</v>
      </c>
      <c r="AG218" s="748" t="s">
        <v>1049</v>
      </c>
      <c r="AH218" s="748" t="s">
        <v>1049</v>
      </c>
      <c r="AI218" s="748" t="s">
        <v>1049</v>
      </c>
      <c r="AJ218" s="749" t="s">
        <v>1049</v>
      </c>
      <c r="AL218" s="751" t="s">
        <v>285</v>
      </c>
      <c r="AM218" s="747" t="s">
        <v>1049</v>
      </c>
      <c r="AN218" s="748" t="s">
        <v>1049</v>
      </c>
      <c r="AO218" s="748" t="s">
        <v>1049</v>
      </c>
      <c r="AP218" s="748" t="s">
        <v>1049</v>
      </c>
      <c r="AQ218" s="748" t="s">
        <v>1049</v>
      </c>
      <c r="AR218" s="748" t="s">
        <v>1049</v>
      </c>
      <c r="AS218" s="749" t="s">
        <v>1049</v>
      </c>
      <c r="AU218" s="751" t="s">
        <v>285</v>
      </c>
      <c r="AV218" s="747" t="s">
        <v>1049</v>
      </c>
      <c r="AW218" s="748" t="s">
        <v>1049</v>
      </c>
      <c r="AX218" s="748" t="s">
        <v>1049</v>
      </c>
      <c r="AY218" s="748" t="s">
        <v>1049</v>
      </c>
      <c r="AZ218" s="748" t="s">
        <v>1049</v>
      </c>
      <c r="BA218" s="748" t="s">
        <v>1049</v>
      </c>
      <c r="BB218" s="749" t="s">
        <v>1049</v>
      </c>
    </row>
    <row r="219" spans="2:54" ht="15.75" thickBot="1" x14ac:dyDescent="0.3">
      <c r="B219" s="752"/>
      <c r="C219" s="753"/>
      <c r="D219" s="753"/>
      <c r="E219" s="753"/>
      <c r="F219" s="753"/>
      <c r="G219" s="753"/>
      <c r="H219" s="753"/>
      <c r="I219" s="753"/>
      <c r="K219" s="752"/>
      <c r="L219" s="753"/>
      <c r="M219" s="753"/>
      <c r="N219" s="753"/>
      <c r="O219" s="753"/>
      <c r="P219" s="753"/>
      <c r="Q219" s="753"/>
      <c r="R219" s="753"/>
      <c r="T219" s="754"/>
      <c r="U219" s="753"/>
      <c r="V219" s="753"/>
      <c r="W219" s="753"/>
      <c r="X219" s="753"/>
      <c r="Y219" s="753"/>
      <c r="Z219" s="753"/>
      <c r="AA219" s="753"/>
      <c r="AC219" s="755"/>
      <c r="AD219" s="753"/>
      <c r="AE219" s="753"/>
      <c r="AF219" s="753"/>
      <c r="AG219" s="753"/>
      <c r="AH219" s="753"/>
      <c r="AI219" s="753"/>
      <c r="AJ219" s="753"/>
      <c r="AL219" s="755"/>
      <c r="AM219" s="753"/>
      <c r="AN219" s="753"/>
      <c r="AO219" s="753"/>
      <c r="AP219" s="753"/>
      <c r="AQ219" s="753"/>
      <c r="AR219" s="753"/>
      <c r="AS219" s="753"/>
      <c r="AU219" s="755"/>
      <c r="AV219" s="753"/>
      <c r="AW219" s="753"/>
      <c r="AX219" s="753"/>
      <c r="AY219" s="753"/>
      <c r="AZ219" s="753"/>
      <c r="BA219" s="753"/>
      <c r="BB219" s="753"/>
    </row>
    <row r="220" spans="2:54" ht="15.75" thickBot="1" x14ac:dyDescent="0.3">
      <c r="B220" s="726" t="s">
        <v>1046</v>
      </c>
      <c r="C220" s="756" t="s">
        <v>187</v>
      </c>
      <c r="D220" s="756" t="s">
        <v>214</v>
      </c>
      <c r="E220" s="756" t="s">
        <v>234</v>
      </c>
      <c r="F220" s="756" t="s">
        <v>243</v>
      </c>
      <c r="G220" s="756" t="s">
        <v>251</v>
      </c>
      <c r="H220" s="756" t="s">
        <v>259</v>
      </c>
      <c r="I220" s="757" t="s">
        <v>266</v>
      </c>
      <c r="K220" s="726" t="s">
        <v>1046</v>
      </c>
      <c r="L220" s="756" t="s">
        <v>187</v>
      </c>
      <c r="M220" s="756" t="s">
        <v>214</v>
      </c>
      <c r="N220" s="756" t="s">
        <v>234</v>
      </c>
      <c r="O220" s="756" t="s">
        <v>243</v>
      </c>
      <c r="P220" s="756" t="s">
        <v>251</v>
      </c>
      <c r="Q220" s="756" t="s">
        <v>259</v>
      </c>
      <c r="R220" s="757" t="s">
        <v>266</v>
      </c>
      <c r="T220" s="729" t="s">
        <v>1046</v>
      </c>
      <c r="U220" s="756" t="s">
        <v>187</v>
      </c>
      <c r="V220" s="756" t="s">
        <v>214</v>
      </c>
      <c r="W220" s="756" t="s">
        <v>234</v>
      </c>
      <c r="X220" s="756" t="s">
        <v>243</v>
      </c>
      <c r="Y220" s="756" t="s">
        <v>251</v>
      </c>
      <c r="Z220" s="756" t="s">
        <v>259</v>
      </c>
      <c r="AA220" s="757" t="s">
        <v>266</v>
      </c>
      <c r="AC220" s="730" t="s">
        <v>1046</v>
      </c>
      <c r="AD220" s="756" t="s">
        <v>187</v>
      </c>
      <c r="AE220" s="756" t="s">
        <v>214</v>
      </c>
      <c r="AF220" s="756" t="s">
        <v>234</v>
      </c>
      <c r="AG220" s="756" t="s">
        <v>243</v>
      </c>
      <c r="AH220" s="756" t="s">
        <v>251</v>
      </c>
      <c r="AI220" s="756" t="s">
        <v>259</v>
      </c>
      <c r="AJ220" s="757" t="s">
        <v>266</v>
      </c>
      <c r="AL220" s="730" t="s">
        <v>1046</v>
      </c>
      <c r="AM220" s="756" t="s">
        <v>187</v>
      </c>
      <c r="AN220" s="756" t="s">
        <v>214</v>
      </c>
      <c r="AO220" s="756" t="s">
        <v>234</v>
      </c>
      <c r="AP220" s="756" t="s">
        <v>243</v>
      </c>
      <c r="AQ220" s="756" t="s">
        <v>251</v>
      </c>
      <c r="AR220" s="756" t="s">
        <v>259</v>
      </c>
      <c r="AS220" s="757" t="s">
        <v>266</v>
      </c>
      <c r="AU220" s="730" t="s">
        <v>1046</v>
      </c>
      <c r="AV220" s="756" t="s">
        <v>187</v>
      </c>
      <c r="AW220" s="756" t="s">
        <v>214</v>
      </c>
      <c r="AX220" s="756" t="s">
        <v>234</v>
      </c>
      <c r="AY220" s="756" t="s">
        <v>243</v>
      </c>
      <c r="AZ220" s="756" t="s">
        <v>251</v>
      </c>
      <c r="BA220" s="756" t="s">
        <v>259</v>
      </c>
      <c r="BB220" s="757" t="s">
        <v>266</v>
      </c>
    </row>
    <row r="221" spans="2:54" x14ac:dyDescent="0.25">
      <c r="B221" s="731" t="s">
        <v>186</v>
      </c>
      <c r="C221" s="732">
        <v>-26</v>
      </c>
      <c r="D221" s="733">
        <v>-21</v>
      </c>
      <c r="E221" s="733">
        <v>-20</v>
      </c>
      <c r="F221" s="733">
        <v>-21</v>
      </c>
      <c r="G221" s="733">
        <v>-26</v>
      </c>
      <c r="H221" s="733">
        <v>-29</v>
      </c>
      <c r="I221" s="734">
        <v>-29</v>
      </c>
      <c r="K221" s="731" t="s">
        <v>186</v>
      </c>
      <c r="L221" s="732">
        <v>-29</v>
      </c>
      <c r="M221" s="733">
        <v>-28</v>
      </c>
      <c r="N221" s="733">
        <v>-28</v>
      </c>
      <c r="O221" s="733">
        <v>-24</v>
      </c>
      <c r="P221" s="733">
        <v>-24</v>
      </c>
      <c r="Q221" s="733">
        <v>-27</v>
      </c>
      <c r="R221" s="734">
        <v>-26</v>
      </c>
      <c r="T221" s="735" t="s">
        <v>186</v>
      </c>
      <c r="U221" s="732">
        <v>-36</v>
      </c>
      <c r="V221" s="733">
        <v>-35</v>
      </c>
      <c r="W221" s="733">
        <v>-36</v>
      </c>
      <c r="X221" s="733">
        <v>-39</v>
      </c>
      <c r="Y221" s="733">
        <v>-39</v>
      </c>
      <c r="Z221" s="733">
        <v>-36</v>
      </c>
      <c r="AA221" s="734">
        <v>-36</v>
      </c>
      <c r="AC221" s="736" t="s">
        <v>186</v>
      </c>
      <c r="AD221" s="732">
        <v>-39</v>
      </c>
      <c r="AE221" s="733">
        <v>-39</v>
      </c>
      <c r="AF221" s="733">
        <v>-40</v>
      </c>
      <c r="AG221" s="733">
        <v>-37</v>
      </c>
      <c r="AH221" s="733">
        <v>-39</v>
      </c>
      <c r="AI221" s="733">
        <v>-38</v>
      </c>
      <c r="AJ221" s="734">
        <v>-37</v>
      </c>
      <c r="AL221" s="736" t="s">
        <v>186</v>
      </c>
      <c r="AM221" s="732"/>
      <c r="AN221" s="733"/>
      <c r="AO221" s="733">
        <v>-24</v>
      </c>
      <c r="AP221" s="733">
        <v>-22</v>
      </c>
      <c r="AQ221" s="733">
        <v>-18</v>
      </c>
      <c r="AR221" s="733">
        <v>-19</v>
      </c>
      <c r="AS221" s="734">
        <v>-18</v>
      </c>
      <c r="AU221" s="736" t="s">
        <v>186</v>
      </c>
      <c r="AV221" s="732">
        <v>-35</v>
      </c>
      <c r="AW221" s="733">
        <v>-35</v>
      </c>
      <c r="AX221" s="733">
        <v>-34</v>
      </c>
      <c r="AY221" s="733">
        <v>-36</v>
      </c>
      <c r="AZ221" s="733">
        <v>-40</v>
      </c>
      <c r="BA221" s="733">
        <v>-39</v>
      </c>
      <c r="BB221" s="734">
        <v>-40</v>
      </c>
    </row>
    <row r="222" spans="2:54" x14ac:dyDescent="0.25">
      <c r="B222" s="737" t="s">
        <v>213</v>
      </c>
      <c r="C222" s="738">
        <v>-28</v>
      </c>
      <c r="D222" s="739">
        <v>-26</v>
      </c>
      <c r="E222" s="739">
        <v>-24</v>
      </c>
      <c r="F222" s="739">
        <v>-21</v>
      </c>
      <c r="G222" s="739">
        <v>-25</v>
      </c>
      <c r="H222" s="739">
        <v>-26</v>
      </c>
      <c r="I222" s="740">
        <v>-26</v>
      </c>
      <c r="K222" s="737" t="s">
        <v>213</v>
      </c>
      <c r="L222" s="738">
        <v>-24</v>
      </c>
      <c r="M222" s="739">
        <v>-28</v>
      </c>
      <c r="N222" s="739">
        <v>-26</v>
      </c>
      <c r="O222" s="739">
        <v>-23</v>
      </c>
      <c r="P222" s="739">
        <v>-23</v>
      </c>
      <c r="Q222" s="739">
        <v>-24</v>
      </c>
      <c r="R222" s="740">
        <v>-27</v>
      </c>
      <c r="T222" s="741" t="s">
        <v>213</v>
      </c>
      <c r="U222" s="738">
        <v>-36</v>
      </c>
      <c r="V222" s="739">
        <v>-40</v>
      </c>
      <c r="W222" s="739">
        <v>-38</v>
      </c>
      <c r="X222" s="739">
        <v>-40</v>
      </c>
      <c r="Y222" s="739">
        <v>-40</v>
      </c>
      <c r="Z222" s="739">
        <v>-36</v>
      </c>
      <c r="AA222" s="740">
        <v>-37</v>
      </c>
      <c r="AC222" s="742" t="s">
        <v>213</v>
      </c>
      <c r="AD222" s="738">
        <v>-36</v>
      </c>
      <c r="AE222" s="739">
        <v>-39</v>
      </c>
      <c r="AF222" s="739">
        <v>-37</v>
      </c>
      <c r="AG222" s="739">
        <v>-37</v>
      </c>
      <c r="AH222" s="739">
        <v>-38</v>
      </c>
      <c r="AI222" s="739">
        <v>-39</v>
      </c>
      <c r="AJ222" s="740">
        <v>-38</v>
      </c>
      <c r="AL222" s="742" t="s">
        <v>213</v>
      </c>
      <c r="AM222" s="738"/>
      <c r="AN222" s="739"/>
      <c r="AO222" s="739">
        <v>-20</v>
      </c>
      <c r="AP222" s="739">
        <v>-24</v>
      </c>
      <c r="AQ222" s="739">
        <v>-25</v>
      </c>
      <c r="AR222" s="739">
        <v>-21</v>
      </c>
      <c r="AS222" s="740">
        <v>-19</v>
      </c>
      <c r="AU222" s="742" t="s">
        <v>213</v>
      </c>
      <c r="AV222" s="738">
        <v>-38</v>
      </c>
      <c r="AW222" s="739">
        <v>-34</v>
      </c>
      <c r="AX222" s="739">
        <v>-36</v>
      </c>
      <c r="AY222" s="739">
        <v>-40</v>
      </c>
      <c r="AZ222" s="739">
        <v>-39</v>
      </c>
      <c r="BA222" s="739">
        <v>-38</v>
      </c>
      <c r="BB222" s="740">
        <v>-39</v>
      </c>
    </row>
    <row r="223" spans="2:54" x14ac:dyDescent="0.25">
      <c r="B223" s="737" t="s">
        <v>233</v>
      </c>
      <c r="C223" s="743">
        <v>-27</v>
      </c>
      <c r="D223" s="744">
        <v>-23</v>
      </c>
      <c r="E223" s="744">
        <v>-22</v>
      </c>
      <c r="F223" s="744">
        <v>-20</v>
      </c>
      <c r="G223" s="744">
        <v>-24</v>
      </c>
      <c r="H223" s="744">
        <v>-26</v>
      </c>
      <c r="I223" s="745">
        <v>-28</v>
      </c>
      <c r="K223" s="737" t="s">
        <v>233</v>
      </c>
      <c r="L223" s="743">
        <v>-23</v>
      </c>
      <c r="M223" s="744">
        <v>-22</v>
      </c>
      <c r="N223" s="744">
        <v>-22</v>
      </c>
      <c r="O223" s="744">
        <v>-22</v>
      </c>
      <c r="P223" s="744">
        <v>-24</v>
      </c>
      <c r="Q223" s="744">
        <v>-24</v>
      </c>
      <c r="R223" s="745">
        <v>-26</v>
      </c>
      <c r="T223" s="741" t="s">
        <v>233</v>
      </c>
      <c r="U223" s="743">
        <v>-36</v>
      </c>
      <c r="V223" s="744">
        <v>-35</v>
      </c>
      <c r="W223" s="744">
        <v>-36</v>
      </c>
      <c r="X223" s="744">
        <v>-38</v>
      </c>
      <c r="Y223" s="744">
        <v>-40</v>
      </c>
      <c r="Z223" s="744">
        <v>-39</v>
      </c>
      <c r="AA223" s="745">
        <v>-36</v>
      </c>
      <c r="AC223" s="742" t="s">
        <v>233</v>
      </c>
      <c r="AD223" s="743">
        <v>-36</v>
      </c>
      <c r="AE223" s="744">
        <v>-36</v>
      </c>
      <c r="AF223" s="744">
        <v>-36</v>
      </c>
      <c r="AG223" s="744">
        <v>-35</v>
      </c>
      <c r="AH223" s="744">
        <v>-38</v>
      </c>
      <c r="AI223" s="744">
        <v>-36</v>
      </c>
      <c r="AJ223" s="745">
        <v>-37</v>
      </c>
      <c r="AL223" s="742" t="s">
        <v>233</v>
      </c>
      <c r="AM223" s="743"/>
      <c r="AN223" s="744"/>
      <c r="AO223" s="744">
        <v>-22</v>
      </c>
      <c r="AP223" s="744">
        <v>-23</v>
      </c>
      <c r="AQ223" s="744">
        <v>-22</v>
      </c>
      <c r="AR223" s="744">
        <v>-21</v>
      </c>
      <c r="AS223" s="745">
        <v>-21</v>
      </c>
      <c r="AU223" s="742" t="s">
        <v>233</v>
      </c>
      <c r="AV223" s="743">
        <v>-36</v>
      </c>
      <c r="AW223" s="744">
        <v>-36</v>
      </c>
      <c r="AX223" s="744">
        <v>-39</v>
      </c>
      <c r="AY223" s="744">
        <v>-38</v>
      </c>
      <c r="AZ223" s="744">
        <v>-38</v>
      </c>
      <c r="BA223" s="744">
        <v>-38</v>
      </c>
      <c r="BB223" s="745">
        <v>-39</v>
      </c>
    </row>
    <row r="224" spans="2:54" x14ac:dyDescent="0.25">
      <c r="B224" s="737" t="s">
        <v>215</v>
      </c>
      <c r="C224" s="743">
        <v>-21</v>
      </c>
      <c r="D224" s="744">
        <v>-21</v>
      </c>
      <c r="E224" s="744">
        <v>-19</v>
      </c>
      <c r="F224" s="744">
        <v>-18</v>
      </c>
      <c r="G224" s="744">
        <v>-20</v>
      </c>
      <c r="H224" s="744">
        <v>-22</v>
      </c>
      <c r="I224" s="745">
        <v>-26</v>
      </c>
      <c r="K224" s="737" t="s">
        <v>215</v>
      </c>
      <c r="L224" s="743">
        <v>-20</v>
      </c>
      <c r="M224" s="744">
        <v>-19</v>
      </c>
      <c r="N224" s="744">
        <v>-19</v>
      </c>
      <c r="O224" s="744">
        <v>-20</v>
      </c>
      <c r="P224" s="744">
        <v>-20</v>
      </c>
      <c r="Q224" s="744">
        <v>-24</v>
      </c>
      <c r="R224" s="745">
        <v>-28</v>
      </c>
      <c r="T224" s="741" t="s">
        <v>215</v>
      </c>
      <c r="U224" s="743">
        <v>-36</v>
      </c>
      <c r="V224" s="744">
        <v>-37</v>
      </c>
      <c r="W224" s="744">
        <v>-39</v>
      </c>
      <c r="X224" s="744">
        <v>-39</v>
      </c>
      <c r="Y224" s="744">
        <v>-38</v>
      </c>
      <c r="Z224" s="744">
        <v>-35</v>
      </c>
      <c r="AA224" s="745">
        <v>-36</v>
      </c>
      <c r="AC224" s="742" t="s">
        <v>215</v>
      </c>
      <c r="AD224" s="743">
        <v>-36</v>
      </c>
      <c r="AE224" s="744">
        <v>-37</v>
      </c>
      <c r="AF224" s="744">
        <v>-36</v>
      </c>
      <c r="AG224" s="744">
        <v>-37</v>
      </c>
      <c r="AH224" s="744">
        <v>-37</v>
      </c>
      <c r="AI224" s="744">
        <v>-36</v>
      </c>
      <c r="AJ224" s="745">
        <v>-38</v>
      </c>
      <c r="AL224" s="742" t="s">
        <v>215</v>
      </c>
      <c r="AM224" s="743"/>
      <c r="AN224" s="744">
        <v>-23</v>
      </c>
      <c r="AO224" s="744">
        <v>-22</v>
      </c>
      <c r="AP224" s="744">
        <v>-22</v>
      </c>
      <c r="AQ224" s="744">
        <v>-20</v>
      </c>
      <c r="AR224" s="744">
        <v>-19</v>
      </c>
      <c r="AS224" s="745">
        <v>-19</v>
      </c>
      <c r="AU224" s="742" t="s">
        <v>215</v>
      </c>
      <c r="AV224" s="743">
        <v>-34</v>
      </c>
      <c r="AW224" s="744">
        <v>-40</v>
      </c>
      <c r="AX224" s="744">
        <v>-40</v>
      </c>
      <c r="AY224" s="744">
        <v>-39</v>
      </c>
      <c r="AZ224" s="744">
        <v>-40</v>
      </c>
      <c r="BA224" s="744">
        <v>-34</v>
      </c>
      <c r="BB224" s="745">
        <v>-37</v>
      </c>
    </row>
    <row r="225" spans="2:54" x14ac:dyDescent="0.25">
      <c r="B225" s="737" t="s">
        <v>250</v>
      </c>
      <c r="C225" s="743">
        <v>-18</v>
      </c>
      <c r="D225" s="744">
        <v>-18</v>
      </c>
      <c r="E225" s="744">
        <v>-18</v>
      </c>
      <c r="F225" s="744">
        <v>-17</v>
      </c>
      <c r="G225" s="744">
        <v>-16</v>
      </c>
      <c r="H225" s="744">
        <v>-19</v>
      </c>
      <c r="I225" s="745">
        <v>-22</v>
      </c>
      <c r="K225" s="737" t="s">
        <v>250</v>
      </c>
      <c r="L225" s="743">
        <v>-21</v>
      </c>
      <c r="M225" s="744">
        <v>-18</v>
      </c>
      <c r="N225" s="744">
        <v>-18</v>
      </c>
      <c r="O225" s="744">
        <v>-18</v>
      </c>
      <c r="P225" s="744">
        <v>-17</v>
      </c>
      <c r="Q225" s="744">
        <v>-23</v>
      </c>
      <c r="R225" s="745">
        <v>-24</v>
      </c>
      <c r="T225" s="741" t="s">
        <v>250</v>
      </c>
      <c r="U225" s="743">
        <v>-35</v>
      </c>
      <c r="V225" s="744">
        <v>-32</v>
      </c>
      <c r="W225" s="744">
        <v>-33</v>
      </c>
      <c r="X225" s="744">
        <v>-33</v>
      </c>
      <c r="Y225" s="744">
        <v>-31</v>
      </c>
      <c r="Z225" s="744">
        <v>-30</v>
      </c>
      <c r="AA225" s="745">
        <v>-33</v>
      </c>
      <c r="AC225" s="742" t="s">
        <v>250</v>
      </c>
      <c r="AD225" s="743">
        <v>-37</v>
      </c>
      <c r="AE225" s="744">
        <v>-37</v>
      </c>
      <c r="AF225" s="744">
        <v>-36</v>
      </c>
      <c r="AG225" s="744">
        <v>-36</v>
      </c>
      <c r="AH225" s="744">
        <v>-34</v>
      </c>
      <c r="AI225" s="744">
        <v>-36</v>
      </c>
      <c r="AJ225" s="745">
        <v>-36</v>
      </c>
      <c r="AL225" s="742" t="s">
        <v>250</v>
      </c>
      <c r="AM225" s="743"/>
      <c r="AN225" s="744">
        <v>-18</v>
      </c>
      <c r="AO225" s="744">
        <v>-16</v>
      </c>
      <c r="AP225" s="744">
        <v>-15</v>
      </c>
      <c r="AQ225" s="744">
        <v>-16</v>
      </c>
      <c r="AR225" s="744">
        <v>-16</v>
      </c>
      <c r="AS225" s="745">
        <v>-21</v>
      </c>
      <c r="AU225" s="742" t="s">
        <v>250</v>
      </c>
      <c r="AV225" s="743">
        <v>-32</v>
      </c>
      <c r="AW225" s="744">
        <v>-34</v>
      </c>
      <c r="AX225" s="744">
        <v>-36</v>
      </c>
      <c r="AY225" s="744">
        <v>-36</v>
      </c>
      <c r="AZ225" s="744">
        <v>-35</v>
      </c>
      <c r="BA225" s="744">
        <v>-33</v>
      </c>
      <c r="BB225" s="745">
        <v>-34</v>
      </c>
    </row>
    <row r="226" spans="2:54" x14ac:dyDescent="0.25">
      <c r="B226" s="737" t="s">
        <v>258</v>
      </c>
      <c r="C226" s="743">
        <v>-16</v>
      </c>
      <c r="D226" s="744">
        <v>-19</v>
      </c>
      <c r="E226" s="744">
        <v>-16</v>
      </c>
      <c r="F226" s="744">
        <v>-15</v>
      </c>
      <c r="G226" s="744">
        <v>-14</v>
      </c>
      <c r="H226" s="744">
        <v>-21</v>
      </c>
      <c r="I226" s="745">
        <v>-23</v>
      </c>
      <c r="K226" s="737" t="s">
        <v>258</v>
      </c>
      <c r="L226" s="743">
        <v>-21</v>
      </c>
      <c r="M226" s="744">
        <v>-20</v>
      </c>
      <c r="N226" s="744">
        <v>-19</v>
      </c>
      <c r="O226" s="744">
        <v>-19</v>
      </c>
      <c r="P226" s="744">
        <v>-17</v>
      </c>
      <c r="Q226" s="744">
        <v>-19</v>
      </c>
      <c r="R226" s="745">
        <v>-19</v>
      </c>
      <c r="T226" s="741" t="s">
        <v>258</v>
      </c>
      <c r="U226" s="743">
        <v>-32</v>
      </c>
      <c r="V226" s="744">
        <v>-30</v>
      </c>
      <c r="W226" s="744">
        <v>-29</v>
      </c>
      <c r="X226" s="744">
        <v>-31</v>
      </c>
      <c r="Y226" s="744">
        <v>-29</v>
      </c>
      <c r="Z226" s="744">
        <v>-33</v>
      </c>
      <c r="AA226" s="745">
        <v>-31</v>
      </c>
      <c r="AC226" s="742" t="s">
        <v>258</v>
      </c>
      <c r="AD226" s="743">
        <v>-33</v>
      </c>
      <c r="AE226" s="744">
        <v>-33</v>
      </c>
      <c r="AF226" s="744">
        <v>-34</v>
      </c>
      <c r="AG226" s="744">
        <v>-34</v>
      </c>
      <c r="AH226" s="744">
        <v>-34</v>
      </c>
      <c r="AI226" s="744">
        <v>-35</v>
      </c>
      <c r="AJ226" s="745">
        <v>-36</v>
      </c>
      <c r="AL226" s="742" t="s">
        <v>258</v>
      </c>
      <c r="AM226" s="743"/>
      <c r="AN226" s="744">
        <v>-18</v>
      </c>
      <c r="AO226" s="744">
        <v>-18</v>
      </c>
      <c r="AP226" s="744">
        <v>-17</v>
      </c>
      <c r="AQ226" s="744">
        <v>-16</v>
      </c>
      <c r="AR226" s="744">
        <v>-19</v>
      </c>
      <c r="AS226" s="745">
        <v>-18</v>
      </c>
      <c r="AU226" s="742" t="s">
        <v>258</v>
      </c>
      <c r="AV226" s="743">
        <v>-31</v>
      </c>
      <c r="AW226" s="744">
        <v>-33</v>
      </c>
      <c r="AX226" s="744">
        <v>-32</v>
      </c>
      <c r="AY226" s="744">
        <v>-31</v>
      </c>
      <c r="AZ226" s="744">
        <v>-30</v>
      </c>
      <c r="BA226" s="744">
        <v>-34</v>
      </c>
      <c r="BB226" s="745">
        <v>-35</v>
      </c>
    </row>
    <row r="227" spans="2:54" x14ac:dyDescent="0.25">
      <c r="B227" s="737" t="s">
        <v>265</v>
      </c>
      <c r="C227" s="743">
        <v>-16</v>
      </c>
      <c r="D227" s="744">
        <v>-15</v>
      </c>
      <c r="E227" s="744">
        <v>-14</v>
      </c>
      <c r="F227" s="744">
        <v>-14</v>
      </c>
      <c r="G227" s="744">
        <v>-12</v>
      </c>
      <c r="H227" s="744">
        <v>-18</v>
      </c>
      <c r="I227" s="745">
        <v>-22</v>
      </c>
      <c r="K227" s="737" t="s">
        <v>265</v>
      </c>
      <c r="L227" s="743">
        <v>-20</v>
      </c>
      <c r="M227" s="744">
        <v>-19</v>
      </c>
      <c r="N227" s="744">
        <v>-21</v>
      </c>
      <c r="O227" s="744">
        <v>-19</v>
      </c>
      <c r="P227" s="744">
        <v>-18</v>
      </c>
      <c r="Q227" s="744">
        <v>-19</v>
      </c>
      <c r="R227" s="745">
        <v>-21</v>
      </c>
      <c r="T227" s="741" t="s">
        <v>265</v>
      </c>
      <c r="U227" s="743">
        <v>-30</v>
      </c>
      <c r="V227" s="744">
        <v>-34</v>
      </c>
      <c r="W227" s="744">
        <v>-33</v>
      </c>
      <c r="X227" s="744">
        <v>-32</v>
      </c>
      <c r="Y227" s="744">
        <v>-31</v>
      </c>
      <c r="Z227" s="744">
        <v>-31</v>
      </c>
      <c r="AA227" s="745">
        <v>-32</v>
      </c>
      <c r="AC227" s="742" t="s">
        <v>265</v>
      </c>
      <c r="AD227" s="743">
        <v>-33</v>
      </c>
      <c r="AE227" s="744">
        <v>-34</v>
      </c>
      <c r="AF227" s="744">
        <v>-36</v>
      </c>
      <c r="AG227" s="744">
        <v>-35</v>
      </c>
      <c r="AH227" s="744">
        <v>-34</v>
      </c>
      <c r="AI227" s="744">
        <v>-34</v>
      </c>
      <c r="AJ227" s="745">
        <v>-36</v>
      </c>
      <c r="AL227" s="742" t="s">
        <v>265</v>
      </c>
      <c r="AM227" s="743"/>
      <c r="AN227" s="744">
        <v>-19</v>
      </c>
      <c r="AO227" s="744">
        <v>-18</v>
      </c>
      <c r="AP227" s="744">
        <v>-19</v>
      </c>
      <c r="AQ227" s="744">
        <v>-18</v>
      </c>
      <c r="AR227" s="744">
        <v>-18</v>
      </c>
      <c r="AS227" s="745">
        <v>-17</v>
      </c>
      <c r="AU227" s="742" t="s">
        <v>265</v>
      </c>
      <c r="AV227" s="743">
        <v>-29</v>
      </c>
      <c r="AW227" s="744">
        <v>-29</v>
      </c>
      <c r="AX227" s="744">
        <v>-30</v>
      </c>
      <c r="AY227" s="744">
        <v>-32</v>
      </c>
      <c r="AZ227" s="744">
        <v>-31</v>
      </c>
      <c r="BA227" s="744">
        <v>-32</v>
      </c>
      <c r="BB227" s="745">
        <v>-31</v>
      </c>
    </row>
    <row r="228" spans="2:54" x14ac:dyDescent="0.25">
      <c r="B228" s="737" t="s">
        <v>273</v>
      </c>
      <c r="C228" s="743">
        <v>-17</v>
      </c>
      <c r="D228" s="744">
        <v>-17</v>
      </c>
      <c r="E228" s="744">
        <v>-16</v>
      </c>
      <c r="F228" s="744">
        <v>-16</v>
      </c>
      <c r="G228" s="744">
        <v>-17</v>
      </c>
      <c r="H228" s="744">
        <v>-16</v>
      </c>
      <c r="I228" s="745">
        <v>-18</v>
      </c>
      <c r="K228" s="737" t="s">
        <v>273</v>
      </c>
      <c r="L228" s="743">
        <v>-25</v>
      </c>
      <c r="M228" s="744">
        <v>-23</v>
      </c>
      <c r="N228" s="744">
        <v>-23</v>
      </c>
      <c r="O228" s="744">
        <v>-22</v>
      </c>
      <c r="P228" s="744">
        <v>-28</v>
      </c>
      <c r="Q228" s="744">
        <v>-28</v>
      </c>
      <c r="R228" s="745">
        <v>-26</v>
      </c>
      <c r="T228" s="741" t="s">
        <v>273</v>
      </c>
      <c r="U228" s="743">
        <v>-29</v>
      </c>
      <c r="V228" s="744">
        <v>-27</v>
      </c>
      <c r="W228" s="744">
        <v>-28</v>
      </c>
      <c r="X228" s="744">
        <v>-28</v>
      </c>
      <c r="Y228" s="744">
        <v>-29</v>
      </c>
      <c r="Z228" s="744">
        <v>-30</v>
      </c>
      <c r="AA228" s="745">
        <v>-28</v>
      </c>
      <c r="AC228" s="742" t="s">
        <v>273</v>
      </c>
      <c r="AD228" s="743">
        <v>-33</v>
      </c>
      <c r="AE228" s="744">
        <v>-32</v>
      </c>
      <c r="AF228" s="744">
        <v>-32</v>
      </c>
      <c r="AG228" s="744">
        <v>-35</v>
      </c>
      <c r="AH228" s="744">
        <v>-35</v>
      </c>
      <c r="AI228" s="744">
        <v>-37</v>
      </c>
      <c r="AJ228" s="745">
        <v>-35</v>
      </c>
      <c r="AL228" s="742" t="s">
        <v>273</v>
      </c>
      <c r="AM228" s="743"/>
      <c r="AN228" s="744">
        <v>-20</v>
      </c>
      <c r="AO228" s="744">
        <v>-19</v>
      </c>
      <c r="AP228" s="744">
        <v>-19</v>
      </c>
      <c r="AQ228" s="744">
        <v>-19</v>
      </c>
      <c r="AR228" s="744">
        <v>-17</v>
      </c>
      <c r="AS228" s="745">
        <v>-17</v>
      </c>
      <c r="AU228" s="742" t="s">
        <v>273</v>
      </c>
      <c r="AV228" s="743">
        <v>-28</v>
      </c>
      <c r="AW228" s="744">
        <v>-29</v>
      </c>
      <c r="AX228" s="744">
        <v>-32</v>
      </c>
      <c r="AY228" s="744">
        <v>-32</v>
      </c>
      <c r="AZ228" s="744">
        <v>-35</v>
      </c>
      <c r="BA228" s="744">
        <v>-34</v>
      </c>
      <c r="BB228" s="745">
        <v>-33</v>
      </c>
    </row>
    <row r="229" spans="2:54" x14ac:dyDescent="0.25">
      <c r="B229" s="737" t="s">
        <v>279</v>
      </c>
      <c r="C229" s="743">
        <v>-17</v>
      </c>
      <c r="D229" s="744">
        <v>-17</v>
      </c>
      <c r="E229" s="744">
        <v>-15</v>
      </c>
      <c r="F229" s="744">
        <v>-14</v>
      </c>
      <c r="G229" s="744">
        <v>-15</v>
      </c>
      <c r="H229" s="744">
        <v>-15</v>
      </c>
      <c r="I229" s="745">
        <v>-20</v>
      </c>
      <c r="K229" s="737" t="s">
        <v>279</v>
      </c>
      <c r="L229" s="743">
        <v>-22</v>
      </c>
      <c r="M229" s="744">
        <v>-22</v>
      </c>
      <c r="N229" s="744">
        <v>-23</v>
      </c>
      <c r="O229" s="744">
        <v>-26</v>
      </c>
      <c r="P229" s="744">
        <v>-24</v>
      </c>
      <c r="Q229" s="744">
        <v>-25</v>
      </c>
      <c r="R229" s="745">
        <v>-28</v>
      </c>
      <c r="T229" s="741" t="s">
        <v>279</v>
      </c>
      <c r="U229" s="743">
        <v>-25</v>
      </c>
      <c r="V229" s="744">
        <v>-25</v>
      </c>
      <c r="W229" s="744">
        <v>-26</v>
      </c>
      <c r="X229" s="744">
        <v>-25</v>
      </c>
      <c r="Y229" s="744">
        <v>-26</v>
      </c>
      <c r="Z229" s="744">
        <v>-27</v>
      </c>
      <c r="AA229" s="745">
        <v>-27</v>
      </c>
      <c r="AC229" s="742" t="s">
        <v>279</v>
      </c>
      <c r="AD229" s="743">
        <v>-35</v>
      </c>
      <c r="AE229" s="744">
        <v>-36</v>
      </c>
      <c r="AF229" s="744">
        <v>-35</v>
      </c>
      <c r="AG229" s="744">
        <v>-35</v>
      </c>
      <c r="AH229" s="744">
        <v>-34</v>
      </c>
      <c r="AI229" s="744">
        <v>-36</v>
      </c>
      <c r="AJ229" s="745">
        <v>-37</v>
      </c>
      <c r="AL229" s="742" t="s">
        <v>279</v>
      </c>
      <c r="AM229" s="743"/>
      <c r="AN229" s="744">
        <v>-18</v>
      </c>
      <c r="AO229" s="744">
        <v>-16</v>
      </c>
      <c r="AP229" s="744">
        <v>-16</v>
      </c>
      <c r="AQ229" s="744">
        <v>-15</v>
      </c>
      <c r="AR229" s="744">
        <v>-15</v>
      </c>
      <c r="AS229" s="745">
        <v>-17</v>
      </c>
      <c r="AU229" s="742" t="s">
        <v>279</v>
      </c>
      <c r="AV229" s="743">
        <v>-23</v>
      </c>
      <c r="AW229" s="744">
        <v>-25</v>
      </c>
      <c r="AX229" s="744">
        <v>-29</v>
      </c>
      <c r="AY229" s="744">
        <v>-28</v>
      </c>
      <c r="AZ229" s="744">
        <v>-31</v>
      </c>
      <c r="BA229" s="744">
        <v>-32</v>
      </c>
      <c r="BB229" s="745">
        <v>-30</v>
      </c>
    </row>
    <row r="230" spans="2:54" ht="15.75" thickBot="1" x14ac:dyDescent="0.3">
      <c r="B230" s="746" t="s">
        <v>285</v>
      </c>
      <c r="C230" s="747" t="s">
        <v>1049</v>
      </c>
      <c r="D230" s="748" t="s">
        <v>1049</v>
      </c>
      <c r="E230" s="748" t="s">
        <v>1049</v>
      </c>
      <c r="F230" s="748" t="s">
        <v>1049</v>
      </c>
      <c r="G230" s="748" t="s">
        <v>1049</v>
      </c>
      <c r="H230" s="748" t="s">
        <v>1049</v>
      </c>
      <c r="I230" s="749" t="s">
        <v>1049</v>
      </c>
      <c r="K230" s="746" t="s">
        <v>285</v>
      </c>
      <c r="L230" s="747" t="s">
        <v>1049</v>
      </c>
      <c r="M230" s="748" t="s">
        <v>1049</v>
      </c>
      <c r="N230" s="748" t="s">
        <v>1049</v>
      </c>
      <c r="O230" s="748" t="s">
        <v>1049</v>
      </c>
      <c r="P230" s="748" t="s">
        <v>1049</v>
      </c>
      <c r="Q230" s="748" t="s">
        <v>1049</v>
      </c>
      <c r="R230" s="749" t="s">
        <v>1049</v>
      </c>
      <c r="T230" s="750" t="s">
        <v>285</v>
      </c>
      <c r="U230" s="747" t="s">
        <v>1049</v>
      </c>
      <c r="V230" s="748" t="s">
        <v>1049</v>
      </c>
      <c r="W230" s="748" t="s">
        <v>1049</v>
      </c>
      <c r="X230" s="748" t="s">
        <v>1049</v>
      </c>
      <c r="Y230" s="748" t="s">
        <v>1049</v>
      </c>
      <c r="Z230" s="748" t="s">
        <v>1049</v>
      </c>
      <c r="AA230" s="749" t="s">
        <v>1049</v>
      </c>
      <c r="AC230" s="751" t="s">
        <v>285</v>
      </c>
      <c r="AD230" s="747" t="s">
        <v>1049</v>
      </c>
      <c r="AE230" s="748" t="s">
        <v>1049</v>
      </c>
      <c r="AF230" s="748" t="s">
        <v>1049</v>
      </c>
      <c r="AG230" s="748" t="s">
        <v>1049</v>
      </c>
      <c r="AH230" s="748" t="s">
        <v>1049</v>
      </c>
      <c r="AI230" s="748" t="s">
        <v>1049</v>
      </c>
      <c r="AJ230" s="749" t="s">
        <v>1049</v>
      </c>
      <c r="AL230" s="751" t="s">
        <v>285</v>
      </c>
      <c r="AM230" s="747" t="s">
        <v>1049</v>
      </c>
      <c r="AN230" s="748" t="s">
        <v>1049</v>
      </c>
      <c r="AO230" s="748" t="s">
        <v>1049</v>
      </c>
      <c r="AP230" s="748" t="s">
        <v>1049</v>
      </c>
      <c r="AQ230" s="748" t="s">
        <v>1049</v>
      </c>
      <c r="AR230" s="748" t="s">
        <v>1049</v>
      </c>
      <c r="AS230" s="749" t="s">
        <v>1049</v>
      </c>
      <c r="AU230" s="751" t="s">
        <v>285</v>
      </c>
      <c r="AV230" s="747" t="s">
        <v>1049</v>
      </c>
      <c r="AW230" s="748" t="s">
        <v>1049</v>
      </c>
      <c r="AX230" s="748" t="s">
        <v>1049</v>
      </c>
      <c r="AY230" s="748" t="s">
        <v>1049</v>
      </c>
      <c r="AZ230" s="748" t="s">
        <v>1049</v>
      </c>
      <c r="BA230" s="748" t="s">
        <v>1049</v>
      </c>
      <c r="BB230" s="749" t="s">
        <v>1049</v>
      </c>
    </row>
    <row r="231" spans="2:54" ht="15.75" thickBot="1" x14ac:dyDescent="0.3">
      <c r="B231" s="752"/>
      <c r="C231" s="753"/>
      <c r="D231" s="753"/>
      <c r="E231" s="753"/>
      <c r="F231" s="753"/>
      <c r="G231" s="753"/>
      <c r="H231" s="753"/>
      <c r="I231" s="753"/>
      <c r="K231" s="752"/>
      <c r="L231" s="753"/>
      <c r="M231" s="753"/>
      <c r="N231" s="753"/>
      <c r="O231" s="753"/>
      <c r="P231" s="753"/>
      <c r="Q231" s="753"/>
      <c r="R231" s="753"/>
      <c r="T231" s="754"/>
      <c r="U231" s="753"/>
      <c r="V231" s="753"/>
      <c r="W231" s="753"/>
      <c r="X231" s="753"/>
      <c r="Y231" s="753"/>
      <c r="Z231" s="753"/>
      <c r="AA231" s="753"/>
      <c r="AC231" s="755"/>
      <c r="AD231" s="753"/>
      <c r="AE231" s="753"/>
      <c r="AF231" s="753"/>
      <c r="AG231" s="753"/>
      <c r="AH231" s="753"/>
      <c r="AI231" s="753"/>
      <c r="AJ231" s="753"/>
      <c r="AL231" s="755"/>
      <c r="AM231" s="753"/>
      <c r="AN231" s="753"/>
      <c r="AO231" s="753"/>
      <c r="AP231" s="753"/>
      <c r="AQ231" s="753"/>
      <c r="AR231" s="753"/>
      <c r="AS231" s="753"/>
      <c r="AU231" s="755"/>
      <c r="AV231" s="753"/>
      <c r="AW231" s="753"/>
      <c r="AX231" s="753"/>
      <c r="AY231" s="753"/>
      <c r="AZ231" s="753"/>
      <c r="BA231" s="753"/>
      <c r="BB231" s="753"/>
    </row>
    <row r="232" spans="2:54" ht="15.75" thickBot="1" x14ac:dyDescent="0.3">
      <c r="B232" s="726" t="s">
        <v>1047</v>
      </c>
      <c r="C232" s="756" t="s">
        <v>187</v>
      </c>
      <c r="D232" s="756" t="s">
        <v>214</v>
      </c>
      <c r="E232" s="756" t="s">
        <v>234</v>
      </c>
      <c r="F232" s="756" t="s">
        <v>243</v>
      </c>
      <c r="G232" s="756" t="s">
        <v>251</v>
      </c>
      <c r="H232" s="756" t="s">
        <v>259</v>
      </c>
      <c r="I232" s="757" t="s">
        <v>266</v>
      </c>
      <c r="K232" s="726" t="s">
        <v>1047</v>
      </c>
      <c r="L232" s="756" t="s">
        <v>187</v>
      </c>
      <c r="M232" s="756" t="s">
        <v>214</v>
      </c>
      <c r="N232" s="756" t="s">
        <v>234</v>
      </c>
      <c r="O232" s="756" t="s">
        <v>243</v>
      </c>
      <c r="P232" s="756" t="s">
        <v>251</v>
      </c>
      <c r="Q232" s="756" t="s">
        <v>259</v>
      </c>
      <c r="R232" s="757" t="s">
        <v>266</v>
      </c>
      <c r="T232" s="729" t="s">
        <v>1047</v>
      </c>
      <c r="U232" s="756" t="s">
        <v>187</v>
      </c>
      <c r="V232" s="756" t="s">
        <v>214</v>
      </c>
      <c r="W232" s="756" t="s">
        <v>234</v>
      </c>
      <c r="X232" s="756" t="s">
        <v>243</v>
      </c>
      <c r="Y232" s="756" t="s">
        <v>251</v>
      </c>
      <c r="Z232" s="756" t="s">
        <v>259</v>
      </c>
      <c r="AA232" s="757" t="s">
        <v>266</v>
      </c>
      <c r="AC232" s="730" t="s">
        <v>1047</v>
      </c>
      <c r="AD232" s="756" t="s">
        <v>187</v>
      </c>
      <c r="AE232" s="756" t="s">
        <v>214</v>
      </c>
      <c r="AF232" s="756" t="s">
        <v>234</v>
      </c>
      <c r="AG232" s="756" t="s">
        <v>243</v>
      </c>
      <c r="AH232" s="756" t="s">
        <v>251</v>
      </c>
      <c r="AI232" s="756" t="s">
        <v>259</v>
      </c>
      <c r="AJ232" s="757" t="s">
        <v>266</v>
      </c>
      <c r="AL232" s="730" t="s">
        <v>1047</v>
      </c>
      <c r="AM232" s="756" t="s">
        <v>187</v>
      </c>
      <c r="AN232" s="756" t="s">
        <v>214</v>
      </c>
      <c r="AO232" s="756" t="s">
        <v>234</v>
      </c>
      <c r="AP232" s="756" t="s">
        <v>243</v>
      </c>
      <c r="AQ232" s="756" t="s">
        <v>251</v>
      </c>
      <c r="AR232" s="756" t="s">
        <v>259</v>
      </c>
      <c r="AS232" s="757" t="s">
        <v>266</v>
      </c>
      <c r="AU232" s="730" t="s">
        <v>1047</v>
      </c>
      <c r="AV232" s="756" t="s">
        <v>187</v>
      </c>
      <c r="AW232" s="756" t="s">
        <v>214</v>
      </c>
      <c r="AX232" s="756" t="s">
        <v>234</v>
      </c>
      <c r="AY232" s="756" t="s">
        <v>243</v>
      </c>
      <c r="AZ232" s="756" t="s">
        <v>251</v>
      </c>
      <c r="BA232" s="756" t="s">
        <v>259</v>
      </c>
      <c r="BB232" s="757" t="s">
        <v>266</v>
      </c>
    </row>
    <row r="233" spans="2:54" x14ac:dyDescent="0.25">
      <c r="B233" s="731" t="s">
        <v>186</v>
      </c>
      <c r="C233" s="732">
        <v>-23</v>
      </c>
      <c r="D233" s="733">
        <v>-18</v>
      </c>
      <c r="E233" s="733">
        <v>-17</v>
      </c>
      <c r="F233" s="733">
        <v>-18</v>
      </c>
      <c r="G233" s="733">
        <v>-23</v>
      </c>
      <c r="H233" s="733">
        <v>-26</v>
      </c>
      <c r="I233" s="734">
        <v>-26</v>
      </c>
      <c r="K233" s="731" t="s">
        <v>186</v>
      </c>
      <c r="L233" s="732">
        <v>-26</v>
      </c>
      <c r="M233" s="733">
        <v>-25</v>
      </c>
      <c r="N233" s="733">
        <v>-25</v>
      </c>
      <c r="O233" s="733">
        <v>-21</v>
      </c>
      <c r="P233" s="733">
        <v>-21</v>
      </c>
      <c r="Q233" s="733">
        <v>-24</v>
      </c>
      <c r="R233" s="734">
        <v>-23</v>
      </c>
      <c r="T233" s="735" t="s">
        <v>186</v>
      </c>
      <c r="U233" s="732">
        <v>-33</v>
      </c>
      <c r="V233" s="733">
        <v>-32</v>
      </c>
      <c r="W233" s="733">
        <v>-33</v>
      </c>
      <c r="X233" s="733">
        <v>-36</v>
      </c>
      <c r="Y233" s="733">
        <v>-36</v>
      </c>
      <c r="Z233" s="733">
        <v>-33</v>
      </c>
      <c r="AA233" s="734">
        <v>-33</v>
      </c>
      <c r="AC233" s="736" t="s">
        <v>186</v>
      </c>
      <c r="AD233" s="732">
        <v>-36</v>
      </c>
      <c r="AE233" s="733">
        <v>-36</v>
      </c>
      <c r="AF233" s="733">
        <v>-37</v>
      </c>
      <c r="AG233" s="733">
        <v>-34</v>
      </c>
      <c r="AH233" s="733">
        <v>-36</v>
      </c>
      <c r="AI233" s="733">
        <v>-35</v>
      </c>
      <c r="AJ233" s="734">
        <v>-34</v>
      </c>
      <c r="AL233" s="736" t="s">
        <v>186</v>
      </c>
      <c r="AM233" s="732"/>
      <c r="AN233" s="733"/>
      <c r="AO233" s="733">
        <v>-21</v>
      </c>
      <c r="AP233" s="733">
        <v>-19</v>
      </c>
      <c r="AQ233" s="733">
        <v>-15</v>
      </c>
      <c r="AR233" s="733">
        <v>-16</v>
      </c>
      <c r="AS233" s="734">
        <v>-15</v>
      </c>
      <c r="AU233" s="736" t="s">
        <v>186</v>
      </c>
      <c r="AV233" s="732">
        <v>-27</v>
      </c>
      <c r="AW233" s="733">
        <v>-27</v>
      </c>
      <c r="AX233" s="733">
        <v>-26</v>
      </c>
      <c r="AY233" s="733">
        <v>-28</v>
      </c>
      <c r="AZ233" s="733">
        <v>-32</v>
      </c>
      <c r="BA233" s="733">
        <v>-31</v>
      </c>
      <c r="BB233" s="734">
        <v>-32</v>
      </c>
    </row>
    <row r="234" spans="2:54" x14ac:dyDescent="0.25">
      <c r="B234" s="737" t="s">
        <v>213</v>
      </c>
      <c r="C234" s="738">
        <v>-25</v>
      </c>
      <c r="D234" s="739">
        <v>-23</v>
      </c>
      <c r="E234" s="739">
        <v>-21</v>
      </c>
      <c r="F234" s="739">
        <v>-18</v>
      </c>
      <c r="G234" s="739">
        <v>-22</v>
      </c>
      <c r="H234" s="739">
        <v>-23</v>
      </c>
      <c r="I234" s="740">
        <v>-23</v>
      </c>
      <c r="K234" s="737" t="s">
        <v>213</v>
      </c>
      <c r="L234" s="738">
        <v>-21</v>
      </c>
      <c r="M234" s="739">
        <v>-25</v>
      </c>
      <c r="N234" s="739">
        <v>-23</v>
      </c>
      <c r="O234" s="739">
        <v>-20</v>
      </c>
      <c r="P234" s="739">
        <v>-20</v>
      </c>
      <c r="Q234" s="739">
        <v>-21</v>
      </c>
      <c r="R234" s="740">
        <v>-24</v>
      </c>
      <c r="T234" s="741" t="s">
        <v>213</v>
      </c>
      <c r="U234" s="738">
        <v>-33</v>
      </c>
      <c r="V234" s="739">
        <v>-37</v>
      </c>
      <c r="W234" s="739">
        <v>-35</v>
      </c>
      <c r="X234" s="739">
        <v>-37</v>
      </c>
      <c r="Y234" s="739">
        <v>-37</v>
      </c>
      <c r="Z234" s="739">
        <v>-33</v>
      </c>
      <c r="AA234" s="740">
        <v>-34</v>
      </c>
      <c r="AC234" s="742" t="s">
        <v>213</v>
      </c>
      <c r="AD234" s="738">
        <v>-33</v>
      </c>
      <c r="AE234" s="739">
        <v>-36</v>
      </c>
      <c r="AF234" s="739">
        <v>-34</v>
      </c>
      <c r="AG234" s="739">
        <v>-34</v>
      </c>
      <c r="AH234" s="739">
        <v>-35</v>
      </c>
      <c r="AI234" s="739">
        <v>-36</v>
      </c>
      <c r="AJ234" s="740">
        <v>-35</v>
      </c>
      <c r="AL234" s="742" t="s">
        <v>213</v>
      </c>
      <c r="AM234" s="738"/>
      <c r="AN234" s="739"/>
      <c r="AO234" s="739">
        <v>-17</v>
      </c>
      <c r="AP234" s="739">
        <v>-21</v>
      </c>
      <c r="AQ234" s="739">
        <v>-22</v>
      </c>
      <c r="AR234" s="739">
        <v>-18</v>
      </c>
      <c r="AS234" s="740">
        <v>-16</v>
      </c>
      <c r="AU234" s="742" t="s">
        <v>213</v>
      </c>
      <c r="AV234" s="738">
        <v>-30</v>
      </c>
      <c r="AW234" s="739">
        <v>-26</v>
      </c>
      <c r="AX234" s="739">
        <v>-28</v>
      </c>
      <c r="AY234" s="739">
        <v>-32</v>
      </c>
      <c r="AZ234" s="739">
        <v>-31</v>
      </c>
      <c r="BA234" s="739">
        <v>-30</v>
      </c>
      <c r="BB234" s="740">
        <v>-31</v>
      </c>
    </row>
    <row r="235" spans="2:54" x14ac:dyDescent="0.25">
      <c r="B235" s="737" t="s">
        <v>233</v>
      </c>
      <c r="C235" s="743">
        <v>-24</v>
      </c>
      <c r="D235" s="744">
        <v>-20</v>
      </c>
      <c r="E235" s="744">
        <v>-19</v>
      </c>
      <c r="F235" s="744">
        <v>-17</v>
      </c>
      <c r="G235" s="744">
        <v>-21</v>
      </c>
      <c r="H235" s="744">
        <v>-23</v>
      </c>
      <c r="I235" s="745">
        <v>-25</v>
      </c>
      <c r="K235" s="737" t="s">
        <v>233</v>
      </c>
      <c r="L235" s="743">
        <v>-20</v>
      </c>
      <c r="M235" s="744">
        <v>-19</v>
      </c>
      <c r="N235" s="744">
        <v>-19</v>
      </c>
      <c r="O235" s="744">
        <v>-19</v>
      </c>
      <c r="P235" s="744">
        <v>-21</v>
      </c>
      <c r="Q235" s="744">
        <v>-21</v>
      </c>
      <c r="R235" s="745">
        <v>-23</v>
      </c>
      <c r="T235" s="741" t="s">
        <v>233</v>
      </c>
      <c r="U235" s="743">
        <v>-33</v>
      </c>
      <c r="V235" s="744">
        <v>-32</v>
      </c>
      <c r="W235" s="744">
        <v>-33</v>
      </c>
      <c r="X235" s="744">
        <v>-35</v>
      </c>
      <c r="Y235" s="744">
        <v>-37</v>
      </c>
      <c r="Z235" s="744">
        <v>-36</v>
      </c>
      <c r="AA235" s="745">
        <v>-33</v>
      </c>
      <c r="AC235" s="742" t="s">
        <v>233</v>
      </c>
      <c r="AD235" s="743">
        <v>-33</v>
      </c>
      <c r="AE235" s="744">
        <v>-33</v>
      </c>
      <c r="AF235" s="744">
        <v>-33</v>
      </c>
      <c r="AG235" s="744">
        <v>-32</v>
      </c>
      <c r="AH235" s="744">
        <v>-35</v>
      </c>
      <c r="AI235" s="744">
        <v>-33</v>
      </c>
      <c r="AJ235" s="745">
        <v>-34</v>
      </c>
      <c r="AL235" s="742" t="s">
        <v>233</v>
      </c>
      <c r="AM235" s="743"/>
      <c r="AN235" s="744"/>
      <c r="AO235" s="744">
        <v>-19</v>
      </c>
      <c r="AP235" s="744">
        <v>-20</v>
      </c>
      <c r="AQ235" s="744">
        <v>-19</v>
      </c>
      <c r="AR235" s="744">
        <v>-18</v>
      </c>
      <c r="AS235" s="745">
        <v>-18</v>
      </c>
      <c r="AU235" s="742" t="s">
        <v>233</v>
      </c>
      <c r="AV235" s="743">
        <v>-28</v>
      </c>
      <c r="AW235" s="744">
        <v>-28</v>
      </c>
      <c r="AX235" s="744">
        <v>-31</v>
      </c>
      <c r="AY235" s="744">
        <v>-30</v>
      </c>
      <c r="AZ235" s="744">
        <v>-30</v>
      </c>
      <c r="BA235" s="744">
        <v>-30</v>
      </c>
      <c r="BB235" s="745">
        <v>-31</v>
      </c>
    </row>
    <row r="236" spans="2:54" x14ac:dyDescent="0.25">
      <c r="B236" s="737" t="s">
        <v>215</v>
      </c>
      <c r="C236" s="743">
        <v>-18</v>
      </c>
      <c r="D236" s="744">
        <v>-18</v>
      </c>
      <c r="E236" s="744">
        <v>-16</v>
      </c>
      <c r="F236" s="744">
        <v>-15</v>
      </c>
      <c r="G236" s="744">
        <v>-17</v>
      </c>
      <c r="H236" s="744">
        <v>-19</v>
      </c>
      <c r="I236" s="745">
        <v>-23</v>
      </c>
      <c r="K236" s="737" t="s">
        <v>215</v>
      </c>
      <c r="L236" s="743">
        <v>-17</v>
      </c>
      <c r="M236" s="744">
        <v>-16</v>
      </c>
      <c r="N236" s="744">
        <v>-16</v>
      </c>
      <c r="O236" s="744">
        <v>-17</v>
      </c>
      <c r="P236" s="744">
        <v>-17</v>
      </c>
      <c r="Q236" s="744">
        <v>-21</v>
      </c>
      <c r="R236" s="745">
        <v>-25</v>
      </c>
      <c r="T236" s="741" t="s">
        <v>215</v>
      </c>
      <c r="U236" s="743">
        <v>-33</v>
      </c>
      <c r="V236" s="744">
        <v>-34</v>
      </c>
      <c r="W236" s="744">
        <v>-36</v>
      </c>
      <c r="X236" s="744">
        <v>-36</v>
      </c>
      <c r="Y236" s="744">
        <v>-35</v>
      </c>
      <c r="Z236" s="744">
        <v>-32</v>
      </c>
      <c r="AA236" s="745">
        <v>-33</v>
      </c>
      <c r="AC236" s="742" t="s">
        <v>215</v>
      </c>
      <c r="AD236" s="743">
        <v>-33</v>
      </c>
      <c r="AE236" s="744">
        <v>-34</v>
      </c>
      <c r="AF236" s="744">
        <v>-33</v>
      </c>
      <c r="AG236" s="744">
        <v>-34</v>
      </c>
      <c r="AH236" s="744">
        <v>-34</v>
      </c>
      <c r="AI236" s="744">
        <v>-33</v>
      </c>
      <c r="AJ236" s="745">
        <v>-35</v>
      </c>
      <c r="AL236" s="742" t="s">
        <v>215</v>
      </c>
      <c r="AM236" s="743"/>
      <c r="AN236" s="744">
        <v>-20</v>
      </c>
      <c r="AO236" s="744">
        <v>-19</v>
      </c>
      <c r="AP236" s="744">
        <v>-19</v>
      </c>
      <c r="AQ236" s="744">
        <v>-17</v>
      </c>
      <c r="AR236" s="744">
        <v>-16</v>
      </c>
      <c r="AS236" s="745">
        <v>-16</v>
      </c>
      <c r="AU236" s="742" t="s">
        <v>215</v>
      </c>
      <c r="AV236" s="743">
        <v>-26</v>
      </c>
      <c r="AW236" s="744">
        <v>-32</v>
      </c>
      <c r="AX236" s="744">
        <v>-32</v>
      </c>
      <c r="AY236" s="744">
        <v>-31</v>
      </c>
      <c r="AZ236" s="744">
        <v>-32</v>
      </c>
      <c r="BA236" s="744">
        <v>-26</v>
      </c>
      <c r="BB236" s="745">
        <v>-29</v>
      </c>
    </row>
    <row r="237" spans="2:54" x14ac:dyDescent="0.25">
      <c r="B237" s="737" t="s">
        <v>250</v>
      </c>
      <c r="C237" s="743">
        <v>-15</v>
      </c>
      <c r="D237" s="744">
        <v>-15</v>
      </c>
      <c r="E237" s="744">
        <v>-15</v>
      </c>
      <c r="F237" s="744">
        <v>-14</v>
      </c>
      <c r="G237" s="744">
        <v>-13</v>
      </c>
      <c r="H237" s="744">
        <v>-16</v>
      </c>
      <c r="I237" s="745">
        <v>-19</v>
      </c>
      <c r="K237" s="737" t="s">
        <v>250</v>
      </c>
      <c r="L237" s="743">
        <v>-18</v>
      </c>
      <c r="M237" s="744">
        <v>-15</v>
      </c>
      <c r="N237" s="744">
        <v>-15</v>
      </c>
      <c r="O237" s="744">
        <v>-15</v>
      </c>
      <c r="P237" s="744">
        <v>-14</v>
      </c>
      <c r="Q237" s="744">
        <v>-20</v>
      </c>
      <c r="R237" s="745">
        <v>-21</v>
      </c>
      <c r="T237" s="741" t="s">
        <v>250</v>
      </c>
      <c r="U237" s="743">
        <v>-32</v>
      </c>
      <c r="V237" s="744">
        <v>-29</v>
      </c>
      <c r="W237" s="744">
        <v>-30</v>
      </c>
      <c r="X237" s="744">
        <v>-30</v>
      </c>
      <c r="Y237" s="744">
        <v>-28</v>
      </c>
      <c r="Z237" s="744">
        <v>-27</v>
      </c>
      <c r="AA237" s="745">
        <v>-30</v>
      </c>
      <c r="AC237" s="742" t="s">
        <v>250</v>
      </c>
      <c r="AD237" s="743">
        <v>-34</v>
      </c>
      <c r="AE237" s="744">
        <v>-34</v>
      </c>
      <c r="AF237" s="744">
        <v>-33</v>
      </c>
      <c r="AG237" s="744">
        <v>-33</v>
      </c>
      <c r="AH237" s="744">
        <v>-31</v>
      </c>
      <c r="AI237" s="744">
        <v>-33</v>
      </c>
      <c r="AJ237" s="745">
        <v>-33</v>
      </c>
      <c r="AL237" s="742" t="s">
        <v>250</v>
      </c>
      <c r="AM237" s="743"/>
      <c r="AN237" s="744">
        <v>-15</v>
      </c>
      <c r="AO237" s="744">
        <v>-13</v>
      </c>
      <c r="AP237" s="744">
        <v>-12</v>
      </c>
      <c r="AQ237" s="744">
        <v>-13</v>
      </c>
      <c r="AR237" s="744">
        <v>-13</v>
      </c>
      <c r="AS237" s="745">
        <v>-18</v>
      </c>
      <c r="AU237" s="742" t="s">
        <v>250</v>
      </c>
      <c r="AV237" s="743">
        <v>-24</v>
      </c>
      <c r="AW237" s="744">
        <v>-26</v>
      </c>
      <c r="AX237" s="744">
        <v>-28</v>
      </c>
      <c r="AY237" s="744">
        <v>-28</v>
      </c>
      <c r="AZ237" s="744">
        <v>-27</v>
      </c>
      <c r="BA237" s="744">
        <v>-25</v>
      </c>
      <c r="BB237" s="745">
        <v>-26</v>
      </c>
    </row>
    <row r="238" spans="2:54" x14ac:dyDescent="0.25">
      <c r="B238" s="737" t="s">
        <v>258</v>
      </c>
      <c r="C238" s="743">
        <v>-13</v>
      </c>
      <c r="D238" s="744">
        <v>-16</v>
      </c>
      <c r="E238" s="744">
        <v>-13</v>
      </c>
      <c r="F238" s="744">
        <v>-12</v>
      </c>
      <c r="G238" s="744">
        <v>-11</v>
      </c>
      <c r="H238" s="744">
        <v>-18</v>
      </c>
      <c r="I238" s="745">
        <v>-20</v>
      </c>
      <c r="K238" s="737" t="s">
        <v>258</v>
      </c>
      <c r="L238" s="743">
        <v>-18</v>
      </c>
      <c r="M238" s="744">
        <v>-17</v>
      </c>
      <c r="N238" s="744">
        <v>-16</v>
      </c>
      <c r="O238" s="744">
        <v>-16</v>
      </c>
      <c r="P238" s="744">
        <v>-14</v>
      </c>
      <c r="Q238" s="744">
        <v>-16</v>
      </c>
      <c r="R238" s="745">
        <v>-16</v>
      </c>
      <c r="T238" s="741" t="s">
        <v>258</v>
      </c>
      <c r="U238" s="743">
        <v>-29</v>
      </c>
      <c r="V238" s="744">
        <v>-27</v>
      </c>
      <c r="W238" s="744">
        <v>-26</v>
      </c>
      <c r="X238" s="744">
        <v>-28</v>
      </c>
      <c r="Y238" s="744">
        <v>-26</v>
      </c>
      <c r="Z238" s="744">
        <v>-30</v>
      </c>
      <c r="AA238" s="745">
        <v>-28</v>
      </c>
      <c r="AC238" s="742" t="s">
        <v>258</v>
      </c>
      <c r="AD238" s="743">
        <v>-30</v>
      </c>
      <c r="AE238" s="744">
        <v>-30</v>
      </c>
      <c r="AF238" s="744">
        <v>-31</v>
      </c>
      <c r="AG238" s="744">
        <v>-31</v>
      </c>
      <c r="AH238" s="744">
        <v>-31</v>
      </c>
      <c r="AI238" s="744">
        <v>-32</v>
      </c>
      <c r="AJ238" s="745">
        <v>-33</v>
      </c>
      <c r="AL238" s="742" t="s">
        <v>258</v>
      </c>
      <c r="AM238" s="743"/>
      <c r="AN238" s="744">
        <v>-15</v>
      </c>
      <c r="AO238" s="744">
        <v>-15</v>
      </c>
      <c r="AP238" s="744">
        <v>-14</v>
      </c>
      <c r="AQ238" s="744">
        <v>-13</v>
      </c>
      <c r="AR238" s="744">
        <v>-16</v>
      </c>
      <c r="AS238" s="745">
        <v>-15</v>
      </c>
      <c r="AU238" s="742" t="s">
        <v>258</v>
      </c>
      <c r="AV238" s="743">
        <v>-23</v>
      </c>
      <c r="AW238" s="744">
        <v>-25</v>
      </c>
      <c r="AX238" s="744">
        <v>-24</v>
      </c>
      <c r="AY238" s="744">
        <v>-23</v>
      </c>
      <c r="AZ238" s="744">
        <v>-22</v>
      </c>
      <c r="BA238" s="744">
        <v>-26</v>
      </c>
      <c r="BB238" s="745">
        <v>-27</v>
      </c>
    </row>
    <row r="239" spans="2:54" x14ac:dyDescent="0.25">
      <c r="B239" s="737" t="s">
        <v>265</v>
      </c>
      <c r="C239" s="743">
        <v>-13</v>
      </c>
      <c r="D239" s="744">
        <v>-12</v>
      </c>
      <c r="E239" s="744">
        <v>-11</v>
      </c>
      <c r="F239" s="744">
        <v>-11</v>
      </c>
      <c r="G239" s="744">
        <v>-9</v>
      </c>
      <c r="H239" s="744">
        <v>-15</v>
      </c>
      <c r="I239" s="745">
        <v>-19</v>
      </c>
      <c r="K239" s="737" t="s">
        <v>265</v>
      </c>
      <c r="L239" s="743">
        <v>-17</v>
      </c>
      <c r="M239" s="744">
        <v>-16</v>
      </c>
      <c r="N239" s="744">
        <v>-18</v>
      </c>
      <c r="O239" s="744">
        <v>-16</v>
      </c>
      <c r="P239" s="744">
        <v>-15</v>
      </c>
      <c r="Q239" s="744">
        <v>-16</v>
      </c>
      <c r="R239" s="745">
        <v>-18</v>
      </c>
      <c r="T239" s="741" t="s">
        <v>265</v>
      </c>
      <c r="U239" s="743">
        <v>-27</v>
      </c>
      <c r="V239" s="744">
        <v>-31</v>
      </c>
      <c r="W239" s="744">
        <v>-30</v>
      </c>
      <c r="X239" s="744">
        <v>-29</v>
      </c>
      <c r="Y239" s="744">
        <v>-28</v>
      </c>
      <c r="Z239" s="744">
        <v>-28</v>
      </c>
      <c r="AA239" s="745">
        <v>-29</v>
      </c>
      <c r="AC239" s="742" t="s">
        <v>265</v>
      </c>
      <c r="AD239" s="743">
        <v>-30</v>
      </c>
      <c r="AE239" s="744">
        <v>-31</v>
      </c>
      <c r="AF239" s="744">
        <v>-33</v>
      </c>
      <c r="AG239" s="744">
        <v>-32</v>
      </c>
      <c r="AH239" s="744">
        <v>-31</v>
      </c>
      <c r="AI239" s="744">
        <v>-31</v>
      </c>
      <c r="AJ239" s="745">
        <v>-33</v>
      </c>
      <c r="AL239" s="742" t="s">
        <v>265</v>
      </c>
      <c r="AM239" s="743" t="s">
        <v>1049</v>
      </c>
      <c r="AN239" s="744">
        <v>-16</v>
      </c>
      <c r="AO239" s="744">
        <v>-15</v>
      </c>
      <c r="AP239" s="744">
        <v>-16</v>
      </c>
      <c r="AQ239" s="744">
        <v>-15</v>
      </c>
      <c r="AR239" s="744">
        <v>-15</v>
      </c>
      <c r="AS239" s="745">
        <v>-14</v>
      </c>
      <c r="AU239" s="742" t="s">
        <v>265</v>
      </c>
      <c r="AV239" s="743">
        <v>-23</v>
      </c>
      <c r="AW239" s="744">
        <v>-23</v>
      </c>
      <c r="AX239" s="744">
        <v>-24</v>
      </c>
      <c r="AY239" s="744">
        <v>-26</v>
      </c>
      <c r="AZ239" s="744">
        <v>-25</v>
      </c>
      <c r="BA239" s="744">
        <v>-26</v>
      </c>
      <c r="BB239" s="745">
        <v>-25</v>
      </c>
    </row>
    <row r="240" spans="2:54" x14ac:dyDescent="0.25">
      <c r="B240" s="737" t="s">
        <v>273</v>
      </c>
      <c r="C240" s="743">
        <v>-14</v>
      </c>
      <c r="D240" s="744">
        <v>-14</v>
      </c>
      <c r="E240" s="744">
        <v>-13</v>
      </c>
      <c r="F240" s="744">
        <v>-13</v>
      </c>
      <c r="G240" s="744">
        <v>-14</v>
      </c>
      <c r="H240" s="744">
        <v>-13</v>
      </c>
      <c r="I240" s="745">
        <v>-15</v>
      </c>
      <c r="K240" s="737" t="s">
        <v>273</v>
      </c>
      <c r="L240" s="743">
        <v>-22</v>
      </c>
      <c r="M240" s="744">
        <v>-20</v>
      </c>
      <c r="N240" s="744">
        <v>-20</v>
      </c>
      <c r="O240" s="744">
        <v>-19</v>
      </c>
      <c r="P240" s="744">
        <v>-25</v>
      </c>
      <c r="Q240" s="744">
        <v>-25</v>
      </c>
      <c r="R240" s="745">
        <v>-23</v>
      </c>
      <c r="T240" s="741" t="s">
        <v>273</v>
      </c>
      <c r="U240" s="743">
        <v>-26</v>
      </c>
      <c r="V240" s="744">
        <v>-24</v>
      </c>
      <c r="W240" s="744">
        <v>-25</v>
      </c>
      <c r="X240" s="744">
        <v>-25</v>
      </c>
      <c r="Y240" s="744">
        <v>-26</v>
      </c>
      <c r="Z240" s="744">
        <v>-27</v>
      </c>
      <c r="AA240" s="745">
        <v>-25</v>
      </c>
      <c r="AC240" s="742" t="s">
        <v>273</v>
      </c>
      <c r="AD240" s="743">
        <v>-30</v>
      </c>
      <c r="AE240" s="744">
        <v>-29</v>
      </c>
      <c r="AF240" s="744">
        <v>-29</v>
      </c>
      <c r="AG240" s="744">
        <v>-32</v>
      </c>
      <c r="AH240" s="744">
        <v>-32</v>
      </c>
      <c r="AI240" s="744">
        <v>-34</v>
      </c>
      <c r="AJ240" s="745">
        <v>-32</v>
      </c>
      <c r="AL240" s="742" t="s">
        <v>273</v>
      </c>
      <c r="AM240" s="743" t="s">
        <v>1049</v>
      </c>
      <c r="AN240" s="744">
        <v>-17</v>
      </c>
      <c r="AO240" s="744">
        <v>-16</v>
      </c>
      <c r="AP240" s="744">
        <v>-16</v>
      </c>
      <c r="AQ240" s="744">
        <v>-16</v>
      </c>
      <c r="AR240" s="744">
        <v>-14</v>
      </c>
      <c r="AS240" s="745">
        <v>-14</v>
      </c>
      <c r="AU240" s="742" t="s">
        <v>273</v>
      </c>
      <c r="AV240" s="743">
        <v>-22</v>
      </c>
      <c r="AW240" s="744">
        <v>-23</v>
      </c>
      <c r="AX240" s="744">
        <v>-26</v>
      </c>
      <c r="AY240" s="744">
        <v>-26</v>
      </c>
      <c r="AZ240" s="744">
        <v>-29</v>
      </c>
      <c r="BA240" s="744">
        <v>-28</v>
      </c>
      <c r="BB240" s="745">
        <v>-27</v>
      </c>
    </row>
    <row r="241" spans="2:54" x14ac:dyDescent="0.25">
      <c r="B241" s="737" t="s">
        <v>279</v>
      </c>
      <c r="C241" s="743">
        <v>-14</v>
      </c>
      <c r="D241" s="744">
        <v>-14</v>
      </c>
      <c r="E241" s="744">
        <v>-12</v>
      </c>
      <c r="F241" s="744">
        <v>-11</v>
      </c>
      <c r="G241" s="744">
        <v>-12</v>
      </c>
      <c r="H241" s="744">
        <v>-12</v>
      </c>
      <c r="I241" s="745">
        <v>-17</v>
      </c>
      <c r="K241" s="737" t="s">
        <v>279</v>
      </c>
      <c r="L241" s="743">
        <v>-19</v>
      </c>
      <c r="M241" s="744">
        <v>-19</v>
      </c>
      <c r="N241" s="744">
        <v>-20</v>
      </c>
      <c r="O241" s="744">
        <v>-23</v>
      </c>
      <c r="P241" s="744">
        <v>-21</v>
      </c>
      <c r="Q241" s="744">
        <v>-22</v>
      </c>
      <c r="R241" s="745">
        <v>-25</v>
      </c>
      <c r="T241" s="741" t="s">
        <v>279</v>
      </c>
      <c r="U241" s="743">
        <v>-22</v>
      </c>
      <c r="V241" s="744">
        <v>-22</v>
      </c>
      <c r="W241" s="744">
        <v>-23</v>
      </c>
      <c r="X241" s="744">
        <v>-22</v>
      </c>
      <c r="Y241" s="744">
        <v>-23</v>
      </c>
      <c r="Z241" s="744">
        <v>-24</v>
      </c>
      <c r="AA241" s="745">
        <v>-24</v>
      </c>
      <c r="AC241" s="742" t="s">
        <v>279</v>
      </c>
      <c r="AD241" s="743">
        <v>-32</v>
      </c>
      <c r="AE241" s="744">
        <v>-33</v>
      </c>
      <c r="AF241" s="744">
        <v>-32</v>
      </c>
      <c r="AG241" s="744">
        <v>-32</v>
      </c>
      <c r="AH241" s="744">
        <v>-31</v>
      </c>
      <c r="AI241" s="744">
        <v>-33</v>
      </c>
      <c r="AJ241" s="745">
        <v>-34</v>
      </c>
      <c r="AL241" s="742" t="s">
        <v>279</v>
      </c>
      <c r="AM241" s="743" t="s">
        <v>1049</v>
      </c>
      <c r="AN241" s="744">
        <v>-15</v>
      </c>
      <c r="AO241" s="744">
        <v>-13</v>
      </c>
      <c r="AP241" s="744">
        <v>-13</v>
      </c>
      <c r="AQ241" s="744">
        <v>-12</v>
      </c>
      <c r="AR241" s="744">
        <v>-12</v>
      </c>
      <c r="AS241" s="745">
        <v>-14</v>
      </c>
      <c r="AU241" s="742" t="s">
        <v>279</v>
      </c>
      <c r="AV241" s="743">
        <v>-17</v>
      </c>
      <c r="AW241" s="744">
        <v>-19</v>
      </c>
      <c r="AX241" s="744">
        <v>-23</v>
      </c>
      <c r="AY241" s="744">
        <v>-22</v>
      </c>
      <c r="AZ241" s="744">
        <v>-25</v>
      </c>
      <c r="BA241" s="744">
        <v>-26</v>
      </c>
      <c r="BB241" s="745">
        <v>-24</v>
      </c>
    </row>
    <row r="242" spans="2:54" ht="15.75" thickBot="1" x14ac:dyDescent="0.3">
      <c r="B242" s="746" t="s">
        <v>285</v>
      </c>
      <c r="C242" s="747" t="s">
        <v>1049</v>
      </c>
      <c r="D242" s="748" t="s">
        <v>1049</v>
      </c>
      <c r="E242" s="748" t="s">
        <v>1049</v>
      </c>
      <c r="F242" s="748" t="s">
        <v>1049</v>
      </c>
      <c r="G242" s="748" t="s">
        <v>1049</v>
      </c>
      <c r="H242" s="748" t="s">
        <v>1049</v>
      </c>
      <c r="I242" s="749" t="s">
        <v>1049</v>
      </c>
      <c r="K242" s="746" t="s">
        <v>285</v>
      </c>
      <c r="L242" s="747" t="s">
        <v>1049</v>
      </c>
      <c r="M242" s="748" t="s">
        <v>1049</v>
      </c>
      <c r="N242" s="748" t="s">
        <v>1049</v>
      </c>
      <c r="O242" s="748" t="s">
        <v>1049</v>
      </c>
      <c r="P242" s="748" t="s">
        <v>1049</v>
      </c>
      <c r="Q242" s="748" t="s">
        <v>1049</v>
      </c>
      <c r="R242" s="749" t="s">
        <v>1049</v>
      </c>
      <c r="T242" s="750" t="s">
        <v>285</v>
      </c>
      <c r="U242" s="747" t="s">
        <v>1049</v>
      </c>
      <c r="V242" s="748" t="s">
        <v>1049</v>
      </c>
      <c r="W242" s="748" t="s">
        <v>1049</v>
      </c>
      <c r="X242" s="748" t="s">
        <v>1049</v>
      </c>
      <c r="Y242" s="748" t="s">
        <v>1049</v>
      </c>
      <c r="Z242" s="748" t="s">
        <v>1049</v>
      </c>
      <c r="AA242" s="749" t="s">
        <v>1049</v>
      </c>
      <c r="AC242" s="751" t="s">
        <v>285</v>
      </c>
      <c r="AD242" s="747" t="s">
        <v>1049</v>
      </c>
      <c r="AE242" s="748" t="s">
        <v>1049</v>
      </c>
      <c r="AF242" s="748" t="s">
        <v>1049</v>
      </c>
      <c r="AG242" s="748" t="s">
        <v>1049</v>
      </c>
      <c r="AH242" s="748" t="s">
        <v>1049</v>
      </c>
      <c r="AI242" s="748" t="s">
        <v>1049</v>
      </c>
      <c r="AJ242" s="749" t="s">
        <v>1049</v>
      </c>
      <c r="AL242" s="751" t="s">
        <v>285</v>
      </c>
      <c r="AM242" s="747" t="s">
        <v>1049</v>
      </c>
      <c r="AN242" s="748" t="s">
        <v>1049</v>
      </c>
      <c r="AO242" s="748" t="s">
        <v>1049</v>
      </c>
      <c r="AP242" s="748" t="s">
        <v>1049</v>
      </c>
      <c r="AQ242" s="748" t="s">
        <v>1049</v>
      </c>
      <c r="AR242" s="748" t="s">
        <v>1049</v>
      </c>
      <c r="AS242" s="749" t="s">
        <v>1049</v>
      </c>
      <c r="AU242" s="751" t="s">
        <v>285</v>
      </c>
      <c r="AV242" s="747" t="s">
        <v>1049</v>
      </c>
      <c r="AW242" s="748" t="s">
        <v>1049</v>
      </c>
      <c r="AX242" s="748" t="s">
        <v>1049</v>
      </c>
      <c r="AY242" s="748" t="s">
        <v>1049</v>
      </c>
      <c r="AZ242" s="748" t="s">
        <v>1049</v>
      </c>
      <c r="BA242" s="748" t="s">
        <v>1049</v>
      </c>
      <c r="BB242" s="749" t="s">
        <v>1049</v>
      </c>
    </row>
    <row r="243" spans="2:54" ht="15.75" thickBot="1" x14ac:dyDescent="0.3">
      <c r="B243" s="752"/>
      <c r="C243" s="753"/>
      <c r="D243" s="753"/>
      <c r="E243" s="753"/>
      <c r="F243" s="753"/>
      <c r="G243" s="753"/>
      <c r="H243" s="753"/>
      <c r="I243" s="753"/>
      <c r="K243" s="752"/>
      <c r="L243" s="753"/>
      <c r="M243" s="753"/>
      <c r="N243" s="753"/>
      <c r="O243" s="753"/>
      <c r="P243" s="753"/>
      <c r="Q243" s="753"/>
      <c r="R243" s="753"/>
      <c r="T243" s="754"/>
      <c r="U243" s="753"/>
      <c r="V243" s="753"/>
      <c r="W243" s="753"/>
      <c r="X243" s="753"/>
      <c r="Y243" s="753"/>
      <c r="Z243" s="753"/>
      <c r="AA243" s="753"/>
      <c r="AC243" s="755"/>
      <c r="AD243" s="753"/>
      <c r="AE243" s="753"/>
      <c r="AF243" s="753"/>
      <c r="AG243" s="753"/>
      <c r="AH243" s="753"/>
      <c r="AI243" s="753"/>
      <c r="AJ243" s="753"/>
      <c r="AL243" s="755"/>
      <c r="AM243" s="753"/>
      <c r="AN243" s="753"/>
      <c r="AO243" s="753"/>
      <c r="AP243" s="753"/>
      <c r="AQ243" s="753"/>
      <c r="AR243" s="753"/>
      <c r="AS243" s="753"/>
      <c r="AU243" s="755"/>
      <c r="AV243" s="753"/>
      <c r="AW243" s="753"/>
      <c r="AX243" s="753"/>
      <c r="AY243" s="753"/>
      <c r="AZ243" s="753"/>
      <c r="BA243" s="753"/>
      <c r="BB243" s="753"/>
    </row>
    <row r="244" spans="2:54" ht="15.75" thickBot="1" x14ac:dyDescent="0.3">
      <c r="B244" s="726" t="s">
        <v>1048</v>
      </c>
      <c r="C244" s="756" t="s">
        <v>187</v>
      </c>
      <c r="D244" s="756" t="s">
        <v>214</v>
      </c>
      <c r="E244" s="756" t="s">
        <v>234</v>
      </c>
      <c r="F244" s="756" t="s">
        <v>243</v>
      </c>
      <c r="G244" s="756" t="s">
        <v>251</v>
      </c>
      <c r="H244" s="756" t="s">
        <v>259</v>
      </c>
      <c r="I244" s="757" t="s">
        <v>266</v>
      </c>
      <c r="K244" s="726" t="s">
        <v>1048</v>
      </c>
      <c r="L244" s="756" t="s">
        <v>187</v>
      </c>
      <c r="M244" s="756" t="s">
        <v>214</v>
      </c>
      <c r="N244" s="756" t="s">
        <v>234</v>
      </c>
      <c r="O244" s="756" t="s">
        <v>243</v>
      </c>
      <c r="P244" s="756" t="s">
        <v>251</v>
      </c>
      <c r="Q244" s="756" t="s">
        <v>259</v>
      </c>
      <c r="R244" s="757" t="s">
        <v>266</v>
      </c>
      <c r="T244" s="729" t="s">
        <v>1048</v>
      </c>
      <c r="U244" s="756" t="s">
        <v>187</v>
      </c>
      <c r="V244" s="756" t="s">
        <v>214</v>
      </c>
      <c r="W244" s="756" t="s">
        <v>234</v>
      </c>
      <c r="X244" s="756" t="s">
        <v>243</v>
      </c>
      <c r="Y244" s="756" t="s">
        <v>251</v>
      </c>
      <c r="Z244" s="756" t="s">
        <v>259</v>
      </c>
      <c r="AA244" s="757" t="s">
        <v>266</v>
      </c>
      <c r="AC244" s="730" t="s">
        <v>1048</v>
      </c>
      <c r="AD244" s="756" t="s">
        <v>187</v>
      </c>
      <c r="AE244" s="756" t="s">
        <v>214</v>
      </c>
      <c r="AF244" s="756" t="s">
        <v>234</v>
      </c>
      <c r="AG244" s="756" t="s">
        <v>243</v>
      </c>
      <c r="AH244" s="756" t="s">
        <v>251</v>
      </c>
      <c r="AI244" s="756" t="s">
        <v>259</v>
      </c>
      <c r="AJ244" s="757" t="s">
        <v>266</v>
      </c>
      <c r="AL244" s="730" t="s">
        <v>1048</v>
      </c>
      <c r="AM244" s="756" t="s">
        <v>187</v>
      </c>
      <c r="AN244" s="756" t="s">
        <v>214</v>
      </c>
      <c r="AO244" s="756" t="s">
        <v>234</v>
      </c>
      <c r="AP244" s="756" t="s">
        <v>243</v>
      </c>
      <c r="AQ244" s="756" t="s">
        <v>251</v>
      </c>
      <c r="AR244" s="756" t="s">
        <v>259</v>
      </c>
      <c r="AS244" s="757" t="s">
        <v>266</v>
      </c>
      <c r="AU244" s="730" t="s">
        <v>1048</v>
      </c>
      <c r="AV244" s="756" t="s">
        <v>187</v>
      </c>
      <c r="AW244" s="756" t="s">
        <v>214</v>
      </c>
      <c r="AX244" s="756" t="s">
        <v>234</v>
      </c>
      <c r="AY244" s="756" t="s">
        <v>243</v>
      </c>
      <c r="AZ244" s="756" t="s">
        <v>251</v>
      </c>
      <c r="BA244" s="756" t="s">
        <v>259</v>
      </c>
      <c r="BB244" s="757" t="s">
        <v>266</v>
      </c>
    </row>
    <row r="245" spans="2:54" x14ac:dyDescent="0.25">
      <c r="B245" s="731" t="s">
        <v>186</v>
      </c>
      <c r="C245" s="732">
        <v>-19</v>
      </c>
      <c r="D245" s="733">
        <v>-14</v>
      </c>
      <c r="E245" s="733">
        <v>-13</v>
      </c>
      <c r="F245" s="733">
        <v>-14</v>
      </c>
      <c r="G245" s="733">
        <v>-19</v>
      </c>
      <c r="H245" s="733">
        <v>-22</v>
      </c>
      <c r="I245" s="734">
        <v>-22</v>
      </c>
      <c r="K245" s="731" t="s">
        <v>186</v>
      </c>
      <c r="L245" s="732">
        <v>-22</v>
      </c>
      <c r="M245" s="733">
        <v>-21</v>
      </c>
      <c r="N245" s="733">
        <v>-21</v>
      </c>
      <c r="O245" s="733">
        <v>-17</v>
      </c>
      <c r="P245" s="733">
        <v>-17</v>
      </c>
      <c r="Q245" s="733">
        <v>-20</v>
      </c>
      <c r="R245" s="734">
        <v>-19</v>
      </c>
      <c r="T245" s="735" t="s">
        <v>186</v>
      </c>
      <c r="U245" s="732">
        <v>-29</v>
      </c>
      <c r="V245" s="733">
        <v>-28</v>
      </c>
      <c r="W245" s="733">
        <v>-29</v>
      </c>
      <c r="X245" s="733">
        <v>-32</v>
      </c>
      <c r="Y245" s="733">
        <v>-32</v>
      </c>
      <c r="Z245" s="733">
        <v>-29</v>
      </c>
      <c r="AA245" s="734">
        <v>-29</v>
      </c>
      <c r="AC245" s="736" t="s">
        <v>186</v>
      </c>
      <c r="AD245" s="732">
        <v>-32</v>
      </c>
      <c r="AE245" s="733">
        <v>-32</v>
      </c>
      <c r="AF245" s="733">
        <v>-33</v>
      </c>
      <c r="AG245" s="733">
        <v>-30</v>
      </c>
      <c r="AH245" s="733">
        <v>-32</v>
      </c>
      <c r="AI245" s="733">
        <v>-31</v>
      </c>
      <c r="AJ245" s="734">
        <v>-30</v>
      </c>
      <c r="AL245" s="736" t="s">
        <v>186</v>
      </c>
      <c r="AM245" s="732"/>
      <c r="AN245" s="733"/>
      <c r="AO245" s="733">
        <v>-17</v>
      </c>
      <c r="AP245" s="733">
        <v>-15</v>
      </c>
      <c r="AQ245" s="733">
        <v>-11</v>
      </c>
      <c r="AR245" s="733">
        <v>-12</v>
      </c>
      <c r="AS245" s="734">
        <v>-11</v>
      </c>
      <c r="AU245" s="736" t="s">
        <v>186</v>
      </c>
      <c r="AV245" s="732">
        <v>-23</v>
      </c>
      <c r="AW245" s="733">
        <v>-23</v>
      </c>
      <c r="AX245" s="733">
        <v>-22</v>
      </c>
      <c r="AY245" s="733">
        <v>-24</v>
      </c>
      <c r="AZ245" s="733">
        <v>-28</v>
      </c>
      <c r="BA245" s="733">
        <v>-27</v>
      </c>
      <c r="BB245" s="734">
        <v>-28</v>
      </c>
    </row>
    <row r="246" spans="2:54" x14ac:dyDescent="0.25">
      <c r="B246" s="737" t="s">
        <v>213</v>
      </c>
      <c r="C246" s="738">
        <v>-21</v>
      </c>
      <c r="D246" s="739">
        <v>-19</v>
      </c>
      <c r="E246" s="739">
        <v>-17</v>
      </c>
      <c r="F246" s="739">
        <v>-14</v>
      </c>
      <c r="G246" s="739">
        <v>-18</v>
      </c>
      <c r="H246" s="739">
        <v>-19</v>
      </c>
      <c r="I246" s="740">
        <v>-19</v>
      </c>
      <c r="K246" s="737" t="s">
        <v>213</v>
      </c>
      <c r="L246" s="738">
        <v>-17</v>
      </c>
      <c r="M246" s="739">
        <v>-21</v>
      </c>
      <c r="N246" s="739">
        <v>-19</v>
      </c>
      <c r="O246" s="739">
        <v>-16</v>
      </c>
      <c r="P246" s="739">
        <v>-16</v>
      </c>
      <c r="Q246" s="739">
        <v>-17</v>
      </c>
      <c r="R246" s="740">
        <v>-20</v>
      </c>
      <c r="T246" s="741" t="s">
        <v>213</v>
      </c>
      <c r="U246" s="738">
        <v>-29</v>
      </c>
      <c r="V246" s="739">
        <v>-33</v>
      </c>
      <c r="W246" s="739">
        <v>-31</v>
      </c>
      <c r="X246" s="739">
        <v>-33</v>
      </c>
      <c r="Y246" s="739">
        <v>-33</v>
      </c>
      <c r="Z246" s="739">
        <v>-29</v>
      </c>
      <c r="AA246" s="740">
        <v>-30</v>
      </c>
      <c r="AC246" s="742" t="s">
        <v>213</v>
      </c>
      <c r="AD246" s="738">
        <v>-29</v>
      </c>
      <c r="AE246" s="739">
        <v>-32</v>
      </c>
      <c r="AF246" s="739">
        <v>-30</v>
      </c>
      <c r="AG246" s="739">
        <v>-30</v>
      </c>
      <c r="AH246" s="739">
        <v>-31</v>
      </c>
      <c r="AI246" s="739">
        <v>-32</v>
      </c>
      <c r="AJ246" s="740">
        <v>-31</v>
      </c>
      <c r="AL246" s="742" t="s">
        <v>213</v>
      </c>
      <c r="AM246" s="738"/>
      <c r="AN246" s="739"/>
      <c r="AO246" s="739">
        <v>-13</v>
      </c>
      <c r="AP246" s="739">
        <v>-17</v>
      </c>
      <c r="AQ246" s="739">
        <v>-18</v>
      </c>
      <c r="AR246" s="739">
        <v>-14</v>
      </c>
      <c r="AS246" s="740">
        <v>-12</v>
      </c>
      <c r="AU246" s="742" t="s">
        <v>213</v>
      </c>
      <c r="AV246" s="738">
        <v>-26</v>
      </c>
      <c r="AW246" s="739">
        <v>-22</v>
      </c>
      <c r="AX246" s="739">
        <v>-24</v>
      </c>
      <c r="AY246" s="739">
        <v>-28</v>
      </c>
      <c r="AZ246" s="739">
        <v>-27</v>
      </c>
      <c r="BA246" s="739">
        <v>-26</v>
      </c>
      <c r="BB246" s="740">
        <v>-27</v>
      </c>
    </row>
    <row r="247" spans="2:54" x14ac:dyDescent="0.25">
      <c r="B247" s="737" t="s">
        <v>233</v>
      </c>
      <c r="C247" s="743">
        <v>-20</v>
      </c>
      <c r="D247" s="744">
        <v>-16</v>
      </c>
      <c r="E247" s="744">
        <v>-15</v>
      </c>
      <c r="F247" s="744">
        <v>-13</v>
      </c>
      <c r="G247" s="744">
        <v>-17</v>
      </c>
      <c r="H247" s="744">
        <v>-19</v>
      </c>
      <c r="I247" s="745">
        <v>-21</v>
      </c>
      <c r="K247" s="737" t="s">
        <v>233</v>
      </c>
      <c r="L247" s="743">
        <v>-16</v>
      </c>
      <c r="M247" s="744">
        <v>-15</v>
      </c>
      <c r="N247" s="744">
        <v>-15</v>
      </c>
      <c r="O247" s="744">
        <v>-15</v>
      </c>
      <c r="P247" s="744">
        <v>-17</v>
      </c>
      <c r="Q247" s="744">
        <v>-17</v>
      </c>
      <c r="R247" s="745">
        <v>-19</v>
      </c>
      <c r="T247" s="741" t="s">
        <v>233</v>
      </c>
      <c r="U247" s="743">
        <v>-29</v>
      </c>
      <c r="V247" s="744">
        <v>-28</v>
      </c>
      <c r="W247" s="744">
        <v>-29</v>
      </c>
      <c r="X247" s="744">
        <v>-31</v>
      </c>
      <c r="Y247" s="744">
        <v>-33</v>
      </c>
      <c r="Z247" s="744">
        <v>-32</v>
      </c>
      <c r="AA247" s="745">
        <v>-29</v>
      </c>
      <c r="AC247" s="742" t="s">
        <v>233</v>
      </c>
      <c r="AD247" s="743">
        <v>-29</v>
      </c>
      <c r="AE247" s="744">
        <v>-29</v>
      </c>
      <c r="AF247" s="744">
        <v>-29</v>
      </c>
      <c r="AG247" s="744">
        <v>-28</v>
      </c>
      <c r="AH247" s="744">
        <v>-31</v>
      </c>
      <c r="AI247" s="744">
        <v>-29</v>
      </c>
      <c r="AJ247" s="745">
        <v>-30</v>
      </c>
      <c r="AL247" s="742" t="s">
        <v>233</v>
      </c>
      <c r="AM247" s="743"/>
      <c r="AN247" s="744"/>
      <c r="AO247" s="744">
        <v>-15</v>
      </c>
      <c r="AP247" s="744">
        <v>-16</v>
      </c>
      <c r="AQ247" s="744">
        <v>-15</v>
      </c>
      <c r="AR247" s="744">
        <v>-14</v>
      </c>
      <c r="AS247" s="745">
        <v>-14</v>
      </c>
      <c r="AU247" s="742" t="s">
        <v>233</v>
      </c>
      <c r="AV247" s="743">
        <v>-24</v>
      </c>
      <c r="AW247" s="744">
        <v>-24</v>
      </c>
      <c r="AX247" s="744">
        <v>-27</v>
      </c>
      <c r="AY247" s="744">
        <v>-26</v>
      </c>
      <c r="AZ247" s="744">
        <v>-26</v>
      </c>
      <c r="BA247" s="744">
        <v>-26</v>
      </c>
      <c r="BB247" s="745">
        <v>-27</v>
      </c>
    </row>
    <row r="248" spans="2:54" x14ac:dyDescent="0.25">
      <c r="B248" s="737" t="s">
        <v>215</v>
      </c>
      <c r="C248" s="743">
        <v>-14</v>
      </c>
      <c r="D248" s="744">
        <v>-14</v>
      </c>
      <c r="E248" s="744">
        <v>-12</v>
      </c>
      <c r="F248" s="744">
        <v>-11</v>
      </c>
      <c r="G248" s="744">
        <v>-13</v>
      </c>
      <c r="H248" s="744">
        <v>-15</v>
      </c>
      <c r="I248" s="745">
        <v>-19</v>
      </c>
      <c r="K248" s="737" t="s">
        <v>215</v>
      </c>
      <c r="L248" s="743">
        <v>-13</v>
      </c>
      <c r="M248" s="744">
        <v>-12</v>
      </c>
      <c r="N248" s="744">
        <v>-12</v>
      </c>
      <c r="O248" s="744">
        <v>-13</v>
      </c>
      <c r="P248" s="744">
        <v>-13</v>
      </c>
      <c r="Q248" s="744">
        <v>-17</v>
      </c>
      <c r="R248" s="745">
        <v>-21</v>
      </c>
      <c r="T248" s="741" t="s">
        <v>215</v>
      </c>
      <c r="U248" s="743">
        <v>-29</v>
      </c>
      <c r="V248" s="744">
        <v>-30</v>
      </c>
      <c r="W248" s="744">
        <v>-32</v>
      </c>
      <c r="X248" s="744">
        <v>-32</v>
      </c>
      <c r="Y248" s="744">
        <v>-31</v>
      </c>
      <c r="Z248" s="744">
        <v>-28</v>
      </c>
      <c r="AA248" s="745">
        <v>-29</v>
      </c>
      <c r="AC248" s="742" t="s">
        <v>215</v>
      </c>
      <c r="AD248" s="743">
        <v>-29</v>
      </c>
      <c r="AE248" s="744">
        <v>-30</v>
      </c>
      <c r="AF248" s="744">
        <v>-29</v>
      </c>
      <c r="AG248" s="744">
        <v>-30</v>
      </c>
      <c r="AH248" s="744">
        <v>-30</v>
      </c>
      <c r="AI248" s="744">
        <v>-29</v>
      </c>
      <c r="AJ248" s="745">
        <v>-31</v>
      </c>
      <c r="AL248" s="742" t="s">
        <v>215</v>
      </c>
      <c r="AM248" s="743"/>
      <c r="AN248" s="744">
        <v>-16</v>
      </c>
      <c r="AO248" s="744">
        <v>-15</v>
      </c>
      <c r="AP248" s="744">
        <v>-15</v>
      </c>
      <c r="AQ248" s="744">
        <v>-13</v>
      </c>
      <c r="AR248" s="744">
        <v>-12</v>
      </c>
      <c r="AS248" s="745">
        <v>-12</v>
      </c>
      <c r="AU248" s="742" t="s">
        <v>215</v>
      </c>
      <c r="AV248" s="743">
        <v>-22</v>
      </c>
      <c r="AW248" s="744">
        <v>-28</v>
      </c>
      <c r="AX248" s="744">
        <v>-28</v>
      </c>
      <c r="AY248" s="744">
        <v>-27</v>
      </c>
      <c r="AZ248" s="744">
        <v>-28</v>
      </c>
      <c r="BA248" s="744">
        <v>-22</v>
      </c>
      <c r="BB248" s="745">
        <v>-25</v>
      </c>
    </row>
    <row r="249" spans="2:54" x14ac:dyDescent="0.25">
      <c r="B249" s="737" t="s">
        <v>250</v>
      </c>
      <c r="C249" s="743">
        <v>-11</v>
      </c>
      <c r="D249" s="744">
        <v>-11</v>
      </c>
      <c r="E249" s="744">
        <v>-11</v>
      </c>
      <c r="F249" s="744">
        <v>-10</v>
      </c>
      <c r="G249" s="744">
        <v>-9</v>
      </c>
      <c r="H249" s="744">
        <v>-12</v>
      </c>
      <c r="I249" s="745">
        <v>-15</v>
      </c>
      <c r="K249" s="737" t="s">
        <v>250</v>
      </c>
      <c r="L249" s="743">
        <v>-14</v>
      </c>
      <c r="M249" s="744">
        <v>-11</v>
      </c>
      <c r="N249" s="744">
        <v>-11</v>
      </c>
      <c r="O249" s="744">
        <v>-11</v>
      </c>
      <c r="P249" s="744">
        <v>-10</v>
      </c>
      <c r="Q249" s="744">
        <v>-16</v>
      </c>
      <c r="R249" s="745">
        <v>-17</v>
      </c>
      <c r="T249" s="741" t="s">
        <v>250</v>
      </c>
      <c r="U249" s="743">
        <v>-28</v>
      </c>
      <c r="V249" s="744">
        <v>-25</v>
      </c>
      <c r="W249" s="744">
        <v>-26</v>
      </c>
      <c r="X249" s="744">
        <v>-26</v>
      </c>
      <c r="Y249" s="744">
        <v>-24</v>
      </c>
      <c r="Z249" s="744">
        <v>-23</v>
      </c>
      <c r="AA249" s="745">
        <v>-26</v>
      </c>
      <c r="AC249" s="742" t="s">
        <v>250</v>
      </c>
      <c r="AD249" s="743">
        <v>-30</v>
      </c>
      <c r="AE249" s="744">
        <v>-30</v>
      </c>
      <c r="AF249" s="744">
        <v>-29</v>
      </c>
      <c r="AG249" s="744">
        <v>-29</v>
      </c>
      <c r="AH249" s="744">
        <v>-27</v>
      </c>
      <c r="AI249" s="744">
        <v>-29</v>
      </c>
      <c r="AJ249" s="745">
        <v>-29</v>
      </c>
      <c r="AL249" s="742" t="s">
        <v>250</v>
      </c>
      <c r="AM249" s="743"/>
      <c r="AN249" s="744">
        <v>-11</v>
      </c>
      <c r="AO249" s="744">
        <v>-9</v>
      </c>
      <c r="AP249" s="744">
        <v>-8</v>
      </c>
      <c r="AQ249" s="744">
        <v>-9</v>
      </c>
      <c r="AR249" s="744">
        <v>-9</v>
      </c>
      <c r="AS249" s="745">
        <v>-14</v>
      </c>
      <c r="AU249" s="742" t="s">
        <v>250</v>
      </c>
      <c r="AV249" s="743">
        <v>-20</v>
      </c>
      <c r="AW249" s="744">
        <v>-22</v>
      </c>
      <c r="AX249" s="744">
        <v>-24</v>
      </c>
      <c r="AY249" s="744">
        <v>-24</v>
      </c>
      <c r="AZ249" s="744">
        <v>-23</v>
      </c>
      <c r="BA249" s="744">
        <v>-21</v>
      </c>
      <c r="BB249" s="745">
        <v>-22</v>
      </c>
    </row>
    <row r="250" spans="2:54" x14ac:dyDescent="0.25">
      <c r="B250" s="737" t="s">
        <v>258</v>
      </c>
      <c r="C250" s="743">
        <v>-9</v>
      </c>
      <c r="D250" s="744">
        <v>-12</v>
      </c>
      <c r="E250" s="744">
        <v>-9</v>
      </c>
      <c r="F250" s="744">
        <v>-8</v>
      </c>
      <c r="G250" s="744">
        <v>-7</v>
      </c>
      <c r="H250" s="744">
        <v>-14</v>
      </c>
      <c r="I250" s="745">
        <v>-16</v>
      </c>
      <c r="K250" s="737" t="s">
        <v>258</v>
      </c>
      <c r="L250" s="743">
        <v>-14</v>
      </c>
      <c r="M250" s="744">
        <v>-13</v>
      </c>
      <c r="N250" s="744">
        <v>-12</v>
      </c>
      <c r="O250" s="744">
        <v>-12</v>
      </c>
      <c r="P250" s="744">
        <v>-10</v>
      </c>
      <c r="Q250" s="744">
        <v>-12</v>
      </c>
      <c r="R250" s="745">
        <v>-12</v>
      </c>
      <c r="T250" s="741" t="s">
        <v>258</v>
      </c>
      <c r="U250" s="743">
        <v>-25</v>
      </c>
      <c r="V250" s="744">
        <v>-23</v>
      </c>
      <c r="W250" s="744">
        <v>-22</v>
      </c>
      <c r="X250" s="744">
        <v>-24</v>
      </c>
      <c r="Y250" s="744">
        <v>-22</v>
      </c>
      <c r="Z250" s="744">
        <v>-26</v>
      </c>
      <c r="AA250" s="745">
        <v>-24</v>
      </c>
      <c r="AC250" s="742" t="s">
        <v>258</v>
      </c>
      <c r="AD250" s="743">
        <v>-26</v>
      </c>
      <c r="AE250" s="744">
        <v>-26</v>
      </c>
      <c r="AF250" s="744">
        <v>-27</v>
      </c>
      <c r="AG250" s="744">
        <v>-27</v>
      </c>
      <c r="AH250" s="744">
        <v>-27</v>
      </c>
      <c r="AI250" s="744">
        <v>-28</v>
      </c>
      <c r="AJ250" s="745">
        <v>-29</v>
      </c>
      <c r="AL250" s="742" t="s">
        <v>258</v>
      </c>
      <c r="AM250" s="743"/>
      <c r="AN250" s="744">
        <v>-11</v>
      </c>
      <c r="AO250" s="744">
        <v>-11</v>
      </c>
      <c r="AP250" s="744">
        <v>-10</v>
      </c>
      <c r="AQ250" s="744">
        <v>-9</v>
      </c>
      <c r="AR250" s="744">
        <v>-12</v>
      </c>
      <c r="AS250" s="745">
        <v>-11</v>
      </c>
      <c r="AU250" s="742" t="s">
        <v>258</v>
      </c>
      <c r="AV250" s="743">
        <v>-19</v>
      </c>
      <c r="AW250" s="744">
        <v>-21</v>
      </c>
      <c r="AX250" s="744">
        <v>-20</v>
      </c>
      <c r="AY250" s="744">
        <v>-19</v>
      </c>
      <c r="AZ250" s="744">
        <v>-18</v>
      </c>
      <c r="BA250" s="744">
        <v>-22</v>
      </c>
      <c r="BB250" s="745">
        <v>-23</v>
      </c>
    </row>
    <row r="251" spans="2:54" x14ac:dyDescent="0.25">
      <c r="B251" s="737" t="s">
        <v>265</v>
      </c>
      <c r="C251" s="743">
        <v>-9</v>
      </c>
      <c r="D251" s="744">
        <v>-8</v>
      </c>
      <c r="E251" s="744">
        <v>-7</v>
      </c>
      <c r="F251" s="744">
        <v>-7</v>
      </c>
      <c r="G251" s="744">
        <v>-5</v>
      </c>
      <c r="H251" s="744">
        <v>-11</v>
      </c>
      <c r="I251" s="745">
        <v>-15</v>
      </c>
      <c r="K251" s="737" t="s">
        <v>265</v>
      </c>
      <c r="L251" s="743">
        <v>-13</v>
      </c>
      <c r="M251" s="744">
        <v>-12</v>
      </c>
      <c r="N251" s="744">
        <v>-14</v>
      </c>
      <c r="O251" s="744">
        <v>-12</v>
      </c>
      <c r="P251" s="744">
        <v>-11</v>
      </c>
      <c r="Q251" s="744">
        <v>-12</v>
      </c>
      <c r="R251" s="745">
        <v>-14</v>
      </c>
      <c r="T251" s="741" t="s">
        <v>265</v>
      </c>
      <c r="U251" s="743">
        <v>-23</v>
      </c>
      <c r="V251" s="744">
        <v>-27</v>
      </c>
      <c r="W251" s="744">
        <v>-26</v>
      </c>
      <c r="X251" s="744">
        <v>-25</v>
      </c>
      <c r="Y251" s="744">
        <v>-24</v>
      </c>
      <c r="Z251" s="744">
        <v>-24</v>
      </c>
      <c r="AA251" s="745">
        <v>-25</v>
      </c>
      <c r="AC251" s="742" t="s">
        <v>265</v>
      </c>
      <c r="AD251" s="743">
        <v>-26</v>
      </c>
      <c r="AE251" s="744">
        <v>-27</v>
      </c>
      <c r="AF251" s="744">
        <v>-29</v>
      </c>
      <c r="AG251" s="744">
        <v>-28</v>
      </c>
      <c r="AH251" s="744">
        <v>-27</v>
      </c>
      <c r="AI251" s="744">
        <v>-27</v>
      </c>
      <c r="AJ251" s="745">
        <v>-29</v>
      </c>
      <c r="AL251" s="742" t="s">
        <v>265</v>
      </c>
      <c r="AM251" s="743" t="s">
        <v>1049</v>
      </c>
      <c r="AN251" s="744">
        <v>-12</v>
      </c>
      <c r="AO251" s="744">
        <v>-11</v>
      </c>
      <c r="AP251" s="744">
        <v>-12</v>
      </c>
      <c r="AQ251" s="744">
        <v>-11</v>
      </c>
      <c r="AR251" s="744">
        <v>-11</v>
      </c>
      <c r="AS251" s="745">
        <v>-10</v>
      </c>
      <c r="AU251" s="742" t="s">
        <v>265</v>
      </c>
      <c r="AV251" s="743">
        <v>-19</v>
      </c>
      <c r="AW251" s="744">
        <v>-19</v>
      </c>
      <c r="AX251" s="744">
        <v>-20</v>
      </c>
      <c r="AY251" s="744">
        <v>-22</v>
      </c>
      <c r="AZ251" s="744">
        <v>-21</v>
      </c>
      <c r="BA251" s="744">
        <v>-22</v>
      </c>
      <c r="BB251" s="745">
        <v>-21</v>
      </c>
    </row>
    <row r="252" spans="2:54" x14ac:dyDescent="0.25">
      <c r="B252" s="737" t="s">
        <v>273</v>
      </c>
      <c r="C252" s="743">
        <v>-10</v>
      </c>
      <c r="D252" s="744">
        <v>-10</v>
      </c>
      <c r="E252" s="744">
        <v>-9</v>
      </c>
      <c r="F252" s="744">
        <v>-9</v>
      </c>
      <c r="G252" s="744">
        <v>-10</v>
      </c>
      <c r="H252" s="744">
        <v>-9</v>
      </c>
      <c r="I252" s="745">
        <v>-11</v>
      </c>
      <c r="K252" s="737" t="s">
        <v>273</v>
      </c>
      <c r="L252" s="743">
        <v>-18</v>
      </c>
      <c r="M252" s="744">
        <v>-16</v>
      </c>
      <c r="N252" s="744">
        <v>-16</v>
      </c>
      <c r="O252" s="744">
        <v>-15</v>
      </c>
      <c r="P252" s="744">
        <v>-21</v>
      </c>
      <c r="Q252" s="744">
        <v>-21</v>
      </c>
      <c r="R252" s="745">
        <v>-19</v>
      </c>
      <c r="T252" s="741" t="s">
        <v>273</v>
      </c>
      <c r="U252" s="743">
        <v>-22</v>
      </c>
      <c r="V252" s="744">
        <v>-20</v>
      </c>
      <c r="W252" s="744">
        <v>-21</v>
      </c>
      <c r="X252" s="744">
        <v>-21</v>
      </c>
      <c r="Y252" s="744">
        <v>-22</v>
      </c>
      <c r="Z252" s="744">
        <v>-23</v>
      </c>
      <c r="AA252" s="745">
        <v>-21</v>
      </c>
      <c r="AC252" s="742" t="s">
        <v>273</v>
      </c>
      <c r="AD252" s="743">
        <v>-26</v>
      </c>
      <c r="AE252" s="744">
        <v>-25</v>
      </c>
      <c r="AF252" s="744">
        <v>-25</v>
      </c>
      <c r="AG252" s="744">
        <v>-28</v>
      </c>
      <c r="AH252" s="744">
        <v>-28</v>
      </c>
      <c r="AI252" s="744">
        <v>-30</v>
      </c>
      <c r="AJ252" s="745">
        <v>-28</v>
      </c>
      <c r="AL252" s="742" t="s">
        <v>273</v>
      </c>
      <c r="AM252" s="743" t="s">
        <v>1049</v>
      </c>
      <c r="AN252" s="744">
        <v>-13</v>
      </c>
      <c r="AO252" s="744">
        <v>-12</v>
      </c>
      <c r="AP252" s="744">
        <v>-12</v>
      </c>
      <c r="AQ252" s="744">
        <v>-12</v>
      </c>
      <c r="AR252" s="744">
        <v>-10</v>
      </c>
      <c r="AS252" s="745">
        <v>-10</v>
      </c>
      <c r="AU252" s="742" t="s">
        <v>273</v>
      </c>
      <c r="AV252" s="743">
        <v>-18</v>
      </c>
      <c r="AW252" s="744">
        <v>-19</v>
      </c>
      <c r="AX252" s="744">
        <v>-22</v>
      </c>
      <c r="AY252" s="744">
        <v>-22</v>
      </c>
      <c r="AZ252" s="744">
        <v>-25</v>
      </c>
      <c r="BA252" s="744">
        <v>-24</v>
      </c>
      <c r="BB252" s="745">
        <v>-23</v>
      </c>
    </row>
    <row r="253" spans="2:54" x14ac:dyDescent="0.25">
      <c r="B253" s="737" t="s">
        <v>279</v>
      </c>
      <c r="C253" s="743">
        <v>-10</v>
      </c>
      <c r="D253" s="744">
        <v>-10</v>
      </c>
      <c r="E253" s="744">
        <v>-8</v>
      </c>
      <c r="F253" s="744">
        <v>-7</v>
      </c>
      <c r="G253" s="744">
        <v>-8</v>
      </c>
      <c r="H253" s="744">
        <v>-8</v>
      </c>
      <c r="I253" s="745">
        <v>-13</v>
      </c>
      <c r="K253" s="737" t="s">
        <v>279</v>
      </c>
      <c r="L253" s="743">
        <v>-15</v>
      </c>
      <c r="M253" s="744">
        <v>-15</v>
      </c>
      <c r="N253" s="744">
        <v>-16</v>
      </c>
      <c r="O253" s="744">
        <v>-19</v>
      </c>
      <c r="P253" s="744">
        <v>-17</v>
      </c>
      <c r="Q253" s="744">
        <v>-18</v>
      </c>
      <c r="R253" s="745">
        <v>-21</v>
      </c>
      <c r="T253" s="741" t="s">
        <v>279</v>
      </c>
      <c r="U253" s="743">
        <v>-18</v>
      </c>
      <c r="V253" s="744">
        <v>-18</v>
      </c>
      <c r="W253" s="744">
        <v>-19</v>
      </c>
      <c r="X253" s="744">
        <v>-18</v>
      </c>
      <c r="Y253" s="744">
        <v>-19</v>
      </c>
      <c r="Z253" s="744">
        <v>-20</v>
      </c>
      <c r="AA253" s="745">
        <v>-20</v>
      </c>
      <c r="AC253" s="742" t="s">
        <v>279</v>
      </c>
      <c r="AD253" s="743">
        <v>-28</v>
      </c>
      <c r="AE253" s="744">
        <v>-29</v>
      </c>
      <c r="AF253" s="744">
        <v>-28</v>
      </c>
      <c r="AG253" s="744">
        <v>-28</v>
      </c>
      <c r="AH253" s="744">
        <v>-27</v>
      </c>
      <c r="AI253" s="744">
        <v>-29</v>
      </c>
      <c r="AJ253" s="745">
        <v>-30</v>
      </c>
      <c r="AL253" s="742" t="s">
        <v>279</v>
      </c>
      <c r="AM253" s="743" t="s">
        <v>1049</v>
      </c>
      <c r="AN253" s="744">
        <v>-11</v>
      </c>
      <c r="AO253" s="744">
        <v>-9</v>
      </c>
      <c r="AP253" s="744">
        <v>-9</v>
      </c>
      <c r="AQ253" s="744">
        <v>-8</v>
      </c>
      <c r="AR253" s="744">
        <v>-8</v>
      </c>
      <c r="AS253" s="745">
        <v>-10</v>
      </c>
      <c r="AU253" s="742" t="s">
        <v>279</v>
      </c>
      <c r="AV253" s="743">
        <v>-13</v>
      </c>
      <c r="AW253" s="744">
        <v>-15</v>
      </c>
      <c r="AX253" s="744">
        <v>-19</v>
      </c>
      <c r="AY253" s="744">
        <v>-18</v>
      </c>
      <c r="AZ253" s="744">
        <v>-21</v>
      </c>
      <c r="BA253" s="744">
        <v>-22</v>
      </c>
      <c r="BB253" s="745">
        <v>-20</v>
      </c>
    </row>
    <row r="254" spans="2:54" ht="15.75" thickBot="1" x14ac:dyDescent="0.3">
      <c r="B254" s="746" t="s">
        <v>285</v>
      </c>
      <c r="C254" s="747" t="s">
        <v>1049</v>
      </c>
      <c r="D254" s="748" t="s">
        <v>1049</v>
      </c>
      <c r="E254" s="748" t="s">
        <v>1049</v>
      </c>
      <c r="F254" s="748" t="s">
        <v>1049</v>
      </c>
      <c r="G254" s="748" t="s">
        <v>1049</v>
      </c>
      <c r="H254" s="748" t="s">
        <v>1049</v>
      </c>
      <c r="I254" s="749" t="s">
        <v>1049</v>
      </c>
      <c r="K254" s="746" t="s">
        <v>285</v>
      </c>
      <c r="L254" s="747" t="s">
        <v>1049</v>
      </c>
      <c r="M254" s="748" t="s">
        <v>1049</v>
      </c>
      <c r="N254" s="748" t="s">
        <v>1049</v>
      </c>
      <c r="O254" s="748" t="s">
        <v>1049</v>
      </c>
      <c r="P254" s="748" t="s">
        <v>1049</v>
      </c>
      <c r="Q254" s="748" t="s">
        <v>1049</v>
      </c>
      <c r="R254" s="749" t="s">
        <v>1049</v>
      </c>
      <c r="T254" s="750" t="s">
        <v>285</v>
      </c>
      <c r="U254" s="747" t="s">
        <v>1049</v>
      </c>
      <c r="V254" s="748" t="s">
        <v>1049</v>
      </c>
      <c r="W254" s="748" t="s">
        <v>1049</v>
      </c>
      <c r="X254" s="748" t="s">
        <v>1049</v>
      </c>
      <c r="Y254" s="748" t="s">
        <v>1049</v>
      </c>
      <c r="Z254" s="748" t="s">
        <v>1049</v>
      </c>
      <c r="AA254" s="749" t="s">
        <v>1049</v>
      </c>
      <c r="AC254" s="751" t="s">
        <v>285</v>
      </c>
      <c r="AD254" s="747" t="s">
        <v>1049</v>
      </c>
      <c r="AE254" s="748" t="s">
        <v>1049</v>
      </c>
      <c r="AF254" s="748" t="s">
        <v>1049</v>
      </c>
      <c r="AG254" s="748" t="s">
        <v>1049</v>
      </c>
      <c r="AH254" s="748" t="s">
        <v>1049</v>
      </c>
      <c r="AI254" s="748" t="s">
        <v>1049</v>
      </c>
      <c r="AJ254" s="749" t="s">
        <v>1049</v>
      </c>
      <c r="AL254" s="751" t="s">
        <v>285</v>
      </c>
      <c r="AM254" s="747" t="s">
        <v>1049</v>
      </c>
      <c r="AN254" s="748" t="s">
        <v>1049</v>
      </c>
      <c r="AO254" s="748" t="s">
        <v>1049</v>
      </c>
      <c r="AP254" s="748" t="s">
        <v>1049</v>
      </c>
      <c r="AQ254" s="748" t="s">
        <v>1049</v>
      </c>
      <c r="AR254" s="748" t="s">
        <v>1049</v>
      </c>
      <c r="AS254" s="749" t="s">
        <v>1049</v>
      </c>
      <c r="AU254" s="751" t="s">
        <v>285</v>
      </c>
      <c r="AV254" s="747" t="s">
        <v>1049</v>
      </c>
      <c r="AW254" s="748" t="s">
        <v>1049</v>
      </c>
      <c r="AX254" s="748" t="s">
        <v>1049</v>
      </c>
      <c r="AY254" s="748" t="s">
        <v>1049</v>
      </c>
      <c r="AZ254" s="748" t="s">
        <v>1049</v>
      </c>
      <c r="BA254" s="748" t="s">
        <v>1049</v>
      </c>
      <c r="BB254" s="749" t="s">
        <v>1049</v>
      </c>
    </row>
    <row r="255" spans="2:54" ht="15.75" thickBot="1" x14ac:dyDescent="0.3"/>
    <row r="256" spans="2:54" ht="15.75" thickBot="1" x14ac:dyDescent="0.3">
      <c r="B256" s="726" t="s">
        <v>1073</v>
      </c>
      <c r="C256" s="756" t="s">
        <v>187</v>
      </c>
      <c r="D256" s="756" t="s">
        <v>214</v>
      </c>
      <c r="E256" s="756" t="s">
        <v>234</v>
      </c>
      <c r="F256" s="756" t="s">
        <v>243</v>
      </c>
      <c r="G256" s="756" t="s">
        <v>251</v>
      </c>
      <c r="H256" s="756" t="s">
        <v>259</v>
      </c>
      <c r="I256" s="757" t="s">
        <v>266</v>
      </c>
      <c r="K256" s="726" t="s">
        <v>1073</v>
      </c>
      <c r="L256" s="756" t="s">
        <v>187</v>
      </c>
      <c r="M256" s="756" t="s">
        <v>214</v>
      </c>
      <c r="N256" s="756" t="s">
        <v>234</v>
      </c>
      <c r="O256" s="756" t="s">
        <v>243</v>
      </c>
      <c r="P256" s="756" t="s">
        <v>251</v>
      </c>
      <c r="Q256" s="756" t="s">
        <v>259</v>
      </c>
      <c r="R256" s="757" t="s">
        <v>266</v>
      </c>
      <c r="T256" s="729" t="s">
        <v>1073</v>
      </c>
      <c r="U256" s="756" t="s">
        <v>187</v>
      </c>
      <c r="V256" s="756" t="s">
        <v>214</v>
      </c>
      <c r="W256" s="756" t="s">
        <v>234</v>
      </c>
      <c r="X256" s="756" t="s">
        <v>243</v>
      </c>
      <c r="Y256" s="756" t="s">
        <v>251</v>
      </c>
      <c r="Z256" s="756" t="s">
        <v>259</v>
      </c>
      <c r="AA256" s="757" t="s">
        <v>266</v>
      </c>
      <c r="AC256" s="730" t="s">
        <v>1073</v>
      </c>
      <c r="AD256" s="756" t="s">
        <v>187</v>
      </c>
      <c r="AE256" s="756" t="s">
        <v>214</v>
      </c>
      <c r="AF256" s="756" t="s">
        <v>234</v>
      </c>
      <c r="AG256" s="756" t="s">
        <v>243</v>
      </c>
      <c r="AH256" s="756" t="s">
        <v>251</v>
      </c>
      <c r="AI256" s="756" t="s">
        <v>259</v>
      </c>
      <c r="AJ256" s="757" t="s">
        <v>266</v>
      </c>
      <c r="AL256" s="730" t="s">
        <v>1073</v>
      </c>
      <c r="AM256" s="756" t="s">
        <v>187</v>
      </c>
      <c r="AN256" s="756" t="s">
        <v>214</v>
      </c>
      <c r="AO256" s="756" t="s">
        <v>234</v>
      </c>
      <c r="AP256" s="756" t="s">
        <v>243</v>
      </c>
      <c r="AQ256" s="756" t="s">
        <v>251</v>
      </c>
      <c r="AR256" s="756" t="s">
        <v>259</v>
      </c>
      <c r="AS256" s="757" t="s">
        <v>266</v>
      </c>
      <c r="AU256" s="730" t="s">
        <v>1073</v>
      </c>
      <c r="AV256" s="756" t="s">
        <v>187</v>
      </c>
      <c r="AW256" s="756" t="s">
        <v>214</v>
      </c>
      <c r="AX256" s="756" t="s">
        <v>234</v>
      </c>
      <c r="AY256" s="756" t="s">
        <v>243</v>
      </c>
      <c r="AZ256" s="756" t="s">
        <v>251</v>
      </c>
      <c r="BA256" s="756" t="s">
        <v>259</v>
      </c>
      <c r="BB256" s="757" t="s">
        <v>266</v>
      </c>
    </row>
    <row r="257" spans="2:63" x14ac:dyDescent="0.25">
      <c r="B257" s="731" t="s">
        <v>186</v>
      </c>
      <c r="C257" s="732">
        <v>-15</v>
      </c>
      <c r="D257" s="733">
        <v>-10</v>
      </c>
      <c r="E257" s="733">
        <v>-9</v>
      </c>
      <c r="F257" s="733">
        <v>-10</v>
      </c>
      <c r="G257" s="733">
        <v>-15</v>
      </c>
      <c r="H257" s="733">
        <v>-18</v>
      </c>
      <c r="I257" s="734">
        <v>-18</v>
      </c>
      <c r="K257" s="731" t="s">
        <v>186</v>
      </c>
      <c r="L257" s="732">
        <v>-18</v>
      </c>
      <c r="M257" s="733">
        <v>-17</v>
      </c>
      <c r="N257" s="733">
        <v>-17</v>
      </c>
      <c r="O257" s="733">
        <v>-13</v>
      </c>
      <c r="P257" s="733">
        <v>-13</v>
      </c>
      <c r="Q257" s="733">
        <v>-16</v>
      </c>
      <c r="R257" s="734">
        <v>-15</v>
      </c>
      <c r="T257" s="735" t="s">
        <v>186</v>
      </c>
      <c r="U257" s="732">
        <v>-25</v>
      </c>
      <c r="V257" s="733">
        <v>-24</v>
      </c>
      <c r="W257" s="733">
        <v>-25</v>
      </c>
      <c r="X257" s="733">
        <v>-28</v>
      </c>
      <c r="Y257" s="733">
        <v>-28</v>
      </c>
      <c r="Z257" s="733">
        <v>-25</v>
      </c>
      <c r="AA257" s="734">
        <v>-25</v>
      </c>
      <c r="AC257" s="736" t="s">
        <v>186</v>
      </c>
      <c r="AD257" s="732">
        <v>-28</v>
      </c>
      <c r="AE257" s="733">
        <v>-28</v>
      </c>
      <c r="AF257" s="733">
        <v>-29</v>
      </c>
      <c r="AG257" s="733">
        <v>-26</v>
      </c>
      <c r="AH257" s="733">
        <v>-28</v>
      </c>
      <c r="AI257" s="733">
        <v>-27</v>
      </c>
      <c r="AJ257" s="734">
        <v>-26</v>
      </c>
      <c r="AL257" s="736" t="s">
        <v>186</v>
      </c>
      <c r="AM257" s="732"/>
      <c r="AN257" s="733"/>
      <c r="AO257" s="733">
        <v>-13</v>
      </c>
      <c r="AP257" s="733">
        <v>-11</v>
      </c>
      <c r="AQ257" s="733">
        <v>-7</v>
      </c>
      <c r="AR257" s="733">
        <v>-8</v>
      </c>
      <c r="AS257" s="734">
        <v>-7</v>
      </c>
      <c r="AU257" s="736" t="s">
        <v>186</v>
      </c>
      <c r="AV257" s="732">
        <v>-19</v>
      </c>
      <c r="AW257" s="733">
        <v>-19</v>
      </c>
      <c r="AX257" s="733">
        <v>-18</v>
      </c>
      <c r="AY257" s="733">
        <v>-20</v>
      </c>
      <c r="AZ257" s="733">
        <v>-24</v>
      </c>
      <c r="BA257" s="733">
        <v>-23</v>
      </c>
      <c r="BB257" s="734">
        <v>-24</v>
      </c>
    </row>
    <row r="258" spans="2:63" x14ac:dyDescent="0.25">
      <c r="B258" s="737" t="s">
        <v>213</v>
      </c>
      <c r="C258" s="738">
        <v>-17</v>
      </c>
      <c r="D258" s="739">
        <v>-15</v>
      </c>
      <c r="E258" s="739">
        <v>-13</v>
      </c>
      <c r="F258" s="739">
        <v>-10</v>
      </c>
      <c r="G258" s="739">
        <v>-14</v>
      </c>
      <c r="H258" s="739">
        <v>-15</v>
      </c>
      <c r="I258" s="740">
        <v>-15</v>
      </c>
      <c r="K258" s="737" t="s">
        <v>213</v>
      </c>
      <c r="L258" s="738">
        <v>-13</v>
      </c>
      <c r="M258" s="739">
        <v>-17</v>
      </c>
      <c r="N258" s="739">
        <v>-15</v>
      </c>
      <c r="O258" s="739">
        <v>-12</v>
      </c>
      <c r="P258" s="739">
        <v>-12</v>
      </c>
      <c r="Q258" s="739">
        <v>-13</v>
      </c>
      <c r="R258" s="740">
        <v>-16</v>
      </c>
      <c r="T258" s="741" t="s">
        <v>213</v>
      </c>
      <c r="U258" s="738">
        <v>-25</v>
      </c>
      <c r="V258" s="739">
        <v>-29</v>
      </c>
      <c r="W258" s="739">
        <v>-27</v>
      </c>
      <c r="X258" s="739">
        <v>-29</v>
      </c>
      <c r="Y258" s="739">
        <v>-29</v>
      </c>
      <c r="Z258" s="739">
        <v>-25</v>
      </c>
      <c r="AA258" s="740">
        <v>-26</v>
      </c>
      <c r="AC258" s="742" t="s">
        <v>213</v>
      </c>
      <c r="AD258" s="738">
        <v>-25</v>
      </c>
      <c r="AE258" s="739">
        <v>-28</v>
      </c>
      <c r="AF258" s="739">
        <v>-26</v>
      </c>
      <c r="AG258" s="739">
        <v>-26</v>
      </c>
      <c r="AH258" s="739">
        <v>-27</v>
      </c>
      <c r="AI258" s="739">
        <v>-28</v>
      </c>
      <c r="AJ258" s="740">
        <v>-27</v>
      </c>
      <c r="AL258" s="742" t="s">
        <v>213</v>
      </c>
      <c r="AM258" s="738"/>
      <c r="AN258" s="739"/>
      <c r="AO258" s="739">
        <v>-9</v>
      </c>
      <c r="AP258" s="739">
        <v>-13</v>
      </c>
      <c r="AQ258" s="739">
        <v>-14</v>
      </c>
      <c r="AR258" s="739">
        <v>-10</v>
      </c>
      <c r="AS258" s="740">
        <v>-8</v>
      </c>
      <c r="AU258" s="742" t="s">
        <v>213</v>
      </c>
      <c r="AV258" s="738">
        <v>-22</v>
      </c>
      <c r="AW258" s="739">
        <v>-18</v>
      </c>
      <c r="AX258" s="739">
        <v>-20</v>
      </c>
      <c r="AY258" s="739">
        <v>-24</v>
      </c>
      <c r="AZ258" s="739">
        <v>-23</v>
      </c>
      <c r="BA258" s="739">
        <v>-22</v>
      </c>
      <c r="BB258" s="740">
        <v>-23</v>
      </c>
    </row>
    <row r="259" spans="2:63" x14ac:dyDescent="0.25">
      <c r="B259" s="737" t="s">
        <v>233</v>
      </c>
      <c r="C259" s="743">
        <v>-16</v>
      </c>
      <c r="D259" s="744">
        <v>-12</v>
      </c>
      <c r="E259" s="744">
        <v>-11</v>
      </c>
      <c r="F259" s="744">
        <v>-9</v>
      </c>
      <c r="G259" s="744">
        <v>-13</v>
      </c>
      <c r="H259" s="744">
        <v>-15</v>
      </c>
      <c r="I259" s="745">
        <v>-17</v>
      </c>
      <c r="K259" s="737" t="s">
        <v>233</v>
      </c>
      <c r="L259" s="743">
        <v>-12</v>
      </c>
      <c r="M259" s="744">
        <v>-11</v>
      </c>
      <c r="N259" s="744">
        <v>-11</v>
      </c>
      <c r="O259" s="744">
        <v>-11</v>
      </c>
      <c r="P259" s="744">
        <v>-13</v>
      </c>
      <c r="Q259" s="744">
        <v>-13</v>
      </c>
      <c r="R259" s="745">
        <v>-15</v>
      </c>
      <c r="T259" s="741" t="s">
        <v>233</v>
      </c>
      <c r="U259" s="743">
        <v>-25</v>
      </c>
      <c r="V259" s="744">
        <v>-24</v>
      </c>
      <c r="W259" s="744">
        <v>-25</v>
      </c>
      <c r="X259" s="744">
        <v>-27</v>
      </c>
      <c r="Y259" s="744">
        <v>-29</v>
      </c>
      <c r="Z259" s="744">
        <v>-28</v>
      </c>
      <c r="AA259" s="745">
        <v>-25</v>
      </c>
      <c r="AC259" s="742" t="s">
        <v>233</v>
      </c>
      <c r="AD259" s="743">
        <v>-25</v>
      </c>
      <c r="AE259" s="744">
        <v>-25</v>
      </c>
      <c r="AF259" s="744">
        <v>-25</v>
      </c>
      <c r="AG259" s="744">
        <v>-24</v>
      </c>
      <c r="AH259" s="744">
        <v>-27</v>
      </c>
      <c r="AI259" s="744">
        <v>-25</v>
      </c>
      <c r="AJ259" s="745">
        <v>-26</v>
      </c>
      <c r="AL259" s="742" t="s">
        <v>233</v>
      </c>
      <c r="AM259" s="743"/>
      <c r="AN259" s="744"/>
      <c r="AO259" s="744">
        <v>-11</v>
      </c>
      <c r="AP259" s="744">
        <v>-12</v>
      </c>
      <c r="AQ259" s="744">
        <v>-11</v>
      </c>
      <c r="AR259" s="744">
        <v>-10</v>
      </c>
      <c r="AS259" s="745">
        <v>-10</v>
      </c>
      <c r="AU259" s="742" t="s">
        <v>233</v>
      </c>
      <c r="AV259" s="743">
        <v>-20</v>
      </c>
      <c r="AW259" s="744">
        <v>-20</v>
      </c>
      <c r="AX259" s="744">
        <v>-23</v>
      </c>
      <c r="AY259" s="744">
        <v>-22</v>
      </c>
      <c r="AZ259" s="744">
        <v>-22</v>
      </c>
      <c r="BA259" s="744">
        <v>-22</v>
      </c>
      <c r="BB259" s="745">
        <v>-23</v>
      </c>
    </row>
    <row r="260" spans="2:63" x14ac:dyDescent="0.25">
      <c r="B260" s="737" t="s">
        <v>215</v>
      </c>
      <c r="C260" s="743">
        <v>-10</v>
      </c>
      <c r="D260" s="744">
        <v>-10</v>
      </c>
      <c r="E260" s="744">
        <v>-8</v>
      </c>
      <c r="F260" s="744">
        <v>-7</v>
      </c>
      <c r="G260" s="744">
        <v>-9</v>
      </c>
      <c r="H260" s="744">
        <v>-11</v>
      </c>
      <c r="I260" s="745">
        <v>-15</v>
      </c>
      <c r="K260" s="737" t="s">
        <v>215</v>
      </c>
      <c r="L260" s="743">
        <v>-9</v>
      </c>
      <c r="M260" s="744">
        <v>-8</v>
      </c>
      <c r="N260" s="744">
        <v>-8</v>
      </c>
      <c r="O260" s="744">
        <v>-9</v>
      </c>
      <c r="P260" s="744">
        <v>-9</v>
      </c>
      <c r="Q260" s="744">
        <v>-13</v>
      </c>
      <c r="R260" s="745">
        <v>-17</v>
      </c>
      <c r="T260" s="741" t="s">
        <v>215</v>
      </c>
      <c r="U260" s="743">
        <v>-25</v>
      </c>
      <c r="V260" s="744">
        <v>-26</v>
      </c>
      <c r="W260" s="744">
        <v>-28</v>
      </c>
      <c r="X260" s="744">
        <v>-28</v>
      </c>
      <c r="Y260" s="744">
        <v>-27</v>
      </c>
      <c r="Z260" s="744">
        <v>-24</v>
      </c>
      <c r="AA260" s="745">
        <v>-25</v>
      </c>
      <c r="AC260" s="742" t="s">
        <v>215</v>
      </c>
      <c r="AD260" s="743">
        <v>-25</v>
      </c>
      <c r="AE260" s="744">
        <v>-26</v>
      </c>
      <c r="AF260" s="744">
        <v>-25</v>
      </c>
      <c r="AG260" s="744">
        <v>-26</v>
      </c>
      <c r="AH260" s="744">
        <v>-26</v>
      </c>
      <c r="AI260" s="744">
        <v>-25</v>
      </c>
      <c r="AJ260" s="745">
        <v>-27</v>
      </c>
      <c r="AL260" s="742" t="s">
        <v>215</v>
      </c>
      <c r="AM260" s="743"/>
      <c r="AN260" s="744">
        <v>-12</v>
      </c>
      <c r="AO260" s="744">
        <v>-11</v>
      </c>
      <c r="AP260" s="744">
        <v>-11</v>
      </c>
      <c r="AQ260" s="744">
        <v>-9</v>
      </c>
      <c r="AR260" s="744">
        <v>-8</v>
      </c>
      <c r="AS260" s="745">
        <v>-8</v>
      </c>
      <c r="AU260" s="742" t="s">
        <v>215</v>
      </c>
      <c r="AV260" s="743">
        <v>-18</v>
      </c>
      <c r="AW260" s="744">
        <v>-24</v>
      </c>
      <c r="AX260" s="744">
        <v>-24</v>
      </c>
      <c r="AY260" s="744">
        <v>-23</v>
      </c>
      <c r="AZ260" s="744">
        <v>-24</v>
      </c>
      <c r="BA260" s="744">
        <v>-18</v>
      </c>
      <c r="BB260" s="745">
        <v>-21</v>
      </c>
    </row>
    <row r="261" spans="2:63" x14ac:dyDescent="0.25">
      <c r="B261" s="737" t="s">
        <v>250</v>
      </c>
      <c r="C261" s="743">
        <v>-7</v>
      </c>
      <c r="D261" s="744">
        <v>-7</v>
      </c>
      <c r="E261" s="744">
        <v>-7</v>
      </c>
      <c r="F261" s="744">
        <v>-6</v>
      </c>
      <c r="G261" s="744">
        <v>-5</v>
      </c>
      <c r="H261" s="744">
        <v>-8</v>
      </c>
      <c r="I261" s="745">
        <v>-11</v>
      </c>
      <c r="K261" s="737" t="s">
        <v>250</v>
      </c>
      <c r="L261" s="743">
        <v>-10</v>
      </c>
      <c r="M261" s="744">
        <v>-7</v>
      </c>
      <c r="N261" s="744">
        <v>-7</v>
      </c>
      <c r="O261" s="744">
        <v>-7</v>
      </c>
      <c r="P261" s="744">
        <v>-6</v>
      </c>
      <c r="Q261" s="744">
        <v>-12</v>
      </c>
      <c r="R261" s="745">
        <v>-13</v>
      </c>
      <c r="T261" s="741" t="s">
        <v>250</v>
      </c>
      <c r="U261" s="743">
        <v>-24</v>
      </c>
      <c r="V261" s="744">
        <v>-21</v>
      </c>
      <c r="W261" s="744">
        <v>-22</v>
      </c>
      <c r="X261" s="744">
        <v>-22</v>
      </c>
      <c r="Y261" s="744">
        <v>-20</v>
      </c>
      <c r="Z261" s="744">
        <v>-19</v>
      </c>
      <c r="AA261" s="745">
        <v>-22</v>
      </c>
      <c r="AC261" s="742" t="s">
        <v>250</v>
      </c>
      <c r="AD261" s="743">
        <v>-26</v>
      </c>
      <c r="AE261" s="744">
        <v>-26</v>
      </c>
      <c r="AF261" s="744">
        <v>-25</v>
      </c>
      <c r="AG261" s="744">
        <v>-25</v>
      </c>
      <c r="AH261" s="744">
        <v>-23</v>
      </c>
      <c r="AI261" s="744">
        <v>-25</v>
      </c>
      <c r="AJ261" s="745">
        <v>-25</v>
      </c>
      <c r="AL261" s="742" t="s">
        <v>250</v>
      </c>
      <c r="AM261" s="743"/>
      <c r="AN261" s="744">
        <v>-7</v>
      </c>
      <c r="AO261" s="744">
        <v>-5</v>
      </c>
      <c r="AP261" s="744">
        <v>-4</v>
      </c>
      <c r="AQ261" s="744">
        <v>-5</v>
      </c>
      <c r="AR261" s="744">
        <v>-5</v>
      </c>
      <c r="AS261" s="745">
        <v>-10</v>
      </c>
      <c r="AU261" s="742" t="s">
        <v>250</v>
      </c>
      <c r="AV261" s="743">
        <v>-16</v>
      </c>
      <c r="AW261" s="744">
        <v>-18</v>
      </c>
      <c r="AX261" s="744">
        <v>-20</v>
      </c>
      <c r="AY261" s="744">
        <v>-20</v>
      </c>
      <c r="AZ261" s="744">
        <v>-19</v>
      </c>
      <c r="BA261" s="744">
        <v>-17</v>
      </c>
      <c r="BB261" s="745">
        <v>-18</v>
      </c>
    </row>
    <row r="262" spans="2:63" x14ac:dyDescent="0.25">
      <c r="B262" s="737" t="s">
        <v>258</v>
      </c>
      <c r="C262" s="743">
        <v>-5</v>
      </c>
      <c r="D262" s="744">
        <v>-8</v>
      </c>
      <c r="E262" s="744">
        <v>-5</v>
      </c>
      <c r="F262" s="744">
        <v>-4</v>
      </c>
      <c r="G262" s="744">
        <v>-3</v>
      </c>
      <c r="H262" s="744">
        <v>-10</v>
      </c>
      <c r="I262" s="745">
        <v>-12</v>
      </c>
      <c r="K262" s="737" t="s">
        <v>258</v>
      </c>
      <c r="L262" s="743">
        <v>-10</v>
      </c>
      <c r="M262" s="744">
        <v>-9</v>
      </c>
      <c r="N262" s="744">
        <v>-8</v>
      </c>
      <c r="O262" s="744">
        <v>-8</v>
      </c>
      <c r="P262" s="744">
        <v>-6</v>
      </c>
      <c r="Q262" s="744">
        <v>-8</v>
      </c>
      <c r="R262" s="745">
        <v>-8</v>
      </c>
      <c r="T262" s="741" t="s">
        <v>258</v>
      </c>
      <c r="U262" s="743">
        <v>-21</v>
      </c>
      <c r="V262" s="744">
        <v>-19</v>
      </c>
      <c r="W262" s="744">
        <v>-18</v>
      </c>
      <c r="X262" s="744">
        <v>-20</v>
      </c>
      <c r="Y262" s="744">
        <v>-18</v>
      </c>
      <c r="Z262" s="744">
        <v>-22</v>
      </c>
      <c r="AA262" s="745">
        <v>-20</v>
      </c>
      <c r="AC262" s="742" t="s">
        <v>258</v>
      </c>
      <c r="AD262" s="743">
        <v>-22</v>
      </c>
      <c r="AE262" s="744">
        <v>-22</v>
      </c>
      <c r="AF262" s="744">
        <v>-23</v>
      </c>
      <c r="AG262" s="744">
        <v>-23</v>
      </c>
      <c r="AH262" s="744">
        <v>-23</v>
      </c>
      <c r="AI262" s="744">
        <v>-24</v>
      </c>
      <c r="AJ262" s="745">
        <v>-25</v>
      </c>
      <c r="AL262" s="742" t="s">
        <v>258</v>
      </c>
      <c r="AM262" s="743"/>
      <c r="AN262" s="744">
        <v>-7</v>
      </c>
      <c r="AO262" s="744">
        <v>-7</v>
      </c>
      <c r="AP262" s="744">
        <v>-6</v>
      </c>
      <c r="AQ262" s="744">
        <v>-5</v>
      </c>
      <c r="AR262" s="744">
        <v>-8</v>
      </c>
      <c r="AS262" s="745">
        <v>-7</v>
      </c>
      <c r="AU262" s="742" t="s">
        <v>258</v>
      </c>
      <c r="AV262" s="743">
        <v>-15</v>
      </c>
      <c r="AW262" s="744">
        <v>-17</v>
      </c>
      <c r="AX262" s="744">
        <v>-16</v>
      </c>
      <c r="AY262" s="744">
        <v>-15</v>
      </c>
      <c r="AZ262" s="744">
        <v>-14</v>
      </c>
      <c r="BA262" s="744">
        <v>-18</v>
      </c>
      <c r="BB262" s="745">
        <v>-19</v>
      </c>
    </row>
    <row r="263" spans="2:63" x14ac:dyDescent="0.25">
      <c r="B263" s="737" t="s">
        <v>265</v>
      </c>
      <c r="C263" s="743">
        <v>-5</v>
      </c>
      <c r="D263" s="744">
        <v>-4</v>
      </c>
      <c r="E263" s="744">
        <v>-3</v>
      </c>
      <c r="F263" s="744">
        <v>-3</v>
      </c>
      <c r="G263" s="744">
        <v>-1</v>
      </c>
      <c r="H263" s="744">
        <v>-7</v>
      </c>
      <c r="I263" s="745">
        <v>-11</v>
      </c>
      <c r="K263" s="737" t="s">
        <v>265</v>
      </c>
      <c r="L263" s="743">
        <v>-9</v>
      </c>
      <c r="M263" s="744">
        <v>-8</v>
      </c>
      <c r="N263" s="744">
        <v>-10</v>
      </c>
      <c r="O263" s="744">
        <v>-8</v>
      </c>
      <c r="P263" s="744">
        <v>-7</v>
      </c>
      <c r="Q263" s="744">
        <v>-8</v>
      </c>
      <c r="R263" s="745">
        <v>-10</v>
      </c>
      <c r="T263" s="741" t="s">
        <v>265</v>
      </c>
      <c r="U263" s="743">
        <v>-19</v>
      </c>
      <c r="V263" s="744">
        <v>-23</v>
      </c>
      <c r="W263" s="744">
        <v>-22</v>
      </c>
      <c r="X263" s="744">
        <v>-21</v>
      </c>
      <c r="Y263" s="744">
        <v>-20</v>
      </c>
      <c r="Z263" s="744">
        <v>-20</v>
      </c>
      <c r="AA263" s="745">
        <v>-21</v>
      </c>
      <c r="AC263" s="742" t="s">
        <v>265</v>
      </c>
      <c r="AD263" s="743">
        <v>-22</v>
      </c>
      <c r="AE263" s="744">
        <v>-23</v>
      </c>
      <c r="AF263" s="744">
        <v>-25</v>
      </c>
      <c r="AG263" s="744">
        <v>-24</v>
      </c>
      <c r="AH263" s="744">
        <v>-23</v>
      </c>
      <c r="AI263" s="744">
        <v>-23</v>
      </c>
      <c r="AJ263" s="745">
        <v>-25</v>
      </c>
      <c r="AL263" s="742" t="s">
        <v>265</v>
      </c>
      <c r="AM263" s="743" t="s">
        <v>1049</v>
      </c>
      <c r="AN263" s="744">
        <v>-8</v>
      </c>
      <c r="AO263" s="744">
        <v>-7</v>
      </c>
      <c r="AP263" s="744">
        <v>-8</v>
      </c>
      <c r="AQ263" s="744">
        <v>-7</v>
      </c>
      <c r="AR263" s="744">
        <v>-7</v>
      </c>
      <c r="AS263" s="745">
        <v>-6</v>
      </c>
      <c r="AU263" s="742" t="s">
        <v>265</v>
      </c>
      <c r="AV263" s="743">
        <v>-15</v>
      </c>
      <c r="AW263" s="744">
        <v>-15</v>
      </c>
      <c r="AX263" s="744">
        <v>-16</v>
      </c>
      <c r="AY263" s="744">
        <v>-18</v>
      </c>
      <c r="AZ263" s="744">
        <v>-17</v>
      </c>
      <c r="BA263" s="744">
        <v>-18</v>
      </c>
      <c r="BB263" s="745">
        <v>-17</v>
      </c>
    </row>
    <row r="264" spans="2:63" x14ac:dyDescent="0.25">
      <c r="B264" s="737" t="s">
        <v>273</v>
      </c>
      <c r="C264" s="743">
        <v>-6</v>
      </c>
      <c r="D264" s="744">
        <v>-6</v>
      </c>
      <c r="E264" s="744">
        <v>-5</v>
      </c>
      <c r="F264" s="744">
        <v>-5</v>
      </c>
      <c r="G264" s="744">
        <v>-6</v>
      </c>
      <c r="H264" s="744">
        <v>-5</v>
      </c>
      <c r="I264" s="745">
        <v>-7</v>
      </c>
      <c r="K264" s="737" t="s">
        <v>273</v>
      </c>
      <c r="L264" s="743">
        <v>-14</v>
      </c>
      <c r="M264" s="744">
        <v>-12</v>
      </c>
      <c r="N264" s="744">
        <v>-12</v>
      </c>
      <c r="O264" s="744">
        <v>-11</v>
      </c>
      <c r="P264" s="744">
        <v>-17</v>
      </c>
      <c r="Q264" s="744">
        <v>-17</v>
      </c>
      <c r="R264" s="745">
        <v>-15</v>
      </c>
      <c r="T264" s="741" t="s">
        <v>273</v>
      </c>
      <c r="U264" s="743">
        <v>-18</v>
      </c>
      <c r="V264" s="744">
        <v>-16</v>
      </c>
      <c r="W264" s="744">
        <v>-17</v>
      </c>
      <c r="X264" s="744">
        <v>-17</v>
      </c>
      <c r="Y264" s="744">
        <v>-18</v>
      </c>
      <c r="Z264" s="744">
        <v>-19</v>
      </c>
      <c r="AA264" s="745">
        <v>-17</v>
      </c>
      <c r="AC264" s="742" t="s">
        <v>273</v>
      </c>
      <c r="AD264" s="743">
        <v>-22</v>
      </c>
      <c r="AE264" s="744">
        <v>-21</v>
      </c>
      <c r="AF264" s="744">
        <v>-21</v>
      </c>
      <c r="AG264" s="744">
        <v>-24</v>
      </c>
      <c r="AH264" s="744">
        <v>-24</v>
      </c>
      <c r="AI264" s="744">
        <v>-26</v>
      </c>
      <c r="AJ264" s="745">
        <v>-24</v>
      </c>
      <c r="AL264" s="742" t="s">
        <v>273</v>
      </c>
      <c r="AM264" s="743" t="s">
        <v>1049</v>
      </c>
      <c r="AN264" s="744">
        <v>-9</v>
      </c>
      <c r="AO264" s="744">
        <v>-8</v>
      </c>
      <c r="AP264" s="744">
        <v>-8</v>
      </c>
      <c r="AQ264" s="744">
        <v>-8</v>
      </c>
      <c r="AR264" s="744">
        <v>-6</v>
      </c>
      <c r="AS264" s="745">
        <v>-6</v>
      </c>
      <c r="AU264" s="742" t="s">
        <v>273</v>
      </c>
      <c r="AV264" s="743">
        <v>-14</v>
      </c>
      <c r="AW264" s="744">
        <v>-15</v>
      </c>
      <c r="AX264" s="744">
        <v>-18</v>
      </c>
      <c r="AY264" s="744">
        <v>-18</v>
      </c>
      <c r="AZ264" s="744">
        <v>-21</v>
      </c>
      <c r="BA264" s="744">
        <v>-20</v>
      </c>
      <c r="BB264" s="745">
        <v>-19</v>
      </c>
    </row>
    <row r="265" spans="2:63" x14ac:dyDescent="0.25">
      <c r="B265" s="737" t="s">
        <v>279</v>
      </c>
      <c r="C265" s="743">
        <v>-6</v>
      </c>
      <c r="D265" s="744">
        <v>-6</v>
      </c>
      <c r="E265" s="744">
        <v>-4</v>
      </c>
      <c r="F265" s="744">
        <v>-3</v>
      </c>
      <c r="G265" s="744">
        <v>-4</v>
      </c>
      <c r="H265" s="744">
        <v>-4</v>
      </c>
      <c r="I265" s="745">
        <v>-9</v>
      </c>
      <c r="K265" s="737" t="s">
        <v>279</v>
      </c>
      <c r="L265" s="743">
        <v>-11</v>
      </c>
      <c r="M265" s="744">
        <v>-11</v>
      </c>
      <c r="N265" s="744">
        <v>-12</v>
      </c>
      <c r="O265" s="744">
        <v>-15</v>
      </c>
      <c r="P265" s="744">
        <v>-13</v>
      </c>
      <c r="Q265" s="744">
        <v>-14</v>
      </c>
      <c r="R265" s="745">
        <v>-17</v>
      </c>
      <c r="T265" s="741" t="s">
        <v>279</v>
      </c>
      <c r="U265" s="743">
        <v>-14</v>
      </c>
      <c r="V265" s="744">
        <v>-14</v>
      </c>
      <c r="W265" s="744">
        <v>-15</v>
      </c>
      <c r="X265" s="744">
        <v>-14</v>
      </c>
      <c r="Y265" s="744">
        <v>-15</v>
      </c>
      <c r="Z265" s="744">
        <v>-16</v>
      </c>
      <c r="AA265" s="745">
        <v>-16</v>
      </c>
      <c r="AC265" s="742" t="s">
        <v>279</v>
      </c>
      <c r="AD265" s="743">
        <v>-24</v>
      </c>
      <c r="AE265" s="744">
        <v>-25</v>
      </c>
      <c r="AF265" s="744">
        <v>-24</v>
      </c>
      <c r="AG265" s="744">
        <v>-24</v>
      </c>
      <c r="AH265" s="744">
        <v>-23</v>
      </c>
      <c r="AI265" s="744">
        <v>-25</v>
      </c>
      <c r="AJ265" s="745">
        <v>-26</v>
      </c>
      <c r="AL265" s="742" t="s">
        <v>279</v>
      </c>
      <c r="AM265" s="743" t="s">
        <v>1049</v>
      </c>
      <c r="AN265" s="744">
        <v>-7</v>
      </c>
      <c r="AO265" s="744">
        <v>-5</v>
      </c>
      <c r="AP265" s="744">
        <v>-5</v>
      </c>
      <c r="AQ265" s="744">
        <v>-4</v>
      </c>
      <c r="AR265" s="744">
        <v>-4</v>
      </c>
      <c r="AS265" s="745">
        <v>-6</v>
      </c>
      <c r="AU265" s="742" t="s">
        <v>279</v>
      </c>
      <c r="AV265" s="743">
        <v>-9</v>
      </c>
      <c r="AW265" s="744">
        <v>-11</v>
      </c>
      <c r="AX265" s="744">
        <v>-15</v>
      </c>
      <c r="AY265" s="744">
        <v>-14</v>
      </c>
      <c r="AZ265" s="744">
        <v>-17</v>
      </c>
      <c r="BA265" s="744">
        <v>-18</v>
      </c>
      <c r="BB265" s="745">
        <v>-16</v>
      </c>
    </row>
    <row r="266" spans="2:63" ht="15.75" thickBot="1" x14ac:dyDescent="0.3">
      <c r="B266" s="746" t="s">
        <v>285</v>
      </c>
      <c r="C266" s="747" t="s">
        <v>1049</v>
      </c>
      <c r="D266" s="748" t="s">
        <v>1049</v>
      </c>
      <c r="E266" s="748" t="s">
        <v>1049</v>
      </c>
      <c r="F266" s="748" t="s">
        <v>1049</v>
      </c>
      <c r="G266" s="748" t="s">
        <v>1049</v>
      </c>
      <c r="H266" s="748" t="s">
        <v>1049</v>
      </c>
      <c r="I266" s="749" t="s">
        <v>1049</v>
      </c>
      <c r="K266" s="746" t="s">
        <v>285</v>
      </c>
      <c r="L266" s="747" t="s">
        <v>1049</v>
      </c>
      <c r="M266" s="748" t="s">
        <v>1049</v>
      </c>
      <c r="N266" s="748" t="s">
        <v>1049</v>
      </c>
      <c r="O266" s="748" t="s">
        <v>1049</v>
      </c>
      <c r="P266" s="748" t="s">
        <v>1049</v>
      </c>
      <c r="Q266" s="748" t="s">
        <v>1049</v>
      </c>
      <c r="R266" s="749" t="s">
        <v>1049</v>
      </c>
      <c r="T266" s="750" t="s">
        <v>285</v>
      </c>
      <c r="U266" s="747" t="s">
        <v>1049</v>
      </c>
      <c r="V266" s="748" t="s">
        <v>1049</v>
      </c>
      <c r="W266" s="748" t="s">
        <v>1049</v>
      </c>
      <c r="X266" s="748" t="s">
        <v>1049</v>
      </c>
      <c r="Y266" s="748" t="s">
        <v>1049</v>
      </c>
      <c r="Z266" s="748" t="s">
        <v>1049</v>
      </c>
      <c r="AA266" s="749" t="s">
        <v>1049</v>
      </c>
      <c r="AC266" s="751" t="s">
        <v>285</v>
      </c>
      <c r="AD266" s="747" t="s">
        <v>1049</v>
      </c>
      <c r="AE266" s="748" t="s">
        <v>1049</v>
      </c>
      <c r="AF266" s="748" t="s">
        <v>1049</v>
      </c>
      <c r="AG266" s="748" t="s">
        <v>1049</v>
      </c>
      <c r="AH266" s="748" t="s">
        <v>1049</v>
      </c>
      <c r="AI266" s="748" t="s">
        <v>1049</v>
      </c>
      <c r="AJ266" s="749" t="s">
        <v>1049</v>
      </c>
      <c r="AL266" s="751" t="s">
        <v>285</v>
      </c>
      <c r="AM266" s="747" t="s">
        <v>1049</v>
      </c>
      <c r="AN266" s="748" t="s">
        <v>1049</v>
      </c>
      <c r="AO266" s="748" t="s">
        <v>1049</v>
      </c>
      <c r="AP266" s="748" t="s">
        <v>1049</v>
      </c>
      <c r="AQ266" s="748" t="s">
        <v>1049</v>
      </c>
      <c r="AR266" s="748" t="s">
        <v>1049</v>
      </c>
      <c r="AS266" s="749" t="s">
        <v>1049</v>
      </c>
      <c r="AU266" s="751" t="s">
        <v>285</v>
      </c>
      <c r="AV266" s="747" t="s">
        <v>1049</v>
      </c>
      <c r="AW266" s="748" t="s">
        <v>1049</v>
      </c>
      <c r="AX266" s="748" t="s">
        <v>1049</v>
      </c>
      <c r="AY266" s="748" t="s">
        <v>1049</v>
      </c>
      <c r="AZ266" s="748" t="s">
        <v>1049</v>
      </c>
      <c r="BA266" s="748" t="s">
        <v>1049</v>
      </c>
      <c r="BB266" s="749" t="s">
        <v>1049</v>
      </c>
    </row>
    <row r="267" spans="2:63" ht="15.75" thickBot="1" x14ac:dyDescent="0.3"/>
    <row r="268" spans="2:63" ht="15.75" thickBot="1" x14ac:dyDescent="0.3">
      <c r="B268" s="726" t="s">
        <v>1109</v>
      </c>
      <c r="C268" s="727" t="s">
        <v>187</v>
      </c>
      <c r="D268" s="727" t="s">
        <v>214</v>
      </c>
      <c r="E268" s="727" t="s">
        <v>234</v>
      </c>
      <c r="F268" s="727" t="s">
        <v>243</v>
      </c>
      <c r="G268" s="727" t="s">
        <v>251</v>
      </c>
      <c r="H268" s="727" t="s">
        <v>259</v>
      </c>
      <c r="I268" s="728" t="s">
        <v>266</v>
      </c>
      <c r="K268" s="726" t="s">
        <v>1109</v>
      </c>
      <c r="L268" s="727" t="s">
        <v>187</v>
      </c>
      <c r="M268" s="727" t="s">
        <v>214</v>
      </c>
      <c r="N268" s="727" t="s">
        <v>234</v>
      </c>
      <c r="O268" s="727" t="s">
        <v>243</v>
      </c>
      <c r="P268" s="727" t="s">
        <v>251</v>
      </c>
      <c r="Q268" s="727" t="s">
        <v>259</v>
      </c>
      <c r="R268" s="728" t="s">
        <v>266</v>
      </c>
      <c r="T268" s="726" t="s">
        <v>1109</v>
      </c>
      <c r="U268" s="727" t="s">
        <v>187</v>
      </c>
      <c r="V268" s="727" t="s">
        <v>214</v>
      </c>
      <c r="W268" s="727" t="s">
        <v>234</v>
      </c>
      <c r="X268" s="727" t="s">
        <v>243</v>
      </c>
      <c r="Y268" s="727" t="s">
        <v>251</v>
      </c>
      <c r="Z268" s="727" t="s">
        <v>259</v>
      </c>
      <c r="AA268" s="728" t="s">
        <v>266</v>
      </c>
      <c r="AC268" s="726" t="s">
        <v>1109</v>
      </c>
      <c r="AD268" s="727" t="s">
        <v>187</v>
      </c>
      <c r="AE268" s="727" t="s">
        <v>214</v>
      </c>
      <c r="AF268" s="727" t="s">
        <v>234</v>
      </c>
      <c r="AG268" s="727" t="s">
        <v>243</v>
      </c>
      <c r="AH268" s="727" t="s">
        <v>251</v>
      </c>
      <c r="AI268" s="727" t="s">
        <v>259</v>
      </c>
      <c r="AJ268" s="728" t="s">
        <v>266</v>
      </c>
      <c r="AL268" s="726" t="s">
        <v>1109</v>
      </c>
      <c r="AM268" s="727" t="s">
        <v>187</v>
      </c>
      <c r="AN268" s="727" t="s">
        <v>214</v>
      </c>
      <c r="AO268" s="727" t="s">
        <v>234</v>
      </c>
      <c r="AP268" s="727" t="s">
        <v>243</v>
      </c>
      <c r="AQ268" s="727" t="s">
        <v>251</v>
      </c>
      <c r="AR268" s="727" t="s">
        <v>259</v>
      </c>
      <c r="AS268" s="728" t="s">
        <v>266</v>
      </c>
      <c r="AU268" s="730" t="s">
        <v>1109</v>
      </c>
      <c r="AV268" s="756" t="s">
        <v>187</v>
      </c>
      <c r="AW268" s="756" t="s">
        <v>214</v>
      </c>
      <c r="AX268" s="756" t="s">
        <v>234</v>
      </c>
      <c r="AY268" s="756" t="s">
        <v>243</v>
      </c>
      <c r="AZ268" s="756" t="s">
        <v>251</v>
      </c>
      <c r="BA268" s="756" t="s">
        <v>259</v>
      </c>
      <c r="BB268" s="757" t="s">
        <v>266</v>
      </c>
      <c r="BD268" s="726" t="s">
        <v>1109</v>
      </c>
      <c r="BE268" s="727" t="s">
        <v>187</v>
      </c>
      <c r="BF268" s="727" t="s">
        <v>214</v>
      </c>
      <c r="BG268" s="727" t="s">
        <v>234</v>
      </c>
      <c r="BH268" s="727" t="s">
        <v>243</v>
      </c>
      <c r="BI268" s="727" t="s">
        <v>251</v>
      </c>
      <c r="BJ268" s="727" t="s">
        <v>259</v>
      </c>
      <c r="BK268" s="728" t="s">
        <v>266</v>
      </c>
    </row>
    <row r="269" spans="2:63" x14ac:dyDescent="0.25">
      <c r="B269" s="731" t="s">
        <v>186</v>
      </c>
      <c r="C269" s="732">
        <v>-35</v>
      </c>
      <c r="D269" s="733">
        <v>-30</v>
      </c>
      <c r="E269" s="733">
        <v>-30</v>
      </c>
      <c r="F269" s="733">
        <v>-30</v>
      </c>
      <c r="G269" s="733">
        <v>-30</v>
      </c>
      <c r="H269" s="733">
        <v>-28</v>
      </c>
      <c r="I269" s="734">
        <v>-29</v>
      </c>
      <c r="K269" s="731" t="s">
        <v>186</v>
      </c>
      <c r="L269" s="732">
        <v>-35</v>
      </c>
      <c r="M269" s="733">
        <v>-32</v>
      </c>
      <c r="N269" s="733">
        <v>-32</v>
      </c>
      <c r="O269" s="733">
        <v>-30</v>
      </c>
      <c r="P269" s="733">
        <v>-30</v>
      </c>
      <c r="Q269" s="733">
        <v>-28</v>
      </c>
      <c r="R269" s="734">
        <v>-29</v>
      </c>
      <c r="T269" s="731" t="s">
        <v>186</v>
      </c>
      <c r="U269" s="732">
        <v>-52</v>
      </c>
      <c r="V269" s="733">
        <v>-48</v>
      </c>
      <c r="W269" s="733">
        <v>-47</v>
      </c>
      <c r="X269" s="733">
        <v>-44</v>
      </c>
      <c r="Y269" s="733">
        <v>-43</v>
      </c>
      <c r="Z269" s="733">
        <v>-46</v>
      </c>
      <c r="AA269" s="734">
        <v>-45</v>
      </c>
      <c r="AC269" s="731" t="s">
        <v>186</v>
      </c>
      <c r="AD269" s="732">
        <v>-52</v>
      </c>
      <c r="AE269" s="733">
        <v>-48</v>
      </c>
      <c r="AF269" s="733">
        <v>-47</v>
      </c>
      <c r="AG269" s="733">
        <v>-44</v>
      </c>
      <c r="AH269" s="733">
        <v>-43</v>
      </c>
      <c r="AI269" s="733">
        <v>-46</v>
      </c>
      <c r="AJ269" s="734">
        <v>-45</v>
      </c>
      <c r="AL269" s="731" t="s">
        <v>186</v>
      </c>
      <c r="AM269" s="732">
        <v>-38</v>
      </c>
      <c r="AN269" s="733">
        <v>-36</v>
      </c>
      <c r="AO269" s="733">
        <v>-34</v>
      </c>
      <c r="AP269" s="733">
        <v>-33</v>
      </c>
      <c r="AQ269" s="733">
        <v>-31</v>
      </c>
      <c r="AR269" s="733">
        <v>-28</v>
      </c>
      <c r="AS269" s="734">
        <v>-29</v>
      </c>
      <c r="AU269" s="736" t="s">
        <v>186</v>
      </c>
      <c r="AV269" s="732">
        <v>-43</v>
      </c>
      <c r="AW269" s="733">
        <v>-44</v>
      </c>
      <c r="AX269" s="733">
        <v>-40</v>
      </c>
      <c r="AY269" s="733">
        <v>-38</v>
      </c>
      <c r="AZ269" s="733">
        <v>-35</v>
      </c>
      <c r="BA269" s="733">
        <v>-38</v>
      </c>
      <c r="BB269" s="734">
        <v>-38</v>
      </c>
      <c r="BD269" s="731" t="s">
        <v>186</v>
      </c>
      <c r="BE269" s="732">
        <v>-38</v>
      </c>
      <c r="BF269" s="733">
        <v>-36</v>
      </c>
      <c r="BG269" s="733">
        <v>-34</v>
      </c>
      <c r="BH269" s="733">
        <v>-33</v>
      </c>
      <c r="BI269" s="733">
        <v>-31</v>
      </c>
      <c r="BJ269" s="733">
        <v>-28</v>
      </c>
      <c r="BK269" s="734">
        <v>-29</v>
      </c>
    </row>
    <row r="270" spans="2:63" x14ac:dyDescent="0.25">
      <c r="B270" s="737" t="s">
        <v>213</v>
      </c>
      <c r="C270" s="738"/>
      <c r="D270" s="739">
        <v>-29</v>
      </c>
      <c r="E270" s="739">
        <v>-29</v>
      </c>
      <c r="F270" s="739">
        <v>-35</v>
      </c>
      <c r="G270" s="739">
        <v>-31</v>
      </c>
      <c r="H270" s="739">
        <v>-29</v>
      </c>
      <c r="I270" s="740">
        <v>-29</v>
      </c>
      <c r="K270" s="737" t="s">
        <v>213</v>
      </c>
      <c r="L270" s="738"/>
      <c r="M270" s="739">
        <v>-32</v>
      </c>
      <c r="N270" s="739">
        <v>-32</v>
      </c>
      <c r="O270" s="739">
        <v>-35</v>
      </c>
      <c r="P270" s="739">
        <v>-31</v>
      </c>
      <c r="Q270" s="739">
        <v>-29</v>
      </c>
      <c r="R270" s="740">
        <v>-29</v>
      </c>
      <c r="T270" s="737" t="s">
        <v>213</v>
      </c>
      <c r="U270" s="738"/>
      <c r="V270" s="739">
        <v>-48</v>
      </c>
      <c r="W270" s="739">
        <v>-47</v>
      </c>
      <c r="X270" s="739">
        <v>-44</v>
      </c>
      <c r="Y270" s="739">
        <v>-43</v>
      </c>
      <c r="Z270" s="739">
        <v>-46</v>
      </c>
      <c r="AA270" s="740">
        <v>-45</v>
      </c>
      <c r="AC270" s="737" t="s">
        <v>213</v>
      </c>
      <c r="AD270" s="738"/>
      <c r="AE270" s="739">
        <v>-48</v>
      </c>
      <c r="AF270" s="739">
        <v>-47</v>
      </c>
      <c r="AG270" s="739">
        <v>-44</v>
      </c>
      <c r="AH270" s="739">
        <v>-43</v>
      </c>
      <c r="AI270" s="739">
        <v>-46</v>
      </c>
      <c r="AJ270" s="740">
        <v>-45</v>
      </c>
      <c r="AL270" s="737" t="s">
        <v>213</v>
      </c>
      <c r="AM270" s="738"/>
      <c r="AN270" s="739">
        <v>-38</v>
      </c>
      <c r="AO270" s="739">
        <v>-37</v>
      </c>
      <c r="AP270" s="739">
        <v>-35</v>
      </c>
      <c r="AQ270" s="739">
        <v>-31</v>
      </c>
      <c r="AR270" s="739">
        <v>-29</v>
      </c>
      <c r="AS270" s="740">
        <v>-29</v>
      </c>
      <c r="AU270" s="742" t="s">
        <v>213</v>
      </c>
      <c r="AV270" s="738"/>
      <c r="AW270" s="739">
        <v>-45</v>
      </c>
      <c r="AX270" s="739">
        <v>-40</v>
      </c>
      <c r="AY270" s="739">
        <v>-38</v>
      </c>
      <c r="AZ270" s="739">
        <v>-37</v>
      </c>
      <c r="BA270" s="739">
        <v>-42</v>
      </c>
      <c r="BB270" s="740">
        <v>-46</v>
      </c>
      <c r="BD270" s="737" t="s">
        <v>213</v>
      </c>
      <c r="BE270" s="738"/>
      <c r="BF270" s="739">
        <v>-38</v>
      </c>
      <c r="BG270" s="739">
        <v>-37</v>
      </c>
      <c r="BH270" s="739">
        <v>-35</v>
      </c>
      <c r="BI270" s="739">
        <v>-31</v>
      </c>
      <c r="BJ270" s="739">
        <v>-29</v>
      </c>
      <c r="BK270" s="740">
        <v>-29</v>
      </c>
    </row>
    <row r="271" spans="2:63" x14ac:dyDescent="0.25">
      <c r="B271" s="737" t="s">
        <v>233</v>
      </c>
      <c r="C271" s="743"/>
      <c r="D271" s="744">
        <v>-27</v>
      </c>
      <c r="E271" s="744">
        <v>-27</v>
      </c>
      <c r="F271" s="744">
        <v>-25</v>
      </c>
      <c r="G271" s="744">
        <v>-25</v>
      </c>
      <c r="H271" s="744">
        <v>-28</v>
      </c>
      <c r="I271" s="745">
        <v>-29</v>
      </c>
      <c r="K271" s="737" t="s">
        <v>233</v>
      </c>
      <c r="L271" s="743"/>
      <c r="M271" s="744">
        <v>-32</v>
      </c>
      <c r="N271" s="744">
        <v>-32</v>
      </c>
      <c r="O271" s="744">
        <v>-25</v>
      </c>
      <c r="P271" s="744">
        <v>-25</v>
      </c>
      <c r="Q271" s="744">
        <v>-28</v>
      </c>
      <c r="R271" s="745">
        <v>-29</v>
      </c>
      <c r="T271" s="737" t="s">
        <v>233</v>
      </c>
      <c r="U271" s="743"/>
      <c r="V271" s="744">
        <v>-47</v>
      </c>
      <c r="W271" s="744">
        <v>-47</v>
      </c>
      <c r="X271" s="744">
        <v>-44</v>
      </c>
      <c r="Y271" s="744">
        <v>-43</v>
      </c>
      <c r="Z271" s="744">
        <v>-46</v>
      </c>
      <c r="AA271" s="745">
        <v>-45</v>
      </c>
      <c r="AC271" s="737" t="s">
        <v>233</v>
      </c>
      <c r="AD271" s="743"/>
      <c r="AE271" s="744">
        <v>-47</v>
      </c>
      <c r="AF271" s="744">
        <v>-47</v>
      </c>
      <c r="AG271" s="744">
        <v>-44</v>
      </c>
      <c r="AH271" s="744">
        <v>-43</v>
      </c>
      <c r="AI271" s="744">
        <v>-46</v>
      </c>
      <c r="AJ271" s="745">
        <v>-45</v>
      </c>
      <c r="AL271" s="737" t="s">
        <v>233</v>
      </c>
      <c r="AM271" s="743"/>
      <c r="AN271" s="744">
        <v>-37</v>
      </c>
      <c r="AO271" s="744">
        <v>-35</v>
      </c>
      <c r="AP271" s="744">
        <v>-34</v>
      </c>
      <c r="AQ271" s="744">
        <v>-32</v>
      </c>
      <c r="AR271" s="744">
        <v>-30</v>
      </c>
      <c r="AS271" s="745">
        <v>-32</v>
      </c>
      <c r="AU271" s="742" t="s">
        <v>233</v>
      </c>
      <c r="AV271" s="743"/>
      <c r="AW271" s="744">
        <v>-37</v>
      </c>
      <c r="AX271" s="744">
        <v>-37</v>
      </c>
      <c r="AY271" s="744">
        <v>-37</v>
      </c>
      <c r="AZ271" s="744">
        <v>-35</v>
      </c>
      <c r="BA271" s="744">
        <v>-42</v>
      </c>
      <c r="BB271" s="745">
        <v>-46</v>
      </c>
      <c r="BD271" s="737" t="s">
        <v>233</v>
      </c>
      <c r="BE271" s="743"/>
      <c r="BF271" s="744">
        <v>-37</v>
      </c>
      <c r="BG271" s="744">
        <v>-35</v>
      </c>
      <c r="BH271" s="744">
        <v>-34</v>
      </c>
      <c r="BI271" s="744">
        <v>-32</v>
      </c>
      <c r="BJ271" s="744">
        <v>-30</v>
      </c>
      <c r="BK271" s="745">
        <v>-32</v>
      </c>
    </row>
    <row r="272" spans="2:63" x14ac:dyDescent="0.25">
      <c r="B272" s="737" t="s">
        <v>215</v>
      </c>
      <c r="C272" s="743"/>
      <c r="D272" s="744">
        <v>-30</v>
      </c>
      <c r="E272" s="744">
        <v>-29</v>
      </c>
      <c r="F272" s="744">
        <v>-26</v>
      </c>
      <c r="G272" s="744">
        <v>-25</v>
      </c>
      <c r="H272" s="744">
        <v>-28</v>
      </c>
      <c r="I272" s="745">
        <v>-28</v>
      </c>
      <c r="K272" s="737" t="s">
        <v>215</v>
      </c>
      <c r="L272" s="743"/>
      <c r="M272" s="744">
        <v>-30</v>
      </c>
      <c r="N272" s="744">
        <v>-29</v>
      </c>
      <c r="O272" s="744">
        <v>-26</v>
      </c>
      <c r="P272" s="744">
        <v>-25</v>
      </c>
      <c r="Q272" s="744">
        <v>-28</v>
      </c>
      <c r="R272" s="745">
        <v>-28</v>
      </c>
      <c r="T272" s="737" t="s">
        <v>215</v>
      </c>
      <c r="U272" s="743"/>
      <c r="V272" s="744">
        <v>-45</v>
      </c>
      <c r="W272" s="744">
        <v>-45</v>
      </c>
      <c r="X272" s="744">
        <v>-43</v>
      </c>
      <c r="Y272" s="744">
        <v>-43</v>
      </c>
      <c r="Z272" s="744">
        <v>-46</v>
      </c>
      <c r="AA272" s="745">
        <v>-45</v>
      </c>
      <c r="AC272" s="737" t="s">
        <v>215</v>
      </c>
      <c r="AD272" s="743"/>
      <c r="AE272" s="744">
        <v>-45</v>
      </c>
      <c r="AF272" s="744">
        <v>-45</v>
      </c>
      <c r="AG272" s="744">
        <v>-43</v>
      </c>
      <c r="AH272" s="744">
        <v>-43</v>
      </c>
      <c r="AI272" s="744">
        <v>-46</v>
      </c>
      <c r="AJ272" s="745">
        <v>-45</v>
      </c>
      <c r="AL272" s="737" t="s">
        <v>215</v>
      </c>
      <c r="AM272" s="743"/>
      <c r="AN272" s="744">
        <v>-37</v>
      </c>
      <c r="AO272" s="744">
        <v>-35</v>
      </c>
      <c r="AP272" s="744">
        <v>-33</v>
      </c>
      <c r="AQ272" s="744">
        <v>-33</v>
      </c>
      <c r="AR272" s="744">
        <v>-28</v>
      </c>
      <c r="AS272" s="745">
        <v>-28</v>
      </c>
      <c r="AU272" s="742" t="s">
        <v>215</v>
      </c>
      <c r="AV272" s="743"/>
      <c r="AW272" s="744">
        <v>-37</v>
      </c>
      <c r="AX272" s="744">
        <v>-37</v>
      </c>
      <c r="AY272" s="744">
        <v>-37</v>
      </c>
      <c r="AZ272" s="744">
        <v>-35</v>
      </c>
      <c r="BA272" s="744">
        <v>-40</v>
      </c>
      <c r="BB272" s="745">
        <v>-44</v>
      </c>
      <c r="BD272" s="737" t="s">
        <v>215</v>
      </c>
      <c r="BE272" s="743"/>
      <c r="BF272" s="744">
        <v>-37</v>
      </c>
      <c r="BG272" s="744">
        <v>-35</v>
      </c>
      <c r="BH272" s="744">
        <v>-33</v>
      </c>
      <c r="BI272" s="744">
        <v>-33</v>
      </c>
      <c r="BJ272" s="744">
        <v>-28</v>
      </c>
      <c r="BK272" s="745">
        <v>-28</v>
      </c>
    </row>
    <row r="273" spans="2:63" x14ac:dyDescent="0.25">
      <c r="B273" s="737" t="s">
        <v>250</v>
      </c>
      <c r="C273" s="743"/>
      <c r="D273" s="744">
        <v>-30</v>
      </c>
      <c r="E273" s="744">
        <v>-30</v>
      </c>
      <c r="F273" s="744">
        <v>-25</v>
      </c>
      <c r="G273" s="744">
        <v>-25</v>
      </c>
      <c r="H273" s="744">
        <v>-28</v>
      </c>
      <c r="I273" s="745">
        <v>-28</v>
      </c>
      <c r="K273" s="737" t="s">
        <v>250</v>
      </c>
      <c r="L273" s="743"/>
      <c r="M273" s="744">
        <v>-30</v>
      </c>
      <c r="N273" s="744">
        <v>-30</v>
      </c>
      <c r="O273" s="744">
        <v>-25</v>
      </c>
      <c r="P273" s="744">
        <v>-25</v>
      </c>
      <c r="Q273" s="744">
        <v>-28</v>
      </c>
      <c r="R273" s="745">
        <v>-28</v>
      </c>
      <c r="T273" s="737" t="s">
        <v>250</v>
      </c>
      <c r="U273" s="743"/>
      <c r="V273" s="744">
        <v>-45</v>
      </c>
      <c r="W273" s="744">
        <v>-45</v>
      </c>
      <c r="X273" s="744">
        <v>-43</v>
      </c>
      <c r="Y273" s="744">
        <v>-43</v>
      </c>
      <c r="Z273" s="744">
        <v>-46</v>
      </c>
      <c r="AA273" s="745">
        <v>-45</v>
      </c>
      <c r="AC273" s="737" t="s">
        <v>250</v>
      </c>
      <c r="AD273" s="743"/>
      <c r="AE273" s="744">
        <v>-45</v>
      </c>
      <c r="AF273" s="744">
        <v>-45</v>
      </c>
      <c r="AG273" s="744">
        <v>-43</v>
      </c>
      <c r="AH273" s="744">
        <v>-43</v>
      </c>
      <c r="AI273" s="744">
        <v>-46</v>
      </c>
      <c r="AJ273" s="745">
        <v>-45</v>
      </c>
      <c r="AL273" s="737" t="s">
        <v>250</v>
      </c>
      <c r="AM273" s="743"/>
      <c r="AN273" s="744">
        <v>-36</v>
      </c>
      <c r="AO273" s="744">
        <v>-36</v>
      </c>
      <c r="AP273" s="744">
        <v>-32</v>
      </c>
      <c r="AQ273" s="744">
        <v>-31</v>
      </c>
      <c r="AR273" s="744">
        <v>-30</v>
      </c>
      <c r="AS273" s="745">
        <v>-32</v>
      </c>
      <c r="AU273" s="742" t="s">
        <v>250</v>
      </c>
      <c r="AV273" s="743"/>
      <c r="AW273" s="744">
        <v>-38</v>
      </c>
      <c r="AX273" s="744">
        <v>-37</v>
      </c>
      <c r="AY273" s="744">
        <v>-35</v>
      </c>
      <c r="AZ273" s="744">
        <v>-35</v>
      </c>
      <c r="BA273" s="744">
        <v>-40</v>
      </c>
      <c r="BB273" s="745">
        <v>-45</v>
      </c>
      <c r="BD273" s="737" t="s">
        <v>250</v>
      </c>
      <c r="BE273" s="743"/>
      <c r="BF273" s="744">
        <v>-36</v>
      </c>
      <c r="BG273" s="744">
        <v>-36</v>
      </c>
      <c r="BH273" s="744">
        <v>-32</v>
      </c>
      <c r="BI273" s="744">
        <v>-31</v>
      </c>
      <c r="BJ273" s="744">
        <v>-30</v>
      </c>
      <c r="BK273" s="745">
        <v>-32</v>
      </c>
    </row>
    <row r="274" spans="2:63" x14ac:dyDescent="0.25">
      <c r="B274" s="737" t="s">
        <v>258</v>
      </c>
      <c r="C274" s="743"/>
      <c r="D274" s="744">
        <v>-31</v>
      </c>
      <c r="E274" s="744">
        <v>-31</v>
      </c>
      <c r="F274" s="744">
        <v>-28</v>
      </c>
      <c r="G274" s="744">
        <v>-27</v>
      </c>
      <c r="H274" s="744">
        <v>-30</v>
      </c>
      <c r="I274" s="745">
        <v>-31</v>
      </c>
      <c r="K274" s="737" t="s">
        <v>258</v>
      </c>
      <c r="L274" s="743"/>
      <c r="M274" s="744">
        <v>-31</v>
      </c>
      <c r="N274" s="744">
        <v>-31</v>
      </c>
      <c r="O274" s="744">
        <v>-28</v>
      </c>
      <c r="P274" s="744">
        <v>-27</v>
      </c>
      <c r="Q274" s="744">
        <v>-30</v>
      </c>
      <c r="R274" s="745">
        <v>-31</v>
      </c>
      <c r="T274" s="737" t="s">
        <v>258</v>
      </c>
      <c r="U274" s="743"/>
      <c r="V274" s="744">
        <v>-45</v>
      </c>
      <c r="W274" s="744">
        <v>-45</v>
      </c>
      <c r="X274" s="744">
        <v>-43</v>
      </c>
      <c r="Y274" s="744">
        <v>-43</v>
      </c>
      <c r="Z274" s="744">
        <v>-46</v>
      </c>
      <c r="AA274" s="745">
        <v>-45</v>
      </c>
      <c r="AC274" s="737" t="s">
        <v>258</v>
      </c>
      <c r="AD274" s="743"/>
      <c r="AE274" s="744">
        <v>-45</v>
      </c>
      <c r="AF274" s="744">
        <v>-45</v>
      </c>
      <c r="AG274" s="744">
        <v>-43</v>
      </c>
      <c r="AH274" s="744">
        <v>-43</v>
      </c>
      <c r="AI274" s="744">
        <v>-46</v>
      </c>
      <c r="AJ274" s="745">
        <v>-45</v>
      </c>
      <c r="AL274" s="737" t="s">
        <v>258</v>
      </c>
      <c r="AM274" s="743"/>
      <c r="AN274" s="744">
        <v>-36</v>
      </c>
      <c r="AO274" s="744">
        <v>-36</v>
      </c>
      <c r="AP274" s="744">
        <v>-32</v>
      </c>
      <c r="AQ274" s="744">
        <v>-31</v>
      </c>
      <c r="AR274" s="744">
        <v>-30</v>
      </c>
      <c r="AS274" s="745">
        <v>-31</v>
      </c>
      <c r="AU274" s="742" t="s">
        <v>258</v>
      </c>
      <c r="AV274" s="743"/>
      <c r="AW274" s="744">
        <v>-38</v>
      </c>
      <c r="AX274" s="744">
        <v>-37</v>
      </c>
      <c r="AY274" s="744">
        <v>-36</v>
      </c>
      <c r="AZ274" s="744">
        <v>-36</v>
      </c>
      <c r="BA274" s="744">
        <v>-39</v>
      </c>
      <c r="BB274" s="745">
        <v>-45</v>
      </c>
      <c r="BD274" s="737" t="s">
        <v>258</v>
      </c>
      <c r="BE274" s="743"/>
      <c r="BF274" s="744">
        <v>-36</v>
      </c>
      <c r="BG274" s="744">
        <v>-36</v>
      </c>
      <c r="BH274" s="744">
        <v>-32</v>
      </c>
      <c r="BI274" s="744">
        <v>-31</v>
      </c>
      <c r="BJ274" s="744">
        <v>-30</v>
      </c>
      <c r="BK274" s="745">
        <v>-31</v>
      </c>
    </row>
    <row r="275" spans="2:63" x14ac:dyDescent="0.25">
      <c r="B275" s="737" t="s">
        <v>265</v>
      </c>
      <c r="C275" s="743"/>
      <c r="D275" s="744">
        <v>-32</v>
      </c>
      <c r="E275" s="744">
        <v>-32</v>
      </c>
      <c r="F275" s="744">
        <v>-30</v>
      </c>
      <c r="G275" s="744">
        <v>-30</v>
      </c>
      <c r="H275" s="744">
        <v>-28</v>
      </c>
      <c r="I275" s="745">
        <v>-27</v>
      </c>
      <c r="K275" s="737" t="s">
        <v>265</v>
      </c>
      <c r="L275" s="743"/>
      <c r="M275" s="744">
        <v>-32</v>
      </c>
      <c r="N275" s="744">
        <v>-32</v>
      </c>
      <c r="O275" s="744">
        <v>-30</v>
      </c>
      <c r="P275" s="744">
        <v>-30</v>
      </c>
      <c r="Q275" s="744">
        <v>-28</v>
      </c>
      <c r="R275" s="745">
        <v>-27</v>
      </c>
      <c r="T275" s="737" t="s">
        <v>265</v>
      </c>
      <c r="U275" s="743"/>
      <c r="V275" s="744"/>
      <c r="W275" s="744"/>
      <c r="X275" s="744"/>
      <c r="Y275" s="744"/>
      <c r="Z275" s="744"/>
      <c r="AA275" s="745"/>
      <c r="AC275" s="737" t="s">
        <v>265</v>
      </c>
      <c r="AD275" s="743"/>
      <c r="AE275" s="744"/>
      <c r="AF275" s="744"/>
      <c r="AG275" s="744"/>
      <c r="AH275" s="744"/>
      <c r="AI275" s="744"/>
      <c r="AJ275" s="745"/>
      <c r="AL275" s="737" t="s">
        <v>265</v>
      </c>
      <c r="AM275" s="743"/>
      <c r="AN275" s="744"/>
      <c r="AO275" s="744"/>
      <c r="AP275" s="744"/>
      <c r="AQ275" s="744"/>
      <c r="AR275" s="744"/>
      <c r="AS275" s="745"/>
      <c r="AU275" s="742" t="s">
        <v>265</v>
      </c>
      <c r="AV275" s="743"/>
      <c r="AW275" s="744"/>
      <c r="AX275" s="744"/>
      <c r="AY275" s="744"/>
      <c r="AZ275" s="744"/>
      <c r="BA275" s="744"/>
      <c r="BB275" s="745"/>
      <c r="BD275" s="737" t="s">
        <v>265</v>
      </c>
      <c r="BE275" s="743"/>
      <c r="BF275" s="744">
        <v>-32</v>
      </c>
      <c r="BG275" s="744">
        <v>-32</v>
      </c>
      <c r="BH275" s="744">
        <v>-30</v>
      </c>
      <c r="BI275" s="744">
        <v>-30</v>
      </c>
      <c r="BJ275" s="744">
        <v>-28</v>
      </c>
      <c r="BK275" s="745">
        <v>-27</v>
      </c>
    </row>
    <row r="276" spans="2:63" x14ac:dyDescent="0.25">
      <c r="B276" s="737" t="s">
        <v>273</v>
      </c>
      <c r="C276" s="743"/>
      <c r="D276" s="744">
        <v>-32</v>
      </c>
      <c r="E276" s="744">
        <v>-32</v>
      </c>
      <c r="F276" s="744">
        <v>-30</v>
      </c>
      <c r="G276" s="744">
        <v>-30</v>
      </c>
      <c r="H276" s="744">
        <v>-28</v>
      </c>
      <c r="I276" s="745">
        <v>-27</v>
      </c>
      <c r="K276" s="737" t="s">
        <v>273</v>
      </c>
      <c r="L276" s="743"/>
      <c r="M276" s="744">
        <v>-32</v>
      </c>
      <c r="N276" s="744">
        <v>-32</v>
      </c>
      <c r="O276" s="744">
        <v>-30</v>
      </c>
      <c r="P276" s="744">
        <v>-30</v>
      </c>
      <c r="Q276" s="744">
        <v>-28</v>
      </c>
      <c r="R276" s="745">
        <v>-27</v>
      </c>
      <c r="T276" s="737" t="s">
        <v>273</v>
      </c>
      <c r="U276" s="743"/>
      <c r="V276" s="744"/>
      <c r="W276" s="744"/>
      <c r="X276" s="744"/>
      <c r="Y276" s="744"/>
      <c r="Z276" s="744"/>
      <c r="AA276" s="745"/>
      <c r="AC276" s="737" t="s">
        <v>273</v>
      </c>
      <c r="AD276" s="743"/>
      <c r="AE276" s="744"/>
      <c r="AF276" s="744"/>
      <c r="AG276" s="744"/>
      <c r="AH276" s="744"/>
      <c r="AI276" s="744"/>
      <c r="AJ276" s="745"/>
      <c r="AL276" s="737" t="s">
        <v>273</v>
      </c>
      <c r="AM276" s="743"/>
      <c r="AN276" s="744"/>
      <c r="AO276" s="744"/>
      <c r="AP276" s="744"/>
      <c r="AQ276" s="744"/>
      <c r="AR276" s="744"/>
      <c r="AS276" s="745"/>
      <c r="AU276" s="742" t="s">
        <v>273</v>
      </c>
      <c r="AV276" s="743"/>
      <c r="AW276" s="744"/>
      <c r="AX276" s="744"/>
      <c r="AY276" s="744"/>
      <c r="AZ276" s="744"/>
      <c r="BA276" s="744"/>
      <c r="BB276" s="745"/>
      <c r="BD276" s="737" t="s">
        <v>273</v>
      </c>
      <c r="BE276" s="743"/>
      <c r="BF276" s="744">
        <v>-32</v>
      </c>
      <c r="BG276" s="744">
        <v>-32</v>
      </c>
      <c r="BH276" s="744">
        <v>-30</v>
      </c>
      <c r="BI276" s="744">
        <v>-30</v>
      </c>
      <c r="BJ276" s="744">
        <v>-28</v>
      </c>
      <c r="BK276" s="745">
        <v>-27</v>
      </c>
    </row>
    <row r="277" spans="2:63" x14ac:dyDescent="0.25">
      <c r="B277" s="737" t="s">
        <v>279</v>
      </c>
      <c r="C277" s="743"/>
      <c r="D277" s="744"/>
      <c r="E277" s="744"/>
      <c r="F277" s="744"/>
      <c r="G277" s="744"/>
      <c r="H277" s="744"/>
      <c r="I277" s="745"/>
      <c r="K277" s="737" t="s">
        <v>279</v>
      </c>
      <c r="L277" s="743"/>
      <c r="M277" s="744"/>
      <c r="N277" s="744"/>
      <c r="O277" s="744"/>
      <c r="P277" s="744"/>
      <c r="Q277" s="744"/>
      <c r="R277" s="745"/>
      <c r="T277" s="737" t="s">
        <v>279</v>
      </c>
      <c r="U277" s="743"/>
      <c r="V277" s="744"/>
      <c r="W277" s="744"/>
      <c r="X277" s="744"/>
      <c r="Y277" s="744"/>
      <c r="Z277" s="744"/>
      <c r="AA277" s="745"/>
      <c r="AC277" s="737" t="s">
        <v>279</v>
      </c>
      <c r="AD277" s="743"/>
      <c r="AE277" s="744"/>
      <c r="AF277" s="744"/>
      <c r="AG277" s="744"/>
      <c r="AH277" s="744"/>
      <c r="AI277" s="744"/>
      <c r="AJ277" s="745"/>
      <c r="AL277" s="737" t="s">
        <v>279</v>
      </c>
      <c r="AM277" s="743"/>
      <c r="AN277" s="744"/>
      <c r="AO277" s="744"/>
      <c r="AP277" s="744"/>
      <c r="AQ277" s="744"/>
      <c r="AR277" s="744"/>
      <c r="AS277" s="745"/>
      <c r="AU277" s="742" t="s">
        <v>279</v>
      </c>
      <c r="AV277" s="743"/>
      <c r="AW277" s="744"/>
      <c r="AX277" s="744"/>
      <c r="AY277" s="744"/>
      <c r="AZ277" s="744"/>
      <c r="BA277" s="744"/>
      <c r="BB277" s="745"/>
      <c r="BD277" s="737" t="s">
        <v>279</v>
      </c>
      <c r="BE277" s="743"/>
      <c r="BF277" s="744"/>
      <c r="BG277" s="744"/>
      <c r="BH277" s="744"/>
      <c r="BI277" s="744"/>
      <c r="BJ277" s="744"/>
      <c r="BK277" s="745"/>
    </row>
    <row r="278" spans="2:63" ht="15.75" thickBot="1" x14ac:dyDescent="0.3">
      <c r="B278" s="746" t="s">
        <v>285</v>
      </c>
      <c r="C278" s="747" t="s">
        <v>1049</v>
      </c>
      <c r="D278" s="748" t="s">
        <v>1049</v>
      </c>
      <c r="E278" s="748" t="s">
        <v>1049</v>
      </c>
      <c r="F278" s="748" t="s">
        <v>1049</v>
      </c>
      <c r="G278" s="748" t="s">
        <v>1049</v>
      </c>
      <c r="H278" s="748" t="s">
        <v>1049</v>
      </c>
      <c r="I278" s="749" t="s">
        <v>1049</v>
      </c>
      <c r="K278" s="746" t="s">
        <v>285</v>
      </c>
      <c r="L278" s="747" t="s">
        <v>1049</v>
      </c>
      <c r="M278" s="748" t="s">
        <v>1049</v>
      </c>
      <c r="N278" s="748" t="s">
        <v>1049</v>
      </c>
      <c r="O278" s="748" t="s">
        <v>1049</v>
      </c>
      <c r="P278" s="748" t="s">
        <v>1049</v>
      </c>
      <c r="Q278" s="748" t="s">
        <v>1049</v>
      </c>
      <c r="R278" s="749" t="s">
        <v>1049</v>
      </c>
      <c r="T278" s="746" t="s">
        <v>285</v>
      </c>
      <c r="U278" s="747" t="s">
        <v>1049</v>
      </c>
      <c r="V278" s="748" t="s">
        <v>1049</v>
      </c>
      <c r="W278" s="748" t="s">
        <v>1049</v>
      </c>
      <c r="X278" s="748" t="s">
        <v>1049</v>
      </c>
      <c r="Y278" s="748" t="s">
        <v>1049</v>
      </c>
      <c r="Z278" s="748" t="s">
        <v>1049</v>
      </c>
      <c r="AA278" s="749" t="s">
        <v>1049</v>
      </c>
      <c r="AC278" s="746" t="s">
        <v>285</v>
      </c>
      <c r="AD278" s="747" t="s">
        <v>1049</v>
      </c>
      <c r="AE278" s="748" t="s">
        <v>1049</v>
      </c>
      <c r="AF278" s="748" t="s">
        <v>1049</v>
      </c>
      <c r="AG278" s="748" t="s">
        <v>1049</v>
      </c>
      <c r="AH278" s="748" t="s">
        <v>1049</v>
      </c>
      <c r="AI278" s="748" t="s">
        <v>1049</v>
      </c>
      <c r="AJ278" s="749" t="s">
        <v>1049</v>
      </c>
      <c r="AL278" s="746" t="s">
        <v>285</v>
      </c>
      <c r="AM278" s="747" t="s">
        <v>1049</v>
      </c>
      <c r="AN278" s="748" t="s">
        <v>1049</v>
      </c>
      <c r="AO278" s="748" t="s">
        <v>1049</v>
      </c>
      <c r="AP278" s="748" t="s">
        <v>1049</v>
      </c>
      <c r="AQ278" s="748" t="s">
        <v>1049</v>
      </c>
      <c r="AR278" s="748" t="s">
        <v>1049</v>
      </c>
      <c r="AS278" s="749" t="s">
        <v>1049</v>
      </c>
      <c r="AU278" s="751" t="s">
        <v>285</v>
      </c>
      <c r="AV278" s="747" t="s">
        <v>1049</v>
      </c>
      <c r="AW278" s="748" t="s">
        <v>1049</v>
      </c>
      <c r="AX278" s="748" t="s">
        <v>1049</v>
      </c>
      <c r="AY278" s="748" t="s">
        <v>1049</v>
      </c>
      <c r="AZ278" s="748" t="s">
        <v>1049</v>
      </c>
      <c r="BA278" s="748" t="s">
        <v>1049</v>
      </c>
      <c r="BB278" s="749" t="s">
        <v>1049</v>
      </c>
      <c r="BD278" s="746" t="s">
        <v>285</v>
      </c>
      <c r="BE278" s="747" t="s">
        <v>1049</v>
      </c>
      <c r="BF278" s="748" t="s">
        <v>1049</v>
      </c>
      <c r="BG278" s="748" t="s">
        <v>1049</v>
      </c>
      <c r="BH278" s="748" t="s">
        <v>1049</v>
      </c>
      <c r="BI278" s="748" t="s">
        <v>1049</v>
      </c>
      <c r="BJ278" s="748" t="s">
        <v>1049</v>
      </c>
      <c r="BK278" s="749" t="s">
        <v>1049</v>
      </c>
    </row>
    <row r="279" spans="2:63" ht="15.75" thickBot="1" x14ac:dyDescent="0.3">
      <c r="B279" s="752"/>
      <c r="C279" s="753"/>
      <c r="D279" s="753"/>
      <c r="E279" s="753"/>
      <c r="F279" s="753"/>
      <c r="G279" s="753"/>
      <c r="H279" s="753"/>
      <c r="I279" s="753"/>
      <c r="K279" s="752"/>
      <c r="L279" s="753"/>
      <c r="M279" s="753"/>
      <c r="N279" s="753"/>
      <c r="O279" s="753"/>
      <c r="P279" s="753"/>
      <c r="Q279" s="753"/>
      <c r="R279" s="753"/>
      <c r="AU279" s="755"/>
      <c r="AV279" s="753"/>
      <c r="AW279" s="753"/>
      <c r="AX279" s="753"/>
      <c r="AY279" s="753"/>
      <c r="AZ279" s="753"/>
      <c r="BA279" s="753"/>
      <c r="BB279" s="753"/>
    </row>
    <row r="280" spans="2:63" ht="15.75" thickBot="1" x14ac:dyDescent="0.3">
      <c r="B280" s="726" t="s">
        <v>1110</v>
      </c>
      <c r="C280" s="756" t="s">
        <v>187</v>
      </c>
      <c r="D280" s="756" t="s">
        <v>214</v>
      </c>
      <c r="E280" s="756" t="s">
        <v>234</v>
      </c>
      <c r="F280" s="756" t="s">
        <v>243</v>
      </c>
      <c r="G280" s="756" t="s">
        <v>251</v>
      </c>
      <c r="H280" s="756" t="s">
        <v>259</v>
      </c>
      <c r="I280" s="757" t="s">
        <v>266</v>
      </c>
      <c r="K280" s="726" t="s">
        <v>1110</v>
      </c>
      <c r="L280" s="756" t="s">
        <v>187</v>
      </c>
      <c r="M280" s="756" t="s">
        <v>214</v>
      </c>
      <c r="N280" s="756" t="s">
        <v>234</v>
      </c>
      <c r="O280" s="756" t="s">
        <v>243</v>
      </c>
      <c r="P280" s="756" t="s">
        <v>251</v>
      </c>
      <c r="Q280" s="756" t="s">
        <v>259</v>
      </c>
      <c r="R280" s="757" t="s">
        <v>266</v>
      </c>
      <c r="T280" s="726" t="s">
        <v>1110</v>
      </c>
      <c r="U280" s="727" t="s">
        <v>187</v>
      </c>
      <c r="V280" s="727" t="s">
        <v>214</v>
      </c>
      <c r="W280" s="727" t="s">
        <v>234</v>
      </c>
      <c r="X280" s="727" t="s">
        <v>243</v>
      </c>
      <c r="Y280" s="727" t="s">
        <v>251</v>
      </c>
      <c r="Z280" s="727" t="s">
        <v>259</v>
      </c>
      <c r="AA280" s="728" t="s">
        <v>266</v>
      </c>
      <c r="AC280" s="726" t="s">
        <v>1110</v>
      </c>
      <c r="AD280" s="727" t="s">
        <v>187</v>
      </c>
      <c r="AE280" s="727" t="s">
        <v>214</v>
      </c>
      <c r="AF280" s="727" t="s">
        <v>234</v>
      </c>
      <c r="AG280" s="727" t="s">
        <v>243</v>
      </c>
      <c r="AH280" s="727" t="s">
        <v>251</v>
      </c>
      <c r="AI280" s="727" t="s">
        <v>259</v>
      </c>
      <c r="AJ280" s="728" t="s">
        <v>266</v>
      </c>
      <c r="AL280" s="726" t="s">
        <v>1110</v>
      </c>
      <c r="AM280" s="727" t="s">
        <v>187</v>
      </c>
      <c r="AN280" s="727" t="s">
        <v>214</v>
      </c>
      <c r="AO280" s="727" t="s">
        <v>234</v>
      </c>
      <c r="AP280" s="727" t="s">
        <v>243</v>
      </c>
      <c r="AQ280" s="727" t="s">
        <v>251</v>
      </c>
      <c r="AR280" s="727" t="s">
        <v>259</v>
      </c>
      <c r="AS280" s="728" t="s">
        <v>266</v>
      </c>
      <c r="AU280" s="730" t="s">
        <v>1110</v>
      </c>
      <c r="AV280" s="756" t="s">
        <v>187</v>
      </c>
      <c r="AW280" s="756" t="s">
        <v>214</v>
      </c>
      <c r="AX280" s="756" t="s">
        <v>234</v>
      </c>
      <c r="AY280" s="756" t="s">
        <v>243</v>
      </c>
      <c r="AZ280" s="756" t="s">
        <v>251</v>
      </c>
      <c r="BA280" s="756" t="s">
        <v>259</v>
      </c>
      <c r="BB280" s="757" t="s">
        <v>266</v>
      </c>
      <c r="BD280" s="726" t="s">
        <v>1110</v>
      </c>
      <c r="BE280" s="727" t="s">
        <v>187</v>
      </c>
      <c r="BF280" s="727" t="s">
        <v>214</v>
      </c>
      <c r="BG280" s="727" t="s">
        <v>234</v>
      </c>
      <c r="BH280" s="727" t="s">
        <v>243</v>
      </c>
      <c r="BI280" s="727" t="s">
        <v>251</v>
      </c>
      <c r="BJ280" s="727" t="s">
        <v>259</v>
      </c>
      <c r="BK280" s="728" t="s">
        <v>266</v>
      </c>
    </row>
    <row r="281" spans="2:63" x14ac:dyDescent="0.25">
      <c r="B281" s="731" t="s">
        <v>186</v>
      </c>
      <c r="C281" s="732">
        <v>-39</v>
      </c>
      <c r="D281" s="733">
        <v>-38</v>
      </c>
      <c r="E281" s="733">
        <v>-36</v>
      </c>
      <c r="F281" s="733">
        <v>-34</v>
      </c>
      <c r="G281" s="733">
        <v>-34</v>
      </c>
      <c r="H281" s="733">
        <v>-32</v>
      </c>
      <c r="I281" s="734">
        <v>-33</v>
      </c>
      <c r="K281" s="731" t="s">
        <v>186</v>
      </c>
      <c r="L281" s="732">
        <v>-38</v>
      </c>
      <c r="M281" s="733">
        <v>-38</v>
      </c>
      <c r="N281" s="733">
        <v>-36</v>
      </c>
      <c r="O281" s="733">
        <v>-35</v>
      </c>
      <c r="P281" s="733">
        <v>-33</v>
      </c>
      <c r="Q281" s="733">
        <v>-33</v>
      </c>
      <c r="R281" s="734">
        <v>-33</v>
      </c>
      <c r="T281" s="731" t="s">
        <v>186</v>
      </c>
      <c r="U281" s="732">
        <v>-54</v>
      </c>
      <c r="V281" s="733">
        <v>-50</v>
      </c>
      <c r="W281" s="733">
        <v>-49</v>
      </c>
      <c r="X281" s="733">
        <v>-46</v>
      </c>
      <c r="Y281" s="733">
        <v>-45</v>
      </c>
      <c r="Z281" s="733">
        <v>-48</v>
      </c>
      <c r="AA281" s="734">
        <v>-47</v>
      </c>
      <c r="AC281" s="731" t="s">
        <v>186</v>
      </c>
      <c r="AD281" s="732">
        <v>-54</v>
      </c>
      <c r="AE281" s="733">
        <v>-50</v>
      </c>
      <c r="AF281" s="733">
        <v>-49</v>
      </c>
      <c r="AG281" s="733">
        <v>-46</v>
      </c>
      <c r="AH281" s="733">
        <v>-45</v>
      </c>
      <c r="AI281" s="733">
        <v>-48</v>
      </c>
      <c r="AJ281" s="734">
        <v>-47</v>
      </c>
      <c r="AL281" s="731" t="s">
        <v>186</v>
      </c>
      <c r="AM281" s="732">
        <v>-38</v>
      </c>
      <c r="AN281" s="733">
        <v>-38</v>
      </c>
      <c r="AO281" s="733">
        <v>-36</v>
      </c>
      <c r="AP281" s="733">
        <v>-35</v>
      </c>
      <c r="AQ281" s="733">
        <v>-33</v>
      </c>
      <c r="AR281" s="733">
        <v>-33</v>
      </c>
      <c r="AS281" s="734">
        <v>-33</v>
      </c>
      <c r="AU281" s="736" t="s">
        <v>186</v>
      </c>
      <c r="AV281" s="732">
        <v>-46</v>
      </c>
      <c r="AW281" s="733">
        <v>-47</v>
      </c>
      <c r="AX281" s="733">
        <v>-43</v>
      </c>
      <c r="AY281" s="733">
        <v>-41</v>
      </c>
      <c r="AZ281" s="733">
        <v>-38</v>
      </c>
      <c r="BA281" s="733">
        <v>-41</v>
      </c>
      <c r="BB281" s="734">
        <v>-41</v>
      </c>
      <c r="BD281" s="731" t="s">
        <v>186</v>
      </c>
      <c r="BE281" s="732">
        <v>-38</v>
      </c>
      <c r="BF281" s="733">
        <v>-38</v>
      </c>
      <c r="BG281" s="733">
        <v>-36</v>
      </c>
      <c r="BH281" s="733">
        <v>-35</v>
      </c>
      <c r="BI281" s="733">
        <v>-33</v>
      </c>
      <c r="BJ281" s="733">
        <v>-33</v>
      </c>
      <c r="BK281" s="734">
        <v>-33</v>
      </c>
    </row>
    <row r="282" spans="2:63" x14ac:dyDescent="0.25">
      <c r="B282" s="737" t="s">
        <v>213</v>
      </c>
      <c r="C282" s="738"/>
      <c r="D282" s="733">
        <v>-36</v>
      </c>
      <c r="E282" s="733">
        <v>-35</v>
      </c>
      <c r="F282" s="733">
        <v>-32</v>
      </c>
      <c r="G282" s="733">
        <v>-32</v>
      </c>
      <c r="H282" s="739">
        <v>-33</v>
      </c>
      <c r="I282" s="740">
        <v>-33</v>
      </c>
      <c r="K282" s="737" t="s">
        <v>213</v>
      </c>
      <c r="L282" s="738"/>
      <c r="M282" s="739">
        <v>-40</v>
      </c>
      <c r="N282" s="739">
        <v>-39</v>
      </c>
      <c r="O282" s="739">
        <v>-37</v>
      </c>
      <c r="P282" s="739">
        <v>-35</v>
      </c>
      <c r="Q282" s="739">
        <v>-35</v>
      </c>
      <c r="R282" s="740">
        <v>-33</v>
      </c>
      <c r="T282" s="737" t="s">
        <v>213</v>
      </c>
      <c r="U282" s="738"/>
      <c r="V282" s="739">
        <v>-50</v>
      </c>
      <c r="W282" s="739">
        <v>-49</v>
      </c>
      <c r="X282" s="739">
        <v>-46</v>
      </c>
      <c r="Y282" s="739">
        <v>-45</v>
      </c>
      <c r="Z282" s="739">
        <v>-48</v>
      </c>
      <c r="AA282" s="740">
        <v>-47</v>
      </c>
      <c r="AC282" s="737" t="s">
        <v>213</v>
      </c>
      <c r="AD282" s="738"/>
      <c r="AE282" s="739">
        <v>-50</v>
      </c>
      <c r="AF282" s="739">
        <v>-49</v>
      </c>
      <c r="AG282" s="739">
        <v>-46</v>
      </c>
      <c r="AH282" s="739">
        <v>-45</v>
      </c>
      <c r="AI282" s="739">
        <v>-48</v>
      </c>
      <c r="AJ282" s="740">
        <v>-47</v>
      </c>
      <c r="AL282" s="737" t="s">
        <v>213</v>
      </c>
      <c r="AM282" s="738"/>
      <c r="AN282" s="739">
        <v>-40</v>
      </c>
      <c r="AO282" s="739">
        <v>-39</v>
      </c>
      <c r="AP282" s="739">
        <v>-37</v>
      </c>
      <c r="AQ282" s="739">
        <v>-35</v>
      </c>
      <c r="AR282" s="739">
        <v>-35</v>
      </c>
      <c r="AS282" s="740">
        <v>-33</v>
      </c>
      <c r="AU282" s="742" t="s">
        <v>213</v>
      </c>
      <c r="AV282" s="738"/>
      <c r="AW282" s="739">
        <v>-48</v>
      </c>
      <c r="AX282" s="739">
        <v>-43</v>
      </c>
      <c r="AY282" s="739">
        <v>-41</v>
      </c>
      <c r="AZ282" s="739">
        <v>-40</v>
      </c>
      <c r="BA282" s="739">
        <v>-45</v>
      </c>
      <c r="BB282" s="740">
        <v>-49</v>
      </c>
      <c r="BD282" s="737" t="s">
        <v>213</v>
      </c>
      <c r="BE282" s="738"/>
      <c r="BF282" s="739">
        <v>-40</v>
      </c>
      <c r="BG282" s="739">
        <v>-39</v>
      </c>
      <c r="BH282" s="739">
        <v>-37</v>
      </c>
      <c r="BI282" s="739">
        <v>-35</v>
      </c>
      <c r="BJ282" s="739">
        <v>-35</v>
      </c>
      <c r="BK282" s="740">
        <v>-33</v>
      </c>
    </row>
    <row r="283" spans="2:63" x14ac:dyDescent="0.25">
      <c r="B283" s="737" t="s">
        <v>233</v>
      </c>
      <c r="C283" s="743"/>
      <c r="D283" s="733">
        <v>-34</v>
      </c>
      <c r="E283" s="733">
        <v>-34</v>
      </c>
      <c r="F283" s="744">
        <v>-29</v>
      </c>
      <c r="G283" s="744">
        <v>-29</v>
      </c>
      <c r="H283" s="744">
        <v>-32</v>
      </c>
      <c r="I283" s="745">
        <v>-33</v>
      </c>
      <c r="K283" s="737" t="s">
        <v>233</v>
      </c>
      <c r="L283" s="743"/>
      <c r="M283" s="744">
        <v>-40</v>
      </c>
      <c r="N283" s="744">
        <v>-38</v>
      </c>
      <c r="O283" s="744">
        <v>-37</v>
      </c>
      <c r="P283" s="744">
        <v>-35</v>
      </c>
      <c r="Q283" s="744">
        <v>-33</v>
      </c>
      <c r="R283" s="745">
        <v>-34</v>
      </c>
      <c r="T283" s="737" t="s">
        <v>233</v>
      </c>
      <c r="U283" s="743"/>
      <c r="V283" s="744">
        <v>-49</v>
      </c>
      <c r="W283" s="744">
        <v>-49</v>
      </c>
      <c r="X283" s="744">
        <v>-46</v>
      </c>
      <c r="Y283" s="744">
        <v>-45</v>
      </c>
      <c r="Z283" s="744">
        <v>-48</v>
      </c>
      <c r="AA283" s="745">
        <v>-47</v>
      </c>
      <c r="AC283" s="737" t="s">
        <v>233</v>
      </c>
      <c r="AD283" s="743"/>
      <c r="AE283" s="744">
        <v>-49</v>
      </c>
      <c r="AF283" s="744">
        <v>-49</v>
      </c>
      <c r="AG283" s="744">
        <v>-46</v>
      </c>
      <c r="AH283" s="744">
        <v>-45</v>
      </c>
      <c r="AI283" s="744">
        <v>-48</v>
      </c>
      <c r="AJ283" s="745">
        <v>-47</v>
      </c>
      <c r="AL283" s="737" t="s">
        <v>233</v>
      </c>
      <c r="AM283" s="743"/>
      <c r="AN283" s="744">
        <v>-40</v>
      </c>
      <c r="AO283" s="744">
        <v>-38</v>
      </c>
      <c r="AP283" s="744">
        <v>-37</v>
      </c>
      <c r="AQ283" s="744">
        <v>-35</v>
      </c>
      <c r="AR283" s="744">
        <v>-33</v>
      </c>
      <c r="AS283" s="745">
        <v>-34</v>
      </c>
      <c r="AU283" s="742" t="s">
        <v>233</v>
      </c>
      <c r="AV283" s="743"/>
      <c r="AW283" s="744">
        <v>-40</v>
      </c>
      <c r="AX283" s="744">
        <v>-40</v>
      </c>
      <c r="AY283" s="744">
        <v>-40</v>
      </c>
      <c r="AZ283" s="744">
        <v>-38</v>
      </c>
      <c r="BA283" s="744">
        <v>-45</v>
      </c>
      <c r="BB283" s="745">
        <v>-49</v>
      </c>
      <c r="BD283" s="737" t="s">
        <v>233</v>
      </c>
      <c r="BE283" s="743"/>
      <c r="BF283" s="744">
        <v>-40</v>
      </c>
      <c r="BG283" s="744">
        <v>-38</v>
      </c>
      <c r="BH283" s="744">
        <v>-37</v>
      </c>
      <c r="BI283" s="744">
        <v>-35</v>
      </c>
      <c r="BJ283" s="744">
        <v>-33</v>
      </c>
      <c r="BK283" s="745">
        <v>-34</v>
      </c>
    </row>
    <row r="284" spans="2:63" x14ac:dyDescent="0.25">
      <c r="B284" s="737" t="s">
        <v>215</v>
      </c>
      <c r="C284" s="743"/>
      <c r="D284" s="733">
        <v>-34</v>
      </c>
      <c r="E284" s="733">
        <v>-34</v>
      </c>
      <c r="F284" s="744">
        <v>-30</v>
      </c>
      <c r="G284" s="744">
        <v>-29</v>
      </c>
      <c r="H284" s="744">
        <v>-32</v>
      </c>
      <c r="I284" s="745">
        <v>-32</v>
      </c>
      <c r="K284" s="737" t="s">
        <v>215</v>
      </c>
      <c r="L284" s="743"/>
      <c r="M284" s="744">
        <v>-40</v>
      </c>
      <c r="N284" s="744">
        <v>-37</v>
      </c>
      <c r="O284" s="744">
        <v>-36</v>
      </c>
      <c r="P284" s="744">
        <v>-36</v>
      </c>
      <c r="Q284" s="744">
        <v>-34</v>
      </c>
      <c r="R284" s="745">
        <v>-34</v>
      </c>
      <c r="T284" s="737" t="s">
        <v>215</v>
      </c>
      <c r="U284" s="743"/>
      <c r="V284" s="744">
        <v>-47</v>
      </c>
      <c r="W284" s="744">
        <v>-47</v>
      </c>
      <c r="X284" s="744">
        <v>-45</v>
      </c>
      <c r="Y284" s="744">
        <v>-45</v>
      </c>
      <c r="Z284" s="744">
        <v>-48</v>
      </c>
      <c r="AA284" s="745">
        <v>-47</v>
      </c>
      <c r="AC284" s="737" t="s">
        <v>215</v>
      </c>
      <c r="AD284" s="743"/>
      <c r="AE284" s="744">
        <v>-47</v>
      </c>
      <c r="AF284" s="744">
        <v>-47</v>
      </c>
      <c r="AG284" s="744">
        <v>-45</v>
      </c>
      <c r="AH284" s="744">
        <v>-45</v>
      </c>
      <c r="AI284" s="744">
        <v>-48</v>
      </c>
      <c r="AJ284" s="745">
        <v>-47</v>
      </c>
      <c r="AL284" s="737" t="s">
        <v>215</v>
      </c>
      <c r="AM284" s="743"/>
      <c r="AN284" s="744">
        <v>-40</v>
      </c>
      <c r="AO284" s="744">
        <v>-37</v>
      </c>
      <c r="AP284" s="744">
        <v>-36</v>
      </c>
      <c r="AQ284" s="744">
        <v>-36</v>
      </c>
      <c r="AR284" s="744">
        <v>-34</v>
      </c>
      <c r="AS284" s="745">
        <v>-34</v>
      </c>
      <c r="AU284" s="742" t="s">
        <v>215</v>
      </c>
      <c r="AV284" s="743"/>
      <c r="AW284" s="744">
        <v>-40</v>
      </c>
      <c r="AX284" s="744">
        <v>-40</v>
      </c>
      <c r="AY284" s="744">
        <v>-40</v>
      </c>
      <c r="AZ284" s="744">
        <v>-38</v>
      </c>
      <c r="BA284" s="744">
        <v>-43</v>
      </c>
      <c r="BB284" s="745">
        <v>-47</v>
      </c>
      <c r="BD284" s="737" t="s">
        <v>215</v>
      </c>
      <c r="BE284" s="743"/>
      <c r="BF284" s="744">
        <v>-40</v>
      </c>
      <c r="BG284" s="744">
        <v>-37</v>
      </c>
      <c r="BH284" s="744">
        <v>-36</v>
      </c>
      <c r="BI284" s="744">
        <v>-36</v>
      </c>
      <c r="BJ284" s="744">
        <v>-34</v>
      </c>
      <c r="BK284" s="745">
        <v>-34</v>
      </c>
    </row>
    <row r="285" spans="2:63" x14ac:dyDescent="0.25">
      <c r="B285" s="737" t="s">
        <v>250</v>
      </c>
      <c r="C285" s="743"/>
      <c r="D285" s="733">
        <v>-34</v>
      </c>
      <c r="E285" s="733">
        <v>-34</v>
      </c>
      <c r="F285" s="744">
        <v>-29</v>
      </c>
      <c r="G285" s="744">
        <v>-29</v>
      </c>
      <c r="H285" s="744">
        <v>-32</v>
      </c>
      <c r="I285" s="745">
        <v>-32</v>
      </c>
      <c r="K285" s="737" t="s">
        <v>250</v>
      </c>
      <c r="L285" s="743"/>
      <c r="M285" s="744">
        <v>-39</v>
      </c>
      <c r="N285" s="744">
        <v>-37</v>
      </c>
      <c r="O285" s="744">
        <v>-36</v>
      </c>
      <c r="P285" s="744">
        <v>-34</v>
      </c>
      <c r="Q285" s="744">
        <v>-33</v>
      </c>
      <c r="R285" s="745">
        <v>-32</v>
      </c>
      <c r="T285" s="737" t="s">
        <v>250</v>
      </c>
      <c r="U285" s="743"/>
      <c r="V285" s="744">
        <v>-47</v>
      </c>
      <c r="W285" s="744">
        <v>-47</v>
      </c>
      <c r="X285" s="744">
        <v>-45</v>
      </c>
      <c r="Y285" s="744">
        <v>-45</v>
      </c>
      <c r="Z285" s="744">
        <v>-48</v>
      </c>
      <c r="AA285" s="745">
        <v>-47</v>
      </c>
      <c r="AC285" s="737" t="s">
        <v>250</v>
      </c>
      <c r="AD285" s="743"/>
      <c r="AE285" s="744">
        <v>-47</v>
      </c>
      <c r="AF285" s="744">
        <v>-47</v>
      </c>
      <c r="AG285" s="744">
        <v>-45</v>
      </c>
      <c r="AH285" s="744">
        <v>-45</v>
      </c>
      <c r="AI285" s="744">
        <v>-48</v>
      </c>
      <c r="AJ285" s="745">
        <v>-47</v>
      </c>
      <c r="AL285" s="737" t="s">
        <v>250</v>
      </c>
      <c r="AM285" s="743"/>
      <c r="AN285" s="744">
        <v>-39</v>
      </c>
      <c r="AO285" s="744">
        <v>-37</v>
      </c>
      <c r="AP285" s="744">
        <v>-36</v>
      </c>
      <c r="AQ285" s="744">
        <v>-34</v>
      </c>
      <c r="AR285" s="744">
        <v>-33</v>
      </c>
      <c r="AS285" s="745">
        <v>-32</v>
      </c>
      <c r="AU285" s="742" t="s">
        <v>250</v>
      </c>
      <c r="AV285" s="743"/>
      <c r="AW285" s="744">
        <v>-41</v>
      </c>
      <c r="AX285" s="744">
        <v>-40</v>
      </c>
      <c r="AY285" s="744">
        <v>-38</v>
      </c>
      <c r="AZ285" s="744">
        <v>-38</v>
      </c>
      <c r="BA285" s="744">
        <v>-43</v>
      </c>
      <c r="BB285" s="745">
        <v>-48</v>
      </c>
      <c r="BD285" s="737" t="s">
        <v>250</v>
      </c>
      <c r="BE285" s="743"/>
      <c r="BF285" s="744">
        <v>-39</v>
      </c>
      <c r="BG285" s="744">
        <v>-37</v>
      </c>
      <c r="BH285" s="744">
        <v>-36</v>
      </c>
      <c r="BI285" s="744">
        <v>-34</v>
      </c>
      <c r="BJ285" s="744">
        <v>-33</v>
      </c>
      <c r="BK285" s="745">
        <v>-32</v>
      </c>
    </row>
    <row r="286" spans="2:63" x14ac:dyDescent="0.25">
      <c r="B286" s="737" t="s">
        <v>258</v>
      </c>
      <c r="C286" s="743"/>
      <c r="D286" s="733">
        <v>-35</v>
      </c>
      <c r="E286" s="733">
        <v>-35</v>
      </c>
      <c r="F286" s="744">
        <v>-32</v>
      </c>
      <c r="G286" s="744">
        <v>-31</v>
      </c>
      <c r="H286" s="744">
        <v>-34</v>
      </c>
      <c r="I286" s="745">
        <v>-35</v>
      </c>
      <c r="K286" s="737" t="s">
        <v>258</v>
      </c>
      <c r="L286" s="743"/>
      <c r="M286" s="744">
        <v>-39</v>
      </c>
      <c r="N286" s="744">
        <v>-37</v>
      </c>
      <c r="O286" s="744">
        <v>-36</v>
      </c>
      <c r="P286" s="744">
        <v>-34</v>
      </c>
      <c r="Q286" s="744">
        <v>-31</v>
      </c>
      <c r="R286" s="745">
        <v>-31</v>
      </c>
      <c r="T286" s="737" t="s">
        <v>258</v>
      </c>
      <c r="U286" s="743"/>
      <c r="V286" s="744">
        <v>-47</v>
      </c>
      <c r="W286" s="744">
        <v>-47</v>
      </c>
      <c r="X286" s="744">
        <v>-45</v>
      </c>
      <c r="Y286" s="744">
        <v>-45</v>
      </c>
      <c r="Z286" s="744">
        <v>-48</v>
      </c>
      <c r="AA286" s="745">
        <v>-47</v>
      </c>
      <c r="AC286" s="737" t="s">
        <v>258</v>
      </c>
      <c r="AD286" s="743"/>
      <c r="AE286" s="744">
        <v>-47</v>
      </c>
      <c r="AF286" s="744">
        <v>-47</v>
      </c>
      <c r="AG286" s="744">
        <v>-45</v>
      </c>
      <c r="AH286" s="744">
        <v>-45</v>
      </c>
      <c r="AI286" s="744">
        <v>-48</v>
      </c>
      <c r="AJ286" s="745">
        <v>-47</v>
      </c>
      <c r="AL286" s="737" t="s">
        <v>258</v>
      </c>
      <c r="AM286" s="743"/>
      <c r="AN286" s="744">
        <v>-39</v>
      </c>
      <c r="AO286" s="744">
        <v>-37</v>
      </c>
      <c r="AP286" s="744">
        <v>-36</v>
      </c>
      <c r="AQ286" s="744">
        <v>-34</v>
      </c>
      <c r="AR286" s="744">
        <v>-31</v>
      </c>
      <c r="AS286" s="745">
        <v>-31</v>
      </c>
      <c r="AU286" s="742" t="s">
        <v>258</v>
      </c>
      <c r="AV286" s="743"/>
      <c r="AW286" s="744">
        <v>-41</v>
      </c>
      <c r="AX286" s="744">
        <v>-40</v>
      </c>
      <c r="AY286" s="744">
        <v>-39</v>
      </c>
      <c r="AZ286" s="744">
        <v>-39</v>
      </c>
      <c r="BA286" s="744">
        <v>-42</v>
      </c>
      <c r="BB286" s="745">
        <v>-48</v>
      </c>
      <c r="BD286" s="737" t="s">
        <v>258</v>
      </c>
      <c r="BE286" s="743"/>
      <c r="BF286" s="744">
        <v>-39</v>
      </c>
      <c r="BG286" s="744">
        <v>-37</v>
      </c>
      <c r="BH286" s="744">
        <v>-36</v>
      </c>
      <c r="BI286" s="744">
        <v>-34</v>
      </c>
      <c r="BJ286" s="744">
        <v>-31</v>
      </c>
      <c r="BK286" s="745">
        <v>-31</v>
      </c>
    </row>
    <row r="287" spans="2:63" x14ac:dyDescent="0.25">
      <c r="B287" s="737" t="s">
        <v>265</v>
      </c>
      <c r="C287" s="743" t="s">
        <v>1049</v>
      </c>
      <c r="D287" s="744">
        <v>-36</v>
      </c>
      <c r="E287" s="744">
        <v>-36</v>
      </c>
      <c r="F287" s="744">
        <v>-34</v>
      </c>
      <c r="G287" s="744">
        <v>-34</v>
      </c>
      <c r="H287" s="744">
        <v>-32</v>
      </c>
      <c r="I287" s="745">
        <v>-31</v>
      </c>
      <c r="K287" s="737" t="s">
        <v>265</v>
      </c>
      <c r="L287" s="743" t="s">
        <v>1049</v>
      </c>
      <c r="M287" s="744">
        <v>-35</v>
      </c>
      <c r="N287" s="744">
        <v>-35</v>
      </c>
      <c r="O287" s="744">
        <v>-33</v>
      </c>
      <c r="P287" s="744">
        <v>-33</v>
      </c>
      <c r="Q287" s="744">
        <v>-30</v>
      </c>
      <c r="R287" s="745">
        <v>-28</v>
      </c>
      <c r="T287" s="737" t="s">
        <v>265</v>
      </c>
      <c r="U287" s="743" t="s">
        <v>1049</v>
      </c>
      <c r="V287" s="744" t="s">
        <v>1049</v>
      </c>
      <c r="W287" s="744" t="s">
        <v>1049</v>
      </c>
      <c r="X287" s="744" t="s">
        <v>1049</v>
      </c>
      <c r="Y287" s="744" t="s">
        <v>1049</v>
      </c>
      <c r="Z287" s="744" t="s">
        <v>1049</v>
      </c>
      <c r="AA287" s="745" t="s">
        <v>1049</v>
      </c>
      <c r="AC287" s="737" t="s">
        <v>265</v>
      </c>
      <c r="AD287" s="743" t="s">
        <v>1049</v>
      </c>
      <c r="AE287" s="744" t="s">
        <v>1049</v>
      </c>
      <c r="AF287" s="744" t="s">
        <v>1049</v>
      </c>
      <c r="AG287" s="744" t="s">
        <v>1049</v>
      </c>
      <c r="AH287" s="744" t="s">
        <v>1049</v>
      </c>
      <c r="AI287" s="744" t="s">
        <v>1049</v>
      </c>
      <c r="AJ287" s="745" t="s">
        <v>1049</v>
      </c>
      <c r="AL287" s="737" t="s">
        <v>265</v>
      </c>
      <c r="AM287" s="743" t="s">
        <v>1049</v>
      </c>
      <c r="AN287" s="744" t="s">
        <v>1049</v>
      </c>
      <c r="AO287" s="744" t="s">
        <v>1049</v>
      </c>
      <c r="AP287" s="744" t="s">
        <v>1049</v>
      </c>
      <c r="AQ287" s="744" t="s">
        <v>1049</v>
      </c>
      <c r="AR287" s="744" t="s">
        <v>1049</v>
      </c>
      <c r="AS287" s="745" t="s">
        <v>1049</v>
      </c>
      <c r="AU287" s="742" t="s">
        <v>265</v>
      </c>
      <c r="AV287" s="743" t="s">
        <v>1049</v>
      </c>
      <c r="AW287" s="744" t="s">
        <v>1049</v>
      </c>
      <c r="AX287" s="744" t="s">
        <v>1049</v>
      </c>
      <c r="AY287" s="744" t="s">
        <v>1049</v>
      </c>
      <c r="AZ287" s="744" t="s">
        <v>1049</v>
      </c>
      <c r="BA287" s="744" t="s">
        <v>1049</v>
      </c>
      <c r="BB287" s="745" t="s">
        <v>1049</v>
      </c>
      <c r="BD287" s="737" t="s">
        <v>265</v>
      </c>
      <c r="BE287" s="743" t="s">
        <v>1049</v>
      </c>
      <c r="BF287" s="744">
        <v>-35</v>
      </c>
      <c r="BG287" s="744">
        <v>-35</v>
      </c>
      <c r="BH287" s="744">
        <v>-33</v>
      </c>
      <c r="BI287" s="744">
        <v>-33</v>
      </c>
      <c r="BJ287" s="744">
        <v>-30</v>
      </c>
      <c r="BK287" s="745">
        <v>-28</v>
      </c>
    </row>
    <row r="288" spans="2:63" x14ac:dyDescent="0.25">
      <c r="B288" s="737" t="s">
        <v>273</v>
      </c>
      <c r="C288" s="743" t="s">
        <v>1049</v>
      </c>
      <c r="D288" s="744">
        <v>-36</v>
      </c>
      <c r="E288" s="744">
        <v>-36</v>
      </c>
      <c r="F288" s="744">
        <v>-34</v>
      </c>
      <c r="G288" s="744">
        <v>-34</v>
      </c>
      <c r="H288" s="744">
        <v>-32</v>
      </c>
      <c r="I288" s="745">
        <v>-31</v>
      </c>
      <c r="K288" s="737" t="s">
        <v>273</v>
      </c>
      <c r="L288" s="743" t="s">
        <v>1049</v>
      </c>
      <c r="M288" s="744">
        <v>-35</v>
      </c>
      <c r="N288" s="744">
        <v>-35</v>
      </c>
      <c r="O288" s="744">
        <v>-33</v>
      </c>
      <c r="P288" s="744">
        <v>-33</v>
      </c>
      <c r="Q288" s="744">
        <v>-30</v>
      </c>
      <c r="R288" s="745">
        <v>-28</v>
      </c>
      <c r="T288" s="737" t="s">
        <v>273</v>
      </c>
      <c r="U288" s="743" t="s">
        <v>1049</v>
      </c>
      <c r="V288" s="744" t="s">
        <v>1049</v>
      </c>
      <c r="W288" s="744" t="s">
        <v>1049</v>
      </c>
      <c r="X288" s="744" t="s">
        <v>1049</v>
      </c>
      <c r="Y288" s="744" t="s">
        <v>1049</v>
      </c>
      <c r="Z288" s="744" t="s">
        <v>1049</v>
      </c>
      <c r="AA288" s="745" t="s">
        <v>1049</v>
      </c>
      <c r="AC288" s="737" t="s">
        <v>273</v>
      </c>
      <c r="AD288" s="743" t="s">
        <v>1049</v>
      </c>
      <c r="AE288" s="744" t="s">
        <v>1049</v>
      </c>
      <c r="AF288" s="744" t="s">
        <v>1049</v>
      </c>
      <c r="AG288" s="744" t="s">
        <v>1049</v>
      </c>
      <c r="AH288" s="744" t="s">
        <v>1049</v>
      </c>
      <c r="AI288" s="744" t="s">
        <v>1049</v>
      </c>
      <c r="AJ288" s="745" t="s">
        <v>1049</v>
      </c>
      <c r="AL288" s="737" t="s">
        <v>273</v>
      </c>
      <c r="AM288" s="743" t="s">
        <v>1049</v>
      </c>
      <c r="AN288" s="744" t="s">
        <v>1049</v>
      </c>
      <c r="AO288" s="744" t="s">
        <v>1049</v>
      </c>
      <c r="AP288" s="744" t="s">
        <v>1049</v>
      </c>
      <c r="AQ288" s="744" t="s">
        <v>1049</v>
      </c>
      <c r="AR288" s="744" t="s">
        <v>1049</v>
      </c>
      <c r="AS288" s="745" t="s">
        <v>1049</v>
      </c>
      <c r="AU288" s="742" t="s">
        <v>273</v>
      </c>
      <c r="AV288" s="743" t="s">
        <v>1049</v>
      </c>
      <c r="AW288" s="744" t="s">
        <v>1049</v>
      </c>
      <c r="AX288" s="744" t="s">
        <v>1049</v>
      </c>
      <c r="AY288" s="744" t="s">
        <v>1049</v>
      </c>
      <c r="AZ288" s="744" t="s">
        <v>1049</v>
      </c>
      <c r="BA288" s="744" t="s">
        <v>1049</v>
      </c>
      <c r="BB288" s="745" t="s">
        <v>1049</v>
      </c>
      <c r="BD288" s="737" t="s">
        <v>273</v>
      </c>
      <c r="BE288" s="743" t="s">
        <v>1049</v>
      </c>
      <c r="BF288" s="744">
        <v>-35</v>
      </c>
      <c r="BG288" s="744">
        <v>-35</v>
      </c>
      <c r="BH288" s="744">
        <v>-33</v>
      </c>
      <c r="BI288" s="744">
        <v>-33</v>
      </c>
      <c r="BJ288" s="744">
        <v>-30</v>
      </c>
      <c r="BK288" s="745">
        <v>-28</v>
      </c>
    </row>
    <row r="289" spans="2:63" x14ac:dyDescent="0.25">
      <c r="B289" s="737" t="s">
        <v>279</v>
      </c>
      <c r="C289" s="743" t="s">
        <v>1049</v>
      </c>
      <c r="D289" s="744" t="s">
        <v>1049</v>
      </c>
      <c r="E289" s="744" t="s">
        <v>1049</v>
      </c>
      <c r="F289" s="744" t="s">
        <v>1049</v>
      </c>
      <c r="G289" s="744" t="s">
        <v>1049</v>
      </c>
      <c r="H289" s="744" t="s">
        <v>1049</v>
      </c>
      <c r="I289" s="745" t="s">
        <v>1049</v>
      </c>
      <c r="K289" s="737" t="s">
        <v>279</v>
      </c>
      <c r="L289" s="743" t="s">
        <v>1049</v>
      </c>
      <c r="M289" s="744" t="s">
        <v>1049</v>
      </c>
      <c r="N289" s="744" t="s">
        <v>1049</v>
      </c>
      <c r="O289" s="744" t="s">
        <v>1049</v>
      </c>
      <c r="P289" s="744" t="s">
        <v>1049</v>
      </c>
      <c r="Q289" s="744" t="s">
        <v>1049</v>
      </c>
      <c r="R289" s="745" t="s">
        <v>1049</v>
      </c>
      <c r="T289" s="737" t="s">
        <v>279</v>
      </c>
      <c r="U289" s="743" t="s">
        <v>1049</v>
      </c>
      <c r="V289" s="744" t="s">
        <v>1049</v>
      </c>
      <c r="W289" s="744" t="s">
        <v>1049</v>
      </c>
      <c r="X289" s="744" t="s">
        <v>1049</v>
      </c>
      <c r="Y289" s="744" t="s">
        <v>1049</v>
      </c>
      <c r="Z289" s="744" t="s">
        <v>1049</v>
      </c>
      <c r="AA289" s="745" t="s">
        <v>1049</v>
      </c>
      <c r="AC289" s="737" t="s">
        <v>279</v>
      </c>
      <c r="AD289" s="743" t="s">
        <v>1049</v>
      </c>
      <c r="AE289" s="744" t="s">
        <v>1049</v>
      </c>
      <c r="AF289" s="744" t="s">
        <v>1049</v>
      </c>
      <c r="AG289" s="744" t="s">
        <v>1049</v>
      </c>
      <c r="AH289" s="744" t="s">
        <v>1049</v>
      </c>
      <c r="AI289" s="744" t="s">
        <v>1049</v>
      </c>
      <c r="AJ289" s="745" t="s">
        <v>1049</v>
      </c>
      <c r="AL289" s="737" t="s">
        <v>279</v>
      </c>
      <c r="AM289" s="743" t="s">
        <v>1049</v>
      </c>
      <c r="AN289" s="744" t="s">
        <v>1049</v>
      </c>
      <c r="AO289" s="744" t="s">
        <v>1049</v>
      </c>
      <c r="AP289" s="744" t="s">
        <v>1049</v>
      </c>
      <c r="AQ289" s="744" t="s">
        <v>1049</v>
      </c>
      <c r="AR289" s="744" t="s">
        <v>1049</v>
      </c>
      <c r="AS289" s="745" t="s">
        <v>1049</v>
      </c>
      <c r="AU289" s="742" t="s">
        <v>279</v>
      </c>
      <c r="AV289" s="743" t="s">
        <v>1049</v>
      </c>
      <c r="AW289" s="744" t="s">
        <v>1049</v>
      </c>
      <c r="AX289" s="744" t="s">
        <v>1049</v>
      </c>
      <c r="AY289" s="744" t="s">
        <v>1049</v>
      </c>
      <c r="AZ289" s="744" t="s">
        <v>1049</v>
      </c>
      <c r="BA289" s="744" t="s">
        <v>1049</v>
      </c>
      <c r="BB289" s="745" t="s">
        <v>1049</v>
      </c>
      <c r="BD289" s="737" t="s">
        <v>279</v>
      </c>
      <c r="BE289" s="743" t="s">
        <v>1049</v>
      </c>
      <c r="BF289" s="744" t="s">
        <v>1049</v>
      </c>
      <c r="BG289" s="744" t="s">
        <v>1049</v>
      </c>
      <c r="BH289" s="744" t="s">
        <v>1049</v>
      </c>
      <c r="BI289" s="744" t="s">
        <v>1049</v>
      </c>
      <c r="BJ289" s="744" t="s">
        <v>1049</v>
      </c>
      <c r="BK289" s="745" t="s">
        <v>1049</v>
      </c>
    </row>
    <row r="290" spans="2:63" ht="15.75" thickBot="1" x14ac:dyDescent="0.3">
      <c r="B290" s="746" t="s">
        <v>285</v>
      </c>
      <c r="C290" s="747" t="s">
        <v>1049</v>
      </c>
      <c r="D290" s="748" t="s">
        <v>1049</v>
      </c>
      <c r="E290" s="748" t="s">
        <v>1049</v>
      </c>
      <c r="F290" s="748" t="s">
        <v>1049</v>
      </c>
      <c r="G290" s="748" t="s">
        <v>1049</v>
      </c>
      <c r="H290" s="748" t="s">
        <v>1049</v>
      </c>
      <c r="I290" s="749" t="s">
        <v>1049</v>
      </c>
      <c r="K290" s="746" t="s">
        <v>285</v>
      </c>
      <c r="L290" s="747" t="s">
        <v>1049</v>
      </c>
      <c r="M290" s="748" t="s">
        <v>1049</v>
      </c>
      <c r="N290" s="748" t="s">
        <v>1049</v>
      </c>
      <c r="O290" s="748" t="s">
        <v>1049</v>
      </c>
      <c r="P290" s="748" t="s">
        <v>1049</v>
      </c>
      <c r="Q290" s="748" t="s">
        <v>1049</v>
      </c>
      <c r="R290" s="749" t="s">
        <v>1049</v>
      </c>
      <c r="T290" s="746" t="s">
        <v>285</v>
      </c>
      <c r="U290" s="747" t="s">
        <v>1049</v>
      </c>
      <c r="V290" s="748" t="s">
        <v>1049</v>
      </c>
      <c r="W290" s="748" t="s">
        <v>1049</v>
      </c>
      <c r="X290" s="748" t="s">
        <v>1049</v>
      </c>
      <c r="Y290" s="748" t="s">
        <v>1049</v>
      </c>
      <c r="Z290" s="748" t="s">
        <v>1049</v>
      </c>
      <c r="AA290" s="749" t="s">
        <v>1049</v>
      </c>
      <c r="AC290" s="746" t="s">
        <v>285</v>
      </c>
      <c r="AD290" s="747" t="s">
        <v>1049</v>
      </c>
      <c r="AE290" s="748" t="s">
        <v>1049</v>
      </c>
      <c r="AF290" s="748" t="s">
        <v>1049</v>
      </c>
      <c r="AG290" s="748" t="s">
        <v>1049</v>
      </c>
      <c r="AH290" s="748" t="s">
        <v>1049</v>
      </c>
      <c r="AI290" s="748" t="s">
        <v>1049</v>
      </c>
      <c r="AJ290" s="749" t="s">
        <v>1049</v>
      </c>
      <c r="AL290" s="746" t="s">
        <v>285</v>
      </c>
      <c r="AM290" s="747" t="s">
        <v>1049</v>
      </c>
      <c r="AN290" s="748" t="s">
        <v>1049</v>
      </c>
      <c r="AO290" s="748" t="s">
        <v>1049</v>
      </c>
      <c r="AP290" s="748" t="s">
        <v>1049</v>
      </c>
      <c r="AQ290" s="748" t="s">
        <v>1049</v>
      </c>
      <c r="AR290" s="748" t="s">
        <v>1049</v>
      </c>
      <c r="AS290" s="749" t="s">
        <v>1049</v>
      </c>
      <c r="AU290" s="751" t="s">
        <v>285</v>
      </c>
      <c r="AV290" s="747" t="s">
        <v>1049</v>
      </c>
      <c r="AW290" s="748" t="s">
        <v>1049</v>
      </c>
      <c r="AX290" s="748" t="s">
        <v>1049</v>
      </c>
      <c r="AY290" s="748" t="s">
        <v>1049</v>
      </c>
      <c r="AZ290" s="748" t="s">
        <v>1049</v>
      </c>
      <c r="BA290" s="748" t="s">
        <v>1049</v>
      </c>
      <c r="BB290" s="749" t="s">
        <v>1049</v>
      </c>
      <c r="BD290" s="746" t="s">
        <v>285</v>
      </c>
      <c r="BE290" s="747" t="s">
        <v>1049</v>
      </c>
      <c r="BF290" s="748" t="s">
        <v>1049</v>
      </c>
      <c r="BG290" s="748" t="s">
        <v>1049</v>
      </c>
      <c r="BH290" s="748" t="s">
        <v>1049</v>
      </c>
      <c r="BI290" s="748" t="s">
        <v>1049</v>
      </c>
      <c r="BJ290" s="748" t="s">
        <v>1049</v>
      </c>
      <c r="BK290" s="749" t="s">
        <v>1049</v>
      </c>
    </row>
    <row r="291" spans="2:63" ht="15.75" thickBot="1" x14ac:dyDescent="0.3">
      <c r="B291" s="752"/>
      <c r="C291" s="753"/>
      <c r="D291" s="753"/>
      <c r="E291" s="753"/>
      <c r="F291" s="753"/>
      <c r="G291" s="753"/>
      <c r="H291" s="753"/>
      <c r="I291" s="753"/>
      <c r="K291" s="752"/>
      <c r="L291" s="753"/>
      <c r="M291" s="753"/>
      <c r="N291" s="753"/>
      <c r="O291" s="753"/>
      <c r="P291" s="753"/>
      <c r="Q291" s="753"/>
      <c r="R291" s="753"/>
      <c r="AU291" s="755"/>
      <c r="AV291" s="753"/>
      <c r="AW291" s="753"/>
      <c r="AX291" s="753"/>
      <c r="AY291" s="753"/>
      <c r="AZ291" s="753"/>
      <c r="BA291" s="753"/>
      <c r="BB291" s="753"/>
    </row>
    <row r="292" spans="2:63" ht="15.75" thickBot="1" x14ac:dyDescent="0.3">
      <c r="B292" s="726" t="s">
        <v>1111</v>
      </c>
      <c r="C292" s="756" t="s">
        <v>187</v>
      </c>
      <c r="D292" s="756" t="s">
        <v>214</v>
      </c>
      <c r="E292" s="756" t="s">
        <v>234</v>
      </c>
      <c r="F292" s="756" t="s">
        <v>243</v>
      </c>
      <c r="G292" s="756" t="s">
        <v>251</v>
      </c>
      <c r="H292" s="756" t="s">
        <v>259</v>
      </c>
      <c r="I292" s="757" t="s">
        <v>266</v>
      </c>
      <c r="K292" s="726" t="s">
        <v>1111</v>
      </c>
      <c r="L292" s="756" t="s">
        <v>187</v>
      </c>
      <c r="M292" s="756" t="s">
        <v>214</v>
      </c>
      <c r="N292" s="756" t="s">
        <v>234</v>
      </c>
      <c r="O292" s="756" t="s">
        <v>243</v>
      </c>
      <c r="P292" s="756" t="s">
        <v>251</v>
      </c>
      <c r="Q292" s="756" t="s">
        <v>259</v>
      </c>
      <c r="R292" s="757" t="s">
        <v>266</v>
      </c>
      <c r="T292" s="726" t="s">
        <v>1111</v>
      </c>
      <c r="U292" s="727" t="s">
        <v>187</v>
      </c>
      <c r="V292" s="727" t="s">
        <v>214</v>
      </c>
      <c r="W292" s="727" t="s">
        <v>234</v>
      </c>
      <c r="X292" s="727" t="s">
        <v>243</v>
      </c>
      <c r="Y292" s="727" t="s">
        <v>251</v>
      </c>
      <c r="Z292" s="727" t="s">
        <v>259</v>
      </c>
      <c r="AA292" s="728" t="s">
        <v>266</v>
      </c>
      <c r="AC292" s="726" t="s">
        <v>1111</v>
      </c>
      <c r="AD292" s="727" t="s">
        <v>187</v>
      </c>
      <c r="AE292" s="727" t="s">
        <v>214</v>
      </c>
      <c r="AF292" s="727" t="s">
        <v>234</v>
      </c>
      <c r="AG292" s="727" t="s">
        <v>243</v>
      </c>
      <c r="AH292" s="727" t="s">
        <v>251</v>
      </c>
      <c r="AI292" s="727" t="s">
        <v>259</v>
      </c>
      <c r="AJ292" s="728" t="s">
        <v>266</v>
      </c>
      <c r="AL292" s="726" t="s">
        <v>1111</v>
      </c>
      <c r="AM292" s="727" t="s">
        <v>187</v>
      </c>
      <c r="AN292" s="727" t="s">
        <v>214</v>
      </c>
      <c r="AO292" s="727" t="s">
        <v>234</v>
      </c>
      <c r="AP292" s="727" t="s">
        <v>243</v>
      </c>
      <c r="AQ292" s="727" t="s">
        <v>251</v>
      </c>
      <c r="AR292" s="727" t="s">
        <v>259</v>
      </c>
      <c r="AS292" s="728" t="s">
        <v>266</v>
      </c>
      <c r="AU292" s="730" t="s">
        <v>1111</v>
      </c>
      <c r="AV292" s="756" t="s">
        <v>187</v>
      </c>
      <c r="AW292" s="756" t="s">
        <v>214</v>
      </c>
      <c r="AX292" s="756" t="s">
        <v>234</v>
      </c>
      <c r="AY292" s="756" t="s">
        <v>243</v>
      </c>
      <c r="AZ292" s="756" t="s">
        <v>251</v>
      </c>
      <c r="BA292" s="756" t="s">
        <v>259</v>
      </c>
      <c r="BB292" s="757" t="s">
        <v>266</v>
      </c>
      <c r="BD292" s="726" t="s">
        <v>1111</v>
      </c>
      <c r="BE292" s="727" t="s">
        <v>187</v>
      </c>
      <c r="BF292" s="727" t="s">
        <v>214</v>
      </c>
      <c r="BG292" s="727" t="s">
        <v>234</v>
      </c>
      <c r="BH292" s="727" t="s">
        <v>243</v>
      </c>
      <c r="BI292" s="727" t="s">
        <v>251</v>
      </c>
      <c r="BJ292" s="727" t="s">
        <v>259</v>
      </c>
      <c r="BK292" s="728" t="s">
        <v>266</v>
      </c>
    </row>
    <row r="293" spans="2:63" x14ac:dyDescent="0.25">
      <c r="B293" s="731" t="s">
        <v>186</v>
      </c>
      <c r="C293" s="732">
        <v>-39</v>
      </c>
      <c r="D293" s="733">
        <v>-38</v>
      </c>
      <c r="E293" s="733">
        <v>-36</v>
      </c>
      <c r="F293" s="733">
        <v>-34</v>
      </c>
      <c r="G293" s="733">
        <v>-34</v>
      </c>
      <c r="H293" s="733">
        <v>-32</v>
      </c>
      <c r="I293" s="734">
        <v>-33</v>
      </c>
      <c r="K293" s="731" t="s">
        <v>186</v>
      </c>
      <c r="L293" s="732">
        <v>-38</v>
      </c>
      <c r="M293" s="733">
        <v>-38</v>
      </c>
      <c r="N293" s="733">
        <v>-36</v>
      </c>
      <c r="O293" s="733">
        <v>-35</v>
      </c>
      <c r="P293" s="733">
        <v>-33</v>
      </c>
      <c r="Q293" s="733">
        <v>-33</v>
      </c>
      <c r="R293" s="734">
        <v>-33</v>
      </c>
      <c r="T293" s="731" t="s">
        <v>186</v>
      </c>
      <c r="U293" s="732">
        <v>-54</v>
      </c>
      <c r="V293" s="733">
        <v>-50</v>
      </c>
      <c r="W293" s="733">
        <v>-49</v>
      </c>
      <c r="X293" s="733">
        <v>-46</v>
      </c>
      <c r="Y293" s="733">
        <v>-45</v>
      </c>
      <c r="Z293" s="733">
        <v>-48</v>
      </c>
      <c r="AA293" s="734">
        <v>-47</v>
      </c>
      <c r="AC293" s="731" t="s">
        <v>186</v>
      </c>
      <c r="AD293" s="732">
        <v>-54</v>
      </c>
      <c r="AE293" s="733">
        <v>-50</v>
      </c>
      <c r="AF293" s="733">
        <v>-49</v>
      </c>
      <c r="AG293" s="733">
        <v>-46</v>
      </c>
      <c r="AH293" s="733">
        <v>-45</v>
      </c>
      <c r="AI293" s="733">
        <v>-48</v>
      </c>
      <c r="AJ293" s="734">
        <v>-47</v>
      </c>
      <c r="AL293" s="731" t="s">
        <v>186</v>
      </c>
      <c r="AM293" s="732">
        <v>-38</v>
      </c>
      <c r="AN293" s="733">
        <v>-38</v>
      </c>
      <c r="AO293" s="733">
        <v>-36</v>
      </c>
      <c r="AP293" s="733">
        <v>-35</v>
      </c>
      <c r="AQ293" s="733">
        <v>-33</v>
      </c>
      <c r="AR293" s="733">
        <v>-33</v>
      </c>
      <c r="AS293" s="734">
        <v>-33</v>
      </c>
      <c r="AU293" s="736" t="s">
        <v>186</v>
      </c>
      <c r="AV293" s="732">
        <v>-44</v>
      </c>
      <c r="AW293" s="733">
        <v>-45</v>
      </c>
      <c r="AX293" s="733">
        <v>-41</v>
      </c>
      <c r="AY293" s="733">
        <v>-39</v>
      </c>
      <c r="AZ293" s="733">
        <v>-36</v>
      </c>
      <c r="BA293" s="733">
        <v>-39</v>
      </c>
      <c r="BB293" s="734">
        <v>-39</v>
      </c>
      <c r="BD293" s="731" t="s">
        <v>186</v>
      </c>
      <c r="BE293" s="732">
        <v>-38</v>
      </c>
      <c r="BF293" s="733">
        <v>-38</v>
      </c>
      <c r="BG293" s="733">
        <v>-36</v>
      </c>
      <c r="BH293" s="733">
        <v>-35</v>
      </c>
      <c r="BI293" s="733">
        <v>-33</v>
      </c>
      <c r="BJ293" s="733">
        <v>-33</v>
      </c>
      <c r="BK293" s="734">
        <v>-33</v>
      </c>
    </row>
    <row r="294" spans="2:63" x14ac:dyDescent="0.25">
      <c r="B294" s="737" t="s">
        <v>213</v>
      </c>
      <c r="C294" s="738"/>
      <c r="D294" s="733">
        <v>-36</v>
      </c>
      <c r="E294" s="733">
        <v>-35</v>
      </c>
      <c r="F294" s="733">
        <v>-32</v>
      </c>
      <c r="G294" s="733">
        <v>-32</v>
      </c>
      <c r="H294" s="733">
        <v>-28</v>
      </c>
      <c r="I294" s="740">
        <v>-27</v>
      </c>
      <c r="K294" s="737" t="s">
        <v>213</v>
      </c>
      <c r="L294" s="738"/>
      <c r="M294" s="739">
        <v>-40</v>
      </c>
      <c r="N294" s="739">
        <v>-39</v>
      </c>
      <c r="O294" s="739">
        <v>-37</v>
      </c>
      <c r="P294" s="739">
        <v>-35</v>
      </c>
      <c r="Q294" s="739">
        <v>-35</v>
      </c>
      <c r="R294" s="740">
        <v>-33</v>
      </c>
      <c r="T294" s="737" t="s">
        <v>213</v>
      </c>
      <c r="U294" s="738"/>
      <c r="V294" s="739">
        <v>-50</v>
      </c>
      <c r="W294" s="739">
        <v>-49</v>
      </c>
      <c r="X294" s="739">
        <v>-46</v>
      </c>
      <c r="Y294" s="739">
        <v>-45</v>
      </c>
      <c r="Z294" s="739">
        <v>-48</v>
      </c>
      <c r="AA294" s="740">
        <v>-47</v>
      </c>
      <c r="AC294" s="737" t="s">
        <v>213</v>
      </c>
      <c r="AD294" s="738"/>
      <c r="AE294" s="739">
        <v>-50</v>
      </c>
      <c r="AF294" s="739">
        <v>-49</v>
      </c>
      <c r="AG294" s="739">
        <v>-46</v>
      </c>
      <c r="AH294" s="739">
        <v>-45</v>
      </c>
      <c r="AI294" s="739">
        <v>-48</v>
      </c>
      <c r="AJ294" s="740">
        <v>-47</v>
      </c>
      <c r="AL294" s="737" t="s">
        <v>213</v>
      </c>
      <c r="AM294" s="738"/>
      <c r="AN294" s="739">
        <v>-40</v>
      </c>
      <c r="AO294" s="739">
        <v>-39</v>
      </c>
      <c r="AP294" s="739">
        <v>-37</v>
      </c>
      <c r="AQ294" s="739">
        <v>-35</v>
      </c>
      <c r="AR294" s="739">
        <v>-35</v>
      </c>
      <c r="AS294" s="740">
        <v>-33</v>
      </c>
      <c r="AU294" s="742" t="s">
        <v>213</v>
      </c>
      <c r="AV294" s="738"/>
      <c r="AW294" s="739">
        <v>-46</v>
      </c>
      <c r="AX294" s="739">
        <v>-41</v>
      </c>
      <c r="AY294" s="739">
        <v>-39</v>
      </c>
      <c r="AZ294" s="739">
        <v>-38</v>
      </c>
      <c r="BA294" s="739">
        <v>-43</v>
      </c>
      <c r="BB294" s="740">
        <v>-47</v>
      </c>
      <c r="BD294" s="737" t="s">
        <v>213</v>
      </c>
      <c r="BE294" s="738"/>
      <c r="BF294" s="739">
        <v>-40</v>
      </c>
      <c r="BG294" s="739">
        <v>-39</v>
      </c>
      <c r="BH294" s="739">
        <v>-37</v>
      </c>
      <c r="BI294" s="739">
        <v>-35</v>
      </c>
      <c r="BJ294" s="739">
        <v>-35</v>
      </c>
      <c r="BK294" s="740">
        <v>-33</v>
      </c>
    </row>
    <row r="295" spans="2:63" x14ac:dyDescent="0.25">
      <c r="B295" s="737" t="s">
        <v>233</v>
      </c>
      <c r="C295" s="743"/>
      <c r="D295" s="733">
        <v>-34</v>
      </c>
      <c r="E295" s="733">
        <v>-34</v>
      </c>
      <c r="F295" s="733">
        <v>-29</v>
      </c>
      <c r="G295" s="733">
        <v>-29</v>
      </c>
      <c r="H295" s="733">
        <v>-27</v>
      </c>
      <c r="I295" s="745">
        <v>-27</v>
      </c>
      <c r="K295" s="737" t="s">
        <v>233</v>
      </c>
      <c r="L295" s="743"/>
      <c r="M295" s="744">
        <v>-40</v>
      </c>
      <c r="N295" s="744">
        <v>-38</v>
      </c>
      <c r="O295" s="744">
        <v>-37</v>
      </c>
      <c r="P295" s="744">
        <v>-35</v>
      </c>
      <c r="Q295" s="744">
        <v>-33</v>
      </c>
      <c r="R295" s="745">
        <v>-34</v>
      </c>
      <c r="T295" s="737" t="s">
        <v>233</v>
      </c>
      <c r="U295" s="743"/>
      <c r="V295" s="744">
        <v>-49</v>
      </c>
      <c r="W295" s="744">
        <v>-49</v>
      </c>
      <c r="X295" s="744">
        <v>-46</v>
      </c>
      <c r="Y295" s="744">
        <v>-45</v>
      </c>
      <c r="Z295" s="744">
        <v>-48</v>
      </c>
      <c r="AA295" s="745">
        <v>-47</v>
      </c>
      <c r="AC295" s="737" t="s">
        <v>233</v>
      </c>
      <c r="AD295" s="743"/>
      <c r="AE295" s="744">
        <v>-49</v>
      </c>
      <c r="AF295" s="744">
        <v>-49</v>
      </c>
      <c r="AG295" s="744">
        <v>-46</v>
      </c>
      <c r="AH295" s="744">
        <v>-45</v>
      </c>
      <c r="AI295" s="744">
        <v>-48</v>
      </c>
      <c r="AJ295" s="745">
        <v>-47</v>
      </c>
      <c r="AL295" s="737" t="s">
        <v>233</v>
      </c>
      <c r="AM295" s="743"/>
      <c r="AN295" s="744">
        <v>-40</v>
      </c>
      <c r="AO295" s="744">
        <v>-38</v>
      </c>
      <c r="AP295" s="744">
        <v>-37</v>
      </c>
      <c r="AQ295" s="744">
        <v>-35</v>
      </c>
      <c r="AR295" s="744">
        <v>-33</v>
      </c>
      <c r="AS295" s="745">
        <v>-34</v>
      </c>
      <c r="AU295" s="742" t="s">
        <v>233</v>
      </c>
      <c r="AV295" s="743"/>
      <c r="AW295" s="744">
        <v>-38</v>
      </c>
      <c r="AX295" s="744">
        <v>-38</v>
      </c>
      <c r="AY295" s="744">
        <v>-38</v>
      </c>
      <c r="AZ295" s="744">
        <v>-36</v>
      </c>
      <c r="BA295" s="744">
        <v>-43</v>
      </c>
      <c r="BB295" s="745">
        <v>-47</v>
      </c>
      <c r="BD295" s="737" t="s">
        <v>233</v>
      </c>
      <c r="BE295" s="743"/>
      <c r="BF295" s="744">
        <v>-40</v>
      </c>
      <c r="BG295" s="744">
        <v>-38</v>
      </c>
      <c r="BH295" s="744">
        <v>-37</v>
      </c>
      <c r="BI295" s="744">
        <v>-35</v>
      </c>
      <c r="BJ295" s="744">
        <v>-33</v>
      </c>
      <c r="BK295" s="745">
        <v>-34</v>
      </c>
    </row>
    <row r="296" spans="2:63" x14ac:dyDescent="0.25">
      <c r="B296" s="737" t="s">
        <v>215</v>
      </c>
      <c r="C296" s="743"/>
      <c r="D296" s="733">
        <v>-34</v>
      </c>
      <c r="E296" s="733">
        <v>-34</v>
      </c>
      <c r="F296" s="733">
        <v>-30</v>
      </c>
      <c r="G296" s="733">
        <v>-29</v>
      </c>
      <c r="H296" s="733">
        <v>-27</v>
      </c>
      <c r="I296" s="745">
        <v>-27</v>
      </c>
      <c r="K296" s="737" t="s">
        <v>215</v>
      </c>
      <c r="L296" s="743"/>
      <c r="M296" s="744">
        <v>-40</v>
      </c>
      <c r="N296" s="744">
        <v>-37</v>
      </c>
      <c r="O296" s="744">
        <v>-36</v>
      </c>
      <c r="P296" s="744">
        <v>-36</v>
      </c>
      <c r="Q296" s="744">
        <v>-34</v>
      </c>
      <c r="R296" s="745">
        <v>-34</v>
      </c>
      <c r="T296" s="737" t="s">
        <v>215</v>
      </c>
      <c r="U296" s="743"/>
      <c r="V296" s="744">
        <v>-47</v>
      </c>
      <c r="W296" s="744">
        <v>-47</v>
      </c>
      <c r="X296" s="744">
        <v>-45</v>
      </c>
      <c r="Y296" s="744">
        <v>-45</v>
      </c>
      <c r="Z296" s="744">
        <v>-48</v>
      </c>
      <c r="AA296" s="745">
        <v>-47</v>
      </c>
      <c r="AC296" s="737" t="s">
        <v>215</v>
      </c>
      <c r="AD296" s="743"/>
      <c r="AE296" s="744">
        <v>-47</v>
      </c>
      <c r="AF296" s="744">
        <v>-47</v>
      </c>
      <c r="AG296" s="744">
        <v>-45</v>
      </c>
      <c r="AH296" s="744">
        <v>-45</v>
      </c>
      <c r="AI296" s="744">
        <v>-48</v>
      </c>
      <c r="AJ296" s="745">
        <v>-47</v>
      </c>
      <c r="AL296" s="737" t="s">
        <v>215</v>
      </c>
      <c r="AM296" s="743"/>
      <c r="AN296" s="744">
        <v>-40</v>
      </c>
      <c r="AO296" s="744">
        <v>-37</v>
      </c>
      <c r="AP296" s="744">
        <v>-36</v>
      </c>
      <c r="AQ296" s="744">
        <v>-36</v>
      </c>
      <c r="AR296" s="744">
        <v>-34</v>
      </c>
      <c r="AS296" s="745">
        <v>-34</v>
      </c>
      <c r="AU296" s="742" t="s">
        <v>215</v>
      </c>
      <c r="AV296" s="743"/>
      <c r="AW296" s="744">
        <v>-38</v>
      </c>
      <c r="AX296" s="744">
        <v>-38</v>
      </c>
      <c r="AY296" s="744">
        <v>-38</v>
      </c>
      <c r="AZ296" s="744">
        <v>-36</v>
      </c>
      <c r="BA296" s="744">
        <v>-41</v>
      </c>
      <c r="BB296" s="745">
        <v>-45</v>
      </c>
      <c r="BD296" s="737" t="s">
        <v>215</v>
      </c>
      <c r="BE296" s="743"/>
      <c r="BF296" s="744">
        <v>-40</v>
      </c>
      <c r="BG296" s="744">
        <v>-37</v>
      </c>
      <c r="BH296" s="744">
        <v>-36</v>
      </c>
      <c r="BI296" s="744">
        <v>-36</v>
      </c>
      <c r="BJ296" s="744">
        <v>-34</v>
      </c>
      <c r="BK296" s="745">
        <v>-34</v>
      </c>
    </row>
    <row r="297" spans="2:63" x14ac:dyDescent="0.25">
      <c r="B297" s="737" t="s">
        <v>250</v>
      </c>
      <c r="C297" s="743"/>
      <c r="D297" s="733">
        <v>-34</v>
      </c>
      <c r="E297" s="733">
        <v>-34</v>
      </c>
      <c r="F297" s="733">
        <v>-29</v>
      </c>
      <c r="G297" s="733">
        <v>-29</v>
      </c>
      <c r="H297" s="733">
        <v>-26</v>
      </c>
      <c r="I297" s="745">
        <v>-26</v>
      </c>
      <c r="K297" s="737" t="s">
        <v>250</v>
      </c>
      <c r="L297" s="743"/>
      <c r="M297" s="744">
        <v>-39</v>
      </c>
      <c r="N297" s="744">
        <v>-37</v>
      </c>
      <c r="O297" s="744">
        <v>-36</v>
      </c>
      <c r="P297" s="744">
        <v>-34</v>
      </c>
      <c r="Q297" s="744">
        <v>-33</v>
      </c>
      <c r="R297" s="745">
        <v>-32</v>
      </c>
      <c r="T297" s="737" t="s">
        <v>250</v>
      </c>
      <c r="U297" s="743"/>
      <c r="V297" s="744">
        <v>-47</v>
      </c>
      <c r="W297" s="744">
        <v>-47</v>
      </c>
      <c r="X297" s="744">
        <v>-45</v>
      </c>
      <c r="Y297" s="744">
        <v>-45</v>
      </c>
      <c r="Z297" s="744">
        <v>-48</v>
      </c>
      <c r="AA297" s="745">
        <v>-47</v>
      </c>
      <c r="AC297" s="737" t="s">
        <v>250</v>
      </c>
      <c r="AD297" s="743"/>
      <c r="AE297" s="744">
        <v>-47</v>
      </c>
      <c r="AF297" s="744">
        <v>-47</v>
      </c>
      <c r="AG297" s="744">
        <v>-45</v>
      </c>
      <c r="AH297" s="744">
        <v>-45</v>
      </c>
      <c r="AI297" s="744">
        <v>-48</v>
      </c>
      <c r="AJ297" s="745">
        <v>-47</v>
      </c>
      <c r="AL297" s="737" t="s">
        <v>250</v>
      </c>
      <c r="AM297" s="743"/>
      <c r="AN297" s="744">
        <v>-39</v>
      </c>
      <c r="AO297" s="744">
        <v>-37</v>
      </c>
      <c r="AP297" s="744">
        <v>-36</v>
      </c>
      <c r="AQ297" s="744">
        <v>-34</v>
      </c>
      <c r="AR297" s="744">
        <v>-33</v>
      </c>
      <c r="AS297" s="745">
        <v>-32</v>
      </c>
      <c r="AU297" s="742" t="s">
        <v>250</v>
      </c>
      <c r="AV297" s="743"/>
      <c r="AW297" s="744">
        <v>-39</v>
      </c>
      <c r="AX297" s="744">
        <v>-38</v>
      </c>
      <c r="AY297" s="744">
        <v>-36</v>
      </c>
      <c r="AZ297" s="744">
        <v>-36</v>
      </c>
      <c r="BA297" s="744">
        <v>-41</v>
      </c>
      <c r="BB297" s="745">
        <v>-46</v>
      </c>
      <c r="BD297" s="737" t="s">
        <v>250</v>
      </c>
      <c r="BE297" s="743"/>
      <c r="BF297" s="744">
        <v>-39</v>
      </c>
      <c r="BG297" s="744">
        <v>-37</v>
      </c>
      <c r="BH297" s="744">
        <v>-36</v>
      </c>
      <c r="BI297" s="744">
        <v>-34</v>
      </c>
      <c r="BJ297" s="744">
        <v>-33</v>
      </c>
      <c r="BK297" s="745">
        <v>-32</v>
      </c>
    </row>
    <row r="298" spans="2:63" x14ac:dyDescent="0.25">
      <c r="B298" s="737" t="s">
        <v>258</v>
      </c>
      <c r="C298" s="743"/>
      <c r="D298" s="733">
        <v>-35</v>
      </c>
      <c r="E298" s="733">
        <v>-35</v>
      </c>
      <c r="F298" s="733">
        <v>-32</v>
      </c>
      <c r="G298" s="733">
        <v>-31</v>
      </c>
      <c r="H298" s="733">
        <v>-30</v>
      </c>
      <c r="I298" s="745">
        <v>-28</v>
      </c>
      <c r="K298" s="737" t="s">
        <v>258</v>
      </c>
      <c r="L298" s="743"/>
      <c r="M298" s="744">
        <v>-39</v>
      </c>
      <c r="N298" s="744">
        <v>-37</v>
      </c>
      <c r="O298" s="744">
        <v>-36</v>
      </c>
      <c r="P298" s="744">
        <v>-34</v>
      </c>
      <c r="Q298" s="744">
        <v>-31</v>
      </c>
      <c r="R298" s="745">
        <v>-31</v>
      </c>
      <c r="T298" s="737" t="s">
        <v>258</v>
      </c>
      <c r="U298" s="743"/>
      <c r="V298" s="744">
        <v>-47</v>
      </c>
      <c r="W298" s="744">
        <v>-47</v>
      </c>
      <c r="X298" s="744">
        <v>-45</v>
      </c>
      <c r="Y298" s="744">
        <v>-45</v>
      </c>
      <c r="Z298" s="744">
        <v>-48</v>
      </c>
      <c r="AA298" s="745">
        <v>-47</v>
      </c>
      <c r="AC298" s="737" t="s">
        <v>258</v>
      </c>
      <c r="AD298" s="743"/>
      <c r="AE298" s="744">
        <v>-47</v>
      </c>
      <c r="AF298" s="744">
        <v>-47</v>
      </c>
      <c r="AG298" s="744">
        <v>-45</v>
      </c>
      <c r="AH298" s="744">
        <v>-45</v>
      </c>
      <c r="AI298" s="744">
        <v>-48</v>
      </c>
      <c r="AJ298" s="745">
        <v>-47</v>
      </c>
      <c r="AL298" s="737" t="s">
        <v>258</v>
      </c>
      <c r="AM298" s="743"/>
      <c r="AN298" s="744">
        <v>-39</v>
      </c>
      <c r="AO298" s="744">
        <v>-37</v>
      </c>
      <c r="AP298" s="744">
        <v>-36</v>
      </c>
      <c r="AQ298" s="744">
        <v>-34</v>
      </c>
      <c r="AR298" s="744">
        <v>-31</v>
      </c>
      <c r="AS298" s="745">
        <v>-31</v>
      </c>
      <c r="AU298" s="742" t="s">
        <v>258</v>
      </c>
      <c r="AV298" s="743"/>
      <c r="AW298" s="744">
        <v>-39</v>
      </c>
      <c r="AX298" s="744">
        <v>-38</v>
      </c>
      <c r="AY298" s="744">
        <v>-37</v>
      </c>
      <c r="AZ298" s="744">
        <v>-37</v>
      </c>
      <c r="BA298" s="744">
        <v>-40</v>
      </c>
      <c r="BB298" s="745">
        <v>-46</v>
      </c>
      <c r="BD298" s="737" t="s">
        <v>258</v>
      </c>
      <c r="BE298" s="743"/>
      <c r="BF298" s="744">
        <v>-39</v>
      </c>
      <c r="BG298" s="744">
        <v>-37</v>
      </c>
      <c r="BH298" s="744">
        <v>-36</v>
      </c>
      <c r="BI298" s="744">
        <v>-34</v>
      </c>
      <c r="BJ298" s="744">
        <v>-31</v>
      </c>
      <c r="BK298" s="745">
        <v>-31</v>
      </c>
    </row>
    <row r="299" spans="2:63" x14ac:dyDescent="0.25">
      <c r="B299" s="737" t="s">
        <v>265</v>
      </c>
      <c r="C299" s="743" t="s">
        <v>1049</v>
      </c>
      <c r="D299" s="744">
        <v>-36</v>
      </c>
      <c r="E299" s="744">
        <v>-36</v>
      </c>
      <c r="F299" s="744">
        <v>-34</v>
      </c>
      <c r="G299" s="744">
        <v>-34</v>
      </c>
      <c r="H299" s="744">
        <v>-32</v>
      </c>
      <c r="I299" s="745">
        <v>-31</v>
      </c>
      <c r="K299" s="737" t="s">
        <v>265</v>
      </c>
      <c r="L299" s="743"/>
      <c r="M299" s="744">
        <v>-35</v>
      </c>
      <c r="N299" s="744">
        <v>-35</v>
      </c>
      <c r="O299" s="744">
        <v>-33</v>
      </c>
      <c r="P299" s="744">
        <v>-33</v>
      </c>
      <c r="Q299" s="744">
        <v>-30</v>
      </c>
      <c r="R299" s="745">
        <v>-28</v>
      </c>
      <c r="T299" s="737" t="s">
        <v>265</v>
      </c>
      <c r="U299" s="743" t="s">
        <v>1049</v>
      </c>
      <c r="V299" s="744" t="s">
        <v>1049</v>
      </c>
      <c r="W299" s="744" t="s">
        <v>1049</v>
      </c>
      <c r="X299" s="744" t="s">
        <v>1049</v>
      </c>
      <c r="Y299" s="744" t="s">
        <v>1049</v>
      </c>
      <c r="Z299" s="744" t="s">
        <v>1049</v>
      </c>
      <c r="AA299" s="745" t="s">
        <v>1049</v>
      </c>
      <c r="AC299" s="737" t="s">
        <v>265</v>
      </c>
      <c r="AD299" s="743" t="s">
        <v>1049</v>
      </c>
      <c r="AE299" s="744" t="s">
        <v>1049</v>
      </c>
      <c r="AF299" s="744" t="s">
        <v>1049</v>
      </c>
      <c r="AG299" s="744" t="s">
        <v>1049</v>
      </c>
      <c r="AH299" s="744" t="s">
        <v>1049</v>
      </c>
      <c r="AI299" s="744" t="s">
        <v>1049</v>
      </c>
      <c r="AJ299" s="745" t="s">
        <v>1049</v>
      </c>
      <c r="AL299" s="737" t="s">
        <v>265</v>
      </c>
      <c r="AM299" s="743"/>
      <c r="AN299" s="744"/>
      <c r="AO299" s="744"/>
      <c r="AP299" s="744"/>
      <c r="AQ299" s="744"/>
      <c r="AR299" s="744"/>
      <c r="AS299" s="745"/>
      <c r="AU299" s="742" t="s">
        <v>265</v>
      </c>
      <c r="AV299" s="743"/>
      <c r="AW299" s="744"/>
      <c r="AX299" s="744"/>
      <c r="AY299" s="744"/>
      <c r="AZ299" s="744"/>
      <c r="BA299" s="744"/>
      <c r="BB299" s="745"/>
      <c r="BD299" s="737" t="s">
        <v>265</v>
      </c>
      <c r="BE299" s="743"/>
      <c r="BF299" s="744">
        <v>-35</v>
      </c>
      <c r="BG299" s="744">
        <v>-35</v>
      </c>
      <c r="BH299" s="744">
        <v>-33</v>
      </c>
      <c r="BI299" s="744">
        <v>-33</v>
      </c>
      <c r="BJ299" s="744">
        <v>-30</v>
      </c>
      <c r="BK299" s="745">
        <v>-28</v>
      </c>
    </row>
    <row r="300" spans="2:63" x14ac:dyDescent="0.25">
      <c r="B300" s="737" t="s">
        <v>273</v>
      </c>
      <c r="C300" s="743" t="s">
        <v>1049</v>
      </c>
      <c r="D300" s="744">
        <v>-36</v>
      </c>
      <c r="E300" s="744">
        <v>-36</v>
      </c>
      <c r="F300" s="744">
        <v>-34</v>
      </c>
      <c r="G300" s="744">
        <v>-34</v>
      </c>
      <c r="H300" s="744">
        <v>-32</v>
      </c>
      <c r="I300" s="745">
        <v>-31</v>
      </c>
      <c r="K300" s="737" t="s">
        <v>273</v>
      </c>
      <c r="L300" s="743"/>
      <c r="M300" s="744">
        <v>-35</v>
      </c>
      <c r="N300" s="744">
        <v>-35</v>
      </c>
      <c r="O300" s="744">
        <v>-33</v>
      </c>
      <c r="P300" s="744">
        <v>-33</v>
      </c>
      <c r="Q300" s="744">
        <v>-30</v>
      </c>
      <c r="R300" s="745">
        <v>-28</v>
      </c>
      <c r="T300" s="737" t="s">
        <v>273</v>
      </c>
      <c r="U300" s="743" t="s">
        <v>1049</v>
      </c>
      <c r="V300" s="744" t="s">
        <v>1049</v>
      </c>
      <c r="W300" s="744" t="s">
        <v>1049</v>
      </c>
      <c r="X300" s="744" t="s">
        <v>1049</v>
      </c>
      <c r="Y300" s="744" t="s">
        <v>1049</v>
      </c>
      <c r="Z300" s="744" t="s">
        <v>1049</v>
      </c>
      <c r="AA300" s="745" t="s">
        <v>1049</v>
      </c>
      <c r="AC300" s="737" t="s">
        <v>273</v>
      </c>
      <c r="AD300" s="743" t="s">
        <v>1049</v>
      </c>
      <c r="AE300" s="744" t="s">
        <v>1049</v>
      </c>
      <c r="AF300" s="744" t="s">
        <v>1049</v>
      </c>
      <c r="AG300" s="744" t="s">
        <v>1049</v>
      </c>
      <c r="AH300" s="744" t="s">
        <v>1049</v>
      </c>
      <c r="AI300" s="744" t="s">
        <v>1049</v>
      </c>
      <c r="AJ300" s="745" t="s">
        <v>1049</v>
      </c>
      <c r="AL300" s="737" t="s">
        <v>273</v>
      </c>
      <c r="AM300" s="743"/>
      <c r="AN300" s="744"/>
      <c r="AO300" s="744"/>
      <c r="AP300" s="744"/>
      <c r="AQ300" s="744"/>
      <c r="AR300" s="744"/>
      <c r="AS300" s="745"/>
      <c r="AU300" s="742" t="s">
        <v>273</v>
      </c>
      <c r="AV300" s="743"/>
      <c r="AW300" s="744"/>
      <c r="AX300" s="744"/>
      <c r="AY300" s="744"/>
      <c r="AZ300" s="744"/>
      <c r="BA300" s="744"/>
      <c r="BB300" s="745"/>
      <c r="BD300" s="737" t="s">
        <v>273</v>
      </c>
      <c r="BE300" s="743"/>
      <c r="BF300" s="744">
        <v>-35</v>
      </c>
      <c r="BG300" s="744">
        <v>-35</v>
      </c>
      <c r="BH300" s="744">
        <v>-33</v>
      </c>
      <c r="BI300" s="744">
        <v>-33</v>
      </c>
      <c r="BJ300" s="744">
        <v>-30</v>
      </c>
      <c r="BK300" s="745">
        <v>-28</v>
      </c>
    </row>
    <row r="301" spans="2:63" x14ac:dyDescent="0.25">
      <c r="B301" s="737" t="s">
        <v>279</v>
      </c>
      <c r="C301" s="743" t="s">
        <v>1049</v>
      </c>
      <c r="D301" s="744" t="s">
        <v>1049</v>
      </c>
      <c r="E301" s="744" t="s">
        <v>1049</v>
      </c>
      <c r="F301" s="744" t="s">
        <v>1049</v>
      </c>
      <c r="G301" s="744" t="s">
        <v>1049</v>
      </c>
      <c r="H301" s="744" t="s">
        <v>1049</v>
      </c>
      <c r="I301" s="745" t="s">
        <v>1049</v>
      </c>
      <c r="K301" s="737" t="s">
        <v>279</v>
      </c>
      <c r="L301" s="743" t="s">
        <v>1049</v>
      </c>
      <c r="M301" s="744" t="s">
        <v>1049</v>
      </c>
      <c r="N301" s="744" t="s">
        <v>1049</v>
      </c>
      <c r="O301" s="744" t="s">
        <v>1049</v>
      </c>
      <c r="P301" s="744" t="s">
        <v>1049</v>
      </c>
      <c r="Q301" s="744" t="s">
        <v>1049</v>
      </c>
      <c r="R301" s="745" t="s">
        <v>1049</v>
      </c>
      <c r="T301" s="737" t="s">
        <v>279</v>
      </c>
      <c r="U301" s="743" t="s">
        <v>1049</v>
      </c>
      <c r="V301" s="744" t="s">
        <v>1049</v>
      </c>
      <c r="W301" s="744" t="s">
        <v>1049</v>
      </c>
      <c r="X301" s="744" t="s">
        <v>1049</v>
      </c>
      <c r="Y301" s="744" t="s">
        <v>1049</v>
      </c>
      <c r="Z301" s="744" t="s">
        <v>1049</v>
      </c>
      <c r="AA301" s="745" t="s">
        <v>1049</v>
      </c>
      <c r="AC301" s="737" t="s">
        <v>279</v>
      </c>
      <c r="AD301" s="743" t="s">
        <v>1049</v>
      </c>
      <c r="AE301" s="744" t="s">
        <v>1049</v>
      </c>
      <c r="AF301" s="744" t="s">
        <v>1049</v>
      </c>
      <c r="AG301" s="744" t="s">
        <v>1049</v>
      </c>
      <c r="AH301" s="744" t="s">
        <v>1049</v>
      </c>
      <c r="AI301" s="744" t="s">
        <v>1049</v>
      </c>
      <c r="AJ301" s="745" t="s">
        <v>1049</v>
      </c>
      <c r="AL301" s="737" t="s">
        <v>279</v>
      </c>
      <c r="AM301" s="743" t="s">
        <v>1049</v>
      </c>
      <c r="AN301" s="744" t="s">
        <v>1049</v>
      </c>
      <c r="AO301" s="744" t="s">
        <v>1049</v>
      </c>
      <c r="AP301" s="744" t="s">
        <v>1049</v>
      </c>
      <c r="AQ301" s="744" t="s">
        <v>1049</v>
      </c>
      <c r="AR301" s="744" t="s">
        <v>1049</v>
      </c>
      <c r="AS301" s="745" t="s">
        <v>1049</v>
      </c>
      <c r="AU301" s="742" t="s">
        <v>279</v>
      </c>
      <c r="AV301" s="743" t="s">
        <v>1049</v>
      </c>
      <c r="AW301" s="744" t="s">
        <v>1049</v>
      </c>
      <c r="AX301" s="744" t="s">
        <v>1049</v>
      </c>
      <c r="AY301" s="744" t="s">
        <v>1049</v>
      </c>
      <c r="AZ301" s="744" t="s">
        <v>1049</v>
      </c>
      <c r="BA301" s="744" t="s">
        <v>1049</v>
      </c>
      <c r="BB301" s="745" t="s">
        <v>1049</v>
      </c>
      <c r="BD301" s="737" t="s">
        <v>279</v>
      </c>
      <c r="BE301" s="743" t="s">
        <v>1049</v>
      </c>
      <c r="BF301" s="744" t="s">
        <v>1049</v>
      </c>
      <c r="BG301" s="744" t="s">
        <v>1049</v>
      </c>
      <c r="BH301" s="744" t="s">
        <v>1049</v>
      </c>
      <c r="BI301" s="744" t="s">
        <v>1049</v>
      </c>
      <c r="BJ301" s="744" t="s">
        <v>1049</v>
      </c>
      <c r="BK301" s="745" t="s">
        <v>1049</v>
      </c>
    </row>
    <row r="302" spans="2:63" ht="15.75" thickBot="1" x14ac:dyDescent="0.3">
      <c r="B302" s="746" t="s">
        <v>285</v>
      </c>
      <c r="C302" s="747" t="s">
        <v>1049</v>
      </c>
      <c r="D302" s="748" t="s">
        <v>1049</v>
      </c>
      <c r="E302" s="748" t="s">
        <v>1049</v>
      </c>
      <c r="F302" s="748" t="s">
        <v>1049</v>
      </c>
      <c r="G302" s="748" t="s">
        <v>1049</v>
      </c>
      <c r="H302" s="748" t="s">
        <v>1049</v>
      </c>
      <c r="I302" s="749" t="s">
        <v>1049</v>
      </c>
      <c r="K302" s="746" t="s">
        <v>285</v>
      </c>
      <c r="L302" s="747" t="s">
        <v>1049</v>
      </c>
      <c r="M302" s="748" t="s">
        <v>1049</v>
      </c>
      <c r="N302" s="748" t="s">
        <v>1049</v>
      </c>
      <c r="O302" s="748" t="s">
        <v>1049</v>
      </c>
      <c r="P302" s="748" t="s">
        <v>1049</v>
      </c>
      <c r="Q302" s="748" t="s">
        <v>1049</v>
      </c>
      <c r="R302" s="749" t="s">
        <v>1049</v>
      </c>
      <c r="T302" s="746" t="s">
        <v>285</v>
      </c>
      <c r="U302" s="747" t="s">
        <v>1049</v>
      </c>
      <c r="V302" s="748" t="s">
        <v>1049</v>
      </c>
      <c r="W302" s="748" t="s">
        <v>1049</v>
      </c>
      <c r="X302" s="748" t="s">
        <v>1049</v>
      </c>
      <c r="Y302" s="748" t="s">
        <v>1049</v>
      </c>
      <c r="Z302" s="748" t="s">
        <v>1049</v>
      </c>
      <c r="AA302" s="749" t="s">
        <v>1049</v>
      </c>
      <c r="AC302" s="746" t="s">
        <v>285</v>
      </c>
      <c r="AD302" s="747" t="s">
        <v>1049</v>
      </c>
      <c r="AE302" s="748" t="s">
        <v>1049</v>
      </c>
      <c r="AF302" s="748" t="s">
        <v>1049</v>
      </c>
      <c r="AG302" s="748" t="s">
        <v>1049</v>
      </c>
      <c r="AH302" s="748" t="s">
        <v>1049</v>
      </c>
      <c r="AI302" s="748" t="s">
        <v>1049</v>
      </c>
      <c r="AJ302" s="749" t="s">
        <v>1049</v>
      </c>
      <c r="AL302" s="746" t="s">
        <v>285</v>
      </c>
      <c r="AM302" s="747" t="s">
        <v>1049</v>
      </c>
      <c r="AN302" s="748" t="s">
        <v>1049</v>
      </c>
      <c r="AO302" s="748" t="s">
        <v>1049</v>
      </c>
      <c r="AP302" s="748" t="s">
        <v>1049</v>
      </c>
      <c r="AQ302" s="748" t="s">
        <v>1049</v>
      </c>
      <c r="AR302" s="748" t="s">
        <v>1049</v>
      </c>
      <c r="AS302" s="749" t="s">
        <v>1049</v>
      </c>
      <c r="AU302" s="751" t="s">
        <v>285</v>
      </c>
      <c r="AV302" s="747" t="s">
        <v>1049</v>
      </c>
      <c r="AW302" s="748" t="s">
        <v>1049</v>
      </c>
      <c r="AX302" s="748" t="s">
        <v>1049</v>
      </c>
      <c r="AY302" s="748" t="s">
        <v>1049</v>
      </c>
      <c r="AZ302" s="748" t="s">
        <v>1049</v>
      </c>
      <c r="BA302" s="748" t="s">
        <v>1049</v>
      </c>
      <c r="BB302" s="749" t="s">
        <v>1049</v>
      </c>
      <c r="BD302" s="746" t="s">
        <v>285</v>
      </c>
      <c r="BE302" s="747" t="s">
        <v>1049</v>
      </c>
      <c r="BF302" s="748" t="s">
        <v>1049</v>
      </c>
      <c r="BG302" s="748" t="s">
        <v>1049</v>
      </c>
      <c r="BH302" s="748" t="s">
        <v>1049</v>
      </c>
      <c r="BI302" s="748" t="s">
        <v>1049</v>
      </c>
      <c r="BJ302" s="748" t="s">
        <v>1049</v>
      </c>
      <c r="BK302" s="749" t="s">
        <v>1049</v>
      </c>
    </row>
  </sheetData>
  <sheetProtection algorithmName="SHA-512" hashValue="8eMp6YY7AVGySdogr5EK8gLH0CCnwJx4wScAW3xrGkL+/KvoUPMojTDj7VIBstb65kKtHkFCDxeVq2qFjjhdgQ==" saltValue="45aheTAdfRoFmztHSUWEDQ==" spinCount="100000" sheet="1" objects="1" scenarios="1" autoFilter="0"/>
  <mergeCells count="7">
    <mergeCell ref="BD1:BK1"/>
    <mergeCell ref="B1:I1"/>
    <mergeCell ref="AU1:BB1"/>
    <mergeCell ref="AL1:AS1"/>
    <mergeCell ref="AC1:AJ1"/>
    <mergeCell ref="T1:AA1"/>
    <mergeCell ref="K1:R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1"/>
  <dimension ref="A1:AQ91"/>
  <sheetViews>
    <sheetView workbookViewId="0">
      <selection activeCell="I9" sqref="I9"/>
    </sheetView>
  </sheetViews>
  <sheetFormatPr defaultRowHeight="15" x14ac:dyDescent="0.25"/>
  <cols>
    <col min="1" max="1" width="11.7109375" bestFit="1" customWidth="1"/>
    <col min="2" max="3" width="9.28515625" style="35"/>
    <col min="4" max="4" width="8" bestFit="1" customWidth="1"/>
    <col min="17" max="17" width="12" customWidth="1"/>
    <col min="41" max="41" width="14.5703125" customWidth="1"/>
    <col min="42" max="42" width="16.85546875" customWidth="1"/>
  </cols>
  <sheetData>
    <row r="1" spans="1:43" ht="14.45" customHeight="1" x14ac:dyDescent="0.3">
      <c r="A1" s="893" t="s">
        <v>1357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N1" s="1" t="s">
        <v>1139</v>
      </c>
      <c r="O1" s="35"/>
      <c r="P1" s="35"/>
      <c r="AB1" s="894" t="s">
        <v>71</v>
      </c>
      <c r="AC1" s="894"/>
      <c r="AD1" s="894"/>
      <c r="AE1" s="894"/>
      <c r="AF1" s="894"/>
      <c r="AG1" s="894"/>
      <c r="AH1" s="894"/>
      <c r="AI1" s="894"/>
      <c r="AJ1" s="894"/>
      <c r="AK1" s="894"/>
      <c r="AL1" s="894"/>
      <c r="AM1" s="894"/>
      <c r="AO1" s="1" t="s">
        <v>1346</v>
      </c>
    </row>
    <row r="2" spans="1:43" ht="14.45" x14ac:dyDescent="0.3">
      <c r="D2" s="886" t="s">
        <v>316</v>
      </c>
      <c r="E2" s="886"/>
      <c r="F2" s="886"/>
      <c r="G2" s="886"/>
      <c r="H2" s="886"/>
      <c r="I2" s="886"/>
      <c r="J2" s="886"/>
      <c r="K2" s="886"/>
      <c r="L2" s="435"/>
      <c r="O2" s="35"/>
      <c r="P2" s="35"/>
      <c r="R2" s="886" t="s">
        <v>316</v>
      </c>
      <c r="S2" s="886"/>
      <c r="T2" s="886"/>
      <c r="U2" s="886"/>
      <c r="V2" s="886"/>
      <c r="W2" s="886"/>
      <c r="X2" s="886"/>
      <c r="Y2" s="886"/>
      <c r="Z2" s="435"/>
      <c r="AC2" s="35"/>
      <c r="AD2" s="35"/>
      <c r="AE2" s="886" t="s">
        <v>316</v>
      </c>
      <c r="AF2" s="886"/>
      <c r="AG2" s="886"/>
      <c r="AH2" s="886"/>
      <c r="AI2" s="886"/>
      <c r="AJ2" s="886"/>
      <c r="AK2" s="886"/>
      <c r="AL2" s="886"/>
      <c r="AM2" s="435"/>
    </row>
    <row r="3" spans="1:43" ht="15.6" x14ac:dyDescent="0.3">
      <c r="A3" s="655" t="s">
        <v>8</v>
      </c>
      <c r="B3" s="689" t="s">
        <v>14</v>
      </c>
      <c r="C3" s="689" t="s">
        <v>15</v>
      </c>
      <c r="D3" s="339">
        <v>1</v>
      </c>
      <c r="E3" s="340">
        <v>2</v>
      </c>
      <c r="F3" s="340">
        <v>3</v>
      </c>
      <c r="G3" s="340">
        <v>4</v>
      </c>
      <c r="H3" s="340">
        <v>5</v>
      </c>
      <c r="I3" s="340">
        <v>6</v>
      </c>
      <c r="J3" s="340">
        <v>7</v>
      </c>
      <c r="K3" s="455">
        <v>8</v>
      </c>
      <c r="L3" s="463">
        <v>9</v>
      </c>
      <c r="N3" s="596" t="s">
        <v>8</v>
      </c>
      <c r="O3" s="597" t="s">
        <v>14</v>
      </c>
      <c r="P3" s="598" t="s">
        <v>15</v>
      </c>
      <c r="Q3" s="597" t="s">
        <v>1140</v>
      </c>
      <c r="R3" s="339">
        <v>1</v>
      </c>
      <c r="S3" s="340">
        <v>2</v>
      </c>
      <c r="T3" s="340">
        <v>3</v>
      </c>
      <c r="U3" s="340">
        <v>4</v>
      </c>
      <c r="V3" s="340">
        <v>5</v>
      </c>
      <c r="W3" s="340">
        <v>6</v>
      </c>
      <c r="X3" s="340">
        <v>7</v>
      </c>
      <c r="Y3" s="455">
        <v>8</v>
      </c>
      <c r="Z3" s="463">
        <v>9</v>
      </c>
      <c r="AB3" s="338" t="s">
        <v>8</v>
      </c>
      <c r="AC3" s="36" t="s">
        <v>14</v>
      </c>
      <c r="AD3" s="36" t="s">
        <v>15</v>
      </c>
      <c r="AE3" s="339">
        <v>1</v>
      </c>
      <c r="AF3" s="340">
        <v>2</v>
      </c>
      <c r="AG3" s="340">
        <v>3</v>
      </c>
      <c r="AH3" s="340">
        <v>4</v>
      </c>
      <c r="AI3" s="340">
        <v>5</v>
      </c>
      <c r="AJ3" s="340">
        <v>6</v>
      </c>
      <c r="AK3" s="340">
        <v>7</v>
      </c>
      <c r="AL3" s="455">
        <v>8</v>
      </c>
      <c r="AM3" s="463">
        <v>9</v>
      </c>
      <c r="AO3" s="680"/>
      <c r="AP3" s="565"/>
      <c r="AQ3" s="681" t="s">
        <v>1330</v>
      </c>
    </row>
    <row r="4" spans="1:43" x14ac:dyDescent="0.25">
      <c r="A4" s="898" t="s">
        <v>306</v>
      </c>
      <c r="B4" s="333">
        <v>1</v>
      </c>
      <c r="C4" s="690">
        <v>1</v>
      </c>
      <c r="D4" s="395">
        <v>-1.5</v>
      </c>
      <c r="E4" s="396">
        <v>-1</v>
      </c>
      <c r="F4" s="397">
        <v>0</v>
      </c>
      <c r="G4" s="395">
        <v>-1</v>
      </c>
      <c r="H4" s="397">
        <v>-1</v>
      </c>
      <c r="I4" s="395">
        <v>0</v>
      </c>
      <c r="J4" s="396">
        <v>0</v>
      </c>
      <c r="K4" s="456">
        <v>0</v>
      </c>
      <c r="L4" s="397">
        <v>0</v>
      </c>
      <c r="N4" s="895" t="s">
        <v>1134</v>
      </c>
      <c r="O4" s="599">
        <v>3</v>
      </c>
      <c r="P4" s="600">
        <v>3</v>
      </c>
      <c r="Q4" s="619" t="s">
        <v>1135</v>
      </c>
      <c r="R4" s="395">
        <v>-2</v>
      </c>
      <c r="S4" s="396">
        <v>-2</v>
      </c>
      <c r="T4" s="397">
        <v>-1</v>
      </c>
      <c r="U4" s="395">
        <v>-2</v>
      </c>
      <c r="V4" s="396">
        <v>-2</v>
      </c>
      <c r="W4" s="397">
        <v>-1.5</v>
      </c>
      <c r="X4" s="643">
        <v>-1</v>
      </c>
      <c r="Y4" s="396">
        <v>-1</v>
      </c>
      <c r="Z4" s="397">
        <v>-1</v>
      </c>
      <c r="AB4" s="897" t="s">
        <v>306</v>
      </c>
      <c r="AC4" s="333">
        <v>1</v>
      </c>
      <c r="AD4" s="407">
        <v>1</v>
      </c>
      <c r="AE4" s="395">
        <v>-2</v>
      </c>
      <c r="AF4" s="396">
        <v>-2</v>
      </c>
      <c r="AG4" s="397">
        <v>-1</v>
      </c>
      <c r="AH4" s="395">
        <v>-2</v>
      </c>
      <c r="AI4" s="397">
        <v>-2</v>
      </c>
      <c r="AJ4" s="395">
        <v>-1</v>
      </c>
      <c r="AK4" s="396">
        <v>-1</v>
      </c>
      <c r="AL4" s="456">
        <v>-1</v>
      </c>
      <c r="AM4" s="397">
        <v>-1</v>
      </c>
      <c r="AO4" s="570" t="s">
        <v>1344</v>
      </c>
      <c r="AP4" s="424" t="s">
        <v>1343</v>
      </c>
      <c r="AQ4" s="682" t="s">
        <v>1331</v>
      </c>
    </row>
    <row r="5" spans="1:43" x14ac:dyDescent="0.25">
      <c r="A5" s="898"/>
      <c r="B5" s="334">
        <v>1.01</v>
      </c>
      <c r="C5" s="691">
        <v>1.03</v>
      </c>
      <c r="D5" s="398">
        <v>0</v>
      </c>
      <c r="E5" s="399">
        <v>0</v>
      </c>
      <c r="F5" s="400">
        <v>0</v>
      </c>
      <c r="G5" s="398">
        <v>0</v>
      </c>
      <c r="H5" s="400">
        <v>0</v>
      </c>
      <c r="I5" s="398">
        <v>0</v>
      </c>
      <c r="J5" s="399">
        <v>0</v>
      </c>
      <c r="K5" s="692">
        <v>0</v>
      </c>
      <c r="L5" s="400">
        <v>0</v>
      </c>
      <c r="N5" s="896"/>
      <c r="O5" s="601">
        <v>3.01</v>
      </c>
      <c r="P5" s="602">
        <v>3.09</v>
      </c>
      <c r="Q5" s="620" t="s">
        <v>1135</v>
      </c>
      <c r="R5" s="398">
        <v>0</v>
      </c>
      <c r="S5" s="399">
        <v>0</v>
      </c>
      <c r="T5" s="400">
        <v>0</v>
      </c>
      <c r="U5" s="398">
        <v>0</v>
      </c>
      <c r="V5" s="399">
        <v>0</v>
      </c>
      <c r="W5" s="400">
        <v>0</v>
      </c>
      <c r="X5" s="644">
        <v>0</v>
      </c>
      <c r="Y5" s="399">
        <v>0</v>
      </c>
      <c r="Z5" s="400">
        <v>0</v>
      </c>
      <c r="AB5" s="897"/>
      <c r="AC5" s="335">
        <v>1.01</v>
      </c>
      <c r="AD5" s="409">
        <v>1.03</v>
      </c>
      <c r="AE5" s="401">
        <v>0</v>
      </c>
      <c r="AF5" s="402">
        <v>0</v>
      </c>
      <c r="AG5" s="403">
        <v>0</v>
      </c>
      <c r="AH5" s="401">
        <v>0</v>
      </c>
      <c r="AI5" s="403">
        <v>0</v>
      </c>
      <c r="AJ5" s="401">
        <v>0</v>
      </c>
      <c r="AK5" s="402">
        <v>0</v>
      </c>
      <c r="AL5" s="457">
        <v>0</v>
      </c>
      <c r="AM5" s="403">
        <v>0</v>
      </c>
      <c r="AO5" s="683">
        <f>VALUE(MID(AP5,1,4))</f>
        <v>0.3</v>
      </c>
      <c r="AP5" s="424" t="s">
        <v>1340</v>
      </c>
      <c r="AQ5" s="684">
        <v>0</v>
      </c>
    </row>
    <row r="6" spans="1:43" x14ac:dyDescent="0.25">
      <c r="A6" s="898"/>
      <c r="B6" s="335">
        <v>1.04</v>
      </c>
      <c r="C6" s="572">
        <v>1.0900000000000001</v>
      </c>
      <c r="D6" s="401">
        <v>-1</v>
      </c>
      <c r="E6" s="402">
        <v>-1</v>
      </c>
      <c r="F6" s="403">
        <v>0</v>
      </c>
      <c r="G6" s="401">
        <v>-1</v>
      </c>
      <c r="H6" s="403">
        <v>-1</v>
      </c>
      <c r="I6" s="401">
        <v>0</v>
      </c>
      <c r="J6" s="402">
        <v>0</v>
      </c>
      <c r="K6" s="457">
        <v>0</v>
      </c>
      <c r="L6" s="403">
        <v>0</v>
      </c>
      <c r="N6" s="896"/>
      <c r="O6" s="603">
        <v>3.1</v>
      </c>
      <c r="P6" s="604" t="s">
        <v>1136</v>
      </c>
      <c r="Q6" s="621" t="s">
        <v>1135</v>
      </c>
      <c r="R6" s="401">
        <v>0</v>
      </c>
      <c r="S6" s="402">
        <v>0</v>
      </c>
      <c r="T6" s="403">
        <v>0</v>
      </c>
      <c r="U6" s="401">
        <v>0</v>
      </c>
      <c r="V6" s="402">
        <v>0</v>
      </c>
      <c r="W6" s="403">
        <v>0</v>
      </c>
      <c r="X6" s="645">
        <v>0</v>
      </c>
      <c r="Y6" s="402">
        <v>0</v>
      </c>
      <c r="Z6" s="403">
        <v>0</v>
      </c>
      <c r="AB6" s="898"/>
      <c r="AC6" s="335">
        <v>1.04</v>
      </c>
      <c r="AD6" s="409">
        <v>1.0900000000000001</v>
      </c>
      <c r="AE6" s="401">
        <v>0</v>
      </c>
      <c r="AF6" s="402">
        <v>0</v>
      </c>
      <c r="AG6" s="403">
        <v>0</v>
      </c>
      <c r="AH6" s="401">
        <v>0</v>
      </c>
      <c r="AI6" s="403">
        <v>0</v>
      </c>
      <c r="AJ6" s="401">
        <v>0</v>
      </c>
      <c r="AK6" s="402">
        <v>0</v>
      </c>
      <c r="AL6" s="457">
        <v>0</v>
      </c>
      <c r="AM6" s="403">
        <v>0</v>
      </c>
      <c r="AO6" s="683">
        <f>VALUE(RIGHT(AP5,5))+0.001</f>
        <v>0.59</v>
      </c>
      <c r="AP6" s="424" t="s">
        <v>1332</v>
      </c>
      <c r="AQ6" s="684">
        <v>1</v>
      </c>
    </row>
    <row r="7" spans="1:43" x14ac:dyDescent="0.25">
      <c r="A7" s="898"/>
      <c r="B7" s="335">
        <v>1.1000000000000001</v>
      </c>
      <c r="C7" s="572">
        <v>1.19</v>
      </c>
      <c r="D7" s="401">
        <v>-3</v>
      </c>
      <c r="E7" s="402">
        <v>-3</v>
      </c>
      <c r="F7" s="403">
        <v>-2</v>
      </c>
      <c r="G7" s="401">
        <v>-3</v>
      </c>
      <c r="H7" s="403">
        <v>-3</v>
      </c>
      <c r="I7" s="401">
        <v>-2</v>
      </c>
      <c r="J7" s="402">
        <v>-2</v>
      </c>
      <c r="K7" s="457">
        <v>-1.5</v>
      </c>
      <c r="L7" s="403">
        <v>-1.5</v>
      </c>
      <c r="N7" s="896"/>
      <c r="O7" s="603">
        <v>3.25</v>
      </c>
      <c r="P7" s="604" t="s">
        <v>1137</v>
      </c>
      <c r="Q7" s="621" t="s">
        <v>1135</v>
      </c>
      <c r="R7" s="401">
        <v>0</v>
      </c>
      <c r="S7" s="402">
        <v>0</v>
      </c>
      <c r="T7" s="403">
        <v>0</v>
      </c>
      <c r="U7" s="401">
        <v>0</v>
      </c>
      <c r="V7" s="402">
        <v>0</v>
      </c>
      <c r="W7" s="403">
        <v>0</v>
      </c>
      <c r="X7" s="645">
        <v>0</v>
      </c>
      <c r="Y7" s="402">
        <v>0</v>
      </c>
      <c r="Z7" s="403">
        <v>0</v>
      </c>
      <c r="AB7" s="897"/>
      <c r="AC7" s="335">
        <v>1.1000000000000001</v>
      </c>
      <c r="AD7" s="409">
        <v>1.19</v>
      </c>
      <c r="AE7" s="401">
        <v>0</v>
      </c>
      <c r="AF7" s="402">
        <v>0</v>
      </c>
      <c r="AG7" s="403">
        <v>0</v>
      </c>
      <c r="AH7" s="401">
        <v>0</v>
      </c>
      <c r="AI7" s="403">
        <v>0</v>
      </c>
      <c r="AJ7" s="401">
        <v>0</v>
      </c>
      <c r="AK7" s="402">
        <v>0</v>
      </c>
      <c r="AL7" s="457">
        <v>0</v>
      </c>
      <c r="AM7" s="403">
        <v>0</v>
      </c>
      <c r="AO7" s="683">
        <f>VALUE(RIGHT(AP6,5))+0.001</f>
        <v>0.6</v>
      </c>
      <c r="AP7" s="424" t="s">
        <v>1341</v>
      </c>
      <c r="AQ7" s="684">
        <v>0</v>
      </c>
    </row>
    <row r="8" spans="1:43" x14ac:dyDescent="0.25">
      <c r="A8" s="898"/>
      <c r="B8" s="335">
        <v>1.2</v>
      </c>
      <c r="C8" s="572">
        <v>1.29</v>
      </c>
      <c r="D8" s="401">
        <v>2.5</v>
      </c>
      <c r="E8" s="402">
        <v>3</v>
      </c>
      <c r="F8" s="403">
        <v>4</v>
      </c>
      <c r="G8" s="401">
        <v>5.5</v>
      </c>
      <c r="H8" s="403">
        <v>5.5</v>
      </c>
      <c r="I8" s="401">
        <v>3.5</v>
      </c>
      <c r="J8" s="402">
        <v>5</v>
      </c>
      <c r="K8" s="457">
        <v>8</v>
      </c>
      <c r="L8" s="403">
        <v>5</v>
      </c>
      <c r="N8" s="896"/>
      <c r="O8" s="603">
        <v>3.5</v>
      </c>
      <c r="P8" s="604" t="s">
        <v>1130</v>
      </c>
      <c r="Q8" s="621" t="s">
        <v>1131</v>
      </c>
      <c r="R8" s="401">
        <v>3</v>
      </c>
      <c r="S8" s="402">
        <v>3</v>
      </c>
      <c r="T8" s="403">
        <v>3</v>
      </c>
      <c r="U8" s="401">
        <v>3</v>
      </c>
      <c r="V8" s="402">
        <v>3</v>
      </c>
      <c r="W8" s="403">
        <v>3</v>
      </c>
      <c r="X8" s="401">
        <v>3</v>
      </c>
      <c r="Y8" s="402">
        <v>3</v>
      </c>
      <c r="Z8" s="403">
        <v>3</v>
      </c>
      <c r="AB8" s="897"/>
      <c r="AC8" s="335">
        <v>1.2</v>
      </c>
      <c r="AD8" s="409">
        <v>1.29</v>
      </c>
      <c r="AE8" s="401">
        <v>0</v>
      </c>
      <c r="AF8" s="402">
        <v>0</v>
      </c>
      <c r="AG8" s="403">
        <v>0</v>
      </c>
      <c r="AH8" s="401">
        <v>0</v>
      </c>
      <c r="AI8" s="403">
        <v>0</v>
      </c>
      <c r="AJ8" s="401">
        <v>0</v>
      </c>
      <c r="AK8" s="402">
        <v>0</v>
      </c>
      <c r="AL8" s="457">
        <v>0</v>
      </c>
      <c r="AM8" s="403">
        <v>0</v>
      </c>
      <c r="AO8" s="683">
        <f>VALUE(RIGHT(AP7,5))+0.001</f>
        <v>0.78</v>
      </c>
      <c r="AP8" s="424" t="s">
        <v>1333</v>
      </c>
      <c r="AQ8" s="684">
        <v>1</v>
      </c>
    </row>
    <row r="9" spans="1:43" x14ac:dyDescent="0.25">
      <c r="A9" s="898"/>
      <c r="B9" s="335">
        <v>1.3</v>
      </c>
      <c r="C9" s="572">
        <v>1.39</v>
      </c>
      <c r="D9" s="401">
        <v>5</v>
      </c>
      <c r="E9" s="402">
        <v>9.5</v>
      </c>
      <c r="F9" s="403">
        <v>7</v>
      </c>
      <c r="G9" s="401">
        <v>10</v>
      </c>
      <c r="H9" s="403">
        <v>9.5</v>
      </c>
      <c r="I9" s="401">
        <v>8</v>
      </c>
      <c r="J9" s="402">
        <v>12.5</v>
      </c>
      <c r="K9" s="457">
        <v>13</v>
      </c>
      <c r="L9" s="403">
        <v>7</v>
      </c>
      <c r="N9" s="896"/>
      <c r="O9" s="603">
        <v>3.5</v>
      </c>
      <c r="P9" s="604" t="s">
        <v>1130</v>
      </c>
      <c r="Q9" s="621" t="s">
        <v>1138</v>
      </c>
      <c r="R9" s="401">
        <v>1</v>
      </c>
      <c r="S9" s="402">
        <v>1</v>
      </c>
      <c r="T9" s="403">
        <v>1</v>
      </c>
      <c r="U9" s="401">
        <v>1</v>
      </c>
      <c r="V9" s="402">
        <v>1</v>
      </c>
      <c r="W9" s="403">
        <v>1</v>
      </c>
      <c r="X9" s="401">
        <v>1</v>
      </c>
      <c r="Y9" s="402">
        <v>1</v>
      </c>
      <c r="Z9" s="403">
        <v>1</v>
      </c>
      <c r="AB9" s="897"/>
      <c r="AC9" s="335">
        <v>1.3</v>
      </c>
      <c r="AD9" s="409">
        <v>1.39</v>
      </c>
      <c r="AE9" s="401">
        <v>0</v>
      </c>
      <c r="AF9" s="402">
        <v>0</v>
      </c>
      <c r="AG9" s="403">
        <v>0</v>
      </c>
      <c r="AH9" s="401">
        <v>0</v>
      </c>
      <c r="AI9" s="403">
        <v>0</v>
      </c>
      <c r="AJ9" s="401">
        <v>0</v>
      </c>
      <c r="AK9" s="402">
        <v>0</v>
      </c>
      <c r="AL9" s="457">
        <v>0</v>
      </c>
      <c r="AM9" s="403">
        <v>0</v>
      </c>
      <c r="AO9" s="683">
        <f t="shared" ref="AO9:AO16" si="0">VALUE(MID(AP9,1,4))</f>
        <v>0.79</v>
      </c>
      <c r="AP9" s="424" t="s">
        <v>1334</v>
      </c>
      <c r="AQ9" s="684">
        <v>2</v>
      </c>
    </row>
    <row r="10" spans="1:43" x14ac:dyDescent="0.25">
      <c r="A10" s="898"/>
      <c r="B10" s="336">
        <v>1.4</v>
      </c>
      <c r="C10" s="693">
        <v>1.49</v>
      </c>
      <c r="D10" s="404">
        <v>11.5</v>
      </c>
      <c r="E10" s="405">
        <v>15.5</v>
      </c>
      <c r="F10" s="406">
        <v>16</v>
      </c>
      <c r="G10" s="404">
        <v>17.5</v>
      </c>
      <c r="H10" s="406">
        <v>18</v>
      </c>
      <c r="I10" s="404">
        <v>18</v>
      </c>
      <c r="J10" s="405">
        <v>18</v>
      </c>
      <c r="K10" s="458">
        <v>18.5</v>
      </c>
      <c r="L10" s="406">
        <v>16.5</v>
      </c>
      <c r="N10" s="896"/>
      <c r="O10" s="603">
        <v>3.75</v>
      </c>
      <c r="P10" s="604" t="s">
        <v>1132</v>
      </c>
      <c r="Q10" s="621" t="s">
        <v>1131</v>
      </c>
      <c r="R10" s="401">
        <v>4</v>
      </c>
      <c r="S10" s="402">
        <v>4</v>
      </c>
      <c r="T10" s="403">
        <v>4</v>
      </c>
      <c r="U10" s="401">
        <v>4</v>
      </c>
      <c r="V10" s="402">
        <v>4</v>
      </c>
      <c r="W10" s="403">
        <v>4</v>
      </c>
      <c r="X10" s="645">
        <v>4</v>
      </c>
      <c r="Y10" s="402">
        <v>4</v>
      </c>
      <c r="Z10" s="403">
        <v>4</v>
      </c>
      <c r="AB10" s="897"/>
      <c r="AC10" s="336">
        <v>1.4</v>
      </c>
      <c r="AD10" s="410">
        <v>1.49</v>
      </c>
      <c r="AE10" s="404">
        <v>0</v>
      </c>
      <c r="AF10" s="405">
        <v>0</v>
      </c>
      <c r="AG10" s="406">
        <v>0</v>
      </c>
      <c r="AH10" s="404">
        <v>0</v>
      </c>
      <c r="AI10" s="406">
        <v>0</v>
      </c>
      <c r="AJ10" s="404">
        <v>0</v>
      </c>
      <c r="AK10" s="405">
        <v>0</v>
      </c>
      <c r="AL10" s="458">
        <v>0</v>
      </c>
      <c r="AM10" s="406">
        <v>0</v>
      </c>
      <c r="AO10" s="683">
        <f t="shared" si="0"/>
        <v>0.8</v>
      </c>
      <c r="AP10" s="424" t="s">
        <v>1342</v>
      </c>
      <c r="AQ10" s="684">
        <v>0</v>
      </c>
    </row>
    <row r="11" spans="1:43" x14ac:dyDescent="0.25">
      <c r="A11" s="906" t="s">
        <v>308</v>
      </c>
      <c r="B11" s="694">
        <v>1.5</v>
      </c>
      <c r="C11" s="695">
        <v>1.69</v>
      </c>
      <c r="D11" s="696">
        <v>0</v>
      </c>
      <c r="E11" s="697">
        <v>0</v>
      </c>
      <c r="F11" s="698">
        <v>0</v>
      </c>
      <c r="G11" s="696">
        <v>0</v>
      </c>
      <c r="H11" s="698">
        <v>0</v>
      </c>
      <c r="I11" s="696">
        <v>0</v>
      </c>
      <c r="J11" s="697">
        <v>0</v>
      </c>
      <c r="K11" s="699">
        <v>0</v>
      </c>
      <c r="L11" s="698">
        <v>0</v>
      </c>
      <c r="N11" s="896"/>
      <c r="O11" s="622">
        <v>3.75</v>
      </c>
      <c r="P11" s="623" t="s">
        <v>1132</v>
      </c>
      <c r="Q11" s="624" t="s">
        <v>1138</v>
      </c>
      <c r="R11" s="401">
        <v>2</v>
      </c>
      <c r="S11" s="402">
        <v>2</v>
      </c>
      <c r="T11" s="403">
        <v>2</v>
      </c>
      <c r="U11" s="401">
        <v>2</v>
      </c>
      <c r="V11" s="402">
        <v>2</v>
      </c>
      <c r="W11" s="403">
        <v>2</v>
      </c>
      <c r="X11" s="645">
        <v>2</v>
      </c>
      <c r="Y11" s="402">
        <v>2</v>
      </c>
      <c r="Z11" s="403">
        <v>2</v>
      </c>
      <c r="AB11" s="899" t="s">
        <v>308</v>
      </c>
      <c r="AC11" s="333">
        <v>1.5</v>
      </c>
      <c r="AD11" s="407">
        <v>1.69</v>
      </c>
      <c r="AE11" s="395">
        <v>0</v>
      </c>
      <c r="AF11" s="396">
        <v>0</v>
      </c>
      <c r="AG11" s="397">
        <v>0</v>
      </c>
      <c r="AH11" s="395">
        <v>0</v>
      </c>
      <c r="AI11" s="397">
        <v>0</v>
      </c>
      <c r="AJ11" s="395">
        <v>0</v>
      </c>
      <c r="AK11" s="396">
        <v>0</v>
      </c>
      <c r="AL11" s="456">
        <v>0</v>
      </c>
      <c r="AM11" s="397">
        <v>0</v>
      </c>
      <c r="AO11" s="683">
        <f t="shared" si="0"/>
        <v>0.87</v>
      </c>
      <c r="AP11" s="424" t="s">
        <v>1335</v>
      </c>
      <c r="AQ11" s="684">
        <v>1</v>
      </c>
    </row>
    <row r="12" spans="1:43" x14ac:dyDescent="0.25">
      <c r="A12" s="912"/>
      <c r="B12" s="335">
        <v>1.7</v>
      </c>
      <c r="C12" s="572">
        <v>1.79</v>
      </c>
      <c r="D12" s="401">
        <v>6.5</v>
      </c>
      <c r="E12" s="402">
        <v>8</v>
      </c>
      <c r="F12" s="403">
        <v>8</v>
      </c>
      <c r="G12" s="401">
        <v>8</v>
      </c>
      <c r="H12" s="403">
        <v>8</v>
      </c>
      <c r="I12" s="401">
        <v>7</v>
      </c>
      <c r="J12" s="402">
        <v>5.5</v>
      </c>
      <c r="K12" s="457">
        <v>5.5</v>
      </c>
      <c r="L12" s="403">
        <v>4.5</v>
      </c>
      <c r="N12" s="605" t="s">
        <v>914</v>
      </c>
      <c r="O12" s="599">
        <v>4</v>
      </c>
      <c r="P12" s="600">
        <v>4</v>
      </c>
      <c r="Q12" s="627" t="s">
        <v>1135</v>
      </c>
      <c r="R12" s="395">
        <v>-2</v>
      </c>
      <c r="S12" s="396">
        <v>-2</v>
      </c>
      <c r="T12" s="397">
        <v>-1</v>
      </c>
      <c r="U12" s="395">
        <v>-2</v>
      </c>
      <c r="V12" s="396">
        <v>-2</v>
      </c>
      <c r="W12" s="397">
        <v>-1.5</v>
      </c>
      <c r="X12" s="643">
        <v>-1</v>
      </c>
      <c r="Y12" s="396">
        <v>-1</v>
      </c>
      <c r="Z12" s="397">
        <v>-1</v>
      </c>
      <c r="AB12" s="900"/>
      <c r="AC12" s="335">
        <v>1.7</v>
      </c>
      <c r="AD12" s="409">
        <v>1.79</v>
      </c>
      <c r="AE12" s="401">
        <v>0</v>
      </c>
      <c r="AF12" s="402">
        <v>0</v>
      </c>
      <c r="AG12" s="403">
        <v>0</v>
      </c>
      <c r="AH12" s="401">
        <v>0</v>
      </c>
      <c r="AI12" s="403">
        <v>0</v>
      </c>
      <c r="AJ12" s="401">
        <v>0</v>
      </c>
      <c r="AK12" s="402">
        <v>0</v>
      </c>
      <c r="AL12" s="457">
        <v>0</v>
      </c>
      <c r="AM12" s="403">
        <v>0</v>
      </c>
      <c r="AO12" s="683">
        <f t="shared" si="0"/>
        <v>0.88</v>
      </c>
      <c r="AP12" s="424" t="s">
        <v>1336</v>
      </c>
      <c r="AQ12" s="684">
        <v>2</v>
      </c>
    </row>
    <row r="13" spans="1:43" x14ac:dyDescent="0.25">
      <c r="A13" s="912"/>
      <c r="B13" s="335">
        <v>1.8</v>
      </c>
      <c r="C13" s="572">
        <v>1.89</v>
      </c>
      <c r="D13" s="401">
        <v>12.5</v>
      </c>
      <c r="E13" s="402">
        <v>15</v>
      </c>
      <c r="F13" s="403">
        <v>10.5</v>
      </c>
      <c r="G13" s="401">
        <v>14</v>
      </c>
      <c r="H13" s="403">
        <v>12.5</v>
      </c>
      <c r="I13" s="401">
        <v>11</v>
      </c>
      <c r="J13" s="402">
        <v>9</v>
      </c>
      <c r="K13" s="457">
        <v>11</v>
      </c>
      <c r="L13" s="403">
        <v>9.5</v>
      </c>
      <c r="N13" s="606"/>
      <c r="O13" s="603">
        <v>4.01</v>
      </c>
      <c r="P13" s="607">
        <v>4.09</v>
      </c>
      <c r="Q13" s="628" t="s">
        <v>1135</v>
      </c>
      <c r="R13" s="401">
        <v>0</v>
      </c>
      <c r="S13" s="402">
        <v>0</v>
      </c>
      <c r="T13" s="403">
        <v>0</v>
      </c>
      <c r="U13" s="401">
        <v>0</v>
      </c>
      <c r="V13" s="402">
        <v>0</v>
      </c>
      <c r="W13" s="403">
        <v>0</v>
      </c>
      <c r="X13" s="645">
        <v>0</v>
      </c>
      <c r="Y13" s="402">
        <v>0</v>
      </c>
      <c r="Z13" s="403">
        <v>0</v>
      </c>
      <c r="AB13" s="900"/>
      <c r="AC13" s="335">
        <v>1.8</v>
      </c>
      <c r="AD13" s="409">
        <v>1.89</v>
      </c>
      <c r="AE13" s="401">
        <v>0</v>
      </c>
      <c r="AF13" s="402">
        <v>0</v>
      </c>
      <c r="AG13" s="403">
        <v>0</v>
      </c>
      <c r="AH13" s="401">
        <v>0</v>
      </c>
      <c r="AI13" s="403">
        <v>0</v>
      </c>
      <c r="AJ13" s="401">
        <v>0</v>
      </c>
      <c r="AK13" s="402">
        <v>0</v>
      </c>
      <c r="AL13" s="457">
        <v>0</v>
      </c>
      <c r="AM13" s="403">
        <v>0</v>
      </c>
      <c r="AO13" s="683">
        <f t="shared" si="0"/>
        <v>0.89</v>
      </c>
      <c r="AP13" s="424" t="s">
        <v>1337</v>
      </c>
      <c r="AQ13" s="684">
        <v>3</v>
      </c>
    </row>
    <row r="14" spans="1:43" x14ac:dyDescent="0.25">
      <c r="A14" s="913"/>
      <c r="B14" s="336">
        <v>1.9</v>
      </c>
      <c r="C14" s="693">
        <v>1.99</v>
      </c>
      <c r="D14" s="404">
        <v>17.5</v>
      </c>
      <c r="E14" s="405">
        <v>16</v>
      </c>
      <c r="F14" s="406">
        <v>14</v>
      </c>
      <c r="G14" s="404">
        <v>18.5</v>
      </c>
      <c r="H14" s="406">
        <v>16.5</v>
      </c>
      <c r="I14" s="404">
        <v>15.5</v>
      </c>
      <c r="J14" s="405">
        <v>14</v>
      </c>
      <c r="K14" s="458">
        <v>13</v>
      </c>
      <c r="L14" s="406">
        <v>15.5</v>
      </c>
      <c r="N14" s="606"/>
      <c r="O14" s="603">
        <v>4.0999999999999996</v>
      </c>
      <c r="P14" s="607">
        <v>4.24</v>
      </c>
      <c r="Q14" s="628" t="s">
        <v>1135</v>
      </c>
      <c r="R14" s="401">
        <v>0</v>
      </c>
      <c r="S14" s="402">
        <v>0</v>
      </c>
      <c r="T14" s="403">
        <v>0</v>
      </c>
      <c r="U14" s="401">
        <v>0</v>
      </c>
      <c r="V14" s="402">
        <v>0</v>
      </c>
      <c r="W14" s="403">
        <v>0</v>
      </c>
      <c r="X14" s="401">
        <v>0</v>
      </c>
      <c r="Y14" s="402">
        <v>0</v>
      </c>
      <c r="Z14" s="403">
        <v>0</v>
      </c>
      <c r="AB14" s="901"/>
      <c r="AC14" s="336">
        <v>1.9</v>
      </c>
      <c r="AD14" s="410">
        <v>1.99</v>
      </c>
      <c r="AE14" s="404">
        <v>0</v>
      </c>
      <c r="AF14" s="405">
        <v>0</v>
      </c>
      <c r="AG14" s="406">
        <v>0</v>
      </c>
      <c r="AH14" s="404">
        <v>0</v>
      </c>
      <c r="AI14" s="406">
        <v>0</v>
      </c>
      <c r="AJ14" s="404">
        <v>0</v>
      </c>
      <c r="AK14" s="405">
        <v>0</v>
      </c>
      <c r="AL14" s="458">
        <v>0</v>
      </c>
      <c r="AM14" s="406">
        <v>0</v>
      </c>
      <c r="AO14" s="683">
        <v>0.9</v>
      </c>
      <c r="AP14" s="424" t="s">
        <v>1032</v>
      </c>
      <c r="AQ14" s="684">
        <v>0</v>
      </c>
    </row>
    <row r="15" spans="1:43" x14ac:dyDescent="0.25">
      <c r="A15" s="914" t="s">
        <v>311</v>
      </c>
      <c r="B15" s="337">
        <v>2</v>
      </c>
      <c r="C15" s="700">
        <v>2</v>
      </c>
      <c r="D15" s="395">
        <v>-2.5</v>
      </c>
      <c r="E15" s="396">
        <v>-2</v>
      </c>
      <c r="F15" s="397">
        <v>-1</v>
      </c>
      <c r="G15" s="395">
        <v>-2</v>
      </c>
      <c r="H15" s="397">
        <v>-1.5</v>
      </c>
      <c r="I15" s="395">
        <v>0</v>
      </c>
      <c r="J15" s="396">
        <v>0</v>
      </c>
      <c r="K15" s="456">
        <v>0</v>
      </c>
      <c r="L15" s="397">
        <v>0</v>
      </c>
      <c r="N15" s="606"/>
      <c r="O15" s="603">
        <v>4.25</v>
      </c>
      <c r="P15" s="607">
        <v>4.49</v>
      </c>
      <c r="Q15" s="628" t="s">
        <v>1135</v>
      </c>
      <c r="R15" s="401">
        <v>0</v>
      </c>
      <c r="S15" s="402">
        <v>0</v>
      </c>
      <c r="T15" s="403">
        <v>0</v>
      </c>
      <c r="U15" s="401">
        <v>0</v>
      </c>
      <c r="V15" s="402">
        <v>0</v>
      </c>
      <c r="W15" s="403">
        <v>0</v>
      </c>
      <c r="X15" s="645">
        <v>0</v>
      </c>
      <c r="Y15" s="402">
        <v>0</v>
      </c>
      <c r="Z15" s="403">
        <v>0</v>
      </c>
      <c r="AB15" s="902" t="s">
        <v>311</v>
      </c>
      <c r="AC15" s="337">
        <v>2</v>
      </c>
      <c r="AD15" s="411">
        <v>2</v>
      </c>
      <c r="AE15" s="395">
        <v>-3</v>
      </c>
      <c r="AF15" s="396">
        <v>-3</v>
      </c>
      <c r="AG15" s="397">
        <v>-2</v>
      </c>
      <c r="AH15" s="395">
        <v>-3</v>
      </c>
      <c r="AI15" s="397">
        <v>-3</v>
      </c>
      <c r="AJ15" s="395">
        <v>-2</v>
      </c>
      <c r="AK15" s="396">
        <v>-3</v>
      </c>
      <c r="AL15" s="456">
        <v>-3</v>
      </c>
      <c r="AM15" s="397">
        <v>-2</v>
      </c>
      <c r="AO15" s="683">
        <f t="shared" si="0"/>
        <v>0.98</v>
      </c>
      <c r="AP15" s="424" t="s">
        <v>1338</v>
      </c>
      <c r="AQ15" s="684">
        <v>1</v>
      </c>
    </row>
    <row r="16" spans="1:43" x14ac:dyDescent="0.25">
      <c r="A16" s="914"/>
      <c r="B16" s="334">
        <v>2.0099999999999998</v>
      </c>
      <c r="C16" s="691">
        <v>2.09</v>
      </c>
      <c r="D16" s="398">
        <v>0</v>
      </c>
      <c r="E16" s="399">
        <v>0</v>
      </c>
      <c r="F16" s="400">
        <v>0</v>
      </c>
      <c r="G16" s="398">
        <v>0</v>
      </c>
      <c r="H16" s="400">
        <v>0</v>
      </c>
      <c r="I16" s="398">
        <v>0</v>
      </c>
      <c r="J16" s="399">
        <v>0</v>
      </c>
      <c r="K16" s="692">
        <v>0</v>
      </c>
      <c r="L16" s="400">
        <v>0</v>
      </c>
      <c r="N16" s="606"/>
      <c r="O16" s="601">
        <v>4.5</v>
      </c>
      <c r="P16" s="602">
        <v>4.99</v>
      </c>
      <c r="Q16" s="629" t="s">
        <v>1131</v>
      </c>
      <c r="R16" s="401">
        <v>3</v>
      </c>
      <c r="S16" s="402">
        <v>3</v>
      </c>
      <c r="T16" s="403">
        <v>3</v>
      </c>
      <c r="U16" s="401">
        <v>3</v>
      </c>
      <c r="V16" s="402">
        <v>3</v>
      </c>
      <c r="W16" s="403">
        <v>3</v>
      </c>
      <c r="X16" s="645">
        <v>3</v>
      </c>
      <c r="Y16" s="402">
        <v>3</v>
      </c>
      <c r="Z16" s="403">
        <v>3</v>
      </c>
      <c r="AB16" s="902"/>
      <c r="AC16" s="335">
        <v>2.0099999999999998</v>
      </c>
      <c r="AD16" s="409">
        <v>2.09</v>
      </c>
      <c r="AE16" s="401">
        <v>0</v>
      </c>
      <c r="AF16" s="402">
        <v>0</v>
      </c>
      <c r="AG16" s="403">
        <v>0</v>
      </c>
      <c r="AH16" s="401">
        <v>0</v>
      </c>
      <c r="AI16" s="403">
        <v>0</v>
      </c>
      <c r="AJ16" s="401">
        <v>0</v>
      </c>
      <c r="AK16" s="402">
        <v>0</v>
      </c>
      <c r="AL16" s="457">
        <v>0</v>
      </c>
      <c r="AM16" s="403">
        <v>0</v>
      </c>
      <c r="AO16" s="685">
        <f t="shared" si="0"/>
        <v>0.99</v>
      </c>
      <c r="AP16" s="594" t="s">
        <v>1339</v>
      </c>
      <c r="AQ16" s="686">
        <v>2</v>
      </c>
    </row>
    <row r="17" spans="1:39" x14ac:dyDescent="0.25">
      <c r="A17" s="914"/>
      <c r="B17" s="335">
        <v>2.1</v>
      </c>
      <c r="C17" s="572">
        <v>2.2400000000000002</v>
      </c>
      <c r="D17" s="401">
        <v>-2</v>
      </c>
      <c r="E17" s="402">
        <v>-1.5</v>
      </c>
      <c r="F17" s="403">
        <v>-1</v>
      </c>
      <c r="G17" s="401">
        <v>-1.5</v>
      </c>
      <c r="H17" s="403">
        <v>-1</v>
      </c>
      <c r="I17" s="401">
        <v>0</v>
      </c>
      <c r="J17" s="402">
        <v>-1</v>
      </c>
      <c r="K17" s="457">
        <v>0</v>
      </c>
      <c r="L17" s="403">
        <v>0</v>
      </c>
      <c r="N17" s="606"/>
      <c r="O17" s="625">
        <v>4.5</v>
      </c>
      <c r="P17" s="626">
        <v>4.99</v>
      </c>
      <c r="Q17" s="630" t="s">
        <v>1138</v>
      </c>
      <c r="R17" s="401">
        <v>1</v>
      </c>
      <c r="S17" s="402">
        <v>1</v>
      </c>
      <c r="T17" s="403">
        <v>1</v>
      </c>
      <c r="U17" s="401">
        <v>1</v>
      </c>
      <c r="V17" s="402">
        <v>1</v>
      </c>
      <c r="W17" s="403">
        <v>1</v>
      </c>
      <c r="X17" s="645">
        <v>1</v>
      </c>
      <c r="Y17" s="402">
        <v>1</v>
      </c>
      <c r="Z17" s="403">
        <v>1</v>
      </c>
      <c r="AB17" s="902"/>
      <c r="AC17" s="335">
        <v>2.1</v>
      </c>
      <c r="AD17" s="409">
        <v>2.2400000000000002</v>
      </c>
      <c r="AE17" s="401">
        <v>0</v>
      </c>
      <c r="AF17" s="402">
        <v>0</v>
      </c>
      <c r="AG17" s="403">
        <v>0</v>
      </c>
      <c r="AH17" s="401">
        <v>0</v>
      </c>
      <c r="AI17" s="403">
        <v>0</v>
      </c>
      <c r="AJ17" s="401">
        <v>0</v>
      </c>
      <c r="AK17" s="402">
        <v>0</v>
      </c>
      <c r="AL17" s="457">
        <v>0</v>
      </c>
      <c r="AM17" s="403">
        <v>0</v>
      </c>
    </row>
    <row r="18" spans="1:39" x14ac:dyDescent="0.25">
      <c r="A18" s="914"/>
      <c r="B18" s="335">
        <v>2.25</v>
      </c>
      <c r="C18" s="572">
        <v>2.4900000000000002</v>
      </c>
      <c r="D18" s="401">
        <v>1.5</v>
      </c>
      <c r="E18" s="402">
        <v>4</v>
      </c>
      <c r="F18" s="403">
        <v>5</v>
      </c>
      <c r="G18" s="401">
        <v>4</v>
      </c>
      <c r="H18" s="403">
        <v>3</v>
      </c>
      <c r="I18" s="401">
        <v>6</v>
      </c>
      <c r="J18" s="402">
        <v>2.5</v>
      </c>
      <c r="K18" s="457">
        <v>6</v>
      </c>
      <c r="L18" s="403">
        <v>5.5</v>
      </c>
      <c r="N18" s="608" t="s">
        <v>915</v>
      </c>
      <c r="O18" s="631">
        <v>5</v>
      </c>
      <c r="P18" s="635">
        <v>5</v>
      </c>
      <c r="Q18" s="639" t="s">
        <v>1135</v>
      </c>
      <c r="R18" s="395">
        <v>-3</v>
      </c>
      <c r="S18" s="396">
        <v>-3</v>
      </c>
      <c r="T18" s="397">
        <v>-2</v>
      </c>
      <c r="U18" s="395">
        <v>-3</v>
      </c>
      <c r="V18" s="396">
        <v>-2</v>
      </c>
      <c r="W18" s="397">
        <v>-2</v>
      </c>
      <c r="X18" s="643">
        <v>-3</v>
      </c>
      <c r="Y18" s="396">
        <v>-2</v>
      </c>
      <c r="Z18" s="397">
        <v>-2</v>
      </c>
      <c r="AB18" s="902"/>
      <c r="AC18" s="335">
        <v>2.25</v>
      </c>
      <c r="AD18" s="409">
        <v>2.4900000000000002</v>
      </c>
      <c r="AE18" s="401">
        <v>0</v>
      </c>
      <c r="AF18" s="402">
        <v>0</v>
      </c>
      <c r="AG18" s="403">
        <v>0</v>
      </c>
      <c r="AH18" s="401">
        <v>0</v>
      </c>
      <c r="AI18" s="403">
        <v>0</v>
      </c>
      <c r="AJ18" s="401">
        <v>0</v>
      </c>
      <c r="AK18" s="402">
        <v>0</v>
      </c>
      <c r="AL18" s="457">
        <v>0</v>
      </c>
      <c r="AM18" s="403">
        <v>0</v>
      </c>
    </row>
    <row r="19" spans="1:39" x14ac:dyDescent="0.25">
      <c r="A19" s="914"/>
      <c r="B19" s="335">
        <v>2.5</v>
      </c>
      <c r="C19" s="572">
        <v>2.69</v>
      </c>
      <c r="D19" s="401">
        <v>14</v>
      </c>
      <c r="E19" s="402">
        <v>13</v>
      </c>
      <c r="F19" s="403">
        <v>7</v>
      </c>
      <c r="G19" s="401">
        <v>14</v>
      </c>
      <c r="H19" s="403">
        <v>13</v>
      </c>
      <c r="I19" s="401">
        <v>10</v>
      </c>
      <c r="J19" s="402">
        <v>14</v>
      </c>
      <c r="K19" s="457">
        <v>12.5</v>
      </c>
      <c r="L19" s="403">
        <v>12</v>
      </c>
      <c r="N19" s="609"/>
      <c r="O19" s="632">
        <v>5.01</v>
      </c>
      <c r="P19" s="636">
        <v>5.09</v>
      </c>
      <c r="Q19" s="640" t="s">
        <v>1135</v>
      </c>
      <c r="R19" s="401">
        <v>0</v>
      </c>
      <c r="S19" s="402">
        <v>0</v>
      </c>
      <c r="T19" s="403">
        <v>0</v>
      </c>
      <c r="U19" s="401">
        <v>0</v>
      </c>
      <c r="V19" s="402">
        <v>0</v>
      </c>
      <c r="W19" s="403">
        <v>0</v>
      </c>
      <c r="X19" s="645">
        <v>0</v>
      </c>
      <c r="Y19" s="402">
        <v>0</v>
      </c>
      <c r="Z19" s="403">
        <v>0</v>
      </c>
      <c r="AB19" s="902"/>
      <c r="AC19" s="335">
        <v>2.5</v>
      </c>
      <c r="AD19" s="409">
        <v>2.69</v>
      </c>
      <c r="AE19" s="401">
        <v>0</v>
      </c>
      <c r="AF19" s="402">
        <v>0</v>
      </c>
      <c r="AG19" s="403">
        <v>0</v>
      </c>
      <c r="AH19" s="401">
        <v>0</v>
      </c>
      <c r="AI19" s="403">
        <v>0</v>
      </c>
      <c r="AJ19" s="401">
        <v>0</v>
      </c>
      <c r="AK19" s="402">
        <v>0</v>
      </c>
      <c r="AL19" s="457">
        <v>0</v>
      </c>
      <c r="AM19" s="403">
        <v>0</v>
      </c>
    </row>
    <row r="20" spans="1:39" x14ac:dyDescent="0.25">
      <c r="A20" s="914"/>
      <c r="B20" s="335">
        <v>2.7</v>
      </c>
      <c r="C20" s="572">
        <v>2.79</v>
      </c>
      <c r="D20" s="401">
        <v>15</v>
      </c>
      <c r="E20" s="402">
        <v>14</v>
      </c>
      <c r="F20" s="403">
        <v>8</v>
      </c>
      <c r="G20" s="401">
        <v>15</v>
      </c>
      <c r="H20" s="403">
        <v>14</v>
      </c>
      <c r="I20" s="401">
        <v>11</v>
      </c>
      <c r="J20" s="402">
        <v>15</v>
      </c>
      <c r="K20" s="457">
        <v>13.5</v>
      </c>
      <c r="L20" s="403">
        <v>13</v>
      </c>
      <c r="N20" s="609"/>
      <c r="O20" s="633">
        <v>5.0999999999999996</v>
      </c>
      <c r="P20" s="637">
        <v>5.24</v>
      </c>
      <c r="Q20" s="641" t="s">
        <v>1135</v>
      </c>
      <c r="R20" s="401">
        <v>0</v>
      </c>
      <c r="S20" s="402">
        <v>0</v>
      </c>
      <c r="T20" s="403">
        <v>0</v>
      </c>
      <c r="U20" s="401">
        <v>0</v>
      </c>
      <c r="V20" s="402">
        <v>0</v>
      </c>
      <c r="W20" s="403">
        <v>0</v>
      </c>
      <c r="X20" s="645">
        <v>0</v>
      </c>
      <c r="Y20" s="402">
        <v>0</v>
      </c>
      <c r="Z20" s="403">
        <v>0</v>
      </c>
      <c r="AB20" s="902"/>
      <c r="AC20" s="335">
        <v>2.7</v>
      </c>
      <c r="AD20" s="409">
        <v>2.79</v>
      </c>
      <c r="AE20" s="401">
        <v>0</v>
      </c>
      <c r="AF20" s="402">
        <v>0</v>
      </c>
      <c r="AG20" s="403">
        <v>0</v>
      </c>
      <c r="AH20" s="401">
        <v>0</v>
      </c>
      <c r="AI20" s="403">
        <v>0</v>
      </c>
      <c r="AJ20" s="401">
        <v>0</v>
      </c>
      <c r="AK20" s="402">
        <v>0</v>
      </c>
      <c r="AL20" s="457">
        <v>0</v>
      </c>
      <c r="AM20" s="403">
        <v>0</v>
      </c>
    </row>
    <row r="21" spans="1:39" x14ac:dyDescent="0.25">
      <c r="A21" s="914"/>
      <c r="B21" s="335">
        <v>2.8</v>
      </c>
      <c r="C21" s="572">
        <v>2.89</v>
      </c>
      <c r="D21" s="401">
        <v>16.5</v>
      </c>
      <c r="E21" s="402">
        <v>15</v>
      </c>
      <c r="F21" s="403">
        <v>9</v>
      </c>
      <c r="G21" s="401">
        <v>16</v>
      </c>
      <c r="H21" s="403">
        <v>15</v>
      </c>
      <c r="I21" s="401">
        <v>12</v>
      </c>
      <c r="J21" s="402">
        <v>16</v>
      </c>
      <c r="K21" s="457">
        <v>14.5</v>
      </c>
      <c r="L21" s="403">
        <v>14</v>
      </c>
      <c r="N21" s="609"/>
      <c r="O21" s="633">
        <v>5.25</v>
      </c>
      <c r="P21" s="637">
        <v>5.49</v>
      </c>
      <c r="Q21" s="641" t="s">
        <v>1135</v>
      </c>
      <c r="R21" s="401">
        <v>0</v>
      </c>
      <c r="S21" s="402">
        <v>0</v>
      </c>
      <c r="T21" s="403">
        <v>0</v>
      </c>
      <c r="U21" s="401">
        <v>0</v>
      </c>
      <c r="V21" s="402">
        <v>0</v>
      </c>
      <c r="W21" s="403">
        <v>0</v>
      </c>
      <c r="X21" s="645">
        <v>0</v>
      </c>
      <c r="Y21" s="402">
        <v>0</v>
      </c>
      <c r="Z21" s="403">
        <v>0</v>
      </c>
      <c r="AB21" s="902"/>
      <c r="AC21" s="335">
        <v>2.8</v>
      </c>
      <c r="AD21" s="409">
        <v>2.89</v>
      </c>
      <c r="AE21" s="401">
        <v>0</v>
      </c>
      <c r="AF21" s="402">
        <v>0</v>
      </c>
      <c r="AG21" s="403">
        <v>0</v>
      </c>
      <c r="AH21" s="401">
        <v>0</v>
      </c>
      <c r="AI21" s="403">
        <v>0</v>
      </c>
      <c r="AJ21" s="401">
        <v>0</v>
      </c>
      <c r="AK21" s="402">
        <v>0</v>
      </c>
      <c r="AL21" s="457">
        <v>0</v>
      </c>
      <c r="AM21" s="403">
        <v>0</v>
      </c>
    </row>
    <row r="22" spans="1:39" x14ac:dyDescent="0.25">
      <c r="A22" s="914"/>
      <c r="B22" s="336">
        <v>2.9</v>
      </c>
      <c r="C22" s="693">
        <v>2.99</v>
      </c>
      <c r="D22" s="404">
        <v>17.5</v>
      </c>
      <c r="E22" s="405">
        <v>16.5</v>
      </c>
      <c r="F22" s="406">
        <v>10</v>
      </c>
      <c r="G22" s="404">
        <v>17.5</v>
      </c>
      <c r="H22" s="406">
        <v>16</v>
      </c>
      <c r="I22" s="404">
        <v>13</v>
      </c>
      <c r="J22" s="405">
        <v>17.5</v>
      </c>
      <c r="K22" s="458">
        <v>15.5</v>
      </c>
      <c r="L22" s="406">
        <v>15</v>
      </c>
      <c r="N22" s="609"/>
      <c r="O22" s="633">
        <v>5.5</v>
      </c>
      <c r="P22" s="637">
        <v>5.69</v>
      </c>
      <c r="Q22" s="641" t="s">
        <v>1135</v>
      </c>
      <c r="R22" s="401">
        <v>0</v>
      </c>
      <c r="S22" s="402">
        <v>0</v>
      </c>
      <c r="T22" s="403">
        <v>0</v>
      </c>
      <c r="U22" s="401">
        <v>0</v>
      </c>
      <c r="V22" s="402">
        <v>0</v>
      </c>
      <c r="W22" s="403">
        <v>0</v>
      </c>
      <c r="X22" s="645">
        <v>0</v>
      </c>
      <c r="Y22" s="402">
        <v>0</v>
      </c>
      <c r="Z22" s="403">
        <v>0</v>
      </c>
      <c r="AB22" s="902"/>
      <c r="AC22" s="336">
        <v>2.9</v>
      </c>
      <c r="AD22" s="410">
        <v>2.99</v>
      </c>
      <c r="AE22" s="404">
        <v>0</v>
      </c>
      <c r="AF22" s="405">
        <v>0</v>
      </c>
      <c r="AG22" s="406">
        <v>0</v>
      </c>
      <c r="AH22" s="404">
        <v>0</v>
      </c>
      <c r="AI22" s="406">
        <v>0</v>
      </c>
      <c r="AJ22" s="404">
        <v>0</v>
      </c>
      <c r="AK22" s="405">
        <v>0</v>
      </c>
      <c r="AL22" s="458">
        <v>0</v>
      </c>
      <c r="AM22" s="406">
        <v>0</v>
      </c>
    </row>
    <row r="23" spans="1:39" ht="14.45" x14ac:dyDescent="0.3">
      <c r="N23" s="609"/>
      <c r="O23" s="633">
        <v>5.7</v>
      </c>
      <c r="P23" s="637">
        <v>5.89</v>
      </c>
      <c r="Q23" s="641" t="s">
        <v>1135</v>
      </c>
      <c r="R23" s="401">
        <v>0</v>
      </c>
      <c r="S23" s="402">
        <v>0</v>
      </c>
      <c r="T23" s="403">
        <v>0</v>
      </c>
      <c r="U23" s="401">
        <v>0</v>
      </c>
      <c r="V23" s="402">
        <v>0</v>
      </c>
      <c r="W23" s="403">
        <v>0</v>
      </c>
      <c r="X23" s="645">
        <v>0</v>
      </c>
      <c r="Y23" s="402">
        <v>0</v>
      </c>
      <c r="Z23" s="403">
        <v>0</v>
      </c>
      <c r="AB23" s="352" t="s">
        <v>913</v>
      </c>
      <c r="AC23" s="337">
        <v>3</v>
      </c>
      <c r="AD23" s="411">
        <v>3</v>
      </c>
      <c r="AE23" s="414">
        <v>-3</v>
      </c>
      <c r="AF23" s="415">
        <v>-2.5</v>
      </c>
      <c r="AG23" s="416">
        <v>-1.5</v>
      </c>
      <c r="AH23" s="414">
        <v>-3</v>
      </c>
      <c r="AI23" s="416">
        <v>-2</v>
      </c>
      <c r="AJ23" s="414">
        <v>-1.5</v>
      </c>
      <c r="AK23" s="415">
        <v>-1</v>
      </c>
      <c r="AL23" s="459">
        <v>-1</v>
      </c>
      <c r="AM23" s="416">
        <v>-1</v>
      </c>
    </row>
    <row r="24" spans="1:39" ht="14.45" x14ac:dyDescent="0.3">
      <c r="A24" s="583" t="s">
        <v>1133</v>
      </c>
      <c r="N24" s="612"/>
      <c r="O24" s="634">
        <v>5.9</v>
      </c>
      <c r="P24" s="638">
        <v>5.99</v>
      </c>
      <c r="Q24" s="642" t="s">
        <v>1135</v>
      </c>
      <c r="R24" s="404">
        <v>0</v>
      </c>
      <c r="S24" s="405">
        <v>0</v>
      </c>
      <c r="T24" s="406">
        <v>0</v>
      </c>
      <c r="U24" s="404">
        <v>0</v>
      </c>
      <c r="V24" s="405">
        <v>0</v>
      </c>
      <c r="W24" s="406">
        <v>0</v>
      </c>
      <c r="X24" s="646">
        <v>0</v>
      </c>
      <c r="Y24" s="405">
        <v>0</v>
      </c>
      <c r="Z24" s="406">
        <v>0</v>
      </c>
      <c r="AB24" s="412"/>
      <c r="AC24" s="334">
        <v>3.01</v>
      </c>
      <c r="AD24" s="408">
        <v>3.09</v>
      </c>
      <c r="AE24" s="417">
        <v>0</v>
      </c>
      <c r="AF24" s="418">
        <v>0</v>
      </c>
      <c r="AG24" s="419">
        <v>0</v>
      </c>
      <c r="AH24" s="417">
        <v>0</v>
      </c>
      <c r="AI24" s="419">
        <v>0</v>
      </c>
      <c r="AJ24" s="417">
        <v>0</v>
      </c>
      <c r="AK24" s="418">
        <v>0</v>
      </c>
      <c r="AL24" s="460">
        <v>0</v>
      </c>
      <c r="AM24" s="419">
        <v>0</v>
      </c>
    </row>
    <row r="25" spans="1:39" ht="14.45" x14ac:dyDescent="0.3">
      <c r="N25" s="615" t="s">
        <v>916</v>
      </c>
      <c r="O25" s="610">
        <v>6.5</v>
      </c>
      <c r="P25" s="611">
        <v>6.99</v>
      </c>
      <c r="Q25" s="604" t="s">
        <v>1131</v>
      </c>
      <c r="R25" s="401">
        <v>3</v>
      </c>
      <c r="S25" s="402">
        <v>3</v>
      </c>
      <c r="T25" s="403">
        <v>3</v>
      </c>
      <c r="U25" s="401">
        <v>3</v>
      </c>
      <c r="V25" s="402">
        <v>3</v>
      </c>
      <c r="W25" s="403">
        <v>3</v>
      </c>
      <c r="X25" s="645">
        <v>3</v>
      </c>
      <c r="Y25" s="402">
        <v>3</v>
      </c>
      <c r="Z25" s="403">
        <v>3</v>
      </c>
      <c r="AB25" s="412"/>
      <c r="AC25" s="335">
        <v>3.1</v>
      </c>
      <c r="AD25" s="409">
        <v>3.24</v>
      </c>
      <c r="AE25" s="420">
        <v>-1</v>
      </c>
      <c r="AF25" s="302">
        <v>0</v>
      </c>
      <c r="AG25" s="303">
        <v>0</v>
      </c>
      <c r="AH25" s="420">
        <v>-1</v>
      </c>
      <c r="AI25" s="303">
        <v>1</v>
      </c>
      <c r="AJ25" s="420">
        <v>1</v>
      </c>
      <c r="AK25" s="302">
        <v>1</v>
      </c>
      <c r="AL25" s="461">
        <v>1</v>
      </c>
      <c r="AM25" s="303">
        <v>0</v>
      </c>
    </row>
    <row r="26" spans="1:39" ht="14.45" x14ac:dyDescent="0.3">
      <c r="A26" s="655" t="s">
        <v>8</v>
      </c>
      <c r="B26" s="689" t="s">
        <v>14</v>
      </c>
      <c r="C26" s="689" t="s">
        <v>15</v>
      </c>
      <c r="D26" s="584" t="s">
        <v>1108</v>
      </c>
      <c r="N26" s="616"/>
      <c r="O26" s="617">
        <v>6.5</v>
      </c>
      <c r="P26" s="618">
        <v>6.99</v>
      </c>
      <c r="Q26" s="618" t="s">
        <v>1138</v>
      </c>
      <c r="R26" s="648">
        <v>2</v>
      </c>
      <c r="S26" s="647">
        <v>2</v>
      </c>
      <c r="T26" s="649">
        <v>2</v>
      </c>
      <c r="U26" s="648">
        <v>2</v>
      </c>
      <c r="V26" s="647">
        <v>2</v>
      </c>
      <c r="W26" s="649">
        <v>2</v>
      </c>
      <c r="X26" s="650">
        <v>2</v>
      </c>
      <c r="Y26" s="647">
        <v>2</v>
      </c>
      <c r="Z26" s="649">
        <v>2</v>
      </c>
      <c r="AB26" s="412"/>
      <c r="AC26" s="335">
        <v>3.25</v>
      </c>
      <c r="AD26" s="409">
        <v>3.49</v>
      </c>
      <c r="AE26" s="420">
        <v>2</v>
      </c>
      <c r="AF26" s="302">
        <v>2</v>
      </c>
      <c r="AG26" s="303">
        <v>2</v>
      </c>
      <c r="AH26" s="420">
        <v>2</v>
      </c>
      <c r="AI26" s="303">
        <v>2</v>
      </c>
      <c r="AJ26" s="420">
        <v>2</v>
      </c>
      <c r="AK26" s="302">
        <v>2</v>
      </c>
      <c r="AL26" s="461">
        <v>2</v>
      </c>
      <c r="AM26" s="303">
        <v>1</v>
      </c>
    </row>
    <row r="27" spans="1:39" x14ac:dyDescent="0.25">
      <c r="A27" s="903" t="s">
        <v>306</v>
      </c>
      <c r="B27" s="333">
        <v>1</v>
      </c>
      <c r="C27" s="690">
        <v>1</v>
      </c>
      <c r="D27" s="701">
        <v>-1.5</v>
      </c>
      <c r="O27" s="35"/>
      <c r="P27" s="35"/>
      <c r="AB27" s="412"/>
      <c r="AC27" s="335">
        <v>3.5</v>
      </c>
      <c r="AD27" s="409">
        <v>3.69</v>
      </c>
      <c r="AE27" s="420">
        <v>3.5</v>
      </c>
      <c r="AF27" s="302">
        <v>3.5</v>
      </c>
      <c r="AG27" s="303">
        <v>3</v>
      </c>
      <c r="AH27" s="420">
        <v>3.5</v>
      </c>
      <c r="AI27" s="303">
        <v>5</v>
      </c>
      <c r="AJ27" s="420">
        <v>5</v>
      </c>
      <c r="AK27" s="302">
        <v>5</v>
      </c>
      <c r="AL27" s="461">
        <v>4</v>
      </c>
      <c r="AM27" s="303">
        <v>3</v>
      </c>
    </row>
    <row r="28" spans="1:39" x14ac:dyDescent="0.25">
      <c r="A28" s="904"/>
      <c r="B28" s="334">
        <v>1.01</v>
      </c>
      <c r="C28" s="691">
        <v>1.03</v>
      </c>
      <c r="D28" s="702">
        <v>0</v>
      </c>
      <c r="N28" s="583" t="s">
        <v>1133</v>
      </c>
      <c r="O28" s="35"/>
      <c r="P28" s="35"/>
      <c r="AB28" s="412"/>
      <c r="AC28" s="585">
        <v>3.7</v>
      </c>
      <c r="AD28" s="586">
        <v>3.89</v>
      </c>
      <c r="AE28" s="587">
        <v>7</v>
      </c>
      <c r="AF28" s="588">
        <v>6</v>
      </c>
      <c r="AG28" s="589">
        <v>6</v>
      </c>
      <c r="AH28" s="587">
        <v>5</v>
      </c>
      <c r="AI28" s="589">
        <v>7</v>
      </c>
      <c r="AJ28" s="587">
        <v>6</v>
      </c>
      <c r="AK28" s="588">
        <v>6</v>
      </c>
      <c r="AL28" s="590">
        <v>5</v>
      </c>
      <c r="AM28" s="589">
        <v>4</v>
      </c>
    </row>
    <row r="29" spans="1:39" x14ac:dyDescent="0.25">
      <c r="A29" s="904"/>
      <c r="B29" s="335">
        <v>1.04</v>
      </c>
      <c r="C29" s="572">
        <v>1.0900000000000001</v>
      </c>
      <c r="D29" s="703">
        <v>-1</v>
      </c>
      <c r="O29" s="35"/>
      <c r="P29" s="35"/>
      <c r="AB29" s="413"/>
      <c r="AC29" s="336">
        <v>3.9</v>
      </c>
      <c r="AD29" s="410">
        <v>3.99</v>
      </c>
      <c r="AE29" s="421">
        <v>9</v>
      </c>
      <c r="AF29" s="304">
        <v>8</v>
      </c>
      <c r="AG29" s="305">
        <v>8</v>
      </c>
      <c r="AH29" s="421">
        <v>7</v>
      </c>
      <c r="AI29" s="305">
        <v>10</v>
      </c>
      <c r="AJ29" s="421">
        <v>8</v>
      </c>
      <c r="AK29" s="304">
        <v>8</v>
      </c>
      <c r="AL29" s="462">
        <v>8</v>
      </c>
      <c r="AM29" s="305">
        <v>7</v>
      </c>
    </row>
    <row r="30" spans="1:39" ht="15.75" x14ac:dyDescent="0.25">
      <c r="A30" s="904"/>
      <c r="B30" s="335">
        <v>1.1000000000000001</v>
      </c>
      <c r="C30" s="572">
        <v>1.19</v>
      </c>
      <c r="D30" s="703">
        <v>-3</v>
      </c>
      <c r="N30" s="596" t="s">
        <v>8</v>
      </c>
      <c r="O30" s="597" t="s">
        <v>14</v>
      </c>
      <c r="P30" s="598" t="s">
        <v>15</v>
      </c>
      <c r="Q30" s="597" t="s">
        <v>1140</v>
      </c>
      <c r="R30" s="584" t="s">
        <v>1108</v>
      </c>
      <c r="AB30" s="412" t="s">
        <v>914</v>
      </c>
      <c r="AC30" s="337">
        <v>4</v>
      </c>
      <c r="AD30" s="411">
        <v>4</v>
      </c>
      <c r="AE30" s="414">
        <v>-3</v>
      </c>
      <c r="AF30" s="415">
        <v>-3</v>
      </c>
      <c r="AG30" s="416">
        <v>-3</v>
      </c>
      <c r="AH30" s="414">
        <v>-3</v>
      </c>
      <c r="AI30" s="416">
        <v>-3</v>
      </c>
      <c r="AJ30" s="414">
        <v>-3</v>
      </c>
      <c r="AK30" s="415">
        <v>-3</v>
      </c>
      <c r="AL30" s="459">
        <v>-3</v>
      </c>
      <c r="AM30" s="416">
        <v>-3</v>
      </c>
    </row>
    <row r="31" spans="1:39" x14ac:dyDescent="0.25">
      <c r="A31" s="904"/>
      <c r="B31" s="335">
        <v>1.2</v>
      </c>
      <c r="C31" s="572">
        <v>1.29</v>
      </c>
      <c r="D31" s="703">
        <v>4.5</v>
      </c>
      <c r="N31" s="895" t="s">
        <v>1134</v>
      </c>
      <c r="O31" s="599">
        <v>3</v>
      </c>
      <c r="P31" s="600">
        <v>3</v>
      </c>
      <c r="Q31" s="619" t="s">
        <v>1135</v>
      </c>
      <c r="R31" s="396">
        <v>-2</v>
      </c>
      <c r="AB31" s="412"/>
      <c r="AC31" s="334">
        <v>4.01</v>
      </c>
      <c r="AD31" s="408">
        <v>4.09</v>
      </c>
      <c r="AE31" s="417">
        <v>0</v>
      </c>
      <c r="AF31" s="418">
        <v>0</v>
      </c>
      <c r="AG31" s="419">
        <v>0</v>
      </c>
      <c r="AH31" s="417">
        <v>0</v>
      </c>
      <c r="AI31" s="419">
        <v>0</v>
      </c>
      <c r="AJ31" s="417">
        <v>0</v>
      </c>
      <c r="AK31" s="418">
        <v>0</v>
      </c>
      <c r="AL31" s="460">
        <v>0</v>
      </c>
      <c r="AM31" s="419">
        <v>0</v>
      </c>
    </row>
    <row r="32" spans="1:39" x14ac:dyDescent="0.25">
      <c r="A32" s="904"/>
      <c r="B32" s="335">
        <v>1.3</v>
      </c>
      <c r="C32" s="572">
        <v>1.39</v>
      </c>
      <c r="D32" s="703">
        <v>7</v>
      </c>
      <c r="N32" s="896"/>
      <c r="O32" s="601">
        <v>3.01</v>
      </c>
      <c r="P32" s="602">
        <v>3.09</v>
      </c>
      <c r="Q32" s="620" t="s">
        <v>1135</v>
      </c>
      <c r="R32" s="399">
        <v>0</v>
      </c>
      <c r="AB32" s="412"/>
      <c r="AC32" s="335">
        <v>4.0999999999999996</v>
      </c>
      <c r="AD32" s="409">
        <v>4.24</v>
      </c>
      <c r="AE32" s="420">
        <v>0</v>
      </c>
      <c r="AF32" s="302">
        <v>1</v>
      </c>
      <c r="AG32" s="303">
        <v>1</v>
      </c>
      <c r="AH32" s="420">
        <v>0</v>
      </c>
      <c r="AI32" s="303">
        <v>2</v>
      </c>
      <c r="AJ32" s="420">
        <v>2</v>
      </c>
      <c r="AK32" s="302">
        <v>1</v>
      </c>
      <c r="AL32" s="461">
        <v>2</v>
      </c>
      <c r="AM32" s="303">
        <v>2</v>
      </c>
    </row>
    <row r="33" spans="1:39" x14ac:dyDescent="0.25">
      <c r="A33" s="905"/>
      <c r="B33" s="336">
        <v>1.4</v>
      </c>
      <c r="C33" s="693">
        <v>1.49</v>
      </c>
      <c r="D33" s="704">
        <v>13</v>
      </c>
      <c r="N33" s="896"/>
      <c r="O33" s="603">
        <v>3.1</v>
      </c>
      <c r="P33" s="604" t="s">
        <v>1136</v>
      </c>
      <c r="Q33" s="621" t="s">
        <v>1135</v>
      </c>
      <c r="R33" s="402">
        <v>0</v>
      </c>
      <c r="AB33" s="412"/>
      <c r="AC33" s="335">
        <v>4.25</v>
      </c>
      <c r="AD33" s="409">
        <v>4.49</v>
      </c>
      <c r="AE33" s="420">
        <v>2</v>
      </c>
      <c r="AF33" s="302">
        <v>3</v>
      </c>
      <c r="AG33" s="303">
        <v>3</v>
      </c>
      <c r="AH33" s="420">
        <v>2</v>
      </c>
      <c r="AI33" s="303">
        <v>3</v>
      </c>
      <c r="AJ33" s="420">
        <v>3</v>
      </c>
      <c r="AK33" s="302">
        <v>3</v>
      </c>
      <c r="AL33" s="461">
        <v>3</v>
      </c>
      <c r="AM33" s="303">
        <v>3</v>
      </c>
    </row>
    <row r="34" spans="1:39" x14ac:dyDescent="0.25">
      <c r="A34" s="906" t="s">
        <v>308</v>
      </c>
      <c r="B34" s="694">
        <v>1.5</v>
      </c>
      <c r="C34" s="695">
        <v>1.69</v>
      </c>
      <c r="D34" s="705">
        <v>0</v>
      </c>
      <c r="N34" s="896"/>
      <c r="O34" s="603">
        <v>3.25</v>
      </c>
      <c r="P34" s="604" t="s">
        <v>1137</v>
      </c>
      <c r="Q34" s="621" t="s">
        <v>1135</v>
      </c>
      <c r="R34" s="402">
        <v>0</v>
      </c>
      <c r="AB34" s="412"/>
      <c r="AC34" s="335">
        <v>4.5</v>
      </c>
      <c r="AD34" s="409">
        <v>4.6900000000000004</v>
      </c>
      <c r="AE34" s="420">
        <v>5</v>
      </c>
      <c r="AF34" s="302">
        <v>6</v>
      </c>
      <c r="AG34" s="303">
        <v>6</v>
      </c>
      <c r="AH34" s="420">
        <v>5</v>
      </c>
      <c r="AI34" s="303">
        <v>6</v>
      </c>
      <c r="AJ34" s="420">
        <v>6</v>
      </c>
      <c r="AK34" s="302">
        <v>5</v>
      </c>
      <c r="AL34" s="461">
        <v>6</v>
      </c>
      <c r="AM34" s="303">
        <v>6</v>
      </c>
    </row>
    <row r="35" spans="1:39" x14ac:dyDescent="0.25">
      <c r="A35" s="907"/>
      <c r="B35" s="335">
        <v>1.7</v>
      </c>
      <c r="C35" s="572">
        <v>1.79</v>
      </c>
      <c r="D35" s="703">
        <v>5.5</v>
      </c>
      <c r="N35" s="896"/>
      <c r="O35" s="603">
        <v>3.5</v>
      </c>
      <c r="P35" s="604" t="s">
        <v>1130</v>
      </c>
      <c r="Q35" s="621" t="s">
        <v>1131</v>
      </c>
      <c r="R35" s="402">
        <v>3</v>
      </c>
      <c r="AB35" s="412"/>
      <c r="AC35" s="585">
        <v>4.7</v>
      </c>
      <c r="AD35" s="586">
        <v>4.8899999999999997</v>
      </c>
      <c r="AE35" s="587">
        <v>8</v>
      </c>
      <c r="AF35" s="588">
        <v>10</v>
      </c>
      <c r="AG35" s="589">
        <v>8</v>
      </c>
      <c r="AH35" s="587">
        <v>8</v>
      </c>
      <c r="AI35" s="589">
        <v>10</v>
      </c>
      <c r="AJ35" s="587">
        <v>8</v>
      </c>
      <c r="AK35" s="588">
        <v>8</v>
      </c>
      <c r="AL35" s="590">
        <v>8</v>
      </c>
      <c r="AM35" s="589">
        <v>8</v>
      </c>
    </row>
    <row r="36" spans="1:39" x14ac:dyDescent="0.25">
      <c r="A36" s="907"/>
      <c r="B36" s="335">
        <v>1.8</v>
      </c>
      <c r="C36" s="572">
        <v>1.89</v>
      </c>
      <c r="D36" s="703">
        <v>13</v>
      </c>
      <c r="N36" s="896"/>
      <c r="O36" s="603">
        <v>3.5</v>
      </c>
      <c r="P36" s="604" t="s">
        <v>1130</v>
      </c>
      <c r="Q36" s="621" t="s">
        <v>1138</v>
      </c>
      <c r="R36" s="402">
        <v>1</v>
      </c>
      <c r="AB36" s="413"/>
      <c r="AC36" s="336">
        <v>4.9000000000000004</v>
      </c>
      <c r="AD36" s="410">
        <v>4.99</v>
      </c>
      <c r="AE36" s="421">
        <v>10</v>
      </c>
      <c r="AF36" s="304">
        <v>12</v>
      </c>
      <c r="AG36" s="305">
        <v>12</v>
      </c>
      <c r="AH36" s="421">
        <v>10</v>
      </c>
      <c r="AI36" s="305">
        <v>12</v>
      </c>
      <c r="AJ36" s="421">
        <v>12</v>
      </c>
      <c r="AK36" s="304">
        <v>10</v>
      </c>
      <c r="AL36" s="462">
        <v>12</v>
      </c>
      <c r="AM36" s="305">
        <v>12</v>
      </c>
    </row>
    <row r="37" spans="1:39" x14ac:dyDescent="0.25">
      <c r="A37" s="908"/>
      <c r="B37" s="336">
        <v>1.9</v>
      </c>
      <c r="C37" s="693">
        <v>1.99</v>
      </c>
      <c r="D37" s="704">
        <v>16.5</v>
      </c>
      <c r="N37" s="896"/>
      <c r="O37" s="603">
        <v>3.75</v>
      </c>
      <c r="P37" s="604" t="s">
        <v>1132</v>
      </c>
      <c r="Q37" s="621" t="s">
        <v>1131</v>
      </c>
      <c r="R37" s="402">
        <v>4</v>
      </c>
      <c r="AB37" s="412" t="s">
        <v>915</v>
      </c>
      <c r="AC37" s="337">
        <v>5</v>
      </c>
      <c r="AD37" s="411">
        <v>5</v>
      </c>
      <c r="AE37" s="414">
        <v>-3</v>
      </c>
      <c r="AF37" s="415">
        <v>-3</v>
      </c>
      <c r="AG37" s="416">
        <v>-2</v>
      </c>
      <c r="AH37" s="414">
        <v>-3</v>
      </c>
      <c r="AI37" s="416">
        <v>-2</v>
      </c>
      <c r="AJ37" s="414">
        <v>-2</v>
      </c>
      <c r="AK37" s="415">
        <v>-3</v>
      </c>
      <c r="AL37" s="459">
        <v>-2</v>
      </c>
      <c r="AM37" s="416">
        <v>-2</v>
      </c>
    </row>
    <row r="38" spans="1:39" x14ac:dyDescent="0.25">
      <c r="A38" s="909" t="s">
        <v>311</v>
      </c>
      <c r="B38" s="337">
        <v>2</v>
      </c>
      <c r="C38" s="700">
        <v>2</v>
      </c>
      <c r="D38" s="701">
        <v>-2.5</v>
      </c>
      <c r="N38" s="896"/>
      <c r="O38" s="603">
        <v>3.75</v>
      </c>
      <c r="P38" s="604" t="s">
        <v>1132</v>
      </c>
      <c r="Q38" s="624" t="s">
        <v>1138</v>
      </c>
      <c r="R38" s="402">
        <v>2</v>
      </c>
      <c r="AB38" s="412"/>
      <c r="AC38" s="334">
        <v>5.01</v>
      </c>
      <c r="AD38" s="408">
        <v>5.09</v>
      </c>
      <c r="AE38" s="417">
        <v>0</v>
      </c>
      <c r="AF38" s="418">
        <v>0</v>
      </c>
      <c r="AG38" s="419">
        <v>0</v>
      </c>
      <c r="AH38" s="417">
        <v>0</v>
      </c>
      <c r="AI38" s="419">
        <v>0</v>
      </c>
      <c r="AJ38" s="417">
        <v>0</v>
      </c>
      <c r="AK38" s="418">
        <v>0</v>
      </c>
      <c r="AL38" s="460">
        <v>0</v>
      </c>
      <c r="AM38" s="419">
        <v>0</v>
      </c>
    </row>
    <row r="39" spans="1:39" x14ac:dyDescent="0.25">
      <c r="A39" s="910"/>
      <c r="B39" s="334">
        <v>2.0099999999999998</v>
      </c>
      <c r="C39" s="691">
        <v>2.09</v>
      </c>
      <c r="D39" s="702">
        <v>0</v>
      </c>
      <c r="N39" s="605" t="s">
        <v>914</v>
      </c>
      <c r="O39" s="599">
        <v>4</v>
      </c>
      <c r="P39" s="600">
        <v>4</v>
      </c>
      <c r="Q39" s="627" t="s">
        <v>1135</v>
      </c>
      <c r="R39" s="396">
        <v>-2</v>
      </c>
      <c r="AB39" s="412"/>
      <c r="AC39" s="335">
        <v>5.0999999999999996</v>
      </c>
      <c r="AD39" s="409">
        <v>5.24</v>
      </c>
      <c r="AE39" s="420">
        <v>2</v>
      </c>
      <c r="AF39" s="302">
        <v>2</v>
      </c>
      <c r="AG39" s="303">
        <v>1</v>
      </c>
      <c r="AH39" s="420">
        <v>2</v>
      </c>
      <c r="AI39" s="303">
        <v>2</v>
      </c>
      <c r="AJ39" s="420">
        <v>1</v>
      </c>
      <c r="AK39" s="302">
        <v>2</v>
      </c>
      <c r="AL39" s="461">
        <v>2</v>
      </c>
      <c r="AM39" s="303">
        <v>1</v>
      </c>
    </row>
    <row r="40" spans="1:39" x14ac:dyDescent="0.25">
      <c r="A40" s="910"/>
      <c r="B40" s="335">
        <v>2.1</v>
      </c>
      <c r="C40" s="572">
        <v>2.2400000000000002</v>
      </c>
      <c r="D40" s="703">
        <v>-2</v>
      </c>
      <c r="N40" s="606"/>
      <c r="O40" s="603">
        <v>4.01</v>
      </c>
      <c r="P40" s="607">
        <v>4.09</v>
      </c>
      <c r="Q40" s="628" t="s">
        <v>1135</v>
      </c>
      <c r="R40" s="402">
        <v>0</v>
      </c>
      <c r="AB40" s="412"/>
      <c r="AC40" s="585">
        <v>5.25</v>
      </c>
      <c r="AD40" s="586">
        <v>5.49</v>
      </c>
      <c r="AE40" s="587">
        <v>4</v>
      </c>
      <c r="AF40" s="588">
        <v>5</v>
      </c>
      <c r="AG40" s="589">
        <v>3</v>
      </c>
      <c r="AH40" s="587">
        <v>4</v>
      </c>
      <c r="AI40" s="589">
        <v>3</v>
      </c>
      <c r="AJ40" s="587">
        <v>2</v>
      </c>
      <c r="AK40" s="588">
        <v>3</v>
      </c>
      <c r="AL40" s="590">
        <v>3</v>
      </c>
      <c r="AM40" s="589">
        <v>2</v>
      </c>
    </row>
    <row r="41" spans="1:39" x14ac:dyDescent="0.25">
      <c r="A41" s="910"/>
      <c r="B41" s="335">
        <v>2.25</v>
      </c>
      <c r="C41" s="572">
        <v>2.4900000000000002</v>
      </c>
      <c r="D41" s="706">
        <v>3.5</v>
      </c>
      <c r="N41" s="606"/>
      <c r="O41" s="603">
        <v>4.0999999999999996</v>
      </c>
      <c r="P41" s="607">
        <v>4.24</v>
      </c>
      <c r="Q41" s="628" t="s">
        <v>1135</v>
      </c>
      <c r="R41" s="402">
        <v>0</v>
      </c>
      <c r="AB41" s="412"/>
      <c r="AC41" s="585">
        <v>5.5</v>
      </c>
      <c r="AD41" s="586">
        <v>5.69</v>
      </c>
      <c r="AE41" s="587">
        <v>5</v>
      </c>
      <c r="AF41" s="588">
        <v>6</v>
      </c>
      <c r="AG41" s="589">
        <v>5</v>
      </c>
      <c r="AH41" s="587">
        <v>5</v>
      </c>
      <c r="AI41" s="589">
        <v>5</v>
      </c>
      <c r="AJ41" s="587">
        <v>4</v>
      </c>
      <c r="AK41" s="588">
        <v>5</v>
      </c>
      <c r="AL41" s="590">
        <v>5</v>
      </c>
      <c r="AM41" s="589">
        <v>4</v>
      </c>
    </row>
    <row r="42" spans="1:39" x14ac:dyDescent="0.25">
      <c r="A42" s="910"/>
      <c r="B42" s="335">
        <v>2.5</v>
      </c>
      <c r="C42" s="572">
        <v>2.69</v>
      </c>
      <c r="D42" s="703">
        <v>12.5</v>
      </c>
      <c r="N42" s="606"/>
      <c r="O42" s="603">
        <v>4.25</v>
      </c>
      <c r="P42" s="607">
        <v>4.49</v>
      </c>
      <c r="Q42" s="628" t="s">
        <v>1135</v>
      </c>
      <c r="R42" s="402">
        <v>0</v>
      </c>
      <c r="AB42" s="412"/>
      <c r="AC42" s="585">
        <v>5.7</v>
      </c>
      <c r="AD42" s="586">
        <v>5.89</v>
      </c>
      <c r="AE42" s="587">
        <v>7</v>
      </c>
      <c r="AF42" s="588">
        <v>7</v>
      </c>
      <c r="AG42" s="589">
        <v>6</v>
      </c>
      <c r="AH42" s="587">
        <v>6</v>
      </c>
      <c r="AI42" s="589">
        <v>6</v>
      </c>
      <c r="AJ42" s="587">
        <v>5</v>
      </c>
      <c r="AK42" s="588">
        <v>6</v>
      </c>
      <c r="AL42" s="590">
        <v>6</v>
      </c>
      <c r="AM42" s="589">
        <v>5</v>
      </c>
    </row>
    <row r="43" spans="1:39" x14ac:dyDescent="0.25">
      <c r="A43" s="910"/>
      <c r="B43" s="335">
        <v>2.7</v>
      </c>
      <c r="C43" s="572">
        <v>2.79</v>
      </c>
      <c r="D43" s="703">
        <v>15</v>
      </c>
      <c r="N43" s="606"/>
      <c r="O43" s="603">
        <v>4.5</v>
      </c>
      <c r="P43" s="607">
        <v>4.99</v>
      </c>
      <c r="Q43" s="629" t="s">
        <v>1131</v>
      </c>
      <c r="R43" s="399">
        <v>3</v>
      </c>
      <c r="AB43" s="412"/>
      <c r="AC43" s="336">
        <v>5.9</v>
      </c>
      <c r="AD43" s="410">
        <v>5.99</v>
      </c>
      <c r="AE43" s="421">
        <v>9</v>
      </c>
      <c r="AF43" s="304">
        <v>9</v>
      </c>
      <c r="AG43" s="305">
        <v>9</v>
      </c>
      <c r="AH43" s="421">
        <v>9</v>
      </c>
      <c r="AI43" s="305">
        <v>9</v>
      </c>
      <c r="AJ43" s="421">
        <v>8</v>
      </c>
      <c r="AK43" s="304">
        <v>8</v>
      </c>
      <c r="AL43" s="462">
        <v>8</v>
      </c>
      <c r="AM43" s="305">
        <v>7</v>
      </c>
    </row>
    <row r="44" spans="1:39" x14ac:dyDescent="0.25">
      <c r="A44" s="910"/>
      <c r="B44" s="335">
        <v>2.8</v>
      </c>
      <c r="C44" s="572">
        <v>2.89</v>
      </c>
      <c r="D44" s="703">
        <v>16</v>
      </c>
      <c r="N44" s="606"/>
      <c r="O44" s="603">
        <v>4.5</v>
      </c>
      <c r="P44" s="607">
        <v>4.99</v>
      </c>
      <c r="Q44" s="630" t="s">
        <v>1138</v>
      </c>
      <c r="R44" s="399">
        <v>1</v>
      </c>
      <c r="AB44" s="352" t="s">
        <v>916</v>
      </c>
      <c r="AC44" s="335">
        <v>6</v>
      </c>
      <c r="AD44" s="409">
        <v>6.49</v>
      </c>
      <c r="AE44" s="420">
        <v>2</v>
      </c>
      <c r="AF44" s="302">
        <v>2</v>
      </c>
      <c r="AG44" s="303">
        <v>2</v>
      </c>
      <c r="AH44" s="420">
        <v>2</v>
      </c>
      <c r="AI44" s="303">
        <v>2</v>
      </c>
      <c r="AJ44" s="420">
        <v>2</v>
      </c>
      <c r="AK44" s="302">
        <v>2</v>
      </c>
      <c r="AL44" s="461">
        <v>2</v>
      </c>
      <c r="AM44" s="303">
        <v>2</v>
      </c>
    </row>
    <row r="45" spans="1:39" x14ac:dyDescent="0.25">
      <c r="A45" s="911"/>
      <c r="B45" s="336">
        <v>2.9</v>
      </c>
      <c r="C45" s="693">
        <v>2.99</v>
      </c>
      <c r="D45" s="704">
        <v>17</v>
      </c>
      <c r="N45" s="608" t="s">
        <v>915</v>
      </c>
      <c r="O45" s="599">
        <v>5</v>
      </c>
      <c r="P45" s="600">
        <v>5</v>
      </c>
      <c r="Q45" s="639" t="s">
        <v>1135</v>
      </c>
      <c r="R45" s="396">
        <v>-1</v>
      </c>
      <c r="AB45" s="413"/>
      <c r="AC45" s="336">
        <v>6.5</v>
      </c>
      <c r="AD45" s="410">
        <v>6.99</v>
      </c>
      <c r="AE45" s="421">
        <v>4</v>
      </c>
      <c r="AF45" s="304">
        <v>4</v>
      </c>
      <c r="AG45" s="305">
        <v>4</v>
      </c>
      <c r="AH45" s="421">
        <v>4</v>
      </c>
      <c r="AI45" s="305">
        <v>4</v>
      </c>
      <c r="AJ45" s="421">
        <v>4</v>
      </c>
      <c r="AK45" s="304">
        <v>4</v>
      </c>
      <c r="AL45" s="462">
        <v>4</v>
      </c>
      <c r="AM45" s="305">
        <v>4</v>
      </c>
    </row>
    <row r="46" spans="1:39" x14ac:dyDescent="0.25">
      <c r="N46" s="609"/>
      <c r="O46" s="603">
        <v>5.01</v>
      </c>
      <c r="P46" s="607">
        <v>5.09</v>
      </c>
      <c r="Q46" s="640" t="s">
        <v>1135</v>
      </c>
      <c r="R46" s="402">
        <v>0</v>
      </c>
    </row>
    <row r="47" spans="1:39" x14ac:dyDescent="0.25">
      <c r="A47" s="893" t="s">
        <v>1358</v>
      </c>
      <c r="B47" s="893"/>
      <c r="C47" s="893"/>
      <c r="D47" s="893"/>
      <c r="E47" s="893"/>
      <c r="F47" s="893"/>
      <c r="G47" s="893"/>
      <c r="H47" s="893"/>
      <c r="I47" s="893"/>
      <c r="J47" s="893"/>
      <c r="K47" s="893"/>
      <c r="L47" s="893"/>
      <c r="N47" s="609"/>
      <c r="O47" s="610">
        <v>5.0999999999999996</v>
      </c>
      <c r="P47" s="611">
        <v>5.24</v>
      </c>
      <c r="Q47" s="641" t="s">
        <v>1135</v>
      </c>
      <c r="R47" s="402">
        <v>0</v>
      </c>
    </row>
    <row r="48" spans="1:39" x14ac:dyDescent="0.25">
      <c r="D48" s="886" t="s">
        <v>316</v>
      </c>
      <c r="E48" s="886"/>
      <c r="F48" s="886"/>
      <c r="G48" s="886"/>
      <c r="H48" s="886"/>
      <c r="I48" s="886"/>
      <c r="J48" s="886"/>
      <c r="K48" s="886"/>
      <c r="L48" s="435"/>
      <c r="N48" s="609"/>
      <c r="O48" s="610">
        <v>5.25</v>
      </c>
      <c r="P48" s="611">
        <v>5.49</v>
      </c>
      <c r="Q48" s="641" t="s">
        <v>1135</v>
      </c>
      <c r="R48" s="402">
        <v>0</v>
      </c>
    </row>
    <row r="49" spans="1:18" x14ac:dyDescent="0.25">
      <c r="A49" s="655" t="s">
        <v>8</v>
      </c>
      <c r="B49" s="689" t="s">
        <v>14</v>
      </c>
      <c r="C49" s="689" t="s">
        <v>15</v>
      </c>
      <c r="D49" s="339">
        <v>1</v>
      </c>
      <c r="E49" s="340">
        <v>2</v>
      </c>
      <c r="F49" s="340">
        <v>3</v>
      </c>
      <c r="G49" s="340">
        <v>4</v>
      </c>
      <c r="H49" s="340">
        <v>5</v>
      </c>
      <c r="I49" s="340">
        <v>6</v>
      </c>
      <c r="J49" s="340">
        <v>7</v>
      </c>
      <c r="K49" s="455">
        <v>8</v>
      </c>
      <c r="L49" s="463">
        <v>9</v>
      </c>
      <c r="N49" s="609"/>
      <c r="O49" s="610">
        <v>5.5</v>
      </c>
      <c r="P49" s="611">
        <v>5.69</v>
      </c>
      <c r="Q49" s="641" t="s">
        <v>1135</v>
      </c>
      <c r="R49" s="402">
        <v>0</v>
      </c>
    </row>
    <row r="50" spans="1:18" x14ac:dyDescent="0.25">
      <c r="A50" s="898" t="s">
        <v>306</v>
      </c>
      <c r="B50" s="333">
        <v>1</v>
      </c>
      <c r="C50" s="690">
        <v>1</v>
      </c>
      <c r="D50" s="395">
        <v>-1.5</v>
      </c>
      <c r="E50" s="396">
        <v>-1</v>
      </c>
      <c r="F50" s="397">
        <v>0</v>
      </c>
      <c r="G50" s="395">
        <v>-1</v>
      </c>
      <c r="H50" s="397">
        <v>-1</v>
      </c>
      <c r="I50" s="395">
        <v>0</v>
      </c>
      <c r="J50" s="396">
        <v>0</v>
      </c>
      <c r="K50" s="456">
        <v>0</v>
      </c>
      <c r="L50" s="397">
        <v>0</v>
      </c>
      <c r="N50" s="609"/>
      <c r="O50" s="610">
        <v>5.7</v>
      </c>
      <c r="P50" s="611">
        <v>5.89</v>
      </c>
      <c r="Q50" s="641" t="s">
        <v>1135</v>
      </c>
      <c r="R50" s="402">
        <v>0</v>
      </c>
    </row>
    <row r="51" spans="1:18" x14ac:dyDescent="0.25">
      <c r="A51" s="898"/>
      <c r="B51" s="334">
        <v>1.01</v>
      </c>
      <c r="C51" s="691">
        <v>1.03</v>
      </c>
      <c r="D51" s="398">
        <v>0</v>
      </c>
      <c r="E51" s="399">
        <v>0</v>
      </c>
      <c r="F51" s="400">
        <v>0</v>
      </c>
      <c r="G51" s="398">
        <v>0</v>
      </c>
      <c r="H51" s="400">
        <v>0</v>
      </c>
      <c r="I51" s="398">
        <v>0</v>
      </c>
      <c r="J51" s="399">
        <v>0</v>
      </c>
      <c r="K51" s="692">
        <v>0</v>
      </c>
      <c r="L51" s="400">
        <v>0</v>
      </c>
      <c r="N51" s="612"/>
      <c r="O51" s="613">
        <v>5.9</v>
      </c>
      <c r="P51" s="614">
        <v>5.99</v>
      </c>
      <c r="Q51" s="642" t="s">
        <v>1135</v>
      </c>
      <c r="R51" s="405">
        <v>0</v>
      </c>
    </row>
    <row r="52" spans="1:18" x14ac:dyDescent="0.25">
      <c r="A52" s="898"/>
      <c r="B52" s="335">
        <v>1.04</v>
      </c>
      <c r="C52" s="572">
        <v>1.0900000000000001</v>
      </c>
      <c r="D52" s="401">
        <v>-1</v>
      </c>
      <c r="E52" s="402">
        <v>-1</v>
      </c>
      <c r="F52" s="403">
        <v>0</v>
      </c>
      <c r="G52" s="401">
        <v>-1</v>
      </c>
      <c r="H52" s="403">
        <v>-1</v>
      </c>
      <c r="I52" s="401">
        <v>0</v>
      </c>
      <c r="J52" s="402">
        <v>0</v>
      </c>
      <c r="K52" s="457">
        <v>0</v>
      </c>
      <c r="L52" s="403">
        <v>0</v>
      </c>
      <c r="N52" s="615" t="s">
        <v>916</v>
      </c>
      <c r="O52" s="610">
        <v>6.5</v>
      </c>
      <c r="P52" s="611">
        <v>6.99</v>
      </c>
      <c r="Q52" s="604" t="s">
        <v>1131</v>
      </c>
      <c r="R52" s="402">
        <v>3</v>
      </c>
    </row>
    <row r="53" spans="1:18" x14ac:dyDescent="0.25">
      <c r="A53" s="898"/>
      <c r="B53" s="335">
        <v>1.1000000000000001</v>
      </c>
      <c r="C53" s="572">
        <v>1.19</v>
      </c>
      <c r="D53" s="401">
        <v>-3</v>
      </c>
      <c r="E53" s="402">
        <v>-3</v>
      </c>
      <c r="F53" s="403">
        <v>-2</v>
      </c>
      <c r="G53" s="401">
        <v>-3</v>
      </c>
      <c r="H53" s="403">
        <v>-3</v>
      </c>
      <c r="I53" s="401">
        <v>-2</v>
      </c>
      <c r="J53" s="402">
        <v>-2</v>
      </c>
      <c r="K53" s="457">
        <v>-1.5</v>
      </c>
      <c r="L53" s="403">
        <v>-1.5</v>
      </c>
      <c r="N53" s="616"/>
      <c r="O53" s="617">
        <v>6.5</v>
      </c>
      <c r="P53" s="618">
        <v>6.99</v>
      </c>
      <c r="Q53" s="618" t="s">
        <v>1138</v>
      </c>
      <c r="R53" s="647">
        <v>2</v>
      </c>
    </row>
    <row r="54" spans="1:18" x14ac:dyDescent="0.25">
      <c r="A54" s="898"/>
      <c r="B54" s="335">
        <v>1.2</v>
      </c>
      <c r="C54" s="572">
        <v>1.29</v>
      </c>
      <c r="D54" s="401">
        <f>CEILING(D8/2,0.5)</f>
        <v>1.5</v>
      </c>
      <c r="E54" s="402">
        <f t="shared" ref="E54:L54" si="1">CEILING(E8/2,0.5)</f>
        <v>1.5</v>
      </c>
      <c r="F54" s="403">
        <f t="shared" si="1"/>
        <v>2</v>
      </c>
      <c r="G54" s="401">
        <f t="shared" si="1"/>
        <v>3</v>
      </c>
      <c r="H54" s="403">
        <f t="shared" si="1"/>
        <v>3</v>
      </c>
      <c r="I54" s="401">
        <f t="shared" si="1"/>
        <v>2</v>
      </c>
      <c r="J54" s="402">
        <f t="shared" si="1"/>
        <v>2.5</v>
      </c>
      <c r="K54" s="402">
        <f t="shared" si="1"/>
        <v>4</v>
      </c>
      <c r="L54" s="403">
        <f t="shared" si="1"/>
        <v>2.5</v>
      </c>
    </row>
    <row r="55" spans="1:18" x14ac:dyDescent="0.25">
      <c r="A55" s="898"/>
      <c r="B55" s="335">
        <v>1.3</v>
      </c>
      <c r="C55" s="572">
        <v>1.39</v>
      </c>
      <c r="D55" s="401">
        <f t="shared" ref="D55:E56" si="2">IF(CEILING(D9/2,0.5)=D54,CEILING(D9/2,0.5)+0.5,CEILING(D9/2,0.5))</f>
        <v>2.5</v>
      </c>
      <c r="E55" s="402">
        <f t="shared" si="2"/>
        <v>5</v>
      </c>
      <c r="F55" s="403">
        <f>IF(CEILING(F9/2,0.5)=F54,CEILING(F9/2,0.5)+0.5,CEILING(F9/2,0.5))</f>
        <v>3.5</v>
      </c>
      <c r="G55" s="401">
        <f t="shared" ref="G55:L56" si="3">IF(CEILING(G9/2,0.5)=G54,CEILING(G9/2,0.5)+0.5,CEILING(G9/2,0.5))</f>
        <v>5</v>
      </c>
      <c r="H55" s="403">
        <f t="shared" si="3"/>
        <v>5</v>
      </c>
      <c r="I55" s="401">
        <f t="shared" si="3"/>
        <v>4</v>
      </c>
      <c r="J55" s="402">
        <f t="shared" si="3"/>
        <v>6.5</v>
      </c>
      <c r="K55" s="402">
        <f t="shared" si="3"/>
        <v>6.5</v>
      </c>
      <c r="L55" s="403">
        <f t="shared" si="3"/>
        <v>3.5</v>
      </c>
    </row>
    <row r="56" spans="1:18" x14ac:dyDescent="0.25">
      <c r="A56" s="898"/>
      <c r="B56" s="336">
        <v>1.4</v>
      </c>
      <c r="C56" s="693">
        <v>1.49</v>
      </c>
      <c r="D56" s="404">
        <f t="shared" si="2"/>
        <v>6</v>
      </c>
      <c r="E56" s="405">
        <f t="shared" si="2"/>
        <v>8</v>
      </c>
      <c r="F56" s="406">
        <f>IF(CEILING(F10/2,0.5)=F55,CEILING(F10/2,0.5)+0.5,CEILING(F10/2,0.5))</f>
        <v>8</v>
      </c>
      <c r="G56" s="404">
        <f t="shared" si="3"/>
        <v>9</v>
      </c>
      <c r="H56" s="406">
        <f t="shared" si="3"/>
        <v>9</v>
      </c>
      <c r="I56" s="404">
        <f t="shared" si="3"/>
        <v>9</v>
      </c>
      <c r="J56" s="405">
        <f t="shared" si="3"/>
        <v>9</v>
      </c>
      <c r="K56" s="405">
        <f t="shared" si="3"/>
        <v>9.5</v>
      </c>
      <c r="L56" s="406">
        <f t="shared" si="3"/>
        <v>8.5</v>
      </c>
    </row>
    <row r="57" spans="1:18" x14ac:dyDescent="0.25">
      <c r="A57" s="906" t="s">
        <v>308</v>
      </c>
      <c r="B57" s="694">
        <v>1.5</v>
      </c>
      <c r="C57" s="695">
        <v>1.69</v>
      </c>
      <c r="D57" s="696">
        <v>0</v>
      </c>
      <c r="E57" s="697">
        <v>0</v>
      </c>
      <c r="F57" s="698">
        <v>0</v>
      </c>
      <c r="G57" s="696">
        <v>0</v>
      </c>
      <c r="H57" s="698">
        <v>0</v>
      </c>
      <c r="I57" s="696">
        <v>0</v>
      </c>
      <c r="J57" s="697">
        <v>0</v>
      </c>
      <c r="K57" s="699">
        <v>0</v>
      </c>
      <c r="L57" s="698">
        <v>0</v>
      </c>
    </row>
    <row r="58" spans="1:18" x14ac:dyDescent="0.25">
      <c r="A58" s="912"/>
      <c r="B58" s="335">
        <v>1.7</v>
      </c>
      <c r="C58" s="572">
        <v>1.79</v>
      </c>
      <c r="D58" s="401">
        <f t="shared" ref="D58:L58" si="4">CEILING(D12/2,0.5)</f>
        <v>3.5</v>
      </c>
      <c r="E58" s="402">
        <f t="shared" si="4"/>
        <v>4</v>
      </c>
      <c r="F58" s="403">
        <f t="shared" si="4"/>
        <v>4</v>
      </c>
      <c r="G58" s="401">
        <f t="shared" si="4"/>
        <v>4</v>
      </c>
      <c r="H58" s="403">
        <f t="shared" si="4"/>
        <v>4</v>
      </c>
      <c r="I58" s="401">
        <f t="shared" si="4"/>
        <v>3.5</v>
      </c>
      <c r="J58" s="402">
        <f t="shared" si="4"/>
        <v>3</v>
      </c>
      <c r="K58" s="402">
        <f t="shared" si="4"/>
        <v>3</v>
      </c>
      <c r="L58" s="403">
        <f t="shared" si="4"/>
        <v>2.5</v>
      </c>
    </row>
    <row r="59" spans="1:18" x14ac:dyDescent="0.25">
      <c r="A59" s="912"/>
      <c r="B59" s="335">
        <v>1.8</v>
      </c>
      <c r="C59" s="572">
        <v>1.89</v>
      </c>
      <c r="D59" s="401">
        <f t="shared" ref="D59:E60" si="5">IF(CEILING(D13/2,0.5)=D58,CEILING(D13/2,0.5)+0.5,CEILING(D13/2,0.5))</f>
        <v>6.5</v>
      </c>
      <c r="E59" s="402">
        <f t="shared" si="5"/>
        <v>7.5</v>
      </c>
      <c r="F59" s="403">
        <f>IF(CEILING(F13/2,0.5)=F58,CEILING(F13/2,0.5)+0.5,CEILING(F13/2,0.5))</f>
        <v>5.5</v>
      </c>
      <c r="G59" s="401">
        <f t="shared" ref="G59:L60" si="6">IF(CEILING(G13/2,0.5)=G58,CEILING(G13/2,0.5)+0.5,CEILING(G13/2,0.5))</f>
        <v>7</v>
      </c>
      <c r="H59" s="403">
        <f t="shared" si="6"/>
        <v>6.5</v>
      </c>
      <c r="I59" s="401">
        <f t="shared" si="6"/>
        <v>5.5</v>
      </c>
      <c r="J59" s="402">
        <f t="shared" si="6"/>
        <v>4.5</v>
      </c>
      <c r="K59" s="402">
        <f t="shared" si="6"/>
        <v>5.5</v>
      </c>
      <c r="L59" s="403">
        <f t="shared" si="6"/>
        <v>5</v>
      </c>
    </row>
    <row r="60" spans="1:18" x14ac:dyDescent="0.25">
      <c r="A60" s="913"/>
      <c r="B60" s="336">
        <v>1.9</v>
      </c>
      <c r="C60" s="693">
        <v>1.99</v>
      </c>
      <c r="D60" s="404">
        <f t="shared" si="5"/>
        <v>9</v>
      </c>
      <c r="E60" s="405">
        <f t="shared" si="5"/>
        <v>8</v>
      </c>
      <c r="F60" s="406">
        <f>IF(CEILING(F14/2,0.5)=F59,CEILING(F14/2,0.5)+0.5,CEILING(F14/2,0.5))</f>
        <v>7</v>
      </c>
      <c r="G60" s="404">
        <f t="shared" si="6"/>
        <v>9.5</v>
      </c>
      <c r="H60" s="406">
        <f t="shared" si="6"/>
        <v>8.5</v>
      </c>
      <c r="I60" s="404">
        <f t="shared" si="6"/>
        <v>8</v>
      </c>
      <c r="J60" s="405">
        <f t="shared" si="6"/>
        <v>7</v>
      </c>
      <c r="K60" s="405">
        <f t="shared" si="6"/>
        <v>6.5</v>
      </c>
      <c r="L60" s="406">
        <f t="shared" si="6"/>
        <v>8</v>
      </c>
    </row>
    <row r="61" spans="1:18" x14ac:dyDescent="0.25">
      <c r="A61" s="914" t="s">
        <v>311</v>
      </c>
      <c r="B61" s="337">
        <v>2</v>
      </c>
      <c r="C61" s="700">
        <v>2</v>
      </c>
      <c r="D61" s="395">
        <v>-2.5</v>
      </c>
      <c r="E61" s="396">
        <v>-2</v>
      </c>
      <c r="F61" s="397">
        <v>-1</v>
      </c>
      <c r="G61" s="395">
        <v>-2</v>
      </c>
      <c r="H61" s="397">
        <v>-1.5</v>
      </c>
      <c r="I61" s="395">
        <v>0</v>
      </c>
      <c r="J61" s="396">
        <v>0</v>
      </c>
      <c r="K61" s="456">
        <v>0</v>
      </c>
      <c r="L61" s="397">
        <v>0</v>
      </c>
    </row>
    <row r="62" spans="1:18" x14ac:dyDescent="0.25">
      <c r="A62" s="914"/>
      <c r="B62" s="334">
        <v>2.0099999999999998</v>
      </c>
      <c r="C62" s="691">
        <v>2.09</v>
      </c>
      <c r="D62" s="398">
        <v>0</v>
      </c>
      <c r="E62" s="399">
        <v>0</v>
      </c>
      <c r="F62" s="400">
        <v>0</v>
      </c>
      <c r="G62" s="398">
        <v>0</v>
      </c>
      <c r="H62" s="400">
        <v>0</v>
      </c>
      <c r="I62" s="398">
        <v>0</v>
      </c>
      <c r="J62" s="399">
        <v>0</v>
      </c>
      <c r="K62" s="692">
        <v>0</v>
      </c>
      <c r="L62" s="400">
        <v>0</v>
      </c>
    </row>
    <row r="63" spans="1:18" x14ac:dyDescent="0.25">
      <c r="A63" s="914"/>
      <c r="B63" s="335">
        <v>2.1</v>
      </c>
      <c r="C63" s="572">
        <v>2.2400000000000002</v>
      </c>
      <c r="D63" s="401">
        <v>-2</v>
      </c>
      <c r="E63" s="402">
        <v>-1.5</v>
      </c>
      <c r="F63" s="403">
        <v>-1</v>
      </c>
      <c r="G63" s="401">
        <v>-1.5</v>
      </c>
      <c r="H63" s="403">
        <v>-1</v>
      </c>
      <c r="I63" s="401">
        <v>0</v>
      </c>
      <c r="J63" s="402">
        <v>-1</v>
      </c>
      <c r="K63" s="457">
        <v>0</v>
      </c>
      <c r="L63" s="403">
        <v>0</v>
      </c>
    </row>
    <row r="64" spans="1:18" x14ac:dyDescent="0.25">
      <c r="A64" s="914"/>
      <c r="B64" s="335">
        <v>2.25</v>
      </c>
      <c r="C64" s="572">
        <v>2.4900000000000002</v>
      </c>
      <c r="D64" s="401">
        <f>CEILING(D18/2,0.5)</f>
        <v>1</v>
      </c>
      <c r="E64" s="402">
        <f t="shared" ref="E64:L64" si="7">CEILING(E18/2,0.5)</f>
        <v>2</v>
      </c>
      <c r="F64" s="403">
        <f t="shared" si="7"/>
        <v>2.5</v>
      </c>
      <c r="G64" s="401">
        <f t="shared" si="7"/>
        <v>2</v>
      </c>
      <c r="H64" s="403">
        <f t="shared" si="7"/>
        <v>1.5</v>
      </c>
      <c r="I64" s="401">
        <f t="shared" si="7"/>
        <v>3</v>
      </c>
      <c r="J64" s="402">
        <f t="shared" si="7"/>
        <v>1.5</v>
      </c>
      <c r="K64" s="402">
        <f t="shared" si="7"/>
        <v>3</v>
      </c>
      <c r="L64" s="403">
        <f t="shared" si="7"/>
        <v>3</v>
      </c>
    </row>
    <row r="65" spans="1:12" x14ac:dyDescent="0.25">
      <c r="A65" s="914"/>
      <c r="B65" s="335">
        <v>2.5</v>
      </c>
      <c r="C65" s="572">
        <v>2.69</v>
      </c>
      <c r="D65" s="401">
        <f t="shared" ref="D65:E68" si="8">IF(CEILING(D19/2,0.5)=D64,CEILING(D19/2,0.5)+0.5,CEILING(D19/2,0.5))</f>
        <v>7</v>
      </c>
      <c r="E65" s="402">
        <f t="shared" si="8"/>
        <v>6.5</v>
      </c>
      <c r="F65" s="402">
        <f>IF(CEILING(F19/2,0.5)=F64,CEILING(F19/2,0.5)+0.5,CEILING(F19/2,0.5))</f>
        <v>3.5</v>
      </c>
      <c r="G65" s="401">
        <f t="shared" ref="G65:L68" si="9">IF(CEILING(G19/2,0.5)=G64,CEILING(G19/2,0.5)+0.5,CEILING(G19/2,0.5))</f>
        <v>7</v>
      </c>
      <c r="H65" s="403">
        <f t="shared" si="9"/>
        <v>6.5</v>
      </c>
      <c r="I65" s="401">
        <f t="shared" si="9"/>
        <v>5</v>
      </c>
      <c r="J65" s="402">
        <f t="shared" si="9"/>
        <v>7</v>
      </c>
      <c r="K65" s="402">
        <f t="shared" si="9"/>
        <v>6.5</v>
      </c>
      <c r="L65" s="403">
        <f t="shared" si="9"/>
        <v>6</v>
      </c>
    </row>
    <row r="66" spans="1:12" x14ac:dyDescent="0.25">
      <c r="A66" s="914"/>
      <c r="B66" s="335">
        <v>2.7</v>
      </c>
      <c r="C66" s="572">
        <v>2.79</v>
      </c>
      <c r="D66" s="401">
        <f t="shared" si="8"/>
        <v>7.5</v>
      </c>
      <c r="E66" s="402">
        <f t="shared" si="8"/>
        <v>7</v>
      </c>
      <c r="F66" s="402">
        <f>IF(CEILING(F20/2,0.5)=F65,CEILING(F20/2,0.5)+0.5,CEILING(F20/2,0.5))</f>
        <v>4</v>
      </c>
      <c r="G66" s="401">
        <f t="shared" si="9"/>
        <v>7.5</v>
      </c>
      <c r="H66" s="403">
        <f t="shared" si="9"/>
        <v>7</v>
      </c>
      <c r="I66" s="401">
        <f t="shared" si="9"/>
        <v>5.5</v>
      </c>
      <c r="J66" s="402">
        <f t="shared" si="9"/>
        <v>7.5</v>
      </c>
      <c r="K66" s="402">
        <f t="shared" si="9"/>
        <v>7</v>
      </c>
      <c r="L66" s="403">
        <f t="shared" si="9"/>
        <v>6.5</v>
      </c>
    </row>
    <row r="67" spans="1:12" x14ac:dyDescent="0.25">
      <c r="A67" s="914"/>
      <c r="B67" s="335">
        <v>2.8</v>
      </c>
      <c r="C67" s="572">
        <v>2.89</v>
      </c>
      <c r="D67" s="401">
        <f t="shared" si="8"/>
        <v>8.5</v>
      </c>
      <c r="E67" s="402">
        <f t="shared" si="8"/>
        <v>7.5</v>
      </c>
      <c r="F67" s="402">
        <f>IF(CEILING(F21/2,0.5)=F66,CEILING(F21/2,0.5)+0.5,CEILING(F21/2,0.5))</f>
        <v>4.5</v>
      </c>
      <c r="G67" s="401">
        <f t="shared" si="9"/>
        <v>8</v>
      </c>
      <c r="H67" s="403">
        <f t="shared" si="9"/>
        <v>7.5</v>
      </c>
      <c r="I67" s="401">
        <f t="shared" si="9"/>
        <v>6</v>
      </c>
      <c r="J67" s="402">
        <f t="shared" si="9"/>
        <v>8</v>
      </c>
      <c r="K67" s="402">
        <f t="shared" si="9"/>
        <v>7.5</v>
      </c>
      <c r="L67" s="403">
        <f t="shared" si="9"/>
        <v>7</v>
      </c>
    </row>
    <row r="68" spans="1:12" x14ac:dyDescent="0.25">
      <c r="A68" s="914"/>
      <c r="B68" s="336">
        <v>2.9</v>
      </c>
      <c r="C68" s="693">
        <v>2.99</v>
      </c>
      <c r="D68" s="404">
        <f t="shared" si="8"/>
        <v>9</v>
      </c>
      <c r="E68" s="405">
        <f t="shared" si="8"/>
        <v>8.5</v>
      </c>
      <c r="F68" s="406">
        <f>IF(CEILING(F22/2,0.5)=F67,CEILING(F22/2,0.5)+0.5,CEILING(F22/2,0.5))</f>
        <v>5</v>
      </c>
      <c r="G68" s="404">
        <f t="shared" si="9"/>
        <v>9</v>
      </c>
      <c r="H68" s="406">
        <f t="shared" si="9"/>
        <v>8</v>
      </c>
      <c r="I68" s="404">
        <f t="shared" si="9"/>
        <v>6.5</v>
      </c>
      <c r="J68" s="405">
        <f t="shared" si="9"/>
        <v>9</v>
      </c>
      <c r="K68" s="405">
        <f t="shared" si="9"/>
        <v>8</v>
      </c>
      <c r="L68" s="406">
        <f t="shared" si="9"/>
        <v>7.5</v>
      </c>
    </row>
    <row r="70" spans="1:12" x14ac:dyDescent="0.25">
      <c r="A70" s="583" t="s">
        <v>1133</v>
      </c>
    </row>
    <row r="72" spans="1:12" x14ac:dyDescent="0.25">
      <c r="A72" s="655" t="s">
        <v>8</v>
      </c>
      <c r="B72" s="689" t="s">
        <v>14</v>
      </c>
      <c r="C72" s="689" t="s">
        <v>15</v>
      </c>
      <c r="D72" s="584" t="s">
        <v>1108</v>
      </c>
    </row>
    <row r="73" spans="1:12" x14ac:dyDescent="0.25">
      <c r="A73" s="903" t="s">
        <v>306</v>
      </c>
      <c r="B73" s="333">
        <v>1</v>
      </c>
      <c r="C73" s="690">
        <v>1</v>
      </c>
      <c r="D73" s="701">
        <v>-1.5</v>
      </c>
      <c r="H73" s="28"/>
    </row>
    <row r="74" spans="1:12" x14ac:dyDescent="0.25">
      <c r="A74" s="904"/>
      <c r="B74" s="334">
        <v>1.01</v>
      </c>
      <c r="C74" s="691">
        <v>1.03</v>
      </c>
      <c r="D74" s="702">
        <v>0</v>
      </c>
    </row>
    <row r="75" spans="1:12" x14ac:dyDescent="0.25">
      <c r="A75" s="904"/>
      <c r="B75" s="335">
        <v>1.04</v>
      </c>
      <c r="C75" s="572">
        <v>1.0900000000000001</v>
      </c>
      <c r="D75" s="703">
        <v>-1</v>
      </c>
    </row>
    <row r="76" spans="1:12" x14ac:dyDescent="0.25">
      <c r="A76" s="904"/>
      <c r="B76" s="335">
        <v>1.1000000000000001</v>
      </c>
      <c r="C76" s="572">
        <v>1.19</v>
      </c>
      <c r="D76" s="703">
        <v>-3</v>
      </c>
    </row>
    <row r="77" spans="1:12" x14ac:dyDescent="0.25">
      <c r="A77" s="904"/>
      <c r="B77" s="335">
        <v>1.2</v>
      </c>
      <c r="C77" s="572">
        <v>1.29</v>
      </c>
      <c r="D77" s="703">
        <f>CEILING(D31/2,0.5)</f>
        <v>2.5</v>
      </c>
    </row>
    <row r="78" spans="1:12" x14ac:dyDescent="0.25">
      <c r="A78" s="904"/>
      <c r="B78" s="335">
        <v>1.3</v>
      </c>
      <c r="C78" s="572">
        <v>1.39</v>
      </c>
      <c r="D78" s="703">
        <f>CEILING(D32/2,0.5)</f>
        <v>3.5</v>
      </c>
    </row>
    <row r="79" spans="1:12" x14ac:dyDescent="0.25">
      <c r="A79" s="905"/>
      <c r="B79" s="336">
        <v>1.4</v>
      </c>
      <c r="C79" s="693">
        <v>1.49</v>
      </c>
      <c r="D79" s="703">
        <f>CEILING(D33/2,0.5)</f>
        <v>6.5</v>
      </c>
    </row>
    <row r="80" spans="1:12" x14ac:dyDescent="0.25">
      <c r="A80" s="906" t="s">
        <v>308</v>
      </c>
      <c r="B80" s="694">
        <v>1.5</v>
      </c>
      <c r="C80" s="695">
        <v>1.69</v>
      </c>
      <c r="D80" s="705">
        <v>0</v>
      </c>
    </row>
    <row r="81" spans="1:4" x14ac:dyDescent="0.25">
      <c r="A81" s="907"/>
      <c r="B81" s="335">
        <v>1.7</v>
      </c>
      <c r="C81" s="572">
        <v>1.79</v>
      </c>
      <c r="D81" s="703">
        <f>CEILING(D35/2,0.5)</f>
        <v>3</v>
      </c>
    </row>
    <row r="82" spans="1:4" x14ac:dyDescent="0.25">
      <c r="A82" s="907"/>
      <c r="B82" s="335">
        <v>1.8</v>
      </c>
      <c r="C82" s="572">
        <v>1.89</v>
      </c>
      <c r="D82" s="703">
        <f>CEILING(D36/2,0.5)</f>
        <v>6.5</v>
      </c>
    </row>
    <row r="83" spans="1:4" x14ac:dyDescent="0.25">
      <c r="A83" s="908"/>
      <c r="B83" s="336">
        <v>1.9</v>
      </c>
      <c r="C83" s="693">
        <v>1.99</v>
      </c>
      <c r="D83" s="703">
        <f>CEILING(D37/2,0.5)</f>
        <v>8.5</v>
      </c>
    </row>
    <row r="84" spans="1:4" x14ac:dyDescent="0.25">
      <c r="A84" s="909" t="s">
        <v>311</v>
      </c>
      <c r="B84" s="337">
        <v>2</v>
      </c>
      <c r="C84" s="700">
        <v>2</v>
      </c>
      <c r="D84" s="701">
        <v>-2.5</v>
      </c>
    </row>
    <row r="85" spans="1:4" x14ac:dyDescent="0.25">
      <c r="A85" s="910"/>
      <c r="B85" s="334">
        <v>2.0099999999999998</v>
      </c>
      <c r="C85" s="691">
        <v>2.09</v>
      </c>
      <c r="D85" s="702">
        <v>0</v>
      </c>
    </row>
    <row r="86" spans="1:4" x14ac:dyDescent="0.25">
      <c r="A86" s="910"/>
      <c r="B86" s="335">
        <v>2.1</v>
      </c>
      <c r="C86" s="572">
        <v>2.2400000000000002</v>
      </c>
      <c r="D86" s="703">
        <v>-2</v>
      </c>
    </row>
    <row r="87" spans="1:4" x14ac:dyDescent="0.25">
      <c r="A87" s="910"/>
      <c r="B87" s="335">
        <v>2.25</v>
      </c>
      <c r="C87" s="572">
        <v>2.4900000000000002</v>
      </c>
      <c r="D87" s="703">
        <f>CEILING(D41/2,0.5)</f>
        <v>2</v>
      </c>
    </row>
    <row r="88" spans="1:4" x14ac:dyDescent="0.25">
      <c r="A88" s="910"/>
      <c r="B88" s="335">
        <v>2.5</v>
      </c>
      <c r="C88" s="572">
        <v>2.69</v>
      </c>
      <c r="D88" s="703">
        <f>IF(CEILING(D42/2,0.5)=D87,CEILING(D42/2,0.5)+0.5,CEILING(D42/2,0.5))</f>
        <v>6.5</v>
      </c>
    </row>
    <row r="89" spans="1:4" x14ac:dyDescent="0.25">
      <c r="A89" s="910"/>
      <c r="B89" s="335">
        <v>2.7</v>
      </c>
      <c r="C89" s="572">
        <v>2.79</v>
      </c>
      <c r="D89" s="703">
        <f>IF(CEILING(D43/2,0.5)=D88,CEILING(D43/2,0.5)+0.5,CEILING(D43/2,0.5))</f>
        <v>7.5</v>
      </c>
    </row>
    <row r="90" spans="1:4" x14ac:dyDescent="0.25">
      <c r="A90" s="910"/>
      <c r="B90" s="335">
        <v>2.8</v>
      </c>
      <c r="C90" s="572">
        <v>2.89</v>
      </c>
      <c r="D90" s="703">
        <f>IF(CEILING(D44/2,0.5)=D89,CEILING(D44/2,0.5)+0.5,CEILING(D44/2,0.5))</f>
        <v>8</v>
      </c>
    </row>
    <row r="91" spans="1:4" x14ac:dyDescent="0.25">
      <c r="A91" s="911"/>
      <c r="B91" s="336">
        <v>2.9</v>
      </c>
      <c r="C91" s="693">
        <v>2.99</v>
      </c>
      <c r="D91" s="704">
        <f>IF(CEILING(D45/2,0.5)=D90,CEILING(D45/2,0.5)+0.5,CEILING(D45/2,0.5))</f>
        <v>8.5</v>
      </c>
    </row>
  </sheetData>
  <sheetProtection algorithmName="SHA-512" hashValue="RrcJ5K9PgOiVMwEYWSpcbKdw3sLQvFalSjdZw52hnhwiXxD55W+EHex4WE0mQjg4vo0sOILkNxxQuCL3K7xbJw==" saltValue="EMOCV5M8+bjuLwEq2CDh7w==" spinCount="100000" sheet="1" objects="1" scenarios="1" autoFilter="0"/>
  <mergeCells count="24">
    <mergeCell ref="A73:A79"/>
    <mergeCell ref="A80:A83"/>
    <mergeCell ref="A84:A91"/>
    <mergeCell ref="A47:L47"/>
    <mergeCell ref="D48:K48"/>
    <mergeCell ref="A50:A56"/>
    <mergeCell ref="A57:A60"/>
    <mergeCell ref="A61:A68"/>
    <mergeCell ref="A1:L1"/>
    <mergeCell ref="AB1:AM1"/>
    <mergeCell ref="N4:N11"/>
    <mergeCell ref="N31:N38"/>
    <mergeCell ref="R2:Y2"/>
    <mergeCell ref="AE2:AL2"/>
    <mergeCell ref="AB4:AB10"/>
    <mergeCell ref="AB11:AB14"/>
    <mergeCell ref="AB15:AB22"/>
    <mergeCell ref="A27:A33"/>
    <mergeCell ref="A34:A37"/>
    <mergeCell ref="A38:A45"/>
    <mergeCell ref="D2:K2"/>
    <mergeCell ref="A4:A10"/>
    <mergeCell ref="A11:A14"/>
    <mergeCell ref="A15:A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U15"/>
  <sheetViews>
    <sheetView workbookViewId="0">
      <selection activeCell="Q6" sqref="Q6"/>
    </sheetView>
  </sheetViews>
  <sheetFormatPr defaultRowHeight="15" x14ac:dyDescent="0.25"/>
  <cols>
    <col min="2" max="2" width="19.7109375" customWidth="1"/>
    <col min="4" max="4" width="11.28515625" hidden="1" customWidth="1"/>
    <col min="5" max="5" width="10.7109375" hidden="1" customWidth="1"/>
    <col min="6" max="6" width="14" customWidth="1"/>
    <col min="7" max="8" width="9.7109375" bestFit="1" customWidth="1"/>
    <col min="9" max="9" width="9" bestFit="1" customWidth="1"/>
    <col min="10" max="10" width="9.7109375" bestFit="1" customWidth="1"/>
    <col min="18" max="18" width="10.28515625" customWidth="1"/>
    <col min="19" max="19" width="11" customWidth="1"/>
    <col min="20" max="20" width="11.28515625" customWidth="1"/>
    <col min="21" max="21" width="13.28515625" customWidth="1"/>
  </cols>
  <sheetData>
    <row r="1" spans="2:21" x14ac:dyDescent="0.3">
      <c r="B1" s="1" t="s">
        <v>1093</v>
      </c>
      <c r="Q1" s="1" t="s">
        <v>1117</v>
      </c>
    </row>
    <row r="3" spans="2:21" x14ac:dyDescent="0.3">
      <c r="D3" s="915" t="s">
        <v>1090</v>
      </c>
      <c r="E3" s="915"/>
      <c r="F3" t="s">
        <v>1089</v>
      </c>
    </row>
    <row r="4" spans="2:21" x14ac:dyDescent="0.3">
      <c r="C4" s="560" t="s">
        <v>167</v>
      </c>
      <c r="D4" s="560" t="s">
        <v>14</v>
      </c>
      <c r="E4" s="560" t="s">
        <v>15</v>
      </c>
      <c r="F4" s="560"/>
      <c r="G4" s="560">
        <v>1</v>
      </c>
      <c r="H4" s="560">
        <v>2</v>
      </c>
      <c r="I4" s="560">
        <v>3</v>
      </c>
      <c r="J4" s="560">
        <v>4</v>
      </c>
      <c r="K4" s="560">
        <v>5</v>
      </c>
      <c r="L4" s="560">
        <v>6</v>
      </c>
      <c r="M4" s="560">
        <v>7</v>
      </c>
      <c r="N4" s="560">
        <v>8</v>
      </c>
      <c r="O4" s="560">
        <v>9</v>
      </c>
      <c r="Q4" t="s">
        <v>1116</v>
      </c>
    </row>
    <row r="5" spans="2:21" x14ac:dyDescent="0.3">
      <c r="B5" s="564" t="s">
        <v>1088</v>
      </c>
      <c r="C5" s="565" t="s">
        <v>188</v>
      </c>
      <c r="D5" s="565"/>
      <c r="E5" s="565"/>
      <c r="F5" s="566"/>
      <c r="G5" s="567"/>
      <c r="H5" s="567"/>
      <c r="I5" s="567"/>
      <c r="J5" s="567"/>
      <c r="K5" s="567"/>
      <c r="L5" s="567"/>
      <c r="M5" s="568"/>
      <c r="N5" s="568"/>
      <c r="O5" s="569"/>
    </row>
    <row r="6" spans="2:21" x14ac:dyDescent="0.3">
      <c r="B6" s="570"/>
      <c r="C6" s="424"/>
      <c r="D6" s="424"/>
      <c r="E6" s="424"/>
      <c r="F6" s="571"/>
      <c r="G6" s="561"/>
      <c r="H6" s="561"/>
      <c r="I6" s="561"/>
      <c r="J6" s="561"/>
      <c r="K6" s="561"/>
      <c r="L6" s="561"/>
      <c r="M6" s="562"/>
      <c r="N6" s="562"/>
      <c r="O6" s="563"/>
      <c r="Q6" s="591" t="s">
        <v>1123</v>
      </c>
      <c r="R6" s="565" t="s">
        <v>1113</v>
      </c>
      <c r="S6" s="565" t="s">
        <v>1114</v>
      </c>
      <c r="T6" s="565" t="s">
        <v>1118</v>
      </c>
      <c r="U6" s="592" t="s">
        <v>1115</v>
      </c>
    </row>
    <row r="7" spans="2:21" x14ac:dyDescent="0.3">
      <c r="B7" s="570"/>
      <c r="C7" s="424" t="s">
        <v>202</v>
      </c>
      <c r="D7" s="572">
        <v>0</v>
      </c>
      <c r="E7" s="573" t="s">
        <v>1087</v>
      </c>
      <c r="F7" s="571" t="s">
        <v>1085</v>
      </c>
      <c r="G7" s="576">
        <v>-0.5</v>
      </c>
      <c r="H7" s="576">
        <v>-0.5</v>
      </c>
      <c r="I7" s="576">
        <v>-0.5</v>
      </c>
      <c r="J7" s="576">
        <v>-0.5</v>
      </c>
      <c r="K7" s="576">
        <v>-0.05</v>
      </c>
      <c r="L7" s="576">
        <v>-0.5</v>
      </c>
      <c r="M7" s="577">
        <v>0</v>
      </c>
      <c r="N7" s="577">
        <v>0</v>
      </c>
      <c r="O7" s="578">
        <v>0</v>
      </c>
      <c r="Q7" s="557"/>
      <c r="R7" s="424" t="s">
        <v>1119</v>
      </c>
      <c r="S7" s="424" t="s">
        <v>1120</v>
      </c>
      <c r="T7" s="424" t="s">
        <v>1121</v>
      </c>
      <c r="U7" s="593" t="s">
        <v>1122</v>
      </c>
    </row>
    <row r="8" spans="2:21" x14ac:dyDescent="0.3">
      <c r="B8" s="570"/>
      <c r="C8" s="424"/>
      <c r="D8" s="424">
        <v>0.63</v>
      </c>
      <c r="E8" s="424" t="s">
        <v>1084</v>
      </c>
      <c r="F8" s="571" t="s">
        <v>1086</v>
      </c>
      <c r="G8" s="576">
        <v>1.5</v>
      </c>
      <c r="H8" s="576">
        <v>1.5</v>
      </c>
      <c r="I8" s="576">
        <v>1.5</v>
      </c>
      <c r="J8" s="576">
        <v>1.5</v>
      </c>
      <c r="K8" s="576">
        <v>1.5</v>
      </c>
      <c r="L8" s="576">
        <v>1.5</v>
      </c>
      <c r="M8" s="576">
        <v>1</v>
      </c>
      <c r="N8" s="577">
        <v>1</v>
      </c>
      <c r="O8" s="578">
        <v>0</v>
      </c>
      <c r="Q8" s="557" t="s">
        <v>1124</v>
      </c>
      <c r="R8" s="424">
        <v>10</v>
      </c>
      <c r="S8" s="424">
        <v>6</v>
      </c>
      <c r="T8" s="424">
        <v>16</v>
      </c>
      <c r="U8" s="593">
        <v>5</v>
      </c>
    </row>
    <row r="9" spans="2:21" x14ac:dyDescent="0.3">
      <c r="B9" s="570"/>
      <c r="C9" s="424" t="s">
        <v>215</v>
      </c>
      <c r="D9" s="424"/>
      <c r="E9" s="424"/>
      <c r="F9" s="571"/>
      <c r="G9" s="561"/>
      <c r="H9" s="561"/>
      <c r="I9" s="561"/>
      <c r="J9" s="561"/>
      <c r="K9" s="561"/>
      <c r="L9" s="561"/>
      <c r="M9" s="561"/>
      <c r="N9" s="562"/>
      <c r="O9" s="574"/>
      <c r="Q9" s="557" t="s">
        <v>1125</v>
      </c>
      <c r="R9" s="424">
        <v>14</v>
      </c>
      <c r="S9" s="424">
        <v>9</v>
      </c>
      <c r="T9" s="424">
        <v>10</v>
      </c>
      <c r="U9" s="593">
        <v>6</v>
      </c>
    </row>
    <row r="10" spans="2:21" x14ac:dyDescent="0.3">
      <c r="B10" s="575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5"/>
      <c r="Q10" s="557" t="s">
        <v>1126</v>
      </c>
      <c r="R10" s="424">
        <v>10</v>
      </c>
      <c r="S10" s="424">
        <v>7</v>
      </c>
      <c r="T10" s="424">
        <v>5</v>
      </c>
      <c r="U10" s="593">
        <v>6</v>
      </c>
    </row>
    <row r="11" spans="2:21" x14ac:dyDescent="0.3">
      <c r="Q11" s="557" t="s">
        <v>1127</v>
      </c>
      <c r="R11" s="424">
        <v>10</v>
      </c>
      <c r="S11" s="424">
        <v>5</v>
      </c>
      <c r="T11" s="424">
        <v>4</v>
      </c>
      <c r="U11" s="593">
        <v>5</v>
      </c>
    </row>
    <row r="12" spans="2:21" x14ac:dyDescent="0.3">
      <c r="B12" s="1" t="s">
        <v>1094</v>
      </c>
      <c r="Q12" s="557" t="s">
        <v>1128</v>
      </c>
      <c r="R12" s="424">
        <v>10</v>
      </c>
      <c r="S12" s="424">
        <v>6</v>
      </c>
      <c r="T12" s="424">
        <v>9</v>
      </c>
      <c r="U12" s="593">
        <v>6</v>
      </c>
    </row>
    <row r="13" spans="2:21" x14ac:dyDescent="0.3">
      <c r="Q13" s="558" t="s">
        <v>1129</v>
      </c>
      <c r="R13" s="594">
        <v>10</v>
      </c>
      <c r="S13" s="594">
        <v>6</v>
      </c>
      <c r="T13" s="594">
        <v>9</v>
      </c>
      <c r="U13" s="595">
        <v>6</v>
      </c>
    </row>
    <row r="14" spans="2:21" x14ac:dyDescent="0.3">
      <c r="B14" t="s">
        <v>1095</v>
      </c>
    </row>
    <row r="15" spans="2:21" x14ac:dyDescent="0.3">
      <c r="B15" t="s">
        <v>1096</v>
      </c>
    </row>
  </sheetData>
  <sheetProtection algorithmName="SHA-512" hashValue="8JyUGOPBgL2GdvH6KVzDnxQNcbYSdxRwZgeB7bsjI3bogW67lxda96uQ+HO6fnQw4BLFRP9uZRlo82RDH8cA8Q==" saltValue="iWpuLHhe26sjz2+/c0+PIQ==" spinCount="100000" sheet="1" objects="1" scenarios="1" autoFilter="0"/>
  <mergeCells count="1">
    <mergeCell ref="D3:E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7"/>
  <sheetViews>
    <sheetView workbookViewId="0">
      <selection activeCell="B22" sqref="B22"/>
    </sheetView>
  </sheetViews>
  <sheetFormatPr defaultRowHeight="15" x14ac:dyDescent="0.25"/>
  <cols>
    <col min="1" max="1" width="57" bestFit="1" customWidth="1"/>
  </cols>
  <sheetData>
    <row r="1" spans="1:2" x14ac:dyDescent="0.3">
      <c r="A1" s="1" t="s">
        <v>1478</v>
      </c>
    </row>
    <row r="3" spans="1:2" x14ac:dyDescent="0.3">
      <c r="A3" s="655" t="s">
        <v>1350</v>
      </c>
      <c r="B3" s="797" t="s">
        <v>1351</v>
      </c>
    </row>
    <row r="4" spans="1:2" x14ac:dyDescent="0.3">
      <c r="A4" s="300" t="s">
        <v>1352</v>
      </c>
      <c r="B4" s="797">
        <v>-1</v>
      </c>
    </row>
    <row r="5" spans="1:2" x14ac:dyDescent="0.3">
      <c r="A5" s="300" t="s">
        <v>1353</v>
      </c>
      <c r="B5" s="797">
        <v>-1</v>
      </c>
    </row>
    <row r="7" spans="1:2" x14ac:dyDescent="0.3">
      <c r="A7" s="688" t="s">
        <v>1354</v>
      </c>
    </row>
  </sheetData>
  <sheetProtection algorithmName="SHA-512" hashValue="gVHm6rdurgmbLmrlitGHfzWwrs7+qhGEwNH6Vb6P5h3zpEqKrYxQIHDhce0D4H/gT8eeasKPsCGtUfPvcvgebw==" saltValue="GF5DD8UpOC1tqMaAbP/GlA==" spinCount="100000" sheet="1" objects="1" scenarios="1" autoFilter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O9"/>
  <sheetViews>
    <sheetView workbookViewId="0">
      <selection activeCell="F20" sqref="F20"/>
    </sheetView>
  </sheetViews>
  <sheetFormatPr defaultRowHeight="15" x14ac:dyDescent="0.25"/>
  <cols>
    <col min="6" max="6" width="17.7109375" customWidth="1"/>
  </cols>
  <sheetData>
    <row r="2" spans="2:15" x14ac:dyDescent="0.3">
      <c r="B2" s="1" t="s">
        <v>1105</v>
      </c>
    </row>
    <row r="4" spans="2:15" x14ac:dyDescent="0.3">
      <c r="B4" s="920" t="s">
        <v>1091</v>
      </c>
      <c r="C4" s="920"/>
      <c r="D4" s="920"/>
      <c r="E4" s="920"/>
      <c r="F4" s="920"/>
      <c r="G4" s="560">
        <v>1</v>
      </c>
      <c r="H4" s="560">
        <v>2</v>
      </c>
      <c r="I4" s="560">
        <v>3</v>
      </c>
      <c r="J4" s="560">
        <v>4</v>
      </c>
      <c r="K4" s="560">
        <v>5</v>
      </c>
      <c r="L4" s="560">
        <v>6</v>
      </c>
      <c r="M4" s="560">
        <v>7</v>
      </c>
      <c r="N4" s="560">
        <v>8</v>
      </c>
      <c r="O4" s="560">
        <v>9</v>
      </c>
    </row>
    <row r="5" spans="2:15" x14ac:dyDescent="0.3">
      <c r="B5" s="916" t="s">
        <v>1106</v>
      </c>
      <c r="C5" s="917"/>
      <c r="D5" s="917"/>
      <c r="E5" s="917"/>
      <c r="F5" s="917"/>
      <c r="G5" s="242">
        <v>1</v>
      </c>
      <c r="H5" s="242">
        <v>1</v>
      </c>
      <c r="I5" s="242">
        <v>1</v>
      </c>
      <c r="J5" s="242">
        <v>1.5</v>
      </c>
      <c r="K5" s="242">
        <v>1.5</v>
      </c>
      <c r="L5" s="579">
        <v>1</v>
      </c>
      <c r="M5" s="579">
        <v>3</v>
      </c>
      <c r="N5" s="579">
        <v>0</v>
      </c>
      <c r="O5" s="580">
        <v>0</v>
      </c>
    </row>
    <row r="6" spans="2:15" x14ac:dyDescent="0.3">
      <c r="B6" s="918" t="s">
        <v>1092</v>
      </c>
      <c r="C6" s="919"/>
      <c r="D6" s="919"/>
      <c r="E6" s="919"/>
      <c r="F6" s="919"/>
      <c r="G6" s="581">
        <v>-1</v>
      </c>
      <c r="H6" s="581">
        <v>-1</v>
      </c>
      <c r="I6" s="581">
        <v>-1</v>
      </c>
      <c r="J6" s="581">
        <v>-1</v>
      </c>
      <c r="K6" s="581">
        <v>-1</v>
      </c>
      <c r="L6" s="581">
        <v>0</v>
      </c>
      <c r="M6" s="581">
        <v>0</v>
      </c>
      <c r="N6" s="581">
        <v>0</v>
      </c>
      <c r="O6" s="582">
        <v>0</v>
      </c>
    </row>
    <row r="8" spans="2:15" x14ac:dyDescent="0.3">
      <c r="B8" t="s">
        <v>1094</v>
      </c>
    </row>
    <row r="9" spans="2:15" x14ac:dyDescent="0.3">
      <c r="B9" t="s">
        <v>1097</v>
      </c>
    </row>
  </sheetData>
  <sheetProtection algorithmName="SHA-512" hashValue="d7c8geVwbwXoWNAMXCrWLkQNgQ4tQNtA5DL3Iuqpz0+S1K0sKR1oyTdmW9Remut1VnKRUkP4mGUCO6oqGcPN9g==" saltValue="vpA7mauJRn6gOeBfzeUlaQ==" spinCount="100000" sheet="1" objects="1" scenarios="1" autoFilter="0"/>
  <mergeCells count="3">
    <mergeCell ref="B5:F5"/>
    <mergeCell ref="B6:F6"/>
    <mergeCell ref="B4:F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D9"/>
  <sheetViews>
    <sheetView workbookViewId="0">
      <selection activeCell="D19" sqref="D19"/>
    </sheetView>
  </sheetViews>
  <sheetFormatPr defaultRowHeight="15" x14ac:dyDescent="0.25"/>
  <cols>
    <col min="2" max="2" width="10.42578125" customWidth="1"/>
  </cols>
  <sheetData>
    <row r="2" spans="2:4" x14ac:dyDescent="0.3">
      <c r="B2" s="1" t="s">
        <v>1141</v>
      </c>
    </row>
    <row r="4" spans="2:4" x14ac:dyDescent="0.3">
      <c r="B4" s="539" t="s">
        <v>1025</v>
      </c>
      <c r="C4" s="539" t="s">
        <v>188</v>
      </c>
      <c r="D4" s="539" t="s">
        <v>1026</v>
      </c>
    </row>
    <row r="5" spans="2:4" x14ac:dyDescent="0.3">
      <c r="B5" s="540">
        <v>0</v>
      </c>
      <c r="C5" s="541">
        <v>-7.0000000000000007E-2</v>
      </c>
      <c r="D5" s="541">
        <v>-7.0000000000000007E-2</v>
      </c>
    </row>
    <row r="6" spans="2:4" x14ac:dyDescent="0.3">
      <c r="B6" s="540">
        <v>1</v>
      </c>
      <c r="C6" s="541">
        <v>-7.0000000000000007E-2</v>
      </c>
      <c r="D6" s="541">
        <v>-7.0000000000000007E-2</v>
      </c>
    </row>
    <row r="7" spans="2:4" x14ac:dyDescent="0.3">
      <c r="B7" s="540">
        <v>1.5</v>
      </c>
      <c r="C7" s="541">
        <v>-7.0000000000000007E-2</v>
      </c>
      <c r="D7" s="541">
        <v>-7.0000000000000007E-2</v>
      </c>
    </row>
    <row r="8" spans="2:4" x14ac:dyDescent="0.3">
      <c r="B8" s="540">
        <v>2</v>
      </c>
      <c r="C8" s="541">
        <v>-7.0000000000000007E-2</v>
      </c>
      <c r="D8" s="541">
        <v>-7.0000000000000007E-2</v>
      </c>
    </row>
    <row r="9" spans="2:4" x14ac:dyDescent="0.3">
      <c r="B9" s="540">
        <v>3</v>
      </c>
      <c r="C9" s="541">
        <v>-7.0000000000000007E-2</v>
      </c>
      <c r="D9" s="541">
        <v>-7.0000000000000007E-2</v>
      </c>
    </row>
  </sheetData>
  <sheetProtection algorithmName="SHA-512" hashValue="b9QDmhijVhBP9z4UoTudSVLXeo9Z04DUu6uUvuTPx9aFqXsmMvU98hSCLslk2mLcu/RVAvVgTH1qhePqqfphRQ==" saltValue="ZW1rFmOv4NhGRFAGNkIJDQ==" spinCount="100000" sheet="1" objects="1" scenarios="1" autoFilter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1"/>
  <dimension ref="A1:Z185"/>
  <sheetViews>
    <sheetView topLeftCell="B3" workbookViewId="0"/>
  </sheetViews>
  <sheetFormatPr defaultRowHeight="15" x14ac:dyDescent="0.25"/>
  <cols>
    <col min="1" max="1" width="20.28515625" hidden="1" customWidth="1"/>
    <col min="2" max="2" width="12.7109375" customWidth="1"/>
    <col min="3" max="3" width="11.7109375" customWidth="1"/>
  </cols>
  <sheetData>
    <row r="1" spans="1:13" ht="14.45" hidden="1" x14ac:dyDescent="0.3">
      <c r="F1" s="33" t="s">
        <v>274</v>
      </c>
      <c r="G1" s="33" t="s">
        <v>280</v>
      </c>
      <c r="H1" s="33" t="s">
        <v>283</v>
      </c>
      <c r="I1" s="33" t="s">
        <v>286</v>
      </c>
      <c r="J1" s="33" t="s">
        <v>288</v>
      </c>
      <c r="K1" s="33" t="s">
        <v>290</v>
      </c>
      <c r="L1" s="33" t="s">
        <v>292</v>
      </c>
      <c r="M1" s="159" t="s">
        <v>293</v>
      </c>
    </row>
    <row r="2" spans="1:13" ht="14.45" hidden="1" x14ac:dyDescent="0.3"/>
    <row r="3" spans="1:13" ht="14.45" x14ac:dyDescent="0.3">
      <c r="F3" s="160"/>
    </row>
    <row r="4" spans="1:13" ht="14.45" x14ac:dyDescent="0.3">
      <c r="F4" s="161" t="s">
        <v>274</v>
      </c>
      <c r="G4" s="161" t="s">
        <v>280</v>
      </c>
      <c r="H4" s="161" t="s">
        <v>283</v>
      </c>
      <c r="I4" s="161" t="s">
        <v>286</v>
      </c>
      <c r="J4" s="161" t="s">
        <v>288</v>
      </c>
      <c r="K4" s="161" t="s">
        <v>290</v>
      </c>
      <c r="L4" s="161" t="s">
        <v>292</v>
      </c>
      <c r="M4" s="161" t="s">
        <v>293</v>
      </c>
    </row>
    <row r="5" spans="1:13" ht="14.45" x14ac:dyDescent="0.3">
      <c r="K5" s="928"/>
      <c r="L5" s="928"/>
      <c r="M5" s="928"/>
    </row>
    <row r="6" spans="1:13" x14ac:dyDescent="0.25">
      <c r="A6" t="str">
        <f>B6&amp;"/"&amp;C6&amp;"/"&amp;D6&amp;"/"&amp;E6</f>
        <v>1.000-1.199//EX/D</v>
      </c>
      <c r="B6" s="929" t="s">
        <v>301</v>
      </c>
      <c r="C6" s="162"/>
      <c r="D6" s="923" t="s">
        <v>188</v>
      </c>
      <c r="E6" s="158" t="s">
        <v>186</v>
      </c>
      <c r="F6" s="163">
        <v>3000</v>
      </c>
      <c r="G6" s="163">
        <v>2750</v>
      </c>
      <c r="H6" s="163">
        <v>2200</v>
      </c>
      <c r="I6" s="163"/>
      <c r="J6" s="163"/>
      <c r="K6" s="163"/>
      <c r="L6" s="163"/>
      <c r="M6" s="163"/>
    </row>
    <row r="7" spans="1:13" x14ac:dyDescent="0.25">
      <c r="A7" t="str">
        <f>B6&amp;"/"&amp;C6&amp;"/"&amp;D6&amp;"/"&amp;E7</f>
        <v>1.000-1.199//EX/E</v>
      </c>
      <c r="B7" s="921"/>
      <c r="C7" s="164"/>
      <c r="D7" s="924"/>
      <c r="E7" s="155" t="s">
        <v>213</v>
      </c>
      <c r="F7" s="163">
        <v>2950</v>
      </c>
      <c r="G7" s="163">
        <v>2700</v>
      </c>
      <c r="H7" s="163">
        <v>2200</v>
      </c>
      <c r="I7" s="163"/>
      <c r="J7" s="163"/>
      <c r="K7" s="163"/>
      <c r="L7" s="163"/>
      <c r="M7" s="163"/>
    </row>
    <row r="8" spans="1:13" x14ac:dyDescent="0.25">
      <c r="A8" t="str">
        <f>B6&amp;"/"&amp;C6&amp;"/"&amp;D6&amp;"/"&amp;E8</f>
        <v>1.000-1.199//EX/F</v>
      </c>
      <c r="B8" s="921"/>
      <c r="C8" s="164"/>
      <c r="D8" s="924"/>
      <c r="E8" s="155" t="s">
        <v>233</v>
      </c>
      <c r="F8" s="163">
        <v>2950</v>
      </c>
      <c r="G8" s="163">
        <v>2700</v>
      </c>
      <c r="H8" s="163">
        <v>2200</v>
      </c>
      <c r="I8" s="163"/>
      <c r="J8" s="163"/>
      <c r="K8" s="163"/>
      <c r="L8" s="163"/>
      <c r="M8" s="163"/>
    </row>
    <row r="9" spans="1:13" x14ac:dyDescent="0.25">
      <c r="A9" t="str">
        <f>B6&amp;"/"&amp;C6&amp;"/"&amp;D6&amp;"/"&amp;E9</f>
        <v>1.000-1.199//EX/G</v>
      </c>
      <c r="B9" s="921"/>
      <c r="C9" s="164"/>
      <c r="D9" s="924"/>
      <c r="E9" s="155" t="s">
        <v>215</v>
      </c>
      <c r="F9" s="163">
        <v>2850</v>
      </c>
      <c r="G9" s="163">
        <v>2625</v>
      </c>
      <c r="H9" s="163">
        <v>2150</v>
      </c>
      <c r="I9" s="163"/>
      <c r="J9" s="163"/>
      <c r="K9" s="163"/>
      <c r="L9" s="163"/>
      <c r="M9" s="163"/>
    </row>
    <row r="10" spans="1:13" x14ac:dyDescent="0.25">
      <c r="A10" t="str">
        <f>B6&amp;"/"&amp;C6&amp;"/"&amp;D6&amp;"/"&amp;E10</f>
        <v>1.000-1.199//EX/H</v>
      </c>
      <c r="B10" s="921"/>
      <c r="C10" s="164"/>
      <c r="D10" s="924"/>
      <c r="E10" s="155" t="s">
        <v>250</v>
      </c>
      <c r="F10" s="163">
        <v>2850</v>
      </c>
      <c r="G10" s="163">
        <v>2625</v>
      </c>
      <c r="H10" s="163">
        <v>2150</v>
      </c>
      <c r="I10" s="163"/>
      <c r="J10" s="163"/>
      <c r="K10" s="163"/>
      <c r="L10" s="163"/>
      <c r="M10" s="163"/>
    </row>
    <row r="11" spans="1:13" x14ac:dyDescent="0.25">
      <c r="A11" t="str">
        <f>B6&amp;"/"&amp;C6&amp;"/"&amp;D6&amp;"/"&amp;E11</f>
        <v>1.000-1.199//EX/I</v>
      </c>
      <c r="B11" s="921"/>
      <c r="C11" s="164"/>
      <c r="D11" s="924"/>
      <c r="E11" s="155" t="s">
        <v>258</v>
      </c>
      <c r="F11" s="163">
        <v>2850</v>
      </c>
      <c r="G11" s="163">
        <v>2625</v>
      </c>
      <c r="H11" s="163">
        <v>2150</v>
      </c>
      <c r="I11" s="163"/>
      <c r="J11" s="163"/>
      <c r="K11" s="163"/>
      <c r="L11" s="163"/>
      <c r="M11" s="163"/>
    </row>
    <row r="12" spans="1:13" x14ac:dyDescent="0.25">
      <c r="A12" t="str">
        <f>B6&amp;"/"&amp;C6&amp;"/"&amp;D6&amp;"/"&amp;E12</f>
        <v>1.000-1.199//EX/J</v>
      </c>
      <c r="B12" s="921"/>
      <c r="C12" s="164"/>
      <c r="D12" s="924"/>
      <c r="E12" s="155" t="s">
        <v>265</v>
      </c>
      <c r="F12" s="163">
        <v>2450</v>
      </c>
      <c r="G12" s="163">
        <v>2350</v>
      </c>
      <c r="H12" s="163">
        <v>2000</v>
      </c>
      <c r="I12" s="163"/>
      <c r="J12" s="163"/>
      <c r="K12" s="163"/>
      <c r="L12" s="163"/>
      <c r="M12" s="163"/>
    </row>
    <row r="13" spans="1:13" x14ac:dyDescent="0.25">
      <c r="A13" t="str">
        <f>B6&amp;"/"&amp;C6&amp;"/"&amp;D6&amp;"/"&amp;E13</f>
        <v>1.000-1.199//EX/K</v>
      </c>
      <c r="B13" s="921"/>
      <c r="C13" s="164"/>
      <c r="D13" s="924"/>
      <c r="E13" s="155" t="s">
        <v>273</v>
      </c>
      <c r="F13" s="163">
        <v>1750</v>
      </c>
      <c r="G13" s="163">
        <v>1650</v>
      </c>
      <c r="H13" s="163">
        <v>1375</v>
      </c>
      <c r="I13" s="163"/>
      <c r="J13" s="163"/>
      <c r="K13" s="163"/>
      <c r="L13" s="163"/>
      <c r="M13" s="163"/>
    </row>
    <row r="14" spans="1:13" x14ac:dyDescent="0.25">
      <c r="A14" t="str">
        <f>B6&amp;"/"&amp;C6&amp;"/"&amp;D6&amp;"/"&amp;E14</f>
        <v>1.000-1.199//EX/L</v>
      </c>
      <c r="B14" s="921"/>
      <c r="C14" s="164"/>
      <c r="D14" s="924"/>
      <c r="E14" s="155" t="s">
        <v>279</v>
      </c>
      <c r="F14" s="163">
        <v>1750</v>
      </c>
      <c r="G14" s="163">
        <v>1650</v>
      </c>
      <c r="H14" s="163">
        <v>1375</v>
      </c>
      <c r="I14" s="163"/>
      <c r="J14" s="163"/>
      <c r="K14" s="163"/>
      <c r="L14" s="163"/>
      <c r="M14" s="163"/>
    </row>
    <row r="15" spans="1:13" x14ac:dyDescent="0.25">
      <c r="A15" t="str">
        <f>B6&amp;"/"&amp;C6&amp;"/"&amp;D6&amp;"/"&amp;E15</f>
        <v>1.000-1.199//EX/M</v>
      </c>
      <c r="B15" s="921"/>
      <c r="C15" s="164"/>
      <c r="D15" s="924"/>
      <c r="E15" s="155" t="s">
        <v>285</v>
      </c>
      <c r="F15" s="163">
        <v>1675</v>
      </c>
      <c r="G15" s="163">
        <v>1550</v>
      </c>
      <c r="H15" s="163">
        <v>1300</v>
      </c>
      <c r="I15" s="163"/>
      <c r="J15" s="163"/>
      <c r="K15" s="163"/>
      <c r="L15" s="163"/>
      <c r="M15" s="163"/>
    </row>
    <row r="16" spans="1:13" x14ac:dyDescent="0.25">
      <c r="A16" t="str">
        <f>B6&amp;"/"&amp;C6&amp;"/"&amp;D6&amp;"/"&amp;E16</f>
        <v>1.000-1.199//EX/N</v>
      </c>
      <c r="B16" s="921"/>
      <c r="C16" s="164"/>
      <c r="D16" s="924"/>
      <c r="E16" s="155" t="s">
        <v>749</v>
      </c>
      <c r="F16" s="163"/>
      <c r="G16" s="163"/>
      <c r="H16" s="163"/>
      <c r="I16" s="163"/>
      <c r="J16" s="163"/>
      <c r="K16" s="163"/>
      <c r="L16" s="163"/>
      <c r="M16" s="163"/>
    </row>
    <row r="17" spans="1:13" x14ac:dyDescent="0.25">
      <c r="A17" t="str">
        <f>B6&amp;"/"&amp;C6&amp;"/"&amp;D6&amp;"/"&amp;E17</f>
        <v>1.000-1.199//EX/O</v>
      </c>
      <c r="B17" s="921"/>
      <c r="C17" s="164"/>
      <c r="D17" s="925"/>
      <c r="E17" s="155" t="s">
        <v>750</v>
      </c>
      <c r="F17" s="163"/>
      <c r="G17" s="163"/>
      <c r="H17" s="163"/>
      <c r="I17" s="163"/>
      <c r="J17" s="163"/>
      <c r="K17" s="163"/>
      <c r="L17" s="163"/>
      <c r="M17" s="163"/>
    </row>
    <row r="18" spans="1:13" x14ac:dyDescent="0.25">
      <c r="A18" t="str">
        <f>B6&amp;"/"&amp;C6&amp;"/"&amp;D18&amp;"/"&amp;E18</f>
        <v>1.000-1.199//VG/D</v>
      </c>
      <c r="B18" s="921"/>
      <c r="C18" s="164"/>
      <c r="D18" s="157" t="s">
        <v>202</v>
      </c>
      <c r="E18" s="158" t="s">
        <v>186</v>
      </c>
      <c r="F18" s="163">
        <v>2875</v>
      </c>
      <c r="G18" s="163">
        <v>2650</v>
      </c>
      <c r="H18" s="163">
        <v>2150</v>
      </c>
      <c r="I18" s="163">
        <v>1725</v>
      </c>
      <c r="J18" s="163"/>
      <c r="K18" s="163"/>
      <c r="L18" s="163"/>
      <c r="M18" s="163"/>
    </row>
    <row r="19" spans="1:13" x14ac:dyDescent="0.25">
      <c r="A19" t="str">
        <f>B6&amp;"/"&amp;C6&amp;"/"&amp;D18&amp;"/"&amp;E19</f>
        <v>1.000-1.199//VG/E</v>
      </c>
      <c r="B19" s="921"/>
      <c r="C19" s="164"/>
      <c r="D19" s="154"/>
      <c r="E19" s="155" t="s">
        <v>213</v>
      </c>
      <c r="F19" s="163">
        <v>2825</v>
      </c>
      <c r="G19" s="163">
        <v>2600</v>
      </c>
      <c r="H19" s="163">
        <v>2150</v>
      </c>
      <c r="I19" s="163">
        <v>1725</v>
      </c>
      <c r="J19" s="163"/>
      <c r="K19" s="163"/>
      <c r="L19" s="163"/>
      <c r="M19" s="163"/>
    </row>
    <row r="20" spans="1:13" x14ac:dyDescent="0.25">
      <c r="A20" t="str">
        <f>B6&amp;"/"&amp;C6&amp;"/"&amp;D18&amp;"/"&amp;E20</f>
        <v>1.000-1.199//VG/F</v>
      </c>
      <c r="B20" s="921"/>
      <c r="C20" s="164"/>
      <c r="D20" s="156"/>
      <c r="E20" s="155" t="s">
        <v>233</v>
      </c>
      <c r="F20" s="163">
        <v>2825</v>
      </c>
      <c r="G20" s="163">
        <v>2600</v>
      </c>
      <c r="H20" s="163">
        <v>2150</v>
      </c>
      <c r="I20" s="163">
        <v>1725</v>
      </c>
      <c r="J20" s="163"/>
      <c r="K20" s="163"/>
      <c r="L20" s="163"/>
      <c r="M20" s="163"/>
    </row>
    <row r="21" spans="1:13" x14ac:dyDescent="0.25">
      <c r="A21" t="str">
        <f>B6&amp;"/"&amp;C6&amp;"/"&amp;D18&amp;"/"&amp;E21</f>
        <v>1.000-1.199//VG/G</v>
      </c>
      <c r="B21" s="921"/>
      <c r="C21" s="164"/>
      <c r="D21" s="156"/>
      <c r="E21" s="155" t="s">
        <v>215</v>
      </c>
      <c r="F21" s="163">
        <v>2750</v>
      </c>
      <c r="G21" s="163">
        <v>2525</v>
      </c>
      <c r="H21" s="163">
        <v>2100</v>
      </c>
      <c r="I21" s="163">
        <v>1675</v>
      </c>
      <c r="J21" s="163"/>
      <c r="K21" s="163"/>
      <c r="L21" s="163"/>
      <c r="M21" s="163"/>
    </row>
    <row r="22" spans="1:13" x14ac:dyDescent="0.25">
      <c r="A22" t="str">
        <f>B6&amp;"/"&amp;C6&amp;"/"&amp;D18&amp;"/"&amp;E22</f>
        <v>1.000-1.199//VG/H</v>
      </c>
      <c r="B22" s="921"/>
      <c r="C22" s="164"/>
      <c r="D22" s="156"/>
      <c r="E22" s="155" t="s">
        <v>250</v>
      </c>
      <c r="F22" s="163">
        <v>2750</v>
      </c>
      <c r="G22" s="163">
        <v>2525</v>
      </c>
      <c r="H22" s="163">
        <v>2100</v>
      </c>
      <c r="I22" s="163">
        <v>1675</v>
      </c>
      <c r="J22" s="163"/>
      <c r="K22" s="163"/>
      <c r="L22" s="163"/>
      <c r="M22" s="163"/>
    </row>
    <row r="23" spans="1:13" x14ac:dyDescent="0.25">
      <c r="A23" t="str">
        <f>B6&amp;"/"&amp;C6&amp;"/"&amp;D18&amp;"/"&amp;E23</f>
        <v>1.000-1.199//VG/I</v>
      </c>
      <c r="B23" s="921"/>
      <c r="C23" s="164"/>
      <c r="D23" s="156"/>
      <c r="E23" s="155" t="s">
        <v>258</v>
      </c>
      <c r="F23" s="163">
        <v>2750</v>
      </c>
      <c r="G23" s="163">
        <v>2525</v>
      </c>
      <c r="H23" s="163">
        <v>2100</v>
      </c>
      <c r="I23" s="163">
        <v>1675</v>
      </c>
      <c r="J23" s="163"/>
      <c r="K23" s="163"/>
      <c r="L23" s="163"/>
      <c r="M23" s="163"/>
    </row>
    <row r="24" spans="1:13" x14ac:dyDescent="0.25">
      <c r="A24" t="str">
        <f>B6&amp;"/"&amp;C6&amp;"/"&amp;D18&amp;"/"&amp;E24</f>
        <v>1.000-1.199//VG/J</v>
      </c>
      <c r="B24" s="921"/>
      <c r="C24" s="164"/>
      <c r="D24" s="156"/>
      <c r="E24" s="155" t="s">
        <v>265</v>
      </c>
      <c r="F24" s="163">
        <v>2375</v>
      </c>
      <c r="G24" s="163">
        <v>2275</v>
      </c>
      <c r="H24" s="163">
        <v>1950</v>
      </c>
      <c r="I24" s="163">
        <v>1550</v>
      </c>
      <c r="J24" s="163"/>
      <c r="K24" s="163"/>
      <c r="L24" s="163"/>
      <c r="M24" s="163"/>
    </row>
    <row r="25" spans="1:13" x14ac:dyDescent="0.25">
      <c r="A25" t="str">
        <f>B6&amp;"/"&amp;C6&amp;"/"&amp;D18&amp;"/"&amp;E25</f>
        <v>1.000-1.199//VG/K</v>
      </c>
      <c r="B25" s="921"/>
      <c r="C25" s="164"/>
      <c r="D25" s="165"/>
      <c r="E25" s="155" t="s">
        <v>273</v>
      </c>
      <c r="F25" s="163">
        <v>1700</v>
      </c>
      <c r="G25" s="163">
        <v>1600</v>
      </c>
      <c r="H25" s="163">
        <v>1350</v>
      </c>
      <c r="I25" s="163">
        <v>1175</v>
      </c>
      <c r="J25" s="163"/>
      <c r="K25" s="163"/>
      <c r="L25" s="163"/>
      <c r="M25" s="163"/>
    </row>
    <row r="26" spans="1:13" x14ac:dyDescent="0.25">
      <c r="A26" t="str">
        <f>B6&amp;"/"&amp;C6&amp;"/"&amp;D18&amp;"/"&amp;E26</f>
        <v>1.000-1.199//VG/L</v>
      </c>
      <c r="B26" s="921"/>
      <c r="C26" s="164"/>
      <c r="D26" s="165"/>
      <c r="E26" s="155" t="s">
        <v>279</v>
      </c>
      <c r="F26" s="163">
        <v>1700</v>
      </c>
      <c r="G26" s="163">
        <v>1600</v>
      </c>
      <c r="H26" s="163">
        <v>1350</v>
      </c>
      <c r="I26" s="163">
        <v>1175</v>
      </c>
      <c r="J26" s="163"/>
      <c r="K26" s="163"/>
      <c r="L26" s="163"/>
      <c r="M26" s="163"/>
    </row>
    <row r="27" spans="1:13" x14ac:dyDescent="0.25">
      <c r="A27" t="str">
        <f>B6&amp;"/"&amp;C6&amp;"/"&amp;D18&amp;"/"&amp;E27</f>
        <v>1.000-1.199//VG/M</v>
      </c>
      <c r="B27" s="921"/>
      <c r="C27" s="164"/>
      <c r="D27" s="165"/>
      <c r="E27" s="155" t="s">
        <v>285</v>
      </c>
      <c r="F27" s="163">
        <v>1625</v>
      </c>
      <c r="G27" s="163">
        <v>1500</v>
      </c>
      <c r="H27" s="163">
        <v>1275</v>
      </c>
      <c r="I27" s="163">
        <v>1125</v>
      </c>
      <c r="J27" s="163"/>
      <c r="K27" s="163"/>
      <c r="L27" s="163"/>
      <c r="M27" s="163"/>
    </row>
    <row r="28" spans="1:13" x14ac:dyDescent="0.25">
      <c r="A28" t="str">
        <f>B6&amp;"/"&amp;C6&amp;"/"&amp;D18&amp;"/"&amp;E28</f>
        <v>1.000-1.199//VG/N</v>
      </c>
      <c r="B28" s="921"/>
      <c r="C28" s="164"/>
      <c r="D28" s="165"/>
      <c r="E28" s="155" t="s">
        <v>749</v>
      </c>
      <c r="F28" s="163"/>
      <c r="G28" s="163"/>
      <c r="H28" s="163"/>
      <c r="I28" s="163"/>
      <c r="J28" s="163"/>
      <c r="K28" s="163"/>
      <c r="L28" s="163"/>
      <c r="M28" s="163"/>
    </row>
    <row r="29" spans="1:13" x14ac:dyDescent="0.25">
      <c r="A29" t="str">
        <f>B6&amp;"/"&amp;C6&amp;"/"&amp;D18&amp;"/"&amp;E29</f>
        <v>1.000-1.199//VG/O</v>
      </c>
      <c r="B29" s="921"/>
      <c r="C29" s="164"/>
      <c r="D29" s="165"/>
      <c r="E29" s="155" t="s">
        <v>750</v>
      </c>
      <c r="F29" s="163"/>
      <c r="G29" s="163"/>
      <c r="H29" s="163"/>
      <c r="I29" s="163"/>
      <c r="J29" s="163"/>
      <c r="K29" s="163"/>
      <c r="L29" s="163"/>
      <c r="M29" s="163"/>
    </row>
    <row r="30" spans="1:13" x14ac:dyDescent="0.25">
      <c r="A30" t="str">
        <f>B6&amp;"/"&amp;C6&amp;"/"&amp;D30&amp;"/"&amp;E30</f>
        <v>1.000-1.199//Good/D</v>
      </c>
      <c r="B30" s="921"/>
      <c r="C30" s="164"/>
      <c r="D30" s="157" t="s">
        <v>765</v>
      </c>
      <c r="E30" s="158" t="s">
        <v>186</v>
      </c>
      <c r="F30" s="163">
        <v>2775</v>
      </c>
      <c r="G30" s="163">
        <v>2575</v>
      </c>
      <c r="H30" s="163">
        <v>2100</v>
      </c>
      <c r="I30" s="163">
        <v>1675</v>
      </c>
      <c r="J30" s="163">
        <v>1150</v>
      </c>
      <c r="K30" s="163">
        <v>825</v>
      </c>
      <c r="L30" s="163">
        <v>600</v>
      </c>
      <c r="M30" s="163">
        <v>325</v>
      </c>
    </row>
    <row r="31" spans="1:13" x14ac:dyDescent="0.25">
      <c r="A31" t="str">
        <f>B6&amp;"/"&amp;C6&amp;"/"&amp;D30&amp;"/"&amp;E31</f>
        <v>1.000-1.199//Good/E</v>
      </c>
      <c r="B31" s="921"/>
      <c r="C31" s="164"/>
      <c r="D31" s="154"/>
      <c r="E31" s="155" t="s">
        <v>213</v>
      </c>
      <c r="F31" s="163">
        <v>2750</v>
      </c>
      <c r="G31" s="163">
        <v>2525</v>
      </c>
      <c r="H31" s="163">
        <v>2100</v>
      </c>
      <c r="I31" s="163">
        <v>1675</v>
      </c>
      <c r="J31" s="163">
        <v>1150</v>
      </c>
      <c r="K31" s="163">
        <v>825</v>
      </c>
      <c r="L31" s="163">
        <v>600</v>
      </c>
      <c r="M31" s="163">
        <v>325</v>
      </c>
    </row>
    <row r="32" spans="1:13" x14ac:dyDescent="0.25">
      <c r="A32" t="str">
        <f>B6&amp;"/"&amp;C6&amp;"/"&amp;D30&amp;"/"&amp;E32</f>
        <v>1.000-1.199//Good/F</v>
      </c>
      <c r="B32" s="921"/>
      <c r="C32" s="164"/>
      <c r="D32" s="156"/>
      <c r="E32" s="155" t="s">
        <v>233</v>
      </c>
      <c r="F32" s="163">
        <v>2750</v>
      </c>
      <c r="G32" s="163">
        <v>2525</v>
      </c>
      <c r="H32" s="163">
        <v>2100</v>
      </c>
      <c r="I32" s="163">
        <v>1675</v>
      </c>
      <c r="J32" s="163">
        <v>1150</v>
      </c>
      <c r="K32" s="163">
        <v>825</v>
      </c>
      <c r="L32" s="163">
        <v>600</v>
      </c>
      <c r="M32" s="163">
        <v>325</v>
      </c>
    </row>
    <row r="33" spans="1:13" x14ac:dyDescent="0.25">
      <c r="A33" t="str">
        <f>B6&amp;"/"&amp;C6&amp;"/"&amp;D30&amp;"/"&amp;E33</f>
        <v>1.000-1.199//Good/G</v>
      </c>
      <c r="B33" s="921"/>
      <c r="C33" s="164"/>
      <c r="D33" s="156"/>
      <c r="E33" s="155" t="s">
        <v>215</v>
      </c>
      <c r="F33" s="163">
        <v>2675</v>
      </c>
      <c r="G33" s="163">
        <v>2450</v>
      </c>
      <c r="H33" s="163">
        <v>2050</v>
      </c>
      <c r="I33" s="163">
        <v>1650</v>
      </c>
      <c r="J33" s="163">
        <v>1150</v>
      </c>
      <c r="K33" s="163">
        <v>825</v>
      </c>
      <c r="L33" s="163">
        <v>600</v>
      </c>
      <c r="M33" s="163">
        <v>325</v>
      </c>
    </row>
    <row r="34" spans="1:13" x14ac:dyDescent="0.25">
      <c r="A34" t="str">
        <f>B6&amp;"/"&amp;C6&amp;"/"&amp;D30&amp;"/"&amp;E34</f>
        <v>1.000-1.199//Good/H</v>
      </c>
      <c r="B34" s="921"/>
      <c r="C34" s="164"/>
      <c r="D34" s="156"/>
      <c r="E34" s="155" t="s">
        <v>250</v>
      </c>
      <c r="F34" s="163">
        <v>2675</v>
      </c>
      <c r="G34" s="163">
        <v>2450</v>
      </c>
      <c r="H34" s="163">
        <v>2050</v>
      </c>
      <c r="I34" s="163">
        <v>1650</v>
      </c>
      <c r="J34" s="163">
        <v>1150</v>
      </c>
      <c r="K34" s="163">
        <v>825</v>
      </c>
      <c r="L34" s="163">
        <v>600</v>
      </c>
      <c r="M34" s="163">
        <v>325</v>
      </c>
    </row>
    <row r="35" spans="1:13" x14ac:dyDescent="0.25">
      <c r="A35" t="str">
        <f>B6&amp;"/"&amp;C6&amp;"/"&amp;D30&amp;"/"&amp;E35</f>
        <v>1.000-1.199//Good/I</v>
      </c>
      <c r="B35" s="921"/>
      <c r="C35" s="164"/>
      <c r="D35" s="156"/>
      <c r="E35" s="155" t="s">
        <v>258</v>
      </c>
      <c r="F35" s="163">
        <v>2675</v>
      </c>
      <c r="G35" s="163">
        <v>2450</v>
      </c>
      <c r="H35" s="163">
        <v>2050</v>
      </c>
      <c r="I35" s="163">
        <v>1650</v>
      </c>
      <c r="J35" s="163">
        <v>1150</v>
      </c>
      <c r="K35" s="163">
        <v>825</v>
      </c>
      <c r="L35" s="163">
        <v>600</v>
      </c>
      <c r="M35" s="163">
        <v>325</v>
      </c>
    </row>
    <row r="36" spans="1:13" x14ac:dyDescent="0.25">
      <c r="A36" t="str">
        <f>B6&amp;"/"&amp;C6&amp;"/"&amp;D30&amp;"/"&amp;E36</f>
        <v>1.000-1.199//Good/J</v>
      </c>
      <c r="B36" s="921"/>
      <c r="C36" s="164"/>
      <c r="D36" s="156"/>
      <c r="E36" s="155" t="s">
        <v>265</v>
      </c>
      <c r="F36" s="163">
        <v>2300</v>
      </c>
      <c r="G36" s="163">
        <v>2200</v>
      </c>
      <c r="H36" s="163">
        <v>1900</v>
      </c>
      <c r="I36" s="163">
        <v>1500</v>
      </c>
      <c r="J36" s="163">
        <v>1100</v>
      </c>
      <c r="K36" s="163">
        <v>800</v>
      </c>
      <c r="L36" s="163">
        <v>600</v>
      </c>
      <c r="M36" s="163">
        <v>325</v>
      </c>
    </row>
    <row r="37" spans="1:13" x14ac:dyDescent="0.25">
      <c r="A37" t="str">
        <f>B6&amp;"/"&amp;C6&amp;"/"&amp;D30&amp;"/"&amp;E37</f>
        <v>1.000-1.199//Good/K</v>
      </c>
      <c r="B37" s="921"/>
      <c r="C37" s="164"/>
      <c r="D37" s="165"/>
      <c r="E37" s="155" t="s">
        <v>273</v>
      </c>
      <c r="F37" s="163">
        <v>1650</v>
      </c>
      <c r="G37" s="163">
        <v>1550</v>
      </c>
      <c r="H37" s="163">
        <v>1325</v>
      </c>
      <c r="I37" s="163">
        <v>1125</v>
      </c>
      <c r="J37" s="163">
        <v>825</v>
      </c>
      <c r="K37" s="163">
        <v>575</v>
      </c>
      <c r="L37" s="163">
        <v>375</v>
      </c>
      <c r="M37" s="163">
        <v>225</v>
      </c>
    </row>
    <row r="38" spans="1:13" x14ac:dyDescent="0.25">
      <c r="A38" t="str">
        <f>B6&amp;"/"&amp;C6&amp;"/"&amp;D30&amp;"/"&amp;E38</f>
        <v>1.000-1.199//Good/L</v>
      </c>
      <c r="B38" s="921"/>
      <c r="C38" s="164"/>
      <c r="D38" s="165"/>
      <c r="E38" s="155" t="s">
        <v>279</v>
      </c>
      <c r="F38" s="163">
        <v>1650</v>
      </c>
      <c r="G38" s="163">
        <v>1550</v>
      </c>
      <c r="H38" s="163">
        <v>1325</v>
      </c>
      <c r="I38" s="163">
        <v>1125</v>
      </c>
      <c r="J38" s="163">
        <v>825</v>
      </c>
      <c r="K38" s="163">
        <v>575</v>
      </c>
      <c r="L38" s="163">
        <v>375</v>
      </c>
      <c r="M38" s="163">
        <v>225</v>
      </c>
    </row>
    <row r="39" spans="1:13" x14ac:dyDescent="0.25">
      <c r="A39" t="str">
        <f>B6&amp;"/"&amp;C6&amp;"/"&amp;D30&amp;"/"&amp;E39</f>
        <v>1.000-1.199//Good/M</v>
      </c>
      <c r="B39" s="921"/>
      <c r="C39" s="164"/>
      <c r="D39" s="165"/>
      <c r="E39" s="155" t="s">
        <v>285</v>
      </c>
      <c r="F39" s="163">
        <v>1650</v>
      </c>
      <c r="G39" s="163">
        <v>1450</v>
      </c>
      <c r="H39" s="163">
        <v>1250</v>
      </c>
      <c r="I39" s="163">
        <v>1100</v>
      </c>
      <c r="J39" s="163">
        <v>825</v>
      </c>
      <c r="K39" s="163">
        <v>575</v>
      </c>
      <c r="L39" s="163">
        <v>375</v>
      </c>
      <c r="M39" s="163">
        <v>225</v>
      </c>
    </row>
    <row r="40" spans="1:13" x14ac:dyDescent="0.25">
      <c r="A40" t="str">
        <f>B6&amp;"/"&amp;C6&amp;"/"&amp;D30&amp;"/"&amp;E40</f>
        <v>1.000-1.199//Good/N</v>
      </c>
      <c r="B40" s="921"/>
      <c r="C40" s="164"/>
      <c r="D40" s="165"/>
      <c r="E40" s="155" t="s">
        <v>749</v>
      </c>
      <c r="F40" s="163"/>
      <c r="G40" s="163"/>
      <c r="H40" s="163"/>
      <c r="I40" s="163"/>
      <c r="J40" s="163"/>
      <c r="K40" s="163"/>
      <c r="L40" s="163"/>
      <c r="M40" s="163"/>
    </row>
    <row r="41" spans="1:13" x14ac:dyDescent="0.25">
      <c r="A41" t="str">
        <f>B6&amp;"/"&amp;C6&amp;"/"&amp;D30&amp;"/"&amp;E41</f>
        <v>1.000-1.199//Good/O</v>
      </c>
      <c r="B41" s="921"/>
      <c r="C41" s="164"/>
      <c r="D41" s="165"/>
      <c r="E41" s="155" t="s">
        <v>750</v>
      </c>
      <c r="F41" s="163"/>
      <c r="G41" s="163"/>
      <c r="H41" s="163"/>
      <c r="I41" s="163"/>
      <c r="J41" s="163"/>
      <c r="K41" s="163"/>
      <c r="L41" s="163"/>
      <c r="M41" s="163"/>
    </row>
    <row r="42" spans="1:13" x14ac:dyDescent="0.25">
      <c r="A42" t="str">
        <f>B42&amp;"/"&amp;C42&amp;"/"&amp;D42&amp;"/"&amp;E42</f>
        <v>1.200-1.499//EX/D</v>
      </c>
      <c r="B42" s="921" t="s">
        <v>766</v>
      </c>
      <c r="C42" s="164"/>
      <c r="D42" s="923" t="s">
        <v>188</v>
      </c>
      <c r="E42" s="158" t="s">
        <v>186</v>
      </c>
      <c r="F42" s="163">
        <v>3200</v>
      </c>
      <c r="G42" s="163">
        <v>2875</v>
      </c>
      <c r="H42" s="163">
        <v>2250</v>
      </c>
      <c r="I42" s="163"/>
      <c r="J42" s="163"/>
      <c r="K42" s="163"/>
      <c r="L42" s="163"/>
      <c r="M42" s="163"/>
    </row>
    <row r="43" spans="1:13" x14ac:dyDescent="0.25">
      <c r="A43" t="str">
        <f>B42&amp;"/"&amp;C42&amp;"/"&amp;D42&amp;"/"&amp;E43</f>
        <v>1.200-1.499//EX/E</v>
      </c>
      <c r="B43" s="921"/>
      <c r="C43" s="164"/>
      <c r="D43" s="924"/>
      <c r="E43" s="155" t="s">
        <v>213</v>
      </c>
      <c r="F43" s="163">
        <v>3125</v>
      </c>
      <c r="G43" s="163">
        <v>2825</v>
      </c>
      <c r="H43" s="163">
        <v>2250</v>
      </c>
      <c r="I43" s="163"/>
      <c r="J43" s="163"/>
      <c r="K43" s="163"/>
      <c r="L43" s="163"/>
      <c r="M43" s="163"/>
    </row>
    <row r="44" spans="1:13" x14ac:dyDescent="0.25">
      <c r="A44" t="str">
        <f>B42&amp;"/"&amp;C42&amp;"/"&amp;D42&amp;"/"&amp;E44</f>
        <v>1.200-1.499//EX/F</v>
      </c>
      <c r="B44" s="921"/>
      <c r="C44" s="164"/>
      <c r="D44" s="924"/>
      <c r="E44" s="155" t="s">
        <v>233</v>
      </c>
      <c r="F44" s="163">
        <v>3125</v>
      </c>
      <c r="G44" s="163">
        <v>2825</v>
      </c>
      <c r="H44" s="163">
        <v>2250</v>
      </c>
      <c r="I44" s="163"/>
      <c r="J44" s="163"/>
      <c r="K44" s="163"/>
      <c r="L44" s="163"/>
      <c r="M44" s="163"/>
    </row>
    <row r="45" spans="1:13" x14ac:dyDescent="0.25">
      <c r="A45" t="str">
        <f>B42&amp;"/"&amp;C42&amp;"/"&amp;D42&amp;"/"&amp;E45</f>
        <v>1.200-1.499//EX/G</v>
      </c>
      <c r="B45" s="921"/>
      <c r="C45" s="164"/>
      <c r="D45" s="924"/>
      <c r="E45" s="155" t="s">
        <v>215</v>
      </c>
      <c r="F45" s="163">
        <v>3000</v>
      </c>
      <c r="G45" s="163">
        <v>2750</v>
      </c>
      <c r="H45" s="163">
        <v>2200</v>
      </c>
      <c r="I45" s="163"/>
      <c r="J45" s="163"/>
      <c r="K45" s="163"/>
      <c r="L45" s="163"/>
      <c r="M45" s="163"/>
    </row>
    <row r="46" spans="1:13" x14ac:dyDescent="0.25">
      <c r="A46" t="str">
        <f>B42&amp;"/"&amp;C42&amp;"/"&amp;D42&amp;"/"&amp;E46</f>
        <v>1.200-1.499//EX/H</v>
      </c>
      <c r="B46" s="921"/>
      <c r="C46" s="164"/>
      <c r="D46" s="924"/>
      <c r="E46" s="155" t="s">
        <v>250</v>
      </c>
      <c r="F46" s="163">
        <v>3000</v>
      </c>
      <c r="G46" s="163">
        <v>2750</v>
      </c>
      <c r="H46" s="163">
        <v>2200</v>
      </c>
      <c r="I46" s="163"/>
      <c r="J46" s="163"/>
      <c r="K46" s="163"/>
      <c r="L46" s="163"/>
      <c r="M46" s="163"/>
    </row>
    <row r="47" spans="1:13" x14ac:dyDescent="0.25">
      <c r="A47" t="str">
        <f>B42&amp;"/"&amp;C42&amp;"/"&amp;D42&amp;"/"&amp;E47</f>
        <v>1.200-1.499//EX/I</v>
      </c>
      <c r="B47" s="921"/>
      <c r="C47" s="164"/>
      <c r="D47" s="924"/>
      <c r="E47" s="155" t="s">
        <v>258</v>
      </c>
      <c r="F47" s="163">
        <v>3000</v>
      </c>
      <c r="G47" s="163">
        <v>2750</v>
      </c>
      <c r="H47" s="163">
        <v>2200</v>
      </c>
      <c r="I47" s="163"/>
      <c r="J47" s="163"/>
      <c r="K47" s="163"/>
      <c r="L47" s="163"/>
      <c r="M47" s="163"/>
    </row>
    <row r="48" spans="1:13" x14ac:dyDescent="0.25">
      <c r="A48" t="str">
        <f>B42&amp;"/"&amp;C42&amp;"/"&amp;D42&amp;"/"&amp;E48</f>
        <v>1.200-1.499//EX/J</v>
      </c>
      <c r="B48" s="921"/>
      <c r="C48" s="164"/>
      <c r="D48" s="924"/>
      <c r="E48" s="155" t="s">
        <v>265</v>
      </c>
      <c r="F48" s="163">
        <v>2575</v>
      </c>
      <c r="G48" s="163">
        <v>2450</v>
      </c>
      <c r="H48" s="163">
        <v>2050</v>
      </c>
      <c r="I48" s="163"/>
      <c r="J48" s="163"/>
      <c r="K48" s="163"/>
      <c r="L48" s="163"/>
      <c r="M48" s="163"/>
    </row>
    <row r="49" spans="1:13" x14ac:dyDescent="0.25">
      <c r="A49" t="str">
        <f>B42&amp;"/"&amp;C42&amp;"/"&amp;D42&amp;"/"&amp;E49</f>
        <v>1.200-1.499//EX/K</v>
      </c>
      <c r="B49" s="921"/>
      <c r="C49" s="164"/>
      <c r="D49" s="924"/>
      <c r="E49" s="155" t="s">
        <v>273</v>
      </c>
      <c r="F49" s="163">
        <v>1850</v>
      </c>
      <c r="G49" s="163">
        <v>1725</v>
      </c>
      <c r="H49" s="163">
        <v>1400</v>
      </c>
      <c r="I49" s="163"/>
      <c r="J49" s="163"/>
      <c r="K49" s="163"/>
      <c r="L49" s="163"/>
      <c r="M49" s="163"/>
    </row>
    <row r="50" spans="1:13" x14ac:dyDescent="0.25">
      <c r="A50" t="str">
        <f>B42&amp;"/"&amp;C42&amp;"/"&amp;D42&amp;"/"&amp;E50</f>
        <v>1.200-1.499//EX/L</v>
      </c>
      <c r="B50" s="921"/>
      <c r="C50" s="164"/>
      <c r="D50" s="924"/>
      <c r="E50" s="155" t="s">
        <v>279</v>
      </c>
      <c r="F50" s="163">
        <v>1850</v>
      </c>
      <c r="G50" s="163">
        <v>1725</v>
      </c>
      <c r="H50" s="163">
        <v>1400</v>
      </c>
      <c r="I50" s="163"/>
      <c r="J50" s="163"/>
      <c r="K50" s="163"/>
      <c r="L50" s="163"/>
      <c r="M50" s="163"/>
    </row>
    <row r="51" spans="1:13" x14ac:dyDescent="0.25">
      <c r="A51" t="str">
        <f>B42&amp;"/"&amp;C42&amp;"/"&amp;D42&amp;"/"&amp;E51</f>
        <v>1.200-1.499//EX/M</v>
      </c>
      <c r="B51" s="921"/>
      <c r="C51" s="164"/>
      <c r="D51" s="924"/>
      <c r="E51" s="155" t="s">
        <v>285</v>
      </c>
      <c r="F51" s="163">
        <v>1750</v>
      </c>
      <c r="G51" s="163">
        <v>1625</v>
      </c>
      <c r="H51" s="163">
        <v>1350</v>
      </c>
      <c r="I51" s="163"/>
      <c r="J51" s="163"/>
      <c r="K51" s="163"/>
      <c r="L51" s="163"/>
      <c r="M51" s="163"/>
    </row>
    <row r="52" spans="1:13" x14ac:dyDescent="0.25">
      <c r="A52" t="str">
        <f>B42&amp;"/"&amp;C42&amp;"/"&amp;D42&amp;"/"&amp;E52</f>
        <v>1.200-1.499//EX/N</v>
      </c>
      <c r="B52" s="921"/>
      <c r="C52" s="164"/>
      <c r="D52" s="924"/>
      <c r="E52" s="155" t="s">
        <v>749</v>
      </c>
      <c r="F52" s="163"/>
      <c r="G52" s="163"/>
      <c r="H52" s="163"/>
      <c r="I52" s="163"/>
      <c r="J52" s="163"/>
      <c r="K52" s="163"/>
      <c r="L52" s="163"/>
      <c r="M52" s="163"/>
    </row>
    <row r="53" spans="1:13" x14ac:dyDescent="0.25">
      <c r="A53" t="str">
        <f>B42&amp;"/"&amp;C42&amp;"/"&amp;D42&amp;"/"&amp;E53</f>
        <v>1.200-1.499//EX/O</v>
      </c>
      <c r="B53" s="921"/>
      <c r="C53" s="164"/>
      <c r="D53" s="925"/>
      <c r="E53" s="155" t="s">
        <v>750</v>
      </c>
      <c r="F53" s="163"/>
      <c r="G53" s="163"/>
      <c r="H53" s="163"/>
      <c r="I53" s="163"/>
      <c r="J53" s="163"/>
      <c r="K53" s="163"/>
      <c r="L53" s="163"/>
      <c r="M53" s="163"/>
    </row>
    <row r="54" spans="1:13" x14ac:dyDescent="0.25">
      <c r="A54" t="str">
        <f>B42&amp;"/"&amp;C42&amp;"/"&amp;D54&amp;"/"&amp;E54</f>
        <v>1.200-1.499//VG/D</v>
      </c>
      <c r="B54" s="921"/>
      <c r="C54" s="164"/>
      <c r="D54" s="157" t="s">
        <v>202</v>
      </c>
      <c r="E54" s="158" t="s">
        <v>186</v>
      </c>
      <c r="F54" s="163">
        <v>3100</v>
      </c>
      <c r="G54" s="163">
        <v>2800</v>
      </c>
      <c r="H54" s="163">
        <v>2200</v>
      </c>
      <c r="I54" s="163">
        <v>1750</v>
      </c>
      <c r="J54" s="163"/>
      <c r="K54" s="163"/>
      <c r="L54" s="163"/>
      <c r="M54" s="163"/>
    </row>
    <row r="55" spans="1:13" x14ac:dyDescent="0.25">
      <c r="A55" t="str">
        <f>B42&amp;"/"&amp;C42&amp;"/"&amp;D54&amp;"/"&amp;E55</f>
        <v>1.200-1.499//VG/E</v>
      </c>
      <c r="B55" s="921"/>
      <c r="C55" s="164"/>
      <c r="D55" s="154"/>
      <c r="E55" s="155" t="s">
        <v>213</v>
      </c>
      <c r="F55" s="163">
        <v>3050</v>
      </c>
      <c r="G55" s="163">
        <v>2750</v>
      </c>
      <c r="H55" s="163">
        <v>2200</v>
      </c>
      <c r="I55" s="163">
        <v>1750</v>
      </c>
      <c r="J55" s="163"/>
      <c r="K55" s="163"/>
      <c r="L55" s="163"/>
      <c r="M55" s="163"/>
    </row>
    <row r="56" spans="1:13" x14ac:dyDescent="0.25">
      <c r="A56" t="str">
        <f>B42&amp;"/"&amp;C42&amp;"/"&amp;D54&amp;"/"&amp;E56</f>
        <v>1.200-1.499//VG/F</v>
      </c>
      <c r="B56" s="921"/>
      <c r="C56" s="164"/>
      <c r="D56" s="156"/>
      <c r="E56" s="155" t="s">
        <v>233</v>
      </c>
      <c r="F56" s="163">
        <v>3050</v>
      </c>
      <c r="G56" s="163">
        <v>2750</v>
      </c>
      <c r="H56" s="163">
        <v>2200</v>
      </c>
      <c r="I56" s="163">
        <v>1750</v>
      </c>
      <c r="J56" s="163"/>
      <c r="K56" s="163"/>
      <c r="L56" s="163"/>
      <c r="M56" s="163"/>
    </row>
    <row r="57" spans="1:13" x14ac:dyDescent="0.25">
      <c r="A57" t="str">
        <f>B42&amp;"/"&amp;C42&amp;"/"&amp;D54&amp;"/"&amp;E57</f>
        <v>1.200-1.499//VG/G</v>
      </c>
      <c r="B57" s="921"/>
      <c r="C57" s="164"/>
      <c r="D57" s="156"/>
      <c r="E57" s="155" t="s">
        <v>215</v>
      </c>
      <c r="F57" s="163">
        <v>2900</v>
      </c>
      <c r="G57" s="163">
        <v>2700</v>
      </c>
      <c r="H57" s="163">
        <v>2125</v>
      </c>
      <c r="I57" s="163">
        <v>1725</v>
      </c>
      <c r="J57" s="163"/>
      <c r="K57" s="163"/>
      <c r="L57" s="163"/>
      <c r="M57" s="163"/>
    </row>
    <row r="58" spans="1:13" x14ac:dyDescent="0.25">
      <c r="A58" t="str">
        <f>B42&amp;"/"&amp;C42&amp;"/"&amp;D54&amp;"/"&amp;E58</f>
        <v>1.200-1.499//VG/H</v>
      </c>
      <c r="B58" s="921"/>
      <c r="C58" s="164"/>
      <c r="D58" s="156"/>
      <c r="E58" s="155" t="s">
        <v>250</v>
      </c>
      <c r="F58" s="163">
        <v>2900</v>
      </c>
      <c r="G58" s="163">
        <v>2700</v>
      </c>
      <c r="H58" s="163">
        <v>2125</v>
      </c>
      <c r="I58" s="163">
        <v>1725</v>
      </c>
      <c r="J58" s="163"/>
      <c r="K58" s="163"/>
      <c r="L58" s="163"/>
      <c r="M58" s="163"/>
    </row>
    <row r="59" spans="1:13" x14ac:dyDescent="0.25">
      <c r="A59" t="str">
        <f>B42&amp;"/"&amp;C42&amp;"/"&amp;D54&amp;"/"&amp;E59</f>
        <v>1.200-1.499//VG/I</v>
      </c>
      <c r="B59" s="921"/>
      <c r="C59" s="164"/>
      <c r="D59" s="156"/>
      <c r="E59" s="155" t="s">
        <v>258</v>
      </c>
      <c r="F59" s="163">
        <v>2900</v>
      </c>
      <c r="G59" s="163">
        <v>2700</v>
      </c>
      <c r="H59" s="163">
        <v>2125</v>
      </c>
      <c r="I59" s="163">
        <v>1725</v>
      </c>
      <c r="J59" s="163"/>
      <c r="K59" s="163"/>
      <c r="L59" s="163"/>
      <c r="M59" s="163"/>
    </row>
    <row r="60" spans="1:13" x14ac:dyDescent="0.25">
      <c r="A60" t="str">
        <f>B42&amp;"/"&amp;C42&amp;"/"&amp;D54&amp;"/"&amp;E60</f>
        <v>1.200-1.499//VG/J</v>
      </c>
      <c r="B60" s="921"/>
      <c r="C60" s="164"/>
      <c r="D60" s="156"/>
      <c r="E60" s="155" t="s">
        <v>265</v>
      </c>
      <c r="F60" s="163">
        <v>2500</v>
      </c>
      <c r="G60" s="163">
        <v>2375</v>
      </c>
      <c r="H60" s="163">
        <v>2000</v>
      </c>
      <c r="I60" s="163">
        <v>1575</v>
      </c>
      <c r="J60" s="163"/>
      <c r="K60" s="163"/>
      <c r="L60" s="163"/>
      <c r="M60" s="163"/>
    </row>
    <row r="61" spans="1:13" x14ac:dyDescent="0.25">
      <c r="A61" t="str">
        <f>B42&amp;"/"&amp;C42&amp;"/"&amp;D54&amp;"/"&amp;E61</f>
        <v>1.200-1.499//VG/K</v>
      </c>
      <c r="B61" s="921"/>
      <c r="C61" s="164"/>
      <c r="D61" s="165"/>
      <c r="E61" s="155" t="s">
        <v>273</v>
      </c>
      <c r="F61" s="163">
        <v>1800</v>
      </c>
      <c r="G61" s="163">
        <v>1675</v>
      </c>
      <c r="H61" s="163">
        <v>1350</v>
      </c>
      <c r="I61" s="163">
        <v>1175</v>
      </c>
      <c r="J61" s="163"/>
      <c r="K61" s="163"/>
      <c r="L61" s="163"/>
      <c r="M61" s="163"/>
    </row>
    <row r="62" spans="1:13" x14ac:dyDescent="0.25">
      <c r="A62" t="str">
        <f>B42&amp;"/"&amp;C42&amp;"/"&amp;D54&amp;"/"&amp;E62</f>
        <v>1.200-1.499//VG/L</v>
      </c>
      <c r="B62" s="921"/>
      <c r="C62" s="164"/>
      <c r="D62" s="165"/>
      <c r="E62" s="155" t="s">
        <v>279</v>
      </c>
      <c r="F62" s="163">
        <v>1800</v>
      </c>
      <c r="G62" s="163">
        <v>1675</v>
      </c>
      <c r="H62" s="163">
        <v>1350</v>
      </c>
      <c r="I62" s="163">
        <v>1175</v>
      </c>
      <c r="J62" s="163"/>
      <c r="K62" s="163"/>
      <c r="L62" s="163"/>
      <c r="M62" s="163"/>
    </row>
    <row r="63" spans="1:13" x14ac:dyDescent="0.25">
      <c r="A63" t="str">
        <f>B42&amp;"/"&amp;C42&amp;"/"&amp;D54&amp;"/"&amp;E63</f>
        <v>1.200-1.499//VG/M</v>
      </c>
      <c r="B63" s="921"/>
      <c r="C63" s="164"/>
      <c r="D63" s="165"/>
      <c r="E63" s="155" t="s">
        <v>285</v>
      </c>
      <c r="F63" s="163">
        <v>1700</v>
      </c>
      <c r="G63" s="163">
        <v>1575</v>
      </c>
      <c r="H63" s="163">
        <v>1300</v>
      </c>
      <c r="I63" s="163">
        <v>1150</v>
      </c>
      <c r="J63" s="163"/>
      <c r="K63" s="163"/>
      <c r="L63" s="163"/>
      <c r="M63" s="163"/>
    </row>
    <row r="64" spans="1:13" x14ac:dyDescent="0.25">
      <c r="A64" t="str">
        <f>B42&amp;"/"&amp;C42&amp;"/"&amp;D54&amp;"/"&amp;E64</f>
        <v>1.200-1.499//VG/N</v>
      </c>
      <c r="B64" s="921"/>
      <c r="C64" s="164"/>
      <c r="D64" s="165"/>
      <c r="E64" s="155" t="s">
        <v>749</v>
      </c>
      <c r="F64" s="163"/>
      <c r="G64" s="163"/>
      <c r="H64" s="163"/>
      <c r="I64" s="163"/>
      <c r="J64" s="163"/>
      <c r="K64" s="163"/>
      <c r="L64" s="163"/>
      <c r="M64" s="163"/>
    </row>
    <row r="65" spans="1:13" x14ac:dyDescent="0.25">
      <c r="A65" t="str">
        <f>B42&amp;"/"&amp;C42&amp;"/"&amp;D54&amp;"/"&amp;E65</f>
        <v>1.200-1.499//VG/O</v>
      </c>
      <c r="B65" s="921"/>
      <c r="C65" s="164"/>
      <c r="D65" s="165"/>
      <c r="E65" s="155" t="s">
        <v>750</v>
      </c>
      <c r="F65" s="163"/>
      <c r="G65" s="163"/>
      <c r="H65" s="163"/>
      <c r="I65" s="163"/>
      <c r="J65" s="163"/>
      <c r="K65" s="163"/>
      <c r="L65" s="163"/>
      <c r="M65" s="163"/>
    </row>
    <row r="66" spans="1:13" x14ac:dyDescent="0.25">
      <c r="A66" t="str">
        <f>B42&amp;"/"&amp;C42&amp;"/"&amp;D66&amp;"/"&amp;E66</f>
        <v>1.200-1.499//Good/D</v>
      </c>
      <c r="B66" s="921"/>
      <c r="C66" s="164"/>
      <c r="D66" s="157" t="s">
        <v>765</v>
      </c>
      <c r="E66" s="158" t="s">
        <v>186</v>
      </c>
      <c r="F66" s="163">
        <v>3000</v>
      </c>
      <c r="G66" s="163">
        <v>2725</v>
      </c>
      <c r="H66" s="163">
        <v>2150</v>
      </c>
      <c r="I66" s="163">
        <v>1725</v>
      </c>
      <c r="J66" s="163">
        <v>1150</v>
      </c>
      <c r="K66" s="163">
        <v>825</v>
      </c>
      <c r="L66" s="163">
        <v>600</v>
      </c>
      <c r="M66" s="163">
        <v>325</v>
      </c>
    </row>
    <row r="67" spans="1:13" x14ac:dyDescent="0.25">
      <c r="A67" t="str">
        <f>B42&amp;"/"&amp;C42&amp;"/"&amp;D66&amp;"/"&amp;E67</f>
        <v>1.200-1.499//Good/E</v>
      </c>
      <c r="B67" s="921"/>
      <c r="C67" s="164"/>
      <c r="D67" s="154"/>
      <c r="E67" s="155" t="s">
        <v>213</v>
      </c>
      <c r="F67" s="163">
        <v>2950</v>
      </c>
      <c r="G67" s="163">
        <v>2675</v>
      </c>
      <c r="H67" s="163">
        <v>2150</v>
      </c>
      <c r="I67" s="163">
        <v>1725</v>
      </c>
      <c r="J67" s="163">
        <v>1150</v>
      </c>
      <c r="K67" s="163">
        <v>825</v>
      </c>
      <c r="L67" s="163">
        <v>600</v>
      </c>
      <c r="M67" s="163">
        <v>325</v>
      </c>
    </row>
    <row r="68" spans="1:13" x14ac:dyDescent="0.25">
      <c r="A68" t="str">
        <f>B42&amp;"/"&amp;C42&amp;"/"&amp;D66&amp;"/"&amp;E68</f>
        <v>1.200-1.499//Good/F</v>
      </c>
      <c r="B68" s="921"/>
      <c r="C68" s="164"/>
      <c r="D68" s="156"/>
      <c r="E68" s="155" t="s">
        <v>233</v>
      </c>
      <c r="F68" s="163">
        <v>2950</v>
      </c>
      <c r="G68" s="163">
        <v>2675</v>
      </c>
      <c r="H68" s="163">
        <v>2150</v>
      </c>
      <c r="I68" s="163">
        <v>1725</v>
      </c>
      <c r="J68" s="163">
        <v>1150</v>
      </c>
      <c r="K68" s="163">
        <v>825</v>
      </c>
      <c r="L68" s="163">
        <v>600</v>
      </c>
      <c r="M68" s="163">
        <v>325</v>
      </c>
    </row>
    <row r="69" spans="1:13" x14ac:dyDescent="0.25">
      <c r="A69" t="str">
        <f>B42&amp;"/"&amp;C42&amp;"/"&amp;D66&amp;"/"&amp;E69</f>
        <v>1.200-1.499//Good/G</v>
      </c>
      <c r="B69" s="921"/>
      <c r="C69" s="164"/>
      <c r="D69" s="156"/>
      <c r="E69" s="155" t="s">
        <v>215</v>
      </c>
      <c r="F69" s="163">
        <v>2800</v>
      </c>
      <c r="G69" s="163">
        <v>2625</v>
      </c>
      <c r="H69" s="163">
        <v>2050</v>
      </c>
      <c r="I69" s="163">
        <v>1700</v>
      </c>
      <c r="J69" s="163">
        <v>1150</v>
      </c>
      <c r="K69" s="163">
        <v>825</v>
      </c>
      <c r="L69" s="163">
        <v>600</v>
      </c>
      <c r="M69" s="163">
        <v>325</v>
      </c>
    </row>
    <row r="70" spans="1:13" x14ac:dyDescent="0.25">
      <c r="A70" t="str">
        <f>B42&amp;"/"&amp;C42&amp;"/"&amp;D66&amp;"/"&amp;E70</f>
        <v>1.200-1.499//Good/H</v>
      </c>
      <c r="B70" s="921"/>
      <c r="C70" s="164"/>
      <c r="D70" s="156"/>
      <c r="E70" s="155" t="s">
        <v>250</v>
      </c>
      <c r="F70" s="163">
        <v>2800</v>
      </c>
      <c r="G70" s="163">
        <v>2625</v>
      </c>
      <c r="H70" s="163">
        <v>2050</v>
      </c>
      <c r="I70" s="163">
        <v>1700</v>
      </c>
      <c r="J70" s="163">
        <v>1150</v>
      </c>
      <c r="K70" s="163">
        <v>825</v>
      </c>
      <c r="L70" s="163">
        <v>600</v>
      </c>
      <c r="M70" s="163">
        <v>325</v>
      </c>
    </row>
    <row r="71" spans="1:13" x14ac:dyDescent="0.25">
      <c r="A71" t="str">
        <f>B42&amp;"/"&amp;C42&amp;"/"&amp;D66&amp;"/"&amp;E71</f>
        <v>1.200-1.499//Good/I</v>
      </c>
      <c r="B71" s="921"/>
      <c r="C71" s="164"/>
      <c r="D71" s="156"/>
      <c r="E71" s="155" t="s">
        <v>258</v>
      </c>
      <c r="F71" s="163">
        <v>2800</v>
      </c>
      <c r="G71" s="163">
        <v>2625</v>
      </c>
      <c r="H71" s="163">
        <v>2050</v>
      </c>
      <c r="I71" s="163">
        <v>1700</v>
      </c>
      <c r="J71" s="163">
        <v>1150</v>
      </c>
      <c r="K71" s="163">
        <v>825</v>
      </c>
      <c r="L71" s="163">
        <v>600</v>
      </c>
      <c r="M71" s="163">
        <v>325</v>
      </c>
    </row>
    <row r="72" spans="1:13" x14ac:dyDescent="0.25">
      <c r="A72" t="str">
        <f>B42&amp;"/"&amp;C42&amp;"/"&amp;D66&amp;"/"&amp;E72</f>
        <v>1.200-1.499//Good/J</v>
      </c>
      <c r="B72" s="921"/>
      <c r="C72" s="164"/>
      <c r="D72" s="156"/>
      <c r="E72" s="155" t="s">
        <v>265</v>
      </c>
      <c r="F72" s="163">
        <v>2425</v>
      </c>
      <c r="G72" s="163">
        <v>2300</v>
      </c>
      <c r="H72" s="163">
        <v>1950</v>
      </c>
      <c r="I72" s="163">
        <v>1550</v>
      </c>
      <c r="J72" s="163">
        <v>1100</v>
      </c>
      <c r="K72" s="163">
        <v>800</v>
      </c>
      <c r="L72" s="163">
        <v>600</v>
      </c>
      <c r="M72" s="163">
        <v>325</v>
      </c>
    </row>
    <row r="73" spans="1:13" x14ac:dyDescent="0.25">
      <c r="A73" t="str">
        <f>B42&amp;"/"&amp;C42&amp;"/"&amp;D66&amp;"/"&amp;E73</f>
        <v>1.200-1.499//Good/K</v>
      </c>
      <c r="B73" s="921"/>
      <c r="C73" s="164"/>
      <c r="D73" s="165"/>
      <c r="E73" s="155" t="s">
        <v>273</v>
      </c>
      <c r="F73" s="163">
        <v>1750</v>
      </c>
      <c r="G73" s="163">
        <v>1625</v>
      </c>
      <c r="H73" s="163">
        <v>1300</v>
      </c>
      <c r="I73" s="163">
        <v>1150</v>
      </c>
      <c r="J73" s="163">
        <v>825</v>
      </c>
      <c r="K73" s="163">
        <v>575</v>
      </c>
      <c r="L73" s="163">
        <v>375</v>
      </c>
      <c r="M73" s="163">
        <v>225</v>
      </c>
    </row>
    <row r="74" spans="1:13" x14ac:dyDescent="0.25">
      <c r="A74" t="str">
        <f>B42&amp;"/"&amp;C42&amp;"/"&amp;D66&amp;"/"&amp;E74</f>
        <v>1.200-1.499//Good/L</v>
      </c>
      <c r="B74" s="921"/>
      <c r="C74" s="164"/>
      <c r="D74" s="165"/>
      <c r="E74" s="155" t="s">
        <v>279</v>
      </c>
      <c r="F74" s="163">
        <v>1750</v>
      </c>
      <c r="G74" s="163">
        <v>1625</v>
      </c>
      <c r="H74" s="163">
        <v>1300</v>
      </c>
      <c r="I74" s="163">
        <v>1150</v>
      </c>
      <c r="J74" s="163">
        <v>825</v>
      </c>
      <c r="K74" s="163">
        <v>575</v>
      </c>
      <c r="L74" s="163">
        <v>375</v>
      </c>
      <c r="M74" s="163">
        <v>225</v>
      </c>
    </row>
    <row r="75" spans="1:13" x14ac:dyDescent="0.25">
      <c r="A75" t="str">
        <f>B42&amp;"/"&amp;C42&amp;"/"&amp;D66&amp;"/"&amp;E75</f>
        <v>1.200-1.499//Good/M</v>
      </c>
      <c r="B75" s="921"/>
      <c r="C75" s="164"/>
      <c r="D75" s="165"/>
      <c r="E75" s="155" t="s">
        <v>285</v>
      </c>
      <c r="F75" s="163">
        <v>1650</v>
      </c>
      <c r="G75" s="163">
        <v>1525</v>
      </c>
      <c r="H75" s="163">
        <v>1250</v>
      </c>
      <c r="I75" s="163">
        <v>1125</v>
      </c>
      <c r="J75" s="163">
        <v>825</v>
      </c>
      <c r="K75" s="163">
        <v>575</v>
      </c>
      <c r="L75" s="163">
        <v>375</v>
      </c>
      <c r="M75" s="163">
        <v>225</v>
      </c>
    </row>
    <row r="76" spans="1:13" x14ac:dyDescent="0.25">
      <c r="A76" t="str">
        <f>B42&amp;"/"&amp;C42&amp;"/"&amp;D66&amp;"/"&amp;E76</f>
        <v>1.200-1.499//Good/N</v>
      </c>
      <c r="B76" s="921"/>
      <c r="C76" s="164"/>
      <c r="D76" s="165"/>
      <c r="E76" s="155" t="s">
        <v>749</v>
      </c>
      <c r="F76" s="163"/>
      <c r="G76" s="163"/>
      <c r="H76" s="163"/>
      <c r="I76" s="163"/>
      <c r="J76" s="163"/>
      <c r="K76" s="163"/>
      <c r="L76" s="163"/>
      <c r="M76" s="163"/>
    </row>
    <row r="77" spans="1:13" x14ac:dyDescent="0.25">
      <c r="A77" t="str">
        <f>B42&amp;"/"&amp;C42&amp;"/"&amp;D66&amp;"/"&amp;E77</f>
        <v>1.200-1.499//Good/O</v>
      </c>
      <c r="B77" s="921"/>
      <c r="C77" s="164"/>
      <c r="D77" s="165"/>
      <c r="E77" s="155" t="s">
        <v>750</v>
      </c>
      <c r="F77" s="163"/>
      <c r="G77" s="163"/>
      <c r="H77" s="163"/>
      <c r="I77" s="163"/>
      <c r="J77" s="163"/>
      <c r="K77" s="163"/>
      <c r="L77" s="163"/>
      <c r="M77" s="163"/>
    </row>
    <row r="78" spans="1:13" x14ac:dyDescent="0.25">
      <c r="A78" t="str">
        <f>B78&amp;"/"&amp;C78&amp;"/"&amp;D78&amp;"/"&amp;E78</f>
        <v>1.500-1.699//EX/D</v>
      </c>
      <c r="B78" s="921" t="s">
        <v>307</v>
      </c>
      <c r="C78" s="164"/>
      <c r="D78" s="923" t="s">
        <v>188</v>
      </c>
      <c r="E78" s="158" t="s">
        <v>186</v>
      </c>
      <c r="F78" s="163">
        <v>3750</v>
      </c>
      <c r="G78" s="163">
        <v>3500</v>
      </c>
      <c r="H78" s="163">
        <v>3100</v>
      </c>
      <c r="I78" s="163"/>
      <c r="J78" s="163"/>
      <c r="K78" s="163"/>
      <c r="L78" s="163"/>
      <c r="M78" s="163"/>
    </row>
    <row r="79" spans="1:13" x14ac:dyDescent="0.25">
      <c r="A79" t="str">
        <f>B78&amp;"/"&amp;C78&amp;"/"&amp;D78&amp;"/"&amp;E79</f>
        <v>1.500-1.699//EX/E</v>
      </c>
      <c r="B79" s="921"/>
      <c r="C79" s="164"/>
      <c r="D79" s="924"/>
      <c r="E79" s="155" t="s">
        <v>213</v>
      </c>
      <c r="F79" s="163">
        <v>3675</v>
      </c>
      <c r="G79" s="163">
        <v>3425</v>
      </c>
      <c r="H79" s="163">
        <v>3025</v>
      </c>
      <c r="I79" s="163"/>
      <c r="J79" s="163"/>
      <c r="K79" s="163"/>
      <c r="L79" s="163"/>
      <c r="M79" s="163"/>
    </row>
    <row r="80" spans="1:13" x14ac:dyDescent="0.25">
      <c r="A80" t="str">
        <f>B78&amp;"/"&amp;C78&amp;"/"&amp;D78&amp;"/"&amp;E80</f>
        <v>1.500-1.699//EX/F</v>
      </c>
      <c r="B80" s="921"/>
      <c r="C80" s="164"/>
      <c r="D80" s="924"/>
      <c r="E80" s="155" t="s">
        <v>233</v>
      </c>
      <c r="F80" s="163">
        <v>3675</v>
      </c>
      <c r="G80" s="163">
        <v>3425</v>
      </c>
      <c r="H80" s="163">
        <v>3025</v>
      </c>
      <c r="I80" s="163"/>
      <c r="J80" s="163"/>
      <c r="K80" s="163"/>
      <c r="L80" s="163"/>
      <c r="M80" s="163"/>
    </row>
    <row r="81" spans="1:13" x14ac:dyDescent="0.25">
      <c r="A81" t="str">
        <f>B78&amp;"/"&amp;C78&amp;"/"&amp;D78&amp;"/"&amp;E81</f>
        <v>1.500-1.699//EX/G</v>
      </c>
      <c r="B81" s="921"/>
      <c r="C81" s="164"/>
      <c r="D81" s="924"/>
      <c r="E81" s="155" t="s">
        <v>215</v>
      </c>
      <c r="F81" s="163">
        <v>3575</v>
      </c>
      <c r="G81" s="163">
        <v>3325</v>
      </c>
      <c r="H81" s="163">
        <v>2925</v>
      </c>
      <c r="I81" s="163"/>
      <c r="J81" s="163"/>
      <c r="K81" s="163"/>
      <c r="L81" s="163"/>
      <c r="M81" s="163"/>
    </row>
    <row r="82" spans="1:13" x14ac:dyDescent="0.25">
      <c r="A82" t="str">
        <f>B78&amp;"/"&amp;C78&amp;"/"&amp;D78&amp;"/"&amp;E82</f>
        <v>1.500-1.699//EX/H</v>
      </c>
      <c r="B82" s="921"/>
      <c r="C82" s="164"/>
      <c r="D82" s="924"/>
      <c r="E82" s="155" t="s">
        <v>250</v>
      </c>
      <c r="F82" s="163">
        <v>3575</v>
      </c>
      <c r="G82" s="163">
        <v>3325</v>
      </c>
      <c r="H82" s="163">
        <v>2925</v>
      </c>
      <c r="I82" s="163"/>
      <c r="J82" s="163"/>
      <c r="K82" s="163"/>
      <c r="L82" s="163"/>
      <c r="M82" s="163"/>
    </row>
    <row r="83" spans="1:13" x14ac:dyDescent="0.25">
      <c r="A83" t="str">
        <f>B78&amp;"/"&amp;C78&amp;"/"&amp;D78&amp;"/"&amp;E83</f>
        <v>1.500-1.699//EX/I</v>
      </c>
      <c r="B83" s="921"/>
      <c r="C83" s="164"/>
      <c r="D83" s="924"/>
      <c r="E83" s="155" t="s">
        <v>258</v>
      </c>
      <c r="F83" s="163">
        <v>3575</v>
      </c>
      <c r="G83" s="163">
        <v>3325</v>
      </c>
      <c r="H83" s="163">
        <v>2925</v>
      </c>
      <c r="I83" s="163"/>
      <c r="J83" s="163"/>
      <c r="K83" s="163"/>
      <c r="L83" s="163"/>
      <c r="M83" s="163"/>
    </row>
    <row r="84" spans="1:13" x14ac:dyDescent="0.25">
      <c r="A84" t="str">
        <f>B78&amp;"/"&amp;C78&amp;"/"&amp;D78&amp;"/"&amp;E84</f>
        <v>1.500-1.699//EX/J</v>
      </c>
      <c r="B84" s="921"/>
      <c r="C84" s="164"/>
      <c r="D84" s="924"/>
      <c r="E84" s="155" t="s">
        <v>265</v>
      </c>
      <c r="F84" s="163">
        <v>3225</v>
      </c>
      <c r="G84" s="163">
        <v>3000</v>
      </c>
      <c r="H84" s="163">
        <v>2650</v>
      </c>
      <c r="I84" s="163"/>
      <c r="J84" s="163"/>
      <c r="K84" s="163"/>
      <c r="L84" s="163"/>
      <c r="M84" s="163"/>
    </row>
    <row r="85" spans="1:13" x14ac:dyDescent="0.25">
      <c r="A85" t="str">
        <f>B78&amp;"/"&amp;C78&amp;"/"&amp;D78&amp;"/"&amp;E85</f>
        <v>1.500-1.699//EX/K</v>
      </c>
      <c r="B85" s="921"/>
      <c r="C85" s="164"/>
      <c r="D85" s="924"/>
      <c r="E85" s="155" t="s">
        <v>273</v>
      </c>
      <c r="F85" s="163">
        <v>2250</v>
      </c>
      <c r="G85" s="163">
        <v>2100</v>
      </c>
      <c r="H85" s="163">
        <v>1875</v>
      </c>
      <c r="I85" s="163"/>
      <c r="J85" s="163"/>
      <c r="K85" s="163"/>
      <c r="L85" s="163"/>
      <c r="M85" s="163"/>
    </row>
    <row r="86" spans="1:13" x14ac:dyDescent="0.25">
      <c r="A86" t="str">
        <f>B78&amp;"/"&amp;C78&amp;"/"&amp;D78&amp;"/"&amp;E86</f>
        <v>1.500-1.699//EX/L</v>
      </c>
      <c r="B86" s="921"/>
      <c r="C86" s="164"/>
      <c r="D86" s="924"/>
      <c r="E86" s="155" t="s">
        <v>279</v>
      </c>
      <c r="F86" s="163">
        <v>2250</v>
      </c>
      <c r="G86" s="163">
        <v>2100</v>
      </c>
      <c r="H86" s="163">
        <v>1875</v>
      </c>
      <c r="I86" s="163"/>
      <c r="J86" s="163"/>
      <c r="K86" s="163"/>
      <c r="L86" s="163"/>
      <c r="M86" s="163"/>
    </row>
    <row r="87" spans="1:13" x14ac:dyDescent="0.25">
      <c r="A87" t="str">
        <f>B78&amp;"/"&amp;C78&amp;"/"&amp;D78&amp;"/"&amp;E87</f>
        <v>1.500-1.699//EX/M</v>
      </c>
      <c r="B87" s="921"/>
      <c r="C87" s="164"/>
      <c r="D87" s="924"/>
      <c r="E87" s="155" t="s">
        <v>285</v>
      </c>
      <c r="F87" s="163">
        <v>2150</v>
      </c>
      <c r="G87" s="163">
        <v>2000</v>
      </c>
      <c r="H87" s="163">
        <v>1800</v>
      </c>
      <c r="I87" s="163"/>
      <c r="J87" s="163"/>
      <c r="K87" s="163"/>
      <c r="L87" s="163"/>
      <c r="M87" s="163"/>
    </row>
    <row r="88" spans="1:13" x14ac:dyDescent="0.25">
      <c r="A88" t="str">
        <f>B78&amp;"/"&amp;C78&amp;"/"&amp;D78&amp;"/"&amp;E88</f>
        <v>1.500-1.699//EX/N</v>
      </c>
      <c r="B88" s="921"/>
      <c r="C88" s="164"/>
      <c r="D88" s="924"/>
      <c r="E88" s="155" t="s">
        <v>749</v>
      </c>
      <c r="F88" s="163"/>
      <c r="G88" s="163"/>
      <c r="H88" s="163"/>
      <c r="I88" s="163"/>
      <c r="J88" s="163"/>
      <c r="K88" s="163"/>
      <c r="L88" s="163"/>
      <c r="M88" s="163"/>
    </row>
    <row r="89" spans="1:13" x14ac:dyDescent="0.25">
      <c r="A89" t="str">
        <f>B78&amp;"/"&amp;C78&amp;"/"&amp;D78&amp;"/"&amp;E89</f>
        <v>1.500-1.699//EX/O</v>
      </c>
      <c r="B89" s="921"/>
      <c r="C89" s="164"/>
      <c r="D89" s="925"/>
      <c r="E89" s="155" t="s">
        <v>750</v>
      </c>
      <c r="F89" s="163"/>
      <c r="G89" s="163"/>
      <c r="H89" s="163"/>
      <c r="I89" s="163"/>
      <c r="J89" s="163"/>
      <c r="K89" s="163"/>
      <c r="L89" s="163"/>
      <c r="M89" s="163"/>
    </row>
    <row r="90" spans="1:13" x14ac:dyDescent="0.25">
      <c r="A90" t="str">
        <f>B78&amp;"/"&amp;C78&amp;"/"&amp;D90&amp;"/"&amp;E90</f>
        <v>1.500-1.699//VG/D</v>
      </c>
      <c r="B90" s="921"/>
      <c r="C90" s="164"/>
      <c r="D90" s="157" t="s">
        <v>202</v>
      </c>
      <c r="E90" s="158" t="s">
        <v>186</v>
      </c>
      <c r="F90" s="163">
        <v>3650</v>
      </c>
      <c r="G90" s="163">
        <v>3375</v>
      </c>
      <c r="H90" s="163">
        <v>2875</v>
      </c>
      <c r="I90" s="163">
        <v>2200</v>
      </c>
      <c r="J90" s="163"/>
      <c r="K90" s="163"/>
      <c r="L90" s="163"/>
      <c r="M90" s="163"/>
    </row>
    <row r="91" spans="1:13" x14ac:dyDescent="0.25">
      <c r="A91" t="str">
        <f>B78&amp;"/"&amp;C78&amp;"/"&amp;D90&amp;"/"&amp;E91</f>
        <v>1.500-1.699//VG/E</v>
      </c>
      <c r="B91" s="921"/>
      <c r="C91" s="164"/>
      <c r="D91" s="154"/>
      <c r="E91" s="155" t="s">
        <v>213</v>
      </c>
      <c r="F91" s="163">
        <v>3550</v>
      </c>
      <c r="G91" s="163">
        <v>3300</v>
      </c>
      <c r="H91" s="163">
        <v>2800</v>
      </c>
      <c r="I91" s="163">
        <v>2200</v>
      </c>
      <c r="J91" s="163"/>
      <c r="K91" s="163"/>
      <c r="L91" s="163"/>
      <c r="M91" s="163"/>
    </row>
    <row r="92" spans="1:13" x14ac:dyDescent="0.25">
      <c r="A92" t="str">
        <f>B78&amp;"/"&amp;C78&amp;"/"&amp;D90&amp;"/"&amp;E92</f>
        <v>1.500-1.699//VG/F</v>
      </c>
      <c r="B92" s="921"/>
      <c r="C92" s="164"/>
      <c r="D92" s="156"/>
      <c r="E92" s="155" t="s">
        <v>233</v>
      </c>
      <c r="F92" s="163">
        <v>3550</v>
      </c>
      <c r="G92" s="163">
        <v>3300</v>
      </c>
      <c r="H92" s="163">
        <v>2800</v>
      </c>
      <c r="I92" s="163">
        <v>2200</v>
      </c>
      <c r="J92" s="163"/>
      <c r="K92" s="163"/>
      <c r="L92" s="163"/>
      <c r="M92" s="163"/>
    </row>
    <row r="93" spans="1:13" x14ac:dyDescent="0.25">
      <c r="A93" t="str">
        <f>B78&amp;"/"&amp;C78&amp;"/"&amp;D90&amp;"/"&amp;E93</f>
        <v>1.500-1.699//VG/G</v>
      </c>
      <c r="B93" s="921"/>
      <c r="C93" s="164"/>
      <c r="D93" s="156"/>
      <c r="E93" s="155" t="s">
        <v>215</v>
      </c>
      <c r="F93" s="163">
        <v>3450</v>
      </c>
      <c r="G93" s="163">
        <v>3200</v>
      </c>
      <c r="H93" s="163">
        <v>2725</v>
      </c>
      <c r="I93" s="163">
        <v>2150</v>
      </c>
      <c r="J93" s="163"/>
      <c r="K93" s="163"/>
      <c r="L93" s="163"/>
      <c r="M93" s="163"/>
    </row>
    <row r="94" spans="1:13" x14ac:dyDescent="0.25">
      <c r="A94" t="str">
        <f>B78&amp;"/"&amp;C78&amp;"/"&amp;D90&amp;"/"&amp;E94</f>
        <v>1.500-1.699//VG/H</v>
      </c>
      <c r="B94" s="921"/>
      <c r="C94" s="164"/>
      <c r="D94" s="156"/>
      <c r="E94" s="155" t="s">
        <v>250</v>
      </c>
      <c r="F94" s="163">
        <v>3450</v>
      </c>
      <c r="G94" s="163">
        <v>3200</v>
      </c>
      <c r="H94" s="163">
        <v>2725</v>
      </c>
      <c r="I94" s="163">
        <v>2150</v>
      </c>
      <c r="J94" s="163"/>
      <c r="K94" s="163"/>
      <c r="L94" s="163"/>
      <c r="M94" s="163"/>
    </row>
    <row r="95" spans="1:13" x14ac:dyDescent="0.25">
      <c r="A95" t="str">
        <f>B78&amp;"/"&amp;C78&amp;"/"&amp;D90&amp;"/"&amp;E95</f>
        <v>1.500-1.699//VG/I</v>
      </c>
      <c r="B95" s="921"/>
      <c r="C95" s="164"/>
      <c r="D95" s="156"/>
      <c r="E95" s="155" t="s">
        <v>258</v>
      </c>
      <c r="F95" s="163">
        <v>3450</v>
      </c>
      <c r="G95" s="163">
        <v>3200</v>
      </c>
      <c r="H95" s="163">
        <v>2725</v>
      </c>
      <c r="I95" s="163">
        <v>2150</v>
      </c>
      <c r="J95" s="163"/>
      <c r="K95" s="163"/>
      <c r="L95" s="163"/>
      <c r="M95" s="163"/>
    </row>
    <row r="96" spans="1:13" x14ac:dyDescent="0.25">
      <c r="A96" t="str">
        <f>B78&amp;"/"&amp;C78&amp;"/"&amp;D90&amp;"/"&amp;E96</f>
        <v>1.500-1.699//VG/J</v>
      </c>
      <c r="B96" s="921"/>
      <c r="C96" s="164"/>
      <c r="D96" s="156"/>
      <c r="E96" s="155" t="s">
        <v>265</v>
      </c>
      <c r="F96" s="163">
        <v>3125</v>
      </c>
      <c r="G96" s="163">
        <v>2875</v>
      </c>
      <c r="H96" s="163">
        <v>2450</v>
      </c>
      <c r="I96" s="163">
        <v>1975</v>
      </c>
      <c r="J96" s="163"/>
      <c r="K96" s="163"/>
      <c r="L96" s="163"/>
      <c r="M96" s="163"/>
    </row>
    <row r="97" spans="1:13" x14ac:dyDescent="0.25">
      <c r="A97" t="str">
        <f>B78&amp;"/"&amp;C78&amp;"/"&amp;D90&amp;"/"&amp;E97</f>
        <v>1.500-1.699//VG/K</v>
      </c>
      <c r="B97" s="921"/>
      <c r="C97" s="164"/>
      <c r="D97" s="165"/>
      <c r="E97" s="155" t="s">
        <v>273</v>
      </c>
      <c r="F97" s="163">
        <v>2200</v>
      </c>
      <c r="G97" s="163">
        <v>2025</v>
      </c>
      <c r="H97" s="163">
        <v>1725</v>
      </c>
      <c r="I97" s="163">
        <v>1400</v>
      </c>
      <c r="J97" s="163"/>
      <c r="K97" s="163"/>
      <c r="L97" s="163"/>
      <c r="M97" s="163"/>
    </row>
    <row r="98" spans="1:13" x14ac:dyDescent="0.25">
      <c r="A98" t="str">
        <f>B78&amp;"/"&amp;C78&amp;"/"&amp;D90&amp;"/"&amp;E98</f>
        <v>1.500-1.699//VG/L</v>
      </c>
      <c r="B98" s="921"/>
      <c r="C98" s="164"/>
      <c r="D98" s="165"/>
      <c r="E98" s="155" t="s">
        <v>279</v>
      </c>
      <c r="F98" s="163">
        <v>2200</v>
      </c>
      <c r="G98" s="163">
        <v>2025</v>
      </c>
      <c r="H98" s="163">
        <v>1725</v>
      </c>
      <c r="I98" s="163">
        <v>1400</v>
      </c>
      <c r="J98" s="163"/>
      <c r="K98" s="163"/>
      <c r="L98" s="163"/>
      <c r="M98" s="163"/>
    </row>
    <row r="99" spans="1:13" x14ac:dyDescent="0.25">
      <c r="A99" t="str">
        <f>B78&amp;"/"&amp;C78&amp;"/"&amp;D90&amp;"/"&amp;E99</f>
        <v>1.500-1.699//VG/M</v>
      </c>
      <c r="B99" s="921"/>
      <c r="C99" s="164"/>
      <c r="D99" s="165"/>
      <c r="E99" s="155" t="s">
        <v>285</v>
      </c>
      <c r="F99" s="163">
        <v>2075</v>
      </c>
      <c r="G99" s="163">
        <v>1950</v>
      </c>
      <c r="H99" s="163">
        <v>1650</v>
      </c>
      <c r="I99" s="163">
        <v>1325</v>
      </c>
      <c r="J99" s="163"/>
      <c r="K99" s="163"/>
      <c r="L99" s="163"/>
      <c r="M99" s="163"/>
    </row>
    <row r="100" spans="1:13" x14ac:dyDescent="0.25">
      <c r="A100" t="str">
        <f>B78&amp;"/"&amp;C78&amp;"/"&amp;D90&amp;"/"&amp;E100</f>
        <v>1.500-1.699//VG/N</v>
      </c>
      <c r="B100" s="921"/>
      <c r="C100" s="164"/>
      <c r="D100" s="165"/>
      <c r="E100" s="155" t="s">
        <v>749</v>
      </c>
      <c r="F100" s="163"/>
      <c r="G100" s="163"/>
      <c r="H100" s="163"/>
      <c r="I100" s="163"/>
      <c r="J100" s="163"/>
      <c r="K100" s="163"/>
      <c r="L100" s="163"/>
      <c r="M100" s="163"/>
    </row>
    <row r="101" spans="1:13" x14ac:dyDescent="0.25">
      <c r="A101" t="str">
        <f>B78&amp;"/"&amp;C78&amp;"/"&amp;D90&amp;"/"&amp;E101</f>
        <v>1.500-1.699//VG/O</v>
      </c>
      <c r="B101" s="921"/>
      <c r="C101" s="164"/>
      <c r="D101" s="165"/>
      <c r="E101" s="155" t="s">
        <v>750</v>
      </c>
      <c r="F101" s="163"/>
      <c r="G101" s="163"/>
      <c r="H101" s="163"/>
      <c r="I101" s="163"/>
      <c r="J101" s="163"/>
      <c r="K101" s="163"/>
      <c r="L101" s="163"/>
      <c r="M101" s="163"/>
    </row>
    <row r="102" spans="1:13" x14ac:dyDescent="0.25">
      <c r="A102" t="str">
        <f>B78&amp;"/"&amp;C78&amp;"/"&amp;D102&amp;"/"&amp;E102</f>
        <v>1.500-1.699//Good/D</v>
      </c>
      <c r="B102" s="921"/>
      <c r="C102" s="164"/>
      <c r="D102" s="157" t="s">
        <v>765</v>
      </c>
      <c r="E102" s="158" t="s">
        <v>186</v>
      </c>
      <c r="F102" s="163">
        <v>3450</v>
      </c>
      <c r="G102" s="163">
        <v>3250</v>
      </c>
      <c r="H102" s="163">
        <v>2750</v>
      </c>
      <c r="I102" s="163">
        <v>2125</v>
      </c>
      <c r="J102" s="163">
        <v>1475</v>
      </c>
      <c r="K102" s="163">
        <v>1000</v>
      </c>
      <c r="L102" s="163">
        <v>700</v>
      </c>
      <c r="M102" s="163">
        <v>375</v>
      </c>
    </row>
    <row r="103" spans="1:13" x14ac:dyDescent="0.25">
      <c r="A103" t="str">
        <f>B78&amp;"/"&amp;C78&amp;"/"&amp;D102&amp;"/"&amp;E103</f>
        <v>1.500-1.699//Good/E</v>
      </c>
      <c r="B103" s="921"/>
      <c r="C103" s="164"/>
      <c r="D103" s="154"/>
      <c r="E103" s="155" t="s">
        <v>213</v>
      </c>
      <c r="F103" s="163">
        <v>3375</v>
      </c>
      <c r="G103" s="163">
        <v>3175</v>
      </c>
      <c r="H103" s="163">
        <v>2675</v>
      </c>
      <c r="I103" s="163">
        <v>2125</v>
      </c>
      <c r="J103" s="163">
        <v>1475</v>
      </c>
      <c r="K103" s="163">
        <v>1000</v>
      </c>
      <c r="L103" s="163">
        <v>700</v>
      </c>
      <c r="M103" s="163">
        <v>375</v>
      </c>
    </row>
    <row r="104" spans="1:13" x14ac:dyDescent="0.25">
      <c r="A104" t="str">
        <f>B78&amp;"/"&amp;C78&amp;"/"&amp;D102&amp;"/"&amp;E104</f>
        <v>1.500-1.699//Good/F</v>
      </c>
      <c r="B104" s="921"/>
      <c r="C104" s="164"/>
      <c r="D104" s="156"/>
      <c r="E104" s="155" t="s">
        <v>233</v>
      </c>
      <c r="F104" s="163">
        <v>3375</v>
      </c>
      <c r="G104" s="163">
        <v>3175</v>
      </c>
      <c r="H104" s="163">
        <v>2675</v>
      </c>
      <c r="I104" s="163">
        <v>2125</v>
      </c>
      <c r="J104" s="163">
        <v>1475</v>
      </c>
      <c r="K104" s="163">
        <v>1000</v>
      </c>
      <c r="L104" s="163">
        <v>700</v>
      </c>
      <c r="M104" s="163">
        <v>375</v>
      </c>
    </row>
    <row r="105" spans="1:13" x14ac:dyDescent="0.25">
      <c r="A105" t="str">
        <f>B78&amp;"/"&amp;C78&amp;"/"&amp;D102&amp;"/"&amp;E105</f>
        <v>1.500-1.699//Good/G</v>
      </c>
      <c r="B105" s="921"/>
      <c r="C105" s="164"/>
      <c r="D105" s="156"/>
      <c r="E105" s="155" t="s">
        <v>215</v>
      </c>
      <c r="F105" s="163">
        <v>3275</v>
      </c>
      <c r="G105" s="163">
        <v>3075</v>
      </c>
      <c r="H105" s="163">
        <v>2600</v>
      </c>
      <c r="I105" s="163">
        <v>2100</v>
      </c>
      <c r="J105" s="163">
        <v>1450</v>
      </c>
      <c r="K105" s="163">
        <v>1000</v>
      </c>
      <c r="L105" s="163">
        <v>700</v>
      </c>
      <c r="M105" s="163">
        <v>375</v>
      </c>
    </row>
    <row r="106" spans="1:13" x14ac:dyDescent="0.25">
      <c r="A106" t="str">
        <f>B78&amp;"/"&amp;C78&amp;"/"&amp;D102&amp;"/"&amp;E106</f>
        <v>1.500-1.699//Good/H</v>
      </c>
      <c r="B106" s="921"/>
      <c r="C106" s="164"/>
      <c r="D106" s="156"/>
      <c r="E106" s="155" t="s">
        <v>250</v>
      </c>
      <c r="F106" s="163">
        <v>3275</v>
      </c>
      <c r="G106" s="163">
        <v>3075</v>
      </c>
      <c r="H106" s="163">
        <v>2600</v>
      </c>
      <c r="I106" s="163">
        <v>2100</v>
      </c>
      <c r="J106" s="163">
        <v>1450</v>
      </c>
      <c r="K106" s="163">
        <v>1000</v>
      </c>
      <c r="L106" s="163">
        <v>700</v>
      </c>
      <c r="M106" s="163">
        <v>375</v>
      </c>
    </row>
    <row r="107" spans="1:13" x14ac:dyDescent="0.25">
      <c r="A107" t="str">
        <f>B78&amp;"/"&amp;C78&amp;"/"&amp;D102&amp;"/"&amp;E107</f>
        <v>1.500-1.699//Good/I</v>
      </c>
      <c r="B107" s="921"/>
      <c r="C107" s="164"/>
      <c r="D107" s="156"/>
      <c r="E107" s="155" t="s">
        <v>258</v>
      </c>
      <c r="F107" s="163">
        <v>3275</v>
      </c>
      <c r="G107" s="163">
        <v>3075</v>
      </c>
      <c r="H107" s="163">
        <v>2600</v>
      </c>
      <c r="I107" s="163">
        <v>2100</v>
      </c>
      <c r="J107" s="163">
        <v>1450</v>
      </c>
      <c r="K107" s="163">
        <v>1000</v>
      </c>
      <c r="L107" s="163">
        <v>700</v>
      </c>
      <c r="M107" s="163">
        <v>375</v>
      </c>
    </row>
    <row r="108" spans="1:13" x14ac:dyDescent="0.25">
      <c r="A108" t="str">
        <f>B78&amp;"/"&amp;C78&amp;"/"&amp;D102&amp;"/"&amp;E108</f>
        <v>1.500-1.699//Good/J</v>
      </c>
      <c r="B108" s="921"/>
      <c r="C108" s="164"/>
      <c r="D108" s="156"/>
      <c r="E108" s="155" t="s">
        <v>265</v>
      </c>
      <c r="F108" s="163">
        <v>2925</v>
      </c>
      <c r="G108" s="163">
        <v>2750</v>
      </c>
      <c r="H108" s="163">
        <v>2375</v>
      </c>
      <c r="I108" s="163">
        <v>1925</v>
      </c>
      <c r="J108" s="163">
        <v>1375</v>
      </c>
      <c r="K108" s="163">
        <v>925</v>
      </c>
      <c r="L108" s="163">
        <v>700</v>
      </c>
      <c r="M108" s="163">
        <v>375</v>
      </c>
    </row>
    <row r="109" spans="1:13" x14ac:dyDescent="0.25">
      <c r="A109" t="str">
        <f>B78&amp;"/"&amp;C78&amp;"/"&amp;D102&amp;"/"&amp;E109</f>
        <v>1.500-1.699//Good/K</v>
      </c>
      <c r="B109" s="921"/>
      <c r="C109" s="164"/>
      <c r="D109" s="165"/>
      <c r="E109" s="155" t="s">
        <v>273</v>
      </c>
      <c r="F109" s="163">
        <v>2100</v>
      </c>
      <c r="G109" s="163">
        <v>1950</v>
      </c>
      <c r="H109" s="163">
        <v>1650</v>
      </c>
      <c r="I109" s="163">
        <v>1375</v>
      </c>
      <c r="J109" s="163">
        <v>900</v>
      </c>
      <c r="K109" s="163">
        <v>650</v>
      </c>
      <c r="L109" s="163">
        <v>425</v>
      </c>
      <c r="M109" s="163">
        <v>275</v>
      </c>
    </row>
    <row r="110" spans="1:13" x14ac:dyDescent="0.25">
      <c r="A110" t="str">
        <f>B78&amp;"/"&amp;C78&amp;"/"&amp;D102&amp;"/"&amp;E110</f>
        <v>1.500-1.699//Good/L</v>
      </c>
      <c r="B110" s="921"/>
      <c r="C110" s="164"/>
      <c r="D110" s="165"/>
      <c r="E110" s="155" t="s">
        <v>279</v>
      </c>
      <c r="F110" s="163">
        <v>2100</v>
      </c>
      <c r="G110" s="163">
        <v>1950</v>
      </c>
      <c r="H110" s="163">
        <v>1650</v>
      </c>
      <c r="I110" s="163">
        <v>1375</v>
      </c>
      <c r="J110" s="163">
        <v>900</v>
      </c>
      <c r="K110" s="163">
        <v>650</v>
      </c>
      <c r="L110" s="163">
        <v>425</v>
      </c>
      <c r="M110" s="163">
        <v>275</v>
      </c>
    </row>
    <row r="111" spans="1:13" x14ac:dyDescent="0.25">
      <c r="A111" t="str">
        <f>B78&amp;"/"&amp;C78&amp;"/"&amp;D102&amp;"/"&amp;E111</f>
        <v>1.500-1.699//Good/M</v>
      </c>
      <c r="B111" s="921"/>
      <c r="C111" s="164"/>
      <c r="D111" s="165"/>
      <c r="E111" s="155" t="s">
        <v>285</v>
      </c>
      <c r="F111" s="163">
        <v>1975</v>
      </c>
      <c r="G111" s="163">
        <v>1875</v>
      </c>
      <c r="H111" s="163">
        <v>1575</v>
      </c>
      <c r="I111" s="163">
        <v>1300</v>
      </c>
      <c r="J111" s="163">
        <v>900</v>
      </c>
      <c r="K111" s="163">
        <v>650</v>
      </c>
      <c r="L111" s="163">
        <v>425</v>
      </c>
      <c r="M111" s="163">
        <v>275</v>
      </c>
    </row>
    <row r="112" spans="1:13" x14ac:dyDescent="0.25">
      <c r="A112" t="str">
        <f>B78&amp;"/"&amp;C78&amp;"/"&amp;D102&amp;"/"&amp;E112</f>
        <v>1.500-1.699//Good/N</v>
      </c>
      <c r="B112" s="921"/>
      <c r="C112" s="164"/>
      <c r="D112" s="165"/>
      <c r="E112" s="155" t="s">
        <v>749</v>
      </c>
      <c r="F112" s="163"/>
      <c r="G112" s="163"/>
      <c r="H112" s="163"/>
      <c r="I112" s="163"/>
      <c r="J112" s="163"/>
      <c r="K112" s="163"/>
      <c r="L112" s="163"/>
      <c r="M112" s="163"/>
    </row>
    <row r="113" spans="1:13" x14ac:dyDescent="0.25">
      <c r="A113" t="str">
        <f>B78&amp;"/"&amp;C78&amp;"/"&amp;D102&amp;"/"&amp;E113</f>
        <v>1.500-1.699//Good/O</v>
      </c>
      <c r="B113" s="921"/>
      <c r="C113" s="164"/>
      <c r="D113" s="165"/>
      <c r="E113" s="155" t="s">
        <v>750</v>
      </c>
      <c r="F113" s="163"/>
      <c r="G113" s="163"/>
      <c r="H113" s="163"/>
      <c r="I113" s="163"/>
      <c r="J113" s="163"/>
      <c r="K113" s="163"/>
      <c r="L113" s="163"/>
      <c r="M113" s="163"/>
    </row>
    <row r="114" spans="1:13" x14ac:dyDescent="0.25">
      <c r="A114" t="str">
        <f>B114&amp;"/"&amp;C114&amp;"/"&amp;D114&amp;"/"&amp;E114</f>
        <v>1.700-1.999//EX/D</v>
      </c>
      <c r="B114" s="921" t="s">
        <v>310</v>
      </c>
      <c r="C114" s="164"/>
      <c r="D114" s="923" t="s">
        <v>188</v>
      </c>
      <c r="E114" s="158" t="s">
        <v>186</v>
      </c>
      <c r="F114" s="163">
        <v>3825</v>
      </c>
      <c r="G114" s="163">
        <v>3600</v>
      </c>
      <c r="H114" s="163">
        <v>3150</v>
      </c>
      <c r="I114" s="163"/>
      <c r="J114" s="163"/>
      <c r="K114" s="163"/>
      <c r="L114" s="163"/>
      <c r="M114" s="163"/>
    </row>
    <row r="115" spans="1:13" x14ac:dyDescent="0.25">
      <c r="A115" t="str">
        <f>B114&amp;"/"&amp;C114&amp;"/"&amp;D114&amp;"/"&amp;E115</f>
        <v>1.700-1.999//EX/E</v>
      </c>
      <c r="B115" s="921"/>
      <c r="C115" s="164"/>
      <c r="D115" s="924"/>
      <c r="E115" s="155" t="s">
        <v>213</v>
      </c>
      <c r="F115" s="163">
        <v>3775</v>
      </c>
      <c r="G115" s="163">
        <v>3525</v>
      </c>
      <c r="H115" s="163">
        <v>3075</v>
      </c>
      <c r="I115" s="163"/>
      <c r="J115" s="163"/>
      <c r="K115" s="163"/>
      <c r="L115" s="163"/>
      <c r="M115" s="163"/>
    </row>
    <row r="116" spans="1:13" x14ac:dyDescent="0.25">
      <c r="A116" t="str">
        <f>B114&amp;"/"&amp;C114&amp;"/"&amp;D114&amp;"/"&amp;E116</f>
        <v>1.700-1.999//EX/F</v>
      </c>
      <c r="B116" s="921"/>
      <c r="C116" s="164"/>
      <c r="D116" s="924"/>
      <c r="E116" s="155" t="s">
        <v>233</v>
      </c>
      <c r="F116" s="163">
        <v>3775</v>
      </c>
      <c r="G116" s="163">
        <v>3525</v>
      </c>
      <c r="H116" s="163">
        <v>3075</v>
      </c>
      <c r="I116" s="163"/>
      <c r="J116" s="163"/>
      <c r="K116" s="163"/>
      <c r="L116" s="163"/>
      <c r="M116" s="163"/>
    </row>
    <row r="117" spans="1:13" x14ac:dyDescent="0.25">
      <c r="A117" t="str">
        <f>B114&amp;"/"&amp;C114&amp;"/"&amp;D114&amp;"/"&amp;E117</f>
        <v>1.700-1.999//EX/G</v>
      </c>
      <c r="B117" s="921"/>
      <c r="C117" s="164"/>
      <c r="D117" s="924"/>
      <c r="E117" s="155" t="s">
        <v>215</v>
      </c>
      <c r="F117" s="163">
        <v>3700</v>
      </c>
      <c r="G117" s="163">
        <v>3425</v>
      </c>
      <c r="H117" s="163">
        <v>2975</v>
      </c>
      <c r="I117" s="163"/>
      <c r="J117" s="163"/>
      <c r="K117" s="163"/>
      <c r="L117" s="163"/>
      <c r="M117" s="163"/>
    </row>
    <row r="118" spans="1:13" x14ac:dyDescent="0.25">
      <c r="A118" t="str">
        <f>B114&amp;"/"&amp;C114&amp;"/"&amp;D114&amp;"/"&amp;E118</f>
        <v>1.700-1.999//EX/H</v>
      </c>
      <c r="B118" s="921"/>
      <c r="C118" s="164"/>
      <c r="D118" s="924"/>
      <c r="E118" s="155" t="s">
        <v>250</v>
      </c>
      <c r="F118" s="163">
        <v>3700</v>
      </c>
      <c r="G118" s="163">
        <v>3425</v>
      </c>
      <c r="H118" s="163">
        <v>2975</v>
      </c>
      <c r="I118" s="163"/>
      <c r="J118" s="163"/>
      <c r="K118" s="163"/>
      <c r="L118" s="163"/>
      <c r="M118" s="163"/>
    </row>
    <row r="119" spans="1:13" x14ac:dyDescent="0.25">
      <c r="A119" t="str">
        <f>B114&amp;"/"&amp;C114&amp;"/"&amp;D114&amp;"/"&amp;E119</f>
        <v>1.700-1.999//EX/I</v>
      </c>
      <c r="B119" s="921"/>
      <c r="C119" s="164"/>
      <c r="D119" s="924"/>
      <c r="E119" s="155" t="s">
        <v>258</v>
      </c>
      <c r="F119" s="163">
        <v>3700</v>
      </c>
      <c r="G119" s="163">
        <v>3425</v>
      </c>
      <c r="H119" s="163">
        <v>2975</v>
      </c>
      <c r="I119" s="163"/>
      <c r="J119" s="163"/>
      <c r="K119" s="163"/>
      <c r="L119" s="163"/>
      <c r="M119" s="163"/>
    </row>
    <row r="120" spans="1:13" x14ac:dyDescent="0.25">
      <c r="A120" t="str">
        <f>B114&amp;"/"&amp;C114&amp;"/"&amp;D114&amp;"/"&amp;E120</f>
        <v>1.700-1.999//EX/J</v>
      </c>
      <c r="B120" s="921"/>
      <c r="C120" s="164"/>
      <c r="D120" s="924"/>
      <c r="E120" s="155" t="s">
        <v>265</v>
      </c>
      <c r="F120" s="163">
        <v>3300</v>
      </c>
      <c r="G120" s="163">
        <v>3100</v>
      </c>
      <c r="H120" s="163">
        <v>2700</v>
      </c>
      <c r="I120" s="163"/>
      <c r="J120" s="163"/>
      <c r="K120" s="163"/>
      <c r="L120" s="163"/>
      <c r="M120" s="163"/>
    </row>
    <row r="121" spans="1:13" x14ac:dyDescent="0.25">
      <c r="A121" t="str">
        <f>B114&amp;"/"&amp;C114&amp;"/"&amp;D114&amp;"/"&amp;E121</f>
        <v>1.700-1.999//EX/K</v>
      </c>
      <c r="B121" s="921"/>
      <c r="C121" s="164"/>
      <c r="D121" s="924"/>
      <c r="E121" s="155" t="s">
        <v>273</v>
      </c>
      <c r="F121" s="163">
        <v>2300</v>
      </c>
      <c r="G121" s="163">
        <v>2150</v>
      </c>
      <c r="H121" s="163">
        <v>1900</v>
      </c>
      <c r="I121" s="163"/>
      <c r="J121" s="163"/>
      <c r="K121" s="163"/>
      <c r="L121" s="163"/>
      <c r="M121" s="163"/>
    </row>
    <row r="122" spans="1:13" x14ac:dyDescent="0.25">
      <c r="A122" t="str">
        <f>B114&amp;"/"&amp;C114&amp;"/"&amp;D114&amp;"/"&amp;E122</f>
        <v>1.700-1.999//EX/L</v>
      </c>
      <c r="B122" s="921"/>
      <c r="C122" s="164"/>
      <c r="D122" s="924"/>
      <c r="E122" s="155" t="s">
        <v>279</v>
      </c>
      <c r="F122" s="163">
        <v>2300</v>
      </c>
      <c r="G122" s="163">
        <v>2150</v>
      </c>
      <c r="H122" s="163">
        <v>1900</v>
      </c>
      <c r="I122" s="163"/>
      <c r="J122" s="163"/>
      <c r="K122" s="163"/>
      <c r="L122" s="163"/>
      <c r="M122" s="163"/>
    </row>
    <row r="123" spans="1:13" x14ac:dyDescent="0.25">
      <c r="A123" t="str">
        <f>B114&amp;"/"&amp;C114&amp;"/"&amp;D114&amp;"/"&amp;E123</f>
        <v>1.700-1.999//EX/M</v>
      </c>
      <c r="B123" s="921"/>
      <c r="C123" s="164"/>
      <c r="D123" s="924"/>
      <c r="E123" s="155" t="s">
        <v>285</v>
      </c>
      <c r="F123" s="163">
        <v>2200</v>
      </c>
      <c r="G123" s="163">
        <v>2050</v>
      </c>
      <c r="H123" s="163">
        <v>1825</v>
      </c>
      <c r="I123" s="163"/>
      <c r="J123" s="163"/>
      <c r="K123" s="163"/>
      <c r="L123" s="163"/>
      <c r="M123" s="163"/>
    </row>
    <row r="124" spans="1:13" x14ac:dyDescent="0.25">
      <c r="A124" t="str">
        <f>B114&amp;"/"&amp;C114&amp;"/"&amp;D114&amp;"/"&amp;E124</f>
        <v>1.700-1.999//EX/N</v>
      </c>
      <c r="B124" s="921"/>
      <c r="C124" s="164"/>
      <c r="D124" s="924"/>
      <c r="E124" s="155" t="s">
        <v>749</v>
      </c>
      <c r="F124" s="163"/>
      <c r="G124" s="163"/>
      <c r="H124" s="163"/>
      <c r="I124" s="163"/>
      <c r="J124" s="163"/>
      <c r="K124" s="163"/>
      <c r="L124" s="163"/>
      <c r="M124" s="163"/>
    </row>
    <row r="125" spans="1:13" x14ac:dyDescent="0.25">
      <c r="A125" t="str">
        <f>B114&amp;"/"&amp;C114&amp;"/"&amp;D114&amp;"/"&amp;E125</f>
        <v>1.700-1.999//EX/O</v>
      </c>
      <c r="B125" s="921"/>
      <c r="C125" s="164"/>
      <c r="D125" s="925"/>
      <c r="E125" s="155" t="s">
        <v>750</v>
      </c>
      <c r="F125" s="163"/>
      <c r="G125" s="163"/>
      <c r="H125" s="163"/>
      <c r="I125" s="163"/>
      <c r="J125" s="163"/>
      <c r="K125" s="163"/>
      <c r="L125" s="163"/>
      <c r="M125" s="163"/>
    </row>
    <row r="126" spans="1:13" x14ac:dyDescent="0.25">
      <c r="A126" t="str">
        <f>B114&amp;"/"&amp;C114&amp;"/"&amp;D126&amp;"/"&amp;E126</f>
        <v>1.700-1.999//VG/D</v>
      </c>
      <c r="B126" s="921"/>
      <c r="C126" s="164"/>
      <c r="D126" s="157" t="s">
        <v>202</v>
      </c>
      <c r="E126" s="158" t="s">
        <v>186</v>
      </c>
      <c r="F126" s="163">
        <v>3700</v>
      </c>
      <c r="G126" s="163">
        <v>3500</v>
      </c>
      <c r="H126" s="163">
        <v>3075</v>
      </c>
      <c r="I126" s="163"/>
      <c r="J126" s="163"/>
      <c r="K126" s="163"/>
      <c r="L126" s="163"/>
      <c r="M126" s="163"/>
    </row>
    <row r="127" spans="1:13" x14ac:dyDescent="0.25">
      <c r="A127" t="str">
        <f>B114&amp;"/"&amp;C114&amp;"/"&amp;D126&amp;"/"&amp;E127</f>
        <v>1.700-1.999//VG/E</v>
      </c>
      <c r="B127" s="921"/>
      <c r="C127" s="164"/>
      <c r="D127" s="154"/>
      <c r="E127" s="155" t="s">
        <v>213</v>
      </c>
      <c r="F127" s="163">
        <v>3650</v>
      </c>
      <c r="G127" s="163">
        <v>3425</v>
      </c>
      <c r="H127" s="163">
        <v>3000</v>
      </c>
      <c r="I127" s="163"/>
      <c r="J127" s="163"/>
      <c r="K127" s="163"/>
      <c r="L127" s="163"/>
      <c r="M127" s="163"/>
    </row>
    <row r="128" spans="1:13" x14ac:dyDescent="0.25">
      <c r="A128" t="str">
        <f>B114&amp;"/"&amp;C114&amp;"/"&amp;D126&amp;"/"&amp;E128</f>
        <v>1.700-1.999//VG/F</v>
      </c>
      <c r="B128" s="921"/>
      <c r="C128" s="164"/>
      <c r="D128" s="156"/>
      <c r="E128" s="155" t="s">
        <v>233</v>
      </c>
      <c r="F128" s="163">
        <v>3650</v>
      </c>
      <c r="G128" s="163">
        <v>3425</v>
      </c>
      <c r="H128" s="163">
        <v>3000</v>
      </c>
      <c r="I128" s="163"/>
      <c r="J128" s="163"/>
      <c r="K128" s="163"/>
      <c r="L128" s="163"/>
      <c r="M128" s="163"/>
    </row>
    <row r="129" spans="1:13" x14ac:dyDescent="0.25">
      <c r="A129" t="str">
        <f>B114&amp;"/"&amp;C114&amp;"/"&amp;D126&amp;"/"&amp;E129</f>
        <v>1.700-1.999//VG/G</v>
      </c>
      <c r="B129" s="921"/>
      <c r="C129" s="164"/>
      <c r="D129" s="156"/>
      <c r="E129" s="155" t="s">
        <v>215</v>
      </c>
      <c r="F129" s="163">
        <v>3575</v>
      </c>
      <c r="G129" s="163">
        <v>3325</v>
      </c>
      <c r="H129" s="163">
        <v>2925</v>
      </c>
      <c r="I129" s="163"/>
      <c r="J129" s="163"/>
      <c r="K129" s="163"/>
      <c r="L129" s="163"/>
      <c r="M129" s="163"/>
    </row>
    <row r="130" spans="1:13" x14ac:dyDescent="0.25">
      <c r="A130" t="str">
        <f>B114&amp;"/"&amp;C114&amp;"/"&amp;D126&amp;"/"&amp;E130</f>
        <v>1.700-1.999//VG/H</v>
      </c>
      <c r="B130" s="921"/>
      <c r="C130" s="164"/>
      <c r="D130" s="156"/>
      <c r="E130" s="155" t="s">
        <v>250</v>
      </c>
      <c r="F130" s="163">
        <v>3575</v>
      </c>
      <c r="G130" s="163">
        <v>3325</v>
      </c>
      <c r="H130" s="163">
        <v>2925</v>
      </c>
      <c r="I130" s="163"/>
      <c r="J130" s="163"/>
      <c r="K130" s="163"/>
      <c r="L130" s="163"/>
      <c r="M130" s="163"/>
    </row>
    <row r="131" spans="1:13" x14ac:dyDescent="0.25">
      <c r="A131" t="str">
        <f>B114&amp;"/"&amp;C114&amp;"/"&amp;D126&amp;"/"&amp;E131</f>
        <v>1.700-1.999//VG/I</v>
      </c>
      <c r="B131" s="921"/>
      <c r="C131" s="164"/>
      <c r="D131" s="156"/>
      <c r="E131" s="155" t="s">
        <v>258</v>
      </c>
      <c r="F131" s="163">
        <v>3575</v>
      </c>
      <c r="G131" s="163">
        <v>3325</v>
      </c>
      <c r="H131" s="163">
        <v>2925</v>
      </c>
      <c r="I131" s="163"/>
      <c r="J131" s="163"/>
      <c r="K131" s="163"/>
      <c r="L131" s="163"/>
      <c r="M131" s="163"/>
    </row>
    <row r="132" spans="1:13" x14ac:dyDescent="0.25">
      <c r="A132" t="str">
        <f>B114&amp;"/"&amp;C114&amp;"/"&amp;D126&amp;"/"&amp;E132</f>
        <v>1.700-1.999//VG/J</v>
      </c>
      <c r="B132" s="921"/>
      <c r="C132" s="164"/>
      <c r="D132" s="156"/>
      <c r="E132" s="155" t="s">
        <v>265</v>
      </c>
      <c r="F132" s="163">
        <v>3175</v>
      </c>
      <c r="G132" s="163">
        <v>3000</v>
      </c>
      <c r="H132" s="163">
        <v>2650</v>
      </c>
      <c r="I132" s="163"/>
      <c r="J132" s="163"/>
      <c r="K132" s="163"/>
      <c r="L132" s="163"/>
      <c r="M132" s="163"/>
    </row>
    <row r="133" spans="1:13" x14ac:dyDescent="0.25">
      <c r="A133" t="str">
        <f>B114&amp;"/"&amp;C114&amp;"/"&amp;D126&amp;"/"&amp;E133</f>
        <v>1.700-1.999//VG/K</v>
      </c>
      <c r="B133" s="921"/>
      <c r="C133" s="164"/>
      <c r="D133" s="165"/>
      <c r="E133" s="155" t="s">
        <v>273</v>
      </c>
      <c r="F133" s="163">
        <v>2225</v>
      </c>
      <c r="G133" s="163">
        <v>2075</v>
      </c>
      <c r="H133" s="163">
        <v>1850</v>
      </c>
      <c r="I133" s="163"/>
      <c r="J133" s="163"/>
      <c r="K133" s="163"/>
      <c r="L133" s="163"/>
      <c r="M133" s="163"/>
    </row>
    <row r="134" spans="1:13" x14ac:dyDescent="0.25">
      <c r="A134" t="str">
        <f>B114&amp;"/"&amp;C114&amp;"/"&amp;D126&amp;"/"&amp;E134</f>
        <v>1.700-1.999//VG/L</v>
      </c>
      <c r="B134" s="921"/>
      <c r="C134" s="164"/>
      <c r="D134" s="165"/>
      <c r="E134" s="155" t="s">
        <v>279</v>
      </c>
      <c r="F134" s="163">
        <v>2225</v>
      </c>
      <c r="G134" s="163">
        <v>2075</v>
      </c>
      <c r="H134" s="163">
        <v>1850</v>
      </c>
      <c r="I134" s="163"/>
      <c r="J134" s="163"/>
      <c r="K134" s="163"/>
      <c r="L134" s="163"/>
      <c r="M134" s="163"/>
    </row>
    <row r="135" spans="1:13" x14ac:dyDescent="0.25">
      <c r="A135" t="str">
        <f>B114&amp;"/"&amp;C114&amp;"/"&amp;D126&amp;"/"&amp;E135</f>
        <v>1.700-1.999//VG/M</v>
      </c>
      <c r="B135" s="921"/>
      <c r="C135" s="164"/>
      <c r="D135" s="165"/>
      <c r="E135" s="155" t="s">
        <v>285</v>
      </c>
      <c r="F135" s="163">
        <v>2125</v>
      </c>
      <c r="G135" s="163">
        <v>1975</v>
      </c>
      <c r="H135" s="163">
        <v>1775</v>
      </c>
      <c r="I135" s="163"/>
      <c r="J135" s="163"/>
      <c r="K135" s="163"/>
      <c r="L135" s="163"/>
      <c r="M135" s="163"/>
    </row>
    <row r="136" spans="1:13" x14ac:dyDescent="0.25">
      <c r="A136" t="str">
        <f>B114&amp;"/"&amp;C114&amp;"/"&amp;D126&amp;"/"&amp;E136</f>
        <v>1.700-1.999//VG/N</v>
      </c>
      <c r="B136" s="921"/>
      <c r="C136" s="164"/>
      <c r="D136" s="165"/>
      <c r="E136" s="155" t="s">
        <v>749</v>
      </c>
      <c r="F136" s="163"/>
      <c r="G136" s="163"/>
      <c r="H136" s="163"/>
      <c r="I136" s="163"/>
      <c r="J136" s="163"/>
      <c r="K136" s="163"/>
      <c r="L136" s="163"/>
      <c r="M136" s="163"/>
    </row>
    <row r="137" spans="1:13" x14ac:dyDescent="0.25">
      <c r="A137" t="str">
        <f>B114&amp;"/"&amp;C114&amp;"/"&amp;D126&amp;"/"&amp;E137</f>
        <v>1.700-1.999//VG/O</v>
      </c>
      <c r="B137" s="921"/>
      <c r="C137" s="164"/>
      <c r="D137" s="165"/>
      <c r="E137" s="155" t="s">
        <v>750</v>
      </c>
      <c r="F137" s="163"/>
      <c r="G137" s="163"/>
      <c r="H137" s="163"/>
      <c r="I137" s="163"/>
      <c r="J137" s="163"/>
      <c r="K137" s="163"/>
      <c r="L137" s="163"/>
      <c r="M137" s="163"/>
    </row>
    <row r="138" spans="1:13" x14ac:dyDescent="0.25">
      <c r="A138" t="str">
        <f>B114&amp;"/"&amp;C114&amp;"/"&amp;D138&amp;"/"&amp;E138</f>
        <v>1.700-1.999//Good/D</v>
      </c>
      <c r="B138" s="921"/>
      <c r="C138" s="164"/>
      <c r="D138" s="157" t="s">
        <v>765</v>
      </c>
      <c r="E138" s="158" t="s">
        <v>186</v>
      </c>
      <c r="F138" s="163">
        <v>3525</v>
      </c>
      <c r="G138" s="163">
        <v>3325</v>
      </c>
      <c r="H138" s="163">
        <v>2950</v>
      </c>
      <c r="I138" s="163">
        <v>2175</v>
      </c>
      <c r="J138" s="163">
        <v>1475</v>
      </c>
      <c r="K138" s="163">
        <v>1000</v>
      </c>
      <c r="L138" s="163">
        <v>700</v>
      </c>
      <c r="M138" s="163">
        <v>375</v>
      </c>
    </row>
    <row r="139" spans="1:13" x14ac:dyDescent="0.25">
      <c r="A139" t="str">
        <f>B114&amp;"/"&amp;C114&amp;"/"&amp;D138&amp;"/"&amp;E139</f>
        <v>1.700-1.999//Good/E</v>
      </c>
      <c r="B139" s="921"/>
      <c r="C139" s="164"/>
      <c r="D139" s="154"/>
      <c r="E139" s="155" t="s">
        <v>213</v>
      </c>
      <c r="F139" s="163">
        <v>3475</v>
      </c>
      <c r="G139" s="163">
        <v>3250</v>
      </c>
      <c r="H139" s="163">
        <v>2875</v>
      </c>
      <c r="I139" s="163">
        <v>2175</v>
      </c>
      <c r="J139" s="163">
        <v>1475</v>
      </c>
      <c r="K139" s="163">
        <v>1000</v>
      </c>
      <c r="L139" s="163">
        <v>700</v>
      </c>
      <c r="M139" s="163">
        <v>375</v>
      </c>
    </row>
    <row r="140" spans="1:13" x14ac:dyDescent="0.25">
      <c r="A140" t="str">
        <f>B114&amp;"/"&amp;C114&amp;"/"&amp;D138&amp;"/"&amp;E140</f>
        <v>1.700-1.999//Good/F</v>
      </c>
      <c r="B140" s="921"/>
      <c r="C140" s="164"/>
      <c r="D140" s="156"/>
      <c r="E140" s="155" t="s">
        <v>233</v>
      </c>
      <c r="F140" s="163">
        <v>3475</v>
      </c>
      <c r="G140" s="163">
        <v>3250</v>
      </c>
      <c r="H140" s="163">
        <v>2875</v>
      </c>
      <c r="I140" s="163">
        <v>2175</v>
      </c>
      <c r="J140" s="163">
        <v>1475</v>
      </c>
      <c r="K140" s="163">
        <v>1000</v>
      </c>
      <c r="L140" s="163">
        <v>700</v>
      </c>
      <c r="M140" s="163">
        <v>375</v>
      </c>
    </row>
    <row r="141" spans="1:13" x14ac:dyDescent="0.25">
      <c r="A141" t="str">
        <f>B114&amp;"/"&amp;C114&amp;"/"&amp;D138&amp;"/"&amp;E141</f>
        <v>1.700-1.999//Good/G</v>
      </c>
      <c r="B141" s="921"/>
      <c r="C141" s="164"/>
      <c r="D141" s="156"/>
      <c r="E141" s="155" t="s">
        <v>215</v>
      </c>
      <c r="F141" s="163">
        <v>3400</v>
      </c>
      <c r="G141" s="163">
        <v>3150</v>
      </c>
      <c r="H141" s="163">
        <v>2800</v>
      </c>
      <c r="I141" s="163">
        <v>2150</v>
      </c>
      <c r="J141" s="163">
        <v>1450</v>
      </c>
      <c r="K141" s="163">
        <v>1000</v>
      </c>
      <c r="L141" s="163">
        <v>700</v>
      </c>
      <c r="M141" s="163">
        <v>375</v>
      </c>
    </row>
    <row r="142" spans="1:13" x14ac:dyDescent="0.25">
      <c r="A142" t="str">
        <f>B114&amp;"/"&amp;C114&amp;"/"&amp;D138&amp;"/"&amp;E142</f>
        <v>1.700-1.999//Good/H</v>
      </c>
      <c r="B142" s="921"/>
      <c r="C142" s="164"/>
      <c r="D142" s="156"/>
      <c r="E142" s="155" t="s">
        <v>250</v>
      </c>
      <c r="F142" s="163">
        <v>3400</v>
      </c>
      <c r="G142" s="163">
        <v>3150</v>
      </c>
      <c r="H142" s="163">
        <v>2800</v>
      </c>
      <c r="I142" s="163">
        <v>2150</v>
      </c>
      <c r="J142" s="163">
        <v>1450</v>
      </c>
      <c r="K142" s="163">
        <v>1000</v>
      </c>
      <c r="L142" s="163">
        <v>700</v>
      </c>
      <c r="M142" s="163">
        <v>375</v>
      </c>
    </row>
    <row r="143" spans="1:13" x14ac:dyDescent="0.25">
      <c r="A143" t="str">
        <f>B114&amp;"/"&amp;C114&amp;"/"&amp;D138&amp;"/"&amp;E143</f>
        <v>1.700-1.999//Good/I</v>
      </c>
      <c r="B143" s="921"/>
      <c r="C143" s="164"/>
      <c r="D143" s="156"/>
      <c r="E143" s="155" t="s">
        <v>258</v>
      </c>
      <c r="F143" s="163">
        <v>3400</v>
      </c>
      <c r="G143" s="163">
        <v>3150</v>
      </c>
      <c r="H143" s="163">
        <v>2800</v>
      </c>
      <c r="I143" s="163">
        <v>2150</v>
      </c>
      <c r="J143" s="163">
        <v>1450</v>
      </c>
      <c r="K143" s="163">
        <v>1000</v>
      </c>
      <c r="L143" s="163">
        <v>700</v>
      </c>
      <c r="M143" s="163">
        <v>375</v>
      </c>
    </row>
    <row r="144" spans="1:13" x14ac:dyDescent="0.25">
      <c r="A144" t="str">
        <f>B114&amp;"/"&amp;C114&amp;"/"&amp;D138&amp;"/"&amp;E144</f>
        <v>1.700-1.999//Good/J</v>
      </c>
      <c r="B144" s="921"/>
      <c r="C144" s="164"/>
      <c r="D144" s="156"/>
      <c r="E144" s="155" t="s">
        <v>265</v>
      </c>
      <c r="F144" s="163">
        <v>3025</v>
      </c>
      <c r="G144" s="163">
        <v>2850</v>
      </c>
      <c r="H144" s="163">
        <v>2550</v>
      </c>
      <c r="I144" s="163">
        <v>1975</v>
      </c>
      <c r="J144" s="163">
        <v>1375</v>
      </c>
      <c r="K144" s="163">
        <v>925</v>
      </c>
      <c r="L144" s="163">
        <v>700</v>
      </c>
      <c r="M144" s="163">
        <v>375</v>
      </c>
    </row>
    <row r="145" spans="1:26" x14ac:dyDescent="0.25">
      <c r="A145" t="str">
        <f>B114&amp;"/"&amp;C114&amp;"/"&amp;D138&amp;"/"&amp;E145</f>
        <v>1.700-1.999//Good/K</v>
      </c>
      <c r="B145" s="921"/>
      <c r="C145" s="164"/>
      <c r="D145" s="165"/>
      <c r="E145" s="155" t="s">
        <v>273</v>
      </c>
      <c r="F145" s="163">
        <v>2100</v>
      </c>
      <c r="G145" s="163">
        <v>1975</v>
      </c>
      <c r="H145" s="163">
        <v>1775</v>
      </c>
      <c r="I145" s="163">
        <v>1400</v>
      </c>
      <c r="J145" s="163">
        <v>900</v>
      </c>
      <c r="K145" s="163">
        <v>650</v>
      </c>
      <c r="L145" s="163">
        <v>425</v>
      </c>
      <c r="M145" s="163">
        <v>275</v>
      </c>
    </row>
    <row r="146" spans="1:26" x14ac:dyDescent="0.25">
      <c r="A146" t="str">
        <f>B114&amp;"/"&amp;C114&amp;"/"&amp;D138&amp;"/"&amp;E146</f>
        <v>1.700-1.999//Good/L</v>
      </c>
      <c r="B146" s="921"/>
      <c r="C146" s="164"/>
      <c r="D146" s="165"/>
      <c r="E146" s="155" t="s">
        <v>279</v>
      </c>
      <c r="F146" s="163">
        <v>2100</v>
      </c>
      <c r="G146" s="163">
        <v>1975</v>
      </c>
      <c r="H146" s="163">
        <v>1775</v>
      </c>
      <c r="I146" s="163">
        <v>1400</v>
      </c>
      <c r="J146" s="163">
        <v>900</v>
      </c>
      <c r="K146" s="163">
        <v>650</v>
      </c>
      <c r="L146" s="163">
        <v>425</v>
      </c>
      <c r="M146" s="163">
        <v>275</v>
      </c>
    </row>
    <row r="147" spans="1:26" x14ac:dyDescent="0.25">
      <c r="A147" t="str">
        <f>B114&amp;"/"&amp;C114&amp;"/"&amp;D138&amp;"/"&amp;E147</f>
        <v>1.700-1.999//Good/M</v>
      </c>
      <c r="B147" s="921"/>
      <c r="C147" s="164"/>
      <c r="D147" s="165"/>
      <c r="E147" s="155" t="s">
        <v>285</v>
      </c>
      <c r="F147" s="163">
        <v>2025</v>
      </c>
      <c r="G147" s="163">
        <v>1875</v>
      </c>
      <c r="H147" s="163">
        <v>1700</v>
      </c>
      <c r="I147" s="163">
        <v>1325</v>
      </c>
      <c r="J147" s="163">
        <v>900</v>
      </c>
      <c r="K147" s="163">
        <v>650</v>
      </c>
      <c r="L147" s="163">
        <v>425</v>
      </c>
      <c r="M147" s="163">
        <v>275</v>
      </c>
    </row>
    <row r="148" spans="1:26" x14ac:dyDescent="0.25">
      <c r="A148" t="str">
        <f>B114&amp;"/"&amp;C114&amp;"/"&amp;D138&amp;"/"&amp;E148</f>
        <v>1.700-1.999//Good/N</v>
      </c>
      <c r="B148" s="921"/>
      <c r="C148" s="164"/>
      <c r="D148" s="165"/>
      <c r="E148" s="155" t="s">
        <v>749</v>
      </c>
      <c r="F148" s="163"/>
      <c r="G148" s="163"/>
      <c r="H148" s="163"/>
      <c r="I148" s="163"/>
      <c r="J148" s="163"/>
      <c r="K148" s="163"/>
      <c r="L148" s="163"/>
      <c r="M148" s="163"/>
    </row>
    <row r="149" spans="1:26" x14ac:dyDescent="0.25">
      <c r="A149" t="str">
        <f>B114&amp;"/"&amp;C114&amp;"/"&amp;D138&amp;"/"&amp;E149</f>
        <v>1.700-1.999//Good/O</v>
      </c>
      <c r="B149" s="922"/>
      <c r="C149" s="166"/>
      <c r="D149" s="167"/>
      <c r="E149" s="168" t="s">
        <v>750</v>
      </c>
      <c r="F149" s="163"/>
      <c r="G149" s="163"/>
      <c r="H149" s="163"/>
      <c r="I149" s="163"/>
      <c r="J149" s="163"/>
      <c r="K149" s="163"/>
      <c r="L149" s="163"/>
      <c r="M149" s="163"/>
    </row>
    <row r="150" spans="1:26" x14ac:dyDescent="0.25">
      <c r="A150" t="str">
        <f>B150&amp;"/"&amp;C150&amp;"/"&amp;D150&amp;"/"&amp;E150</f>
        <v>2.000-2.199//EX/D</v>
      </c>
      <c r="B150" s="926" t="s">
        <v>312</v>
      </c>
      <c r="C150" s="20"/>
      <c r="D150" s="923" t="s">
        <v>188</v>
      </c>
      <c r="E150" s="158" t="s">
        <v>186</v>
      </c>
      <c r="F150" s="163">
        <v>4650</v>
      </c>
      <c r="G150" s="163">
        <v>4400</v>
      </c>
      <c r="H150" s="163">
        <v>3650</v>
      </c>
      <c r="I150" s="163"/>
      <c r="J150" s="163"/>
      <c r="K150" s="163"/>
      <c r="L150" s="163"/>
      <c r="M150" s="163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x14ac:dyDescent="0.25">
      <c r="A151" t="str">
        <f>B150&amp;"/"&amp;C150&amp;"/"&amp;D150&amp;"/"&amp;E151</f>
        <v>2.000-2.199//EX/E</v>
      </c>
      <c r="B151" s="926"/>
      <c r="C151" s="20"/>
      <c r="D151" s="924"/>
      <c r="E151" s="155" t="s">
        <v>213</v>
      </c>
      <c r="F151" s="163">
        <v>4550</v>
      </c>
      <c r="G151" s="163">
        <v>4325</v>
      </c>
      <c r="H151" s="163">
        <v>3650</v>
      </c>
      <c r="I151" s="163"/>
      <c r="J151" s="163"/>
      <c r="K151" s="163"/>
      <c r="L151" s="163"/>
      <c r="M151" s="163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x14ac:dyDescent="0.25">
      <c r="A152" t="str">
        <f>B150&amp;"/"&amp;C150&amp;"/"&amp;D150&amp;"/"&amp;E152</f>
        <v>2.000-2.199//EX/F</v>
      </c>
      <c r="B152" s="926"/>
      <c r="C152" s="20"/>
      <c r="D152" s="924"/>
      <c r="E152" s="155" t="s">
        <v>233</v>
      </c>
      <c r="F152" s="163">
        <v>4550</v>
      </c>
      <c r="G152" s="163">
        <v>4325</v>
      </c>
      <c r="H152" s="163">
        <v>3650</v>
      </c>
      <c r="I152" s="163"/>
      <c r="J152" s="163"/>
      <c r="K152" s="163"/>
      <c r="L152" s="163"/>
      <c r="M152" s="163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x14ac:dyDescent="0.25">
      <c r="A153" t="str">
        <f>B150&amp;"/"&amp;C150&amp;"/"&amp;D150&amp;"/"&amp;E153</f>
        <v>2.000-2.199//EX/G</v>
      </c>
      <c r="B153" s="926"/>
      <c r="C153" s="20"/>
      <c r="D153" s="924"/>
      <c r="E153" s="155" t="s">
        <v>215</v>
      </c>
      <c r="F153" s="163">
        <v>4275</v>
      </c>
      <c r="G153" s="163">
        <v>3975</v>
      </c>
      <c r="H153" s="163">
        <v>3550</v>
      </c>
      <c r="I153" s="163"/>
      <c r="J153" s="163"/>
      <c r="K153" s="163"/>
      <c r="L153" s="163"/>
      <c r="M153" s="163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x14ac:dyDescent="0.25">
      <c r="A154" t="str">
        <f>B150&amp;"/"&amp;C150&amp;"/"&amp;D150&amp;"/"&amp;E154</f>
        <v>2.000-2.199//EX/H</v>
      </c>
      <c r="B154" s="926"/>
      <c r="C154" s="20"/>
      <c r="D154" s="924"/>
      <c r="E154" s="155" t="s">
        <v>250</v>
      </c>
      <c r="F154" s="163">
        <v>4275</v>
      </c>
      <c r="G154" s="163">
        <v>3975</v>
      </c>
      <c r="H154" s="163">
        <v>3550</v>
      </c>
      <c r="I154" s="163"/>
      <c r="J154" s="163"/>
      <c r="K154" s="163"/>
      <c r="L154" s="163"/>
      <c r="M154" s="163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x14ac:dyDescent="0.25">
      <c r="A155" t="str">
        <f>B150&amp;"/"&amp;C150&amp;"/"&amp;D150&amp;"/"&amp;E155</f>
        <v>2.000-2.199//EX/I</v>
      </c>
      <c r="B155" s="926"/>
      <c r="C155" s="20"/>
      <c r="D155" s="924"/>
      <c r="E155" s="155" t="s">
        <v>258</v>
      </c>
      <c r="F155" s="163">
        <v>4275</v>
      </c>
      <c r="G155" s="163">
        <v>3975</v>
      </c>
      <c r="H155" s="163">
        <v>3550</v>
      </c>
      <c r="I155" s="163"/>
      <c r="J155" s="163"/>
      <c r="K155" s="163"/>
      <c r="L155" s="163"/>
      <c r="M155" s="163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x14ac:dyDescent="0.25">
      <c r="A156" t="str">
        <f>B150&amp;"/"&amp;C150&amp;"/"&amp;D150&amp;"/"&amp;E156</f>
        <v>2.000-2.199//EX/J</v>
      </c>
      <c r="B156" s="926"/>
      <c r="C156" s="20"/>
      <c r="D156" s="924"/>
      <c r="E156" s="155" t="s">
        <v>265</v>
      </c>
      <c r="F156" s="163">
        <v>3800</v>
      </c>
      <c r="G156" s="163">
        <v>3675</v>
      </c>
      <c r="H156" s="163">
        <v>3325</v>
      </c>
      <c r="I156" s="163"/>
      <c r="J156" s="163"/>
      <c r="K156" s="163"/>
      <c r="L156" s="163"/>
      <c r="M156" s="163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x14ac:dyDescent="0.25">
      <c r="A157" t="str">
        <f>B150&amp;"/"&amp;C150&amp;"/"&amp;D150&amp;"/"&amp;E157</f>
        <v>2.000-2.199//EX/K</v>
      </c>
      <c r="B157" s="926"/>
      <c r="C157" s="20"/>
      <c r="D157" s="924"/>
      <c r="E157" s="155" t="s">
        <v>273</v>
      </c>
      <c r="F157" s="163">
        <v>2550</v>
      </c>
      <c r="G157" s="163">
        <v>2500</v>
      </c>
      <c r="H157" s="163">
        <v>2250</v>
      </c>
      <c r="I157" s="163"/>
      <c r="J157" s="163"/>
      <c r="K157" s="163"/>
      <c r="L157" s="163"/>
      <c r="M157" s="163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x14ac:dyDescent="0.25">
      <c r="A158" t="str">
        <f>B150&amp;"/"&amp;C150&amp;"/"&amp;D150&amp;"/"&amp;E158</f>
        <v>2.000-2.199//EX/L</v>
      </c>
      <c r="B158" s="926"/>
      <c r="C158" s="20"/>
      <c r="D158" s="924"/>
      <c r="E158" s="155" t="s">
        <v>279</v>
      </c>
      <c r="F158" s="163">
        <v>2550</v>
      </c>
      <c r="G158" s="163">
        <v>2500</v>
      </c>
      <c r="H158" s="163">
        <v>2250</v>
      </c>
      <c r="I158" s="163"/>
      <c r="J158" s="163"/>
      <c r="K158" s="163"/>
      <c r="L158" s="163"/>
      <c r="M158" s="163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x14ac:dyDescent="0.25">
      <c r="A159" t="str">
        <f>B150&amp;"/"&amp;C150&amp;"/"&amp;D150&amp;"/"&amp;E159</f>
        <v>2.000-2.199//EX/M</v>
      </c>
      <c r="B159" s="926"/>
      <c r="C159" s="20"/>
      <c r="D159" s="924"/>
      <c r="E159" s="155" t="s">
        <v>285</v>
      </c>
      <c r="F159" s="163">
        <v>2425</v>
      </c>
      <c r="G159" s="163">
        <v>2425</v>
      </c>
      <c r="H159" s="163">
        <v>2150</v>
      </c>
      <c r="I159" s="163"/>
      <c r="J159" s="163"/>
      <c r="K159" s="163"/>
      <c r="L159" s="163"/>
      <c r="M159" s="163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x14ac:dyDescent="0.25">
      <c r="A160" t="str">
        <f>B150&amp;"/"&amp;C150&amp;"/"&amp;D150&amp;"/"&amp;E160</f>
        <v>2.000-2.199//EX/N</v>
      </c>
      <c r="B160" s="926"/>
      <c r="C160" s="20"/>
      <c r="D160" s="924"/>
      <c r="E160" s="155" t="s">
        <v>749</v>
      </c>
      <c r="F160" s="163"/>
      <c r="G160" s="163"/>
      <c r="H160" s="163"/>
      <c r="I160" s="163"/>
      <c r="J160" s="163"/>
      <c r="K160" s="163"/>
      <c r="L160" s="163"/>
      <c r="M160" s="163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x14ac:dyDescent="0.25">
      <c r="A161" t="str">
        <f>B150&amp;"/"&amp;C150&amp;"/"&amp;D150&amp;"/"&amp;E161</f>
        <v>2.000-2.199//EX/O</v>
      </c>
      <c r="B161" s="926"/>
      <c r="C161" s="20"/>
      <c r="D161" s="925"/>
      <c r="E161" s="155" t="s">
        <v>750</v>
      </c>
      <c r="F161" s="163"/>
      <c r="G161" s="163"/>
      <c r="H161" s="163"/>
      <c r="I161" s="163"/>
      <c r="J161" s="163"/>
      <c r="K161" s="163"/>
      <c r="L161" s="163"/>
      <c r="M161" s="163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x14ac:dyDescent="0.25">
      <c r="A162" t="str">
        <f>B150&amp;"/"&amp;C150&amp;"/"&amp;D162&amp;"/"&amp;E162</f>
        <v>2.000-2.199//VG/D</v>
      </c>
      <c r="B162" s="926"/>
      <c r="C162" s="20"/>
      <c r="D162" s="157" t="s">
        <v>202</v>
      </c>
      <c r="E162" s="158" t="s">
        <v>186</v>
      </c>
      <c r="F162" s="163">
        <v>4400</v>
      </c>
      <c r="G162" s="163">
        <v>4200</v>
      </c>
      <c r="H162" s="163">
        <v>3500</v>
      </c>
      <c r="I162" s="163">
        <v>2600</v>
      </c>
      <c r="J162" s="163"/>
      <c r="K162" s="163"/>
      <c r="L162" s="163"/>
      <c r="M162" s="163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x14ac:dyDescent="0.25">
      <c r="A163" t="str">
        <f>B150&amp;"/"&amp;C150&amp;"/"&amp;D162&amp;"/"&amp;E163</f>
        <v>2.000-2.199//VG/E</v>
      </c>
      <c r="B163" s="926"/>
      <c r="C163" s="20"/>
      <c r="D163" s="154"/>
      <c r="E163" s="155" t="s">
        <v>213</v>
      </c>
      <c r="F163" s="163">
        <v>4300</v>
      </c>
      <c r="G163" s="163">
        <v>4150</v>
      </c>
      <c r="H163" s="163">
        <v>3500</v>
      </c>
      <c r="I163" s="163">
        <v>2600</v>
      </c>
      <c r="J163" s="163"/>
      <c r="K163" s="163"/>
      <c r="L163" s="163"/>
      <c r="M163" s="163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x14ac:dyDescent="0.25">
      <c r="A164" t="str">
        <f>B150&amp;"/"&amp;C150&amp;"/"&amp;D162&amp;"/"&amp;E164</f>
        <v>2.000-2.199//VG/F</v>
      </c>
      <c r="B164" s="926"/>
      <c r="C164" s="20"/>
      <c r="D164" s="156"/>
      <c r="E164" s="155" t="s">
        <v>233</v>
      </c>
      <c r="F164" s="163">
        <v>4300</v>
      </c>
      <c r="G164" s="163">
        <v>4150</v>
      </c>
      <c r="H164" s="163">
        <v>3500</v>
      </c>
      <c r="I164" s="163">
        <v>2600</v>
      </c>
      <c r="J164" s="163"/>
      <c r="K164" s="163"/>
      <c r="L164" s="163"/>
      <c r="M164" s="163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x14ac:dyDescent="0.25">
      <c r="A165" t="str">
        <f>B150&amp;"/"&amp;C150&amp;"/"&amp;D162&amp;"/"&amp;E165</f>
        <v>2.000-2.199//VG/G</v>
      </c>
      <c r="B165" s="926"/>
      <c r="C165" s="20"/>
      <c r="D165" s="156"/>
      <c r="E165" s="155" t="s">
        <v>215</v>
      </c>
      <c r="F165" s="163">
        <v>4075</v>
      </c>
      <c r="G165" s="163">
        <v>3800</v>
      </c>
      <c r="H165" s="163">
        <v>3400</v>
      </c>
      <c r="I165" s="163">
        <v>2525</v>
      </c>
      <c r="J165" s="163"/>
      <c r="K165" s="163"/>
      <c r="L165" s="163"/>
      <c r="M165" s="163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x14ac:dyDescent="0.25">
      <c r="A166" t="str">
        <f>B150&amp;"/"&amp;C150&amp;"/"&amp;D162&amp;"/"&amp;E166</f>
        <v>2.000-2.199//VG/H</v>
      </c>
      <c r="B166" s="926"/>
      <c r="C166" s="20"/>
      <c r="D166" s="156"/>
      <c r="E166" s="155" t="s">
        <v>250</v>
      </c>
      <c r="F166" s="163">
        <v>4075</v>
      </c>
      <c r="G166" s="163">
        <v>3800</v>
      </c>
      <c r="H166" s="163">
        <v>3400</v>
      </c>
      <c r="I166" s="163">
        <v>2525</v>
      </c>
      <c r="J166" s="163"/>
      <c r="K166" s="163"/>
      <c r="L166" s="163"/>
      <c r="M166" s="163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x14ac:dyDescent="0.25">
      <c r="A167" t="str">
        <f>B150&amp;"/"&amp;C150&amp;"/"&amp;D162&amp;"/"&amp;E167</f>
        <v>2.000-2.199//VG/I</v>
      </c>
      <c r="B167" s="926"/>
      <c r="C167" s="20"/>
      <c r="D167" s="156"/>
      <c r="E167" s="155" t="s">
        <v>258</v>
      </c>
      <c r="F167" s="163">
        <v>4075</v>
      </c>
      <c r="G167" s="163">
        <v>3800</v>
      </c>
      <c r="H167" s="163">
        <v>3400</v>
      </c>
      <c r="I167" s="163">
        <v>2525</v>
      </c>
      <c r="J167" s="163"/>
      <c r="K167" s="163"/>
      <c r="L167" s="163"/>
      <c r="M167" s="163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x14ac:dyDescent="0.25">
      <c r="A168" t="str">
        <f>B150&amp;"/"&amp;C150&amp;"/"&amp;D162&amp;"/"&amp;E168</f>
        <v>2.000-2.199//VG/J</v>
      </c>
      <c r="B168" s="926"/>
      <c r="C168" s="20"/>
      <c r="D168" s="156"/>
      <c r="E168" s="155" t="s">
        <v>265</v>
      </c>
      <c r="F168" s="163">
        <v>3650</v>
      </c>
      <c r="G168" s="163">
        <v>3500</v>
      </c>
      <c r="H168" s="163">
        <v>3200</v>
      </c>
      <c r="I168" s="163">
        <v>2400</v>
      </c>
      <c r="J168" s="163"/>
      <c r="K168" s="163"/>
      <c r="L168" s="163"/>
      <c r="M168" s="163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x14ac:dyDescent="0.25">
      <c r="A169" t="str">
        <f>B150&amp;"/"&amp;C150&amp;"/"&amp;D162&amp;"/"&amp;E169</f>
        <v>2.000-2.199//VG/K</v>
      </c>
      <c r="B169" s="926"/>
      <c r="C169" s="20"/>
      <c r="D169" s="165"/>
      <c r="E169" s="155" t="s">
        <v>273</v>
      </c>
      <c r="F169" s="163">
        <v>2475</v>
      </c>
      <c r="G169" s="163">
        <v>2375</v>
      </c>
      <c r="H169" s="163">
        <v>2150</v>
      </c>
      <c r="I169" s="163">
        <v>1625</v>
      </c>
      <c r="J169" s="163"/>
      <c r="K169" s="163"/>
      <c r="L169" s="163"/>
      <c r="M169" s="163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x14ac:dyDescent="0.25">
      <c r="A170" t="str">
        <f>B150&amp;"/"&amp;C150&amp;"/"&amp;D162&amp;"/"&amp;E170</f>
        <v>2.000-2.199//VG/L</v>
      </c>
      <c r="B170" s="926"/>
      <c r="C170" s="20"/>
      <c r="D170" s="165"/>
      <c r="E170" s="155" t="s">
        <v>279</v>
      </c>
      <c r="F170" s="163">
        <v>2475</v>
      </c>
      <c r="G170" s="163">
        <v>2375</v>
      </c>
      <c r="H170" s="163">
        <v>2150</v>
      </c>
      <c r="I170" s="163">
        <v>1625</v>
      </c>
      <c r="J170" s="163"/>
      <c r="K170" s="163"/>
      <c r="L170" s="163"/>
      <c r="M170" s="163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x14ac:dyDescent="0.25">
      <c r="A171" t="str">
        <f>B150&amp;"/"&amp;C150&amp;"/"&amp;D162&amp;"/"&amp;E171</f>
        <v>2.000-2.199//VG/M</v>
      </c>
      <c r="B171" s="926"/>
      <c r="C171" s="20"/>
      <c r="D171" s="165"/>
      <c r="E171" s="155" t="s">
        <v>285</v>
      </c>
      <c r="F171" s="163">
        <v>2375</v>
      </c>
      <c r="G171" s="163">
        <v>2325</v>
      </c>
      <c r="H171" s="163">
        <v>2050</v>
      </c>
      <c r="I171" s="163">
        <v>1550</v>
      </c>
      <c r="J171" s="163"/>
      <c r="K171" s="163"/>
      <c r="L171" s="163"/>
      <c r="M171" s="163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x14ac:dyDescent="0.25">
      <c r="A172" t="str">
        <f>B150&amp;"/"&amp;C150&amp;"/"&amp;D162&amp;"/"&amp;E172</f>
        <v>2.000-2.199//VG/N</v>
      </c>
      <c r="B172" s="926"/>
      <c r="C172" s="20"/>
      <c r="D172" s="165"/>
      <c r="E172" s="155" t="s">
        <v>749</v>
      </c>
      <c r="F172" s="163"/>
      <c r="G172" s="163"/>
      <c r="H172" s="163"/>
      <c r="I172" s="163"/>
      <c r="J172" s="163"/>
      <c r="K172" s="163"/>
      <c r="L172" s="163"/>
      <c r="M172" s="163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x14ac:dyDescent="0.25">
      <c r="A173" t="str">
        <f>B150&amp;"/"&amp;C150&amp;"/"&amp;D162&amp;"/"&amp;E173</f>
        <v>2.000-2.199//VG/O</v>
      </c>
      <c r="B173" s="926"/>
      <c r="C173" s="20"/>
      <c r="D173" s="165"/>
      <c r="E173" s="155" t="s">
        <v>750</v>
      </c>
      <c r="F173" s="163"/>
      <c r="G173" s="163"/>
      <c r="H173" s="163"/>
      <c r="I173" s="163"/>
      <c r="J173" s="163"/>
      <c r="K173" s="163"/>
      <c r="L173" s="163"/>
      <c r="M173" s="163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x14ac:dyDescent="0.25">
      <c r="A174" t="str">
        <f>B150&amp;"/"&amp;C150&amp;"/"&amp;D174&amp;"/"&amp;E174</f>
        <v>2.000-2.199//Good/D</v>
      </c>
      <c r="B174" s="926"/>
      <c r="C174" s="20"/>
      <c r="D174" s="157" t="s">
        <v>765</v>
      </c>
      <c r="E174" s="158" t="s">
        <v>186</v>
      </c>
      <c r="F174" s="163">
        <v>4150</v>
      </c>
      <c r="G174" s="163">
        <v>4000</v>
      </c>
      <c r="H174" s="163">
        <v>3375</v>
      </c>
      <c r="I174" s="163">
        <v>2525</v>
      </c>
      <c r="J174" s="163">
        <v>1750</v>
      </c>
      <c r="K174" s="163">
        <v>1150</v>
      </c>
      <c r="L174" s="163">
        <v>825</v>
      </c>
      <c r="M174" s="163">
        <v>450</v>
      </c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x14ac:dyDescent="0.25">
      <c r="A175" t="str">
        <f>B150&amp;"/"&amp;C150&amp;"/"&amp;D174&amp;"/"&amp;E175</f>
        <v>2.000-2.199//Good/E</v>
      </c>
      <c r="B175" s="926"/>
      <c r="C175" s="20"/>
      <c r="D175" s="154"/>
      <c r="E175" s="155" t="s">
        <v>213</v>
      </c>
      <c r="F175" s="163">
        <v>4050</v>
      </c>
      <c r="G175" s="163">
        <v>3950</v>
      </c>
      <c r="H175" s="163">
        <v>3325</v>
      </c>
      <c r="I175" s="163">
        <v>2525</v>
      </c>
      <c r="J175" s="163">
        <v>1750</v>
      </c>
      <c r="K175" s="163">
        <v>1150</v>
      </c>
      <c r="L175" s="163">
        <v>825</v>
      </c>
      <c r="M175" s="163">
        <v>450</v>
      </c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x14ac:dyDescent="0.25">
      <c r="A176" t="str">
        <f>B150&amp;"/"&amp;C150&amp;"/"&amp;D174&amp;"/"&amp;E176</f>
        <v>2.000-2.199//Good/F</v>
      </c>
      <c r="B176" s="926"/>
      <c r="C176" s="20"/>
      <c r="D176" s="156"/>
      <c r="E176" s="155" t="s">
        <v>233</v>
      </c>
      <c r="F176" s="163">
        <v>4050</v>
      </c>
      <c r="G176" s="163">
        <v>3950</v>
      </c>
      <c r="H176" s="163">
        <v>3325</v>
      </c>
      <c r="I176" s="163">
        <v>2525</v>
      </c>
      <c r="J176" s="163">
        <v>1750</v>
      </c>
      <c r="K176" s="163">
        <v>1150</v>
      </c>
      <c r="L176" s="163">
        <v>825</v>
      </c>
      <c r="M176" s="163">
        <v>450</v>
      </c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x14ac:dyDescent="0.25">
      <c r="A177" t="str">
        <f>B150&amp;"/"&amp;C150&amp;"/"&amp;D174&amp;"/"&amp;E177</f>
        <v>2.000-2.199//Good/G</v>
      </c>
      <c r="B177" s="926"/>
      <c r="C177" s="20"/>
      <c r="D177" s="156"/>
      <c r="E177" s="155" t="s">
        <v>215</v>
      </c>
      <c r="F177" s="163">
        <v>3875</v>
      </c>
      <c r="G177" s="163">
        <v>3600</v>
      </c>
      <c r="H177" s="163">
        <v>3225</v>
      </c>
      <c r="I177" s="163">
        <v>2450</v>
      </c>
      <c r="J177" s="163">
        <v>1700</v>
      </c>
      <c r="K177" s="163">
        <v>1150</v>
      </c>
      <c r="L177" s="163">
        <v>825</v>
      </c>
      <c r="M177" s="163">
        <v>450</v>
      </c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x14ac:dyDescent="0.25">
      <c r="A178" t="str">
        <f>B150&amp;"/"&amp;C150&amp;"/"&amp;D174&amp;"/"&amp;E178</f>
        <v>2.000-2.199//Good/H</v>
      </c>
      <c r="B178" s="926"/>
      <c r="C178" s="20"/>
      <c r="D178" s="156"/>
      <c r="E178" s="155" t="s">
        <v>250</v>
      </c>
      <c r="F178" s="163">
        <v>3875</v>
      </c>
      <c r="G178" s="163">
        <v>3600</v>
      </c>
      <c r="H178" s="163">
        <v>3225</v>
      </c>
      <c r="I178" s="163">
        <v>2450</v>
      </c>
      <c r="J178" s="163">
        <v>1700</v>
      </c>
      <c r="K178" s="163">
        <v>1150</v>
      </c>
      <c r="L178" s="163">
        <v>825</v>
      </c>
      <c r="M178" s="163">
        <v>450</v>
      </c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x14ac:dyDescent="0.25">
      <c r="A179" t="str">
        <f>B150&amp;"/"&amp;C150&amp;"/"&amp;D174&amp;"/"&amp;E179</f>
        <v>2.000-2.199//Good/I</v>
      </c>
      <c r="B179" s="926"/>
      <c r="C179" s="20"/>
      <c r="D179" s="156"/>
      <c r="E179" s="155" t="s">
        <v>258</v>
      </c>
      <c r="F179" s="163">
        <v>3875</v>
      </c>
      <c r="G179" s="163">
        <v>3600</v>
      </c>
      <c r="H179" s="163">
        <v>3225</v>
      </c>
      <c r="I179" s="163">
        <v>2450</v>
      </c>
      <c r="J179" s="163">
        <v>1700</v>
      </c>
      <c r="K179" s="163">
        <v>1150</v>
      </c>
      <c r="L179" s="163">
        <v>825</v>
      </c>
      <c r="M179" s="163">
        <v>450</v>
      </c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x14ac:dyDescent="0.25">
      <c r="A180" t="str">
        <f>B150&amp;"/"&amp;C150&amp;"/"&amp;D174&amp;"/"&amp;E180</f>
        <v>2.000-2.199//Good/J</v>
      </c>
      <c r="B180" s="926"/>
      <c r="C180" s="20"/>
      <c r="D180" s="156"/>
      <c r="E180" s="155" t="s">
        <v>265</v>
      </c>
      <c r="F180" s="163">
        <v>3450</v>
      </c>
      <c r="G180" s="163">
        <v>3325</v>
      </c>
      <c r="H180" s="163">
        <v>3050</v>
      </c>
      <c r="I180" s="163">
        <v>2300</v>
      </c>
      <c r="J180" s="163">
        <v>1600</v>
      </c>
      <c r="K180" s="163">
        <v>1100</v>
      </c>
      <c r="L180" s="163">
        <v>825</v>
      </c>
      <c r="M180" s="163">
        <v>450</v>
      </c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x14ac:dyDescent="0.25">
      <c r="A181" t="str">
        <f>B150&amp;"/"&amp;C150&amp;"/"&amp;D174&amp;"/"&amp;E181</f>
        <v>2.000-2.199//Good/K</v>
      </c>
      <c r="B181" s="926"/>
      <c r="C181" s="20"/>
      <c r="D181" s="165"/>
      <c r="E181" s="155" t="s">
        <v>273</v>
      </c>
      <c r="F181" s="163">
        <v>2350</v>
      </c>
      <c r="G181" s="163">
        <v>2250</v>
      </c>
      <c r="H181" s="163">
        <v>2050</v>
      </c>
      <c r="I181" s="163">
        <v>1585</v>
      </c>
      <c r="J181" s="163">
        <v>1100</v>
      </c>
      <c r="K181" s="163">
        <v>750</v>
      </c>
      <c r="L181" s="163">
        <v>475</v>
      </c>
      <c r="M181" s="163">
        <v>300</v>
      </c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x14ac:dyDescent="0.25">
      <c r="A182" t="str">
        <f>B150&amp;"/"&amp;C150&amp;"/"&amp;D174&amp;"/"&amp;E182</f>
        <v>2.000-2.199//Good/L</v>
      </c>
      <c r="B182" s="926"/>
      <c r="C182" s="20"/>
      <c r="D182" s="165"/>
      <c r="E182" s="155" t="s">
        <v>279</v>
      </c>
      <c r="F182" s="163">
        <v>2350</v>
      </c>
      <c r="G182" s="163">
        <v>2250</v>
      </c>
      <c r="H182" s="163">
        <v>2050</v>
      </c>
      <c r="I182" s="163">
        <v>1585</v>
      </c>
      <c r="J182" s="163">
        <v>1100</v>
      </c>
      <c r="K182" s="163">
        <v>750</v>
      </c>
      <c r="L182" s="163">
        <v>475</v>
      </c>
      <c r="M182" s="163">
        <v>300</v>
      </c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x14ac:dyDescent="0.25">
      <c r="A183" t="str">
        <f>B150&amp;"/"&amp;C150&amp;"/"&amp;D174&amp;"/"&amp;E183</f>
        <v>2.000-2.199//Good/M</v>
      </c>
      <c r="B183" s="926"/>
      <c r="C183" s="20"/>
      <c r="D183" s="165"/>
      <c r="E183" s="155" t="s">
        <v>285</v>
      </c>
      <c r="F183" s="163">
        <v>2250</v>
      </c>
      <c r="G183" s="163">
        <v>2200</v>
      </c>
      <c r="H183" s="163">
        <v>1950</v>
      </c>
      <c r="I183" s="163">
        <v>1500</v>
      </c>
      <c r="J183" s="163">
        <v>1050</v>
      </c>
      <c r="K183" s="163">
        <v>750</v>
      </c>
      <c r="L183" s="163">
        <v>475</v>
      </c>
      <c r="M183" s="163">
        <v>300</v>
      </c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x14ac:dyDescent="0.25">
      <c r="A184" t="str">
        <f>B150&amp;"/"&amp;C150&amp;"/"&amp;D174&amp;"/"&amp;E184</f>
        <v>2.000-2.199//Good/N</v>
      </c>
      <c r="B184" s="926"/>
      <c r="C184" s="20"/>
      <c r="D184" s="165"/>
      <c r="E184" s="155" t="s">
        <v>749</v>
      </c>
      <c r="F184" s="163"/>
      <c r="G184" s="163"/>
      <c r="H184" s="163"/>
      <c r="I184" s="163"/>
      <c r="J184" s="163"/>
      <c r="K184" s="163"/>
      <c r="L184" s="163"/>
      <c r="M184" s="163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x14ac:dyDescent="0.25">
      <c r="A185" t="str">
        <f>B150&amp;"/"&amp;C150&amp;"/"&amp;D174&amp;"/"&amp;E185</f>
        <v>2.000-2.199//Good/O</v>
      </c>
      <c r="B185" s="927"/>
      <c r="C185" s="169"/>
      <c r="D185" s="170"/>
      <c r="E185" s="171" t="s">
        <v>750</v>
      </c>
      <c r="F185" s="163"/>
      <c r="G185" s="163"/>
      <c r="H185" s="163"/>
      <c r="I185" s="163"/>
      <c r="J185" s="163"/>
      <c r="K185" s="163"/>
      <c r="L185" s="163"/>
      <c r="M185" s="163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</sheetData>
  <sheetProtection algorithmName="SHA-512" hashValue="+ESc644PazAhNDSTVHxsSFJj9pXC1nRLTSQ7DK687VJSvJh/TWN5fc6AicfIhxMXE8f1Gz8RuocsufPgrr147Q==" saltValue="tV4jJk3XiC4Lakx2H6Wsmg==" spinCount="100000" sheet="1" objects="1" scenarios="1" autoFilter="0"/>
  <mergeCells count="11">
    <mergeCell ref="B114:B149"/>
    <mergeCell ref="D114:D125"/>
    <mergeCell ref="B150:B185"/>
    <mergeCell ref="D150:D161"/>
    <mergeCell ref="K5:M5"/>
    <mergeCell ref="B6:B41"/>
    <mergeCell ref="D6:D17"/>
    <mergeCell ref="B42:B77"/>
    <mergeCell ref="D42:D53"/>
    <mergeCell ref="B78:B113"/>
    <mergeCell ref="D78:D89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1"/>
  <dimension ref="A1:G3389"/>
  <sheetViews>
    <sheetView workbookViewId="0">
      <selection activeCell="A2" sqref="A2"/>
    </sheetView>
  </sheetViews>
  <sheetFormatPr defaultRowHeight="15" x14ac:dyDescent="0.25"/>
  <cols>
    <col min="1" max="1" width="11.28515625" customWidth="1"/>
    <col min="4" max="4" width="7.7109375" customWidth="1"/>
    <col min="5" max="5" width="9.7109375" style="35" customWidth="1"/>
    <col min="6" max="6" width="9.28515625" style="35"/>
    <col min="7" max="7" width="10.28515625" style="35" bestFit="1" customWidth="1"/>
  </cols>
  <sheetData>
    <row r="1" spans="1:7" ht="14.45" x14ac:dyDescent="0.3">
      <c r="A1" s="172" t="s">
        <v>767</v>
      </c>
      <c r="B1" s="172" t="s">
        <v>13</v>
      </c>
      <c r="C1" s="172" t="s">
        <v>164</v>
      </c>
      <c r="D1" s="172" t="s">
        <v>165</v>
      </c>
      <c r="E1" s="173" t="s">
        <v>768</v>
      </c>
      <c r="F1" s="173" t="s">
        <v>769</v>
      </c>
      <c r="G1" s="173" t="s">
        <v>770</v>
      </c>
    </row>
    <row r="2" spans="1:7" ht="14.45" x14ac:dyDescent="0.3">
      <c r="A2">
        <v>20220916</v>
      </c>
      <c r="B2" t="s">
        <v>771</v>
      </c>
      <c r="C2" t="s">
        <v>186</v>
      </c>
      <c r="D2" t="s">
        <v>187</v>
      </c>
      <c r="E2" s="35">
        <v>8.9999999999999993E-3</v>
      </c>
      <c r="F2" s="35">
        <v>3.7999999999999999E-2</v>
      </c>
      <c r="G2" s="35">
        <v>800</v>
      </c>
    </row>
    <row r="3" spans="1:7" ht="14.45" x14ac:dyDescent="0.3">
      <c r="A3">
        <v>20220916</v>
      </c>
      <c r="B3" t="s">
        <v>771</v>
      </c>
      <c r="C3" t="s">
        <v>186</v>
      </c>
      <c r="D3" t="s">
        <v>214</v>
      </c>
      <c r="E3" s="35">
        <v>8.9999999999999993E-3</v>
      </c>
      <c r="F3" s="35">
        <v>3.7999999999999999E-2</v>
      </c>
      <c r="G3" s="35">
        <v>800</v>
      </c>
    </row>
    <row r="4" spans="1:7" ht="14.45" x14ac:dyDescent="0.3">
      <c r="A4">
        <v>20220916</v>
      </c>
      <c r="B4" t="s">
        <v>771</v>
      </c>
      <c r="C4" t="s">
        <v>186</v>
      </c>
      <c r="D4" t="s">
        <v>234</v>
      </c>
      <c r="E4" s="35">
        <v>8.9999999999999993E-3</v>
      </c>
      <c r="F4" s="35">
        <v>3.7999999999999999E-2</v>
      </c>
      <c r="G4" s="35">
        <v>800</v>
      </c>
    </row>
    <row r="5" spans="1:7" ht="14.45" x14ac:dyDescent="0.3">
      <c r="A5">
        <v>20220916</v>
      </c>
      <c r="B5" t="s">
        <v>771</v>
      </c>
      <c r="C5" t="s">
        <v>186</v>
      </c>
      <c r="D5" t="s">
        <v>243</v>
      </c>
      <c r="E5" s="35">
        <v>8.9999999999999993E-3</v>
      </c>
      <c r="F5" s="35">
        <v>3.7999999999999999E-2</v>
      </c>
      <c r="G5" s="35">
        <v>720</v>
      </c>
    </row>
    <row r="6" spans="1:7" ht="14.45" x14ac:dyDescent="0.3">
      <c r="A6">
        <v>20220916</v>
      </c>
      <c r="B6" t="s">
        <v>771</v>
      </c>
      <c r="C6" t="s">
        <v>186</v>
      </c>
      <c r="D6" t="s">
        <v>251</v>
      </c>
      <c r="E6" s="35">
        <v>8.9999999999999993E-3</v>
      </c>
      <c r="F6" s="35">
        <v>3.7999999999999999E-2</v>
      </c>
      <c r="G6" s="35">
        <v>720</v>
      </c>
    </row>
    <row r="7" spans="1:7" ht="14.45" x14ac:dyDescent="0.3">
      <c r="A7">
        <v>20220916</v>
      </c>
      <c r="B7" t="s">
        <v>771</v>
      </c>
      <c r="C7" t="s">
        <v>186</v>
      </c>
      <c r="D7" t="s">
        <v>259</v>
      </c>
      <c r="E7" s="35">
        <v>8.9999999999999993E-3</v>
      </c>
      <c r="F7" s="35">
        <v>3.7999999999999999E-2</v>
      </c>
      <c r="G7" s="35">
        <v>610</v>
      </c>
    </row>
    <row r="8" spans="1:7" ht="14.45" x14ac:dyDescent="0.3">
      <c r="A8">
        <v>20220916</v>
      </c>
      <c r="B8" t="s">
        <v>771</v>
      </c>
      <c r="C8" t="s">
        <v>186</v>
      </c>
      <c r="D8" t="s">
        <v>266</v>
      </c>
      <c r="E8" s="35">
        <v>8.9999999999999993E-3</v>
      </c>
      <c r="F8" s="35">
        <v>3.7999999999999999E-2</v>
      </c>
      <c r="G8" s="35">
        <v>540</v>
      </c>
    </row>
    <row r="9" spans="1:7" ht="14.45" x14ac:dyDescent="0.3">
      <c r="A9">
        <v>20220916</v>
      </c>
      <c r="B9" t="s">
        <v>771</v>
      </c>
      <c r="C9" t="s">
        <v>186</v>
      </c>
      <c r="D9" t="s">
        <v>274</v>
      </c>
      <c r="E9" s="35">
        <v>8.9999999999999993E-3</v>
      </c>
      <c r="F9" s="35">
        <v>3.7999999999999999E-2</v>
      </c>
      <c r="G9" s="35">
        <v>470</v>
      </c>
    </row>
    <row r="10" spans="1:7" ht="14.45" x14ac:dyDescent="0.3">
      <c r="A10">
        <v>20220916</v>
      </c>
      <c r="B10" t="s">
        <v>771</v>
      </c>
      <c r="C10" t="s">
        <v>186</v>
      </c>
      <c r="D10" t="s">
        <v>280</v>
      </c>
      <c r="E10" s="35">
        <v>8.9999999999999993E-3</v>
      </c>
      <c r="F10" s="35">
        <v>3.7999999999999999E-2</v>
      </c>
      <c r="G10" s="35">
        <v>410</v>
      </c>
    </row>
    <row r="11" spans="1:7" ht="14.45" x14ac:dyDescent="0.3">
      <c r="A11">
        <v>20220916</v>
      </c>
      <c r="B11" t="s">
        <v>771</v>
      </c>
      <c r="C11" t="s">
        <v>186</v>
      </c>
      <c r="D11" t="s">
        <v>286</v>
      </c>
      <c r="E11" s="35">
        <v>8.9999999999999993E-3</v>
      </c>
      <c r="F11" s="35">
        <v>3.7999999999999999E-2</v>
      </c>
      <c r="G11" s="35">
        <v>350</v>
      </c>
    </row>
    <row r="12" spans="1:7" ht="14.45" x14ac:dyDescent="0.3">
      <c r="A12">
        <v>20220916</v>
      </c>
      <c r="B12" t="s">
        <v>771</v>
      </c>
      <c r="C12" t="s">
        <v>186</v>
      </c>
      <c r="D12" t="s">
        <v>290</v>
      </c>
      <c r="E12" s="35">
        <v>8.9999999999999993E-3</v>
      </c>
      <c r="F12" s="35">
        <v>3.7999999999999999E-2</v>
      </c>
      <c r="G12" s="35">
        <v>280</v>
      </c>
    </row>
    <row r="13" spans="1:7" ht="14.45" x14ac:dyDescent="0.3">
      <c r="A13">
        <v>20220916</v>
      </c>
      <c r="B13" t="s">
        <v>771</v>
      </c>
      <c r="C13" t="s">
        <v>213</v>
      </c>
      <c r="D13" t="s">
        <v>187</v>
      </c>
      <c r="E13" s="35">
        <v>8.9999999999999993E-3</v>
      </c>
      <c r="F13" s="35">
        <v>3.7999999999999999E-2</v>
      </c>
      <c r="G13" s="35">
        <v>800</v>
      </c>
    </row>
    <row r="14" spans="1:7" ht="14.45" x14ac:dyDescent="0.3">
      <c r="A14">
        <v>20220916</v>
      </c>
      <c r="B14" t="s">
        <v>771</v>
      </c>
      <c r="C14" t="s">
        <v>213</v>
      </c>
      <c r="D14" t="s">
        <v>214</v>
      </c>
      <c r="E14" s="35">
        <v>8.9999999999999993E-3</v>
      </c>
      <c r="F14" s="35">
        <v>3.7999999999999999E-2</v>
      </c>
      <c r="G14" s="35">
        <v>800</v>
      </c>
    </row>
    <row r="15" spans="1:7" ht="14.45" x14ac:dyDescent="0.3">
      <c r="A15">
        <v>20220916</v>
      </c>
      <c r="B15" t="s">
        <v>771</v>
      </c>
      <c r="C15" t="s">
        <v>213</v>
      </c>
      <c r="D15" t="s">
        <v>234</v>
      </c>
      <c r="E15" s="35">
        <v>8.9999999999999993E-3</v>
      </c>
      <c r="F15" s="35">
        <v>3.7999999999999999E-2</v>
      </c>
      <c r="G15" s="35">
        <v>800</v>
      </c>
    </row>
    <row r="16" spans="1:7" ht="14.45" x14ac:dyDescent="0.3">
      <c r="A16">
        <v>20220916</v>
      </c>
      <c r="B16" t="s">
        <v>771</v>
      </c>
      <c r="C16" t="s">
        <v>213</v>
      </c>
      <c r="D16" t="s">
        <v>243</v>
      </c>
      <c r="E16" s="35">
        <v>8.9999999999999993E-3</v>
      </c>
      <c r="F16" s="35">
        <v>3.7999999999999999E-2</v>
      </c>
      <c r="G16" s="35">
        <v>720</v>
      </c>
    </row>
    <row r="17" spans="1:7" ht="14.45" x14ac:dyDescent="0.3">
      <c r="A17">
        <v>20220916</v>
      </c>
      <c r="B17" t="s">
        <v>771</v>
      </c>
      <c r="C17" t="s">
        <v>213</v>
      </c>
      <c r="D17" t="s">
        <v>251</v>
      </c>
      <c r="E17" s="35">
        <v>8.9999999999999993E-3</v>
      </c>
      <c r="F17" s="35">
        <v>3.7999999999999999E-2</v>
      </c>
      <c r="G17" s="35">
        <v>720</v>
      </c>
    </row>
    <row r="18" spans="1:7" ht="14.45" x14ac:dyDescent="0.3">
      <c r="A18">
        <v>20220916</v>
      </c>
      <c r="B18" t="s">
        <v>771</v>
      </c>
      <c r="C18" t="s">
        <v>213</v>
      </c>
      <c r="D18" t="s">
        <v>259</v>
      </c>
      <c r="E18" s="35">
        <v>8.9999999999999993E-3</v>
      </c>
      <c r="F18" s="35">
        <v>3.7999999999999999E-2</v>
      </c>
      <c r="G18" s="35">
        <v>610</v>
      </c>
    </row>
    <row r="19" spans="1:7" ht="14.45" x14ac:dyDescent="0.3">
      <c r="A19">
        <v>20220916</v>
      </c>
      <c r="B19" t="s">
        <v>771</v>
      </c>
      <c r="C19" t="s">
        <v>213</v>
      </c>
      <c r="D19" t="s">
        <v>266</v>
      </c>
      <c r="E19" s="35">
        <v>8.9999999999999993E-3</v>
      </c>
      <c r="F19" s="35">
        <v>3.7999999999999999E-2</v>
      </c>
      <c r="G19" s="35">
        <v>540</v>
      </c>
    </row>
    <row r="20" spans="1:7" ht="14.45" x14ac:dyDescent="0.3">
      <c r="A20">
        <v>20220916</v>
      </c>
      <c r="B20" t="s">
        <v>771</v>
      </c>
      <c r="C20" t="s">
        <v>213</v>
      </c>
      <c r="D20" t="s">
        <v>274</v>
      </c>
      <c r="E20" s="35">
        <v>8.9999999999999993E-3</v>
      </c>
      <c r="F20" s="35">
        <v>3.7999999999999999E-2</v>
      </c>
      <c r="G20" s="35">
        <v>470</v>
      </c>
    </row>
    <row r="21" spans="1:7" ht="14.45" x14ac:dyDescent="0.3">
      <c r="A21">
        <v>20220916</v>
      </c>
      <c r="B21" t="s">
        <v>771</v>
      </c>
      <c r="C21" t="s">
        <v>213</v>
      </c>
      <c r="D21" t="s">
        <v>280</v>
      </c>
      <c r="E21" s="35">
        <v>8.9999999999999993E-3</v>
      </c>
      <c r="F21" s="35">
        <v>3.7999999999999999E-2</v>
      </c>
      <c r="G21" s="35">
        <v>410</v>
      </c>
    </row>
    <row r="22" spans="1:7" ht="14.45" x14ac:dyDescent="0.3">
      <c r="A22">
        <v>20220916</v>
      </c>
      <c r="B22" t="s">
        <v>771</v>
      </c>
      <c r="C22" t="s">
        <v>213</v>
      </c>
      <c r="D22" t="s">
        <v>286</v>
      </c>
      <c r="E22" s="35">
        <v>8.9999999999999993E-3</v>
      </c>
      <c r="F22" s="35">
        <v>3.7999999999999999E-2</v>
      </c>
      <c r="G22" s="35">
        <v>350</v>
      </c>
    </row>
    <row r="23" spans="1:7" ht="14.45" x14ac:dyDescent="0.3">
      <c r="A23">
        <v>20220916</v>
      </c>
      <c r="B23" t="s">
        <v>771</v>
      </c>
      <c r="C23" t="s">
        <v>213</v>
      </c>
      <c r="D23" t="s">
        <v>290</v>
      </c>
      <c r="E23" s="35">
        <v>8.9999999999999993E-3</v>
      </c>
      <c r="F23" s="35">
        <v>3.7999999999999999E-2</v>
      </c>
      <c r="G23" s="35">
        <v>280</v>
      </c>
    </row>
    <row r="24" spans="1:7" ht="14.45" x14ac:dyDescent="0.3">
      <c r="A24">
        <v>20220916</v>
      </c>
      <c r="B24" t="s">
        <v>771</v>
      </c>
      <c r="C24" t="s">
        <v>233</v>
      </c>
      <c r="D24" t="s">
        <v>187</v>
      </c>
      <c r="E24" s="35">
        <v>8.9999999999999993E-3</v>
      </c>
      <c r="F24" s="35">
        <v>3.7999999999999999E-2</v>
      </c>
      <c r="G24" s="35">
        <v>800</v>
      </c>
    </row>
    <row r="25" spans="1:7" ht="14.45" x14ac:dyDescent="0.3">
      <c r="A25">
        <v>20220916</v>
      </c>
      <c r="B25" t="s">
        <v>771</v>
      </c>
      <c r="C25" t="s">
        <v>233</v>
      </c>
      <c r="D25" t="s">
        <v>214</v>
      </c>
      <c r="E25" s="35">
        <v>8.9999999999999993E-3</v>
      </c>
      <c r="F25" s="35">
        <v>3.7999999999999999E-2</v>
      </c>
      <c r="G25" s="35">
        <v>800</v>
      </c>
    </row>
    <row r="26" spans="1:7" ht="14.45" x14ac:dyDescent="0.3">
      <c r="A26">
        <v>20220916</v>
      </c>
      <c r="B26" t="s">
        <v>771</v>
      </c>
      <c r="C26" t="s">
        <v>233</v>
      </c>
      <c r="D26" t="s">
        <v>234</v>
      </c>
      <c r="E26" s="35">
        <v>8.9999999999999993E-3</v>
      </c>
      <c r="F26" s="35">
        <v>3.7999999999999999E-2</v>
      </c>
      <c r="G26" s="35">
        <v>800</v>
      </c>
    </row>
    <row r="27" spans="1:7" x14ac:dyDescent="0.25">
      <c r="A27">
        <v>20220916</v>
      </c>
      <c r="B27" t="s">
        <v>771</v>
      </c>
      <c r="C27" t="s">
        <v>233</v>
      </c>
      <c r="D27" t="s">
        <v>243</v>
      </c>
      <c r="E27" s="35">
        <v>8.9999999999999993E-3</v>
      </c>
      <c r="F27" s="35">
        <v>3.7999999999999999E-2</v>
      </c>
      <c r="G27" s="35">
        <v>720</v>
      </c>
    </row>
    <row r="28" spans="1:7" x14ac:dyDescent="0.25">
      <c r="A28">
        <v>20220916</v>
      </c>
      <c r="B28" t="s">
        <v>771</v>
      </c>
      <c r="C28" t="s">
        <v>233</v>
      </c>
      <c r="D28" t="s">
        <v>251</v>
      </c>
      <c r="E28" s="35">
        <v>8.9999999999999993E-3</v>
      </c>
      <c r="F28" s="35">
        <v>3.7999999999999999E-2</v>
      </c>
      <c r="G28" s="35">
        <v>720</v>
      </c>
    </row>
    <row r="29" spans="1:7" x14ac:dyDescent="0.25">
      <c r="A29">
        <v>20220916</v>
      </c>
      <c r="B29" t="s">
        <v>771</v>
      </c>
      <c r="C29" t="s">
        <v>233</v>
      </c>
      <c r="D29" t="s">
        <v>259</v>
      </c>
      <c r="E29" s="35">
        <v>8.9999999999999993E-3</v>
      </c>
      <c r="F29" s="35">
        <v>3.7999999999999999E-2</v>
      </c>
      <c r="G29" s="35">
        <v>610</v>
      </c>
    </row>
    <row r="30" spans="1:7" x14ac:dyDescent="0.25">
      <c r="A30">
        <v>20220916</v>
      </c>
      <c r="B30" t="s">
        <v>771</v>
      </c>
      <c r="C30" t="s">
        <v>233</v>
      </c>
      <c r="D30" t="s">
        <v>266</v>
      </c>
      <c r="E30" s="35">
        <v>8.9999999999999993E-3</v>
      </c>
      <c r="F30" s="35">
        <v>3.7999999999999999E-2</v>
      </c>
      <c r="G30" s="35">
        <v>540</v>
      </c>
    </row>
    <row r="31" spans="1:7" x14ac:dyDescent="0.25">
      <c r="A31">
        <v>20220916</v>
      </c>
      <c r="B31" t="s">
        <v>771</v>
      </c>
      <c r="C31" t="s">
        <v>233</v>
      </c>
      <c r="D31" t="s">
        <v>274</v>
      </c>
      <c r="E31" s="35">
        <v>8.9999999999999993E-3</v>
      </c>
      <c r="F31" s="35">
        <v>3.7999999999999999E-2</v>
      </c>
      <c r="G31" s="35">
        <v>470</v>
      </c>
    </row>
    <row r="32" spans="1:7" x14ac:dyDescent="0.25">
      <c r="A32">
        <v>20220916</v>
      </c>
      <c r="B32" t="s">
        <v>771</v>
      </c>
      <c r="C32" t="s">
        <v>233</v>
      </c>
      <c r="D32" t="s">
        <v>280</v>
      </c>
      <c r="E32" s="35">
        <v>8.9999999999999993E-3</v>
      </c>
      <c r="F32" s="35">
        <v>3.7999999999999999E-2</v>
      </c>
      <c r="G32" s="35">
        <v>410</v>
      </c>
    </row>
    <row r="33" spans="1:7" x14ac:dyDescent="0.25">
      <c r="A33">
        <v>20220916</v>
      </c>
      <c r="B33" t="s">
        <v>771</v>
      </c>
      <c r="C33" t="s">
        <v>233</v>
      </c>
      <c r="D33" t="s">
        <v>286</v>
      </c>
      <c r="E33" s="35">
        <v>8.9999999999999993E-3</v>
      </c>
      <c r="F33" s="35">
        <v>3.7999999999999999E-2</v>
      </c>
      <c r="G33" s="35">
        <v>350</v>
      </c>
    </row>
    <row r="34" spans="1:7" x14ac:dyDescent="0.25">
      <c r="A34">
        <v>20220916</v>
      </c>
      <c r="B34" t="s">
        <v>771</v>
      </c>
      <c r="C34" t="s">
        <v>233</v>
      </c>
      <c r="D34" t="s">
        <v>290</v>
      </c>
      <c r="E34" s="35">
        <v>8.9999999999999993E-3</v>
      </c>
      <c r="F34" s="35">
        <v>3.7999999999999999E-2</v>
      </c>
      <c r="G34" s="35">
        <v>280</v>
      </c>
    </row>
    <row r="35" spans="1:7" x14ac:dyDescent="0.25">
      <c r="A35">
        <v>20220916</v>
      </c>
      <c r="B35" t="s">
        <v>771</v>
      </c>
      <c r="C35" t="s">
        <v>215</v>
      </c>
      <c r="D35" t="s">
        <v>187</v>
      </c>
      <c r="E35" s="35">
        <v>8.9999999999999993E-3</v>
      </c>
      <c r="F35" s="35">
        <v>3.7999999999999999E-2</v>
      </c>
      <c r="G35" s="35">
        <v>720</v>
      </c>
    </row>
    <row r="36" spans="1:7" x14ac:dyDescent="0.25">
      <c r="A36">
        <v>20220916</v>
      </c>
      <c r="B36" t="s">
        <v>771</v>
      </c>
      <c r="C36" t="s">
        <v>215</v>
      </c>
      <c r="D36" t="s">
        <v>214</v>
      </c>
      <c r="E36" s="35">
        <v>8.9999999999999993E-3</v>
      </c>
      <c r="F36" s="35">
        <v>3.7999999999999999E-2</v>
      </c>
      <c r="G36" s="35">
        <v>720</v>
      </c>
    </row>
    <row r="37" spans="1:7" x14ac:dyDescent="0.25">
      <c r="A37">
        <v>20220916</v>
      </c>
      <c r="B37" t="s">
        <v>771</v>
      </c>
      <c r="C37" t="s">
        <v>215</v>
      </c>
      <c r="D37" t="s">
        <v>234</v>
      </c>
      <c r="E37" s="35">
        <v>8.9999999999999993E-3</v>
      </c>
      <c r="F37" s="35">
        <v>3.7999999999999999E-2</v>
      </c>
      <c r="G37" s="35">
        <v>720</v>
      </c>
    </row>
    <row r="38" spans="1:7" x14ac:dyDescent="0.25">
      <c r="A38">
        <v>20220916</v>
      </c>
      <c r="B38" t="s">
        <v>771</v>
      </c>
      <c r="C38" t="s">
        <v>215</v>
      </c>
      <c r="D38" t="s">
        <v>243</v>
      </c>
      <c r="E38" s="35">
        <v>8.9999999999999993E-3</v>
      </c>
      <c r="F38" s="35">
        <v>3.7999999999999999E-2</v>
      </c>
      <c r="G38" s="35">
        <v>640</v>
      </c>
    </row>
    <row r="39" spans="1:7" x14ac:dyDescent="0.25">
      <c r="A39">
        <v>20220916</v>
      </c>
      <c r="B39" t="s">
        <v>771</v>
      </c>
      <c r="C39" t="s">
        <v>215</v>
      </c>
      <c r="D39" t="s">
        <v>251</v>
      </c>
      <c r="E39" s="35">
        <v>8.9999999999999993E-3</v>
      </c>
      <c r="F39" s="35">
        <v>3.7999999999999999E-2</v>
      </c>
      <c r="G39" s="35">
        <v>640</v>
      </c>
    </row>
    <row r="40" spans="1:7" x14ac:dyDescent="0.25">
      <c r="A40">
        <v>20220916</v>
      </c>
      <c r="B40" t="s">
        <v>771</v>
      </c>
      <c r="C40" t="s">
        <v>215</v>
      </c>
      <c r="D40" t="s">
        <v>259</v>
      </c>
      <c r="E40" s="35">
        <v>8.9999999999999993E-3</v>
      </c>
      <c r="F40" s="35">
        <v>3.7999999999999999E-2</v>
      </c>
      <c r="G40" s="35">
        <v>550</v>
      </c>
    </row>
    <row r="41" spans="1:7" x14ac:dyDescent="0.25">
      <c r="A41">
        <v>20220916</v>
      </c>
      <c r="B41" t="s">
        <v>771</v>
      </c>
      <c r="C41" t="s">
        <v>215</v>
      </c>
      <c r="D41" t="s">
        <v>266</v>
      </c>
      <c r="E41" s="35">
        <v>8.9999999999999993E-3</v>
      </c>
      <c r="F41" s="35">
        <v>3.7999999999999999E-2</v>
      </c>
      <c r="G41" s="35">
        <v>480</v>
      </c>
    </row>
    <row r="42" spans="1:7" x14ac:dyDescent="0.25">
      <c r="A42">
        <v>20220916</v>
      </c>
      <c r="B42" t="s">
        <v>771</v>
      </c>
      <c r="C42" t="s">
        <v>215</v>
      </c>
      <c r="D42" t="s">
        <v>274</v>
      </c>
      <c r="E42" s="35">
        <v>8.9999999999999993E-3</v>
      </c>
      <c r="F42" s="35">
        <v>3.7999999999999999E-2</v>
      </c>
      <c r="G42" s="35">
        <v>420</v>
      </c>
    </row>
    <row r="43" spans="1:7" x14ac:dyDescent="0.25">
      <c r="A43">
        <v>20220916</v>
      </c>
      <c r="B43" t="s">
        <v>771</v>
      </c>
      <c r="C43" t="s">
        <v>215</v>
      </c>
      <c r="D43" t="s">
        <v>280</v>
      </c>
      <c r="E43" s="35">
        <v>8.9999999999999993E-3</v>
      </c>
      <c r="F43" s="35">
        <v>3.7999999999999999E-2</v>
      </c>
      <c r="G43" s="35">
        <v>370</v>
      </c>
    </row>
    <row r="44" spans="1:7" x14ac:dyDescent="0.25">
      <c r="A44">
        <v>20220916</v>
      </c>
      <c r="B44" t="s">
        <v>771</v>
      </c>
      <c r="C44" t="s">
        <v>215</v>
      </c>
      <c r="D44" t="s">
        <v>286</v>
      </c>
      <c r="E44" s="35">
        <v>8.9999999999999993E-3</v>
      </c>
      <c r="F44" s="35">
        <v>3.7999999999999999E-2</v>
      </c>
      <c r="G44" s="35">
        <v>310</v>
      </c>
    </row>
    <row r="45" spans="1:7" x14ac:dyDescent="0.25">
      <c r="A45">
        <v>20220916</v>
      </c>
      <c r="B45" t="s">
        <v>771</v>
      </c>
      <c r="C45" t="s">
        <v>215</v>
      </c>
      <c r="D45" t="s">
        <v>290</v>
      </c>
      <c r="E45" s="35">
        <v>8.9999999999999993E-3</v>
      </c>
      <c r="F45" s="35">
        <v>3.7999999999999999E-2</v>
      </c>
      <c r="G45" s="35">
        <v>260</v>
      </c>
    </row>
    <row r="46" spans="1:7" x14ac:dyDescent="0.25">
      <c r="A46">
        <v>20220916</v>
      </c>
      <c r="B46" t="s">
        <v>771</v>
      </c>
      <c r="C46" t="s">
        <v>250</v>
      </c>
      <c r="D46" t="s">
        <v>187</v>
      </c>
      <c r="E46" s="35">
        <v>8.9999999999999993E-3</v>
      </c>
      <c r="F46" s="35">
        <v>3.7999999999999999E-2</v>
      </c>
      <c r="G46" s="35">
        <v>720</v>
      </c>
    </row>
    <row r="47" spans="1:7" x14ac:dyDescent="0.25">
      <c r="A47">
        <v>20220916</v>
      </c>
      <c r="B47" t="s">
        <v>771</v>
      </c>
      <c r="C47" t="s">
        <v>250</v>
      </c>
      <c r="D47" t="s">
        <v>214</v>
      </c>
      <c r="E47" s="35">
        <v>8.9999999999999993E-3</v>
      </c>
      <c r="F47" s="35">
        <v>3.7999999999999999E-2</v>
      </c>
      <c r="G47" s="35">
        <v>720</v>
      </c>
    </row>
    <row r="48" spans="1:7" x14ac:dyDescent="0.25">
      <c r="A48">
        <v>20220916</v>
      </c>
      <c r="B48" t="s">
        <v>771</v>
      </c>
      <c r="C48" t="s">
        <v>250</v>
      </c>
      <c r="D48" t="s">
        <v>234</v>
      </c>
      <c r="E48" s="35">
        <v>8.9999999999999993E-3</v>
      </c>
      <c r="F48" s="35">
        <v>3.7999999999999999E-2</v>
      </c>
      <c r="G48" s="35">
        <v>720</v>
      </c>
    </row>
    <row r="49" spans="1:7" x14ac:dyDescent="0.25">
      <c r="A49">
        <v>20220916</v>
      </c>
      <c r="B49" t="s">
        <v>771</v>
      </c>
      <c r="C49" t="s">
        <v>250</v>
      </c>
      <c r="D49" t="s">
        <v>243</v>
      </c>
      <c r="E49" s="35">
        <v>8.9999999999999993E-3</v>
      </c>
      <c r="F49" s="35">
        <v>3.7999999999999999E-2</v>
      </c>
      <c r="G49" s="35">
        <v>640</v>
      </c>
    </row>
    <row r="50" spans="1:7" x14ac:dyDescent="0.25">
      <c r="A50">
        <v>20220916</v>
      </c>
      <c r="B50" t="s">
        <v>771</v>
      </c>
      <c r="C50" t="s">
        <v>250</v>
      </c>
      <c r="D50" t="s">
        <v>251</v>
      </c>
      <c r="E50" s="35">
        <v>8.9999999999999993E-3</v>
      </c>
      <c r="F50" s="35">
        <v>3.7999999999999999E-2</v>
      </c>
      <c r="G50" s="35">
        <v>640</v>
      </c>
    </row>
    <row r="51" spans="1:7" x14ac:dyDescent="0.25">
      <c r="A51">
        <v>20220916</v>
      </c>
      <c r="B51" t="s">
        <v>771</v>
      </c>
      <c r="C51" t="s">
        <v>250</v>
      </c>
      <c r="D51" t="s">
        <v>259</v>
      </c>
      <c r="E51" s="35">
        <v>8.9999999999999993E-3</v>
      </c>
      <c r="F51" s="35">
        <v>3.7999999999999999E-2</v>
      </c>
      <c r="G51" s="35">
        <v>550</v>
      </c>
    </row>
    <row r="52" spans="1:7" x14ac:dyDescent="0.25">
      <c r="A52">
        <v>20220916</v>
      </c>
      <c r="B52" t="s">
        <v>771</v>
      </c>
      <c r="C52" t="s">
        <v>250</v>
      </c>
      <c r="D52" t="s">
        <v>266</v>
      </c>
      <c r="E52" s="35">
        <v>8.9999999999999993E-3</v>
      </c>
      <c r="F52" s="35">
        <v>3.7999999999999999E-2</v>
      </c>
      <c r="G52" s="35">
        <v>480</v>
      </c>
    </row>
    <row r="53" spans="1:7" x14ac:dyDescent="0.25">
      <c r="A53">
        <v>20220916</v>
      </c>
      <c r="B53" t="s">
        <v>771</v>
      </c>
      <c r="C53" t="s">
        <v>250</v>
      </c>
      <c r="D53" t="s">
        <v>274</v>
      </c>
      <c r="E53" s="35">
        <v>8.9999999999999993E-3</v>
      </c>
      <c r="F53" s="35">
        <v>3.7999999999999999E-2</v>
      </c>
      <c r="G53" s="35">
        <v>420</v>
      </c>
    </row>
    <row r="54" spans="1:7" x14ac:dyDescent="0.25">
      <c r="A54">
        <v>20220916</v>
      </c>
      <c r="B54" t="s">
        <v>771</v>
      </c>
      <c r="C54" t="s">
        <v>250</v>
      </c>
      <c r="D54" t="s">
        <v>280</v>
      </c>
      <c r="E54" s="35">
        <v>8.9999999999999993E-3</v>
      </c>
      <c r="F54" s="35">
        <v>3.7999999999999999E-2</v>
      </c>
      <c r="G54" s="35">
        <v>370</v>
      </c>
    </row>
    <row r="55" spans="1:7" x14ac:dyDescent="0.25">
      <c r="A55">
        <v>20220916</v>
      </c>
      <c r="B55" t="s">
        <v>771</v>
      </c>
      <c r="C55" t="s">
        <v>250</v>
      </c>
      <c r="D55" t="s">
        <v>286</v>
      </c>
      <c r="E55" s="35">
        <v>8.9999999999999993E-3</v>
      </c>
      <c r="F55" s="35">
        <v>3.7999999999999999E-2</v>
      </c>
      <c r="G55" s="35">
        <v>310</v>
      </c>
    </row>
    <row r="56" spans="1:7" x14ac:dyDescent="0.25">
      <c r="A56">
        <v>20220916</v>
      </c>
      <c r="B56" t="s">
        <v>771</v>
      </c>
      <c r="C56" t="s">
        <v>250</v>
      </c>
      <c r="D56" t="s">
        <v>290</v>
      </c>
      <c r="E56" s="35">
        <v>8.9999999999999993E-3</v>
      </c>
      <c r="F56" s="35">
        <v>3.7999999999999999E-2</v>
      </c>
      <c r="G56" s="35">
        <v>260</v>
      </c>
    </row>
    <row r="57" spans="1:7" x14ac:dyDescent="0.25">
      <c r="A57">
        <v>20220916</v>
      </c>
      <c r="B57" t="s">
        <v>771</v>
      </c>
      <c r="C57" t="s">
        <v>258</v>
      </c>
      <c r="D57" t="s">
        <v>187</v>
      </c>
      <c r="E57" s="35">
        <v>8.9999999999999993E-3</v>
      </c>
      <c r="F57" s="35">
        <v>3.7999999999999999E-2</v>
      </c>
      <c r="G57" s="35">
        <v>640</v>
      </c>
    </row>
    <row r="58" spans="1:7" x14ac:dyDescent="0.25">
      <c r="A58">
        <v>20220916</v>
      </c>
      <c r="B58" t="s">
        <v>771</v>
      </c>
      <c r="C58" t="s">
        <v>258</v>
      </c>
      <c r="D58" t="s">
        <v>214</v>
      </c>
      <c r="E58" s="35">
        <v>8.9999999999999993E-3</v>
      </c>
      <c r="F58" s="35">
        <v>3.7999999999999999E-2</v>
      </c>
      <c r="G58" s="35">
        <v>640</v>
      </c>
    </row>
    <row r="59" spans="1:7" x14ac:dyDescent="0.25">
      <c r="A59">
        <v>20220916</v>
      </c>
      <c r="B59" t="s">
        <v>771</v>
      </c>
      <c r="C59" t="s">
        <v>258</v>
      </c>
      <c r="D59" t="s">
        <v>234</v>
      </c>
      <c r="E59" s="35">
        <v>8.9999999999999993E-3</v>
      </c>
      <c r="F59" s="35">
        <v>3.7999999999999999E-2</v>
      </c>
      <c r="G59" s="35">
        <v>640</v>
      </c>
    </row>
    <row r="60" spans="1:7" x14ac:dyDescent="0.25">
      <c r="A60">
        <v>20220916</v>
      </c>
      <c r="B60" t="s">
        <v>771</v>
      </c>
      <c r="C60" t="s">
        <v>258</v>
      </c>
      <c r="D60" t="s">
        <v>243</v>
      </c>
      <c r="E60" s="35">
        <v>8.9999999999999993E-3</v>
      </c>
      <c r="F60" s="35">
        <v>3.7999999999999999E-2</v>
      </c>
      <c r="G60" s="35">
        <v>570</v>
      </c>
    </row>
    <row r="61" spans="1:7" x14ac:dyDescent="0.25">
      <c r="A61">
        <v>20220916</v>
      </c>
      <c r="B61" t="s">
        <v>771</v>
      </c>
      <c r="C61" t="s">
        <v>258</v>
      </c>
      <c r="D61" t="s">
        <v>251</v>
      </c>
      <c r="E61" s="35">
        <v>8.9999999999999993E-3</v>
      </c>
      <c r="F61" s="35">
        <v>3.7999999999999999E-2</v>
      </c>
      <c r="G61" s="35">
        <v>570</v>
      </c>
    </row>
    <row r="62" spans="1:7" x14ac:dyDescent="0.25">
      <c r="A62">
        <v>20220916</v>
      </c>
      <c r="B62" t="s">
        <v>771</v>
      </c>
      <c r="C62" t="s">
        <v>258</v>
      </c>
      <c r="D62" t="s">
        <v>259</v>
      </c>
      <c r="E62" s="35">
        <v>8.9999999999999993E-3</v>
      </c>
      <c r="F62" s="35">
        <v>3.7999999999999999E-2</v>
      </c>
      <c r="G62" s="35">
        <v>500</v>
      </c>
    </row>
    <row r="63" spans="1:7" x14ac:dyDescent="0.25">
      <c r="A63">
        <v>20220916</v>
      </c>
      <c r="B63" t="s">
        <v>771</v>
      </c>
      <c r="C63" t="s">
        <v>258</v>
      </c>
      <c r="D63" t="s">
        <v>266</v>
      </c>
      <c r="E63" s="35">
        <v>8.9999999999999993E-3</v>
      </c>
      <c r="F63" s="35">
        <v>3.7999999999999999E-2</v>
      </c>
      <c r="G63" s="35">
        <v>440</v>
      </c>
    </row>
    <row r="64" spans="1:7" x14ac:dyDescent="0.25">
      <c r="A64">
        <v>20220916</v>
      </c>
      <c r="B64" t="s">
        <v>771</v>
      </c>
      <c r="C64" t="s">
        <v>258</v>
      </c>
      <c r="D64" t="s">
        <v>274</v>
      </c>
      <c r="E64" s="35">
        <v>8.9999999999999993E-3</v>
      </c>
      <c r="F64" s="35">
        <v>3.7999999999999999E-2</v>
      </c>
      <c r="G64" s="35">
        <v>380</v>
      </c>
    </row>
    <row r="65" spans="1:7" x14ac:dyDescent="0.25">
      <c r="A65">
        <v>20220916</v>
      </c>
      <c r="B65" t="s">
        <v>771</v>
      </c>
      <c r="C65" t="s">
        <v>258</v>
      </c>
      <c r="D65" t="s">
        <v>280</v>
      </c>
      <c r="E65" s="35">
        <v>8.9999999999999993E-3</v>
      </c>
      <c r="F65" s="35">
        <v>3.7999999999999999E-2</v>
      </c>
      <c r="G65" s="35">
        <v>330</v>
      </c>
    </row>
    <row r="66" spans="1:7" x14ac:dyDescent="0.25">
      <c r="A66">
        <v>20220916</v>
      </c>
      <c r="B66" t="s">
        <v>771</v>
      </c>
      <c r="C66" t="s">
        <v>258</v>
      </c>
      <c r="D66" t="s">
        <v>286</v>
      </c>
      <c r="E66" s="35">
        <v>8.9999999999999993E-3</v>
      </c>
      <c r="F66" s="35">
        <v>3.7999999999999999E-2</v>
      </c>
      <c r="G66" s="35">
        <v>280</v>
      </c>
    </row>
    <row r="67" spans="1:7" x14ac:dyDescent="0.25">
      <c r="A67">
        <v>20220916</v>
      </c>
      <c r="B67" t="s">
        <v>771</v>
      </c>
      <c r="C67" t="s">
        <v>258</v>
      </c>
      <c r="D67" t="s">
        <v>290</v>
      </c>
      <c r="E67" s="35">
        <v>8.9999999999999993E-3</v>
      </c>
      <c r="F67" s="35">
        <v>3.7999999999999999E-2</v>
      </c>
      <c r="G67" s="35">
        <v>240</v>
      </c>
    </row>
    <row r="68" spans="1:7" x14ac:dyDescent="0.25">
      <c r="A68">
        <v>20220916</v>
      </c>
      <c r="B68" t="s">
        <v>771</v>
      </c>
      <c r="C68" t="s">
        <v>265</v>
      </c>
      <c r="D68" t="s">
        <v>187</v>
      </c>
      <c r="E68" s="35">
        <v>8.9999999999999993E-3</v>
      </c>
      <c r="F68" s="35">
        <v>3.7999999999999999E-2</v>
      </c>
      <c r="G68" s="35">
        <v>640</v>
      </c>
    </row>
    <row r="69" spans="1:7" x14ac:dyDescent="0.25">
      <c r="A69">
        <v>20220916</v>
      </c>
      <c r="B69" t="s">
        <v>771</v>
      </c>
      <c r="C69" t="s">
        <v>265</v>
      </c>
      <c r="D69" t="s">
        <v>214</v>
      </c>
      <c r="E69" s="35">
        <v>8.9999999999999993E-3</v>
      </c>
      <c r="F69" s="35">
        <v>3.7999999999999999E-2</v>
      </c>
      <c r="G69" s="35">
        <v>640</v>
      </c>
    </row>
    <row r="70" spans="1:7" x14ac:dyDescent="0.25">
      <c r="A70">
        <v>20220916</v>
      </c>
      <c r="B70" t="s">
        <v>771</v>
      </c>
      <c r="C70" t="s">
        <v>265</v>
      </c>
      <c r="D70" t="s">
        <v>234</v>
      </c>
      <c r="E70" s="35">
        <v>8.9999999999999993E-3</v>
      </c>
      <c r="F70" s="35">
        <v>3.7999999999999999E-2</v>
      </c>
      <c r="G70" s="35">
        <v>640</v>
      </c>
    </row>
    <row r="71" spans="1:7" x14ac:dyDescent="0.25">
      <c r="A71">
        <v>20220916</v>
      </c>
      <c r="B71" t="s">
        <v>771</v>
      </c>
      <c r="C71" t="s">
        <v>265</v>
      </c>
      <c r="D71" t="s">
        <v>243</v>
      </c>
      <c r="E71" s="35">
        <v>8.9999999999999993E-3</v>
      </c>
      <c r="F71" s="35">
        <v>3.7999999999999999E-2</v>
      </c>
      <c r="G71" s="35">
        <v>570</v>
      </c>
    </row>
    <row r="72" spans="1:7" x14ac:dyDescent="0.25">
      <c r="A72">
        <v>20220916</v>
      </c>
      <c r="B72" t="s">
        <v>771</v>
      </c>
      <c r="C72" t="s">
        <v>265</v>
      </c>
      <c r="D72" t="s">
        <v>251</v>
      </c>
      <c r="E72" s="35">
        <v>8.9999999999999993E-3</v>
      </c>
      <c r="F72" s="35">
        <v>3.7999999999999999E-2</v>
      </c>
      <c r="G72" s="35">
        <v>570</v>
      </c>
    </row>
    <row r="73" spans="1:7" x14ac:dyDescent="0.25">
      <c r="A73">
        <v>20220916</v>
      </c>
      <c r="B73" t="s">
        <v>771</v>
      </c>
      <c r="C73" t="s">
        <v>265</v>
      </c>
      <c r="D73" t="s">
        <v>259</v>
      </c>
      <c r="E73" s="35">
        <v>8.9999999999999993E-3</v>
      </c>
      <c r="F73" s="35">
        <v>3.7999999999999999E-2</v>
      </c>
      <c r="G73" s="35">
        <v>500</v>
      </c>
    </row>
    <row r="74" spans="1:7" x14ac:dyDescent="0.25">
      <c r="A74">
        <v>20220916</v>
      </c>
      <c r="B74" t="s">
        <v>771</v>
      </c>
      <c r="C74" t="s">
        <v>265</v>
      </c>
      <c r="D74" t="s">
        <v>266</v>
      </c>
      <c r="E74" s="35">
        <v>8.9999999999999993E-3</v>
      </c>
      <c r="F74" s="35">
        <v>3.7999999999999999E-2</v>
      </c>
      <c r="G74" s="35">
        <v>440</v>
      </c>
    </row>
    <row r="75" spans="1:7" x14ac:dyDescent="0.25">
      <c r="A75">
        <v>20220916</v>
      </c>
      <c r="B75" t="s">
        <v>771</v>
      </c>
      <c r="C75" t="s">
        <v>265</v>
      </c>
      <c r="D75" t="s">
        <v>274</v>
      </c>
      <c r="E75" s="35">
        <v>8.9999999999999993E-3</v>
      </c>
      <c r="F75" s="35">
        <v>3.7999999999999999E-2</v>
      </c>
      <c r="G75" s="35">
        <v>380</v>
      </c>
    </row>
    <row r="76" spans="1:7" x14ac:dyDescent="0.25">
      <c r="A76">
        <v>20220916</v>
      </c>
      <c r="B76" t="s">
        <v>771</v>
      </c>
      <c r="C76" t="s">
        <v>265</v>
      </c>
      <c r="D76" t="s">
        <v>280</v>
      </c>
      <c r="E76" s="35">
        <v>8.9999999999999993E-3</v>
      </c>
      <c r="F76" s="35">
        <v>3.7999999999999999E-2</v>
      </c>
      <c r="G76" s="35">
        <v>330</v>
      </c>
    </row>
    <row r="77" spans="1:7" x14ac:dyDescent="0.25">
      <c r="A77">
        <v>20220916</v>
      </c>
      <c r="B77" t="s">
        <v>771</v>
      </c>
      <c r="C77" t="s">
        <v>265</v>
      </c>
      <c r="D77" t="s">
        <v>286</v>
      </c>
      <c r="E77" s="35">
        <v>8.9999999999999993E-3</v>
      </c>
      <c r="F77" s="35">
        <v>3.7999999999999999E-2</v>
      </c>
      <c r="G77" s="35">
        <v>280</v>
      </c>
    </row>
    <row r="78" spans="1:7" x14ac:dyDescent="0.25">
      <c r="A78">
        <v>20220916</v>
      </c>
      <c r="B78" t="s">
        <v>771</v>
      </c>
      <c r="C78" t="s">
        <v>265</v>
      </c>
      <c r="D78" t="s">
        <v>290</v>
      </c>
      <c r="E78" s="35">
        <v>8.9999999999999993E-3</v>
      </c>
      <c r="F78" s="35">
        <v>3.7999999999999999E-2</v>
      </c>
      <c r="G78" s="35">
        <v>240</v>
      </c>
    </row>
    <row r="79" spans="1:7" x14ac:dyDescent="0.25">
      <c r="A79">
        <v>20220916</v>
      </c>
      <c r="B79" t="s">
        <v>771</v>
      </c>
      <c r="C79" t="s">
        <v>273</v>
      </c>
      <c r="D79" t="s">
        <v>187</v>
      </c>
      <c r="E79" s="35">
        <v>8.9999999999999993E-3</v>
      </c>
      <c r="F79" s="35">
        <v>3.7999999999999999E-2</v>
      </c>
      <c r="G79" s="35">
        <v>460</v>
      </c>
    </row>
    <row r="80" spans="1:7" x14ac:dyDescent="0.25">
      <c r="A80">
        <v>20220916</v>
      </c>
      <c r="B80" t="s">
        <v>771</v>
      </c>
      <c r="C80" t="s">
        <v>273</v>
      </c>
      <c r="D80" t="s">
        <v>214</v>
      </c>
      <c r="E80" s="35">
        <v>8.9999999999999993E-3</v>
      </c>
      <c r="F80" s="35">
        <v>3.7999999999999999E-2</v>
      </c>
      <c r="G80" s="35">
        <v>460</v>
      </c>
    </row>
    <row r="81" spans="1:7" x14ac:dyDescent="0.25">
      <c r="A81">
        <v>20220916</v>
      </c>
      <c r="B81" t="s">
        <v>771</v>
      </c>
      <c r="C81" t="s">
        <v>273</v>
      </c>
      <c r="D81" t="s">
        <v>234</v>
      </c>
      <c r="E81" s="35">
        <v>8.9999999999999993E-3</v>
      </c>
      <c r="F81" s="35">
        <v>3.7999999999999999E-2</v>
      </c>
      <c r="G81" s="35">
        <v>460</v>
      </c>
    </row>
    <row r="82" spans="1:7" x14ac:dyDescent="0.25">
      <c r="A82">
        <v>20220916</v>
      </c>
      <c r="B82" t="s">
        <v>771</v>
      </c>
      <c r="C82" t="s">
        <v>273</v>
      </c>
      <c r="D82" t="s">
        <v>243</v>
      </c>
      <c r="E82" s="35">
        <v>8.9999999999999993E-3</v>
      </c>
      <c r="F82" s="35">
        <v>3.7999999999999999E-2</v>
      </c>
      <c r="G82" s="35">
        <v>410</v>
      </c>
    </row>
    <row r="83" spans="1:7" x14ac:dyDescent="0.25">
      <c r="A83">
        <v>20220916</v>
      </c>
      <c r="B83" t="s">
        <v>771</v>
      </c>
      <c r="C83" t="s">
        <v>273</v>
      </c>
      <c r="D83" t="s">
        <v>251</v>
      </c>
      <c r="E83" s="35">
        <v>8.9999999999999993E-3</v>
      </c>
      <c r="F83" s="35">
        <v>3.7999999999999999E-2</v>
      </c>
      <c r="G83" s="35">
        <v>410</v>
      </c>
    </row>
    <row r="84" spans="1:7" x14ac:dyDescent="0.25">
      <c r="A84">
        <v>20220916</v>
      </c>
      <c r="B84" t="s">
        <v>771</v>
      </c>
      <c r="C84" t="s">
        <v>273</v>
      </c>
      <c r="D84" t="s">
        <v>259</v>
      </c>
      <c r="E84" s="35">
        <v>8.9999999999999993E-3</v>
      </c>
      <c r="F84" s="35">
        <v>3.7999999999999999E-2</v>
      </c>
      <c r="G84" s="35">
        <v>360</v>
      </c>
    </row>
    <row r="85" spans="1:7" x14ac:dyDescent="0.25">
      <c r="A85">
        <v>20220916</v>
      </c>
      <c r="B85" t="s">
        <v>771</v>
      </c>
      <c r="C85" t="s">
        <v>273</v>
      </c>
      <c r="D85" t="s">
        <v>266</v>
      </c>
      <c r="E85" s="35">
        <v>8.9999999999999993E-3</v>
      </c>
      <c r="F85" s="35">
        <v>3.7999999999999999E-2</v>
      </c>
      <c r="G85" s="35">
        <v>320</v>
      </c>
    </row>
    <row r="86" spans="1:7" x14ac:dyDescent="0.25">
      <c r="A86">
        <v>20220916</v>
      </c>
      <c r="B86" t="s">
        <v>771</v>
      </c>
      <c r="C86" t="s">
        <v>273</v>
      </c>
      <c r="D86" t="s">
        <v>274</v>
      </c>
      <c r="E86" s="35">
        <v>8.9999999999999993E-3</v>
      </c>
      <c r="F86" s="35">
        <v>3.7999999999999999E-2</v>
      </c>
      <c r="G86" s="35">
        <v>280</v>
      </c>
    </row>
    <row r="87" spans="1:7" x14ac:dyDescent="0.25">
      <c r="A87">
        <v>20220916</v>
      </c>
      <c r="B87" t="s">
        <v>771</v>
      </c>
      <c r="C87" t="s">
        <v>273</v>
      </c>
      <c r="D87" t="s">
        <v>280</v>
      </c>
      <c r="E87" s="35">
        <v>8.9999999999999993E-3</v>
      </c>
      <c r="F87" s="35">
        <v>3.7999999999999999E-2</v>
      </c>
      <c r="G87" s="35">
        <v>250</v>
      </c>
    </row>
    <row r="88" spans="1:7" x14ac:dyDescent="0.25">
      <c r="A88">
        <v>20220916</v>
      </c>
      <c r="B88" t="s">
        <v>771</v>
      </c>
      <c r="C88" t="s">
        <v>273</v>
      </c>
      <c r="D88" t="s">
        <v>286</v>
      </c>
      <c r="E88" s="35">
        <v>8.9999999999999993E-3</v>
      </c>
      <c r="F88" s="35">
        <v>3.7999999999999999E-2</v>
      </c>
      <c r="G88" s="35">
        <v>200</v>
      </c>
    </row>
    <row r="89" spans="1:7" x14ac:dyDescent="0.25">
      <c r="A89">
        <v>20220916</v>
      </c>
      <c r="B89" t="s">
        <v>771</v>
      </c>
      <c r="C89" t="s">
        <v>273</v>
      </c>
      <c r="D89" t="s">
        <v>290</v>
      </c>
      <c r="E89" s="35">
        <v>8.9999999999999993E-3</v>
      </c>
      <c r="F89" s="35">
        <v>3.7999999999999999E-2</v>
      </c>
      <c r="G89" s="35">
        <v>160</v>
      </c>
    </row>
    <row r="90" spans="1:7" x14ac:dyDescent="0.25">
      <c r="A90">
        <v>20220916</v>
      </c>
      <c r="B90" t="s">
        <v>771</v>
      </c>
      <c r="C90" t="s">
        <v>279</v>
      </c>
      <c r="D90" t="s">
        <v>187</v>
      </c>
      <c r="E90" s="35">
        <v>8.9999999999999993E-3</v>
      </c>
      <c r="F90" s="35">
        <v>3.7999999999999999E-2</v>
      </c>
      <c r="G90" s="35">
        <v>460</v>
      </c>
    </row>
    <row r="91" spans="1:7" x14ac:dyDescent="0.25">
      <c r="A91">
        <v>20220916</v>
      </c>
      <c r="B91" t="s">
        <v>771</v>
      </c>
      <c r="C91" t="s">
        <v>279</v>
      </c>
      <c r="D91" t="s">
        <v>214</v>
      </c>
      <c r="E91" s="35">
        <v>8.9999999999999993E-3</v>
      </c>
      <c r="F91" s="35">
        <v>3.7999999999999999E-2</v>
      </c>
      <c r="G91" s="35">
        <v>460</v>
      </c>
    </row>
    <row r="92" spans="1:7" x14ac:dyDescent="0.25">
      <c r="A92">
        <v>20220916</v>
      </c>
      <c r="B92" t="s">
        <v>771</v>
      </c>
      <c r="C92" t="s">
        <v>279</v>
      </c>
      <c r="D92" t="s">
        <v>234</v>
      </c>
      <c r="E92" s="35">
        <v>8.9999999999999993E-3</v>
      </c>
      <c r="F92" s="35">
        <v>3.7999999999999999E-2</v>
      </c>
      <c r="G92" s="35">
        <v>460</v>
      </c>
    </row>
    <row r="93" spans="1:7" x14ac:dyDescent="0.25">
      <c r="A93">
        <v>20220916</v>
      </c>
      <c r="B93" t="s">
        <v>771</v>
      </c>
      <c r="C93" t="s">
        <v>279</v>
      </c>
      <c r="D93" t="s">
        <v>243</v>
      </c>
      <c r="E93" s="35">
        <v>8.9999999999999993E-3</v>
      </c>
      <c r="F93" s="35">
        <v>3.7999999999999999E-2</v>
      </c>
      <c r="G93" s="35">
        <v>410</v>
      </c>
    </row>
    <row r="94" spans="1:7" x14ac:dyDescent="0.25">
      <c r="A94">
        <v>20220916</v>
      </c>
      <c r="B94" t="s">
        <v>771</v>
      </c>
      <c r="C94" t="s">
        <v>279</v>
      </c>
      <c r="D94" t="s">
        <v>251</v>
      </c>
      <c r="E94" s="35">
        <v>8.9999999999999993E-3</v>
      </c>
      <c r="F94" s="35">
        <v>3.7999999999999999E-2</v>
      </c>
      <c r="G94" s="35">
        <v>410</v>
      </c>
    </row>
    <row r="95" spans="1:7" x14ac:dyDescent="0.25">
      <c r="A95">
        <v>20220916</v>
      </c>
      <c r="B95" t="s">
        <v>771</v>
      </c>
      <c r="C95" t="s">
        <v>279</v>
      </c>
      <c r="D95" t="s">
        <v>259</v>
      </c>
      <c r="E95" s="35">
        <v>8.9999999999999993E-3</v>
      </c>
      <c r="F95" s="35">
        <v>3.7999999999999999E-2</v>
      </c>
      <c r="G95" s="35">
        <v>360</v>
      </c>
    </row>
    <row r="96" spans="1:7" x14ac:dyDescent="0.25">
      <c r="A96">
        <v>20220916</v>
      </c>
      <c r="B96" t="s">
        <v>771</v>
      </c>
      <c r="C96" t="s">
        <v>279</v>
      </c>
      <c r="D96" t="s">
        <v>266</v>
      </c>
      <c r="E96" s="35">
        <v>8.9999999999999993E-3</v>
      </c>
      <c r="F96" s="35">
        <v>3.7999999999999999E-2</v>
      </c>
      <c r="G96" s="35">
        <v>320</v>
      </c>
    </row>
    <row r="97" spans="1:7" x14ac:dyDescent="0.25">
      <c r="A97">
        <v>20220916</v>
      </c>
      <c r="B97" t="s">
        <v>771</v>
      </c>
      <c r="C97" t="s">
        <v>279</v>
      </c>
      <c r="D97" t="s">
        <v>274</v>
      </c>
      <c r="E97" s="35">
        <v>8.9999999999999993E-3</v>
      </c>
      <c r="F97" s="35">
        <v>3.7999999999999999E-2</v>
      </c>
      <c r="G97" s="35">
        <v>280</v>
      </c>
    </row>
    <row r="98" spans="1:7" x14ac:dyDescent="0.25">
      <c r="A98">
        <v>20220916</v>
      </c>
      <c r="B98" t="s">
        <v>771</v>
      </c>
      <c r="C98" t="s">
        <v>279</v>
      </c>
      <c r="D98" t="s">
        <v>280</v>
      </c>
      <c r="E98" s="35">
        <v>8.9999999999999993E-3</v>
      </c>
      <c r="F98" s="35">
        <v>3.7999999999999999E-2</v>
      </c>
      <c r="G98" s="35">
        <v>250</v>
      </c>
    </row>
    <row r="99" spans="1:7" x14ac:dyDescent="0.25">
      <c r="A99">
        <v>20220916</v>
      </c>
      <c r="B99" t="s">
        <v>771</v>
      </c>
      <c r="C99" t="s">
        <v>279</v>
      </c>
      <c r="D99" t="s">
        <v>286</v>
      </c>
      <c r="E99" s="35">
        <v>8.9999999999999993E-3</v>
      </c>
      <c r="F99" s="35">
        <v>3.7999999999999999E-2</v>
      </c>
      <c r="G99" s="35">
        <v>200</v>
      </c>
    </row>
    <row r="100" spans="1:7" x14ac:dyDescent="0.25">
      <c r="A100">
        <v>20220916</v>
      </c>
      <c r="B100" t="s">
        <v>771</v>
      </c>
      <c r="C100" t="s">
        <v>279</v>
      </c>
      <c r="D100" t="s">
        <v>290</v>
      </c>
      <c r="E100" s="35">
        <v>8.9999999999999993E-3</v>
      </c>
      <c r="F100" s="35">
        <v>3.7999999999999999E-2</v>
      </c>
      <c r="G100" s="35">
        <v>160</v>
      </c>
    </row>
    <row r="101" spans="1:7" x14ac:dyDescent="0.25">
      <c r="A101">
        <v>20220916</v>
      </c>
      <c r="B101" t="s">
        <v>771</v>
      </c>
      <c r="C101" t="s">
        <v>285</v>
      </c>
      <c r="D101" t="s">
        <v>187</v>
      </c>
      <c r="E101" s="35">
        <v>8.9999999999999993E-3</v>
      </c>
      <c r="F101" s="35">
        <v>3.7999999999999999E-2</v>
      </c>
      <c r="G101" s="35">
        <v>310</v>
      </c>
    </row>
    <row r="102" spans="1:7" x14ac:dyDescent="0.25">
      <c r="A102">
        <v>20220916</v>
      </c>
      <c r="B102" t="s">
        <v>771</v>
      </c>
      <c r="C102" t="s">
        <v>285</v>
      </c>
      <c r="D102" t="s">
        <v>214</v>
      </c>
      <c r="E102" s="35">
        <v>8.9999999999999993E-3</v>
      </c>
      <c r="F102" s="35">
        <v>3.7999999999999999E-2</v>
      </c>
      <c r="G102" s="35">
        <v>310</v>
      </c>
    </row>
    <row r="103" spans="1:7" x14ac:dyDescent="0.25">
      <c r="A103">
        <v>20220916</v>
      </c>
      <c r="B103" t="s">
        <v>771</v>
      </c>
      <c r="C103" t="s">
        <v>285</v>
      </c>
      <c r="D103" t="s">
        <v>234</v>
      </c>
      <c r="E103" s="35">
        <v>8.9999999999999993E-3</v>
      </c>
      <c r="F103" s="35">
        <v>3.7999999999999999E-2</v>
      </c>
      <c r="G103" s="35">
        <v>310</v>
      </c>
    </row>
    <row r="104" spans="1:7" x14ac:dyDescent="0.25">
      <c r="A104">
        <v>20220916</v>
      </c>
      <c r="B104" t="s">
        <v>771</v>
      </c>
      <c r="C104" t="s">
        <v>285</v>
      </c>
      <c r="D104" t="s">
        <v>243</v>
      </c>
      <c r="E104" s="35">
        <v>8.9999999999999993E-3</v>
      </c>
      <c r="F104" s="35">
        <v>3.7999999999999999E-2</v>
      </c>
      <c r="G104" s="35">
        <v>270</v>
      </c>
    </row>
    <row r="105" spans="1:7" x14ac:dyDescent="0.25">
      <c r="A105">
        <v>20220916</v>
      </c>
      <c r="B105" t="s">
        <v>771</v>
      </c>
      <c r="C105" t="s">
        <v>285</v>
      </c>
      <c r="D105" t="s">
        <v>251</v>
      </c>
      <c r="E105" s="35">
        <v>8.9999999999999993E-3</v>
      </c>
      <c r="F105" s="35">
        <v>3.7999999999999999E-2</v>
      </c>
      <c r="G105" s="35">
        <v>270</v>
      </c>
    </row>
    <row r="106" spans="1:7" x14ac:dyDescent="0.25">
      <c r="A106">
        <v>20220916</v>
      </c>
      <c r="B106" t="s">
        <v>771</v>
      </c>
      <c r="C106" t="s">
        <v>285</v>
      </c>
      <c r="D106" t="s">
        <v>259</v>
      </c>
      <c r="E106" s="35">
        <v>8.9999999999999993E-3</v>
      </c>
      <c r="F106" s="35">
        <v>3.7999999999999999E-2</v>
      </c>
      <c r="G106" s="35">
        <v>240</v>
      </c>
    </row>
    <row r="107" spans="1:7" x14ac:dyDescent="0.25">
      <c r="A107">
        <v>20220916</v>
      </c>
      <c r="B107" t="s">
        <v>771</v>
      </c>
      <c r="C107" t="s">
        <v>285</v>
      </c>
      <c r="D107" t="s">
        <v>266</v>
      </c>
      <c r="E107" s="35">
        <v>8.9999999999999993E-3</v>
      </c>
      <c r="F107" s="35">
        <v>3.7999999999999999E-2</v>
      </c>
      <c r="G107" s="35">
        <v>200</v>
      </c>
    </row>
    <row r="108" spans="1:7" x14ac:dyDescent="0.25">
      <c r="A108">
        <v>20220916</v>
      </c>
      <c r="B108" t="s">
        <v>771</v>
      </c>
      <c r="C108" t="s">
        <v>285</v>
      </c>
      <c r="D108" t="s">
        <v>274</v>
      </c>
      <c r="E108" s="35">
        <v>8.9999999999999993E-3</v>
      </c>
      <c r="F108" s="35">
        <v>3.7999999999999999E-2</v>
      </c>
      <c r="G108" s="35">
        <v>180</v>
      </c>
    </row>
    <row r="109" spans="1:7" x14ac:dyDescent="0.25">
      <c r="A109">
        <v>20220916</v>
      </c>
      <c r="B109" t="s">
        <v>771</v>
      </c>
      <c r="C109" t="s">
        <v>285</v>
      </c>
      <c r="D109" t="s">
        <v>280</v>
      </c>
      <c r="E109" s="35">
        <v>8.9999999999999993E-3</v>
      </c>
      <c r="F109" s="35">
        <v>3.7999999999999999E-2</v>
      </c>
      <c r="G109" s="35">
        <v>160</v>
      </c>
    </row>
    <row r="110" spans="1:7" x14ac:dyDescent="0.25">
      <c r="A110">
        <v>20220916</v>
      </c>
      <c r="B110" t="s">
        <v>771</v>
      </c>
      <c r="C110" t="s">
        <v>285</v>
      </c>
      <c r="D110" t="s">
        <v>286</v>
      </c>
      <c r="E110" s="35">
        <v>8.9999999999999993E-3</v>
      </c>
      <c r="F110" s="35">
        <v>3.7999999999999999E-2</v>
      </c>
      <c r="G110" s="35">
        <v>140</v>
      </c>
    </row>
    <row r="111" spans="1:7" x14ac:dyDescent="0.25">
      <c r="A111">
        <v>20220916</v>
      </c>
      <c r="B111" t="s">
        <v>771</v>
      </c>
      <c r="C111" t="s">
        <v>285</v>
      </c>
      <c r="D111" t="s">
        <v>290</v>
      </c>
      <c r="E111" s="35">
        <v>8.9999999999999993E-3</v>
      </c>
      <c r="F111" s="35">
        <v>3.7999999999999999E-2</v>
      </c>
      <c r="G111" s="35">
        <v>120</v>
      </c>
    </row>
    <row r="112" spans="1:7" x14ac:dyDescent="0.25">
      <c r="A112">
        <v>20220916</v>
      </c>
      <c r="B112" t="s">
        <v>771</v>
      </c>
      <c r="C112" t="s">
        <v>749</v>
      </c>
      <c r="D112" t="s">
        <v>187</v>
      </c>
      <c r="E112" s="35">
        <v>8.9999999999999993E-3</v>
      </c>
      <c r="F112" s="35">
        <v>3.7999999999999999E-2</v>
      </c>
      <c r="G112" s="35">
        <v>310</v>
      </c>
    </row>
    <row r="113" spans="1:7" x14ac:dyDescent="0.25">
      <c r="A113">
        <v>20220916</v>
      </c>
      <c r="B113" t="s">
        <v>771</v>
      </c>
      <c r="C113" t="s">
        <v>749</v>
      </c>
      <c r="D113" t="s">
        <v>214</v>
      </c>
      <c r="E113" s="35">
        <v>8.9999999999999993E-3</v>
      </c>
      <c r="F113" s="35">
        <v>3.7999999999999999E-2</v>
      </c>
      <c r="G113" s="35">
        <v>310</v>
      </c>
    </row>
    <row r="114" spans="1:7" x14ac:dyDescent="0.25">
      <c r="A114">
        <v>20220916</v>
      </c>
      <c r="B114" t="s">
        <v>771</v>
      </c>
      <c r="C114" t="s">
        <v>749</v>
      </c>
      <c r="D114" t="s">
        <v>234</v>
      </c>
      <c r="E114" s="35">
        <v>8.9999999999999993E-3</v>
      </c>
      <c r="F114" s="35">
        <v>3.7999999999999999E-2</v>
      </c>
      <c r="G114" s="35">
        <v>310</v>
      </c>
    </row>
    <row r="115" spans="1:7" x14ac:dyDescent="0.25">
      <c r="A115">
        <v>20220916</v>
      </c>
      <c r="B115" t="s">
        <v>771</v>
      </c>
      <c r="C115" t="s">
        <v>749</v>
      </c>
      <c r="D115" t="s">
        <v>243</v>
      </c>
      <c r="E115" s="35">
        <v>8.9999999999999993E-3</v>
      </c>
      <c r="F115" s="35">
        <v>3.7999999999999999E-2</v>
      </c>
      <c r="G115" s="35">
        <v>270</v>
      </c>
    </row>
    <row r="116" spans="1:7" x14ac:dyDescent="0.25">
      <c r="A116">
        <v>20220916</v>
      </c>
      <c r="B116" t="s">
        <v>771</v>
      </c>
      <c r="C116" t="s">
        <v>749</v>
      </c>
      <c r="D116" t="s">
        <v>251</v>
      </c>
      <c r="E116" s="35">
        <v>8.9999999999999993E-3</v>
      </c>
      <c r="F116" s="35">
        <v>3.7999999999999999E-2</v>
      </c>
      <c r="G116" s="35">
        <v>270</v>
      </c>
    </row>
    <row r="117" spans="1:7" x14ac:dyDescent="0.25">
      <c r="A117">
        <v>20220916</v>
      </c>
      <c r="B117" t="s">
        <v>771</v>
      </c>
      <c r="C117" t="s">
        <v>749</v>
      </c>
      <c r="D117" t="s">
        <v>259</v>
      </c>
      <c r="E117" s="35">
        <v>8.9999999999999993E-3</v>
      </c>
      <c r="F117" s="35">
        <v>3.7999999999999999E-2</v>
      </c>
      <c r="G117" s="35">
        <v>240</v>
      </c>
    </row>
    <row r="118" spans="1:7" x14ac:dyDescent="0.25">
      <c r="A118">
        <v>20220916</v>
      </c>
      <c r="B118" t="s">
        <v>771</v>
      </c>
      <c r="C118" t="s">
        <v>749</v>
      </c>
      <c r="D118" t="s">
        <v>266</v>
      </c>
      <c r="E118" s="35">
        <v>8.9999999999999993E-3</v>
      </c>
      <c r="F118" s="35">
        <v>3.7999999999999999E-2</v>
      </c>
      <c r="G118" s="35">
        <v>200</v>
      </c>
    </row>
    <row r="119" spans="1:7" x14ac:dyDescent="0.25">
      <c r="A119">
        <v>20220916</v>
      </c>
      <c r="B119" t="s">
        <v>771</v>
      </c>
      <c r="C119" t="s">
        <v>749</v>
      </c>
      <c r="D119" t="s">
        <v>274</v>
      </c>
      <c r="E119" s="35">
        <v>8.9999999999999993E-3</v>
      </c>
      <c r="F119" s="35">
        <v>3.7999999999999999E-2</v>
      </c>
      <c r="G119" s="35">
        <v>180</v>
      </c>
    </row>
    <row r="120" spans="1:7" x14ac:dyDescent="0.25">
      <c r="A120">
        <v>20220916</v>
      </c>
      <c r="B120" t="s">
        <v>771</v>
      </c>
      <c r="C120" t="s">
        <v>749</v>
      </c>
      <c r="D120" t="s">
        <v>280</v>
      </c>
      <c r="E120" s="35">
        <v>8.9999999999999993E-3</v>
      </c>
      <c r="F120" s="35">
        <v>3.7999999999999999E-2</v>
      </c>
      <c r="G120" s="35">
        <v>160</v>
      </c>
    </row>
    <row r="121" spans="1:7" x14ac:dyDescent="0.25">
      <c r="A121">
        <v>20220916</v>
      </c>
      <c r="B121" t="s">
        <v>771</v>
      </c>
      <c r="C121" t="s">
        <v>749</v>
      </c>
      <c r="D121" t="s">
        <v>286</v>
      </c>
      <c r="E121" s="35">
        <v>8.9999999999999993E-3</v>
      </c>
      <c r="F121" s="35">
        <v>3.7999999999999999E-2</v>
      </c>
      <c r="G121" s="35">
        <v>140</v>
      </c>
    </row>
    <row r="122" spans="1:7" x14ac:dyDescent="0.25">
      <c r="A122">
        <v>20220916</v>
      </c>
      <c r="B122" t="s">
        <v>771</v>
      </c>
      <c r="C122" t="s">
        <v>749</v>
      </c>
      <c r="D122" t="s">
        <v>290</v>
      </c>
      <c r="E122" s="35">
        <v>8.9999999999999993E-3</v>
      </c>
      <c r="F122" s="35">
        <v>3.7999999999999999E-2</v>
      </c>
      <c r="G122" s="35">
        <v>120</v>
      </c>
    </row>
    <row r="123" spans="1:7" x14ac:dyDescent="0.25">
      <c r="A123">
        <v>20220916</v>
      </c>
      <c r="B123" t="s">
        <v>771</v>
      </c>
      <c r="C123" t="s">
        <v>186</v>
      </c>
      <c r="D123" t="s">
        <v>187</v>
      </c>
      <c r="E123" s="35">
        <v>3.9E-2</v>
      </c>
      <c r="F123" s="35">
        <v>7.8E-2</v>
      </c>
      <c r="G123" s="35">
        <v>910</v>
      </c>
    </row>
    <row r="124" spans="1:7" x14ac:dyDescent="0.25">
      <c r="A124">
        <v>20220916</v>
      </c>
      <c r="B124" t="s">
        <v>771</v>
      </c>
      <c r="C124" t="s">
        <v>186</v>
      </c>
      <c r="D124" t="s">
        <v>214</v>
      </c>
      <c r="E124" s="35">
        <v>3.9E-2</v>
      </c>
      <c r="F124" s="35">
        <v>7.8E-2</v>
      </c>
      <c r="G124" s="35">
        <v>910</v>
      </c>
    </row>
    <row r="125" spans="1:7" x14ac:dyDescent="0.25">
      <c r="A125">
        <v>20220916</v>
      </c>
      <c r="B125" t="s">
        <v>771</v>
      </c>
      <c r="C125" t="s">
        <v>186</v>
      </c>
      <c r="D125" t="s">
        <v>234</v>
      </c>
      <c r="E125" s="35">
        <v>3.9E-2</v>
      </c>
      <c r="F125" s="35">
        <v>7.8E-2</v>
      </c>
      <c r="G125" s="35">
        <v>910</v>
      </c>
    </row>
    <row r="126" spans="1:7" x14ac:dyDescent="0.25">
      <c r="A126">
        <v>20220916</v>
      </c>
      <c r="B126" t="s">
        <v>771</v>
      </c>
      <c r="C126" t="s">
        <v>186</v>
      </c>
      <c r="D126" t="s">
        <v>243</v>
      </c>
      <c r="E126" s="35">
        <v>3.9E-2</v>
      </c>
      <c r="F126" s="35">
        <v>7.8E-2</v>
      </c>
      <c r="G126" s="35">
        <v>820</v>
      </c>
    </row>
    <row r="127" spans="1:7" x14ac:dyDescent="0.25">
      <c r="A127">
        <v>20220916</v>
      </c>
      <c r="B127" t="s">
        <v>771</v>
      </c>
      <c r="C127" t="s">
        <v>186</v>
      </c>
      <c r="D127" t="s">
        <v>251</v>
      </c>
      <c r="E127" s="35">
        <v>3.9E-2</v>
      </c>
      <c r="F127" s="35">
        <v>7.8E-2</v>
      </c>
      <c r="G127" s="35">
        <v>820</v>
      </c>
    </row>
    <row r="128" spans="1:7" x14ac:dyDescent="0.25">
      <c r="A128">
        <v>20220916</v>
      </c>
      <c r="B128" t="s">
        <v>771</v>
      </c>
      <c r="C128" t="s">
        <v>186</v>
      </c>
      <c r="D128" t="s">
        <v>259</v>
      </c>
      <c r="E128" s="35">
        <v>3.9E-2</v>
      </c>
      <c r="F128" s="35">
        <v>7.8E-2</v>
      </c>
      <c r="G128" s="35">
        <v>690</v>
      </c>
    </row>
    <row r="129" spans="1:7" x14ac:dyDescent="0.25">
      <c r="A129">
        <v>20220916</v>
      </c>
      <c r="B129" t="s">
        <v>771</v>
      </c>
      <c r="C129" t="s">
        <v>186</v>
      </c>
      <c r="D129" t="s">
        <v>266</v>
      </c>
      <c r="E129" s="35">
        <v>3.9E-2</v>
      </c>
      <c r="F129" s="35">
        <v>7.8E-2</v>
      </c>
      <c r="G129" s="35">
        <v>590</v>
      </c>
    </row>
    <row r="130" spans="1:7" x14ac:dyDescent="0.25">
      <c r="A130">
        <v>20220916</v>
      </c>
      <c r="B130" t="s">
        <v>771</v>
      </c>
      <c r="C130" t="s">
        <v>186</v>
      </c>
      <c r="D130" t="s">
        <v>274</v>
      </c>
      <c r="E130" s="35">
        <v>3.9E-2</v>
      </c>
      <c r="F130" s="35">
        <v>7.8E-2</v>
      </c>
      <c r="G130" s="35">
        <v>510</v>
      </c>
    </row>
    <row r="131" spans="1:7" x14ac:dyDescent="0.25">
      <c r="A131">
        <v>20220916</v>
      </c>
      <c r="B131" t="s">
        <v>771</v>
      </c>
      <c r="C131" t="s">
        <v>186</v>
      </c>
      <c r="D131" t="s">
        <v>280</v>
      </c>
      <c r="E131" s="35">
        <v>3.9E-2</v>
      </c>
      <c r="F131" s="35">
        <v>7.8E-2</v>
      </c>
      <c r="G131" s="35">
        <v>450</v>
      </c>
    </row>
    <row r="132" spans="1:7" x14ac:dyDescent="0.25">
      <c r="A132">
        <v>20220916</v>
      </c>
      <c r="B132" t="s">
        <v>771</v>
      </c>
      <c r="C132" t="s">
        <v>186</v>
      </c>
      <c r="D132" t="s">
        <v>286</v>
      </c>
      <c r="E132" s="35">
        <v>3.9E-2</v>
      </c>
      <c r="F132" s="35">
        <v>7.8E-2</v>
      </c>
      <c r="G132" s="35">
        <v>400</v>
      </c>
    </row>
    <row r="133" spans="1:7" x14ac:dyDescent="0.25">
      <c r="A133">
        <v>20220916</v>
      </c>
      <c r="B133" t="s">
        <v>771</v>
      </c>
      <c r="C133" t="s">
        <v>186</v>
      </c>
      <c r="D133" t="s">
        <v>290</v>
      </c>
      <c r="E133" s="35">
        <v>3.9E-2</v>
      </c>
      <c r="F133" s="35">
        <v>7.8E-2</v>
      </c>
      <c r="G133" s="35">
        <v>310</v>
      </c>
    </row>
    <row r="134" spans="1:7" x14ac:dyDescent="0.25">
      <c r="A134">
        <v>20220916</v>
      </c>
      <c r="B134" t="s">
        <v>771</v>
      </c>
      <c r="C134" t="s">
        <v>213</v>
      </c>
      <c r="D134" t="s">
        <v>187</v>
      </c>
      <c r="E134" s="35">
        <v>3.9E-2</v>
      </c>
      <c r="F134" s="35">
        <v>7.8E-2</v>
      </c>
      <c r="G134" s="35">
        <v>910</v>
      </c>
    </row>
    <row r="135" spans="1:7" x14ac:dyDescent="0.25">
      <c r="A135">
        <v>20220916</v>
      </c>
      <c r="B135" t="s">
        <v>771</v>
      </c>
      <c r="C135" t="s">
        <v>213</v>
      </c>
      <c r="D135" t="s">
        <v>214</v>
      </c>
      <c r="E135" s="35">
        <v>3.9E-2</v>
      </c>
      <c r="F135" s="35">
        <v>7.8E-2</v>
      </c>
      <c r="G135" s="35">
        <v>910</v>
      </c>
    </row>
    <row r="136" spans="1:7" x14ac:dyDescent="0.25">
      <c r="A136">
        <v>20220916</v>
      </c>
      <c r="B136" t="s">
        <v>771</v>
      </c>
      <c r="C136" t="s">
        <v>213</v>
      </c>
      <c r="D136" t="s">
        <v>234</v>
      </c>
      <c r="E136" s="35">
        <v>3.9E-2</v>
      </c>
      <c r="F136" s="35">
        <v>7.8E-2</v>
      </c>
      <c r="G136" s="35">
        <v>910</v>
      </c>
    </row>
    <row r="137" spans="1:7" x14ac:dyDescent="0.25">
      <c r="A137">
        <v>20220916</v>
      </c>
      <c r="B137" t="s">
        <v>771</v>
      </c>
      <c r="C137" t="s">
        <v>213</v>
      </c>
      <c r="D137" t="s">
        <v>243</v>
      </c>
      <c r="E137" s="35">
        <v>3.9E-2</v>
      </c>
      <c r="F137" s="35">
        <v>7.8E-2</v>
      </c>
      <c r="G137" s="35">
        <v>820</v>
      </c>
    </row>
    <row r="138" spans="1:7" x14ac:dyDescent="0.25">
      <c r="A138">
        <v>20220916</v>
      </c>
      <c r="B138" t="s">
        <v>771</v>
      </c>
      <c r="C138" t="s">
        <v>213</v>
      </c>
      <c r="D138" t="s">
        <v>251</v>
      </c>
      <c r="E138" s="35">
        <v>3.9E-2</v>
      </c>
      <c r="F138" s="35">
        <v>7.8E-2</v>
      </c>
      <c r="G138" s="35">
        <v>820</v>
      </c>
    </row>
    <row r="139" spans="1:7" x14ac:dyDescent="0.25">
      <c r="A139">
        <v>20220916</v>
      </c>
      <c r="B139" t="s">
        <v>771</v>
      </c>
      <c r="C139" t="s">
        <v>213</v>
      </c>
      <c r="D139" t="s">
        <v>259</v>
      </c>
      <c r="E139" s="35">
        <v>3.9E-2</v>
      </c>
      <c r="F139" s="35">
        <v>7.8E-2</v>
      </c>
      <c r="G139" s="35">
        <v>690</v>
      </c>
    </row>
    <row r="140" spans="1:7" x14ac:dyDescent="0.25">
      <c r="A140">
        <v>20220916</v>
      </c>
      <c r="B140" t="s">
        <v>771</v>
      </c>
      <c r="C140" t="s">
        <v>213</v>
      </c>
      <c r="D140" t="s">
        <v>266</v>
      </c>
      <c r="E140" s="35">
        <v>3.9E-2</v>
      </c>
      <c r="F140" s="35">
        <v>7.8E-2</v>
      </c>
      <c r="G140" s="35">
        <v>590</v>
      </c>
    </row>
    <row r="141" spans="1:7" x14ac:dyDescent="0.25">
      <c r="A141">
        <v>20220916</v>
      </c>
      <c r="B141" t="s">
        <v>771</v>
      </c>
      <c r="C141" t="s">
        <v>213</v>
      </c>
      <c r="D141" t="s">
        <v>274</v>
      </c>
      <c r="E141" s="35">
        <v>3.9E-2</v>
      </c>
      <c r="F141" s="35">
        <v>7.8E-2</v>
      </c>
      <c r="G141" s="35">
        <v>510</v>
      </c>
    </row>
    <row r="142" spans="1:7" x14ac:dyDescent="0.25">
      <c r="A142">
        <v>20220916</v>
      </c>
      <c r="B142" t="s">
        <v>771</v>
      </c>
      <c r="C142" t="s">
        <v>213</v>
      </c>
      <c r="D142" t="s">
        <v>280</v>
      </c>
      <c r="E142" s="35">
        <v>3.9E-2</v>
      </c>
      <c r="F142" s="35">
        <v>7.8E-2</v>
      </c>
      <c r="G142" s="35">
        <v>450</v>
      </c>
    </row>
    <row r="143" spans="1:7" x14ac:dyDescent="0.25">
      <c r="A143">
        <v>20220916</v>
      </c>
      <c r="B143" t="s">
        <v>771</v>
      </c>
      <c r="C143" t="s">
        <v>213</v>
      </c>
      <c r="D143" t="s">
        <v>286</v>
      </c>
      <c r="E143" s="35">
        <v>3.9E-2</v>
      </c>
      <c r="F143" s="35">
        <v>7.8E-2</v>
      </c>
      <c r="G143" s="35">
        <v>400</v>
      </c>
    </row>
    <row r="144" spans="1:7" x14ac:dyDescent="0.25">
      <c r="A144">
        <v>20220916</v>
      </c>
      <c r="B144" t="s">
        <v>771</v>
      </c>
      <c r="C144" t="s">
        <v>213</v>
      </c>
      <c r="D144" t="s">
        <v>290</v>
      </c>
      <c r="E144" s="35">
        <v>3.9E-2</v>
      </c>
      <c r="F144" s="35">
        <v>7.8E-2</v>
      </c>
      <c r="G144" s="35">
        <v>310</v>
      </c>
    </row>
    <row r="145" spans="1:7" x14ac:dyDescent="0.25">
      <c r="A145">
        <v>20220916</v>
      </c>
      <c r="B145" t="s">
        <v>771</v>
      </c>
      <c r="C145" t="s">
        <v>233</v>
      </c>
      <c r="D145" t="s">
        <v>187</v>
      </c>
      <c r="E145" s="35">
        <v>3.9E-2</v>
      </c>
      <c r="F145" s="35">
        <v>7.8E-2</v>
      </c>
      <c r="G145" s="35">
        <v>910</v>
      </c>
    </row>
    <row r="146" spans="1:7" x14ac:dyDescent="0.25">
      <c r="A146">
        <v>20220916</v>
      </c>
      <c r="B146" t="s">
        <v>771</v>
      </c>
      <c r="C146" t="s">
        <v>233</v>
      </c>
      <c r="D146" t="s">
        <v>214</v>
      </c>
      <c r="E146" s="35">
        <v>3.9E-2</v>
      </c>
      <c r="F146" s="35">
        <v>7.8E-2</v>
      </c>
      <c r="G146" s="35">
        <v>910</v>
      </c>
    </row>
    <row r="147" spans="1:7" x14ac:dyDescent="0.25">
      <c r="A147">
        <v>20220916</v>
      </c>
      <c r="B147" t="s">
        <v>771</v>
      </c>
      <c r="C147" t="s">
        <v>233</v>
      </c>
      <c r="D147" t="s">
        <v>234</v>
      </c>
      <c r="E147" s="35">
        <v>3.9E-2</v>
      </c>
      <c r="F147" s="35">
        <v>7.8E-2</v>
      </c>
      <c r="G147" s="35">
        <v>910</v>
      </c>
    </row>
    <row r="148" spans="1:7" x14ac:dyDescent="0.25">
      <c r="A148">
        <v>20220916</v>
      </c>
      <c r="B148" t="s">
        <v>771</v>
      </c>
      <c r="C148" t="s">
        <v>233</v>
      </c>
      <c r="D148" t="s">
        <v>243</v>
      </c>
      <c r="E148" s="35">
        <v>3.9E-2</v>
      </c>
      <c r="F148" s="35">
        <v>7.8E-2</v>
      </c>
      <c r="G148" s="35">
        <v>820</v>
      </c>
    </row>
    <row r="149" spans="1:7" x14ac:dyDescent="0.25">
      <c r="A149">
        <v>20220916</v>
      </c>
      <c r="B149" t="s">
        <v>771</v>
      </c>
      <c r="C149" t="s">
        <v>233</v>
      </c>
      <c r="D149" t="s">
        <v>251</v>
      </c>
      <c r="E149" s="35">
        <v>3.9E-2</v>
      </c>
      <c r="F149" s="35">
        <v>7.8E-2</v>
      </c>
      <c r="G149" s="35">
        <v>820</v>
      </c>
    </row>
    <row r="150" spans="1:7" x14ac:dyDescent="0.25">
      <c r="A150">
        <v>20220916</v>
      </c>
      <c r="B150" t="s">
        <v>771</v>
      </c>
      <c r="C150" t="s">
        <v>233</v>
      </c>
      <c r="D150" t="s">
        <v>259</v>
      </c>
      <c r="E150" s="35">
        <v>3.9E-2</v>
      </c>
      <c r="F150" s="35">
        <v>7.8E-2</v>
      </c>
      <c r="G150" s="35">
        <v>690</v>
      </c>
    </row>
    <row r="151" spans="1:7" x14ac:dyDescent="0.25">
      <c r="A151">
        <v>20220916</v>
      </c>
      <c r="B151" t="s">
        <v>771</v>
      </c>
      <c r="C151" t="s">
        <v>233</v>
      </c>
      <c r="D151" t="s">
        <v>266</v>
      </c>
      <c r="E151" s="35">
        <v>3.9E-2</v>
      </c>
      <c r="F151" s="35">
        <v>7.8E-2</v>
      </c>
      <c r="G151" s="35">
        <v>590</v>
      </c>
    </row>
    <row r="152" spans="1:7" x14ac:dyDescent="0.25">
      <c r="A152">
        <v>20220916</v>
      </c>
      <c r="B152" t="s">
        <v>771</v>
      </c>
      <c r="C152" t="s">
        <v>233</v>
      </c>
      <c r="D152" t="s">
        <v>274</v>
      </c>
      <c r="E152" s="35">
        <v>3.9E-2</v>
      </c>
      <c r="F152" s="35">
        <v>7.8E-2</v>
      </c>
      <c r="G152" s="35">
        <v>510</v>
      </c>
    </row>
    <row r="153" spans="1:7" x14ac:dyDescent="0.25">
      <c r="A153">
        <v>20220916</v>
      </c>
      <c r="B153" t="s">
        <v>771</v>
      </c>
      <c r="C153" t="s">
        <v>233</v>
      </c>
      <c r="D153" t="s">
        <v>280</v>
      </c>
      <c r="E153" s="35">
        <v>3.9E-2</v>
      </c>
      <c r="F153" s="35">
        <v>7.8E-2</v>
      </c>
      <c r="G153" s="35">
        <v>450</v>
      </c>
    </row>
    <row r="154" spans="1:7" x14ac:dyDescent="0.25">
      <c r="A154">
        <v>20220916</v>
      </c>
      <c r="B154" t="s">
        <v>771</v>
      </c>
      <c r="C154" t="s">
        <v>233</v>
      </c>
      <c r="D154" t="s">
        <v>286</v>
      </c>
      <c r="E154" s="35">
        <v>3.9E-2</v>
      </c>
      <c r="F154" s="35">
        <v>7.8E-2</v>
      </c>
      <c r="G154" s="35">
        <v>400</v>
      </c>
    </row>
    <row r="155" spans="1:7" x14ac:dyDescent="0.25">
      <c r="A155">
        <v>20220916</v>
      </c>
      <c r="B155" t="s">
        <v>771</v>
      </c>
      <c r="C155" t="s">
        <v>233</v>
      </c>
      <c r="D155" t="s">
        <v>290</v>
      </c>
      <c r="E155" s="35">
        <v>3.9E-2</v>
      </c>
      <c r="F155" s="35">
        <v>7.8E-2</v>
      </c>
      <c r="G155" s="35">
        <v>310</v>
      </c>
    </row>
    <row r="156" spans="1:7" x14ac:dyDescent="0.25">
      <c r="A156">
        <v>20220916</v>
      </c>
      <c r="B156" t="s">
        <v>771</v>
      </c>
      <c r="C156" t="s">
        <v>215</v>
      </c>
      <c r="D156" t="s">
        <v>187</v>
      </c>
      <c r="E156" s="35">
        <v>3.9E-2</v>
      </c>
      <c r="F156" s="35">
        <v>7.8E-2</v>
      </c>
      <c r="G156" s="35">
        <v>780</v>
      </c>
    </row>
    <row r="157" spans="1:7" x14ac:dyDescent="0.25">
      <c r="A157">
        <v>20220916</v>
      </c>
      <c r="B157" t="s">
        <v>771</v>
      </c>
      <c r="C157" t="s">
        <v>215</v>
      </c>
      <c r="D157" t="s">
        <v>214</v>
      </c>
      <c r="E157" s="35">
        <v>3.9E-2</v>
      </c>
      <c r="F157" s="35">
        <v>7.8E-2</v>
      </c>
      <c r="G157" s="35">
        <v>780</v>
      </c>
    </row>
    <row r="158" spans="1:7" x14ac:dyDescent="0.25">
      <c r="A158">
        <v>20220916</v>
      </c>
      <c r="B158" t="s">
        <v>771</v>
      </c>
      <c r="C158" t="s">
        <v>215</v>
      </c>
      <c r="D158" t="s">
        <v>234</v>
      </c>
      <c r="E158" s="35">
        <v>3.9E-2</v>
      </c>
      <c r="F158" s="35">
        <v>7.8E-2</v>
      </c>
      <c r="G158" s="35">
        <v>780</v>
      </c>
    </row>
    <row r="159" spans="1:7" x14ac:dyDescent="0.25">
      <c r="A159">
        <v>20220916</v>
      </c>
      <c r="B159" t="s">
        <v>771</v>
      </c>
      <c r="C159" t="s">
        <v>215</v>
      </c>
      <c r="D159" t="s">
        <v>243</v>
      </c>
      <c r="E159" s="35">
        <v>3.9E-2</v>
      </c>
      <c r="F159" s="35">
        <v>7.8E-2</v>
      </c>
      <c r="G159" s="35">
        <v>700</v>
      </c>
    </row>
    <row r="160" spans="1:7" x14ac:dyDescent="0.25">
      <c r="A160">
        <v>20220916</v>
      </c>
      <c r="B160" t="s">
        <v>771</v>
      </c>
      <c r="C160" t="s">
        <v>215</v>
      </c>
      <c r="D160" t="s">
        <v>251</v>
      </c>
      <c r="E160" s="35">
        <v>3.9E-2</v>
      </c>
      <c r="F160" s="35">
        <v>7.8E-2</v>
      </c>
      <c r="G160" s="35">
        <v>700</v>
      </c>
    </row>
    <row r="161" spans="1:7" x14ac:dyDescent="0.25">
      <c r="A161">
        <v>20220916</v>
      </c>
      <c r="B161" t="s">
        <v>771</v>
      </c>
      <c r="C161" t="s">
        <v>215</v>
      </c>
      <c r="D161" t="s">
        <v>259</v>
      </c>
      <c r="E161" s="35">
        <v>3.9E-2</v>
      </c>
      <c r="F161" s="35">
        <v>7.8E-2</v>
      </c>
      <c r="G161" s="35">
        <v>600</v>
      </c>
    </row>
    <row r="162" spans="1:7" x14ac:dyDescent="0.25">
      <c r="A162">
        <v>20220916</v>
      </c>
      <c r="B162" t="s">
        <v>771</v>
      </c>
      <c r="C162" t="s">
        <v>215</v>
      </c>
      <c r="D162" t="s">
        <v>266</v>
      </c>
      <c r="E162" s="35">
        <v>3.9E-2</v>
      </c>
      <c r="F162" s="35">
        <v>7.8E-2</v>
      </c>
      <c r="G162" s="35">
        <v>530</v>
      </c>
    </row>
    <row r="163" spans="1:7" x14ac:dyDescent="0.25">
      <c r="A163">
        <v>20220916</v>
      </c>
      <c r="B163" t="s">
        <v>771</v>
      </c>
      <c r="C163" t="s">
        <v>215</v>
      </c>
      <c r="D163" t="s">
        <v>274</v>
      </c>
      <c r="E163" s="35">
        <v>3.9E-2</v>
      </c>
      <c r="F163" s="35">
        <v>7.8E-2</v>
      </c>
      <c r="G163" s="35">
        <v>470</v>
      </c>
    </row>
    <row r="164" spans="1:7" x14ac:dyDescent="0.25">
      <c r="A164">
        <v>20220916</v>
      </c>
      <c r="B164" t="s">
        <v>771</v>
      </c>
      <c r="C164" t="s">
        <v>215</v>
      </c>
      <c r="D164" t="s">
        <v>280</v>
      </c>
      <c r="E164" s="35">
        <v>3.9E-2</v>
      </c>
      <c r="F164" s="35">
        <v>7.8E-2</v>
      </c>
      <c r="G164" s="35">
        <v>420</v>
      </c>
    </row>
    <row r="165" spans="1:7" x14ac:dyDescent="0.25">
      <c r="A165">
        <v>20220916</v>
      </c>
      <c r="B165" t="s">
        <v>771</v>
      </c>
      <c r="C165" t="s">
        <v>215</v>
      </c>
      <c r="D165" t="s">
        <v>286</v>
      </c>
      <c r="E165" s="35">
        <v>3.9E-2</v>
      </c>
      <c r="F165" s="35">
        <v>7.8E-2</v>
      </c>
      <c r="G165" s="35">
        <v>360</v>
      </c>
    </row>
    <row r="166" spans="1:7" x14ac:dyDescent="0.25">
      <c r="A166">
        <v>20220916</v>
      </c>
      <c r="B166" t="s">
        <v>771</v>
      </c>
      <c r="C166" t="s">
        <v>215</v>
      </c>
      <c r="D166" t="s">
        <v>290</v>
      </c>
      <c r="E166" s="35">
        <v>3.9E-2</v>
      </c>
      <c r="F166" s="35">
        <v>7.8E-2</v>
      </c>
      <c r="G166" s="35">
        <v>280</v>
      </c>
    </row>
    <row r="167" spans="1:7" x14ac:dyDescent="0.25">
      <c r="A167">
        <v>20220916</v>
      </c>
      <c r="B167" t="s">
        <v>771</v>
      </c>
      <c r="C167" t="s">
        <v>250</v>
      </c>
      <c r="D167" t="s">
        <v>187</v>
      </c>
      <c r="E167" s="35">
        <v>3.9E-2</v>
      </c>
      <c r="F167" s="35">
        <v>7.8E-2</v>
      </c>
      <c r="G167" s="35">
        <v>780</v>
      </c>
    </row>
    <row r="168" spans="1:7" x14ac:dyDescent="0.25">
      <c r="A168">
        <v>20220916</v>
      </c>
      <c r="B168" t="s">
        <v>771</v>
      </c>
      <c r="C168" t="s">
        <v>250</v>
      </c>
      <c r="D168" t="s">
        <v>214</v>
      </c>
      <c r="E168" s="35">
        <v>3.9E-2</v>
      </c>
      <c r="F168" s="35">
        <v>7.8E-2</v>
      </c>
      <c r="G168" s="35">
        <v>780</v>
      </c>
    </row>
    <row r="169" spans="1:7" x14ac:dyDescent="0.25">
      <c r="A169">
        <v>20220916</v>
      </c>
      <c r="B169" t="s">
        <v>771</v>
      </c>
      <c r="C169" t="s">
        <v>250</v>
      </c>
      <c r="D169" t="s">
        <v>234</v>
      </c>
      <c r="E169" s="35">
        <v>3.9E-2</v>
      </c>
      <c r="F169" s="35">
        <v>7.8E-2</v>
      </c>
      <c r="G169" s="35">
        <v>780</v>
      </c>
    </row>
    <row r="170" spans="1:7" x14ac:dyDescent="0.25">
      <c r="A170">
        <v>20220916</v>
      </c>
      <c r="B170" t="s">
        <v>771</v>
      </c>
      <c r="C170" t="s">
        <v>250</v>
      </c>
      <c r="D170" t="s">
        <v>243</v>
      </c>
      <c r="E170" s="35">
        <v>3.9E-2</v>
      </c>
      <c r="F170" s="35">
        <v>7.8E-2</v>
      </c>
      <c r="G170" s="35">
        <v>700</v>
      </c>
    </row>
    <row r="171" spans="1:7" x14ac:dyDescent="0.25">
      <c r="A171">
        <v>20220916</v>
      </c>
      <c r="B171" t="s">
        <v>771</v>
      </c>
      <c r="C171" t="s">
        <v>250</v>
      </c>
      <c r="D171" t="s">
        <v>251</v>
      </c>
      <c r="E171" s="35">
        <v>3.9E-2</v>
      </c>
      <c r="F171" s="35">
        <v>7.8E-2</v>
      </c>
      <c r="G171" s="35">
        <v>700</v>
      </c>
    </row>
    <row r="172" spans="1:7" x14ac:dyDescent="0.25">
      <c r="A172">
        <v>20220916</v>
      </c>
      <c r="B172" t="s">
        <v>771</v>
      </c>
      <c r="C172" t="s">
        <v>250</v>
      </c>
      <c r="D172" t="s">
        <v>259</v>
      </c>
      <c r="E172" s="35">
        <v>3.9E-2</v>
      </c>
      <c r="F172" s="35">
        <v>7.8E-2</v>
      </c>
      <c r="G172" s="35">
        <v>600</v>
      </c>
    </row>
    <row r="173" spans="1:7" x14ac:dyDescent="0.25">
      <c r="A173">
        <v>20220916</v>
      </c>
      <c r="B173" t="s">
        <v>771</v>
      </c>
      <c r="C173" t="s">
        <v>250</v>
      </c>
      <c r="D173" t="s">
        <v>266</v>
      </c>
      <c r="E173" s="35">
        <v>3.9E-2</v>
      </c>
      <c r="F173" s="35">
        <v>7.8E-2</v>
      </c>
      <c r="G173" s="35">
        <v>530</v>
      </c>
    </row>
    <row r="174" spans="1:7" x14ac:dyDescent="0.25">
      <c r="A174">
        <v>20220916</v>
      </c>
      <c r="B174" t="s">
        <v>771</v>
      </c>
      <c r="C174" t="s">
        <v>250</v>
      </c>
      <c r="D174" t="s">
        <v>274</v>
      </c>
      <c r="E174" s="35">
        <v>3.9E-2</v>
      </c>
      <c r="F174" s="35">
        <v>7.8E-2</v>
      </c>
      <c r="G174" s="35">
        <v>470</v>
      </c>
    </row>
    <row r="175" spans="1:7" x14ac:dyDescent="0.25">
      <c r="A175">
        <v>20220916</v>
      </c>
      <c r="B175" t="s">
        <v>771</v>
      </c>
      <c r="C175" t="s">
        <v>250</v>
      </c>
      <c r="D175" t="s">
        <v>280</v>
      </c>
      <c r="E175" s="35">
        <v>3.9E-2</v>
      </c>
      <c r="F175" s="35">
        <v>7.8E-2</v>
      </c>
      <c r="G175" s="35">
        <v>420</v>
      </c>
    </row>
    <row r="176" spans="1:7" x14ac:dyDescent="0.25">
      <c r="A176">
        <v>20220916</v>
      </c>
      <c r="B176" t="s">
        <v>771</v>
      </c>
      <c r="C176" t="s">
        <v>250</v>
      </c>
      <c r="D176" t="s">
        <v>286</v>
      </c>
      <c r="E176" s="35">
        <v>3.9E-2</v>
      </c>
      <c r="F176" s="35">
        <v>7.8E-2</v>
      </c>
      <c r="G176" s="35">
        <v>360</v>
      </c>
    </row>
    <row r="177" spans="1:7" x14ac:dyDescent="0.25">
      <c r="A177">
        <v>20220916</v>
      </c>
      <c r="B177" t="s">
        <v>771</v>
      </c>
      <c r="C177" t="s">
        <v>250</v>
      </c>
      <c r="D177" t="s">
        <v>290</v>
      </c>
      <c r="E177" s="35">
        <v>3.9E-2</v>
      </c>
      <c r="F177" s="35">
        <v>7.8E-2</v>
      </c>
      <c r="G177" s="35">
        <v>280</v>
      </c>
    </row>
    <row r="178" spans="1:7" x14ac:dyDescent="0.25">
      <c r="A178">
        <v>20220916</v>
      </c>
      <c r="B178" t="s">
        <v>771</v>
      </c>
      <c r="C178" t="s">
        <v>258</v>
      </c>
      <c r="D178" t="s">
        <v>187</v>
      </c>
      <c r="E178" s="35">
        <v>3.9E-2</v>
      </c>
      <c r="F178" s="35">
        <v>7.8E-2</v>
      </c>
      <c r="G178" s="35">
        <v>690</v>
      </c>
    </row>
    <row r="179" spans="1:7" x14ac:dyDescent="0.25">
      <c r="A179">
        <v>20220916</v>
      </c>
      <c r="B179" t="s">
        <v>771</v>
      </c>
      <c r="C179" t="s">
        <v>258</v>
      </c>
      <c r="D179" t="s">
        <v>214</v>
      </c>
      <c r="E179" s="35">
        <v>3.9E-2</v>
      </c>
      <c r="F179" s="35">
        <v>7.8E-2</v>
      </c>
      <c r="G179" s="35">
        <v>690</v>
      </c>
    </row>
    <row r="180" spans="1:7" x14ac:dyDescent="0.25">
      <c r="A180">
        <v>20220916</v>
      </c>
      <c r="B180" t="s">
        <v>771</v>
      </c>
      <c r="C180" t="s">
        <v>258</v>
      </c>
      <c r="D180" t="s">
        <v>234</v>
      </c>
      <c r="E180" s="35">
        <v>3.9E-2</v>
      </c>
      <c r="F180" s="35">
        <v>7.8E-2</v>
      </c>
      <c r="G180" s="35">
        <v>690</v>
      </c>
    </row>
    <row r="181" spans="1:7" x14ac:dyDescent="0.25">
      <c r="A181">
        <v>20220916</v>
      </c>
      <c r="B181" t="s">
        <v>771</v>
      </c>
      <c r="C181" t="s">
        <v>258</v>
      </c>
      <c r="D181" t="s">
        <v>243</v>
      </c>
      <c r="E181" s="35">
        <v>3.9E-2</v>
      </c>
      <c r="F181" s="35">
        <v>7.8E-2</v>
      </c>
      <c r="G181" s="35">
        <v>610</v>
      </c>
    </row>
    <row r="182" spans="1:7" x14ac:dyDescent="0.25">
      <c r="A182">
        <v>20220916</v>
      </c>
      <c r="B182" t="s">
        <v>771</v>
      </c>
      <c r="C182" t="s">
        <v>258</v>
      </c>
      <c r="D182" t="s">
        <v>251</v>
      </c>
      <c r="E182" s="35">
        <v>3.9E-2</v>
      </c>
      <c r="F182" s="35">
        <v>7.8E-2</v>
      </c>
      <c r="G182" s="35">
        <v>610</v>
      </c>
    </row>
    <row r="183" spans="1:7" x14ac:dyDescent="0.25">
      <c r="A183">
        <v>20220916</v>
      </c>
      <c r="B183" t="s">
        <v>771</v>
      </c>
      <c r="C183" t="s">
        <v>258</v>
      </c>
      <c r="D183" t="s">
        <v>259</v>
      </c>
      <c r="E183" s="35">
        <v>3.9E-2</v>
      </c>
      <c r="F183" s="35">
        <v>7.8E-2</v>
      </c>
      <c r="G183" s="35">
        <v>550</v>
      </c>
    </row>
    <row r="184" spans="1:7" x14ac:dyDescent="0.25">
      <c r="A184">
        <v>20220916</v>
      </c>
      <c r="B184" t="s">
        <v>771</v>
      </c>
      <c r="C184" t="s">
        <v>258</v>
      </c>
      <c r="D184" t="s">
        <v>266</v>
      </c>
      <c r="E184" s="35">
        <v>3.9E-2</v>
      </c>
      <c r="F184" s="35">
        <v>7.8E-2</v>
      </c>
      <c r="G184" s="35">
        <v>490</v>
      </c>
    </row>
    <row r="185" spans="1:7" x14ac:dyDescent="0.25">
      <c r="A185">
        <v>20220916</v>
      </c>
      <c r="B185" t="s">
        <v>771</v>
      </c>
      <c r="C185" t="s">
        <v>258</v>
      </c>
      <c r="D185" t="s">
        <v>274</v>
      </c>
      <c r="E185" s="35">
        <v>3.9E-2</v>
      </c>
      <c r="F185" s="35">
        <v>7.8E-2</v>
      </c>
      <c r="G185" s="35">
        <v>430</v>
      </c>
    </row>
    <row r="186" spans="1:7" x14ac:dyDescent="0.25">
      <c r="A186">
        <v>20220916</v>
      </c>
      <c r="B186" t="s">
        <v>771</v>
      </c>
      <c r="C186" t="s">
        <v>258</v>
      </c>
      <c r="D186" t="s">
        <v>280</v>
      </c>
      <c r="E186" s="35">
        <v>3.9E-2</v>
      </c>
      <c r="F186" s="35">
        <v>7.8E-2</v>
      </c>
      <c r="G186" s="35">
        <v>380</v>
      </c>
    </row>
    <row r="187" spans="1:7" x14ac:dyDescent="0.25">
      <c r="A187">
        <v>20220916</v>
      </c>
      <c r="B187" t="s">
        <v>771</v>
      </c>
      <c r="C187" t="s">
        <v>258</v>
      </c>
      <c r="D187" t="s">
        <v>286</v>
      </c>
      <c r="E187" s="35">
        <v>3.9E-2</v>
      </c>
      <c r="F187" s="35">
        <v>7.8E-2</v>
      </c>
      <c r="G187" s="35">
        <v>320</v>
      </c>
    </row>
    <row r="188" spans="1:7" x14ac:dyDescent="0.25">
      <c r="A188">
        <v>20220916</v>
      </c>
      <c r="B188" t="s">
        <v>771</v>
      </c>
      <c r="C188" t="s">
        <v>258</v>
      </c>
      <c r="D188" t="s">
        <v>290</v>
      </c>
      <c r="E188" s="35">
        <v>3.9E-2</v>
      </c>
      <c r="F188" s="35">
        <v>7.8E-2</v>
      </c>
      <c r="G188" s="35">
        <v>260</v>
      </c>
    </row>
    <row r="189" spans="1:7" x14ac:dyDescent="0.25">
      <c r="A189">
        <v>20220916</v>
      </c>
      <c r="B189" t="s">
        <v>771</v>
      </c>
      <c r="C189" t="s">
        <v>265</v>
      </c>
      <c r="D189" t="s">
        <v>187</v>
      </c>
      <c r="E189" s="35">
        <v>3.9E-2</v>
      </c>
      <c r="F189" s="35">
        <v>7.8E-2</v>
      </c>
      <c r="G189" s="35">
        <v>690</v>
      </c>
    </row>
    <row r="190" spans="1:7" x14ac:dyDescent="0.25">
      <c r="A190">
        <v>20220916</v>
      </c>
      <c r="B190" t="s">
        <v>771</v>
      </c>
      <c r="C190" t="s">
        <v>265</v>
      </c>
      <c r="D190" t="s">
        <v>214</v>
      </c>
      <c r="E190" s="35">
        <v>3.9E-2</v>
      </c>
      <c r="F190" s="35">
        <v>7.8E-2</v>
      </c>
      <c r="G190" s="35">
        <v>690</v>
      </c>
    </row>
    <row r="191" spans="1:7" x14ac:dyDescent="0.25">
      <c r="A191">
        <v>20220916</v>
      </c>
      <c r="B191" t="s">
        <v>771</v>
      </c>
      <c r="C191" t="s">
        <v>265</v>
      </c>
      <c r="D191" t="s">
        <v>234</v>
      </c>
      <c r="E191" s="35">
        <v>3.9E-2</v>
      </c>
      <c r="F191" s="35">
        <v>7.8E-2</v>
      </c>
      <c r="G191" s="35">
        <v>690</v>
      </c>
    </row>
    <row r="192" spans="1:7" x14ac:dyDescent="0.25">
      <c r="A192">
        <v>20220916</v>
      </c>
      <c r="B192" t="s">
        <v>771</v>
      </c>
      <c r="C192" t="s">
        <v>265</v>
      </c>
      <c r="D192" t="s">
        <v>243</v>
      </c>
      <c r="E192" s="35">
        <v>3.9E-2</v>
      </c>
      <c r="F192" s="35">
        <v>7.8E-2</v>
      </c>
      <c r="G192" s="35">
        <v>610</v>
      </c>
    </row>
    <row r="193" spans="1:7" x14ac:dyDescent="0.25">
      <c r="A193">
        <v>20220916</v>
      </c>
      <c r="B193" t="s">
        <v>771</v>
      </c>
      <c r="C193" t="s">
        <v>265</v>
      </c>
      <c r="D193" t="s">
        <v>251</v>
      </c>
      <c r="E193" s="35">
        <v>3.9E-2</v>
      </c>
      <c r="F193" s="35">
        <v>7.8E-2</v>
      </c>
      <c r="G193" s="35">
        <v>610</v>
      </c>
    </row>
    <row r="194" spans="1:7" x14ac:dyDescent="0.25">
      <c r="A194">
        <v>20220916</v>
      </c>
      <c r="B194" t="s">
        <v>771</v>
      </c>
      <c r="C194" t="s">
        <v>265</v>
      </c>
      <c r="D194" t="s">
        <v>259</v>
      </c>
      <c r="E194" s="35">
        <v>3.9E-2</v>
      </c>
      <c r="F194" s="35">
        <v>7.8E-2</v>
      </c>
      <c r="G194" s="35">
        <v>550</v>
      </c>
    </row>
    <row r="195" spans="1:7" x14ac:dyDescent="0.25">
      <c r="A195">
        <v>20220916</v>
      </c>
      <c r="B195" t="s">
        <v>771</v>
      </c>
      <c r="C195" t="s">
        <v>265</v>
      </c>
      <c r="D195" t="s">
        <v>266</v>
      </c>
      <c r="E195" s="35">
        <v>3.9E-2</v>
      </c>
      <c r="F195" s="35">
        <v>7.8E-2</v>
      </c>
      <c r="G195" s="35">
        <v>490</v>
      </c>
    </row>
    <row r="196" spans="1:7" x14ac:dyDescent="0.25">
      <c r="A196">
        <v>20220916</v>
      </c>
      <c r="B196" t="s">
        <v>771</v>
      </c>
      <c r="C196" t="s">
        <v>265</v>
      </c>
      <c r="D196" t="s">
        <v>274</v>
      </c>
      <c r="E196" s="35">
        <v>3.9E-2</v>
      </c>
      <c r="F196" s="35">
        <v>7.8E-2</v>
      </c>
      <c r="G196" s="35">
        <v>430</v>
      </c>
    </row>
    <row r="197" spans="1:7" x14ac:dyDescent="0.25">
      <c r="A197">
        <v>20220916</v>
      </c>
      <c r="B197" t="s">
        <v>771</v>
      </c>
      <c r="C197" t="s">
        <v>265</v>
      </c>
      <c r="D197" t="s">
        <v>280</v>
      </c>
      <c r="E197" s="35">
        <v>3.9E-2</v>
      </c>
      <c r="F197" s="35">
        <v>7.8E-2</v>
      </c>
      <c r="G197" s="35">
        <v>380</v>
      </c>
    </row>
    <row r="198" spans="1:7" x14ac:dyDescent="0.25">
      <c r="A198">
        <v>20220916</v>
      </c>
      <c r="B198" t="s">
        <v>771</v>
      </c>
      <c r="C198" t="s">
        <v>265</v>
      </c>
      <c r="D198" t="s">
        <v>286</v>
      </c>
      <c r="E198" s="35">
        <v>3.9E-2</v>
      </c>
      <c r="F198" s="35">
        <v>7.8E-2</v>
      </c>
      <c r="G198" s="35">
        <v>320</v>
      </c>
    </row>
    <row r="199" spans="1:7" x14ac:dyDescent="0.25">
      <c r="A199">
        <v>20220916</v>
      </c>
      <c r="B199" t="s">
        <v>771</v>
      </c>
      <c r="C199" t="s">
        <v>265</v>
      </c>
      <c r="D199" t="s">
        <v>290</v>
      </c>
      <c r="E199" s="35">
        <v>3.9E-2</v>
      </c>
      <c r="F199" s="35">
        <v>7.8E-2</v>
      </c>
      <c r="G199" s="35">
        <v>260</v>
      </c>
    </row>
    <row r="200" spans="1:7" x14ac:dyDescent="0.25">
      <c r="A200">
        <v>20220916</v>
      </c>
      <c r="B200" t="s">
        <v>771</v>
      </c>
      <c r="C200" t="s">
        <v>273</v>
      </c>
      <c r="D200" t="s">
        <v>187</v>
      </c>
      <c r="E200" s="35">
        <v>3.9E-2</v>
      </c>
      <c r="F200" s="35">
        <v>7.8E-2</v>
      </c>
      <c r="G200" s="35">
        <v>490</v>
      </c>
    </row>
    <row r="201" spans="1:7" x14ac:dyDescent="0.25">
      <c r="A201">
        <v>20220916</v>
      </c>
      <c r="B201" t="s">
        <v>771</v>
      </c>
      <c r="C201" t="s">
        <v>273</v>
      </c>
      <c r="D201" t="s">
        <v>214</v>
      </c>
      <c r="E201" s="35">
        <v>3.9E-2</v>
      </c>
      <c r="F201" s="35">
        <v>7.8E-2</v>
      </c>
      <c r="G201" s="35">
        <v>490</v>
      </c>
    </row>
    <row r="202" spans="1:7" x14ac:dyDescent="0.25">
      <c r="A202">
        <v>20220916</v>
      </c>
      <c r="B202" t="s">
        <v>771</v>
      </c>
      <c r="C202" t="s">
        <v>273</v>
      </c>
      <c r="D202" t="s">
        <v>234</v>
      </c>
      <c r="E202" s="35">
        <v>3.9E-2</v>
      </c>
      <c r="F202" s="35">
        <v>7.8E-2</v>
      </c>
      <c r="G202" s="35">
        <v>490</v>
      </c>
    </row>
    <row r="203" spans="1:7" x14ac:dyDescent="0.25">
      <c r="A203">
        <v>20220916</v>
      </c>
      <c r="B203" t="s">
        <v>771</v>
      </c>
      <c r="C203" t="s">
        <v>273</v>
      </c>
      <c r="D203" t="s">
        <v>243</v>
      </c>
      <c r="E203" s="35">
        <v>3.9E-2</v>
      </c>
      <c r="F203" s="35">
        <v>7.8E-2</v>
      </c>
      <c r="G203" s="35">
        <v>440</v>
      </c>
    </row>
    <row r="204" spans="1:7" x14ac:dyDescent="0.25">
      <c r="A204">
        <v>20220916</v>
      </c>
      <c r="B204" t="s">
        <v>771</v>
      </c>
      <c r="C204" t="s">
        <v>273</v>
      </c>
      <c r="D204" t="s">
        <v>251</v>
      </c>
      <c r="E204" s="35">
        <v>3.9E-2</v>
      </c>
      <c r="F204" s="35">
        <v>7.8E-2</v>
      </c>
      <c r="G204" s="35">
        <v>440</v>
      </c>
    </row>
    <row r="205" spans="1:7" x14ac:dyDescent="0.25">
      <c r="A205">
        <v>20220916</v>
      </c>
      <c r="B205" t="s">
        <v>771</v>
      </c>
      <c r="C205" t="s">
        <v>273</v>
      </c>
      <c r="D205" t="s">
        <v>259</v>
      </c>
      <c r="E205" s="35">
        <v>3.9E-2</v>
      </c>
      <c r="F205" s="35">
        <v>7.8E-2</v>
      </c>
      <c r="G205" s="35">
        <v>400</v>
      </c>
    </row>
    <row r="206" spans="1:7" x14ac:dyDescent="0.25">
      <c r="A206">
        <v>20220916</v>
      </c>
      <c r="B206" t="s">
        <v>771</v>
      </c>
      <c r="C206" t="s">
        <v>273</v>
      </c>
      <c r="D206" t="s">
        <v>266</v>
      </c>
      <c r="E206" s="35">
        <v>3.9E-2</v>
      </c>
      <c r="F206" s="35">
        <v>7.8E-2</v>
      </c>
      <c r="G206" s="35">
        <v>350</v>
      </c>
    </row>
    <row r="207" spans="1:7" x14ac:dyDescent="0.25">
      <c r="A207">
        <v>20220916</v>
      </c>
      <c r="B207" t="s">
        <v>771</v>
      </c>
      <c r="C207" t="s">
        <v>273</v>
      </c>
      <c r="D207" t="s">
        <v>274</v>
      </c>
      <c r="E207" s="35">
        <v>3.9E-2</v>
      </c>
      <c r="F207" s="35">
        <v>7.8E-2</v>
      </c>
      <c r="G207" s="35">
        <v>310</v>
      </c>
    </row>
    <row r="208" spans="1:7" x14ac:dyDescent="0.25">
      <c r="A208">
        <v>20220916</v>
      </c>
      <c r="B208" t="s">
        <v>771</v>
      </c>
      <c r="C208" t="s">
        <v>273</v>
      </c>
      <c r="D208" t="s">
        <v>280</v>
      </c>
      <c r="E208" s="35">
        <v>3.9E-2</v>
      </c>
      <c r="F208" s="35">
        <v>7.8E-2</v>
      </c>
      <c r="G208" s="35">
        <v>270</v>
      </c>
    </row>
    <row r="209" spans="1:7" x14ac:dyDescent="0.25">
      <c r="A209">
        <v>20220916</v>
      </c>
      <c r="B209" t="s">
        <v>771</v>
      </c>
      <c r="C209" t="s">
        <v>273</v>
      </c>
      <c r="D209" t="s">
        <v>286</v>
      </c>
      <c r="E209" s="35">
        <v>3.9E-2</v>
      </c>
      <c r="F209" s="35">
        <v>7.8E-2</v>
      </c>
      <c r="G209" s="35">
        <v>220</v>
      </c>
    </row>
    <row r="210" spans="1:7" x14ac:dyDescent="0.25">
      <c r="A210">
        <v>20220916</v>
      </c>
      <c r="B210" t="s">
        <v>771</v>
      </c>
      <c r="C210" t="s">
        <v>273</v>
      </c>
      <c r="D210" t="s">
        <v>290</v>
      </c>
      <c r="E210" s="35">
        <v>3.9E-2</v>
      </c>
      <c r="F210" s="35">
        <v>7.8E-2</v>
      </c>
      <c r="G210" s="35">
        <v>170</v>
      </c>
    </row>
    <row r="211" spans="1:7" x14ac:dyDescent="0.25">
      <c r="A211">
        <v>20220916</v>
      </c>
      <c r="B211" t="s">
        <v>771</v>
      </c>
      <c r="C211" t="s">
        <v>279</v>
      </c>
      <c r="D211" t="s">
        <v>187</v>
      </c>
      <c r="E211" s="35">
        <v>3.9E-2</v>
      </c>
      <c r="F211" s="35">
        <v>7.8E-2</v>
      </c>
      <c r="G211" s="35">
        <v>490</v>
      </c>
    </row>
    <row r="212" spans="1:7" x14ac:dyDescent="0.25">
      <c r="A212">
        <v>20220916</v>
      </c>
      <c r="B212" t="s">
        <v>771</v>
      </c>
      <c r="C212" t="s">
        <v>279</v>
      </c>
      <c r="D212" t="s">
        <v>214</v>
      </c>
      <c r="E212" s="35">
        <v>3.9E-2</v>
      </c>
      <c r="F212" s="35">
        <v>7.8E-2</v>
      </c>
      <c r="G212" s="35">
        <v>490</v>
      </c>
    </row>
    <row r="213" spans="1:7" x14ac:dyDescent="0.25">
      <c r="A213">
        <v>20220916</v>
      </c>
      <c r="B213" t="s">
        <v>771</v>
      </c>
      <c r="C213" t="s">
        <v>279</v>
      </c>
      <c r="D213" t="s">
        <v>234</v>
      </c>
      <c r="E213" s="35">
        <v>3.9E-2</v>
      </c>
      <c r="F213" s="35">
        <v>7.8E-2</v>
      </c>
      <c r="G213" s="35">
        <v>490</v>
      </c>
    </row>
    <row r="214" spans="1:7" x14ac:dyDescent="0.25">
      <c r="A214">
        <v>20220916</v>
      </c>
      <c r="B214" t="s">
        <v>771</v>
      </c>
      <c r="C214" t="s">
        <v>279</v>
      </c>
      <c r="D214" t="s">
        <v>243</v>
      </c>
      <c r="E214" s="35">
        <v>3.9E-2</v>
      </c>
      <c r="F214" s="35">
        <v>7.8E-2</v>
      </c>
      <c r="G214" s="35">
        <v>440</v>
      </c>
    </row>
    <row r="215" spans="1:7" x14ac:dyDescent="0.25">
      <c r="A215">
        <v>20220916</v>
      </c>
      <c r="B215" t="s">
        <v>771</v>
      </c>
      <c r="C215" t="s">
        <v>279</v>
      </c>
      <c r="D215" t="s">
        <v>251</v>
      </c>
      <c r="E215" s="35">
        <v>3.9E-2</v>
      </c>
      <c r="F215" s="35">
        <v>7.8E-2</v>
      </c>
      <c r="G215" s="35">
        <v>440</v>
      </c>
    </row>
    <row r="216" spans="1:7" x14ac:dyDescent="0.25">
      <c r="A216">
        <v>20220916</v>
      </c>
      <c r="B216" t="s">
        <v>771</v>
      </c>
      <c r="C216" t="s">
        <v>279</v>
      </c>
      <c r="D216" t="s">
        <v>259</v>
      </c>
      <c r="E216" s="35">
        <v>3.9E-2</v>
      </c>
      <c r="F216" s="35">
        <v>7.8E-2</v>
      </c>
      <c r="G216" s="35">
        <v>400</v>
      </c>
    </row>
    <row r="217" spans="1:7" x14ac:dyDescent="0.25">
      <c r="A217">
        <v>20220916</v>
      </c>
      <c r="B217" t="s">
        <v>771</v>
      </c>
      <c r="C217" t="s">
        <v>279</v>
      </c>
      <c r="D217" t="s">
        <v>266</v>
      </c>
      <c r="E217" s="35">
        <v>3.9E-2</v>
      </c>
      <c r="F217" s="35">
        <v>7.8E-2</v>
      </c>
      <c r="G217" s="35">
        <v>350</v>
      </c>
    </row>
    <row r="218" spans="1:7" x14ac:dyDescent="0.25">
      <c r="A218">
        <v>20220916</v>
      </c>
      <c r="B218" t="s">
        <v>771</v>
      </c>
      <c r="C218" t="s">
        <v>279</v>
      </c>
      <c r="D218" t="s">
        <v>274</v>
      </c>
      <c r="E218" s="35">
        <v>3.9E-2</v>
      </c>
      <c r="F218" s="35">
        <v>7.8E-2</v>
      </c>
      <c r="G218" s="35">
        <v>310</v>
      </c>
    </row>
    <row r="219" spans="1:7" x14ac:dyDescent="0.25">
      <c r="A219">
        <v>20220916</v>
      </c>
      <c r="B219" t="s">
        <v>771</v>
      </c>
      <c r="C219" t="s">
        <v>279</v>
      </c>
      <c r="D219" t="s">
        <v>280</v>
      </c>
      <c r="E219" s="35">
        <v>3.9E-2</v>
      </c>
      <c r="F219" s="35">
        <v>7.8E-2</v>
      </c>
      <c r="G219" s="35">
        <v>270</v>
      </c>
    </row>
    <row r="220" spans="1:7" x14ac:dyDescent="0.25">
      <c r="A220">
        <v>20220916</v>
      </c>
      <c r="B220" t="s">
        <v>771</v>
      </c>
      <c r="C220" t="s">
        <v>279</v>
      </c>
      <c r="D220" t="s">
        <v>286</v>
      </c>
      <c r="E220" s="35">
        <v>3.9E-2</v>
      </c>
      <c r="F220" s="35">
        <v>7.8E-2</v>
      </c>
      <c r="G220" s="35">
        <v>220</v>
      </c>
    </row>
    <row r="221" spans="1:7" x14ac:dyDescent="0.25">
      <c r="A221">
        <v>20220916</v>
      </c>
      <c r="B221" t="s">
        <v>771</v>
      </c>
      <c r="C221" t="s">
        <v>279</v>
      </c>
      <c r="D221" t="s">
        <v>290</v>
      </c>
      <c r="E221" s="35">
        <v>3.9E-2</v>
      </c>
      <c r="F221" s="35">
        <v>7.8E-2</v>
      </c>
      <c r="G221" s="35">
        <v>170</v>
      </c>
    </row>
    <row r="222" spans="1:7" x14ac:dyDescent="0.25">
      <c r="A222">
        <v>20220916</v>
      </c>
      <c r="B222" t="s">
        <v>771</v>
      </c>
      <c r="C222" t="s">
        <v>285</v>
      </c>
      <c r="D222" t="s">
        <v>187</v>
      </c>
      <c r="E222" s="35">
        <v>3.9E-2</v>
      </c>
      <c r="F222" s="35">
        <v>7.8E-2</v>
      </c>
      <c r="G222" s="35">
        <v>330</v>
      </c>
    </row>
    <row r="223" spans="1:7" x14ac:dyDescent="0.25">
      <c r="A223">
        <v>20220916</v>
      </c>
      <c r="B223" t="s">
        <v>771</v>
      </c>
      <c r="C223" t="s">
        <v>285</v>
      </c>
      <c r="D223" t="s">
        <v>214</v>
      </c>
      <c r="E223" s="35">
        <v>3.9E-2</v>
      </c>
      <c r="F223" s="35">
        <v>7.8E-2</v>
      </c>
      <c r="G223" s="35">
        <v>330</v>
      </c>
    </row>
    <row r="224" spans="1:7" x14ac:dyDescent="0.25">
      <c r="A224">
        <v>20220916</v>
      </c>
      <c r="B224" t="s">
        <v>771</v>
      </c>
      <c r="C224" t="s">
        <v>285</v>
      </c>
      <c r="D224" t="s">
        <v>234</v>
      </c>
      <c r="E224" s="35">
        <v>3.9E-2</v>
      </c>
      <c r="F224" s="35">
        <v>7.8E-2</v>
      </c>
      <c r="G224" s="35">
        <v>330</v>
      </c>
    </row>
    <row r="225" spans="1:7" x14ac:dyDescent="0.25">
      <c r="A225">
        <v>20220916</v>
      </c>
      <c r="B225" t="s">
        <v>771</v>
      </c>
      <c r="C225" t="s">
        <v>285</v>
      </c>
      <c r="D225" t="s">
        <v>243</v>
      </c>
      <c r="E225" s="35">
        <v>3.9E-2</v>
      </c>
      <c r="F225" s="35">
        <v>7.8E-2</v>
      </c>
      <c r="G225" s="35">
        <v>290</v>
      </c>
    </row>
    <row r="226" spans="1:7" x14ac:dyDescent="0.25">
      <c r="A226">
        <v>20220916</v>
      </c>
      <c r="B226" t="s">
        <v>771</v>
      </c>
      <c r="C226" t="s">
        <v>285</v>
      </c>
      <c r="D226" t="s">
        <v>251</v>
      </c>
      <c r="E226" s="35">
        <v>3.9E-2</v>
      </c>
      <c r="F226" s="35">
        <v>7.8E-2</v>
      </c>
      <c r="G226" s="35">
        <v>290</v>
      </c>
    </row>
    <row r="227" spans="1:7" x14ac:dyDescent="0.25">
      <c r="A227">
        <v>20220916</v>
      </c>
      <c r="B227" t="s">
        <v>771</v>
      </c>
      <c r="C227" t="s">
        <v>285</v>
      </c>
      <c r="D227" t="s">
        <v>259</v>
      </c>
      <c r="E227" s="35">
        <v>3.9E-2</v>
      </c>
      <c r="F227" s="35">
        <v>7.8E-2</v>
      </c>
      <c r="G227" s="35">
        <v>260</v>
      </c>
    </row>
    <row r="228" spans="1:7" x14ac:dyDescent="0.25">
      <c r="A228">
        <v>20220916</v>
      </c>
      <c r="B228" t="s">
        <v>771</v>
      </c>
      <c r="C228" t="s">
        <v>285</v>
      </c>
      <c r="D228" t="s">
        <v>266</v>
      </c>
      <c r="E228" s="35">
        <v>3.9E-2</v>
      </c>
      <c r="F228" s="35">
        <v>7.8E-2</v>
      </c>
      <c r="G228" s="35">
        <v>220</v>
      </c>
    </row>
    <row r="229" spans="1:7" x14ac:dyDescent="0.25">
      <c r="A229">
        <v>20220916</v>
      </c>
      <c r="B229" t="s">
        <v>771</v>
      </c>
      <c r="C229" t="s">
        <v>285</v>
      </c>
      <c r="D229" t="s">
        <v>274</v>
      </c>
      <c r="E229" s="35">
        <v>3.9E-2</v>
      </c>
      <c r="F229" s="35">
        <v>7.8E-2</v>
      </c>
      <c r="G229" s="35">
        <v>190</v>
      </c>
    </row>
    <row r="230" spans="1:7" x14ac:dyDescent="0.25">
      <c r="A230">
        <v>20220916</v>
      </c>
      <c r="B230" t="s">
        <v>771</v>
      </c>
      <c r="C230" t="s">
        <v>285</v>
      </c>
      <c r="D230" t="s">
        <v>280</v>
      </c>
      <c r="E230" s="35">
        <v>3.9E-2</v>
      </c>
      <c r="F230" s="35">
        <v>7.8E-2</v>
      </c>
      <c r="G230" s="35">
        <v>170</v>
      </c>
    </row>
    <row r="231" spans="1:7" x14ac:dyDescent="0.25">
      <c r="A231">
        <v>20220916</v>
      </c>
      <c r="B231" t="s">
        <v>771</v>
      </c>
      <c r="C231" t="s">
        <v>285</v>
      </c>
      <c r="D231" t="s">
        <v>286</v>
      </c>
      <c r="E231" s="35">
        <v>3.9E-2</v>
      </c>
      <c r="F231" s="35">
        <v>7.8E-2</v>
      </c>
      <c r="G231" s="35">
        <v>150</v>
      </c>
    </row>
    <row r="232" spans="1:7" x14ac:dyDescent="0.25">
      <c r="A232">
        <v>20220916</v>
      </c>
      <c r="B232" t="s">
        <v>771</v>
      </c>
      <c r="C232" t="s">
        <v>285</v>
      </c>
      <c r="D232" t="s">
        <v>290</v>
      </c>
      <c r="E232" s="35">
        <v>3.9E-2</v>
      </c>
      <c r="F232" s="35">
        <v>7.8E-2</v>
      </c>
      <c r="G232" s="35">
        <v>130</v>
      </c>
    </row>
    <row r="233" spans="1:7" x14ac:dyDescent="0.25">
      <c r="A233">
        <v>20220916</v>
      </c>
      <c r="B233" t="s">
        <v>771</v>
      </c>
      <c r="C233" t="s">
        <v>749</v>
      </c>
      <c r="D233" t="s">
        <v>187</v>
      </c>
      <c r="E233" s="35">
        <v>3.9E-2</v>
      </c>
      <c r="F233" s="35">
        <v>7.8E-2</v>
      </c>
      <c r="G233" s="35">
        <v>330</v>
      </c>
    </row>
    <row r="234" spans="1:7" x14ac:dyDescent="0.25">
      <c r="A234">
        <v>20220916</v>
      </c>
      <c r="B234" t="s">
        <v>771</v>
      </c>
      <c r="C234" t="s">
        <v>749</v>
      </c>
      <c r="D234" t="s">
        <v>214</v>
      </c>
      <c r="E234" s="35">
        <v>3.9E-2</v>
      </c>
      <c r="F234" s="35">
        <v>7.8E-2</v>
      </c>
      <c r="G234" s="35">
        <v>330</v>
      </c>
    </row>
    <row r="235" spans="1:7" x14ac:dyDescent="0.25">
      <c r="A235">
        <v>20220916</v>
      </c>
      <c r="B235" t="s">
        <v>771</v>
      </c>
      <c r="C235" t="s">
        <v>749</v>
      </c>
      <c r="D235" t="s">
        <v>234</v>
      </c>
      <c r="E235" s="35">
        <v>3.9E-2</v>
      </c>
      <c r="F235" s="35">
        <v>7.8E-2</v>
      </c>
      <c r="G235" s="35">
        <v>330</v>
      </c>
    </row>
    <row r="236" spans="1:7" x14ac:dyDescent="0.25">
      <c r="A236">
        <v>20220916</v>
      </c>
      <c r="B236" t="s">
        <v>771</v>
      </c>
      <c r="C236" t="s">
        <v>749</v>
      </c>
      <c r="D236" t="s">
        <v>243</v>
      </c>
      <c r="E236" s="35">
        <v>3.9E-2</v>
      </c>
      <c r="F236" s="35">
        <v>7.8E-2</v>
      </c>
      <c r="G236" s="35">
        <v>290</v>
      </c>
    </row>
    <row r="237" spans="1:7" x14ac:dyDescent="0.25">
      <c r="A237">
        <v>20220916</v>
      </c>
      <c r="B237" t="s">
        <v>771</v>
      </c>
      <c r="C237" t="s">
        <v>749</v>
      </c>
      <c r="D237" t="s">
        <v>251</v>
      </c>
      <c r="E237" s="35">
        <v>3.9E-2</v>
      </c>
      <c r="F237" s="35">
        <v>7.8E-2</v>
      </c>
      <c r="G237" s="35">
        <v>290</v>
      </c>
    </row>
    <row r="238" spans="1:7" x14ac:dyDescent="0.25">
      <c r="A238">
        <v>20220916</v>
      </c>
      <c r="B238" t="s">
        <v>771</v>
      </c>
      <c r="C238" t="s">
        <v>749</v>
      </c>
      <c r="D238" t="s">
        <v>259</v>
      </c>
      <c r="E238" s="35">
        <v>3.9E-2</v>
      </c>
      <c r="F238" s="35">
        <v>7.8E-2</v>
      </c>
      <c r="G238" s="35">
        <v>260</v>
      </c>
    </row>
    <row r="239" spans="1:7" x14ac:dyDescent="0.25">
      <c r="A239">
        <v>20220916</v>
      </c>
      <c r="B239" t="s">
        <v>771</v>
      </c>
      <c r="C239" t="s">
        <v>749</v>
      </c>
      <c r="D239" t="s">
        <v>266</v>
      </c>
      <c r="E239" s="35">
        <v>3.9E-2</v>
      </c>
      <c r="F239" s="35">
        <v>7.8E-2</v>
      </c>
      <c r="G239" s="35">
        <v>220</v>
      </c>
    </row>
    <row r="240" spans="1:7" x14ac:dyDescent="0.25">
      <c r="A240">
        <v>20220916</v>
      </c>
      <c r="B240" t="s">
        <v>771</v>
      </c>
      <c r="C240" t="s">
        <v>749</v>
      </c>
      <c r="D240" t="s">
        <v>274</v>
      </c>
      <c r="E240" s="35">
        <v>3.9E-2</v>
      </c>
      <c r="F240" s="35">
        <v>7.8E-2</v>
      </c>
      <c r="G240" s="35">
        <v>190</v>
      </c>
    </row>
    <row r="241" spans="1:7" x14ac:dyDescent="0.25">
      <c r="A241">
        <v>20220916</v>
      </c>
      <c r="B241" t="s">
        <v>771</v>
      </c>
      <c r="C241" t="s">
        <v>749</v>
      </c>
      <c r="D241" t="s">
        <v>280</v>
      </c>
      <c r="E241" s="35">
        <v>3.9E-2</v>
      </c>
      <c r="F241" s="35">
        <v>7.8E-2</v>
      </c>
      <c r="G241" s="35">
        <v>170</v>
      </c>
    </row>
    <row r="242" spans="1:7" x14ac:dyDescent="0.25">
      <c r="A242">
        <v>20220916</v>
      </c>
      <c r="B242" t="s">
        <v>771</v>
      </c>
      <c r="C242" t="s">
        <v>749</v>
      </c>
      <c r="D242" t="s">
        <v>286</v>
      </c>
      <c r="E242" s="35">
        <v>3.9E-2</v>
      </c>
      <c r="F242" s="35">
        <v>7.8E-2</v>
      </c>
      <c r="G242" s="35">
        <v>150</v>
      </c>
    </row>
    <row r="243" spans="1:7" x14ac:dyDescent="0.25">
      <c r="A243">
        <v>20220916</v>
      </c>
      <c r="B243" t="s">
        <v>771</v>
      </c>
      <c r="C243" t="s">
        <v>749</v>
      </c>
      <c r="D243" t="s">
        <v>290</v>
      </c>
      <c r="E243" s="35">
        <v>3.9E-2</v>
      </c>
      <c r="F243" s="35">
        <v>7.8E-2</v>
      </c>
      <c r="G243" s="35">
        <v>130</v>
      </c>
    </row>
    <row r="244" spans="1:7" x14ac:dyDescent="0.25">
      <c r="A244">
        <v>20220916</v>
      </c>
      <c r="B244" t="s">
        <v>771</v>
      </c>
      <c r="C244" t="s">
        <v>186</v>
      </c>
      <c r="D244" t="s">
        <v>187</v>
      </c>
      <c r="E244" s="35">
        <v>7.9000000000000001E-2</v>
      </c>
      <c r="F244" s="35">
        <v>0.14799999999999999</v>
      </c>
      <c r="G244" s="35">
        <v>1060</v>
      </c>
    </row>
    <row r="245" spans="1:7" x14ac:dyDescent="0.25">
      <c r="A245">
        <v>20220916</v>
      </c>
      <c r="B245" t="s">
        <v>771</v>
      </c>
      <c r="C245" t="s">
        <v>186</v>
      </c>
      <c r="D245" t="s">
        <v>214</v>
      </c>
      <c r="E245" s="35">
        <v>7.9000000000000001E-2</v>
      </c>
      <c r="F245" s="35">
        <v>0.14799999999999999</v>
      </c>
      <c r="G245" s="35">
        <v>1060</v>
      </c>
    </row>
    <row r="246" spans="1:7" x14ac:dyDescent="0.25">
      <c r="A246">
        <v>20220916</v>
      </c>
      <c r="B246" t="s">
        <v>771</v>
      </c>
      <c r="C246" t="s">
        <v>186</v>
      </c>
      <c r="D246" t="s">
        <v>234</v>
      </c>
      <c r="E246" s="35">
        <v>7.9000000000000001E-2</v>
      </c>
      <c r="F246" s="35">
        <v>0.14799999999999999</v>
      </c>
      <c r="G246" s="35">
        <v>1060</v>
      </c>
    </row>
    <row r="247" spans="1:7" x14ac:dyDescent="0.25">
      <c r="A247">
        <v>20220916</v>
      </c>
      <c r="B247" t="s">
        <v>771</v>
      </c>
      <c r="C247" t="s">
        <v>186</v>
      </c>
      <c r="D247" t="s">
        <v>243</v>
      </c>
      <c r="E247" s="35">
        <v>7.9000000000000001E-2</v>
      </c>
      <c r="F247" s="35">
        <v>0.14799999999999999</v>
      </c>
      <c r="G247" s="35">
        <v>960</v>
      </c>
    </row>
    <row r="248" spans="1:7" x14ac:dyDescent="0.25">
      <c r="A248">
        <v>20220916</v>
      </c>
      <c r="B248" t="s">
        <v>771</v>
      </c>
      <c r="C248" t="s">
        <v>186</v>
      </c>
      <c r="D248" t="s">
        <v>251</v>
      </c>
      <c r="E248" s="35">
        <v>7.9000000000000001E-2</v>
      </c>
      <c r="F248" s="35">
        <v>0.14799999999999999</v>
      </c>
      <c r="G248" s="35">
        <v>960</v>
      </c>
    </row>
    <row r="249" spans="1:7" x14ac:dyDescent="0.25">
      <c r="A249">
        <v>20220916</v>
      </c>
      <c r="B249" t="s">
        <v>771</v>
      </c>
      <c r="C249" t="s">
        <v>186</v>
      </c>
      <c r="D249" t="s">
        <v>259</v>
      </c>
      <c r="E249" s="35">
        <v>7.9000000000000001E-2</v>
      </c>
      <c r="F249" s="35">
        <v>0.14799999999999999</v>
      </c>
      <c r="G249" s="35">
        <v>850</v>
      </c>
    </row>
    <row r="250" spans="1:7" x14ac:dyDescent="0.25">
      <c r="A250">
        <v>20220916</v>
      </c>
      <c r="B250" t="s">
        <v>771</v>
      </c>
      <c r="C250" t="s">
        <v>186</v>
      </c>
      <c r="D250" t="s">
        <v>266</v>
      </c>
      <c r="E250" s="35">
        <v>7.9000000000000001E-2</v>
      </c>
      <c r="F250" s="35">
        <v>0.14799999999999999</v>
      </c>
      <c r="G250" s="35">
        <v>760</v>
      </c>
    </row>
    <row r="251" spans="1:7" x14ac:dyDescent="0.25">
      <c r="A251">
        <v>20220916</v>
      </c>
      <c r="B251" t="s">
        <v>771</v>
      </c>
      <c r="C251" t="s">
        <v>186</v>
      </c>
      <c r="D251" t="s">
        <v>274</v>
      </c>
      <c r="E251" s="35">
        <v>7.9000000000000001E-2</v>
      </c>
      <c r="F251" s="35">
        <v>0.14799999999999999</v>
      </c>
      <c r="G251" s="35">
        <v>680</v>
      </c>
    </row>
    <row r="252" spans="1:7" x14ac:dyDescent="0.25">
      <c r="A252">
        <v>20220916</v>
      </c>
      <c r="B252" t="s">
        <v>771</v>
      </c>
      <c r="C252" t="s">
        <v>186</v>
      </c>
      <c r="D252" t="s">
        <v>280</v>
      </c>
      <c r="E252" s="35">
        <v>7.9000000000000001E-2</v>
      </c>
      <c r="F252" s="35">
        <v>0.14799999999999999</v>
      </c>
      <c r="G252" s="35">
        <v>570</v>
      </c>
    </row>
    <row r="253" spans="1:7" x14ac:dyDescent="0.25">
      <c r="A253">
        <v>20220916</v>
      </c>
      <c r="B253" t="s">
        <v>771</v>
      </c>
      <c r="C253" t="s">
        <v>186</v>
      </c>
      <c r="D253" t="s">
        <v>286</v>
      </c>
      <c r="E253" s="35">
        <v>7.9000000000000001E-2</v>
      </c>
      <c r="F253" s="35">
        <v>0.14799999999999999</v>
      </c>
      <c r="G253" s="35">
        <v>480</v>
      </c>
    </row>
    <row r="254" spans="1:7" x14ac:dyDescent="0.25">
      <c r="A254">
        <v>20220916</v>
      </c>
      <c r="B254" t="s">
        <v>771</v>
      </c>
      <c r="C254" t="s">
        <v>186</v>
      </c>
      <c r="D254" t="s">
        <v>290</v>
      </c>
      <c r="E254" s="35">
        <v>7.9000000000000001E-2</v>
      </c>
      <c r="F254" s="35">
        <v>0.14799999999999999</v>
      </c>
      <c r="G254" s="35">
        <v>400</v>
      </c>
    </row>
    <row r="255" spans="1:7" x14ac:dyDescent="0.25">
      <c r="A255">
        <v>20220916</v>
      </c>
      <c r="B255" t="s">
        <v>771</v>
      </c>
      <c r="C255" t="s">
        <v>213</v>
      </c>
      <c r="D255" t="s">
        <v>187</v>
      </c>
      <c r="E255" s="35">
        <v>7.9000000000000001E-2</v>
      </c>
      <c r="F255" s="35">
        <v>0.14799999999999999</v>
      </c>
      <c r="G255" s="35">
        <v>1060</v>
      </c>
    </row>
    <row r="256" spans="1:7" x14ac:dyDescent="0.25">
      <c r="A256">
        <v>20220916</v>
      </c>
      <c r="B256" t="s">
        <v>771</v>
      </c>
      <c r="C256" t="s">
        <v>213</v>
      </c>
      <c r="D256" t="s">
        <v>214</v>
      </c>
      <c r="E256" s="35">
        <v>7.9000000000000001E-2</v>
      </c>
      <c r="F256" s="35">
        <v>0.14799999999999999</v>
      </c>
      <c r="G256" s="35">
        <v>1060</v>
      </c>
    </row>
    <row r="257" spans="1:7" x14ac:dyDescent="0.25">
      <c r="A257">
        <v>20220916</v>
      </c>
      <c r="B257" t="s">
        <v>771</v>
      </c>
      <c r="C257" t="s">
        <v>213</v>
      </c>
      <c r="D257" t="s">
        <v>234</v>
      </c>
      <c r="E257" s="35">
        <v>7.9000000000000001E-2</v>
      </c>
      <c r="F257" s="35">
        <v>0.14799999999999999</v>
      </c>
      <c r="G257" s="35">
        <v>1060</v>
      </c>
    </row>
    <row r="258" spans="1:7" x14ac:dyDescent="0.25">
      <c r="A258">
        <v>20220916</v>
      </c>
      <c r="B258" t="s">
        <v>771</v>
      </c>
      <c r="C258" t="s">
        <v>213</v>
      </c>
      <c r="D258" t="s">
        <v>243</v>
      </c>
      <c r="E258" s="35">
        <v>7.9000000000000001E-2</v>
      </c>
      <c r="F258" s="35">
        <v>0.14799999999999999</v>
      </c>
      <c r="G258" s="35">
        <v>960</v>
      </c>
    </row>
    <row r="259" spans="1:7" x14ac:dyDescent="0.25">
      <c r="A259">
        <v>20220916</v>
      </c>
      <c r="B259" t="s">
        <v>771</v>
      </c>
      <c r="C259" t="s">
        <v>213</v>
      </c>
      <c r="D259" t="s">
        <v>251</v>
      </c>
      <c r="E259" s="35">
        <v>7.9000000000000001E-2</v>
      </c>
      <c r="F259" s="35">
        <v>0.14799999999999999</v>
      </c>
      <c r="G259" s="35">
        <v>960</v>
      </c>
    </row>
    <row r="260" spans="1:7" x14ac:dyDescent="0.25">
      <c r="A260">
        <v>20220916</v>
      </c>
      <c r="B260" t="s">
        <v>771</v>
      </c>
      <c r="C260" t="s">
        <v>213</v>
      </c>
      <c r="D260" t="s">
        <v>259</v>
      </c>
      <c r="E260" s="35">
        <v>7.9000000000000001E-2</v>
      </c>
      <c r="F260" s="35">
        <v>0.14799999999999999</v>
      </c>
      <c r="G260" s="35">
        <v>850</v>
      </c>
    </row>
    <row r="261" spans="1:7" x14ac:dyDescent="0.25">
      <c r="A261">
        <v>20220916</v>
      </c>
      <c r="B261" t="s">
        <v>771</v>
      </c>
      <c r="C261" t="s">
        <v>213</v>
      </c>
      <c r="D261" t="s">
        <v>266</v>
      </c>
      <c r="E261" s="35">
        <v>7.9000000000000001E-2</v>
      </c>
      <c r="F261" s="35">
        <v>0.14799999999999999</v>
      </c>
      <c r="G261" s="35">
        <v>760</v>
      </c>
    </row>
    <row r="262" spans="1:7" x14ac:dyDescent="0.25">
      <c r="A262">
        <v>20220916</v>
      </c>
      <c r="B262" t="s">
        <v>771</v>
      </c>
      <c r="C262" t="s">
        <v>213</v>
      </c>
      <c r="D262" t="s">
        <v>274</v>
      </c>
      <c r="E262" s="35">
        <v>7.9000000000000001E-2</v>
      </c>
      <c r="F262" s="35">
        <v>0.14799999999999999</v>
      </c>
      <c r="G262" s="35">
        <v>680</v>
      </c>
    </row>
    <row r="263" spans="1:7" x14ac:dyDescent="0.25">
      <c r="A263">
        <v>20220916</v>
      </c>
      <c r="B263" t="s">
        <v>771</v>
      </c>
      <c r="C263" t="s">
        <v>213</v>
      </c>
      <c r="D263" t="s">
        <v>280</v>
      </c>
      <c r="E263" s="35">
        <v>7.9000000000000001E-2</v>
      </c>
      <c r="F263" s="35">
        <v>0.14799999999999999</v>
      </c>
      <c r="G263" s="35">
        <v>570</v>
      </c>
    </row>
    <row r="264" spans="1:7" x14ac:dyDescent="0.25">
      <c r="A264">
        <v>20220916</v>
      </c>
      <c r="B264" t="s">
        <v>771</v>
      </c>
      <c r="C264" t="s">
        <v>213</v>
      </c>
      <c r="D264" t="s">
        <v>286</v>
      </c>
      <c r="E264" s="35">
        <v>7.9000000000000001E-2</v>
      </c>
      <c r="F264" s="35">
        <v>0.14799999999999999</v>
      </c>
      <c r="G264" s="35">
        <v>480</v>
      </c>
    </row>
    <row r="265" spans="1:7" x14ac:dyDescent="0.25">
      <c r="A265">
        <v>20220916</v>
      </c>
      <c r="B265" t="s">
        <v>771</v>
      </c>
      <c r="C265" t="s">
        <v>213</v>
      </c>
      <c r="D265" t="s">
        <v>290</v>
      </c>
      <c r="E265" s="35">
        <v>7.9000000000000001E-2</v>
      </c>
      <c r="F265" s="35">
        <v>0.14799999999999999</v>
      </c>
      <c r="G265" s="35">
        <v>400</v>
      </c>
    </row>
    <row r="266" spans="1:7" x14ac:dyDescent="0.25">
      <c r="A266">
        <v>20220916</v>
      </c>
      <c r="B266" t="s">
        <v>771</v>
      </c>
      <c r="C266" t="s">
        <v>233</v>
      </c>
      <c r="D266" t="s">
        <v>187</v>
      </c>
      <c r="E266" s="35">
        <v>7.9000000000000001E-2</v>
      </c>
      <c r="F266" s="35">
        <v>0.14799999999999999</v>
      </c>
      <c r="G266" s="35">
        <v>1060</v>
      </c>
    </row>
    <row r="267" spans="1:7" x14ac:dyDescent="0.25">
      <c r="A267">
        <v>20220916</v>
      </c>
      <c r="B267" t="s">
        <v>771</v>
      </c>
      <c r="C267" t="s">
        <v>233</v>
      </c>
      <c r="D267" t="s">
        <v>214</v>
      </c>
      <c r="E267" s="35">
        <v>7.9000000000000001E-2</v>
      </c>
      <c r="F267" s="35">
        <v>0.14799999999999999</v>
      </c>
      <c r="G267" s="35">
        <v>1060</v>
      </c>
    </row>
    <row r="268" spans="1:7" x14ac:dyDescent="0.25">
      <c r="A268">
        <v>20220916</v>
      </c>
      <c r="B268" t="s">
        <v>771</v>
      </c>
      <c r="C268" t="s">
        <v>233</v>
      </c>
      <c r="D268" t="s">
        <v>234</v>
      </c>
      <c r="E268" s="35">
        <v>7.9000000000000001E-2</v>
      </c>
      <c r="F268" s="35">
        <v>0.14799999999999999</v>
      </c>
      <c r="G268" s="35">
        <v>1060</v>
      </c>
    </row>
    <row r="269" spans="1:7" x14ac:dyDescent="0.25">
      <c r="A269">
        <v>20220916</v>
      </c>
      <c r="B269" t="s">
        <v>771</v>
      </c>
      <c r="C269" t="s">
        <v>233</v>
      </c>
      <c r="D269" t="s">
        <v>243</v>
      </c>
      <c r="E269" s="35">
        <v>7.9000000000000001E-2</v>
      </c>
      <c r="F269" s="35">
        <v>0.14799999999999999</v>
      </c>
      <c r="G269" s="35">
        <v>960</v>
      </c>
    </row>
    <row r="270" spans="1:7" x14ac:dyDescent="0.25">
      <c r="A270">
        <v>20220916</v>
      </c>
      <c r="B270" t="s">
        <v>771</v>
      </c>
      <c r="C270" t="s">
        <v>233</v>
      </c>
      <c r="D270" t="s">
        <v>251</v>
      </c>
      <c r="E270" s="35">
        <v>7.9000000000000001E-2</v>
      </c>
      <c r="F270" s="35">
        <v>0.14799999999999999</v>
      </c>
      <c r="G270" s="35">
        <v>960</v>
      </c>
    </row>
    <row r="271" spans="1:7" x14ac:dyDescent="0.25">
      <c r="A271">
        <v>20220916</v>
      </c>
      <c r="B271" t="s">
        <v>771</v>
      </c>
      <c r="C271" t="s">
        <v>233</v>
      </c>
      <c r="D271" t="s">
        <v>259</v>
      </c>
      <c r="E271" s="35">
        <v>7.9000000000000001E-2</v>
      </c>
      <c r="F271" s="35">
        <v>0.14799999999999999</v>
      </c>
      <c r="G271" s="35">
        <v>850</v>
      </c>
    </row>
    <row r="272" spans="1:7" x14ac:dyDescent="0.25">
      <c r="A272">
        <v>20220916</v>
      </c>
      <c r="B272" t="s">
        <v>771</v>
      </c>
      <c r="C272" t="s">
        <v>233</v>
      </c>
      <c r="D272" t="s">
        <v>266</v>
      </c>
      <c r="E272" s="35">
        <v>7.9000000000000001E-2</v>
      </c>
      <c r="F272" s="35">
        <v>0.14799999999999999</v>
      </c>
      <c r="G272" s="35">
        <v>760</v>
      </c>
    </row>
    <row r="273" spans="1:7" x14ac:dyDescent="0.25">
      <c r="A273">
        <v>20220916</v>
      </c>
      <c r="B273" t="s">
        <v>771</v>
      </c>
      <c r="C273" t="s">
        <v>233</v>
      </c>
      <c r="D273" t="s">
        <v>274</v>
      </c>
      <c r="E273" s="35">
        <v>7.9000000000000001E-2</v>
      </c>
      <c r="F273" s="35">
        <v>0.14799999999999999</v>
      </c>
      <c r="G273" s="35">
        <v>680</v>
      </c>
    </row>
    <row r="274" spans="1:7" x14ac:dyDescent="0.25">
      <c r="A274">
        <v>20220916</v>
      </c>
      <c r="B274" t="s">
        <v>771</v>
      </c>
      <c r="C274" t="s">
        <v>233</v>
      </c>
      <c r="D274" t="s">
        <v>280</v>
      </c>
      <c r="E274" s="35">
        <v>7.9000000000000001E-2</v>
      </c>
      <c r="F274" s="35">
        <v>0.14799999999999999</v>
      </c>
      <c r="G274" s="35">
        <v>570</v>
      </c>
    </row>
    <row r="275" spans="1:7" x14ac:dyDescent="0.25">
      <c r="A275">
        <v>20220916</v>
      </c>
      <c r="B275" t="s">
        <v>771</v>
      </c>
      <c r="C275" t="s">
        <v>233</v>
      </c>
      <c r="D275" t="s">
        <v>286</v>
      </c>
      <c r="E275" s="35">
        <v>7.9000000000000001E-2</v>
      </c>
      <c r="F275" s="35">
        <v>0.14799999999999999</v>
      </c>
      <c r="G275" s="35">
        <v>480</v>
      </c>
    </row>
    <row r="276" spans="1:7" x14ac:dyDescent="0.25">
      <c r="A276">
        <v>20220916</v>
      </c>
      <c r="B276" t="s">
        <v>771</v>
      </c>
      <c r="C276" t="s">
        <v>233</v>
      </c>
      <c r="D276" t="s">
        <v>290</v>
      </c>
      <c r="E276" s="35">
        <v>7.9000000000000001E-2</v>
      </c>
      <c r="F276" s="35">
        <v>0.14799999999999999</v>
      </c>
      <c r="G276" s="35">
        <v>400</v>
      </c>
    </row>
    <row r="277" spans="1:7" x14ac:dyDescent="0.25">
      <c r="A277">
        <v>20220916</v>
      </c>
      <c r="B277" t="s">
        <v>771</v>
      </c>
      <c r="C277" t="s">
        <v>215</v>
      </c>
      <c r="D277" t="s">
        <v>187</v>
      </c>
      <c r="E277" s="35">
        <v>7.9000000000000001E-2</v>
      </c>
      <c r="F277" s="35">
        <v>0.14799999999999999</v>
      </c>
      <c r="G277" s="35">
        <v>930</v>
      </c>
    </row>
    <row r="278" spans="1:7" x14ac:dyDescent="0.25">
      <c r="A278">
        <v>20220916</v>
      </c>
      <c r="B278" t="s">
        <v>771</v>
      </c>
      <c r="C278" t="s">
        <v>215</v>
      </c>
      <c r="D278" t="s">
        <v>214</v>
      </c>
      <c r="E278" s="35">
        <v>7.9000000000000001E-2</v>
      </c>
      <c r="F278" s="35">
        <v>0.14799999999999999</v>
      </c>
      <c r="G278" s="35">
        <v>930</v>
      </c>
    </row>
    <row r="279" spans="1:7" x14ac:dyDescent="0.25">
      <c r="A279">
        <v>20220916</v>
      </c>
      <c r="B279" t="s">
        <v>771</v>
      </c>
      <c r="C279" t="s">
        <v>215</v>
      </c>
      <c r="D279" t="s">
        <v>234</v>
      </c>
      <c r="E279" s="35">
        <v>7.9000000000000001E-2</v>
      </c>
      <c r="F279" s="35">
        <v>0.14799999999999999</v>
      </c>
      <c r="G279" s="35">
        <v>930</v>
      </c>
    </row>
    <row r="280" spans="1:7" x14ac:dyDescent="0.25">
      <c r="A280">
        <v>20220916</v>
      </c>
      <c r="B280" t="s">
        <v>771</v>
      </c>
      <c r="C280" t="s">
        <v>215</v>
      </c>
      <c r="D280" t="s">
        <v>243</v>
      </c>
      <c r="E280" s="35">
        <v>7.9000000000000001E-2</v>
      </c>
      <c r="F280" s="35">
        <v>0.14799999999999999</v>
      </c>
      <c r="G280" s="35">
        <v>850</v>
      </c>
    </row>
    <row r="281" spans="1:7" x14ac:dyDescent="0.25">
      <c r="A281">
        <v>20220916</v>
      </c>
      <c r="B281" t="s">
        <v>771</v>
      </c>
      <c r="C281" t="s">
        <v>215</v>
      </c>
      <c r="D281" t="s">
        <v>251</v>
      </c>
      <c r="E281" s="35">
        <v>7.9000000000000001E-2</v>
      </c>
      <c r="F281" s="35">
        <v>0.14799999999999999</v>
      </c>
      <c r="G281" s="35">
        <v>850</v>
      </c>
    </row>
    <row r="282" spans="1:7" x14ac:dyDescent="0.25">
      <c r="A282">
        <v>20220916</v>
      </c>
      <c r="B282" t="s">
        <v>771</v>
      </c>
      <c r="C282" t="s">
        <v>215</v>
      </c>
      <c r="D282" t="s">
        <v>259</v>
      </c>
      <c r="E282" s="35">
        <v>7.9000000000000001E-2</v>
      </c>
      <c r="F282" s="35">
        <v>0.14799999999999999</v>
      </c>
      <c r="G282" s="35">
        <v>770</v>
      </c>
    </row>
    <row r="283" spans="1:7" x14ac:dyDescent="0.25">
      <c r="A283">
        <v>20220916</v>
      </c>
      <c r="B283" t="s">
        <v>771</v>
      </c>
      <c r="C283" t="s">
        <v>215</v>
      </c>
      <c r="D283" t="s">
        <v>266</v>
      </c>
      <c r="E283" s="35">
        <v>7.9000000000000001E-2</v>
      </c>
      <c r="F283" s="35">
        <v>0.14799999999999999</v>
      </c>
      <c r="G283" s="35">
        <v>690</v>
      </c>
    </row>
    <row r="284" spans="1:7" x14ac:dyDescent="0.25">
      <c r="A284">
        <v>20220916</v>
      </c>
      <c r="B284" t="s">
        <v>771</v>
      </c>
      <c r="C284" t="s">
        <v>215</v>
      </c>
      <c r="D284" t="s">
        <v>274</v>
      </c>
      <c r="E284" s="35">
        <v>7.9000000000000001E-2</v>
      </c>
      <c r="F284" s="35">
        <v>0.14799999999999999</v>
      </c>
      <c r="G284" s="35">
        <v>620</v>
      </c>
    </row>
    <row r="285" spans="1:7" x14ac:dyDescent="0.25">
      <c r="A285">
        <v>20220916</v>
      </c>
      <c r="B285" t="s">
        <v>771</v>
      </c>
      <c r="C285" t="s">
        <v>215</v>
      </c>
      <c r="D285" t="s">
        <v>280</v>
      </c>
      <c r="E285" s="35">
        <v>7.9000000000000001E-2</v>
      </c>
      <c r="F285" s="35">
        <v>0.14799999999999999</v>
      </c>
      <c r="G285" s="35">
        <v>520</v>
      </c>
    </row>
    <row r="286" spans="1:7" x14ac:dyDescent="0.25">
      <c r="A286">
        <v>20220916</v>
      </c>
      <c r="B286" t="s">
        <v>771</v>
      </c>
      <c r="C286" t="s">
        <v>215</v>
      </c>
      <c r="D286" t="s">
        <v>286</v>
      </c>
      <c r="E286" s="35">
        <v>7.9000000000000001E-2</v>
      </c>
      <c r="F286" s="35">
        <v>0.14799999999999999</v>
      </c>
      <c r="G286" s="35">
        <v>430</v>
      </c>
    </row>
    <row r="287" spans="1:7" x14ac:dyDescent="0.25">
      <c r="A287">
        <v>20220916</v>
      </c>
      <c r="B287" t="s">
        <v>771</v>
      </c>
      <c r="C287" t="s">
        <v>215</v>
      </c>
      <c r="D287" t="s">
        <v>290</v>
      </c>
      <c r="E287" s="35">
        <v>7.9000000000000001E-2</v>
      </c>
      <c r="F287" s="35">
        <v>0.14799999999999999</v>
      </c>
      <c r="G287" s="35">
        <v>360</v>
      </c>
    </row>
    <row r="288" spans="1:7" x14ac:dyDescent="0.25">
      <c r="A288">
        <v>20220916</v>
      </c>
      <c r="B288" t="s">
        <v>771</v>
      </c>
      <c r="C288" t="s">
        <v>250</v>
      </c>
      <c r="D288" t="s">
        <v>187</v>
      </c>
      <c r="E288" s="35">
        <v>7.9000000000000001E-2</v>
      </c>
      <c r="F288" s="35">
        <v>0.14799999999999999</v>
      </c>
      <c r="G288" s="35">
        <v>930</v>
      </c>
    </row>
    <row r="289" spans="1:7" x14ac:dyDescent="0.25">
      <c r="A289">
        <v>20220916</v>
      </c>
      <c r="B289" t="s">
        <v>771</v>
      </c>
      <c r="C289" t="s">
        <v>250</v>
      </c>
      <c r="D289" t="s">
        <v>214</v>
      </c>
      <c r="E289" s="35">
        <v>7.9000000000000001E-2</v>
      </c>
      <c r="F289" s="35">
        <v>0.14799999999999999</v>
      </c>
      <c r="G289" s="35">
        <v>930</v>
      </c>
    </row>
    <row r="290" spans="1:7" x14ac:dyDescent="0.25">
      <c r="A290">
        <v>20220916</v>
      </c>
      <c r="B290" t="s">
        <v>771</v>
      </c>
      <c r="C290" t="s">
        <v>250</v>
      </c>
      <c r="D290" t="s">
        <v>234</v>
      </c>
      <c r="E290" s="35">
        <v>7.9000000000000001E-2</v>
      </c>
      <c r="F290" s="35">
        <v>0.14799999999999999</v>
      </c>
      <c r="G290" s="35">
        <v>930</v>
      </c>
    </row>
    <row r="291" spans="1:7" x14ac:dyDescent="0.25">
      <c r="A291">
        <v>20220916</v>
      </c>
      <c r="B291" t="s">
        <v>771</v>
      </c>
      <c r="C291" t="s">
        <v>250</v>
      </c>
      <c r="D291" t="s">
        <v>243</v>
      </c>
      <c r="E291" s="35">
        <v>7.9000000000000001E-2</v>
      </c>
      <c r="F291" s="35">
        <v>0.14799999999999999</v>
      </c>
      <c r="G291" s="35">
        <v>850</v>
      </c>
    </row>
    <row r="292" spans="1:7" x14ac:dyDescent="0.25">
      <c r="A292">
        <v>20220916</v>
      </c>
      <c r="B292" t="s">
        <v>771</v>
      </c>
      <c r="C292" t="s">
        <v>250</v>
      </c>
      <c r="D292" t="s">
        <v>251</v>
      </c>
      <c r="E292" s="35">
        <v>7.9000000000000001E-2</v>
      </c>
      <c r="F292" s="35">
        <v>0.14799999999999999</v>
      </c>
      <c r="G292" s="35">
        <v>850</v>
      </c>
    </row>
    <row r="293" spans="1:7" x14ac:dyDescent="0.25">
      <c r="A293">
        <v>20220916</v>
      </c>
      <c r="B293" t="s">
        <v>771</v>
      </c>
      <c r="C293" t="s">
        <v>250</v>
      </c>
      <c r="D293" t="s">
        <v>259</v>
      </c>
      <c r="E293" s="35">
        <v>7.9000000000000001E-2</v>
      </c>
      <c r="F293" s="35">
        <v>0.14799999999999999</v>
      </c>
      <c r="G293" s="35">
        <v>770</v>
      </c>
    </row>
    <row r="294" spans="1:7" x14ac:dyDescent="0.25">
      <c r="A294">
        <v>20220916</v>
      </c>
      <c r="B294" t="s">
        <v>771</v>
      </c>
      <c r="C294" t="s">
        <v>250</v>
      </c>
      <c r="D294" t="s">
        <v>266</v>
      </c>
      <c r="E294" s="35">
        <v>7.9000000000000001E-2</v>
      </c>
      <c r="F294" s="35">
        <v>0.14799999999999999</v>
      </c>
      <c r="G294" s="35">
        <v>690</v>
      </c>
    </row>
    <row r="295" spans="1:7" x14ac:dyDescent="0.25">
      <c r="A295">
        <v>20220916</v>
      </c>
      <c r="B295" t="s">
        <v>771</v>
      </c>
      <c r="C295" t="s">
        <v>250</v>
      </c>
      <c r="D295" t="s">
        <v>274</v>
      </c>
      <c r="E295" s="35">
        <v>7.9000000000000001E-2</v>
      </c>
      <c r="F295" s="35">
        <v>0.14799999999999999</v>
      </c>
      <c r="G295" s="35">
        <v>620</v>
      </c>
    </row>
    <row r="296" spans="1:7" x14ac:dyDescent="0.25">
      <c r="A296">
        <v>20220916</v>
      </c>
      <c r="B296" t="s">
        <v>771</v>
      </c>
      <c r="C296" t="s">
        <v>250</v>
      </c>
      <c r="D296" t="s">
        <v>280</v>
      </c>
      <c r="E296" s="35">
        <v>7.9000000000000001E-2</v>
      </c>
      <c r="F296" s="35">
        <v>0.14799999999999999</v>
      </c>
      <c r="G296" s="35">
        <v>520</v>
      </c>
    </row>
    <row r="297" spans="1:7" x14ac:dyDescent="0.25">
      <c r="A297">
        <v>20220916</v>
      </c>
      <c r="B297" t="s">
        <v>771</v>
      </c>
      <c r="C297" t="s">
        <v>250</v>
      </c>
      <c r="D297" t="s">
        <v>286</v>
      </c>
      <c r="E297" s="35">
        <v>7.9000000000000001E-2</v>
      </c>
      <c r="F297" s="35">
        <v>0.14799999999999999</v>
      </c>
      <c r="G297" s="35">
        <v>430</v>
      </c>
    </row>
    <row r="298" spans="1:7" x14ac:dyDescent="0.25">
      <c r="A298">
        <v>20220916</v>
      </c>
      <c r="B298" t="s">
        <v>771</v>
      </c>
      <c r="C298" t="s">
        <v>250</v>
      </c>
      <c r="D298" t="s">
        <v>290</v>
      </c>
      <c r="E298" s="35">
        <v>7.9000000000000001E-2</v>
      </c>
      <c r="F298" s="35">
        <v>0.14799999999999999</v>
      </c>
      <c r="G298" s="35">
        <v>360</v>
      </c>
    </row>
    <row r="299" spans="1:7" x14ac:dyDescent="0.25">
      <c r="A299">
        <v>20220916</v>
      </c>
      <c r="B299" t="s">
        <v>771</v>
      </c>
      <c r="C299" t="s">
        <v>258</v>
      </c>
      <c r="D299" t="s">
        <v>187</v>
      </c>
      <c r="E299" s="35">
        <v>7.9000000000000001E-2</v>
      </c>
      <c r="F299" s="35">
        <v>0.14799999999999999</v>
      </c>
      <c r="G299" s="35">
        <v>840</v>
      </c>
    </row>
    <row r="300" spans="1:7" x14ac:dyDescent="0.25">
      <c r="A300">
        <v>20220916</v>
      </c>
      <c r="B300" t="s">
        <v>771</v>
      </c>
      <c r="C300" t="s">
        <v>258</v>
      </c>
      <c r="D300" t="s">
        <v>214</v>
      </c>
      <c r="E300" s="35">
        <v>7.9000000000000001E-2</v>
      </c>
      <c r="F300" s="35">
        <v>0.14799999999999999</v>
      </c>
      <c r="G300" s="35">
        <v>840</v>
      </c>
    </row>
    <row r="301" spans="1:7" x14ac:dyDescent="0.25">
      <c r="A301">
        <v>20220916</v>
      </c>
      <c r="B301" t="s">
        <v>771</v>
      </c>
      <c r="C301" t="s">
        <v>258</v>
      </c>
      <c r="D301" t="s">
        <v>234</v>
      </c>
      <c r="E301" s="35">
        <v>7.9000000000000001E-2</v>
      </c>
      <c r="F301" s="35">
        <v>0.14799999999999999</v>
      </c>
      <c r="G301" s="35">
        <v>840</v>
      </c>
    </row>
    <row r="302" spans="1:7" x14ac:dyDescent="0.25">
      <c r="A302">
        <v>20220916</v>
      </c>
      <c r="B302" t="s">
        <v>771</v>
      </c>
      <c r="C302" t="s">
        <v>258</v>
      </c>
      <c r="D302" t="s">
        <v>243</v>
      </c>
      <c r="E302" s="35">
        <v>7.9000000000000001E-2</v>
      </c>
      <c r="F302" s="35">
        <v>0.14799999999999999</v>
      </c>
      <c r="G302" s="35">
        <v>770</v>
      </c>
    </row>
    <row r="303" spans="1:7" x14ac:dyDescent="0.25">
      <c r="A303">
        <v>20220916</v>
      </c>
      <c r="B303" t="s">
        <v>771</v>
      </c>
      <c r="C303" t="s">
        <v>258</v>
      </c>
      <c r="D303" t="s">
        <v>251</v>
      </c>
      <c r="E303" s="35">
        <v>7.9000000000000001E-2</v>
      </c>
      <c r="F303" s="35">
        <v>0.14799999999999999</v>
      </c>
      <c r="G303" s="35">
        <v>770</v>
      </c>
    </row>
    <row r="304" spans="1:7" x14ac:dyDescent="0.25">
      <c r="A304">
        <v>20220916</v>
      </c>
      <c r="B304" t="s">
        <v>771</v>
      </c>
      <c r="C304" t="s">
        <v>258</v>
      </c>
      <c r="D304" t="s">
        <v>259</v>
      </c>
      <c r="E304" s="35">
        <v>7.9000000000000001E-2</v>
      </c>
      <c r="F304" s="35">
        <v>0.14799999999999999</v>
      </c>
      <c r="G304" s="35">
        <v>680</v>
      </c>
    </row>
    <row r="305" spans="1:7" x14ac:dyDescent="0.25">
      <c r="A305">
        <v>20220916</v>
      </c>
      <c r="B305" t="s">
        <v>771</v>
      </c>
      <c r="C305" t="s">
        <v>258</v>
      </c>
      <c r="D305" t="s">
        <v>266</v>
      </c>
      <c r="E305" s="35">
        <v>7.9000000000000001E-2</v>
      </c>
      <c r="F305" s="35">
        <v>0.14799999999999999</v>
      </c>
      <c r="G305" s="35">
        <v>610</v>
      </c>
    </row>
    <row r="306" spans="1:7" x14ac:dyDescent="0.25">
      <c r="A306">
        <v>20220916</v>
      </c>
      <c r="B306" t="s">
        <v>771</v>
      </c>
      <c r="C306" t="s">
        <v>258</v>
      </c>
      <c r="D306" t="s">
        <v>274</v>
      </c>
      <c r="E306" s="35">
        <v>7.9000000000000001E-2</v>
      </c>
      <c r="F306" s="35">
        <v>0.14799999999999999</v>
      </c>
      <c r="G306" s="35">
        <v>540</v>
      </c>
    </row>
    <row r="307" spans="1:7" x14ac:dyDescent="0.25">
      <c r="A307">
        <v>20220916</v>
      </c>
      <c r="B307" t="s">
        <v>771</v>
      </c>
      <c r="C307" t="s">
        <v>258</v>
      </c>
      <c r="D307" t="s">
        <v>280</v>
      </c>
      <c r="E307" s="35">
        <v>7.9000000000000001E-2</v>
      </c>
      <c r="F307" s="35">
        <v>0.14799999999999999</v>
      </c>
      <c r="G307" s="35">
        <v>470</v>
      </c>
    </row>
    <row r="308" spans="1:7" x14ac:dyDescent="0.25">
      <c r="A308">
        <v>20220916</v>
      </c>
      <c r="B308" t="s">
        <v>771</v>
      </c>
      <c r="C308" t="s">
        <v>258</v>
      </c>
      <c r="D308" t="s">
        <v>286</v>
      </c>
      <c r="E308" s="35">
        <v>7.9000000000000001E-2</v>
      </c>
      <c r="F308" s="35">
        <v>0.14799999999999999</v>
      </c>
      <c r="G308" s="35">
        <v>390</v>
      </c>
    </row>
    <row r="309" spans="1:7" x14ac:dyDescent="0.25">
      <c r="A309">
        <v>20220916</v>
      </c>
      <c r="B309" t="s">
        <v>771</v>
      </c>
      <c r="C309" t="s">
        <v>258</v>
      </c>
      <c r="D309" t="s">
        <v>290</v>
      </c>
      <c r="E309" s="35">
        <v>7.9000000000000001E-2</v>
      </c>
      <c r="F309" s="35">
        <v>0.14799999999999999</v>
      </c>
      <c r="G309" s="35">
        <v>320</v>
      </c>
    </row>
    <row r="310" spans="1:7" x14ac:dyDescent="0.25">
      <c r="A310">
        <v>20220916</v>
      </c>
      <c r="B310" t="s">
        <v>771</v>
      </c>
      <c r="C310" t="s">
        <v>265</v>
      </c>
      <c r="D310" t="s">
        <v>187</v>
      </c>
      <c r="E310" s="35">
        <v>7.9000000000000001E-2</v>
      </c>
      <c r="F310" s="35">
        <v>0.14799999999999999</v>
      </c>
      <c r="G310" s="35">
        <v>840</v>
      </c>
    </row>
    <row r="311" spans="1:7" x14ac:dyDescent="0.25">
      <c r="A311">
        <v>20220916</v>
      </c>
      <c r="B311" t="s">
        <v>771</v>
      </c>
      <c r="C311" t="s">
        <v>265</v>
      </c>
      <c r="D311" t="s">
        <v>214</v>
      </c>
      <c r="E311" s="35">
        <v>7.9000000000000001E-2</v>
      </c>
      <c r="F311" s="35">
        <v>0.14799999999999999</v>
      </c>
      <c r="G311" s="35">
        <v>840</v>
      </c>
    </row>
    <row r="312" spans="1:7" x14ac:dyDescent="0.25">
      <c r="A312">
        <v>20220916</v>
      </c>
      <c r="B312" t="s">
        <v>771</v>
      </c>
      <c r="C312" t="s">
        <v>265</v>
      </c>
      <c r="D312" t="s">
        <v>234</v>
      </c>
      <c r="E312" s="35">
        <v>7.9000000000000001E-2</v>
      </c>
      <c r="F312" s="35">
        <v>0.14799999999999999</v>
      </c>
      <c r="G312" s="35">
        <v>840</v>
      </c>
    </row>
    <row r="313" spans="1:7" x14ac:dyDescent="0.25">
      <c r="A313">
        <v>20220916</v>
      </c>
      <c r="B313" t="s">
        <v>771</v>
      </c>
      <c r="C313" t="s">
        <v>265</v>
      </c>
      <c r="D313" t="s">
        <v>243</v>
      </c>
      <c r="E313" s="35">
        <v>7.9000000000000001E-2</v>
      </c>
      <c r="F313" s="35">
        <v>0.14799999999999999</v>
      </c>
      <c r="G313" s="35">
        <v>770</v>
      </c>
    </row>
    <row r="314" spans="1:7" x14ac:dyDescent="0.25">
      <c r="A314">
        <v>20220916</v>
      </c>
      <c r="B314" t="s">
        <v>771</v>
      </c>
      <c r="C314" t="s">
        <v>265</v>
      </c>
      <c r="D314" t="s">
        <v>251</v>
      </c>
      <c r="E314" s="35">
        <v>7.9000000000000001E-2</v>
      </c>
      <c r="F314" s="35">
        <v>0.14799999999999999</v>
      </c>
      <c r="G314" s="35">
        <v>770</v>
      </c>
    </row>
    <row r="315" spans="1:7" x14ac:dyDescent="0.25">
      <c r="A315">
        <v>20220916</v>
      </c>
      <c r="B315" t="s">
        <v>771</v>
      </c>
      <c r="C315" t="s">
        <v>265</v>
      </c>
      <c r="D315" t="s">
        <v>259</v>
      </c>
      <c r="E315" s="35">
        <v>7.9000000000000001E-2</v>
      </c>
      <c r="F315" s="35">
        <v>0.14799999999999999</v>
      </c>
      <c r="G315" s="35">
        <v>680</v>
      </c>
    </row>
    <row r="316" spans="1:7" x14ac:dyDescent="0.25">
      <c r="A316">
        <v>20220916</v>
      </c>
      <c r="B316" t="s">
        <v>771</v>
      </c>
      <c r="C316" t="s">
        <v>265</v>
      </c>
      <c r="D316" t="s">
        <v>266</v>
      </c>
      <c r="E316" s="35">
        <v>7.9000000000000001E-2</v>
      </c>
      <c r="F316" s="35">
        <v>0.14799999999999999</v>
      </c>
      <c r="G316" s="35">
        <v>610</v>
      </c>
    </row>
    <row r="317" spans="1:7" x14ac:dyDescent="0.25">
      <c r="A317">
        <v>20220916</v>
      </c>
      <c r="B317" t="s">
        <v>771</v>
      </c>
      <c r="C317" t="s">
        <v>265</v>
      </c>
      <c r="D317" t="s">
        <v>274</v>
      </c>
      <c r="E317" s="35">
        <v>7.9000000000000001E-2</v>
      </c>
      <c r="F317" s="35">
        <v>0.14799999999999999</v>
      </c>
      <c r="G317" s="35">
        <v>540</v>
      </c>
    </row>
    <row r="318" spans="1:7" x14ac:dyDescent="0.25">
      <c r="A318">
        <v>20220916</v>
      </c>
      <c r="B318" t="s">
        <v>771</v>
      </c>
      <c r="C318" t="s">
        <v>265</v>
      </c>
      <c r="D318" t="s">
        <v>280</v>
      </c>
      <c r="E318" s="35">
        <v>7.9000000000000001E-2</v>
      </c>
      <c r="F318" s="35">
        <v>0.14799999999999999</v>
      </c>
      <c r="G318" s="35">
        <v>470</v>
      </c>
    </row>
    <row r="319" spans="1:7" x14ac:dyDescent="0.25">
      <c r="A319">
        <v>20220916</v>
      </c>
      <c r="B319" t="s">
        <v>771</v>
      </c>
      <c r="C319" t="s">
        <v>265</v>
      </c>
      <c r="D319" t="s">
        <v>286</v>
      </c>
      <c r="E319" s="35">
        <v>7.9000000000000001E-2</v>
      </c>
      <c r="F319" s="35">
        <v>0.14799999999999999</v>
      </c>
      <c r="G319" s="35">
        <v>390</v>
      </c>
    </row>
    <row r="320" spans="1:7" x14ac:dyDescent="0.25">
      <c r="A320">
        <v>20220916</v>
      </c>
      <c r="B320" t="s">
        <v>771</v>
      </c>
      <c r="C320" t="s">
        <v>265</v>
      </c>
      <c r="D320" t="s">
        <v>290</v>
      </c>
      <c r="E320" s="35">
        <v>7.9000000000000001E-2</v>
      </c>
      <c r="F320" s="35">
        <v>0.14799999999999999</v>
      </c>
      <c r="G320" s="35">
        <v>320</v>
      </c>
    </row>
    <row r="321" spans="1:7" x14ac:dyDescent="0.25">
      <c r="A321">
        <v>20220916</v>
      </c>
      <c r="B321" t="s">
        <v>771</v>
      </c>
      <c r="C321" t="s">
        <v>273</v>
      </c>
      <c r="D321" t="s">
        <v>187</v>
      </c>
      <c r="E321" s="35">
        <v>7.9000000000000001E-2</v>
      </c>
      <c r="F321" s="35">
        <v>0.14799999999999999</v>
      </c>
      <c r="G321" s="35">
        <v>660</v>
      </c>
    </row>
    <row r="322" spans="1:7" x14ac:dyDescent="0.25">
      <c r="A322">
        <v>20220916</v>
      </c>
      <c r="B322" t="s">
        <v>771</v>
      </c>
      <c r="C322" t="s">
        <v>273</v>
      </c>
      <c r="D322" t="s">
        <v>214</v>
      </c>
      <c r="E322" s="35">
        <v>7.9000000000000001E-2</v>
      </c>
      <c r="F322" s="35">
        <v>0.14799999999999999</v>
      </c>
      <c r="G322" s="35">
        <v>660</v>
      </c>
    </row>
    <row r="323" spans="1:7" x14ac:dyDescent="0.25">
      <c r="A323">
        <v>20220916</v>
      </c>
      <c r="B323" t="s">
        <v>771</v>
      </c>
      <c r="C323" t="s">
        <v>273</v>
      </c>
      <c r="D323" t="s">
        <v>234</v>
      </c>
      <c r="E323" s="35">
        <v>7.9000000000000001E-2</v>
      </c>
      <c r="F323" s="35">
        <v>0.14799999999999999</v>
      </c>
      <c r="G323" s="35">
        <v>660</v>
      </c>
    </row>
    <row r="324" spans="1:7" x14ac:dyDescent="0.25">
      <c r="A324">
        <v>20220916</v>
      </c>
      <c r="B324" t="s">
        <v>771</v>
      </c>
      <c r="C324" t="s">
        <v>273</v>
      </c>
      <c r="D324" t="s">
        <v>243</v>
      </c>
      <c r="E324" s="35">
        <v>7.9000000000000001E-2</v>
      </c>
      <c r="F324" s="35">
        <v>0.14799999999999999</v>
      </c>
      <c r="G324" s="35">
        <v>590</v>
      </c>
    </row>
    <row r="325" spans="1:7" x14ac:dyDescent="0.25">
      <c r="A325">
        <v>20220916</v>
      </c>
      <c r="B325" t="s">
        <v>771</v>
      </c>
      <c r="C325" t="s">
        <v>273</v>
      </c>
      <c r="D325" t="s">
        <v>251</v>
      </c>
      <c r="E325" s="35">
        <v>7.9000000000000001E-2</v>
      </c>
      <c r="F325" s="35">
        <v>0.14799999999999999</v>
      </c>
      <c r="G325" s="35">
        <v>590</v>
      </c>
    </row>
    <row r="326" spans="1:7" x14ac:dyDescent="0.25">
      <c r="A326">
        <v>20220916</v>
      </c>
      <c r="B326" t="s">
        <v>771</v>
      </c>
      <c r="C326" t="s">
        <v>273</v>
      </c>
      <c r="D326" t="s">
        <v>259</v>
      </c>
      <c r="E326" s="35">
        <v>7.9000000000000001E-2</v>
      </c>
      <c r="F326" s="35">
        <v>0.14799999999999999</v>
      </c>
      <c r="G326" s="35">
        <v>530</v>
      </c>
    </row>
    <row r="327" spans="1:7" x14ac:dyDescent="0.25">
      <c r="A327">
        <v>20220916</v>
      </c>
      <c r="B327" t="s">
        <v>771</v>
      </c>
      <c r="C327" t="s">
        <v>273</v>
      </c>
      <c r="D327" t="s">
        <v>266</v>
      </c>
      <c r="E327" s="35">
        <v>7.9000000000000001E-2</v>
      </c>
      <c r="F327" s="35">
        <v>0.14799999999999999</v>
      </c>
      <c r="G327" s="35">
        <v>470</v>
      </c>
    </row>
    <row r="328" spans="1:7" x14ac:dyDescent="0.25">
      <c r="A328">
        <v>20220916</v>
      </c>
      <c r="B328" t="s">
        <v>771</v>
      </c>
      <c r="C328" t="s">
        <v>273</v>
      </c>
      <c r="D328" t="s">
        <v>274</v>
      </c>
      <c r="E328" s="35">
        <v>7.9000000000000001E-2</v>
      </c>
      <c r="F328" s="35">
        <v>0.14799999999999999</v>
      </c>
      <c r="G328" s="35">
        <v>400</v>
      </c>
    </row>
    <row r="329" spans="1:7" x14ac:dyDescent="0.25">
      <c r="A329">
        <v>20220916</v>
      </c>
      <c r="B329" t="s">
        <v>771</v>
      </c>
      <c r="C329" t="s">
        <v>273</v>
      </c>
      <c r="D329" t="s">
        <v>280</v>
      </c>
      <c r="E329" s="35">
        <v>7.9000000000000001E-2</v>
      </c>
      <c r="F329" s="35">
        <v>0.14799999999999999</v>
      </c>
      <c r="G329" s="35">
        <v>340</v>
      </c>
    </row>
    <row r="330" spans="1:7" x14ac:dyDescent="0.25">
      <c r="A330">
        <v>20220916</v>
      </c>
      <c r="B330" t="s">
        <v>771</v>
      </c>
      <c r="C330" t="s">
        <v>273</v>
      </c>
      <c r="D330" t="s">
        <v>286</v>
      </c>
      <c r="E330" s="35">
        <v>7.9000000000000001E-2</v>
      </c>
      <c r="F330" s="35">
        <v>0.14799999999999999</v>
      </c>
      <c r="G330" s="35">
        <v>280</v>
      </c>
    </row>
    <row r="331" spans="1:7" x14ac:dyDescent="0.25">
      <c r="A331">
        <v>20220916</v>
      </c>
      <c r="B331" t="s">
        <v>771</v>
      </c>
      <c r="C331" t="s">
        <v>273</v>
      </c>
      <c r="D331" t="s">
        <v>290</v>
      </c>
      <c r="E331" s="35">
        <v>7.9000000000000001E-2</v>
      </c>
      <c r="F331" s="35">
        <v>0.14799999999999999</v>
      </c>
      <c r="G331" s="35">
        <v>230</v>
      </c>
    </row>
    <row r="332" spans="1:7" x14ac:dyDescent="0.25">
      <c r="A332">
        <v>20220916</v>
      </c>
      <c r="B332" t="s">
        <v>771</v>
      </c>
      <c r="C332" t="s">
        <v>279</v>
      </c>
      <c r="D332" t="s">
        <v>187</v>
      </c>
      <c r="E332" s="35">
        <v>7.9000000000000001E-2</v>
      </c>
      <c r="F332" s="35">
        <v>0.14799999999999999</v>
      </c>
      <c r="G332" s="35">
        <v>660</v>
      </c>
    </row>
    <row r="333" spans="1:7" x14ac:dyDescent="0.25">
      <c r="A333">
        <v>20220916</v>
      </c>
      <c r="B333" t="s">
        <v>771</v>
      </c>
      <c r="C333" t="s">
        <v>279</v>
      </c>
      <c r="D333" t="s">
        <v>214</v>
      </c>
      <c r="E333" s="35">
        <v>7.9000000000000001E-2</v>
      </c>
      <c r="F333" s="35">
        <v>0.14799999999999999</v>
      </c>
      <c r="G333" s="35">
        <v>660</v>
      </c>
    </row>
    <row r="334" spans="1:7" x14ac:dyDescent="0.25">
      <c r="A334">
        <v>20220916</v>
      </c>
      <c r="B334" t="s">
        <v>771</v>
      </c>
      <c r="C334" t="s">
        <v>279</v>
      </c>
      <c r="D334" t="s">
        <v>234</v>
      </c>
      <c r="E334" s="35">
        <v>7.9000000000000001E-2</v>
      </c>
      <c r="F334" s="35">
        <v>0.14799999999999999</v>
      </c>
      <c r="G334" s="35">
        <v>660</v>
      </c>
    </row>
    <row r="335" spans="1:7" x14ac:dyDescent="0.25">
      <c r="A335">
        <v>20220916</v>
      </c>
      <c r="B335" t="s">
        <v>771</v>
      </c>
      <c r="C335" t="s">
        <v>279</v>
      </c>
      <c r="D335" t="s">
        <v>243</v>
      </c>
      <c r="E335" s="35">
        <v>7.9000000000000001E-2</v>
      </c>
      <c r="F335" s="35">
        <v>0.14799999999999999</v>
      </c>
      <c r="G335" s="35">
        <v>590</v>
      </c>
    </row>
    <row r="336" spans="1:7" x14ac:dyDescent="0.25">
      <c r="A336">
        <v>20220916</v>
      </c>
      <c r="B336" t="s">
        <v>771</v>
      </c>
      <c r="C336" t="s">
        <v>279</v>
      </c>
      <c r="D336" t="s">
        <v>251</v>
      </c>
      <c r="E336" s="35">
        <v>7.9000000000000001E-2</v>
      </c>
      <c r="F336" s="35">
        <v>0.14799999999999999</v>
      </c>
      <c r="G336" s="35">
        <v>590</v>
      </c>
    </row>
    <row r="337" spans="1:7" x14ac:dyDescent="0.25">
      <c r="A337">
        <v>20220916</v>
      </c>
      <c r="B337" t="s">
        <v>771</v>
      </c>
      <c r="C337" t="s">
        <v>279</v>
      </c>
      <c r="D337" t="s">
        <v>259</v>
      </c>
      <c r="E337" s="35">
        <v>7.9000000000000001E-2</v>
      </c>
      <c r="F337" s="35">
        <v>0.14799999999999999</v>
      </c>
      <c r="G337" s="35">
        <v>530</v>
      </c>
    </row>
    <row r="338" spans="1:7" x14ac:dyDescent="0.25">
      <c r="A338">
        <v>20220916</v>
      </c>
      <c r="B338" t="s">
        <v>771</v>
      </c>
      <c r="C338" t="s">
        <v>279</v>
      </c>
      <c r="D338" t="s">
        <v>266</v>
      </c>
      <c r="E338" s="35">
        <v>7.9000000000000001E-2</v>
      </c>
      <c r="F338" s="35">
        <v>0.14799999999999999</v>
      </c>
      <c r="G338" s="35">
        <v>470</v>
      </c>
    </row>
    <row r="339" spans="1:7" x14ac:dyDescent="0.25">
      <c r="A339">
        <v>20220916</v>
      </c>
      <c r="B339" t="s">
        <v>771</v>
      </c>
      <c r="C339" t="s">
        <v>279</v>
      </c>
      <c r="D339" t="s">
        <v>274</v>
      </c>
      <c r="E339" s="35">
        <v>7.9000000000000001E-2</v>
      </c>
      <c r="F339" s="35">
        <v>0.14799999999999999</v>
      </c>
      <c r="G339" s="35">
        <v>400</v>
      </c>
    </row>
    <row r="340" spans="1:7" x14ac:dyDescent="0.25">
      <c r="A340">
        <v>20220916</v>
      </c>
      <c r="B340" t="s">
        <v>771</v>
      </c>
      <c r="C340" t="s">
        <v>279</v>
      </c>
      <c r="D340" t="s">
        <v>280</v>
      </c>
      <c r="E340" s="35">
        <v>7.9000000000000001E-2</v>
      </c>
      <c r="F340" s="35">
        <v>0.14799999999999999</v>
      </c>
      <c r="G340" s="35">
        <v>340</v>
      </c>
    </row>
    <row r="341" spans="1:7" x14ac:dyDescent="0.25">
      <c r="A341">
        <v>20220916</v>
      </c>
      <c r="B341" t="s">
        <v>771</v>
      </c>
      <c r="C341" t="s">
        <v>279</v>
      </c>
      <c r="D341" t="s">
        <v>286</v>
      </c>
      <c r="E341" s="35">
        <v>7.9000000000000001E-2</v>
      </c>
      <c r="F341" s="35">
        <v>0.14799999999999999</v>
      </c>
      <c r="G341" s="35">
        <v>280</v>
      </c>
    </row>
    <row r="342" spans="1:7" x14ac:dyDescent="0.25">
      <c r="A342">
        <v>20220916</v>
      </c>
      <c r="B342" t="s">
        <v>771</v>
      </c>
      <c r="C342" t="s">
        <v>279</v>
      </c>
      <c r="D342" t="s">
        <v>290</v>
      </c>
      <c r="E342" s="35">
        <v>7.9000000000000001E-2</v>
      </c>
      <c r="F342" s="35">
        <v>0.14799999999999999</v>
      </c>
      <c r="G342" s="35">
        <v>230</v>
      </c>
    </row>
    <row r="343" spans="1:7" x14ac:dyDescent="0.25">
      <c r="A343">
        <v>20220916</v>
      </c>
      <c r="B343" t="s">
        <v>771</v>
      </c>
      <c r="C343" t="s">
        <v>285</v>
      </c>
      <c r="D343" t="s">
        <v>187</v>
      </c>
      <c r="E343" s="35">
        <v>7.9000000000000001E-2</v>
      </c>
      <c r="F343" s="35">
        <v>0.14799999999999999</v>
      </c>
      <c r="G343" s="35">
        <v>430</v>
      </c>
    </row>
    <row r="344" spans="1:7" x14ac:dyDescent="0.25">
      <c r="A344">
        <v>20220916</v>
      </c>
      <c r="B344" t="s">
        <v>771</v>
      </c>
      <c r="C344" t="s">
        <v>285</v>
      </c>
      <c r="D344" t="s">
        <v>214</v>
      </c>
      <c r="E344" s="35">
        <v>7.9000000000000001E-2</v>
      </c>
      <c r="F344" s="35">
        <v>0.14799999999999999</v>
      </c>
      <c r="G344" s="35">
        <v>430</v>
      </c>
    </row>
    <row r="345" spans="1:7" x14ac:dyDescent="0.25">
      <c r="A345">
        <v>20220916</v>
      </c>
      <c r="B345" t="s">
        <v>771</v>
      </c>
      <c r="C345" t="s">
        <v>285</v>
      </c>
      <c r="D345" t="s">
        <v>234</v>
      </c>
      <c r="E345" s="35">
        <v>7.9000000000000001E-2</v>
      </c>
      <c r="F345" s="35">
        <v>0.14799999999999999</v>
      </c>
      <c r="G345" s="35">
        <v>430</v>
      </c>
    </row>
    <row r="346" spans="1:7" x14ac:dyDescent="0.25">
      <c r="A346">
        <v>20220916</v>
      </c>
      <c r="B346" t="s">
        <v>771</v>
      </c>
      <c r="C346" t="s">
        <v>285</v>
      </c>
      <c r="D346" t="s">
        <v>243</v>
      </c>
      <c r="E346" s="35">
        <v>7.9000000000000001E-2</v>
      </c>
      <c r="F346" s="35">
        <v>0.14799999999999999</v>
      </c>
      <c r="G346" s="35">
        <v>390</v>
      </c>
    </row>
    <row r="347" spans="1:7" x14ac:dyDescent="0.25">
      <c r="A347">
        <v>20220916</v>
      </c>
      <c r="B347" t="s">
        <v>771</v>
      </c>
      <c r="C347" t="s">
        <v>285</v>
      </c>
      <c r="D347" t="s">
        <v>251</v>
      </c>
      <c r="E347" s="35">
        <v>7.9000000000000001E-2</v>
      </c>
      <c r="F347" s="35">
        <v>0.14799999999999999</v>
      </c>
      <c r="G347" s="35">
        <v>390</v>
      </c>
    </row>
    <row r="348" spans="1:7" x14ac:dyDescent="0.25">
      <c r="A348">
        <v>20220916</v>
      </c>
      <c r="B348" t="s">
        <v>771</v>
      </c>
      <c r="C348" t="s">
        <v>285</v>
      </c>
      <c r="D348" t="s">
        <v>259</v>
      </c>
      <c r="E348" s="35">
        <v>7.9000000000000001E-2</v>
      </c>
      <c r="F348" s="35">
        <v>0.14799999999999999</v>
      </c>
      <c r="G348" s="35">
        <v>350</v>
      </c>
    </row>
    <row r="349" spans="1:7" x14ac:dyDescent="0.25">
      <c r="A349">
        <v>20220916</v>
      </c>
      <c r="B349" t="s">
        <v>771</v>
      </c>
      <c r="C349" t="s">
        <v>285</v>
      </c>
      <c r="D349" t="s">
        <v>266</v>
      </c>
      <c r="E349" s="35">
        <v>7.9000000000000001E-2</v>
      </c>
      <c r="F349" s="35">
        <v>0.14799999999999999</v>
      </c>
      <c r="G349" s="35">
        <v>300</v>
      </c>
    </row>
    <row r="350" spans="1:7" x14ac:dyDescent="0.25">
      <c r="A350">
        <v>20220916</v>
      </c>
      <c r="B350" t="s">
        <v>771</v>
      </c>
      <c r="C350" t="s">
        <v>285</v>
      </c>
      <c r="D350" t="s">
        <v>274</v>
      </c>
      <c r="E350" s="35">
        <v>7.9000000000000001E-2</v>
      </c>
      <c r="F350" s="35">
        <v>0.14799999999999999</v>
      </c>
      <c r="G350" s="35">
        <v>260</v>
      </c>
    </row>
    <row r="351" spans="1:7" x14ac:dyDescent="0.25">
      <c r="A351">
        <v>20220916</v>
      </c>
      <c r="B351" t="s">
        <v>771</v>
      </c>
      <c r="C351" t="s">
        <v>285</v>
      </c>
      <c r="D351" t="s">
        <v>280</v>
      </c>
      <c r="E351" s="35">
        <v>7.9000000000000001E-2</v>
      </c>
      <c r="F351" s="35">
        <v>0.14799999999999999</v>
      </c>
      <c r="G351" s="35">
        <v>220</v>
      </c>
    </row>
    <row r="352" spans="1:7" x14ac:dyDescent="0.25">
      <c r="A352">
        <v>20220916</v>
      </c>
      <c r="B352" t="s">
        <v>771</v>
      </c>
      <c r="C352" t="s">
        <v>285</v>
      </c>
      <c r="D352" t="s">
        <v>286</v>
      </c>
      <c r="E352" s="35">
        <v>7.9000000000000001E-2</v>
      </c>
      <c r="F352" s="35">
        <v>0.14799999999999999</v>
      </c>
      <c r="G352" s="35">
        <v>190</v>
      </c>
    </row>
    <row r="353" spans="1:7" x14ac:dyDescent="0.25">
      <c r="A353">
        <v>20220916</v>
      </c>
      <c r="B353" t="s">
        <v>771</v>
      </c>
      <c r="C353" t="s">
        <v>285</v>
      </c>
      <c r="D353" t="s">
        <v>290</v>
      </c>
      <c r="E353" s="35">
        <v>7.9000000000000001E-2</v>
      </c>
      <c r="F353" s="35">
        <v>0.14799999999999999</v>
      </c>
      <c r="G353" s="35">
        <v>160</v>
      </c>
    </row>
    <row r="354" spans="1:7" x14ac:dyDescent="0.25">
      <c r="A354">
        <v>20220916</v>
      </c>
      <c r="B354" t="s">
        <v>771</v>
      </c>
      <c r="C354" t="s">
        <v>749</v>
      </c>
      <c r="D354" t="s">
        <v>187</v>
      </c>
      <c r="E354" s="35">
        <v>7.9000000000000001E-2</v>
      </c>
      <c r="F354" s="35">
        <v>0.14799999999999999</v>
      </c>
      <c r="G354" s="35">
        <v>430</v>
      </c>
    </row>
    <row r="355" spans="1:7" x14ac:dyDescent="0.25">
      <c r="A355">
        <v>20220916</v>
      </c>
      <c r="B355" t="s">
        <v>771</v>
      </c>
      <c r="C355" t="s">
        <v>749</v>
      </c>
      <c r="D355" t="s">
        <v>214</v>
      </c>
      <c r="E355" s="35">
        <v>7.9000000000000001E-2</v>
      </c>
      <c r="F355" s="35">
        <v>0.14799999999999999</v>
      </c>
      <c r="G355" s="35">
        <v>430</v>
      </c>
    </row>
    <row r="356" spans="1:7" x14ac:dyDescent="0.25">
      <c r="A356">
        <v>20220916</v>
      </c>
      <c r="B356" t="s">
        <v>771</v>
      </c>
      <c r="C356" t="s">
        <v>749</v>
      </c>
      <c r="D356" t="s">
        <v>234</v>
      </c>
      <c r="E356" s="35">
        <v>7.9000000000000001E-2</v>
      </c>
      <c r="F356" s="35">
        <v>0.14799999999999999</v>
      </c>
      <c r="G356" s="35">
        <v>430</v>
      </c>
    </row>
    <row r="357" spans="1:7" x14ac:dyDescent="0.25">
      <c r="A357">
        <v>20220916</v>
      </c>
      <c r="B357" t="s">
        <v>771</v>
      </c>
      <c r="C357" t="s">
        <v>749</v>
      </c>
      <c r="D357" t="s">
        <v>243</v>
      </c>
      <c r="E357" s="35">
        <v>7.9000000000000001E-2</v>
      </c>
      <c r="F357" s="35">
        <v>0.14799999999999999</v>
      </c>
      <c r="G357" s="35">
        <v>390</v>
      </c>
    </row>
    <row r="358" spans="1:7" x14ac:dyDescent="0.25">
      <c r="A358">
        <v>20220916</v>
      </c>
      <c r="B358" t="s">
        <v>771</v>
      </c>
      <c r="C358" t="s">
        <v>749</v>
      </c>
      <c r="D358" t="s">
        <v>251</v>
      </c>
      <c r="E358" s="35">
        <v>7.9000000000000001E-2</v>
      </c>
      <c r="F358" s="35">
        <v>0.14799999999999999</v>
      </c>
      <c r="G358" s="35">
        <v>390</v>
      </c>
    </row>
    <row r="359" spans="1:7" x14ac:dyDescent="0.25">
      <c r="A359">
        <v>20220916</v>
      </c>
      <c r="B359" t="s">
        <v>771</v>
      </c>
      <c r="C359" t="s">
        <v>749</v>
      </c>
      <c r="D359" t="s">
        <v>259</v>
      </c>
      <c r="E359" s="35">
        <v>7.9000000000000001E-2</v>
      </c>
      <c r="F359" s="35">
        <v>0.14799999999999999</v>
      </c>
      <c r="G359" s="35">
        <v>350</v>
      </c>
    </row>
    <row r="360" spans="1:7" x14ac:dyDescent="0.25">
      <c r="A360">
        <v>20220916</v>
      </c>
      <c r="B360" t="s">
        <v>771</v>
      </c>
      <c r="C360" t="s">
        <v>749</v>
      </c>
      <c r="D360" t="s">
        <v>266</v>
      </c>
      <c r="E360" s="35">
        <v>7.9000000000000001E-2</v>
      </c>
      <c r="F360" s="35">
        <v>0.14799999999999999</v>
      </c>
      <c r="G360" s="35">
        <v>300</v>
      </c>
    </row>
    <row r="361" spans="1:7" x14ac:dyDescent="0.25">
      <c r="A361">
        <v>20220916</v>
      </c>
      <c r="B361" t="s">
        <v>771</v>
      </c>
      <c r="C361" t="s">
        <v>749</v>
      </c>
      <c r="D361" t="s">
        <v>274</v>
      </c>
      <c r="E361" s="35">
        <v>7.9000000000000001E-2</v>
      </c>
      <c r="F361" s="35">
        <v>0.14799999999999999</v>
      </c>
      <c r="G361" s="35">
        <v>260</v>
      </c>
    </row>
    <row r="362" spans="1:7" x14ac:dyDescent="0.25">
      <c r="A362">
        <v>20220916</v>
      </c>
      <c r="B362" t="s">
        <v>771</v>
      </c>
      <c r="C362" t="s">
        <v>749</v>
      </c>
      <c r="D362" t="s">
        <v>280</v>
      </c>
      <c r="E362" s="35">
        <v>7.9000000000000001E-2</v>
      </c>
      <c r="F362" s="35">
        <v>0.14799999999999999</v>
      </c>
      <c r="G362" s="35">
        <v>220</v>
      </c>
    </row>
    <row r="363" spans="1:7" x14ac:dyDescent="0.25">
      <c r="A363">
        <v>20220916</v>
      </c>
      <c r="B363" t="s">
        <v>771</v>
      </c>
      <c r="C363" t="s">
        <v>749</v>
      </c>
      <c r="D363" t="s">
        <v>286</v>
      </c>
      <c r="E363" s="35">
        <v>7.9000000000000001E-2</v>
      </c>
      <c r="F363" s="35">
        <v>0.14799999999999999</v>
      </c>
      <c r="G363" s="35">
        <v>190</v>
      </c>
    </row>
    <row r="364" spans="1:7" x14ac:dyDescent="0.25">
      <c r="A364">
        <v>20220916</v>
      </c>
      <c r="B364" t="s">
        <v>771</v>
      </c>
      <c r="C364" t="s">
        <v>749</v>
      </c>
      <c r="D364" t="s">
        <v>290</v>
      </c>
      <c r="E364" s="35">
        <v>7.9000000000000001E-2</v>
      </c>
      <c r="F364" s="35">
        <v>0.14799999999999999</v>
      </c>
      <c r="G364" s="35">
        <v>160</v>
      </c>
    </row>
    <row r="365" spans="1:7" x14ac:dyDescent="0.25">
      <c r="A365">
        <v>20220916</v>
      </c>
      <c r="B365" t="s">
        <v>771</v>
      </c>
      <c r="C365" t="s">
        <v>186</v>
      </c>
      <c r="D365" t="s">
        <v>187</v>
      </c>
      <c r="E365" s="35">
        <v>0.14899999999999999</v>
      </c>
      <c r="F365" s="35">
        <v>0.17799999999999999</v>
      </c>
      <c r="G365" s="35">
        <v>1250</v>
      </c>
    </row>
    <row r="366" spans="1:7" x14ac:dyDescent="0.25">
      <c r="A366">
        <v>20220916</v>
      </c>
      <c r="B366" t="s">
        <v>771</v>
      </c>
      <c r="C366" t="s">
        <v>186</v>
      </c>
      <c r="D366" t="s">
        <v>214</v>
      </c>
      <c r="E366" s="35">
        <v>0.14899999999999999</v>
      </c>
      <c r="F366" s="35">
        <v>0.17799999999999999</v>
      </c>
      <c r="G366" s="35">
        <v>1250</v>
      </c>
    </row>
    <row r="367" spans="1:7" x14ac:dyDescent="0.25">
      <c r="A367">
        <v>20220916</v>
      </c>
      <c r="B367" t="s">
        <v>771</v>
      </c>
      <c r="C367" t="s">
        <v>186</v>
      </c>
      <c r="D367" t="s">
        <v>234</v>
      </c>
      <c r="E367" s="35">
        <v>0.14899999999999999</v>
      </c>
      <c r="F367" s="35">
        <v>0.17799999999999999</v>
      </c>
      <c r="G367" s="35">
        <v>1250</v>
      </c>
    </row>
    <row r="368" spans="1:7" x14ac:dyDescent="0.25">
      <c r="A368">
        <v>20220916</v>
      </c>
      <c r="B368" t="s">
        <v>771</v>
      </c>
      <c r="C368" t="s">
        <v>186</v>
      </c>
      <c r="D368" t="s">
        <v>243</v>
      </c>
      <c r="E368" s="35">
        <v>0.14899999999999999</v>
      </c>
      <c r="F368" s="35">
        <v>0.17799999999999999</v>
      </c>
      <c r="G368" s="35">
        <v>1110</v>
      </c>
    </row>
    <row r="369" spans="1:7" x14ac:dyDescent="0.25">
      <c r="A369">
        <v>20220916</v>
      </c>
      <c r="B369" t="s">
        <v>771</v>
      </c>
      <c r="C369" t="s">
        <v>186</v>
      </c>
      <c r="D369" t="s">
        <v>251</v>
      </c>
      <c r="E369" s="35">
        <v>0.14899999999999999</v>
      </c>
      <c r="F369" s="35">
        <v>0.17799999999999999</v>
      </c>
      <c r="G369" s="35">
        <v>1110</v>
      </c>
    </row>
    <row r="370" spans="1:7" x14ac:dyDescent="0.25">
      <c r="A370">
        <v>20220916</v>
      </c>
      <c r="B370" t="s">
        <v>771</v>
      </c>
      <c r="C370" t="s">
        <v>186</v>
      </c>
      <c r="D370" t="s">
        <v>259</v>
      </c>
      <c r="E370" s="35">
        <v>0.14899999999999999</v>
      </c>
      <c r="F370" s="35">
        <v>0.17799999999999999</v>
      </c>
      <c r="G370" s="35">
        <v>980</v>
      </c>
    </row>
    <row r="371" spans="1:7" x14ac:dyDescent="0.25">
      <c r="A371">
        <v>20220916</v>
      </c>
      <c r="B371" t="s">
        <v>771</v>
      </c>
      <c r="C371" t="s">
        <v>186</v>
      </c>
      <c r="D371" t="s">
        <v>266</v>
      </c>
      <c r="E371" s="35">
        <v>0.14899999999999999</v>
      </c>
      <c r="F371" s="35">
        <v>0.17799999999999999</v>
      </c>
      <c r="G371" s="35">
        <v>850</v>
      </c>
    </row>
    <row r="372" spans="1:7" x14ac:dyDescent="0.25">
      <c r="A372">
        <v>20220916</v>
      </c>
      <c r="B372" t="s">
        <v>771</v>
      </c>
      <c r="C372" t="s">
        <v>186</v>
      </c>
      <c r="D372" t="s">
        <v>274</v>
      </c>
      <c r="E372" s="35">
        <v>0.14899999999999999</v>
      </c>
      <c r="F372" s="35">
        <v>0.17799999999999999</v>
      </c>
      <c r="G372" s="35">
        <v>760</v>
      </c>
    </row>
    <row r="373" spans="1:7" x14ac:dyDescent="0.25">
      <c r="A373">
        <v>20220916</v>
      </c>
      <c r="B373" t="s">
        <v>771</v>
      </c>
      <c r="C373" t="s">
        <v>186</v>
      </c>
      <c r="D373" t="s">
        <v>280</v>
      </c>
      <c r="E373" s="35">
        <v>0.14899999999999999</v>
      </c>
      <c r="F373" s="35">
        <v>0.17799999999999999</v>
      </c>
      <c r="G373" s="35">
        <v>640</v>
      </c>
    </row>
    <row r="374" spans="1:7" x14ac:dyDescent="0.25">
      <c r="A374">
        <v>20220916</v>
      </c>
      <c r="B374" t="s">
        <v>771</v>
      </c>
      <c r="C374" t="s">
        <v>186</v>
      </c>
      <c r="D374" t="s">
        <v>286</v>
      </c>
      <c r="E374" s="35">
        <v>0.14899999999999999</v>
      </c>
      <c r="F374" s="35">
        <v>0.17799999999999999</v>
      </c>
      <c r="G374" s="35">
        <v>520</v>
      </c>
    </row>
    <row r="375" spans="1:7" x14ac:dyDescent="0.25">
      <c r="A375">
        <v>20220916</v>
      </c>
      <c r="B375" t="s">
        <v>771</v>
      </c>
      <c r="C375" t="s">
        <v>186</v>
      </c>
      <c r="D375" t="s">
        <v>290</v>
      </c>
      <c r="E375" s="35">
        <v>0.14899999999999999</v>
      </c>
      <c r="F375" s="35">
        <v>0.17799999999999999</v>
      </c>
      <c r="G375" s="35">
        <v>440</v>
      </c>
    </row>
    <row r="376" spans="1:7" x14ac:dyDescent="0.25">
      <c r="A376">
        <v>20220916</v>
      </c>
      <c r="B376" t="s">
        <v>771</v>
      </c>
      <c r="C376" t="s">
        <v>213</v>
      </c>
      <c r="D376" t="s">
        <v>187</v>
      </c>
      <c r="E376" s="35">
        <v>0.14899999999999999</v>
      </c>
      <c r="F376" s="35">
        <v>0.17799999999999999</v>
      </c>
      <c r="G376" s="35">
        <v>1250</v>
      </c>
    </row>
    <row r="377" spans="1:7" x14ac:dyDescent="0.25">
      <c r="A377">
        <v>20220916</v>
      </c>
      <c r="B377" t="s">
        <v>771</v>
      </c>
      <c r="C377" t="s">
        <v>213</v>
      </c>
      <c r="D377" t="s">
        <v>214</v>
      </c>
      <c r="E377" s="35">
        <v>0.14899999999999999</v>
      </c>
      <c r="F377" s="35">
        <v>0.17799999999999999</v>
      </c>
      <c r="G377" s="35">
        <v>1250</v>
      </c>
    </row>
    <row r="378" spans="1:7" x14ac:dyDescent="0.25">
      <c r="A378">
        <v>20220916</v>
      </c>
      <c r="B378" t="s">
        <v>771</v>
      </c>
      <c r="C378" t="s">
        <v>213</v>
      </c>
      <c r="D378" t="s">
        <v>234</v>
      </c>
      <c r="E378" s="35">
        <v>0.14899999999999999</v>
      </c>
      <c r="F378" s="35">
        <v>0.17799999999999999</v>
      </c>
      <c r="G378" s="35">
        <v>1250</v>
      </c>
    </row>
    <row r="379" spans="1:7" x14ac:dyDescent="0.25">
      <c r="A379">
        <v>20220916</v>
      </c>
      <c r="B379" t="s">
        <v>771</v>
      </c>
      <c r="C379" t="s">
        <v>213</v>
      </c>
      <c r="D379" t="s">
        <v>243</v>
      </c>
      <c r="E379" s="35">
        <v>0.14899999999999999</v>
      </c>
      <c r="F379" s="35">
        <v>0.17799999999999999</v>
      </c>
      <c r="G379" s="35">
        <v>1110</v>
      </c>
    </row>
    <row r="380" spans="1:7" x14ac:dyDescent="0.25">
      <c r="A380">
        <v>20220916</v>
      </c>
      <c r="B380" t="s">
        <v>771</v>
      </c>
      <c r="C380" t="s">
        <v>213</v>
      </c>
      <c r="D380" t="s">
        <v>251</v>
      </c>
      <c r="E380" s="35">
        <v>0.14899999999999999</v>
      </c>
      <c r="F380" s="35">
        <v>0.17799999999999999</v>
      </c>
      <c r="G380" s="35">
        <v>1110</v>
      </c>
    </row>
    <row r="381" spans="1:7" x14ac:dyDescent="0.25">
      <c r="A381">
        <v>20220916</v>
      </c>
      <c r="B381" t="s">
        <v>771</v>
      </c>
      <c r="C381" t="s">
        <v>213</v>
      </c>
      <c r="D381" t="s">
        <v>259</v>
      </c>
      <c r="E381" s="35">
        <v>0.14899999999999999</v>
      </c>
      <c r="F381" s="35">
        <v>0.17799999999999999</v>
      </c>
      <c r="G381" s="35">
        <v>980</v>
      </c>
    </row>
    <row r="382" spans="1:7" x14ac:dyDescent="0.25">
      <c r="A382">
        <v>20220916</v>
      </c>
      <c r="B382" t="s">
        <v>771</v>
      </c>
      <c r="C382" t="s">
        <v>213</v>
      </c>
      <c r="D382" t="s">
        <v>266</v>
      </c>
      <c r="E382" s="35">
        <v>0.14899999999999999</v>
      </c>
      <c r="F382" s="35">
        <v>0.17799999999999999</v>
      </c>
      <c r="G382" s="35">
        <v>850</v>
      </c>
    </row>
    <row r="383" spans="1:7" x14ac:dyDescent="0.25">
      <c r="A383">
        <v>20220916</v>
      </c>
      <c r="B383" t="s">
        <v>771</v>
      </c>
      <c r="C383" t="s">
        <v>213</v>
      </c>
      <c r="D383" t="s">
        <v>274</v>
      </c>
      <c r="E383" s="35">
        <v>0.14899999999999999</v>
      </c>
      <c r="F383" s="35">
        <v>0.17799999999999999</v>
      </c>
      <c r="G383" s="35">
        <v>760</v>
      </c>
    </row>
    <row r="384" spans="1:7" x14ac:dyDescent="0.25">
      <c r="A384">
        <v>20220916</v>
      </c>
      <c r="B384" t="s">
        <v>771</v>
      </c>
      <c r="C384" t="s">
        <v>213</v>
      </c>
      <c r="D384" t="s">
        <v>280</v>
      </c>
      <c r="E384" s="35">
        <v>0.14899999999999999</v>
      </c>
      <c r="F384" s="35">
        <v>0.17799999999999999</v>
      </c>
      <c r="G384" s="35">
        <v>640</v>
      </c>
    </row>
    <row r="385" spans="1:7" x14ac:dyDescent="0.25">
      <c r="A385">
        <v>20220916</v>
      </c>
      <c r="B385" t="s">
        <v>771</v>
      </c>
      <c r="C385" t="s">
        <v>213</v>
      </c>
      <c r="D385" t="s">
        <v>286</v>
      </c>
      <c r="E385" s="35">
        <v>0.14899999999999999</v>
      </c>
      <c r="F385" s="35">
        <v>0.17799999999999999</v>
      </c>
      <c r="G385" s="35">
        <v>520</v>
      </c>
    </row>
    <row r="386" spans="1:7" x14ac:dyDescent="0.25">
      <c r="A386">
        <v>20220916</v>
      </c>
      <c r="B386" t="s">
        <v>771</v>
      </c>
      <c r="C386" t="s">
        <v>213</v>
      </c>
      <c r="D386" t="s">
        <v>290</v>
      </c>
      <c r="E386" s="35">
        <v>0.14899999999999999</v>
      </c>
      <c r="F386" s="35">
        <v>0.17799999999999999</v>
      </c>
      <c r="G386" s="35">
        <v>440</v>
      </c>
    </row>
    <row r="387" spans="1:7" x14ac:dyDescent="0.25">
      <c r="A387">
        <v>20220916</v>
      </c>
      <c r="B387" t="s">
        <v>771</v>
      </c>
      <c r="C387" t="s">
        <v>233</v>
      </c>
      <c r="D387" t="s">
        <v>187</v>
      </c>
      <c r="E387" s="35">
        <v>0.14899999999999999</v>
      </c>
      <c r="F387" s="35">
        <v>0.17799999999999999</v>
      </c>
      <c r="G387" s="35">
        <v>1250</v>
      </c>
    </row>
    <row r="388" spans="1:7" x14ac:dyDescent="0.25">
      <c r="A388">
        <v>20220916</v>
      </c>
      <c r="B388" t="s">
        <v>771</v>
      </c>
      <c r="C388" t="s">
        <v>233</v>
      </c>
      <c r="D388" t="s">
        <v>214</v>
      </c>
      <c r="E388" s="35">
        <v>0.14899999999999999</v>
      </c>
      <c r="F388" s="35">
        <v>0.17799999999999999</v>
      </c>
      <c r="G388" s="35">
        <v>1250</v>
      </c>
    </row>
    <row r="389" spans="1:7" x14ac:dyDescent="0.25">
      <c r="A389">
        <v>20220916</v>
      </c>
      <c r="B389" t="s">
        <v>771</v>
      </c>
      <c r="C389" t="s">
        <v>233</v>
      </c>
      <c r="D389" t="s">
        <v>234</v>
      </c>
      <c r="E389" s="35">
        <v>0.14899999999999999</v>
      </c>
      <c r="F389" s="35">
        <v>0.17799999999999999</v>
      </c>
      <c r="G389" s="35">
        <v>1250</v>
      </c>
    </row>
    <row r="390" spans="1:7" x14ac:dyDescent="0.25">
      <c r="A390">
        <v>20220916</v>
      </c>
      <c r="B390" t="s">
        <v>771</v>
      </c>
      <c r="C390" t="s">
        <v>233</v>
      </c>
      <c r="D390" t="s">
        <v>243</v>
      </c>
      <c r="E390" s="35">
        <v>0.14899999999999999</v>
      </c>
      <c r="F390" s="35">
        <v>0.17799999999999999</v>
      </c>
      <c r="G390" s="35">
        <v>1110</v>
      </c>
    </row>
    <row r="391" spans="1:7" x14ac:dyDescent="0.25">
      <c r="A391">
        <v>20220916</v>
      </c>
      <c r="B391" t="s">
        <v>771</v>
      </c>
      <c r="C391" t="s">
        <v>233</v>
      </c>
      <c r="D391" t="s">
        <v>251</v>
      </c>
      <c r="E391" s="35">
        <v>0.14899999999999999</v>
      </c>
      <c r="F391" s="35">
        <v>0.17799999999999999</v>
      </c>
      <c r="G391" s="35">
        <v>1110</v>
      </c>
    </row>
    <row r="392" spans="1:7" x14ac:dyDescent="0.25">
      <c r="A392">
        <v>20220916</v>
      </c>
      <c r="B392" t="s">
        <v>771</v>
      </c>
      <c r="C392" t="s">
        <v>233</v>
      </c>
      <c r="D392" t="s">
        <v>259</v>
      </c>
      <c r="E392" s="35">
        <v>0.14899999999999999</v>
      </c>
      <c r="F392" s="35">
        <v>0.17799999999999999</v>
      </c>
      <c r="G392" s="35">
        <v>980</v>
      </c>
    </row>
    <row r="393" spans="1:7" x14ac:dyDescent="0.25">
      <c r="A393">
        <v>20220916</v>
      </c>
      <c r="B393" t="s">
        <v>771</v>
      </c>
      <c r="C393" t="s">
        <v>233</v>
      </c>
      <c r="D393" t="s">
        <v>266</v>
      </c>
      <c r="E393" s="35">
        <v>0.14899999999999999</v>
      </c>
      <c r="F393" s="35">
        <v>0.17799999999999999</v>
      </c>
      <c r="G393" s="35">
        <v>850</v>
      </c>
    </row>
    <row r="394" spans="1:7" x14ac:dyDescent="0.25">
      <c r="A394">
        <v>20220916</v>
      </c>
      <c r="B394" t="s">
        <v>771</v>
      </c>
      <c r="C394" t="s">
        <v>233</v>
      </c>
      <c r="D394" t="s">
        <v>274</v>
      </c>
      <c r="E394" s="35">
        <v>0.14899999999999999</v>
      </c>
      <c r="F394" s="35">
        <v>0.17799999999999999</v>
      </c>
      <c r="G394" s="35">
        <v>760</v>
      </c>
    </row>
    <row r="395" spans="1:7" x14ac:dyDescent="0.25">
      <c r="A395">
        <v>20220916</v>
      </c>
      <c r="B395" t="s">
        <v>771</v>
      </c>
      <c r="C395" t="s">
        <v>233</v>
      </c>
      <c r="D395" t="s">
        <v>280</v>
      </c>
      <c r="E395" s="35">
        <v>0.14899999999999999</v>
      </c>
      <c r="F395" s="35">
        <v>0.17799999999999999</v>
      </c>
      <c r="G395" s="35">
        <v>640</v>
      </c>
    </row>
    <row r="396" spans="1:7" x14ac:dyDescent="0.25">
      <c r="A396">
        <v>20220916</v>
      </c>
      <c r="B396" t="s">
        <v>771</v>
      </c>
      <c r="C396" t="s">
        <v>233</v>
      </c>
      <c r="D396" t="s">
        <v>286</v>
      </c>
      <c r="E396" s="35">
        <v>0.14899999999999999</v>
      </c>
      <c r="F396" s="35">
        <v>0.17799999999999999</v>
      </c>
      <c r="G396" s="35">
        <v>520</v>
      </c>
    </row>
    <row r="397" spans="1:7" x14ac:dyDescent="0.25">
      <c r="A397">
        <v>20220916</v>
      </c>
      <c r="B397" t="s">
        <v>771</v>
      </c>
      <c r="C397" t="s">
        <v>233</v>
      </c>
      <c r="D397" t="s">
        <v>290</v>
      </c>
      <c r="E397" s="35">
        <v>0.14899999999999999</v>
      </c>
      <c r="F397" s="35">
        <v>0.17799999999999999</v>
      </c>
      <c r="G397" s="35">
        <v>440</v>
      </c>
    </row>
    <row r="398" spans="1:7" x14ac:dyDescent="0.25">
      <c r="A398">
        <v>20220916</v>
      </c>
      <c r="B398" t="s">
        <v>771</v>
      </c>
      <c r="C398" t="s">
        <v>215</v>
      </c>
      <c r="D398" t="s">
        <v>187</v>
      </c>
      <c r="E398" s="35">
        <v>0.14899999999999999</v>
      </c>
      <c r="F398" s="35">
        <v>0.17799999999999999</v>
      </c>
      <c r="G398" s="35">
        <v>1100</v>
      </c>
    </row>
    <row r="399" spans="1:7" x14ac:dyDescent="0.25">
      <c r="A399">
        <v>20220916</v>
      </c>
      <c r="B399" t="s">
        <v>771</v>
      </c>
      <c r="C399" t="s">
        <v>215</v>
      </c>
      <c r="D399" t="s">
        <v>214</v>
      </c>
      <c r="E399" s="35">
        <v>0.14899999999999999</v>
      </c>
      <c r="F399" s="35">
        <v>0.17799999999999999</v>
      </c>
      <c r="G399" s="35">
        <v>1100</v>
      </c>
    </row>
    <row r="400" spans="1:7" x14ac:dyDescent="0.25">
      <c r="A400">
        <v>20220916</v>
      </c>
      <c r="B400" t="s">
        <v>771</v>
      </c>
      <c r="C400" t="s">
        <v>215</v>
      </c>
      <c r="D400" t="s">
        <v>234</v>
      </c>
      <c r="E400" s="35">
        <v>0.14899999999999999</v>
      </c>
      <c r="F400" s="35">
        <v>0.17799999999999999</v>
      </c>
      <c r="G400" s="35">
        <v>1100</v>
      </c>
    </row>
    <row r="401" spans="1:7" x14ac:dyDescent="0.25">
      <c r="A401">
        <v>20220916</v>
      </c>
      <c r="B401" t="s">
        <v>771</v>
      </c>
      <c r="C401" t="s">
        <v>215</v>
      </c>
      <c r="D401" t="s">
        <v>243</v>
      </c>
      <c r="E401" s="35">
        <v>0.14899999999999999</v>
      </c>
      <c r="F401" s="35">
        <v>0.17799999999999999</v>
      </c>
      <c r="G401" s="35">
        <v>990</v>
      </c>
    </row>
    <row r="402" spans="1:7" x14ac:dyDescent="0.25">
      <c r="A402">
        <v>20220916</v>
      </c>
      <c r="B402" t="s">
        <v>771</v>
      </c>
      <c r="C402" t="s">
        <v>215</v>
      </c>
      <c r="D402" t="s">
        <v>251</v>
      </c>
      <c r="E402" s="35">
        <v>0.14899999999999999</v>
      </c>
      <c r="F402" s="35">
        <v>0.17799999999999999</v>
      </c>
      <c r="G402" s="35">
        <v>990</v>
      </c>
    </row>
    <row r="403" spans="1:7" x14ac:dyDescent="0.25">
      <c r="A403">
        <v>20220916</v>
      </c>
      <c r="B403" t="s">
        <v>771</v>
      </c>
      <c r="C403" t="s">
        <v>215</v>
      </c>
      <c r="D403" t="s">
        <v>259</v>
      </c>
      <c r="E403" s="35">
        <v>0.14899999999999999</v>
      </c>
      <c r="F403" s="35">
        <v>0.17799999999999999</v>
      </c>
      <c r="G403" s="35">
        <v>870</v>
      </c>
    </row>
    <row r="404" spans="1:7" x14ac:dyDescent="0.25">
      <c r="A404">
        <v>20220916</v>
      </c>
      <c r="B404" t="s">
        <v>771</v>
      </c>
      <c r="C404" t="s">
        <v>215</v>
      </c>
      <c r="D404" t="s">
        <v>266</v>
      </c>
      <c r="E404" s="35">
        <v>0.14899999999999999</v>
      </c>
      <c r="F404" s="35">
        <v>0.17799999999999999</v>
      </c>
      <c r="G404" s="35">
        <v>770</v>
      </c>
    </row>
    <row r="405" spans="1:7" x14ac:dyDescent="0.25">
      <c r="A405">
        <v>20220916</v>
      </c>
      <c r="B405" t="s">
        <v>771</v>
      </c>
      <c r="C405" t="s">
        <v>215</v>
      </c>
      <c r="D405" t="s">
        <v>274</v>
      </c>
      <c r="E405" s="35">
        <v>0.14899999999999999</v>
      </c>
      <c r="F405" s="35">
        <v>0.17799999999999999</v>
      </c>
      <c r="G405" s="35">
        <v>680</v>
      </c>
    </row>
    <row r="406" spans="1:7" x14ac:dyDescent="0.25">
      <c r="A406">
        <v>20220916</v>
      </c>
      <c r="B406" t="s">
        <v>771</v>
      </c>
      <c r="C406" t="s">
        <v>215</v>
      </c>
      <c r="D406" t="s">
        <v>280</v>
      </c>
      <c r="E406" s="35">
        <v>0.14899999999999999</v>
      </c>
      <c r="F406" s="35">
        <v>0.17799999999999999</v>
      </c>
      <c r="G406" s="35">
        <v>570</v>
      </c>
    </row>
    <row r="407" spans="1:7" x14ac:dyDescent="0.25">
      <c r="A407">
        <v>20220916</v>
      </c>
      <c r="B407" t="s">
        <v>771</v>
      </c>
      <c r="C407" t="s">
        <v>215</v>
      </c>
      <c r="D407" t="s">
        <v>286</v>
      </c>
      <c r="E407" s="35">
        <v>0.14899999999999999</v>
      </c>
      <c r="F407" s="35">
        <v>0.17799999999999999</v>
      </c>
      <c r="G407" s="35">
        <v>470</v>
      </c>
    </row>
    <row r="408" spans="1:7" x14ac:dyDescent="0.25">
      <c r="A408">
        <v>20220916</v>
      </c>
      <c r="B408" t="s">
        <v>771</v>
      </c>
      <c r="C408" t="s">
        <v>215</v>
      </c>
      <c r="D408" t="s">
        <v>290</v>
      </c>
      <c r="E408" s="35">
        <v>0.14899999999999999</v>
      </c>
      <c r="F408" s="35">
        <v>0.17799999999999999</v>
      </c>
      <c r="G408" s="35">
        <v>400</v>
      </c>
    </row>
    <row r="409" spans="1:7" x14ac:dyDescent="0.25">
      <c r="A409">
        <v>20220916</v>
      </c>
      <c r="B409" t="s">
        <v>771</v>
      </c>
      <c r="C409" t="s">
        <v>250</v>
      </c>
      <c r="D409" t="s">
        <v>187</v>
      </c>
      <c r="E409" s="35">
        <v>0.14899999999999999</v>
      </c>
      <c r="F409" s="35">
        <v>0.17799999999999999</v>
      </c>
      <c r="G409" s="35">
        <v>1100</v>
      </c>
    </row>
    <row r="410" spans="1:7" x14ac:dyDescent="0.25">
      <c r="A410">
        <v>20220916</v>
      </c>
      <c r="B410" t="s">
        <v>771</v>
      </c>
      <c r="C410" t="s">
        <v>250</v>
      </c>
      <c r="D410" t="s">
        <v>214</v>
      </c>
      <c r="E410" s="35">
        <v>0.14899999999999999</v>
      </c>
      <c r="F410" s="35">
        <v>0.17799999999999999</v>
      </c>
      <c r="G410" s="35">
        <v>1100</v>
      </c>
    </row>
    <row r="411" spans="1:7" x14ac:dyDescent="0.25">
      <c r="A411">
        <v>20220916</v>
      </c>
      <c r="B411" t="s">
        <v>771</v>
      </c>
      <c r="C411" t="s">
        <v>250</v>
      </c>
      <c r="D411" t="s">
        <v>234</v>
      </c>
      <c r="E411" s="35">
        <v>0.14899999999999999</v>
      </c>
      <c r="F411" s="35">
        <v>0.17799999999999999</v>
      </c>
      <c r="G411" s="35">
        <v>1100</v>
      </c>
    </row>
    <row r="412" spans="1:7" x14ac:dyDescent="0.25">
      <c r="A412">
        <v>20220916</v>
      </c>
      <c r="B412" t="s">
        <v>771</v>
      </c>
      <c r="C412" t="s">
        <v>250</v>
      </c>
      <c r="D412" t="s">
        <v>243</v>
      </c>
      <c r="E412" s="35">
        <v>0.14899999999999999</v>
      </c>
      <c r="F412" s="35">
        <v>0.17799999999999999</v>
      </c>
      <c r="G412" s="35">
        <v>990</v>
      </c>
    </row>
    <row r="413" spans="1:7" x14ac:dyDescent="0.25">
      <c r="A413">
        <v>20220916</v>
      </c>
      <c r="B413" t="s">
        <v>771</v>
      </c>
      <c r="C413" t="s">
        <v>250</v>
      </c>
      <c r="D413" t="s">
        <v>251</v>
      </c>
      <c r="E413" s="35">
        <v>0.14899999999999999</v>
      </c>
      <c r="F413" s="35">
        <v>0.17799999999999999</v>
      </c>
      <c r="G413" s="35">
        <v>990</v>
      </c>
    </row>
    <row r="414" spans="1:7" x14ac:dyDescent="0.25">
      <c r="A414">
        <v>20220916</v>
      </c>
      <c r="B414" t="s">
        <v>771</v>
      </c>
      <c r="C414" t="s">
        <v>250</v>
      </c>
      <c r="D414" t="s">
        <v>259</v>
      </c>
      <c r="E414" s="35">
        <v>0.14899999999999999</v>
      </c>
      <c r="F414" s="35">
        <v>0.17799999999999999</v>
      </c>
      <c r="G414" s="35">
        <v>870</v>
      </c>
    </row>
    <row r="415" spans="1:7" x14ac:dyDescent="0.25">
      <c r="A415">
        <v>20220916</v>
      </c>
      <c r="B415" t="s">
        <v>771</v>
      </c>
      <c r="C415" t="s">
        <v>250</v>
      </c>
      <c r="D415" t="s">
        <v>266</v>
      </c>
      <c r="E415" s="35">
        <v>0.14899999999999999</v>
      </c>
      <c r="F415" s="35">
        <v>0.17799999999999999</v>
      </c>
      <c r="G415" s="35">
        <v>770</v>
      </c>
    </row>
    <row r="416" spans="1:7" x14ac:dyDescent="0.25">
      <c r="A416">
        <v>20220916</v>
      </c>
      <c r="B416" t="s">
        <v>771</v>
      </c>
      <c r="C416" t="s">
        <v>250</v>
      </c>
      <c r="D416" t="s">
        <v>274</v>
      </c>
      <c r="E416" s="35">
        <v>0.14899999999999999</v>
      </c>
      <c r="F416" s="35">
        <v>0.17799999999999999</v>
      </c>
      <c r="G416" s="35">
        <v>680</v>
      </c>
    </row>
    <row r="417" spans="1:7" x14ac:dyDescent="0.25">
      <c r="A417">
        <v>20220916</v>
      </c>
      <c r="B417" t="s">
        <v>771</v>
      </c>
      <c r="C417" t="s">
        <v>250</v>
      </c>
      <c r="D417" t="s">
        <v>280</v>
      </c>
      <c r="E417" s="35">
        <v>0.14899999999999999</v>
      </c>
      <c r="F417" s="35">
        <v>0.17799999999999999</v>
      </c>
      <c r="G417" s="35">
        <v>570</v>
      </c>
    </row>
    <row r="418" spans="1:7" x14ac:dyDescent="0.25">
      <c r="A418">
        <v>20220916</v>
      </c>
      <c r="B418" t="s">
        <v>771</v>
      </c>
      <c r="C418" t="s">
        <v>250</v>
      </c>
      <c r="D418" t="s">
        <v>286</v>
      </c>
      <c r="E418" s="35">
        <v>0.14899999999999999</v>
      </c>
      <c r="F418" s="35">
        <v>0.17799999999999999</v>
      </c>
      <c r="G418" s="35">
        <v>470</v>
      </c>
    </row>
    <row r="419" spans="1:7" x14ac:dyDescent="0.25">
      <c r="A419">
        <v>20220916</v>
      </c>
      <c r="B419" t="s">
        <v>771</v>
      </c>
      <c r="C419" t="s">
        <v>250</v>
      </c>
      <c r="D419" t="s">
        <v>290</v>
      </c>
      <c r="E419" s="35">
        <v>0.14899999999999999</v>
      </c>
      <c r="F419" s="35">
        <v>0.17799999999999999</v>
      </c>
      <c r="G419" s="35">
        <v>400</v>
      </c>
    </row>
    <row r="420" spans="1:7" x14ac:dyDescent="0.25">
      <c r="A420">
        <v>20220916</v>
      </c>
      <c r="B420" t="s">
        <v>771</v>
      </c>
      <c r="C420" t="s">
        <v>258</v>
      </c>
      <c r="D420" t="s">
        <v>187</v>
      </c>
      <c r="E420" s="35">
        <v>0.14899999999999999</v>
      </c>
      <c r="F420" s="35">
        <v>0.17799999999999999</v>
      </c>
      <c r="G420" s="35">
        <v>970</v>
      </c>
    </row>
    <row r="421" spans="1:7" x14ac:dyDescent="0.25">
      <c r="A421">
        <v>20220916</v>
      </c>
      <c r="B421" t="s">
        <v>771</v>
      </c>
      <c r="C421" t="s">
        <v>258</v>
      </c>
      <c r="D421" t="s">
        <v>214</v>
      </c>
      <c r="E421" s="35">
        <v>0.14899999999999999</v>
      </c>
      <c r="F421" s="35">
        <v>0.17799999999999999</v>
      </c>
      <c r="G421" s="35">
        <v>970</v>
      </c>
    </row>
    <row r="422" spans="1:7" x14ac:dyDescent="0.25">
      <c r="A422">
        <v>20220916</v>
      </c>
      <c r="B422" t="s">
        <v>771</v>
      </c>
      <c r="C422" t="s">
        <v>258</v>
      </c>
      <c r="D422" t="s">
        <v>234</v>
      </c>
      <c r="E422" s="35">
        <v>0.14899999999999999</v>
      </c>
      <c r="F422" s="35">
        <v>0.17799999999999999</v>
      </c>
      <c r="G422" s="35">
        <v>970</v>
      </c>
    </row>
    <row r="423" spans="1:7" x14ac:dyDescent="0.25">
      <c r="A423">
        <v>20220916</v>
      </c>
      <c r="B423" t="s">
        <v>771</v>
      </c>
      <c r="C423" t="s">
        <v>258</v>
      </c>
      <c r="D423" t="s">
        <v>243</v>
      </c>
      <c r="E423" s="35">
        <v>0.14899999999999999</v>
      </c>
      <c r="F423" s="35">
        <v>0.17799999999999999</v>
      </c>
      <c r="G423" s="35">
        <v>870</v>
      </c>
    </row>
    <row r="424" spans="1:7" x14ac:dyDescent="0.25">
      <c r="A424">
        <v>20220916</v>
      </c>
      <c r="B424" t="s">
        <v>771</v>
      </c>
      <c r="C424" t="s">
        <v>258</v>
      </c>
      <c r="D424" t="s">
        <v>251</v>
      </c>
      <c r="E424" s="35">
        <v>0.14899999999999999</v>
      </c>
      <c r="F424" s="35">
        <v>0.17799999999999999</v>
      </c>
      <c r="G424" s="35">
        <v>870</v>
      </c>
    </row>
    <row r="425" spans="1:7" x14ac:dyDescent="0.25">
      <c r="A425">
        <v>20220916</v>
      </c>
      <c r="B425" t="s">
        <v>771</v>
      </c>
      <c r="C425" t="s">
        <v>258</v>
      </c>
      <c r="D425" t="s">
        <v>259</v>
      </c>
      <c r="E425" s="35">
        <v>0.14899999999999999</v>
      </c>
      <c r="F425" s="35">
        <v>0.17799999999999999</v>
      </c>
      <c r="G425" s="35">
        <v>760</v>
      </c>
    </row>
    <row r="426" spans="1:7" x14ac:dyDescent="0.25">
      <c r="A426">
        <v>20220916</v>
      </c>
      <c r="B426" t="s">
        <v>771</v>
      </c>
      <c r="C426" t="s">
        <v>258</v>
      </c>
      <c r="D426" t="s">
        <v>266</v>
      </c>
      <c r="E426" s="35">
        <v>0.14899999999999999</v>
      </c>
      <c r="F426" s="35">
        <v>0.17799999999999999</v>
      </c>
      <c r="G426" s="35">
        <v>670</v>
      </c>
    </row>
    <row r="427" spans="1:7" x14ac:dyDescent="0.25">
      <c r="A427">
        <v>20220916</v>
      </c>
      <c r="B427" t="s">
        <v>771</v>
      </c>
      <c r="C427" t="s">
        <v>258</v>
      </c>
      <c r="D427" t="s">
        <v>274</v>
      </c>
      <c r="E427" s="35">
        <v>0.14899999999999999</v>
      </c>
      <c r="F427" s="35">
        <v>0.17799999999999999</v>
      </c>
      <c r="G427" s="35">
        <v>590</v>
      </c>
    </row>
    <row r="428" spans="1:7" x14ac:dyDescent="0.25">
      <c r="A428">
        <v>20220916</v>
      </c>
      <c r="B428" t="s">
        <v>771</v>
      </c>
      <c r="C428" t="s">
        <v>258</v>
      </c>
      <c r="D428" t="s">
        <v>280</v>
      </c>
      <c r="E428" s="35">
        <v>0.14899999999999999</v>
      </c>
      <c r="F428" s="35">
        <v>0.17799999999999999</v>
      </c>
      <c r="G428" s="35">
        <v>520</v>
      </c>
    </row>
    <row r="429" spans="1:7" x14ac:dyDescent="0.25">
      <c r="A429">
        <v>20220916</v>
      </c>
      <c r="B429" t="s">
        <v>771</v>
      </c>
      <c r="C429" t="s">
        <v>258</v>
      </c>
      <c r="D429" t="s">
        <v>286</v>
      </c>
      <c r="E429" s="35">
        <v>0.14899999999999999</v>
      </c>
      <c r="F429" s="35">
        <v>0.17799999999999999</v>
      </c>
      <c r="G429" s="35">
        <v>430</v>
      </c>
    </row>
    <row r="430" spans="1:7" x14ac:dyDescent="0.25">
      <c r="A430">
        <v>20220916</v>
      </c>
      <c r="B430" t="s">
        <v>771</v>
      </c>
      <c r="C430" t="s">
        <v>258</v>
      </c>
      <c r="D430" t="s">
        <v>290</v>
      </c>
      <c r="E430" s="35">
        <v>0.14899999999999999</v>
      </c>
      <c r="F430" s="35">
        <v>0.17799999999999999</v>
      </c>
      <c r="G430" s="35">
        <v>360</v>
      </c>
    </row>
    <row r="431" spans="1:7" x14ac:dyDescent="0.25">
      <c r="A431">
        <v>20220916</v>
      </c>
      <c r="B431" t="s">
        <v>771</v>
      </c>
      <c r="C431" t="s">
        <v>265</v>
      </c>
      <c r="D431" t="s">
        <v>187</v>
      </c>
      <c r="E431" s="35">
        <v>0.14899999999999999</v>
      </c>
      <c r="F431" s="35">
        <v>0.17799999999999999</v>
      </c>
      <c r="G431" s="35">
        <v>970</v>
      </c>
    </row>
    <row r="432" spans="1:7" x14ac:dyDescent="0.25">
      <c r="A432">
        <v>20220916</v>
      </c>
      <c r="B432" t="s">
        <v>771</v>
      </c>
      <c r="C432" t="s">
        <v>265</v>
      </c>
      <c r="D432" t="s">
        <v>214</v>
      </c>
      <c r="E432" s="35">
        <v>0.14899999999999999</v>
      </c>
      <c r="F432" s="35">
        <v>0.17799999999999999</v>
      </c>
      <c r="G432" s="35">
        <v>970</v>
      </c>
    </row>
    <row r="433" spans="1:7" x14ac:dyDescent="0.25">
      <c r="A433">
        <v>20220916</v>
      </c>
      <c r="B433" t="s">
        <v>771</v>
      </c>
      <c r="C433" t="s">
        <v>265</v>
      </c>
      <c r="D433" t="s">
        <v>234</v>
      </c>
      <c r="E433" s="35">
        <v>0.14899999999999999</v>
      </c>
      <c r="F433" s="35">
        <v>0.17799999999999999</v>
      </c>
      <c r="G433" s="35">
        <v>970</v>
      </c>
    </row>
    <row r="434" spans="1:7" x14ac:dyDescent="0.25">
      <c r="A434">
        <v>20220916</v>
      </c>
      <c r="B434" t="s">
        <v>771</v>
      </c>
      <c r="C434" t="s">
        <v>265</v>
      </c>
      <c r="D434" t="s">
        <v>243</v>
      </c>
      <c r="E434" s="35">
        <v>0.14899999999999999</v>
      </c>
      <c r="F434" s="35">
        <v>0.17799999999999999</v>
      </c>
      <c r="G434" s="35">
        <v>870</v>
      </c>
    </row>
    <row r="435" spans="1:7" x14ac:dyDescent="0.25">
      <c r="A435">
        <v>20220916</v>
      </c>
      <c r="B435" t="s">
        <v>771</v>
      </c>
      <c r="C435" t="s">
        <v>265</v>
      </c>
      <c r="D435" t="s">
        <v>251</v>
      </c>
      <c r="E435" s="35">
        <v>0.14899999999999999</v>
      </c>
      <c r="F435" s="35">
        <v>0.17799999999999999</v>
      </c>
      <c r="G435" s="35">
        <v>870</v>
      </c>
    </row>
    <row r="436" spans="1:7" x14ac:dyDescent="0.25">
      <c r="A436">
        <v>20220916</v>
      </c>
      <c r="B436" t="s">
        <v>771</v>
      </c>
      <c r="C436" t="s">
        <v>265</v>
      </c>
      <c r="D436" t="s">
        <v>259</v>
      </c>
      <c r="E436" s="35">
        <v>0.14899999999999999</v>
      </c>
      <c r="F436" s="35">
        <v>0.17799999999999999</v>
      </c>
      <c r="G436" s="35">
        <v>760</v>
      </c>
    </row>
    <row r="437" spans="1:7" x14ac:dyDescent="0.25">
      <c r="A437">
        <v>20220916</v>
      </c>
      <c r="B437" t="s">
        <v>771</v>
      </c>
      <c r="C437" t="s">
        <v>265</v>
      </c>
      <c r="D437" t="s">
        <v>266</v>
      </c>
      <c r="E437" s="35">
        <v>0.14899999999999999</v>
      </c>
      <c r="F437" s="35">
        <v>0.17799999999999999</v>
      </c>
      <c r="G437" s="35">
        <v>670</v>
      </c>
    </row>
    <row r="438" spans="1:7" x14ac:dyDescent="0.25">
      <c r="A438">
        <v>20220916</v>
      </c>
      <c r="B438" t="s">
        <v>771</v>
      </c>
      <c r="C438" t="s">
        <v>265</v>
      </c>
      <c r="D438" t="s">
        <v>274</v>
      </c>
      <c r="E438" s="35">
        <v>0.14899999999999999</v>
      </c>
      <c r="F438" s="35">
        <v>0.17799999999999999</v>
      </c>
      <c r="G438" s="35">
        <v>590</v>
      </c>
    </row>
    <row r="439" spans="1:7" x14ac:dyDescent="0.25">
      <c r="A439">
        <v>20220916</v>
      </c>
      <c r="B439" t="s">
        <v>771</v>
      </c>
      <c r="C439" t="s">
        <v>265</v>
      </c>
      <c r="D439" t="s">
        <v>280</v>
      </c>
      <c r="E439" s="35">
        <v>0.14899999999999999</v>
      </c>
      <c r="F439" s="35">
        <v>0.17799999999999999</v>
      </c>
      <c r="G439" s="35">
        <v>520</v>
      </c>
    </row>
    <row r="440" spans="1:7" x14ac:dyDescent="0.25">
      <c r="A440">
        <v>20220916</v>
      </c>
      <c r="B440" t="s">
        <v>771</v>
      </c>
      <c r="C440" t="s">
        <v>265</v>
      </c>
      <c r="D440" t="s">
        <v>286</v>
      </c>
      <c r="E440" s="35">
        <v>0.14899999999999999</v>
      </c>
      <c r="F440" s="35">
        <v>0.17799999999999999</v>
      </c>
      <c r="G440" s="35">
        <v>430</v>
      </c>
    </row>
    <row r="441" spans="1:7" x14ac:dyDescent="0.25">
      <c r="A441">
        <v>20220916</v>
      </c>
      <c r="B441" t="s">
        <v>771</v>
      </c>
      <c r="C441" t="s">
        <v>265</v>
      </c>
      <c r="D441" t="s">
        <v>290</v>
      </c>
      <c r="E441" s="35">
        <v>0.14899999999999999</v>
      </c>
      <c r="F441" s="35">
        <v>0.17799999999999999</v>
      </c>
      <c r="G441" s="35">
        <v>360</v>
      </c>
    </row>
    <row r="442" spans="1:7" x14ac:dyDescent="0.25">
      <c r="A442">
        <v>20220916</v>
      </c>
      <c r="B442" t="s">
        <v>771</v>
      </c>
      <c r="C442" t="s">
        <v>273</v>
      </c>
      <c r="D442" t="s">
        <v>187</v>
      </c>
      <c r="E442" s="35">
        <v>0.14899999999999999</v>
      </c>
      <c r="F442" s="35">
        <v>0.17799999999999999</v>
      </c>
      <c r="G442" s="35">
        <v>770</v>
      </c>
    </row>
    <row r="443" spans="1:7" x14ac:dyDescent="0.25">
      <c r="A443">
        <v>20220916</v>
      </c>
      <c r="B443" t="s">
        <v>771</v>
      </c>
      <c r="C443" t="s">
        <v>273</v>
      </c>
      <c r="D443" t="s">
        <v>214</v>
      </c>
      <c r="E443" s="35">
        <v>0.14899999999999999</v>
      </c>
      <c r="F443" s="35">
        <v>0.17799999999999999</v>
      </c>
      <c r="G443" s="35">
        <v>770</v>
      </c>
    </row>
    <row r="444" spans="1:7" x14ac:dyDescent="0.25">
      <c r="A444">
        <v>20220916</v>
      </c>
      <c r="B444" t="s">
        <v>771</v>
      </c>
      <c r="C444" t="s">
        <v>273</v>
      </c>
      <c r="D444" t="s">
        <v>234</v>
      </c>
      <c r="E444" s="35">
        <v>0.14899999999999999</v>
      </c>
      <c r="F444" s="35">
        <v>0.17799999999999999</v>
      </c>
      <c r="G444" s="35">
        <v>770</v>
      </c>
    </row>
    <row r="445" spans="1:7" x14ac:dyDescent="0.25">
      <c r="A445">
        <v>20220916</v>
      </c>
      <c r="B445" t="s">
        <v>771</v>
      </c>
      <c r="C445" t="s">
        <v>273</v>
      </c>
      <c r="D445" t="s">
        <v>243</v>
      </c>
      <c r="E445" s="35">
        <v>0.14899999999999999</v>
      </c>
      <c r="F445" s="35">
        <v>0.17799999999999999</v>
      </c>
      <c r="G445" s="35">
        <v>680</v>
      </c>
    </row>
    <row r="446" spans="1:7" x14ac:dyDescent="0.25">
      <c r="A446">
        <v>20220916</v>
      </c>
      <c r="B446" t="s">
        <v>771</v>
      </c>
      <c r="C446" t="s">
        <v>273</v>
      </c>
      <c r="D446" t="s">
        <v>251</v>
      </c>
      <c r="E446" s="35">
        <v>0.14899999999999999</v>
      </c>
      <c r="F446" s="35">
        <v>0.17799999999999999</v>
      </c>
      <c r="G446" s="35">
        <v>680</v>
      </c>
    </row>
    <row r="447" spans="1:7" x14ac:dyDescent="0.25">
      <c r="A447">
        <v>20220916</v>
      </c>
      <c r="B447" t="s">
        <v>771</v>
      </c>
      <c r="C447" t="s">
        <v>273</v>
      </c>
      <c r="D447" t="s">
        <v>259</v>
      </c>
      <c r="E447" s="35">
        <v>0.14899999999999999</v>
      </c>
      <c r="F447" s="35">
        <v>0.17799999999999999</v>
      </c>
      <c r="G447" s="35">
        <v>590</v>
      </c>
    </row>
    <row r="448" spans="1:7" x14ac:dyDescent="0.25">
      <c r="A448">
        <v>20220916</v>
      </c>
      <c r="B448" t="s">
        <v>771</v>
      </c>
      <c r="C448" t="s">
        <v>273</v>
      </c>
      <c r="D448" t="s">
        <v>266</v>
      </c>
      <c r="E448" s="35">
        <v>0.14899999999999999</v>
      </c>
      <c r="F448" s="35">
        <v>0.17799999999999999</v>
      </c>
      <c r="G448" s="35">
        <v>510</v>
      </c>
    </row>
    <row r="449" spans="1:7" x14ac:dyDescent="0.25">
      <c r="A449">
        <v>20220916</v>
      </c>
      <c r="B449" t="s">
        <v>771</v>
      </c>
      <c r="C449" t="s">
        <v>273</v>
      </c>
      <c r="D449" t="s">
        <v>274</v>
      </c>
      <c r="E449" s="35">
        <v>0.14899999999999999</v>
      </c>
      <c r="F449" s="35">
        <v>0.17799999999999999</v>
      </c>
      <c r="G449" s="35">
        <v>430</v>
      </c>
    </row>
    <row r="450" spans="1:7" x14ac:dyDescent="0.25">
      <c r="A450">
        <v>20220916</v>
      </c>
      <c r="B450" t="s">
        <v>771</v>
      </c>
      <c r="C450" t="s">
        <v>273</v>
      </c>
      <c r="D450" t="s">
        <v>280</v>
      </c>
      <c r="E450" s="35">
        <v>0.14899999999999999</v>
      </c>
      <c r="F450" s="35">
        <v>0.17799999999999999</v>
      </c>
      <c r="G450" s="35">
        <v>370</v>
      </c>
    </row>
    <row r="451" spans="1:7" x14ac:dyDescent="0.25">
      <c r="A451">
        <v>20220916</v>
      </c>
      <c r="B451" t="s">
        <v>771</v>
      </c>
      <c r="C451" t="s">
        <v>273</v>
      </c>
      <c r="D451" t="s">
        <v>286</v>
      </c>
      <c r="E451" s="35">
        <v>0.14899999999999999</v>
      </c>
      <c r="F451" s="35">
        <v>0.17799999999999999</v>
      </c>
      <c r="G451" s="35">
        <v>310</v>
      </c>
    </row>
    <row r="452" spans="1:7" x14ac:dyDescent="0.25">
      <c r="A452">
        <v>20220916</v>
      </c>
      <c r="B452" t="s">
        <v>771</v>
      </c>
      <c r="C452" t="s">
        <v>273</v>
      </c>
      <c r="D452" t="s">
        <v>290</v>
      </c>
      <c r="E452" s="35">
        <v>0.14899999999999999</v>
      </c>
      <c r="F452" s="35">
        <v>0.17799999999999999</v>
      </c>
      <c r="G452" s="35">
        <v>260</v>
      </c>
    </row>
    <row r="453" spans="1:7" x14ac:dyDescent="0.25">
      <c r="A453">
        <v>20220916</v>
      </c>
      <c r="B453" t="s">
        <v>771</v>
      </c>
      <c r="C453" t="s">
        <v>279</v>
      </c>
      <c r="D453" t="s">
        <v>187</v>
      </c>
      <c r="E453" s="35">
        <v>0.14899999999999999</v>
      </c>
      <c r="F453" s="35">
        <v>0.17799999999999999</v>
      </c>
      <c r="G453" s="35">
        <v>770</v>
      </c>
    </row>
    <row r="454" spans="1:7" x14ac:dyDescent="0.25">
      <c r="A454">
        <v>20220916</v>
      </c>
      <c r="B454" t="s">
        <v>771</v>
      </c>
      <c r="C454" t="s">
        <v>279</v>
      </c>
      <c r="D454" t="s">
        <v>214</v>
      </c>
      <c r="E454" s="35">
        <v>0.14899999999999999</v>
      </c>
      <c r="F454" s="35">
        <v>0.17799999999999999</v>
      </c>
      <c r="G454" s="35">
        <v>770</v>
      </c>
    </row>
    <row r="455" spans="1:7" x14ac:dyDescent="0.25">
      <c r="A455">
        <v>20220916</v>
      </c>
      <c r="B455" t="s">
        <v>771</v>
      </c>
      <c r="C455" t="s">
        <v>279</v>
      </c>
      <c r="D455" t="s">
        <v>234</v>
      </c>
      <c r="E455" s="35">
        <v>0.14899999999999999</v>
      </c>
      <c r="F455" s="35">
        <v>0.17799999999999999</v>
      </c>
      <c r="G455" s="35">
        <v>770</v>
      </c>
    </row>
    <row r="456" spans="1:7" x14ac:dyDescent="0.25">
      <c r="A456">
        <v>20220916</v>
      </c>
      <c r="B456" t="s">
        <v>771</v>
      </c>
      <c r="C456" t="s">
        <v>279</v>
      </c>
      <c r="D456" t="s">
        <v>243</v>
      </c>
      <c r="E456" s="35">
        <v>0.14899999999999999</v>
      </c>
      <c r="F456" s="35">
        <v>0.17799999999999999</v>
      </c>
      <c r="G456" s="35">
        <v>680</v>
      </c>
    </row>
    <row r="457" spans="1:7" x14ac:dyDescent="0.25">
      <c r="A457">
        <v>20220916</v>
      </c>
      <c r="B457" t="s">
        <v>771</v>
      </c>
      <c r="C457" t="s">
        <v>279</v>
      </c>
      <c r="D457" t="s">
        <v>251</v>
      </c>
      <c r="E457" s="35">
        <v>0.14899999999999999</v>
      </c>
      <c r="F457" s="35">
        <v>0.17799999999999999</v>
      </c>
      <c r="G457" s="35">
        <v>680</v>
      </c>
    </row>
    <row r="458" spans="1:7" x14ac:dyDescent="0.25">
      <c r="A458">
        <v>20220916</v>
      </c>
      <c r="B458" t="s">
        <v>771</v>
      </c>
      <c r="C458" t="s">
        <v>279</v>
      </c>
      <c r="D458" t="s">
        <v>259</v>
      </c>
      <c r="E458" s="35">
        <v>0.14899999999999999</v>
      </c>
      <c r="F458" s="35">
        <v>0.17799999999999999</v>
      </c>
      <c r="G458" s="35">
        <v>590</v>
      </c>
    </row>
    <row r="459" spans="1:7" x14ac:dyDescent="0.25">
      <c r="A459">
        <v>20220916</v>
      </c>
      <c r="B459" t="s">
        <v>771</v>
      </c>
      <c r="C459" t="s">
        <v>279</v>
      </c>
      <c r="D459" t="s">
        <v>266</v>
      </c>
      <c r="E459" s="35">
        <v>0.14899999999999999</v>
      </c>
      <c r="F459" s="35">
        <v>0.17799999999999999</v>
      </c>
      <c r="G459" s="35">
        <v>510</v>
      </c>
    </row>
    <row r="460" spans="1:7" x14ac:dyDescent="0.25">
      <c r="A460">
        <v>20220916</v>
      </c>
      <c r="B460" t="s">
        <v>771</v>
      </c>
      <c r="C460" t="s">
        <v>279</v>
      </c>
      <c r="D460" t="s">
        <v>274</v>
      </c>
      <c r="E460" s="35">
        <v>0.14899999999999999</v>
      </c>
      <c r="F460" s="35">
        <v>0.17799999999999999</v>
      </c>
      <c r="G460" s="35">
        <v>430</v>
      </c>
    </row>
    <row r="461" spans="1:7" x14ac:dyDescent="0.25">
      <c r="A461">
        <v>20220916</v>
      </c>
      <c r="B461" t="s">
        <v>771</v>
      </c>
      <c r="C461" t="s">
        <v>279</v>
      </c>
      <c r="D461" t="s">
        <v>280</v>
      </c>
      <c r="E461" s="35">
        <v>0.14899999999999999</v>
      </c>
      <c r="F461" s="35">
        <v>0.17799999999999999</v>
      </c>
      <c r="G461" s="35">
        <v>370</v>
      </c>
    </row>
    <row r="462" spans="1:7" x14ac:dyDescent="0.25">
      <c r="A462">
        <v>20220916</v>
      </c>
      <c r="B462" t="s">
        <v>771</v>
      </c>
      <c r="C462" t="s">
        <v>279</v>
      </c>
      <c r="D462" t="s">
        <v>286</v>
      </c>
      <c r="E462" s="35">
        <v>0.14899999999999999</v>
      </c>
      <c r="F462" s="35">
        <v>0.17799999999999999</v>
      </c>
      <c r="G462" s="35">
        <v>310</v>
      </c>
    </row>
    <row r="463" spans="1:7" x14ac:dyDescent="0.25">
      <c r="A463">
        <v>20220916</v>
      </c>
      <c r="B463" t="s">
        <v>771</v>
      </c>
      <c r="C463" t="s">
        <v>279</v>
      </c>
      <c r="D463" t="s">
        <v>290</v>
      </c>
      <c r="E463" s="35">
        <v>0.14899999999999999</v>
      </c>
      <c r="F463" s="35">
        <v>0.17799999999999999</v>
      </c>
      <c r="G463" s="35">
        <v>260</v>
      </c>
    </row>
    <row r="464" spans="1:7" x14ac:dyDescent="0.25">
      <c r="A464">
        <v>20220916</v>
      </c>
      <c r="B464" t="s">
        <v>771</v>
      </c>
      <c r="C464" t="s">
        <v>285</v>
      </c>
      <c r="D464" t="s">
        <v>187</v>
      </c>
      <c r="E464" s="35">
        <v>0.14899999999999999</v>
      </c>
      <c r="F464" s="35">
        <v>0.17799999999999999</v>
      </c>
      <c r="G464" s="35">
        <v>530</v>
      </c>
    </row>
    <row r="465" spans="1:7" x14ac:dyDescent="0.25">
      <c r="A465">
        <v>20220916</v>
      </c>
      <c r="B465" t="s">
        <v>771</v>
      </c>
      <c r="C465" t="s">
        <v>285</v>
      </c>
      <c r="D465" t="s">
        <v>214</v>
      </c>
      <c r="E465" s="35">
        <v>0.14899999999999999</v>
      </c>
      <c r="F465" s="35">
        <v>0.17799999999999999</v>
      </c>
      <c r="G465" s="35">
        <v>530</v>
      </c>
    </row>
    <row r="466" spans="1:7" x14ac:dyDescent="0.25">
      <c r="A466">
        <v>20220916</v>
      </c>
      <c r="B466" t="s">
        <v>771</v>
      </c>
      <c r="C466" t="s">
        <v>285</v>
      </c>
      <c r="D466" t="s">
        <v>234</v>
      </c>
      <c r="E466" s="35">
        <v>0.14899999999999999</v>
      </c>
      <c r="F466" s="35">
        <v>0.17799999999999999</v>
      </c>
      <c r="G466" s="35">
        <v>530</v>
      </c>
    </row>
    <row r="467" spans="1:7" x14ac:dyDescent="0.25">
      <c r="A467">
        <v>20220916</v>
      </c>
      <c r="B467" t="s">
        <v>771</v>
      </c>
      <c r="C467" t="s">
        <v>285</v>
      </c>
      <c r="D467" t="s">
        <v>243</v>
      </c>
      <c r="E467" s="35">
        <v>0.14899999999999999</v>
      </c>
      <c r="F467" s="35">
        <v>0.17799999999999999</v>
      </c>
      <c r="G467" s="35">
        <v>470</v>
      </c>
    </row>
    <row r="468" spans="1:7" x14ac:dyDescent="0.25">
      <c r="A468">
        <v>20220916</v>
      </c>
      <c r="B468" t="s">
        <v>771</v>
      </c>
      <c r="C468" t="s">
        <v>285</v>
      </c>
      <c r="D468" t="s">
        <v>251</v>
      </c>
      <c r="E468" s="35">
        <v>0.14899999999999999</v>
      </c>
      <c r="F468" s="35">
        <v>0.17799999999999999</v>
      </c>
      <c r="G468" s="35">
        <v>470</v>
      </c>
    </row>
    <row r="469" spans="1:7" x14ac:dyDescent="0.25">
      <c r="A469">
        <v>20220916</v>
      </c>
      <c r="B469" t="s">
        <v>771</v>
      </c>
      <c r="C469" t="s">
        <v>285</v>
      </c>
      <c r="D469" t="s">
        <v>259</v>
      </c>
      <c r="E469" s="35">
        <v>0.14899999999999999</v>
      </c>
      <c r="F469" s="35">
        <v>0.17799999999999999</v>
      </c>
      <c r="G469" s="35">
        <v>410</v>
      </c>
    </row>
    <row r="470" spans="1:7" x14ac:dyDescent="0.25">
      <c r="A470">
        <v>20220916</v>
      </c>
      <c r="B470" t="s">
        <v>771</v>
      </c>
      <c r="C470" t="s">
        <v>285</v>
      </c>
      <c r="D470" t="s">
        <v>266</v>
      </c>
      <c r="E470" s="35">
        <v>0.14899999999999999</v>
      </c>
      <c r="F470" s="35">
        <v>0.17799999999999999</v>
      </c>
      <c r="G470" s="35">
        <v>360</v>
      </c>
    </row>
    <row r="471" spans="1:7" x14ac:dyDescent="0.25">
      <c r="A471">
        <v>20220916</v>
      </c>
      <c r="B471" t="s">
        <v>771</v>
      </c>
      <c r="C471" t="s">
        <v>285</v>
      </c>
      <c r="D471" t="s">
        <v>274</v>
      </c>
      <c r="E471" s="35">
        <v>0.14899999999999999</v>
      </c>
      <c r="F471" s="35">
        <v>0.17799999999999999</v>
      </c>
      <c r="G471" s="35">
        <v>310</v>
      </c>
    </row>
    <row r="472" spans="1:7" x14ac:dyDescent="0.25">
      <c r="A472">
        <v>20220916</v>
      </c>
      <c r="B472" t="s">
        <v>771</v>
      </c>
      <c r="C472" t="s">
        <v>285</v>
      </c>
      <c r="D472" t="s">
        <v>280</v>
      </c>
      <c r="E472" s="35">
        <v>0.14899999999999999</v>
      </c>
      <c r="F472" s="35">
        <v>0.17799999999999999</v>
      </c>
      <c r="G472" s="35">
        <v>260</v>
      </c>
    </row>
    <row r="473" spans="1:7" x14ac:dyDescent="0.25">
      <c r="A473">
        <v>20220916</v>
      </c>
      <c r="B473" t="s">
        <v>771</v>
      </c>
      <c r="C473" t="s">
        <v>285</v>
      </c>
      <c r="D473" t="s">
        <v>286</v>
      </c>
      <c r="E473" s="35">
        <v>0.14899999999999999</v>
      </c>
      <c r="F473" s="35">
        <v>0.17799999999999999</v>
      </c>
      <c r="G473" s="35">
        <v>220</v>
      </c>
    </row>
    <row r="474" spans="1:7" x14ac:dyDescent="0.25">
      <c r="A474">
        <v>20220916</v>
      </c>
      <c r="B474" t="s">
        <v>771</v>
      </c>
      <c r="C474" t="s">
        <v>285</v>
      </c>
      <c r="D474" t="s">
        <v>290</v>
      </c>
      <c r="E474" s="35">
        <v>0.14899999999999999</v>
      </c>
      <c r="F474" s="35">
        <v>0.17799999999999999</v>
      </c>
      <c r="G474" s="35">
        <v>180</v>
      </c>
    </row>
    <row r="475" spans="1:7" x14ac:dyDescent="0.25">
      <c r="A475">
        <v>20220916</v>
      </c>
      <c r="B475" t="s">
        <v>771</v>
      </c>
      <c r="C475" t="s">
        <v>749</v>
      </c>
      <c r="D475" t="s">
        <v>187</v>
      </c>
      <c r="E475" s="35">
        <v>0.14899999999999999</v>
      </c>
      <c r="F475" s="35">
        <v>0.17799999999999999</v>
      </c>
      <c r="G475" s="35">
        <v>530</v>
      </c>
    </row>
    <row r="476" spans="1:7" x14ac:dyDescent="0.25">
      <c r="A476">
        <v>20220916</v>
      </c>
      <c r="B476" t="s">
        <v>771</v>
      </c>
      <c r="C476" t="s">
        <v>749</v>
      </c>
      <c r="D476" t="s">
        <v>214</v>
      </c>
      <c r="E476" s="35">
        <v>0.14899999999999999</v>
      </c>
      <c r="F476" s="35">
        <v>0.17799999999999999</v>
      </c>
      <c r="G476" s="35">
        <v>530</v>
      </c>
    </row>
    <row r="477" spans="1:7" x14ac:dyDescent="0.25">
      <c r="A477">
        <v>20220916</v>
      </c>
      <c r="B477" t="s">
        <v>771</v>
      </c>
      <c r="C477" t="s">
        <v>749</v>
      </c>
      <c r="D477" t="s">
        <v>234</v>
      </c>
      <c r="E477" s="35">
        <v>0.14899999999999999</v>
      </c>
      <c r="F477" s="35">
        <v>0.17799999999999999</v>
      </c>
      <c r="G477" s="35">
        <v>530</v>
      </c>
    </row>
    <row r="478" spans="1:7" x14ac:dyDescent="0.25">
      <c r="A478">
        <v>20220916</v>
      </c>
      <c r="B478" t="s">
        <v>771</v>
      </c>
      <c r="C478" t="s">
        <v>749</v>
      </c>
      <c r="D478" t="s">
        <v>243</v>
      </c>
      <c r="E478" s="35">
        <v>0.14899999999999999</v>
      </c>
      <c r="F478" s="35">
        <v>0.17799999999999999</v>
      </c>
      <c r="G478" s="35">
        <v>470</v>
      </c>
    </row>
    <row r="479" spans="1:7" x14ac:dyDescent="0.25">
      <c r="A479">
        <v>20220916</v>
      </c>
      <c r="B479" t="s">
        <v>771</v>
      </c>
      <c r="C479" t="s">
        <v>749</v>
      </c>
      <c r="D479" t="s">
        <v>251</v>
      </c>
      <c r="E479" s="35">
        <v>0.14899999999999999</v>
      </c>
      <c r="F479" s="35">
        <v>0.17799999999999999</v>
      </c>
      <c r="G479" s="35">
        <v>470</v>
      </c>
    </row>
    <row r="480" spans="1:7" x14ac:dyDescent="0.25">
      <c r="A480">
        <v>20220916</v>
      </c>
      <c r="B480" t="s">
        <v>771</v>
      </c>
      <c r="C480" t="s">
        <v>749</v>
      </c>
      <c r="D480" t="s">
        <v>259</v>
      </c>
      <c r="E480" s="35">
        <v>0.14899999999999999</v>
      </c>
      <c r="F480" s="35">
        <v>0.17799999999999999</v>
      </c>
      <c r="G480" s="35">
        <v>410</v>
      </c>
    </row>
    <row r="481" spans="1:7" x14ac:dyDescent="0.25">
      <c r="A481">
        <v>20220916</v>
      </c>
      <c r="B481" t="s">
        <v>771</v>
      </c>
      <c r="C481" t="s">
        <v>749</v>
      </c>
      <c r="D481" t="s">
        <v>266</v>
      </c>
      <c r="E481" s="35">
        <v>0.14899999999999999</v>
      </c>
      <c r="F481" s="35">
        <v>0.17799999999999999</v>
      </c>
      <c r="G481" s="35">
        <v>360</v>
      </c>
    </row>
    <row r="482" spans="1:7" x14ac:dyDescent="0.25">
      <c r="A482">
        <v>20220916</v>
      </c>
      <c r="B482" t="s">
        <v>771</v>
      </c>
      <c r="C482" t="s">
        <v>749</v>
      </c>
      <c r="D482" t="s">
        <v>274</v>
      </c>
      <c r="E482" s="35">
        <v>0.14899999999999999</v>
      </c>
      <c r="F482" s="35">
        <v>0.17799999999999999</v>
      </c>
      <c r="G482" s="35">
        <v>310</v>
      </c>
    </row>
    <row r="483" spans="1:7" x14ac:dyDescent="0.25">
      <c r="A483">
        <v>20220916</v>
      </c>
      <c r="B483" t="s">
        <v>771</v>
      </c>
      <c r="C483" t="s">
        <v>749</v>
      </c>
      <c r="D483" t="s">
        <v>280</v>
      </c>
      <c r="E483" s="35">
        <v>0.14899999999999999</v>
      </c>
      <c r="F483" s="35">
        <v>0.17799999999999999</v>
      </c>
      <c r="G483" s="35">
        <v>260</v>
      </c>
    </row>
    <row r="484" spans="1:7" x14ac:dyDescent="0.25">
      <c r="A484">
        <v>20220916</v>
      </c>
      <c r="B484" t="s">
        <v>771</v>
      </c>
      <c r="C484" t="s">
        <v>749</v>
      </c>
      <c r="D484" t="s">
        <v>286</v>
      </c>
      <c r="E484" s="35">
        <v>0.14899999999999999</v>
      </c>
      <c r="F484" s="35">
        <v>0.17799999999999999</v>
      </c>
      <c r="G484" s="35">
        <v>220</v>
      </c>
    </row>
    <row r="485" spans="1:7" x14ac:dyDescent="0.25">
      <c r="A485">
        <v>20220916</v>
      </c>
      <c r="B485" t="s">
        <v>771</v>
      </c>
      <c r="C485" t="s">
        <v>749</v>
      </c>
      <c r="D485" t="s">
        <v>290</v>
      </c>
      <c r="E485" s="35">
        <v>0.14899999999999999</v>
      </c>
      <c r="F485" s="35">
        <v>0.17799999999999999</v>
      </c>
      <c r="G485" s="35">
        <v>180</v>
      </c>
    </row>
    <row r="486" spans="1:7" x14ac:dyDescent="0.25">
      <c r="A486">
        <v>20220916</v>
      </c>
      <c r="B486" t="s">
        <v>771</v>
      </c>
      <c r="C486" t="s">
        <v>186</v>
      </c>
      <c r="D486" t="s">
        <v>187</v>
      </c>
      <c r="E486" s="35">
        <v>0.17899999999999999</v>
      </c>
      <c r="F486" s="35">
        <v>0.22800000000000001</v>
      </c>
      <c r="G486" s="35">
        <v>1510</v>
      </c>
    </row>
    <row r="487" spans="1:7" x14ac:dyDescent="0.25">
      <c r="A487">
        <v>20220916</v>
      </c>
      <c r="B487" t="s">
        <v>771</v>
      </c>
      <c r="C487" t="s">
        <v>186</v>
      </c>
      <c r="D487" t="s">
        <v>214</v>
      </c>
      <c r="E487" s="35">
        <v>0.17899999999999999</v>
      </c>
      <c r="F487" s="35">
        <v>0.22800000000000001</v>
      </c>
      <c r="G487" s="35">
        <v>1510</v>
      </c>
    </row>
    <row r="488" spans="1:7" x14ac:dyDescent="0.25">
      <c r="A488">
        <v>20220916</v>
      </c>
      <c r="B488" t="s">
        <v>771</v>
      </c>
      <c r="C488" t="s">
        <v>186</v>
      </c>
      <c r="D488" t="s">
        <v>234</v>
      </c>
      <c r="E488" s="35">
        <v>0.17899999999999999</v>
      </c>
      <c r="F488" s="35">
        <v>0.22800000000000001</v>
      </c>
      <c r="G488" s="35">
        <v>1510</v>
      </c>
    </row>
    <row r="489" spans="1:7" x14ac:dyDescent="0.25">
      <c r="A489">
        <v>20220916</v>
      </c>
      <c r="B489" t="s">
        <v>771</v>
      </c>
      <c r="C489" t="s">
        <v>186</v>
      </c>
      <c r="D489" t="s">
        <v>243</v>
      </c>
      <c r="E489" s="35">
        <v>0.17899999999999999</v>
      </c>
      <c r="F489" s="35">
        <v>0.22800000000000001</v>
      </c>
      <c r="G489" s="35">
        <v>1260</v>
      </c>
    </row>
    <row r="490" spans="1:7" x14ac:dyDescent="0.25">
      <c r="A490">
        <v>20220916</v>
      </c>
      <c r="B490" t="s">
        <v>771</v>
      </c>
      <c r="C490" t="s">
        <v>186</v>
      </c>
      <c r="D490" t="s">
        <v>251</v>
      </c>
      <c r="E490" s="35">
        <v>0.17899999999999999</v>
      </c>
      <c r="F490" s="35">
        <v>0.22800000000000001</v>
      </c>
      <c r="G490" s="35">
        <v>1260</v>
      </c>
    </row>
    <row r="491" spans="1:7" x14ac:dyDescent="0.25">
      <c r="A491">
        <v>20220916</v>
      </c>
      <c r="B491" t="s">
        <v>771</v>
      </c>
      <c r="C491" t="s">
        <v>186</v>
      </c>
      <c r="D491" t="s">
        <v>259</v>
      </c>
      <c r="E491" s="35">
        <v>0.17899999999999999</v>
      </c>
      <c r="F491" s="35">
        <v>0.22800000000000001</v>
      </c>
      <c r="G491" s="35">
        <v>1060</v>
      </c>
    </row>
    <row r="492" spans="1:7" x14ac:dyDescent="0.25">
      <c r="A492">
        <v>20220916</v>
      </c>
      <c r="B492" t="s">
        <v>771</v>
      </c>
      <c r="C492" t="s">
        <v>186</v>
      </c>
      <c r="D492" t="s">
        <v>266</v>
      </c>
      <c r="E492" s="35">
        <v>0.17899999999999999</v>
      </c>
      <c r="F492" s="35">
        <v>0.22800000000000001</v>
      </c>
      <c r="G492" s="35">
        <v>920</v>
      </c>
    </row>
    <row r="493" spans="1:7" x14ac:dyDescent="0.25">
      <c r="A493">
        <v>20220916</v>
      </c>
      <c r="B493" t="s">
        <v>771</v>
      </c>
      <c r="C493" t="s">
        <v>186</v>
      </c>
      <c r="D493" t="s">
        <v>274</v>
      </c>
      <c r="E493" s="35">
        <v>0.17899999999999999</v>
      </c>
      <c r="F493" s="35">
        <v>0.22800000000000001</v>
      </c>
      <c r="G493" s="35">
        <v>810</v>
      </c>
    </row>
    <row r="494" spans="1:7" x14ac:dyDescent="0.25">
      <c r="A494">
        <v>20220916</v>
      </c>
      <c r="B494" t="s">
        <v>771</v>
      </c>
      <c r="C494" t="s">
        <v>186</v>
      </c>
      <c r="D494" t="s">
        <v>280</v>
      </c>
      <c r="E494" s="35">
        <v>0.17899999999999999</v>
      </c>
      <c r="F494" s="35">
        <v>0.22800000000000001</v>
      </c>
      <c r="G494" s="35">
        <v>690</v>
      </c>
    </row>
    <row r="495" spans="1:7" x14ac:dyDescent="0.25">
      <c r="A495">
        <v>20220916</v>
      </c>
      <c r="B495" t="s">
        <v>771</v>
      </c>
      <c r="C495" t="s">
        <v>186</v>
      </c>
      <c r="D495" t="s">
        <v>286</v>
      </c>
      <c r="E495" s="35">
        <v>0.17899999999999999</v>
      </c>
      <c r="F495" s="35">
        <v>0.22800000000000001</v>
      </c>
      <c r="G495" s="35">
        <v>560</v>
      </c>
    </row>
    <row r="496" spans="1:7" x14ac:dyDescent="0.25">
      <c r="A496">
        <v>20220916</v>
      </c>
      <c r="B496" t="s">
        <v>771</v>
      </c>
      <c r="C496" t="s">
        <v>186</v>
      </c>
      <c r="D496" t="s">
        <v>290</v>
      </c>
      <c r="E496" s="35">
        <v>0.17899999999999999</v>
      </c>
      <c r="F496" s="35">
        <v>0.22800000000000001</v>
      </c>
      <c r="G496" s="35">
        <v>480</v>
      </c>
    </row>
    <row r="497" spans="1:7" x14ac:dyDescent="0.25">
      <c r="A497">
        <v>20220916</v>
      </c>
      <c r="B497" t="s">
        <v>771</v>
      </c>
      <c r="C497" t="s">
        <v>213</v>
      </c>
      <c r="D497" t="s">
        <v>187</v>
      </c>
      <c r="E497" s="35">
        <v>0.17899999999999999</v>
      </c>
      <c r="F497" s="35">
        <v>0.22800000000000001</v>
      </c>
      <c r="G497" s="35">
        <v>1510</v>
      </c>
    </row>
    <row r="498" spans="1:7" x14ac:dyDescent="0.25">
      <c r="A498">
        <v>20220916</v>
      </c>
      <c r="B498" t="s">
        <v>771</v>
      </c>
      <c r="C498" t="s">
        <v>213</v>
      </c>
      <c r="D498" t="s">
        <v>214</v>
      </c>
      <c r="E498" s="35">
        <v>0.17899999999999999</v>
      </c>
      <c r="F498" s="35">
        <v>0.22800000000000001</v>
      </c>
      <c r="G498" s="35">
        <v>1510</v>
      </c>
    </row>
    <row r="499" spans="1:7" x14ac:dyDescent="0.25">
      <c r="A499">
        <v>20220916</v>
      </c>
      <c r="B499" t="s">
        <v>771</v>
      </c>
      <c r="C499" t="s">
        <v>213</v>
      </c>
      <c r="D499" t="s">
        <v>234</v>
      </c>
      <c r="E499" s="35">
        <v>0.17899999999999999</v>
      </c>
      <c r="F499" s="35">
        <v>0.22800000000000001</v>
      </c>
      <c r="G499" s="35">
        <v>1510</v>
      </c>
    </row>
    <row r="500" spans="1:7" x14ac:dyDescent="0.25">
      <c r="A500">
        <v>20220916</v>
      </c>
      <c r="B500" t="s">
        <v>771</v>
      </c>
      <c r="C500" t="s">
        <v>213</v>
      </c>
      <c r="D500" t="s">
        <v>243</v>
      </c>
      <c r="E500" s="35">
        <v>0.17899999999999999</v>
      </c>
      <c r="F500" s="35">
        <v>0.22800000000000001</v>
      </c>
      <c r="G500" s="35">
        <v>1260</v>
      </c>
    </row>
    <row r="501" spans="1:7" x14ac:dyDescent="0.25">
      <c r="A501">
        <v>20220916</v>
      </c>
      <c r="B501" t="s">
        <v>771</v>
      </c>
      <c r="C501" t="s">
        <v>213</v>
      </c>
      <c r="D501" t="s">
        <v>251</v>
      </c>
      <c r="E501" s="35">
        <v>0.17899999999999999</v>
      </c>
      <c r="F501" s="35">
        <v>0.22800000000000001</v>
      </c>
      <c r="G501" s="35">
        <v>1260</v>
      </c>
    </row>
    <row r="502" spans="1:7" x14ac:dyDescent="0.25">
      <c r="A502">
        <v>20220916</v>
      </c>
      <c r="B502" t="s">
        <v>771</v>
      </c>
      <c r="C502" t="s">
        <v>213</v>
      </c>
      <c r="D502" t="s">
        <v>259</v>
      </c>
      <c r="E502" s="35">
        <v>0.17899999999999999</v>
      </c>
      <c r="F502" s="35">
        <v>0.22800000000000001</v>
      </c>
      <c r="G502" s="35">
        <v>1060</v>
      </c>
    </row>
    <row r="503" spans="1:7" x14ac:dyDescent="0.25">
      <c r="A503">
        <v>20220916</v>
      </c>
      <c r="B503" t="s">
        <v>771</v>
      </c>
      <c r="C503" t="s">
        <v>213</v>
      </c>
      <c r="D503" t="s">
        <v>266</v>
      </c>
      <c r="E503" s="35">
        <v>0.17899999999999999</v>
      </c>
      <c r="F503" s="35">
        <v>0.22800000000000001</v>
      </c>
      <c r="G503" s="35">
        <v>920</v>
      </c>
    </row>
    <row r="504" spans="1:7" x14ac:dyDescent="0.25">
      <c r="A504">
        <v>20220916</v>
      </c>
      <c r="B504" t="s">
        <v>771</v>
      </c>
      <c r="C504" t="s">
        <v>213</v>
      </c>
      <c r="D504" t="s">
        <v>274</v>
      </c>
      <c r="E504" s="35">
        <v>0.17899999999999999</v>
      </c>
      <c r="F504" s="35">
        <v>0.22800000000000001</v>
      </c>
      <c r="G504" s="35">
        <v>810</v>
      </c>
    </row>
    <row r="505" spans="1:7" x14ac:dyDescent="0.25">
      <c r="A505">
        <v>20220916</v>
      </c>
      <c r="B505" t="s">
        <v>771</v>
      </c>
      <c r="C505" t="s">
        <v>213</v>
      </c>
      <c r="D505" t="s">
        <v>280</v>
      </c>
      <c r="E505" s="35">
        <v>0.17899999999999999</v>
      </c>
      <c r="F505" s="35">
        <v>0.22800000000000001</v>
      </c>
      <c r="G505" s="35">
        <v>690</v>
      </c>
    </row>
    <row r="506" spans="1:7" x14ac:dyDescent="0.25">
      <c r="A506">
        <v>20220916</v>
      </c>
      <c r="B506" t="s">
        <v>771</v>
      </c>
      <c r="C506" t="s">
        <v>213</v>
      </c>
      <c r="D506" t="s">
        <v>286</v>
      </c>
      <c r="E506" s="35">
        <v>0.17899999999999999</v>
      </c>
      <c r="F506" s="35">
        <v>0.22800000000000001</v>
      </c>
      <c r="G506" s="35">
        <v>560</v>
      </c>
    </row>
    <row r="507" spans="1:7" x14ac:dyDescent="0.25">
      <c r="A507">
        <v>20220916</v>
      </c>
      <c r="B507" t="s">
        <v>771</v>
      </c>
      <c r="C507" t="s">
        <v>213</v>
      </c>
      <c r="D507" t="s">
        <v>290</v>
      </c>
      <c r="E507" s="35">
        <v>0.17899999999999999</v>
      </c>
      <c r="F507" s="35">
        <v>0.22800000000000001</v>
      </c>
      <c r="G507" s="35">
        <v>480</v>
      </c>
    </row>
    <row r="508" spans="1:7" x14ac:dyDescent="0.25">
      <c r="A508">
        <v>20220916</v>
      </c>
      <c r="B508" t="s">
        <v>771</v>
      </c>
      <c r="C508" t="s">
        <v>233</v>
      </c>
      <c r="D508" t="s">
        <v>187</v>
      </c>
      <c r="E508" s="35">
        <v>0.17899999999999999</v>
      </c>
      <c r="F508" s="35">
        <v>0.22800000000000001</v>
      </c>
      <c r="G508" s="35">
        <v>1510</v>
      </c>
    </row>
    <row r="509" spans="1:7" x14ac:dyDescent="0.25">
      <c r="A509">
        <v>20220916</v>
      </c>
      <c r="B509" t="s">
        <v>771</v>
      </c>
      <c r="C509" t="s">
        <v>233</v>
      </c>
      <c r="D509" t="s">
        <v>214</v>
      </c>
      <c r="E509" s="35">
        <v>0.17899999999999999</v>
      </c>
      <c r="F509" s="35">
        <v>0.22800000000000001</v>
      </c>
      <c r="G509" s="35">
        <v>1510</v>
      </c>
    </row>
    <row r="510" spans="1:7" x14ac:dyDescent="0.25">
      <c r="A510">
        <v>20220916</v>
      </c>
      <c r="B510" t="s">
        <v>771</v>
      </c>
      <c r="C510" t="s">
        <v>233</v>
      </c>
      <c r="D510" t="s">
        <v>234</v>
      </c>
      <c r="E510" s="35">
        <v>0.17899999999999999</v>
      </c>
      <c r="F510" s="35">
        <v>0.22800000000000001</v>
      </c>
      <c r="G510" s="35">
        <v>1510</v>
      </c>
    </row>
    <row r="511" spans="1:7" x14ac:dyDescent="0.25">
      <c r="A511">
        <v>20220916</v>
      </c>
      <c r="B511" t="s">
        <v>771</v>
      </c>
      <c r="C511" t="s">
        <v>233</v>
      </c>
      <c r="D511" t="s">
        <v>243</v>
      </c>
      <c r="E511" s="35">
        <v>0.17899999999999999</v>
      </c>
      <c r="F511" s="35">
        <v>0.22800000000000001</v>
      </c>
      <c r="G511" s="35">
        <v>1260</v>
      </c>
    </row>
    <row r="512" spans="1:7" x14ac:dyDescent="0.25">
      <c r="A512">
        <v>20220916</v>
      </c>
      <c r="B512" t="s">
        <v>771</v>
      </c>
      <c r="C512" t="s">
        <v>233</v>
      </c>
      <c r="D512" t="s">
        <v>251</v>
      </c>
      <c r="E512" s="35">
        <v>0.17899999999999999</v>
      </c>
      <c r="F512" s="35">
        <v>0.22800000000000001</v>
      </c>
      <c r="G512" s="35">
        <v>1260</v>
      </c>
    </row>
    <row r="513" spans="1:7" x14ac:dyDescent="0.25">
      <c r="A513">
        <v>20220916</v>
      </c>
      <c r="B513" t="s">
        <v>771</v>
      </c>
      <c r="C513" t="s">
        <v>233</v>
      </c>
      <c r="D513" t="s">
        <v>259</v>
      </c>
      <c r="E513" s="35">
        <v>0.17899999999999999</v>
      </c>
      <c r="F513" s="35">
        <v>0.22800000000000001</v>
      </c>
      <c r="G513" s="35">
        <v>1060</v>
      </c>
    </row>
    <row r="514" spans="1:7" x14ac:dyDescent="0.25">
      <c r="A514">
        <v>20220916</v>
      </c>
      <c r="B514" t="s">
        <v>771</v>
      </c>
      <c r="C514" t="s">
        <v>233</v>
      </c>
      <c r="D514" t="s">
        <v>266</v>
      </c>
      <c r="E514" s="35">
        <v>0.17899999999999999</v>
      </c>
      <c r="F514" s="35">
        <v>0.22800000000000001</v>
      </c>
      <c r="G514" s="35">
        <v>920</v>
      </c>
    </row>
    <row r="515" spans="1:7" x14ac:dyDescent="0.25">
      <c r="A515">
        <v>20220916</v>
      </c>
      <c r="B515" t="s">
        <v>771</v>
      </c>
      <c r="C515" t="s">
        <v>233</v>
      </c>
      <c r="D515" t="s">
        <v>274</v>
      </c>
      <c r="E515" s="35">
        <v>0.17899999999999999</v>
      </c>
      <c r="F515" s="35">
        <v>0.22800000000000001</v>
      </c>
      <c r="G515" s="35">
        <v>810</v>
      </c>
    </row>
    <row r="516" spans="1:7" x14ac:dyDescent="0.25">
      <c r="A516">
        <v>20220916</v>
      </c>
      <c r="B516" t="s">
        <v>771</v>
      </c>
      <c r="C516" t="s">
        <v>233</v>
      </c>
      <c r="D516" t="s">
        <v>280</v>
      </c>
      <c r="E516" s="35">
        <v>0.17899999999999999</v>
      </c>
      <c r="F516" s="35">
        <v>0.22800000000000001</v>
      </c>
      <c r="G516" s="35">
        <v>690</v>
      </c>
    </row>
    <row r="517" spans="1:7" x14ac:dyDescent="0.25">
      <c r="A517">
        <v>20220916</v>
      </c>
      <c r="B517" t="s">
        <v>771</v>
      </c>
      <c r="C517" t="s">
        <v>233</v>
      </c>
      <c r="D517" t="s">
        <v>286</v>
      </c>
      <c r="E517" s="35">
        <v>0.17899999999999999</v>
      </c>
      <c r="F517" s="35">
        <v>0.22800000000000001</v>
      </c>
      <c r="G517" s="35">
        <v>560</v>
      </c>
    </row>
    <row r="518" spans="1:7" x14ac:dyDescent="0.25">
      <c r="A518">
        <v>20220916</v>
      </c>
      <c r="B518" t="s">
        <v>771</v>
      </c>
      <c r="C518" t="s">
        <v>233</v>
      </c>
      <c r="D518" t="s">
        <v>290</v>
      </c>
      <c r="E518" s="35">
        <v>0.17899999999999999</v>
      </c>
      <c r="F518" s="35">
        <v>0.22800000000000001</v>
      </c>
      <c r="G518" s="35">
        <v>480</v>
      </c>
    </row>
    <row r="519" spans="1:7" x14ac:dyDescent="0.25">
      <c r="A519">
        <v>20220916</v>
      </c>
      <c r="B519" t="s">
        <v>771</v>
      </c>
      <c r="C519" t="s">
        <v>215</v>
      </c>
      <c r="D519" t="s">
        <v>187</v>
      </c>
      <c r="E519" s="35">
        <v>0.17899999999999999</v>
      </c>
      <c r="F519" s="35">
        <v>0.22800000000000001</v>
      </c>
      <c r="G519" s="35">
        <v>1350</v>
      </c>
    </row>
    <row r="520" spans="1:7" x14ac:dyDescent="0.25">
      <c r="A520">
        <v>20220916</v>
      </c>
      <c r="B520" t="s">
        <v>771</v>
      </c>
      <c r="C520" t="s">
        <v>215</v>
      </c>
      <c r="D520" t="s">
        <v>214</v>
      </c>
      <c r="E520" s="35">
        <v>0.17899999999999999</v>
      </c>
      <c r="F520" s="35">
        <v>0.22800000000000001</v>
      </c>
      <c r="G520" s="35">
        <v>1350</v>
      </c>
    </row>
    <row r="521" spans="1:7" x14ac:dyDescent="0.25">
      <c r="A521">
        <v>20220916</v>
      </c>
      <c r="B521" t="s">
        <v>771</v>
      </c>
      <c r="C521" t="s">
        <v>215</v>
      </c>
      <c r="D521" t="s">
        <v>234</v>
      </c>
      <c r="E521" s="35">
        <v>0.17899999999999999</v>
      </c>
      <c r="F521" s="35">
        <v>0.22800000000000001</v>
      </c>
      <c r="G521" s="35">
        <v>1350</v>
      </c>
    </row>
    <row r="522" spans="1:7" x14ac:dyDescent="0.25">
      <c r="A522">
        <v>20220916</v>
      </c>
      <c r="B522" t="s">
        <v>771</v>
      </c>
      <c r="C522" t="s">
        <v>215</v>
      </c>
      <c r="D522" t="s">
        <v>243</v>
      </c>
      <c r="E522" s="35">
        <v>0.17899999999999999</v>
      </c>
      <c r="F522" s="35">
        <v>0.22800000000000001</v>
      </c>
      <c r="G522" s="35">
        <v>1140</v>
      </c>
    </row>
    <row r="523" spans="1:7" x14ac:dyDescent="0.25">
      <c r="A523">
        <v>20220916</v>
      </c>
      <c r="B523" t="s">
        <v>771</v>
      </c>
      <c r="C523" t="s">
        <v>215</v>
      </c>
      <c r="D523" t="s">
        <v>251</v>
      </c>
      <c r="E523" s="35">
        <v>0.17899999999999999</v>
      </c>
      <c r="F523" s="35">
        <v>0.22800000000000001</v>
      </c>
      <c r="G523" s="35">
        <v>1140</v>
      </c>
    </row>
    <row r="524" spans="1:7" x14ac:dyDescent="0.25">
      <c r="A524">
        <v>20220916</v>
      </c>
      <c r="B524" t="s">
        <v>771</v>
      </c>
      <c r="C524" t="s">
        <v>215</v>
      </c>
      <c r="D524" t="s">
        <v>259</v>
      </c>
      <c r="E524" s="35">
        <v>0.17899999999999999</v>
      </c>
      <c r="F524" s="35">
        <v>0.22800000000000001</v>
      </c>
      <c r="G524" s="35">
        <v>970</v>
      </c>
    </row>
    <row r="525" spans="1:7" x14ac:dyDescent="0.25">
      <c r="A525">
        <v>20220916</v>
      </c>
      <c r="B525" t="s">
        <v>771</v>
      </c>
      <c r="C525" t="s">
        <v>215</v>
      </c>
      <c r="D525" t="s">
        <v>266</v>
      </c>
      <c r="E525" s="35">
        <v>0.17899999999999999</v>
      </c>
      <c r="F525" s="35">
        <v>0.22800000000000001</v>
      </c>
      <c r="G525" s="35">
        <v>830</v>
      </c>
    </row>
    <row r="526" spans="1:7" x14ac:dyDescent="0.25">
      <c r="A526">
        <v>20220916</v>
      </c>
      <c r="B526" t="s">
        <v>771</v>
      </c>
      <c r="C526" t="s">
        <v>215</v>
      </c>
      <c r="D526" t="s">
        <v>274</v>
      </c>
      <c r="E526" s="35">
        <v>0.17899999999999999</v>
      </c>
      <c r="F526" s="35">
        <v>0.22800000000000001</v>
      </c>
      <c r="G526" s="35">
        <v>730</v>
      </c>
    </row>
    <row r="527" spans="1:7" x14ac:dyDescent="0.25">
      <c r="A527">
        <v>20220916</v>
      </c>
      <c r="B527" t="s">
        <v>771</v>
      </c>
      <c r="C527" t="s">
        <v>215</v>
      </c>
      <c r="D527" t="s">
        <v>280</v>
      </c>
      <c r="E527" s="35">
        <v>0.17899999999999999</v>
      </c>
      <c r="F527" s="35">
        <v>0.22800000000000001</v>
      </c>
      <c r="G527" s="35">
        <v>630</v>
      </c>
    </row>
    <row r="528" spans="1:7" x14ac:dyDescent="0.25">
      <c r="A528">
        <v>20220916</v>
      </c>
      <c r="B528" t="s">
        <v>771</v>
      </c>
      <c r="C528" t="s">
        <v>215</v>
      </c>
      <c r="D528" t="s">
        <v>286</v>
      </c>
      <c r="E528" s="35">
        <v>0.17899999999999999</v>
      </c>
      <c r="F528" s="35">
        <v>0.22800000000000001</v>
      </c>
      <c r="G528" s="35">
        <v>510</v>
      </c>
    </row>
    <row r="529" spans="1:7" x14ac:dyDescent="0.25">
      <c r="A529">
        <v>20220916</v>
      </c>
      <c r="B529" t="s">
        <v>771</v>
      </c>
      <c r="C529" t="s">
        <v>215</v>
      </c>
      <c r="D529" t="s">
        <v>290</v>
      </c>
      <c r="E529" s="35">
        <v>0.17899999999999999</v>
      </c>
      <c r="F529" s="35">
        <v>0.22800000000000001</v>
      </c>
      <c r="G529" s="35">
        <v>430</v>
      </c>
    </row>
    <row r="530" spans="1:7" x14ac:dyDescent="0.25">
      <c r="A530">
        <v>20220916</v>
      </c>
      <c r="B530" t="s">
        <v>771</v>
      </c>
      <c r="C530" t="s">
        <v>250</v>
      </c>
      <c r="D530" t="s">
        <v>187</v>
      </c>
      <c r="E530" s="35">
        <v>0.17899999999999999</v>
      </c>
      <c r="F530" s="35">
        <v>0.22800000000000001</v>
      </c>
      <c r="G530" s="35">
        <v>1350</v>
      </c>
    </row>
    <row r="531" spans="1:7" x14ac:dyDescent="0.25">
      <c r="A531">
        <v>20220916</v>
      </c>
      <c r="B531" t="s">
        <v>771</v>
      </c>
      <c r="C531" t="s">
        <v>250</v>
      </c>
      <c r="D531" t="s">
        <v>214</v>
      </c>
      <c r="E531" s="35">
        <v>0.17899999999999999</v>
      </c>
      <c r="F531" s="35">
        <v>0.22800000000000001</v>
      </c>
      <c r="G531" s="35">
        <v>1350</v>
      </c>
    </row>
    <row r="532" spans="1:7" x14ac:dyDescent="0.25">
      <c r="A532">
        <v>20220916</v>
      </c>
      <c r="B532" t="s">
        <v>771</v>
      </c>
      <c r="C532" t="s">
        <v>250</v>
      </c>
      <c r="D532" t="s">
        <v>234</v>
      </c>
      <c r="E532" s="35">
        <v>0.17899999999999999</v>
      </c>
      <c r="F532" s="35">
        <v>0.22800000000000001</v>
      </c>
      <c r="G532" s="35">
        <v>1350</v>
      </c>
    </row>
    <row r="533" spans="1:7" x14ac:dyDescent="0.25">
      <c r="A533">
        <v>20220916</v>
      </c>
      <c r="B533" t="s">
        <v>771</v>
      </c>
      <c r="C533" t="s">
        <v>250</v>
      </c>
      <c r="D533" t="s">
        <v>243</v>
      </c>
      <c r="E533" s="35">
        <v>0.17899999999999999</v>
      </c>
      <c r="F533" s="35">
        <v>0.22800000000000001</v>
      </c>
      <c r="G533" s="35">
        <v>1140</v>
      </c>
    </row>
    <row r="534" spans="1:7" x14ac:dyDescent="0.25">
      <c r="A534">
        <v>20220916</v>
      </c>
      <c r="B534" t="s">
        <v>771</v>
      </c>
      <c r="C534" t="s">
        <v>250</v>
      </c>
      <c r="D534" t="s">
        <v>251</v>
      </c>
      <c r="E534" s="35">
        <v>0.17899999999999999</v>
      </c>
      <c r="F534" s="35">
        <v>0.22800000000000001</v>
      </c>
      <c r="G534" s="35">
        <v>1140</v>
      </c>
    </row>
    <row r="535" spans="1:7" x14ac:dyDescent="0.25">
      <c r="A535">
        <v>20220916</v>
      </c>
      <c r="B535" t="s">
        <v>771</v>
      </c>
      <c r="C535" t="s">
        <v>250</v>
      </c>
      <c r="D535" t="s">
        <v>259</v>
      </c>
      <c r="E535" s="35">
        <v>0.17899999999999999</v>
      </c>
      <c r="F535" s="35">
        <v>0.22800000000000001</v>
      </c>
      <c r="G535" s="35">
        <v>970</v>
      </c>
    </row>
    <row r="536" spans="1:7" x14ac:dyDescent="0.25">
      <c r="A536">
        <v>20220916</v>
      </c>
      <c r="B536" t="s">
        <v>771</v>
      </c>
      <c r="C536" t="s">
        <v>250</v>
      </c>
      <c r="D536" t="s">
        <v>266</v>
      </c>
      <c r="E536" s="35">
        <v>0.17899999999999999</v>
      </c>
      <c r="F536" s="35">
        <v>0.22800000000000001</v>
      </c>
      <c r="G536" s="35">
        <v>830</v>
      </c>
    </row>
    <row r="537" spans="1:7" x14ac:dyDescent="0.25">
      <c r="A537">
        <v>20220916</v>
      </c>
      <c r="B537" t="s">
        <v>771</v>
      </c>
      <c r="C537" t="s">
        <v>250</v>
      </c>
      <c r="D537" t="s">
        <v>274</v>
      </c>
      <c r="E537" s="35">
        <v>0.17899999999999999</v>
      </c>
      <c r="F537" s="35">
        <v>0.22800000000000001</v>
      </c>
      <c r="G537" s="35">
        <v>730</v>
      </c>
    </row>
    <row r="538" spans="1:7" x14ac:dyDescent="0.25">
      <c r="A538">
        <v>20220916</v>
      </c>
      <c r="B538" t="s">
        <v>771</v>
      </c>
      <c r="C538" t="s">
        <v>250</v>
      </c>
      <c r="D538" t="s">
        <v>280</v>
      </c>
      <c r="E538" s="35">
        <v>0.17899999999999999</v>
      </c>
      <c r="F538" s="35">
        <v>0.22800000000000001</v>
      </c>
      <c r="G538" s="35">
        <v>630</v>
      </c>
    </row>
    <row r="539" spans="1:7" x14ac:dyDescent="0.25">
      <c r="A539">
        <v>20220916</v>
      </c>
      <c r="B539" t="s">
        <v>771</v>
      </c>
      <c r="C539" t="s">
        <v>250</v>
      </c>
      <c r="D539" t="s">
        <v>286</v>
      </c>
      <c r="E539" s="35">
        <v>0.17899999999999999</v>
      </c>
      <c r="F539" s="35">
        <v>0.22800000000000001</v>
      </c>
      <c r="G539" s="35">
        <v>510</v>
      </c>
    </row>
    <row r="540" spans="1:7" x14ac:dyDescent="0.25">
      <c r="A540">
        <v>20220916</v>
      </c>
      <c r="B540" t="s">
        <v>771</v>
      </c>
      <c r="C540" t="s">
        <v>250</v>
      </c>
      <c r="D540" t="s">
        <v>290</v>
      </c>
      <c r="E540" s="35">
        <v>0.17899999999999999</v>
      </c>
      <c r="F540" s="35">
        <v>0.22800000000000001</v>
      </c>
      <c r="G540" s="35">
        <v>430</v>
      </c>
    </row>
    <row r="541" spans="1:7" x14ac:dyDescent="0.25">
      <c r="A541">
        <v>20220916</v>
      </c>
      <c r="B541" t="s">
        <v>771</v>
      </c>
      <c r="C541" t="s">
        <v>258</v>
      </c>
      <c r="D541" t="s">
        <v>187</v>
      </c>
      <c r="E541" s="35">
        <v>0.17899999999999999</v>
      </c>
      <c r="F541" s="35">
        <v>0.22800000000000001</v>
      </c>
      <c r="G541" s="35">
        <v>1120</v>
      </c>
    </row>
    <row r="542" spans="1:7" x14ac:dyDescent="0.25">
      <c r="A542">
        <v>20220916</v>
      </c>
      <c r="B542" t="s">
        <v>771</v>
      </c>
      <c r="C542" t="s">
        <v>258</v>
      </c>
      <c r="D542" t="s">
        <v>214</v>
      </c>
      <c r="E542" s="35">
        <v>0.17899999999999999</v>
      </c>
      <c r="F542" s="35">
        <v>0.22800000000000001</v>
      </c>
      <c r="G542" s="35">
        <v>1120</v>
      </c>
    </row>
    <row r="543" spans="1:7" x14ac:dyDescent="0.25">
      <c r="A543">
        <v>20220916</v>
      </c>
      <c r="B543" t="s">
        <v>771</v>
      </c>
      <c r="C543" t="s">
        <v>258</v>
      </c>
      <c r="D543" t="s">
        <v>234</v>
      </c>
      <c r="E543" s="35">
        <v>0.17899999999999999</v>
      </c>
      <c r="F543" s="35">
        <v>0.22800000000000001</v>
      </c>
      <c r="G543" s="35">
        <v>1120</v>
      </c>
    </row>
    <row r="544" spans="1:7" x14ac:dyDescent="0.25">
      <c r="A544">
        <v>20220916</v>
      </c>
      <c r="B544" t="s">
        <v>771</v>
      </c>
      <c r="C544" t="s">
        <v>258</v>
      </c>
      <c r="D544" t="s">
        <v>243</v>
      </c>
      <c r="E544" s="35">
        <v>0.17899999999999999</v>
      </c>
      <c r="F544" s="35">
        <v>0.22800000000000001</v>
      </c>
      <c r="G544" s="35">
        <v>970</v>
      </c>
    </row>
    <row r="545" spans="1:7" x14ac:dyDescent="0.25">
      <c r="A545">
        <v>20220916</v>
      </c>
      <c r="B545" t="s">
        <v>771</v>
      </c>
      <c r="C545" t="s">
        <v>258</v>
      </c>
      <c r="D545" t="s">
        <v>251</v>
      </c>
      <c r="E545" s="35">
        <v>0.17899999999999999</v>
      </c>
      <c r="F545" s="35">
        <v>0.22800000000000001</v>
      </c>
      <c r="G545" s="35">
        <v>970</v>
      </c>
    </row>
    <row r="546" spans="1:7" x14ac:dyDescent="0.25">
      <c r="A546">
        <v>20220916</v>
      </c>
      <c r="B546" t="s">
        <v>771</v>
      </c>
      <c r="C546" t="s">
        <v>258</v>
      </c>
      <c r="D546" t="s">
        <v>259</v>
      </c>
      <c r="E546" s="35">
        <v>0.17899999999999999</v>
      </c>
      <c r="F546" s="35">
        <v>0.22800000000000001</v>
      </c>
      <c r="G546" s="35">
        <v>840</v>
      </c>
    </row>
    <row r="547" spans="1:7" x14ac:dyDescent="0.25">
      <c r="A547">
        <v>20220916</v>
      </c>
      <c r="B547" t="s">
        <v>771</v>
      </c>
      <c r="C547" t="s">
        <v>258</v>
      </c>
      <c r="D547" t="s">
        <v>266</v>
      </c>
      <c r="E547" s="35">
        <v>0.17899999999999999</v>
      </c>
      <c r="F547" s="35">
        <v>0.22800000000000001</v>
      </c>
      <c r="G547" s="35">
        <v>730</v>
      </c>
    </row>
    <row r="548" spans="1:7" x14ac:dyDescent="0.25">
      <c r="A548">
        <v>20220916</v>
      </c>
      <c r="B548" t="s">
        <v>771</v>
      </c>
      <c r="C548" t="s">
        <v>258</v>
      </c>
      <c r="D548" t="s">
        <v>274</v>
      </c>
      <c r="E548" s="35">
        <v>0.17899999999999999</v>
      </c>
      <c r="F548" s="35">
        <v>0.22800000000000001</v>
      </c>
      <c r="G548" s="35">
        <v>640</v>
      </c>
    </row>
    <row r="549" spans="1:7" x14ac:dyDescent="0.25">
      <c r="A549">
        <v>20220916</v>
      </c>
      <c r="B549" t="s">
        <v>771</v>
      </c>
      <c r="C549" t="s">
        <v>258</v>
      </c>
      <c r="D549" t="s">
        <v>280</v>
      </c>
      <c r="E549" s="35">
        <v>0.17899999999999999</v>
      </c>
      <c r="F549" s="35">
        <v>0.22800000000000001</v>
      </c>
      <c r="G549" s="35">
        <v>560</v>
      </c>
    </row>
    <row r="550" spans="1:7" x14ac:dyDescent="0.25">
      <c r="A550">
        <v>20220916</v>
      </c>
      <c r="B550" t="s">
        <v>771</v>
      </c>
      <c r="C550" t="s">
        <v>258</v>
      </c>
      <c r="D550" t="s">
        <v>286</v>
      </c>
      <c r="E550" s="35">
        <v>0.17899999999999999</v>
      </c>
      <c r="F550" s="35">
        <v>0.22800000000000001</v>
      </c>
      <c r="G550" s="35">
        <v>460</v>
      </c>
    </row>
    <row r="551" spans="1:7" x14ac:dyDescent="0.25">
      <c r="A551">
        <v>20220916</v>
      </c>
      <c r="B551" t="s">
        <v>771</v>
      </c>
      <c r="C551" t="s">
        <v>258</v>
      </c>
      <c r="D551" t="s">
        <v>290</v>
      </c>
      <c r="E551" s="35">
        <v>0.17899999999999999</v>
      </c>
      <c r="F551" s="35">
        <v>0.22800000000000001</v>
      </c>
      <c r="G551" s="35">
        <v>390</v>
      </c>
    </row>
    <row r="552" spans="1:7" x14ac:dyDescent="0.25">
      <c r="A552">
        <v>20220916</v>
      </c>
      <c r="B552" t="s">
        <v>771</v>
      </c>
      <c r="C552" t="s">
        <v>265</v>
      </c>
      <c r="D552" t="s">
        <v>187</v>
      </c>
      <c r="E552" s="35">
        <v>0.17899999999999999</v>
      </c>
      <c r="F552" s="35">
        <v>0.22800000000000001</v>
      </c>
      <c r="G552" s="35">
        <v>1120</v>
      </c>
    </row>
    <row r="553" spans="1:7" x14ac:dyDescent="0.25">
      <c r="A553">
        <v>20220916</v>
      </c>
      <c r="B553" t="s">
        <v>771</v>
      </c>
      <c r="C553" t="s">
        <v>265</v>
      </c>
      <c r="D553" t="s">
        <v>214</v>
      </c>
      <c r="E553" s="35">
        <v>0.17899999999999999</v>
      </c>
      <c r="F553" s="35">
        <v>0.22800000000000001</v>
      </c>
      <c r="G553" s="35">
        <v>1120</v>
      </c>
    </row>
    <row r="554" spans="1:7" x14ac:dyDescent="0.25">
      <c r="A554">
        <v>20220916</v>
      </c>
      <c r="B554" t="s">
        <v>771</v>
      </c>
      <c r="C554" t="s">
        <v>265</v>
      </c>
      <c r="D554" t="s">
        <v>234</v>
      </c>
      <c r="E554" s="35">
        <v>0.17899999999999999</v>
      </c>
      <c r="F554" s="35">
        <v>0.22800000000000001</v>
      </c>
      <c r="G554" s="35">
        <v>1120</v>
      </c>
    </row>
    <row r="555" spans="1:7" x14ac:dyDescent="0.25">
      <c r="A555">
        <v>20220916</v>
      </c>
      <c r="B555" t="s">
        <v>771</v>
      </c>
      <c r="C555" t="s">
        <v>265</v>
      </c>
      <c r="D555" t="s">
        <v>243</v>
      </c>
      <c r="E555" s="35">
        <v>0.17899999999999999</v>
      </c>
      <c r="F555" s="35">
        <v>0.22800000000000001</v>
      </c>
      <c r="G555" s="35">
        <v>970</v>
      </c>
    </row>
    <row r="556" spans="1:7" x14ac:dyDescent="0.25">
      <c r="A556">
        <v>20220916</v>
      </c>
      <c r="B556" t="s">
        <v>771</v>
      </c>
      <c r="C556" t="s">
        <v>265</v>
      </c>
      <c r="D556" t="s">
        <v>251</v>
      </c>
      <c r="E556" s="35">
        <v>0.17899999999999999</v>
      </c>
      <c r="F556" s="35">
        <v>0.22800000000000001</v>
      </c>
      <c r="G556" s="35">
        <v>970</v>
      </c>
    </row>
    <row r="557" spans="1:7" x14ac:dyDescent="0.25">
      <c r="A557">
        <v>20220916</v>
      </c>
      <c r="B557" t="s">
        <v>771</v>
      </c>
      <c r="C557" t="s">
        <v>265</v>
      </c>
      <c r="D557" t="s">
        <v>259</v>
      </c>
      <c r="E557" s="35">
        <v>0.17899999999999999</v>
      </c>
      <c r="F557" s="35">
        <v>0.22800000000000001</v>
      </c>
      <c r="G557" s="35">
        <v>840</v>
      </c>
    </row>
    <row r="558" spans="1:7" x14ac:dyDescent="0.25">
      <c r="A558">
        <v>20220916</v>
      </c>
      <c r="B558" t="s">
        <v>771</v>
      </c>
      <c r="C558" t="s">
        <v>265</v>
      </c>
      <c r="D558" t="s">
        <v>266</v>
      </c>
      <c r="E558" s="35">
        <v>0.17899999999999999</v>
      </c>
      <c r="F558" s="35">
        <v>0.22800000000000001</v>
      </c>
      <c r="G558" s="35">
        <v>730</v>
      </c>
    </row>
    <row r="559" spans="1:7" x14ac:dyDescent="0.25">
      <c r="A559">
        <v>20220916</v>
      </c>
      <c r="B559" t="s">
        <v>771</v>
      </c>
      <c r="C559" t="s">
        <v>265</v>
      </c>
      <c r="D559" t="s">
        <v>274</v>
      </c>
      <c r="E559" s="35">
        <v>0.17899999999999999</v>
      </c>
      <c r="F559" s="35">
        <v>0.22800000000000001</v>
      </c>
      <c r="G559" s="35">
        <v>640</v>
      </c>
    </row>
    <row r="560" spans="1:7" x14ac:dyDescent="0.25">
      <c r="A560">
        <v>20220916</v>
      </c>
      <c r="B560" t="s">
        <v>771</v>
      </c>
      <c r="C560" t="s">
        <v>265</v>
      </c>
      <c r="D560" t="s">
        <v>280</v>
      </c>
      <c r="E560" s="35">
        <v>0.17899999999999999</v>
      </c>
      <c r="F560" s="35">
        <v>0.22800000000000001</v>
      </c>
      <c r="G560" s="35">
        <v>560</v>
      </c>
    </row>
    <row r="561" spans="1:7" x14ac:dyDescent="0.25">
      <c r="A561">
        <v>20220916</v>
      </c>
      <c r="B561" t="s">
        <v>771</v>
      </c>
      <c r="C561" t="s">
        <v>265</v>
      </c>
      <c r="D561" t="s">
        <v>286</v>
      </c>
      <c r="E561" s="35">
        <v>0.17899999999999999</v>
      </c>
      <c r="F561" s="35">
        <v>0.22800000000000001</v>
      </c>
      <c r="G561" s="35">
        <v>460</v>
      </c>
    </row>
    <row r="562" spans="1:7" x14ac:dyDescent="0.25">
      <c r="A562">
        <v>20220916</v>
      </c>
      <c r="B562" t="s">
        <v>771</v>
      </c>
      <c r="C562" t="s">
        <v>265</v>
      </c>
      <c r="D562" t="s">
        <v>290</v>
      </c>
      <c r="E562" s="35">
        <v>0.17899999999999999</v>
      </c>
      <c r="F562" s="35">
        <v>0.22800000000000001</v>
      </c>
      <c r="G562" s="35">
        <v>390</v>
      </c>
    </row>
    <row r="563" spans="1:7" x14ac:dyDescent="0.25">
      <c r="A563">
        <v>20220916</v>
      </c>
      <c r="B563" t="s">
        <v>771</v>
      </c>
      <c r="C563" t="s">
        <v>273</v>
      </c>
      <c r="D563" t="s">
        <v>187</v>
      </c>
      <c r="E563" s="35">
        <v>0.17899999999999999</v>
      </c>
      <c r="F563" s="35">
        <v>0.22800000000000001</v>
      </c>
      <c r="G563" s="35">
        <v>870</v>
      </c>
    </row>
    <row r="564" spans="1:7" x14ac:dyDescent="0.25">
      <c r="A564">
        <v>20220916</v>
      </c>
      <c r="B564" t="s">
        <v>771</v>
      </c>
      <c r="C564" t="s">
        <v>273</v>
      </c>
      <c r="D564" t="s">
        <v>214</v>
      </c>
      <c r="E564" s="35">
        <v>0.17899999999999999</v>
      </c>
      <c r="F564" s="35">
        <v>0.22800000000000001</v>
      </c>
      <c r="G564" s="35">
        <v>870</v>
      </c>
    </row>
    <row r="565" spans="1:7" x14ac:dyDescent="0.25">
      <c r="A565">
        <v>20220916</v>
      </c>
      <c r="B565" t="s">
        <v>771</v>
      </c>
      <c r="C565" t="s">
        <v>273</v>
      </c>
      <c r="D565" t="s">
        <v>234</v>
      </c>
      <c r="E565" s="35">
        <v>0.17899999999999999</v>
      </c>
      <c r="F565" s="35">
        <v>0.22800000000000001</v>
      </c>
      <c r="G565" s="35">
        <v>870</v>
      </c>
    </row>
    <row r="566" spans="1:7" x14ac:dyDescent="0.25">
      <c r="A566">
        <v>20220916</v>
      </c>
      <c r="B566" t="s">
        <v>771</v>
      </c>
      <c r="C566" t="s">
        <v>273</v>
      </c>
      <c r="D566" t="s">
        <v>243</v>
      </c>
      <c r="E566" s="35">
        <v>0.17899999999999999</v>
      </c>
      <c r="F566" s="35">
        <v>0.22800000000000001</v>
      </c>
      <c r="G566" s="35">
        <v>750</v>
      </c>
    </row>
    <row r="567" spans="1:7" x14ac:dyDescent="0.25">
      <c r="A567">
        <v>20220916</v>
      </c>
      <c r="B567" t="s">
        <v>771</v>
      </c>
      <c r="C567" t="s">
        <v>273</v>
      </c>
      <c r="D567" t="s">
        <v>251</v>
      </c>
      <c r="E567" s="35">
        <v>0.17899999999999999</v>
      </c>
      <c r="F567" s="35">
        <v>0.22800000000000001</v>
      </c>
      <c r="G567" s="35">
        <v>750</v>
      </c>
    </row>
    <row r="568" spans="1:7" x14ac:dyDescent="0.25">
      <c r="A568">
        <v>20220916</v>
      </c>
      <c r="B568" t="s">
        <v>771</v>
      </c>
      <c r="C568" t="s">
        <v>273</v>
      </c>
      <c r="D568" t="s">
        <v>259</v>
      </c>
      <c r="E568" s="35">
        <v>0.17899999999999999</v>
      </c>
      <c r="F568" s="35">
        <v>0.22800000000000001</v>
      </c>
      <c r="G568" s="35">
        <v>650</v>
      </c>
    </row>
    <row r="569" spans="1:7" x14ac:dyDescent="0.25">
      <c r="A569">
        <v>20220916</v>
      </c>
      <c r="B569" t="s">
        <v>771</v>
      </c>
      <c r="C569" t="s">
        <v>273</v>
      </c>
      <c r="D569" t="s">
        <v>266</v>
      </c>
      <c r="E569" s="35">
        <v>0.17899999999999999</v>
      </c>
      <c r="F569" s="35">
        <v>0.22800000000000001</v>
      </c>
      <c r="G569" s="35">
        <v>560</v>
      </c>
    </row>
    <row r="570" spans="1:7" x14ac:dyDescent="0.25">
      <c r="A570">
        <v>20220916</v>
      </c>
      <c r="B570" t="s">
        <v>771</v>
      </c>
      <c r="C570" t="s">
        <v>273</v>
      </c>
      <c r="D570" t="s">
        <v>274</v>
      </c>
      <c r="E570" s="35">
        <v>0.17899999999999999</v>
      </c>
      <c r="F570" s="35">
        <v>0.22800000000000001</v>
      </c>
      <c r="G570" s="35">
        <v>480</v>
      </c>
    </row>
    <row r="571" spans="1:7" x14ac:dyDescent="0.25">
      <c r="A571">
        <v>20220916</v>
      </c>
      <c r="B571" t="s">
        <v>771</v>
      </c>
      <c r="C571" t="s">
        <v>273</v>
      </c>
      <c r="D571" t="s">
        <v>280</v>
      </c>
      <c r="E571" s="35">
        <v>0.17899999999999999</v>
      </c>
      <c r="F571" s="35">
        <v>0.22800000000000001</v>
      </c>
      <c r="G571" s="35">
        <v>400</v>
      </c>
    </row>
    <row r="572" spans="1:7" x14ac:dyDescent="0.25">
      <c r="A572">
        <v>20220916</v>
      </c>
      <c r="B572" t="s">
        <v>771</v>
      </c>
      <c r="C572" t="s">
        <v>273</v>
      </c>
      <c r="D572" t="s">
        <v>286</v>
      </c>
      <c r="E572" s="35">
        <v>0.17899999999999999</v>
      </c>
      <c r="F572" s="35">
        <v>0.22800000000000001</v>
      </c>
      <c r="G572" s="35">
        <v>340</v>
      </c>
    </row>
    <row r="573" spans="1:7" x14ac:dyDescent="0.25">
      <c r="A573">
        <v>20220916</v>
      </c>
      <c r="B573" t="s">
        <v>771</v>
      </c>
      <c r="C573" t="s">
        <v>273</v>
      </c>
      <c r="D573" t="s">
        <v>290</v>
      </c>
      <c r="E573" s="35">
        <v>0.17899999999999999</v>
      </c>
      <c r="F573" s="35">
        <v>0.22800000000000001</v>
      </c>
      <c r="G573" s="35">
        <v>280</v>
      </c>
    </row>
    <row r="574" spans="1:7" x14ac:dyDescent="0.25">
      <c r="A574">
        <v>20220916</v>
      </c>
      <c r="B574" t="s">
        <v>771</v>
      </c>
      <c r="C574" t="s">
        <v>279</v>
      </c>
      <c r="D574" t="s">
        <v>187</v>
      </c>
      <c r="E574" s="35">
        <v>0.17899999999999999</v>
      </c>
      <c r="F574" s="35">
        <v>0.22800000000000001</v>
      </c>
      <c r="G574" s="35">
        <v>870</v>
      </c>
    </row>
    <row r="575" spans="1:7" x14ac:dyDescent="0.25">
      <c r="A575">
        <v>20220916</v>
      </c>
      <c r="B575" t="s">
        <v>771</v>
      </c>
      <c r="C575" t="s">
        <v>279</v>
      </c>
      <c r="D575" t="s">
        <v>214</v>
      </c>
      <c r="E575" s="35">
        <v>0.17899999999999999</v>
      </c>
      <c r="F575" s="35">
        <v>0.22800000000000001</v>
      </c>
      <c r="G575" s="35">
        <v>870</v>
      </c>
    </row>
    <row r="576" spans="1:7" x14ac:dyDescent="0.25">
      <c r="A576">
        <v>20220916</v>
      </c>
      <c r="B576" t="s">
        <v>771</v>
      </c>
      <c r="C576" t="s">
        <v>279</v>
      </c>
      <c r="D576" t="s">
        <v>234</v>
      </c>
      <c r="E576" s="35">
        <v>0.17899999999999999</v>
      </c>
      <c r="F576" s="35">
        <v>0.22800000000000001</v>
      </c>
      <c r="G576" s="35">
        <v>870</v>
      </c>
    </row>
    <row r="577" spans="1:7" x14ac:dyDescent="0.25">
      <c r="A577">
        <v>20220916</v>
      </c>
      <c r="B577" t="s">
        <v>771</v>
      </c>
      <c r="C577" t="s">
        <v>279</v>
      </c>
      <c r="D577" t="s">
        <v>243</v>
      </c>
      <c r="E577" s="35">
        <v>0.17899999999999999</v>
      </c>
      <c r="F577" s="35">
        <v>0.22800000000000001</v>
      </c>
      <c r="G577" s="35">
        <v>750</v>
      </c>
    </row>
    <row r="578" spans="1:7" x14ac:dyDescent="0.25">
      <c r="A578">
        <v>20220916</v>
      </c>
      <c r="B578" t="s">
        <v>771</v>
      </c>
      <c r="C578" t="s">
        <v>279</v>
      </c>
      <c r="D578" t="s">
        <v>251</v>
      </c>
      <c r="E578" s="35">
        <v>0.17899999999999999</v>
      </c>
      <c r="F578" s="35">
        <v>0.22800000000000001</v>
      </c>
      <c r="G578" s="35">
        <v>750</v>
      </c>
    </row>
    <row r="579" spans="1:7" x14ac:dyDescent="0.25">
      <c r="A579">
        <v>20220916</v>
      </c>
      <c r="B579" t="s">
        <v>771</v>
      </c>
      <c r="C579" t="s">
        <v>279</v>
      </c>
      <c r="D579" t="s">
        <v>259</v>
      </c>
      <c r="E579" s="35">
        <v>0.17899999999999999</v>
      </c>
      <c r="F579" s="35">
        <v>0.22800000000000001</v>
      </c>
      <c r="G579" s="35">
        <v>650</v>
      </c>
    </row>
    <row r="580" spans="1:7" x14ac:dyDescent="0.25">
      <c r="A580">
        <v>20220916</v>
      </c>
      <c r="B580" t="s">
        <v>771</v>
      </c>
      <c r="C580" t="s">
        <v>279</v>
      </c>
      <c r="D580" t="s">
        <v>266</v>
      </c>
      <c r="E580" s="35">
        <v>0.17899999999999999</v>
      </c>
      <c r="F580" s="35">
        <v>0.22800000000000001</v>
      </c>
      <c r="G580" s="35">
        <v>560</v>
      </c>
    </row>
    <row r="581" spans="1:7" x14ac:dyDescent="0.25">
      <c r="A581">
        <v>20220916</v>
      </c>
      <c r="B581" t="s">
        <v>771</v>
      </c>
      <c r="C581" t="s">
        <v>279</v>
      </c>
      <c r="D581" t="s">
        <v>274</v>
      </c>
      <c r="E581" s="35">
        <v>0.17899999999999999</v>
      </c>
      <c r="F581" s="35">
        <v>0.22800000000000001</v>
      </c>
      <c r="G581" s="35">
        <v>480</v>
      </c>
    </row>
    <row r="582" spans="1:7" x14ac:dyDescent="0.25">
      <c r="A582">
        <v>20220916</v>
      </c>
      <c r="B582" t="s">
        <v>771</v>
      </c>
      <c r="C582" t="s">
        <v>279</v>
      </c>
      <c r="D582" t="s">
        <v>280</v>
      </c>
      <c r="E582" s="35">
        <v>0.17899999999999999</v>
      </c>
      <c r="F582" s="35">
        <v>0.22800000000000001</v>
      </c>
      <c r="G582" s="35">
        <v>400</v>
      </c>
    </row>
    <row r="583" spans="1:7" x14ac:dyDescent="0.25">
      <c r="A583">
        <v>20220916</v>
      </c>
      <c r="B583" t="s">
        <v>771</v>
      </c>
      <c r="C583" t="s">
        <v>279</v>
      </c>
      <c r="D583" t="s">
        <v>286</v>
      </c>
      <c r="E583" s="35">
        <v>0.17899999999999999</v>
      </c>
      <c r="F583" s="35">
        <v>0.22800000000000001</v>
      </c>
      <c r="G583" s="35">
        <v>340</v>
      </c>
    </row>
    <row r="584" spans="1:7" x14ac:dyDescent="0.25">
      <c r="A584">
        <v>20220916</v>
      </c>
      <c r="B584" t="s">
        <v>771</v>
      </c>
      <c r="C584" t="s">
        <v>279</v>
      </c>
      <c r="D584" t="s">
        <v>290</v>
      </c>
      <c r="E584" s="35">
        <v>0.17899999999999999</v>
      </c>
      <c r="F584" s="35">
        <v>0.22800000000000001</v>
      </c>
      <c r="G584" s="35">
        <v>280</v>
      </c>
    </row>
    <row r="585" spans="1:7" x14ac:dyDescent="0.25">
      <c r="A585">
        <v>20220916</v>
      </c>
      <c r="B585" t="s">
        <v>771</v>
      </c>
      <c r="C585" t="s">
        <v>285</v>
      </c>
      <c r="D585" t="s">
        <v>187</v>
      </c>
      <c r="E585" s="35">
        <v>0.17899999999999999</v>
      </c>
      <c r="F585" s="35">
        <v>0.22800000000000001</v>
      </c>
      <c r="G585" s="35">
        <v>690</v>
      </c>
    </row>
    <row r="586" spans="1:7" x14ac:dyDescent="0.25">
      <c r="A586">
        <v>20220916</v>
      </c>
      <c r="B586" t="s">
        <v>771</v>
      </c>
      <c r="C586" t="s">
        <v>285</v>
      </c>
      <c r="D586" t="s">
        <v>214</v>
      </c>
      <c r="E586" s="35">
        <v>0.17899999999999999</v>
      </c>
      <c r="F586" s="35">
        <v>0.22800000000000001</v>
      </c>
      <c r="G586" s="35">
        <v>690</v>
      </c>
    </row>
    <row r="587" spans="1:7" x14ac:dyDescent="0.25">
      <c r="A587">
        <v>20220916</v>
      </c>
      <c r="B587" t="s">
        <v>771</v>
      </c>
      <c r="C587" t="s">
        <v>285</v>
      </c>
      <c r="D587" t="s">
        <v>234</v>
      </c>
      <c r="E587" s="35">
        <v>0.17899999999999999</v>
      </c>
      <c r="F587" s="35">
        <v>0.22800000000000001</v>
      </c>
      <c r="G587" s="35">
        <v>690</v>
      </c>
    </row>
    <row r="588" spans="1:7" x14ac:dyDescent="0.25">
      <c r="A588">
        <v>20220916</v>
      </c>
      <c r="B588" t="s">
        <v>771</v>
      </c>
      <c r="C588" t="s">
        <v>285</v>
      </c>
      <c r="D588" t="s">
        <v>243</v>
      </c>
      <c r="E588" s="35">
        <v>0.17899999999999999</v>
      </c>
      <c r="F588" s="35">
        <v>0.22800000000000001</v>
      </c>
      <c r="G588" s="35">
        <v>590</v>
      </c>
    </row>
    <row r="589" spans="1:7" x14ac:dyDescent="0.25">
      <c r="A589">
        <v>20220916</v>
      </c>
      <c r="B589" t="s">
        <v>771</v>
      </c>
      <c r="C589" t="s">
        <v>285</v>
      </c>
      <c r="D589" t="s">
        <v>251</v>
      </c>
      <c r="E589" s="35">
        <v>0.17899999999999999</v>
      </c>
      <c r="F589" s="35">
        <v>0.22800000000000001</v>
      </c>
      <c r="G589" s="35">
        <v>590</v>
      </c>
    </row>
    <row r="590" spans="1:7" x14ac:dyDescent="0.25">
      <c r="A590">
        <v>20220916</v>
      </c>
      <c r="B590" t="s">
        <v>771</v>
      </c>
      <c r="C590" t="s">
        <v>285</v>
      </c>
      <c r="D590" t="s">
        <v>259</v>
      </c>
      <c r="E590" s="35">
        <v>0.17899999999999999</v>
      </c>
      <c r="F590" s="35">
        <v>0.22800000000000001</v>
      </c>
      <c r="G590" s="35">
        <v>510</v>
      </c>
    </row>
    <row r="591" spans="1:7" x14ac:dyDescent="0.25">
      <c r="A591">
        <v>20220916</v>
      </c>
      <c r="B591" t="s">
        <v>771</v>
      </c>
      <c r="C591" t="s">
        <v>285</v>
      </c>
      <c r="D591" t="s">
        <v>266</v>
      </c>
      <c r="E591" s="35">
        <v>0.17899999999999999</v>
      </c>
      <c r="F591" s="35">
        <v>0.22800000000000001</v>
      </c>
      <c r="G591" s="35">
        <v>430</v>
      </c>
    </row>
    <row r="592" spans="1:7" x14ac:dyDescent="0.25">
      <c r="A592">
        <v>20220916</v>
      </c>
      <c r="B592" t="s">
        <v>771</v>
      </c>
      <c r="C592" t="s">
        <v>285</v>
      </c>
      <c r="D592" t="s">
        <v>274</v>
      </c>
      <c r="E592" s="35">
        <v>0.17899999999999999</v>
      </c>
      <c r="F592" s="35">
        <v>0.22800000000000001</v>
      </c>
      <c r="G592" s="35">
        <v>360</v>
      </c>
    </row>
    <row r="593" spans="1:7" x14ac:dyDescent="0.25">
      <c r="A593">
        <v>20220916</v>
      </c>
      <c r="B593" t="s">
        <v>771</v>
      </c>
      <c r="C593" t="s">
        <v>285</v>
      </c>
      <c r="D593" t="s">
        <v>280</v>
      </c>
      <c r="E593" s="35">
        <v>0.17899999999999999</v>
      </c>
      <c r="F593" s="35">
        <v>0.22800000000000001</v>
      </c>
      <c r="G593" s="35">
        <v>290</v>
      </c>
    </row>
    <row r="594" spans="1:7" x14ac:dyDescent="0.25">
      <c r="A594">
        <v>20220916</v>
      </c>
      <c r="B594" t="s">
        <v>771</v>
      </c>
      <c r="C594" t="s">
        <v>285</v>
      </c>
      <c r="D594" t="s">
        <v>286</v>
      </c>
      <c r="E594" s="35">
        <v>0.17899999999999999</v>
      </c>
      <c r="F594" s="35">
        <v>0.22800000000000001</v>
      </c>
      <c r="G594" s="35">
        <v>240</v>
      </c>
    </row>
    <row r="595" spans="1:7" x14ac:dyDescent="0.25">
      <c r="A595">
        <v>20220916</v>
      </c>
      <c r="B595" t="s">
        <v>771</v>
      </c>
      <c r="C595" t="s">
        <v>285</v>
      </c>
      <c r="D595" t="s">
        <v>290</v>
      </c>
      <c r="E595" s="35">
        <v>0.17899999999999999</v>
      </c>
      <c r="F595" s="35">
        <v>0.22800000000000001</v>
      </c>
      <c r="G595" s="35">
        <v>200</v>
      </c>
    </row>
    <row r="596" spans="1:7" x14ac:dyDescent="0.25">
      <c r="A596">
        <v>20220916</v>
      </c>
      <c r="B596" t="s">
        <v>771</v>
      </c>
      <c r="C596" t="s">
        <v>749</v>
      </c>
      <c r="D596" t="s">
        <v>187</v>
      </c>
      <c r="E596" s="35">
        <v>0.17899999999999999</v>
      </c>
      <c r="F596" s="35">
        <v>0.22800000000000001</v>
      </c>
      <c r="G596" s="35">
        <v>690</v>
      </c>
    </row>
    <row r="597" spans="1:7" x14ac:dyDescent="0.25">
      <c r="A597">
        <v>20220916</v>
      </c>
      <c r="B597" t="s">
        <v>771</v>
      </c>
      <c r="C597" t="s">
        <v>749</v>
      </c>
      <c r="D597" t="s">
        <v>214</v>
      </c>
      <c r="E597" s="35">
        <v>0.17899999999999999</v>
      </c>
      <c r="F597" s="35">
        <v>0.22800000000000001</v>
      </c>
      <c r="G597" s="35">
        <v>690</v>
      </c>
    </row>
    <row r="598" spans="1:7" x14ac:dyDescent="0.25">
      <c r="A598">
        <v>20220916</v>
      </c>
      <c r="B598" t="s">
        <v>771</v>
      </c>
      <c r="C598" t="s">
        <v>749</v>
      </c>
      <c r="D598" t="s">
        <v>234</v>
      </c>
      <c r="E598" s="35">
        <v>0.17899999999999999</v>
      </c>
      <c r="F598" s="35">
        <v>0.22800000000000001</v>
      </c>
      <c r="G598" s="35">
        <v>690</v>
      </c>
    </row>
    <row r="599" spans="1:7" x14ac:dyDescent="0.25">
      <c r="A599">
        <v>20220916</v>
      </c>
      <c r="B599" t="s">
        <v>771</v>
      </c>
      <c r="C599" t="s">
        <v>749</v>
      </c>
      <c r="D599" t="s">
        <v>243</v>
      </c>
      <c r="E599" s="35">
        <v>0.17899999999999999</v>
      </c>
      <c r="F599" s="35">
        <v>0.22800000000000001</v>
      </c>
      <c r="G599" s="35">
        <v>590</v>
      </c>
    </row>
    <row r="600" spans="1:7" x14ac:dyDescent="0.25">
      <c r="A600">
        <v>20220916</v>
      </c>
      <c r="B600" t="s">
        <v>771</v>
      </c>
      <c r="C600" t="s">
        <v>749</v>
      </c>
      <c r="D600" t="s">
        <v>251</v>
      </c>
      <c r="E600" s="35">
        <v>0.17899999999999999</v>
      </c>
      <c r="F600" s="35">
        <v>0.22800000000000001</v>
      </c>
      <c r="G600" s="35">
        <v>590</v>
      </c>
    </row>
    <row r="601" spans="1:7" x14ac:dyDescent="0.25">
      <c r="A601">
        <v>20220916</v>
      </c>
      <c r="B601" t="s">
        <v>771</v>
      </c>
      <c r="C601" t="s">
        <v>749</v>
      </c>
      <c r="D601" t="s">
        <v>259</v>
      </c>
      <c r="E601" s="35">
        <v>0.17899999999999999</v>
      </c>
      <c r="F601" s="35">
        <v>0.22800000000000001</v>
      </c>
      <c r="G601" s="35">
        <v>510</v>
      </c>
    </row>
    <row r="602" spans="1:7" x14ac:dyDescent="0.25">
      <c r="A602">
        <v>20220916</v>
      </c>
      <c r="B602" t="s">
        <v>771</v>
      </c>
      <c r="C602" t="s">
        <v>749</v>
      </c>
      <c r="D602" t="s">
        <v>266</v>
      </c>
      <c r="E602" s="35">
        <v>0.17899999999999999</v>
      </c>
      <c r="F602" s="35">
        <v>0.22800000000000001</v>
      </c>
      <c r="G602" s="35">
        <v>430</v>
      </c>
    </row>
    <row r="603" spans="1:7" x14ac:dyDescent="0.25">
      <c r="A603">
        <v>20220916</v>
      </c>
      <c r="B603" t="s">
        <v>771</v>
      </c>
      <c r="C603" t="s">
        <v>749</v>
      </c>
      <c r="D603" t="s">
        <v>274</v>
      </c>
      <c r="E603" s="35">
        <v>0.17899999999999999</v>
      </c>
      <c r="F603" s="35">
        <v>0.22800000000000001</v>
      </c>
      <c r="G603" s="35">
        <v>360</v>
      </c>
    </row>
    <row r="604" spans="1:7" x14ac:dyDescent="0.25">
      <c r="A604">
        <v>20220916</v>
      </c>
      <c r="B604" t="s">
        <v>771</v>
      </c>
      <c r="C604" t="s">
        <v>749</v>
      </c>
      <c r="D604" t="s">
        <v>280</v>
      </c>
      <c r="E604" s="35">
        <v>0.17899999999999999</v>
      </c>
      <c r="F604" s="35">
        <v>0.22800000000000001</v>
      </c>
      <c r="G604" s="35">
        <v>290</v>
      </c>
    </row>
    <row r="605" spans="1:7" x14ac:dyDescent="0.25">
      <c r="A605">
        <v>20220916</v>
      </c>
      <c r="B605" t="s">
        <v>771</v>
      </c>
      <c r="C605" t="s">
        <v>749</v>
      </c>
      <c r="D605" t="s">
        <v>286</v>
      </c>
      <c r="E605" s="35">
        <v>0.17899999999999999</v>
      </c>
      <c r="F605" s="35">
        <v>0.22800000000000001</v>
      </c>
      <c r="G605" s="35">
        <v>240</v>
      </c>
    </row>
    <row r="606" spans="1:7" x14ac:dyDescent="0.25">
      <c r="A606">
        <v>20220916</v>
      </c>
      <c r="B606" t="s">
        <v>771</v>
      </c>
      <c r="C606" t="s">
        <v>749</v>
      </c>
      <c r="D606" t="s">
        <v>290</v>
      </c>
      <c r="E606" s="35">
        <v>0.17899999999999999</v>
      </c>
      <c r="F606" s="35">
        <v>0.22800000000000001</v>
      </c>
      <c r="G606" s="35">
        <v>200</v>
      </c>
    </row>
    <row r="607" spans="1:7" x14ac:dyDescent="0.25">
      <c r="A607">
        <v>20220916</v>
      </c>
      <c r="B607" t="s">
        <v>771</v>
      </c>
      <c r="C607" t="s">
        <v>186</v>
      </c>
      <c r="D607" t="s">
        <v>187</v>
      </c>
      <c r="E607" s="35">
        <v>0.22900000000000001</v>
      </c>
      <c r="F607" s="35">
        <v>0.29799999999999999</v>
      </c>
      <c r="G607" s="35">
        <v>1830</v>
      </c>
    </row>
    <row r="608" spans="1:7" x14ac:dyDescent="0.25">
      <c r="A608">
        <v>20220916</v>
      </c>
      <c r="B608" t="s">
        <v>771</v>
      </c>
      <c r="C608" t="s">
        <v>186</v>
      </c>
      <c r="D608" t="s">
        <v>214</v>
      </c>
      <c r="E608" s="35">
        <v>0.22900000000000001</v>
      </c>
      <c r="F608" s="35">
        <v>0.29799999999999999</v>
      </c>
      <c r="G608" s="35">
        <v>1830</v>
      </c>
    </row>
    <row r="609" spans="1:7" x14ac:dyDescent="0.25">
      <c r="A609">
        <v>20220916</v>
      </c>
      <c r="B609" t="s">
        <v>771</v>
      </c>
      <c r="C609" t="s">
        <v>186</v>
      </c>
      <c r="D609" t="s">
        <v>234</v>
      </c>
      <c r="E609" s="35">
        <v>0.22900000000000001</v>
      </c>
      <c r="F609" s="35">
        <v>0.29799999999999999</v>
      </c>
      <c r="G609" s="35">
        <v>1830</v>
      </c>
    </row>
    <row r="610" spans="1:7" x14ac:dyDescent="0.25">
      <c r="A610">
        <v>20220916</v>
      </c>
      <c r="B610" t="s">
        <v>771</v>
      </c>
      <c r="C610" t="s">
        <v>186</v>
      </c>
      <c r="D610" t="s">
        <v>243</v>
      </c>
      <c r="E610" s="35">
        <v>0.22900000000000001</v>
      </c>
      <c r="F610" s="35">
        <v>0.29799999999999999</v>
      </c>
      <c r="G610" s="35">
        <v>1550</v>
      </c>
    </row>
    <row r="611" spans="1:7" x14ac:dyDescent="0.25">
      <c r="A611">
        <v>20220916</v>
      </c>
      <c r="B611" t="s">
        <v>771</v>
      </c>
      <c r="C611" t="s">
        <v>186</v>
      </c>
      <c r="D611" t="s">
        <v>251</v>
      </c>
      <c r="E611" s="35">
        <v>0.22900000000000001</v>
      </c>
      <c r="F611" s="35">
        <v>0.29799999999999999</v>
      </c>
      <c r="G611" s="35">
        <v>1550</v>
      </c>
    </row>
    <row r="612" spans="1:7" x14ac:dyDescent="0.25">
      <c r="A612">
        <v>20220916</v>
      </c>
      <c r="B612" t="s">
        <v>771</v>
      </c>
      <c r="C612" t="s">
        <v>186</v>
      </c>
      <c r="D612" t="s">
        <v>259</v>
      </c>
      <c r="E612" s="35">
        <v>0.22900000000000001</v>
      </c>
      <c r="F612" s="35">
        <v>0.29799999999999999</v>
      </c>
      <c r="G612" s="35">
        <v>1250</v>
      </c>
    </row>
    <row r="613" spans="1:7" x14ac:dyDescent="0.25">
      <c r="A613">
        <v>20220916</v>
      </c>
      <c r="B613" t="s">
        <v>771</v>
      </c>
      <c r="C613" t="s">
        <v>186</v>
      </c>
      <c r="D613" t="s">
        <v>266</v>
      </c>
      <c r="E613" s="35">
        <v>0.22900000000000001</v>
      </c>
      <c r="F613" s="35">
        <v>0.29799999999999999</v>
      </c>
      <c r="G613" s="35">
        <v>1050</v>
      </c>
    </row>
    <row r="614" spans="1:7" x14ac:dyDescent="0.25">
      <c r="A614">
        <v>20220916</v>
      </c>
      <c r="B614" t="s">
        <v>771</v>
      </c>
      <c r="C614" t="s">
        <v>186</v>
      </c>
      <c r="D614" t="s">
        <v>274</v>
      </c>
      <c r="E614" s="35">
        <v>0.22900000000000001</v>
      </c>
      <c r="F614" s="35">
        <v>0.29799999999999999</v>
      </c>
      <c r="G614" s="35">
        <v>900</v>
      </c>
    </row>
    <row r="615" spans="1:7" x14ac:dyDescent="0.25">
      <c r="A615">
        <v>20220916</v>
      </c>
      <c r="B615" t="s">
        <v>771</v>
      </c>
      <c r="C615" t="s">
        <v>186</v>
      </c>
      <c r="D615" t="s">
        <v>280</v>
      </c>
      <c r="E615" s="35">
        <v>0.22900000000000001</v>
      </c>
      <c r="F615" s="35">
        <v>0.29799999999999999</v>
      </c>
      <c r="G615" s="35">
        <v>760</v>
      </c>
    </row>
    <row r="616" spans="1:7" x14ac:dyDescent="0.25">
      <c r="A616">
        <v>20220916</v>
      </c>
      <c r="B616" t="s">
        <v>771</v>
      </c>
      <c r="C616" t="s">
        <v>186</v>
      </c>
      <c r="D616" t="s">
        <v>286</v>
      </c>
      <c r="E616" s="35">
        <v>0.22900000000000001</v>
      </c>
      <c r="F616" s="35">
        <v>0.29799999999999999</v>
      </c>
      <c r="G616" s="35">
        <v>600</v>
      </c>
    </row>
    <row r="617" spans="1:7" x14ac:dyDescent="0.25">
      <c r="A617">
        <v>20220916</v>
      </c>
      <c r="B617" t="s">
        <v>771</v>
      </c>
      <c r="C617" t="s">
        <v>186</v>
      </c>
      <c r="D617" t="s">
        <v>290</v>
      </c>
      <c r="E617" s="35">
        <v>0.22900000000000001</v>
      </c>
      <c r="F617" s="35">
        <v>0.29799999999999999</v>
      </c>
      <c r="G617" s="35">
        <v>510</v>
      </c>
    </row>
    <row r="618" spans="1:7" x14ac:dyDescent="0.25">
      <c r="A618">
        <v>20220916</v>
      </c>
      <c r="B618" t="s">
        <v>771</v>
      </c>
      <c r="C618" t="s">
        <v>213</v>
      </c>
      <c r="D618" t="s">
        <v>187</v>
      </c>
      <c r="E618" s="35">
        <v>0.22900000000000001</v>
      </c>
      <c r="F618" s="35">
        <v>0.29799999999999999</v>
      </c>
      <c r="G618" s="35">
        <v>1830</v>
      </c>
    </row>
    <row r="619" spans="1:7" x14ac:dyDescent="0.25">
      <c r="A619">
        <v>20220916</v>
      </c>
      <c r="B619" t="s">
        <v>771</v>
      </c>
      <c r="C619" t="s">
        <v>213</v>
      </c>
      <c r="D619" t="s">
        <v>214</v>
      </c>
      <c r="E619" s="35">
        <v>0.22900000000000001</v>
      </c>
      <c r="F619" s="35">
        <v>0.29799999999999999</v>
      </c>
      <c r="G619" s="35">
        <v>1830</v>
      </c>
    </row>
    <row r="620" spans="1:7" x14ac:dyDescent="0.25">
      <c r="A620">
        <v>20220916</v>
      </c>
      <c r="B620" t="s">
        <v>771</v>
      </c>
      <c r="C620" t="s">
        <v>213</v>
      </c>
      <c r="D620" t="s">
        <v>234</v>
      </c>
      <c r="E620" s="35">
        <v>0.22900000000000001</v>
      </c>
      <c r="F620" s="35">
        <v>0.29799999999999999</v>
      </c>
      <c r="G620" s="35">
        <v>1830</v>
      </c>
    </row>
    <row r="621" spans="1:7" x14ac:dyDescent="0.25">
      <c r="A621">
        <v>20220916</v>
      </c>
      <c r="B621" t="s">
        <v>771</v>
      </c>
      <c r="C621" t="s">
        <v>213</v>
      </c>
      <c r="D621" t="s">
        <v>243</v>
      </c>
      <c r="E621" s="35">
        <v>0.22900000000000001</v>
      </c>
      <c r="F621" s="35">
        <v>0.29799999999999999</v>
      </c>
      <c r="G621" s="35">
        <v>1550</v>
      </c>
    </row>
    <row r="622" spans="1:7" x14ac:dyDescent="0.25">
      <c r="A622">
        <v>20220916</v>
      </c>
      <c r="B622" t="s">
        <v>771</v>
      </c>
      <c r="C622" t="s">
        <v>213</v>
      </c>
      <c r="D622" t="s">
        <v>251</v>
      </c>
      <c r="E622" s="35">
        <v>0.22900000000000001</v>
      </c>
      <c r="F622" s="35">
        <v>0.29799999999999999</v>
      </c>
      <c r="G622" s="35">
        <v>1550</v>
      </c>
    </row>
    <row r="623" spans="1:7" x14ac:dyDescent="0.25">
      <c r="A623">
        <v>20220916</v>
      </c>
      <c r="B623" t="s">
        <v>771</v>
      </c>
      <c r="C623" t="s">
        <v>213</v>
      </c>
      <c r="D623" t="s">
        <v>259</v>
      </c>
      <c r="E623" s="35">
        <v>0.22900000000000001</v>
      </c>
      <c r="F623" s="35">
        <v>0.29799999999999999</v>
      </c>
      <c r="G623" s="35">
        <v>1250</v>
      </c>
    </row>
    <row r="624" spans="1:7" x14ac:dyDescent="0.25">
      <c r="A624">
        <v>20220916</v>
      </c>
      <c r="B624" t="s">
        <v>771</v>
      </c>
      <c r="C624" t="s">
        <v>213</v>
      </c>
      <c r="D624" t="s">
        <v>266</v>
      </c>
      <c r="E624" s="35">
        <v>0.22900000000000001</v>
      </c>
      <c r="F624" s="35">
        <v>0.29799999999999999</v>
      </c>
      <c r="G624" s="35">
        <v>1050</v>
      </c>
    </row>
    <row r="625" spans="1:7" x14ac:dyDescent="0.25">
      <c r="A625">
        <v>20220916</v>
      </c>
      <c r="B625" t="s">
        <v>771</v>
      </c>
      <c r="C625" t="s">
        <v>213</v>
      </c>
      <c r="D625" t="s">
        <v>274</v>
      </c>
      <c r="E625" s="35">
        <v>0.22900000000000001</v>
      </c>
      <c r="F625" s="35">
        <v>0.29799999999999999</v>
      </c>
      <c r="G625" s="35">
        <v>900</v>
      </c>
    </row>
    <row r="626" spans="1:7" x14ac:dyDescent="0.25">
      <c r="A626">
        <v>20220916</v>
      </c>
      <c r="B626" t="s">
        <v>771</v>
      </c>
      <c r="C626" t="s">
        <v>213</v>
      </c>
      <c r="D626" t="s">
        <v>280</v>
      </c>
      <c r="E626" s="35">
        <v>0.22900000000000001</v>
      </c>
      <c r="F626" s="35">
        <v>0.29799999999999999</v>
      </c>
      <c r="G626" s="35">
        <v>760</v>
      </c>
    </row>
    <row r="627" spans="1:7" x14ac:dyDescent="0.25">
      <c r="A627">
        <v>20220916</v>
      </c>
      <c r="B627" t="s">
        <v>771</v>
      </c>
      <c r="C627" t="s">
        <v>213</v>
      </c>
      <c r="D627" t="s">
        <v>286</v>
      </c>
      <c r="E627" s="35">
        <v>0.22900000000000001</v>
      </c>
      <c r="F627" s="35">
        <v>0.29799999999999999</v>
      </c>
      <c r="G627" s="35">
        <v>600</v>
      </c>
    </row>
    <row r="628" spans="1:7" x14ac:dyDescent="0.25">
      <c r="A628">
        <v>20220916</v>
      </c>
      <c r="B628" t="s">
        <v>771</v>
      </c>
      <c r="C628" t="s">
        <v>213</v>
      </c>
      <c r="D628" t="s">
        <v>290</v>
      </c>
      <c r="E628" s="35">
        <v>0.22900000000000001</v>
      </c>
      <c r="F628" s="35">
        <v>0.29799999999999999</v>
      </c>
      <c r="G628" s="35">
        <v>510</v>
      </c>
    </row>
    <row r="629" spans="1:7" x14ac:dyDescent="0.25">
      <c r="A629">
        <v>20220916</v>
      </c>
      <c r="B629" t="s">
        <v>771</v>
      </c>
      <c r="C629" t="s">
        <v>233</v>
      </c>
      <c r="D629" t="s">
        <v>187</v>
      </c>
      <c r="E629" s="35">
        <v>0.22900000000000001</v>
      </c>
      <c r="F629" s="35">
        <v>0.29799999999999999</v>
      </c>
      <c r="G629" s="35">
        <v>1830</v>
      </c>
    </row>
    <row r="630" spans="1:7" x14ac:dyDescent="0.25">
      <c r="A630">
        <v>20220916</v>
      </c>
      <c r="B630" t="s">
        <v>771</v>
      </c>
      <c r="C630" t="s">
        <v>233</v>
      </c>
      <c r="D630" t="s">
        <v>214</v>
      </c>
      <c r="E630" s="35">
        <v>0.22900000000000001</v>
      </c>
      <c r="F630" s="35">
        <v>0.29799999999999999</v>
      </c>
      <c r="G630" s="35">
        <v>1830</v>
      </c>
    </row>
    <row r="631" spans="1:7" x14ac:dyDescent="0.25">
      <c r="A631">
        <v>20220916</v>
      </c>
      <c r="B631" t="s">
        <v>771</v>
      </c>
      <c r="C631" t="s">
        <v>233</v>
      </c>
      <c r="D631" t="s">
        <v>234</v>
      </c>
      <c r="E631" s="35">
        <v>0.22900000000000001</v>
      </c>
      <c r="F631" s="35">
        <v>0.29799999999999999</v>
      </c>
      <c r="G631" s="35">
        <v>1830</v>
      </c>
    </row>
    <row r="632" spans="1:7" x14ac:dyDescent="0.25">
      <c r="A632">
        <v>20220916</v>
      </c>
      <c r="B632" t="s">
        <v>771</v>
      </c>
      <c r="C632" t="s">
        <v>233</v>
      </c>
      <c r="D632" t="s">
        <v>243</v>
      </c>
      <c r="E632" s="35">
        <v>0.22900000000000001</v>
      </c>
      <c r="F632" s="35">
        <v>0.29799999999999999</v>
      </c>
      <c r="G632" s="35">
        <v>1550</v>
      </c>
    </row>
    <row r="633" spans="1:7" x14ac:dyDescent="0.25">
      <c r="A633">
        <v>20220916</v>
      </c>
      <c r="B633" t="s">
        <v>771</v>
      </c>
      <c r="C633" t="s">
        <v>233</v>
      </c>
      <c r="D633" t="s">
        <v>251</v>
      </c>
      <c r="E633" s="35">
        <v>0.22900000000000001</v>
      </c>
      <c r="F633" s="35">
        <v>0.29799999999999999</v>
      </c>
      <c r="G633" s="35">
        <v>1550</v>
      </c>
    </row>
    <row r="634" spans="1:7" x14ac:dyDescent="0.25">
      <c r="A634">
        <v>20220916</v>
      </c>
      <c r="B634" t="s">
        <v>771</v>
      </c>
      <c r="C634" t="s">
        <v>233</v>
      </c>
      <c r="D634" t="s">
        <v>259</v>
      </c>
      <c r="E634" s="35">
        <v>0.22900000000000001</v>
      </c>
      <c r="F634" s="35">
        <v>0.29799999999999999</v>
      </c>
      <c r="G634" s="35">
        <v>1250</v>
      </c>
    </row>
    <row r="635" spans="1:7" x14ac:dyDescent="0.25">
      <c r="A635">
        <v>20220916</v>
      </c>
      <c r="B635" t="s">
        <v>771</v>
      </c>
      <c r="C635" t="s">
        <v>233</v>
      </c>
      <c r="D635" t="s">
        <v>266</v>
      </c>
      <c r="E635" s="35">
        <v>0.22900000000000001</v>
      </c>
      <c r="F635" s="35">
        <v>0.29799999999999999</v>
      </c>
      <c r="G635" s="35">
        <v>1050</v>
      </c>
    </row>
    <row r="636" spans="1:7" x14ac:dyDescent="0.25">
      <c r="A636">
        <v>20220916</v>
      </c>
      <c r="B636" t="s">
        <v>771</v>
      </c>
      <c r="C636" t="s">
        <v>233</v>
      </c>
      <c r="D636" t="s">
        <v>274</v>
      </c>
      <c r="E636" s="35">
        <v>0.22900000000000001</v>
      </c>
      <c r="F636" s="35">
        <v>0.29799999999999999</v>
      </c>
      <c r="G636" s="35">
        <v>900</v>
      </c>
    </row>
    <row r="637" spans="1:7" x14ac:dyDescent="0.25">
      <c r="A637">
        <v>20220916</v>
      </c>
      <c r="B637" t="s">
        <v>771</v>
      </c>
      <c r="C637" t="s">
        <v>233</v>
      </c>
      <c r="D637" t="s">
        <v>280</v>
      </c>
      <c r="E637" s="35">
        <v>0.22900000000000001</v>
      </c>
      <c r="F637" s="35">
        <v>0.29799999999999999</v>
      </c>
      <c r="G637" s="35">
        <v>760</v>
      </c>
    </row>
    <row r="638" spans="1:7" x14ac:dyDescent="0.25">
      <c r="A638">
        <v>20220916</v>
      </c>
      <c r="B638" t="s">
        <v>771</v>
      </c>
      <c r="C638" t="s">
        <v>233</v>
      </c>
      <c r="D638" t="s">
        <v>286</v>
      </c>
      <c r="E638" s="35">
        <v>0.22900000000000001</v>
      </c>
      <c r="F638" s="35">
        <v>0.29799999999999999</v>
      </c>
      <c r="G638" s="35">
        <v>600</v>
      </c>
    </row>
    <row r="639" spans="1:7" x14ac:dyDescent="0.25">
      <c r="A639">
        <v>20220916</v>
      </c>
      <c r="B639" t="s">
        <v>771</v>
      </c>
      <c r="C639" t="s">
        <v>233</v>
      </c>
      <c r="D639" t="s">
        <v>290</v>
      </c>
      <c r="E639" s="35">
        <v>0.22900000000000001</v>
      </c>
      <c r="F639" s="35">
        <v>0.29799999999999999</v>
      </c>
      <c r="G639" s="35">
        <v>510</v>
      </c>
    </row>
    <row r="640" spans="1:7" x14ac:dyDescent="0.25">
      <c r="A640">
        <v>20220916</v>
      </c>
      <c r="B640" t="s">
        <v>771</v>
      </c>
      <c r="C640" t="s">
        <v>215</v>
      </c>
      <c r="D640" t="s">
        <v>187</v>
      </c>
      <c r="E640" s="35">
        <v>0.22900000000000001</v>
      </c>
      <c r="F640" s="35">
        <v>0.29799999999999999</v>
      </c>
      <c r="G640" s="35">
        <v>1610</v>
      </c>
    </row>
    <row r="641" spans="1:7" x14ac:dyDescent="0.25">
      <c r="A641">
        <v>20220916</v>
      </c>
      <c r="B641" t="s">
        <v>771</v>
      </c>
      <c r="C641" t="s">
        <v>215</v>
      </c>
      <c r="D641" t="s">
        <v>214</v>
      </c>
      <c r="E641" s="35">
        <v>0.22900000000000001</v>
      </c>
      <c r="F641" s="35">
        <v>0.29799999999999999</v>
      </c>
      <c r="G641" s="35">
        <v>1610</v>
      </c>
    </row>
    <row r="642" spans="1:7" x14ac:dyDescent="0.25">
      <c r="A642">
        <v>20220916</v>
      </c>
      <c r="B642" t="s">
        <v>771</v>
      </c>
      <c r="C642" t="s">
        <v>215</v>
      </c>
      <c r="D642" t="s">
        <v>234</v>
      </c>
      <c r="E642" s="35">
        <v>0.22900000000000001</v>
      </c>
      <c r="F642" s="35">
        <v>0.29799999999999999</v>
      </c>
      <c r="G642" s="35">
        <v>1610</v>
      </c>
    </row>
    <row r="643" spans="1:7" x14ac:dyDescent="0.25">
      <c r="A643">
        <v>20220916</v>
      </c>
      <c r="B643" t="s">
        <v>771</v>
      </c>
      <c r="C643" t="s">
        <v>215</v>
      </c>
      <c r="D643" t="s">
        <v>243</v>
      </c>
      <c r="E643" s="35">
        <v>0.22900000000000001</v>
      </c>
      <c r="F643" s="35">
        <v>0.29799999999999999</v>
      </c>
      <c r="G643" s="35">
        <v>1350</v>
      </c>
    </row>
    <row r="644" spans="1:7" x14ac:dyDescent="0.25">
      <c r="A644">
        <v>20220916</v>
      </c>
      <c r="B644" t="s">
        <v>771</v>
      </c>
      <c r="C644" t="s">
        <v>215</v>
      </c>
      <c r="D644" t="s">
        <v>251</v>
      </c>
      <c r="E644" s="35">
        <v>0.22900000000000001</v>
      </c>
      <c r="F644" s="35">
        <v>0.29799999999999999</v>
      </c>
      <c r="G644" s="35">
        <v>1350</v>
      </c>
    </row>
    <row r="645" spans="1:7" x14ac:dyDescent="0.25">
      <c r="A645">
        <v>20220916</v>
      </c>
      <c r="B645" t="s">
        <v>771</v>
      </c>
      <c r="C645" t="s">
        <v>215</v>
      </c>
      <c r="D645" t="s">
        <v>259</v>
      </c>
      <c r="E645" s="35">
        <v>0.22900000000000001</v>
      </c>
      <c r="F645" s="35">
        <v>0.29799999999999999</v>
      </c>
      <c r="G645" s="35">
        <v>1110</v>
      </c>
    </row>
    <row r="646" spans="1:7" x14ac:dyDescent="0.25">
      <c r="A646">
        <v>20220916</v>
      </c>
      <c r="B646" t="s">
        <v>771</v>
      </c>
      <c r="C646" t="s">
        <v>215</v>
      </c>
      <c r="D646" t="s">
        <v>266</v>
      </c>
      <c r="E646" s="35">
        <v>0.22900000000000001</v>
      </c>
      <c r="F646" s="35">
        <v>0.29799999999999999</v>
      </c>
      <c r="G646" s="35">
        <v>930</v>
      </c>
    </row>
    <row r="647" spans="1:7" x14ac:dyDescent="0.25">
      <c r="A647">
        <v>20220916</v>
      </c>
      <c r="B647" t="s">
        <v>771</v>
      </c>
      <c r="C647" t="s">
        <v>215</v>
      </c>
      <c r="D647" t="s">
        <v>274</v>
      </c>
      <c r="E647" s="35">
        <v>0.22900000000000001</v>
      </c>
      <c r="F647" s="35">
        <v>0.29799999999999999</v>
      </c>
      <c r="G647" s="35">
        <v>800</v>
      </c>
    </row>
    <row r="648" spans="1:7" x14ac:dyDescent="0.25">
      <c r="A648">
        <v>20220916</v>
      </c>
      <c r="B648" t="s">
        <v>771</v>
      </c>
      <c r="C648" t="s">
        <v>215</v>
      </c>
      <c r="D648" t="s">
        <v>280</v>
      </c>
      <c r="E648" s="35">
        <v>0.22900000000000001</v>
      </c>
      <c r="F648" s="35">
        <v>0.29799999999999999</v>
      </c>
      <c r="G648" s="35">
        <v>690</v>
      </c>
    </row>
    <row r="649" spans="1:7" x14ac:dyDescent="0.25">
      <c r="A649">
        <v>20220916</v>
      </c>
      <c r="B649" t="s">
        <v>771</v>
      </c>
      <c r="C649" t="s">
        <v>215</v>
      </c>
      <c r="D649" t="s">
        <v>286</v>
      </c>
      <c r="E649" s="35">
        <v>0.22900000000000001</v>
      </c>
      <c r="F649" s="35">
        <v>0.29799999999999999</v>
      </c>
      <c r="G649" s="35">
        <v>550</v>
      </c>
    </row>
    <row r="650" spans="1:7" x14ac:dyDescent="0.25">
      <c r="A650">
        <v>20220916</v>
      </c>
      <c r="B650" t="s">
        <v>771</v>
      </c>
      <c r="C650" t="s">
        <v>215</v>
      </c>
      <c r="D650" t="s">
        <v>290</v>
      </c>
      <c r="E650" s="35">
        <v>0.22900000000000001</v>
      </c>
      <c r="F650" s="35">
        <v>0.29799999999999999</v>
      </c>
      <c r="G650" s="35">
        <v>460</v>
      </c>
    </row>
    <row r="651" spans="1:7" x14ac:dyDescent="0.25">
      <c r="A651">
        <v>20220916</v>
      </c>
      <c r="B651" t="s">
        <v>771</v>
      </c>
      <c r="C651" t="s">
        <v>250</v>
      </c>
      <c r="D651" t="s">
        <v>187</v>
      </c>
      <c r="E651" s="35">
        <v>0.22900000000000001</v>
      </c>
      <c r="F651" s="35">
        <v>0.29799999999999999</v>
      </c>
      <c r="G651" s="35">
        <v>1610</v>
      </c>
    </row>
    <row r="652" spans="1:7" x14ac:dyDescent="0.25">
      <c r="A652">
        <v>20220916</v>
      </c>
      <c r="B652" t="s">
        <v>771</v>
      </c>
      <c r="C652" t="s">
        <v>250</v>
      </c>
      <c r="D652" t="s">
        <v>214</v>
      </c>
      <c r="E652" s="35">
        <v>0.22900000000000001</v>
      </c>
      <c r="F652" s="35">
        <v>0.29799999999999999</v>
      </c>
      <c r="G652" s="35">
        <v>1610</v>
      </c>
    </row>
    <row r="653" spans="1:7" x14ac:dyDescent="0.25">
      <c r="A653">
        <v>20220916</v>
      </c>
      <c r="B653" t="s">
        <v>771</v>
      </c>
      <c r="C653" t="s">
        <v>250</v>
      </c>
      <c r="D653" t="s">
        <v>234</v>
      </c>
      <c r="E653" s="35">
        <v>0.22900000000000001</v>
      </c>
      <c r="F653" s="35">
        <v>0.29799999999999999</v>
      </c>
      <c r="G653" s="35">
        <v>1610</v>
      </c>
    </row>
    <row r="654" spans="1:7" x14ac:dyDescent="0.25">
      <c r="A654">
        <v>20220916</v>
      </c>
      <c r="B654" t="s">
        <v>771</v>
      </c>
      <c r="C654" t="s">
        <v>250</v>
      </c>
      <c r="D654" t="s">
        <v>243</v>
      </c>
      <c r="E654" s="35">
        <v>0.22900000000000001</v>
      </c>
      <c r="F654" s="35">
        <v>0.29799999999999999</v>
      </c>
      <c r="G654" s="35">
        <v>1350</v>
      </c>
    </row>
    <row r="655" spans="1:7" x14ac:dyDescent="0.25">
      <c r="A655">
        <v>20220916</v>
      </c>
      <c r="B655" t="s">
        <v>771</v>
      </c>
      <c r="C655" t="s">
        <v>250</v>
      </c>
      <c r="D655" t="s">
        <v>251</v>
      </c>
      <c r="E655" s="35">
        <v>0.22900000000000001</v>
      </c>
      <c r="F655" s="35">
        <v>0.29799999999999999</v>
      </c>
      <c r="G655" s="35">
        <v>1350</v>
      </c>
    </row>
    <row r="656" spans="1:7" x14ac:dyDescent="0.25">
      <c r="A656">
        <v>20220916</v>
      </c>
      <c r="B656" t="s">
        <v>771</v>
      </c>
      <c r="C656" t="s">
        <v>250</v>
      </c>
      <c r="D656" t="s">
        <v>259</v>
      </c>
      <c r="E656" s="35">
        <v>0.22900000000000001</v>
      </c>
      <c r="F656" s="35">
        <v>0.29799999999999999</v>
      </c>
      <c r="G656" s="35">
        <v>1110</v>
      </c>
    </row>
    <row r="657" spans="1:7" x14ac:dyDescent="0.25">
      <c r="A657">
        <v>20220916</v>
      </c>
      <c r="B657" t="s">
        <v>771</v>
      </c>
      <c r="C657" t="s">
        <v>250</v>
      </c>
      <c r="D657" t="s">
        <v>266</v>
      </c>
      <c r="E657" s="35">
        <v>0.22900000000000001</v>
      </c>
      <c r="F657" s="35">
        <v>0.29799999999999999</v>
      </c>
      <c r="G657" s="35">
        <v>930</v>
      </c>
    </row>
    <row r="658" spans="1:7" x14ac:dyDescent="0.25">
      <c r="A658">
        <v>20220916</v>
      </c>
      <c r="B658" t="s">
        <v>771</v>
      </c>
      <c r="C658" t="s">
        <v>250</v>
      </c>
      <c r="D658" t="s">
        <v>274</v>
      </c>
      <c r="E658" s="35">
        <v>0.22900000000000001</v>
      </c>
      <c r="F658" s="35">
        <v>0.29799999999999999</v>
      </c>
      <c r="G658" s="35">
        <v>800</v>
      </c>
    </row>
    <row r="659" spans="1:7" x14ac:dyDescent="0.25">
      <c r="A659">
        <v>20220916</v>
      </c>
      <c r="B659" t="s">
        <v>771</v>
      </c>
      <c r="C659" t="s">
        <v>250</v>
      </c>
      <c r="D659" t="s">
        <v>280</v>
      </c>
      <c r="E659" s="35">
        <v>0.22900000000000001</v>
      </c>
      <c r="F659" s="35">
        <v>0.29799999999999999</v>
      </c>
      <c r="G659" s="35">
        <v>690</v>
      </c>
    </row>
    <row r="660" spans="1:7" x14ac:dyDescent="0.25">
      <c r="A660">
        <v>20220916</v>
      </c>
      <c r="B660" t="s">
        <v>771</v>
      </c>
      <c r="C660" t="s">
        <v>250</v>
      </c>
      <c r="D660" t="s">
        <v>286</v>
      </c>
      <c r="E660" s="35">
        <v>0.22900000000000001</v>
      </c>
      <c r="F660" s="35">
        <v>0.29799999999999999</v>
      </c>
      <c r="G660" s="35">
        <v>550</v>
      </c>
    </row>
    <row r="661" spans="1:7" x14ac:dyDescent="0.25">
      <c r="A661">
        <v>20220916</v>
      </c>
      <c r="B661" t="s">
        <v>771</v>
      </c>
      <c r="C661" t="s">
        <v>250</v>
      </c>
      <c r="D661" t="s">
        <v>290</v>
      </c>
      <c r="E661" s="35">
        <v>0.22900000000000001</v>
      </c>
      <c r="F661" s="35">
        <v>0.29799999999999999</v>
      </c>
      <c r="G661" s="35">
        <v>460</v>
      </c>
    </row>
    <row r="662" spans="1:7" x14ac:dyDescent="0.25">
      <c r="A662">
        <v>20220916</v>
      </c>
      <c r="B662" t="s">
        <v>771</v>
      </c>
      <c r="C662" t="s">
        <v>258</v>
      </c>
      <c r="D662" t="s">
        <v>187</v>
      </c>
      <c r="E662" s="35">
        <v>0.22900000000000001</v>
      </c>
      <c r="F662" s="35">
        <v>0.29799999999999999</v>
      </c>
      <c r="G662" s="35">
        <v>1310</v>
      </c>
    </row>
    <row r="663" spans="1:7" x14ac:dyDescent="0.25">
      <c r="A663">
        <v>20220916</v>
      </c>
      <c r="B663" t="s">
        <v>771</v>
      </c>
      <c r="C663" t="s">
        <v>258</v>
      </c>
      <c r="D663" t="s">
        <v>214</v>
      </c>
      <c r="E663" s="35">
        <v>0.22900000000000001</v>
      </c>
      <c r="F663" s="35">
        <v>0.29799999999999999</v>
      </c>
      <c r="G663" s="35">
        <v>1310</v>
      </c>
    </row>
    <row r="664" spans="1:7" x14ac:dyDescent="0.25">
      <c r="A664">
        <v>20220916</v>
      </c>
      <c r="B664" t="s">
        <v>771</v>
      </c>
      <c r="C664" t="s">
        <v>258</v>
      </c>
      <c r="D664" t="s">
        <v>234</v>
      </c>
      <c r="E664" s="35">
        <v>0.22900000000000001</v>
      </c>
      <c r="F664" s="35">
        <v>0.29799999999999999</v>
      </c>
      <c r="G664" s="35">
        <v>1310</v>
      </c>
    </row>
    <row r="665" spans="1:7" x14ac:dyDescent="0.25">
      <c r="A665">
        <v>20220916</v>
      </c>
      <c r="B665" t="s">
        <v>771</v>
      </c>
      <c r="C665" t="s">
        <v>258</v>
      </c>
      <c r="D665" t="s">
        <v>243</v>
      </c>
      <c r="E665" s="35">
        <v>0.22900000000000001</v>
      </c>
      <c r="F665" s="35">
        <v>0.29799999999999999</v>
      </c>
      <c r="G665" s="35">
        <v>1130</v>
      </c>
    </row>
    <row r="666" spans="1:7" x14ac:dyDescent="0.25">
      <c r="A666">
        <v>20220916</v>
      </c>
      <c r="B666" t="s">
        <v>771</v>
      </c>
      <c r="C666" t="s">
        <v>258</v>
      </c>
      <c r="D666" t="s">
        <v>251</v>
      </c>
      <c r="E666" s="35">
        <v>0.22900000000000001</v>
      </c>
      <c r="F666" s="35">
        <v>0.29799999999999999</v>
      </c>
      <c r="G666" s="35">
        <v>1130</v>
      </c>
    </row>
    <row r="667" spans="1:7" x14ac:dyDescent="0.25">
      <c r="A667">
        <v>20220916</v>
      </c>
      <c r="B667" t="s">
        <v>771</v>
      </c>
      <c r="C667" t="s">
        <v>258</v>
      </c>
      <c r="D667" t="s">
        <v>259</v>
      </c>
      <c r="E667" s="35">
        <v>0.22900000000000001</v>
      </c>
      <c r="F667" s="35">
        <v>0.29799999999999999</v>
      </c>
      <c r="G667" s="35">
        <v>950</v>
      </c>
    </row>
    <row r="668" spans="1:7" x14ac:dyDescent="0.25">
      <c r="A668">
        <v>20220916</v>
      </c>
      <c r="B668" t="s">
        <v>771</v>
      </c>
      <c r="C668" t="s">
        <v>258</v>
      </c>
      <c r="D668" t="s">
        <v>266</v>
      </c>
      <c r="E668" s="35">
        <v>0.22900000000000001</v>
      </c>
      <c r="F668" s="35">
        <v>0.29799999999999999</v>
      </c>
      <c r="G668" s="35">
        <v>810</v>
      </c>
    </row>
    <row r="669" spans="1:7" x14ac:dyDescent="0.25">
      <c r="A669">
        <v>20220916</v>
      </c>
      <c r="B669" t="s">
        <v>771</v>
      </c>
      <c r="C669" t="s">
        <v>258</v>
      </c>
      <c r="D669" t="s">
        <v>274</v>
      </c>
      <c r="E669" s="35">
        <v>0.22900000000000001</v>
      </c>
      <c r="F669" s="35">
        <v>0.29799999999999999</v>
      </c>
      <c r="G669" s="35">
        <v>700</v>
      </c>
    </row>
    <row r="670" spans="1:7" x14ac:dyDescent="0.25">
      <c r="A670">
        <v>20220916</v>
      </c>
      <c r="B670" t="s">
        <v>771</v>
      </c>
      <c r="C670" t="s">
        <v>258</v>
      </c>
      <c r="D670" t="s">
        <v>280</v>
      </c>
      <c r="E670" s="35">
        <v>0.22900000000000001</v>
      </c>
      <c r="F670" s="35">
        <v>0.29799999999999999</v>
      </c>
      <c r="G670" s="35">
        <v>600</v>
      </c>
    </row>
    <row r="671" spans="1:7" x14ac:dyDescent="0.25">
      <c r="A671">
        <v>20220916</v>
      </c>
      <c r="B671" t="s">
        <v>771</v>
      </c>
      <c r="C671" t="s">
        <v>258</v>
      </c>
      <c r="D671" t="s">
        <v>286</v>
      </c>
      <c r="E671" s="35">
        <v>0.22900000000000001</v>
      </c>
      <c r="F671" s="35">
        <v>0.29799999999999999</v>
      </c>
      <c r="G671" s="35">
        <v>500</v>
      </c>
    </row>
    <row r="672" spans="1:7" x14ac:dyDescent="0.25">
      <c r="A672">
        <v>20220916</v>
      </c>
      <c r="B672" t="s">
        <v>771</v>
      </c>
      <c r="C672" t="s">
        <v>258</v>
      </c>
      <c r="D672" t="s">
        <v>290</v>
      </c>
      <c r="E672" s="35">
        <v>0.22900000000000001</v>
      </c>
      <c r="F672" s="35">
        <v>0.29799999999999999</v>
      </c>
      <c r="G672" s="35">
        <v>420</v>
      </c>
    </row>
    <row r="673" spans="1:7" x14ac:dyDescent="0.25">
      <c r="A673">
        <v>20220916</v>
      </c>
      <c r="B673" t="s">
        <v>771</v>
      </c>
      <c r="C673" t="s">
        <v>265</v>
      </c>
      <c r="D673" t="s">
        <v>187</v>
      </c>
      <c r="E673" s="35">
        <v>0.22900000000000001</v>
      </c>
      <c r="F673" s="35">
        <v>0.29799999999999999</v>
      </c>
      <c r="G673" s="35">
        <v>1310</v>
      </c>
    </row>
    <row r="674" spans="1:7" x14ac:dyDescent="0.25">
      <c r="A674">
        <v>20220916</v>
      </c>
      <c r="B674" t="s">
        <v>771</v>
      </c>
      <c r="C674" t="s">
        <v>265</v>
      </c>
      <c r="D674" t="s">
        <v>214</v>
      </c>
      <c r="E674" s="35">
        <v>0.22900000000000001</v>
      </c>
      <c r="F674" s="35">
        <v>0.29799999999999999</v>
      </c>
      <c r="G674" s="35">
        <v>1310</v>
      </c>
    </row>
    <row r="675" spans="1:7" x14ac:dyDescent="0.25">
      <c r="A675">
        <v>20220916</v>
      </c>
      <c r="B675" t="s">
        <v>771</v>
      </c>
      <c r="C675" t="s">
        <v>265</v>
      </c>
      <c r="D675" t="s">
        <v>234</v>
      </c>
      <c r="E675" s="35">
        <v>0.22900000000000001</v>
      </c>
      <c r="F675" s="35">
        <v>0.29799999999999999</v>
      </c>
      <c r="G675" s="35">
        <v>1310</v>
      </c>
    </row>
    <row r="676" spans="1:7" x14ac:dyDescent="0.25">
      <c r="A676">
        <v>20220916</v>
      </c>
      <c r="B676" t="s">
        <v>771</v>
      </c>
      <c r="C676" t="s">
        <v>265</v>
      </c>
      <c r="D676" t="s">
        <v>243</v>
      </c>
      <c r="E676" s="35">
        <v>0.22900000000000001</v>
      </c>
      <c r="F676" s="35">
        <v>0.29799999999999999</v>
      </c>
      <c r="G676" s="35">
        <v>1130</v>
      </c>
    </row>
    <row r="677" spans="1:7" x14ac:dyDescent="0.25">
      <c r="A677">
        <v>20220916</v>
      </c>
      <c r="B677" t="s">
        <v>771</v>
      </c>
      <c r="C677" t="s">
        <v>265</v>
      </c>
      <c r="D677" t="s">
        <v>251</v>
      </c>
      <c r="E677" s="35">
        <v>0.22900000000000001</v>
      </c>
      <c r="F677" s="35">
        <v>0.29799999999999999</v>
      </c>
      <c r="G677" s="35">
        <v>1130</v>
      </c>
    </row>
    <row r="678" spans="1:7" x14ac:dyDescent="0.25">
      <c r="A678">
        <v>20220916</v>
      </c>
      <c r="B678" t="s">
        <v>771</v>
      </c>
      <c r="C678" t="s">
        <v>265</v>
      </c>
      <c r="D678" t="s">
        <v>259</v>
      </c>
      <c r="E678" s="35">
        <v>0.22900000000000001</v>
      </c>
      <c r="F678" s="35">
        <v>0.29799999999999999</v>
      </c>
      <c r="G678" s="35">
        <v>950</v>
      </c>
    </row>
    <row r="679" spans="1:7" x14ac:dyDescent="0.25">
      <c r="A679">
        <v>20220916</v>
      </c>
      <c r="B679" t="s">
        <v>771</v>
      </c>
      <c r="C679" t="s">
        <v>265</v>
      </c>
      <c r="D679" t="s">
        <v>266</v>
      </c>
      <c r="E679" s="35">
        <v>0.22900000000000001</v>
      </c>
      <c r="F679" s="35">
        <v>0.29799999999999999</v>
      </c>
      <c r="G679" s="35">
        <v>810</v>
      </c>
    </row>
    <row r="680" spans="1:7" x14ac:dyDescent="0.25">
      <c r="A680">
        <v>20220916</v>
      </c>
      <c r="B680" t="s">
        <v>771</v>
      </c>
      <c r="C680" t="s">
        <v>265</v>
      </c>
      <c r="D680" t="s">
        <v>274</v>
      </c>
      <c r="E680" s="35">
        <v>0.22900000000000001</v>
      </c>
      <c r="F680" s="35">
        <v>0.29799999999999999</v>
      </c>
      <c r="G680" s="35">
        <v>700</v>
      </c>
    </row>
    <row r="681" spans="1:7" x14ac:dyDescent="0.25">
      <c r="A681">
        <v>20220916</v>
      </c>
      <c r="B681" t="s">
        <v>771</v>
      </c>
      <c r="C681" t="s">
        <v>265</v>
      </c>
      <c r="D681" t="s">
        <v>280</v>
      </c>
      <c r="E681" s="35">
        <v>0.22900000000000001</v>
      </c>
      <c r="F681" s="35">
        <v>0.29799999999999999</v>
      </c>
      <c r="G681" s="35">
        <v>600</v>
      </c>
    </row>
    <row r="682" spans="1:7" x14ac:dyDescent="0.25">
      <c r="A682">
        <v>20220916</v>
      </c>
      <c r="B682" t="s">
        <v>771</v>
      </c>
      <c r="C682" t="s">
        <v>265</v>
      </c>
      <c r="D682" t="s">
        <v>286</v>
      </c>
      <c r="E682" s="35">
        <v>0.22900000000000001</v>
      </c>
      <c r="F682" s="35">
        <v>0.29799999999999999</v>
      </c>
      <c r="G682" s="35">
        <v>500</v>
      </c>
    </row>
    <row r="683" spans="1:7" x14ac:dyDescent="0.25">
      <c r="A683">
        <v>20220916</v>
      </c>
      <c r="B683" t="s">
        <v>771</v>
      </c>
      <c r="C683" t="s">
        <v>265</v>
      </c>
      <c r="D683" t="s">
        <v>290</v>
      </c>
      <c r="E683" s="35">
        <v>0.22900000000000001</v>
      </c>
      <c r="F683" s="35">
        <v>0.29799999999999999</v>
      </c>
      <c r="G683" s="35">
        <v>420</v>
      </c>
    </row>
    <row r="684" spans="1:7" x14ac:dyDescent="0.25">
      <c r="A684">
        <v>20220916</v>
      </c>
      <c r="B684" t="s">
        <v>771</v>
      </c>
      <c r="C684" t="s">
        <v>273</v>
      </c>
      <c r="D684" t="s">
        <v>187</v>
      </c>
      <c r="E684" s="35">
        <v>0.22900000000000001</v>
      </c>
      <c r="F684" s="35">
        <v>0.29799999999999999</v>
      </c>
      <c r="G684" s="35">
        <v>1050</v>
      </c>
    </row>
    <row r="685" spans="1:7" x14ac:dyDescent="0.25">
      <c r="A685">
        <v>20220916</v>
      </c>
      <c r="B685" t="s">
        <v>771</v>
      </c>
      <c r="C685" t="s">
        <v>273</v>
      </c>
      <c r="D685" t="s">
        <v>214</v>
      </c>
      <c r="E685" s="35">
        <v>0.22900000000000001</v>
      </c>
      <c r="F685" s="35">
        <v>0.29799999999999999</v>
      </c>
      <c r="G685" s="35">
        <v>1050</v>
      </c>
    </row>
    <row r="686" spans="1:7" x14ac:dyDescent="0.25">
      <c r="A686">
        <v>20220916</v>
      </c>
      <c r="B686" t="s">
        <v>771</v>
      </c>
      <c r="C686" t="s">
        <v>273</v>
      </c>
      <c r="D686" t="s">
        <v>234</v>
      </c>
      <c r="E686" s="35">
        <v>0.22900000000000001</v>
      </c>
      <c r="F686" s="35">
        <v>0.29799999999999999</v>
      </c>
      <c r="G686" s="35">
        <v>1050</v>
      </c>
    </row>
    <row r="687" spans="1:7" x14ac:dyDescent="0.25">
      <c r="A687">
        <v>20220916</v>
      </c>
      <c r="B687" t="s">
        <v>771</v>
      </c>
      <c r="C687" t="s">
        <v>273</v>
      </c>
      <c r="D687" t="s">
        <v>243</v>
      </c>
      <c r="E687" s="35">
        <v>0.22900000000000001</v>
      </c>
      <c r="F687" s="35">
        <v>0.29799999999999999</v>
      </c>
      <c r="G687" s="35">
        <v>910</v>
      </c>
    </row>
    <row r="688" spans="1:7" x14ac:dyDescent="0.25">
      <c r="A688">
        <v>20220916</v>
      </c>
      <c r="B688" t="s">
        <v>771</v>
      </c>
      <c r="C688" t="s">
        <v>273</v>
      </c>
      <c r="D688" t="s">
        <v>251</v>
      </c>
      <c r="E688" s="35">
        <v>0.22900000000000001</v>
      </c>
      <c r="F688" s="35">
        <v>0.29799999999999999</v>
      </c>
      <c r="G688" s="35">
        <v>910</v>
      </c>
    </row>
    <row r="689" spans="1:7" x14ac:dyDescent="0.25">
      <c r="A689">
        <v>20220916</v>
      </c>
      <c r="B689" t="s">
        <v>771</v>
      </c>
      <c r="C689" t="s">
        <v>273</v>
      </c>
      <c r="D689" t="s">
        <v>259</v>
      </c>
      <c r="E689" s="35">
        <v>0.22900000000000001</v>
      </c>
      <c r="F689" s="35">
        <v>0.29799999999999999</v>
      </c>
      <c r="G689" s="35">
        <v>780</v>
      </c>
    </row>
    <row r="690" spans="1:7" x14ac:dyDescent="0.25">
      <c r="A690">
        <v>20220916</v>
      </c>
      <c r="B690" t="s">
        <v>771</v>
      </c>
      <c r="C690" t="s">
        <v>273</v>
      </c>
      <c r="D690" t="s">
        <v>266</v>
      </c>
      <c r="E690" s="35">
        <v>0.22900000000000001</v>
      </c>
      <c r="F690" s="35">
        <v>0.29799999999999999</v>
      </c>
      <c r="G690" s="35">
        <v>670</v>
      </c>
    </row>
    <row r="691" spans="1:7" x14ac:dyDescent="0.25">
      <c r="A691">
        <v>20220916</v>
      </c>
      <c r="B691" t="s">
        <v>771</v>
      </c>
      <c r="C691" t="s">
        <v>273</v>
      </c>
      <c r="D691" t="s">
        <v>274</v>
      </c>
      <c r="E691" s="35">
        <v>0.22900000000000001</v>
      </c>
      <c r="F691" s="35">
        <v>0.29799999999999999</v>
      </c>
      <c r="G691" s="35">
        <v>570</v>
      </c>
    </row>
    <row r="692" spans="1:7" x14ac:dyDescent="0.25">
      <c r="A692">
        <v>20220916</v>
      </c>
      <c r="B692" t="s">
        <v>771</v>
      </c>
      <c r="C692" t="s">
        <v>273</v>
      </c>
      <c r="D692" t="s">
        <v>280</v>
      </c>
      <c r="E692" s="35">
        <v>0.22900000000000001</v>
      </c>
      <c r="F692" s="35">
        <v>0.29799999999999999</v>
      </c>
      <c r="G692" s="35">
        <v>460</v>
      </c>
    </row>
    <row r="693" spans="1:7" x14ac:dyDescent="0.25">
      <c r="A693">
        <v>20220916</v>
      </c>
      <c r="B693" t="s">
        <v>771</v>
      </c>
      <c r="C693" t="s">
        <v>273</v>
      </c>
      <c r="D693" t="s">
        <v>286</v>
      </c>
      <c r="E693" s="35">
        <v>0.22900000000000001</v>
      </c>
      <c r="F693" s="35">
        <v>0.29799999999999999</v>
      </c>
      <c r="G693" s="35">
        <v>370</v>
      </c>
    </row>
    <row r="694" spans="1:7" x14ac:dyDescent="0.25">
      <c r="A694">
        <v>20220916</v>
      </c>
      <c r="B694" t="s">
        <v>771</v>
      </c>
      <c r="C694" t="s">
        <v>273</v>
      </c>
      <c r="D694" t="s">
        <v>290</v>
      </c>
      <c r="E694" s="35">
        <v>0.22900000000000001</v>
      </c>
      <c r="F694" s="35">
        <v>0.29799999999999999</v>
      </c>
      <c r="G694" s="35">
        <v>300</v>
      </c>
    </row>
    <row r="695" spans="1:7" x14ac:dyDescent="0.25">
      <c r="A695">
        <v>20220916</v>
      </c>
      <c r="B695" t="s">
        <v>771</v>
      </c>
      <c r="C695" t="s">
        <v>279</v>
      </c>
      <c r="D695" t="s">
        <v>187</v>
      </c>
      <c r="E695" s="35">
        <v>0.22900000000000001</v>
      </c>
      <c r="F695" s="35">
        <v>0.29799999999999999</v>
      </c>
      <c r="G695" s="35">
        <v>1050</v>
      </c>
    </row>
    <row r="696" spans="1:7" x14ac:dyDescent="0.25">
      <c r="A696">
        <v>20220916</v>
      </c>
      <c r="B696" t="s">
        <v>771</v>
      </c>
      <c r="C696" t="s">
        <v>279</v>
      </c>
      <c r="D696" t="s">
        <v>214</v>
      </c>
      <c r="E696" s="35">
        <v>0.22900000000000001</v>
      </c>
      <c r="F696" s="35">
        <v>0.29799999999999999</v>
      </c>
      <c r="G696" s="35">
        <v>1050</v>
      </c>
    </row>
    <row r="697" spans="1:7" x14ac:dyDescent="0.25">
      <c r="A697">
        <v>20220916</v>
      </c>
      <c r="B697" t="s">
        <v>771</v>
      </c>
      <c r="C697" t="s">
        <v>279</v>
      </c>
      <c r="D697" t="s">
        <v>234</v>
      </c>
      <c r="E697" s="35">
        <v>0.22900000000000001</v>
      </c>
      <c r="F697" s="35">
        <v>0.29799999999999999</v>
      </c>
      <c r="G697" s="35">
        <v>1050</v>
      </c>
    </row>
    <row r="698" spans="1:7" x14ac:dyDescent="0.25">
      <c r="A698">
        <v>20220916</v>
      </c>
      <c r="B698" t="s">
        <v>771</v>
      </c>
      <c r="C698" t="s">
        <v>279</v>
      </c>
      <c r="D698" t="s">
        <v>243</v>
      </c>
      <c r="E698" s="35">
        <v>0.22900000000000001</v>
      </c>
      <c r="F698" s="35">
        <v>0.29799999999999999</v>
      </c>
      <c r="G698" s="35">
        <v>910</v>
      </c>
    </row>
    <row r="699" spans="1:7" x14ac:dyDescent="0.25">
      <c r="A699">
        <v>20220916</v>
      </c>
      <c r="B699" t="s">
        <v>771</v>
      </c>
      <c r="C699" t="s">
        <v>279</v>
      </c>
      <c r="D699" t="s">
        <v>251</v>
      </c>
      <c r="E699" s="35">
        <v>0.22900000000000001</v>
      </c>
      <c r="F699" s="35">
        <v>0.29799999999999999</v>
      </c>
      <c r="G699" s="35">
        <v>910</v>
      </c>
    </row>
    <row r="700" spans="1:7" x14ac:dyDescent="0.25">
      <c r="A700">
        <v>20220916</v>
      </c>
      <c r="B700" t="s">
        <v>771</v>
      </c>
      <c r="C700" t="s">
        <v>279</v>
      </c>
      <c r="D700" t="s">
        <v>259</v>
      </c>
      <c r="E700" s="35">
        <v>0.22900000000000001</v>
      </c>
      <c r="F700" s="35">
        <v>0.29799999999999999</v>
      </c>
      <c r="G700" s="35">
        <v>780</v>
      </c>
    </row>
    <row r="701" spans="1:7" x14ac:dyDescent="0.25">
      <c r="A701">
        <v>20220916</v>
      </c>
      <c r="B701" t="s">
        <v>771</v>
      </c>
      <c r="C701" t="s">
        <v>279</v>
      </c>
      <c r="D701" t="s">
        <v>266</v>
      </c>
      <c r="E701" s="35">
        <v>0.22900000000000001</v>
      </c>
      <c r="F701" s="35">
        <v>0.29799999999999999</v>
      </c>
      <c r="G701" s="35">
        <v>670</v>
      </c>
    </row>
    <row r="702" spans="1:7" x14ac:dyDescent="0.25">
      <c r="A702">
        <v>20220916</v>
      </c>
      <c r="B702" t="s">
        <v>771</v>
      </c>
      <c r="C702" t="s">
        <v>279</v>
      </c>
      <c r="D702" t="s">
        <v>274</v>
      </c>
      <c r="E702" s="35">
        <v>0.22900000000000001</v>
      </c>
      <c r="F702" s="35">
        <v>0.29799999999999999</v>
      </c>
      <c r="G702" s="35">
        <v>570</v>
      </c>
    </row>
    <row r="703" spans="1:7" x14ac:dyDescent="0.25">
      <c r="A703">
        <v>20220916</v>
      </c>
      <c r="B703" t="s">
        <v>771</v>
      </c>
      <c r="C703" t="s">
        <v>279</v>
      </c>
      <c r="D703" t="s">
        <v>280</v>
      </c>
      <c r="E703" s="35">
        <v>0.22900000000000001</v>
      </c>
      <c r="F703" s="35">
        <v>0.29799999999999999</v>
      </c>
      <c r="G703" s="35">
        <v>460</v>
      </c>
    </row>
    <row r="704" spans="1:7" x14ac:dyDescent="0.25">
      <c r="A704">
        <v>20220916</v>
      </c>
      <c r="B704" t="s">
        <v>771</v>
      </c>
      <c r="C704" t="s">
        <v>279</v>
      </c>
      <c r="D704" t="s">
        <v>286</v>
      </c>
      <c r="E704" s="35">
        <v>0.22900000000000001</v>
      </c>
      <c r="F704" s="35">
        <v>0.29799999999999999</v>
      </c>
      <c r="G704" s="35">
        <v>370</v>
      </c>
    </row>
    <row r="705" spans="1:7" x14ac:dyDescent="0.25">
      <c r="A705">
        <v>20220916</v>
      </c>
      <c r="B705" t="s">
        <v>771</v>
      </c>
      <c r="C705" t="s">
        <v>279</v>
      </c>
      <c r="D705" t="s">
        <v>290</v>
      </c>
      <c r="E705" s="35">
        <v>0.22900000000000001</v>
      </c>
      <c r="F705" s="35">
        <v>0.29799999999999999</v>
      </c>
      <c r="G705" s="35">
        <v>300</v>
      </c>
    </row>
    <row r="706" spans="1:7" x14ac:dyDescent="0.25">
      <c r="A706">
        <v>20220916</v>
      </c>
      <c r="B706" t="s">
        <v>771</v>
      </c>
      <c r="C706" t="s">
        <v>285</v>
      </c>
      <c r="D706" t="s">
        <v>187</v>
      </c>
      <c r="E706" s="35">
        <v>0.22900000000000001</v>
      </c>
      <c r="F706" s="35">
        <v>0.29799999999999999</v>
      </c>
      <c r="G706" s="35">
        <v>860</v>
      </c>
    </row>
    <row r="707" spans="1:7" x14ac:dyDescent="0.25">
      <c r="A707">
        <v>20220916</v>
      </c>
      <c r="B707" t="s">
        <v>771</v>
      </c>
      <c r="C707" t="s">
        <v>285</v>
      </c>
      <c r="D707" t="s">
        <v>214</v>
      </c>
      <c r="E707" s="35">
        <v>0.22900000000000001</v>
      </c>
      <c r="F707" s="35">
        <v>0.29799999999999999</v>
      </c>
      <c r="G707" s="35">
        <v>860</v>
      </c>
    </row>
    <row r="708" spans="1:7" x14ac:dyDescent="0.25">
      <c r="A708">
        <v>20220916</v>
      </c>
      <c r="B708" t="s">
        <v>771</v>
      </c>
      <c r="C708" t="s">
        <v>285</v>
      </c>
      <c r="D708" t="s">
        <v>234</v>
      </c>
      <c r="E708" s="35">
        <v>0.22900000000000001</v>
      </c>
      <c r="F708" s="35">
        <v>0.29799999999999999</v>
      </c>
      <c r="G708" s="35">
        <v>860</v>
      </c>
    </row>
    <row r="709" spans="1:7" x14ac:dyDescent="0.25">
      <c r="A709">
        <v>20220916</v>
      </c>
      <c r="B709" t="s">
        <v>771</v>
      </c>
      <c r="C709" t="s">
        <v>285</v>
      </c>
      <c r="D709" t="s">
        <v>243</v>
      </c>
      <c r="E709" s="35">
        <v>0.22900000000000001</v>
      </c>
      <c r="F709" s="35">
        <v>0.29799999999999999</v>
      </c>
      <c r="G709" s="35">
        <v>740</v>
      </c>
    </row>
    <row r="710" spans="1:7" x14ac:dyDescent="0.25">
      <c r="A710">
        <v>20220916</v>
      </c>
      <c r="B710" t="s">
        <v>771</v>
      </c>
      <c r="C710" t="s">
        <v>285</v>
      </c>
      <c r="D710" t="s">
        <v>251</v>
      </c>
      <c r="E710" s="35">
        <v>0.22900000000000001</v>
      </c>
      <c r="F710" s="35">
        <v>0.29799999999999999</v>
      </c>
      <c r="G710" s="35">
        <v>740</v>
      </c>
    </row>
    <row r="711" spans="1:7" x14ac:dyDescent="0.25">
      <c r="A711">
        <v>20220916</v>
      </c>
      <c r="B711" t="s">
        <v>771</v>
      </c>
      <c r="C711" t="s">
        <v>285</v>
      </c>
      <c r="D711" t="s">
        <v>259</v>
      </c>
      <c r="E711" s="35">
        <v>0.22900000000000001</v>
      </c>
      <c r="F711" s="35">
        <v>0.29799999999999999</v>
      </c>
      <c r="G711" s="35">
        <v>620</v>
      </c>
    </row>
    <row r="712" spans="1:7" x14ac:dyDescent="0.25">
      <c r="A712">
        <v>20220916</v>
      </c>
      <c r="B712" t="s">
        <v>771</v>
      </c>
      <c r="C712" t="s">
        <v>285</v>
      </c>
      <c r="D712" t="s">
        <v>266</v>
      </c>
      <c r="E712" s="35">
        <v>0.22900000000000001</v>
      </c>
      <c r="F712" s="35">
        <v>0.29799999999999999</v>
      </c>
      <c r="G712" s="35">
        <v>530</v>
      </c>
    </row>
    <row r="713" spans="1:7" x14ac:dyDescent="0.25">
      <c r="A713">
        <v>20220916</v>
      </c>
      <c r="B713" t="s">
        <v>771</v>
      </c>
      <c r="C713" t="s">
        <v>285</v>
      </c>
      <c r="D713" t="s">
        <v>274</v>
      </c>
      <c r="E713" s="35">
        <v>0.22900000000000001</v>
      </c>
      <c r="F713" s="35">
        <v>0.29799999999999999</v>
      </c>
      <c r="G713" s="35">
        <v>460</v>
      </c>
    </row>
    <row r="714" spans="1:7" x14ac:dyDescent="0.25">
      <c r="A714">
        <v>20220916</v>
      </c>
      <c r="B714" t="s">
        <v>771</v>
      </c>
      <c r="C714" t="s">
        <v>285</v>
      </c>
      <c r="D714" t="s">
        <v>280</v>
      </c>
      <c r="E714" s="35">
        <v>0.22900000000000001</v>
      </c>
      <c r="F714" s="35">
        <v>0.29799999999999999</v>
      </c>
      <c r="G714" s="35">
        <v>360</v>
      </c>
    </row>
    <row r="715" spans="1:7" x14ac:dyDescent="0.25">
      <c r="A715">
        <v>20220916</v>
      </c>
      <c r="B715" t="s">
        <v>771</v>
      </c>
      <c r="C715" t="s">
        <v>285</v>
      </c>
      <c r="D715" t="s">
        <v>286</v>
      </c>
      <c r="E715" s="35">
        <v>0.22900000000000001</v>
      </c>
      <c r="F715" s="35">
        <v>0.29799999999999999</v>
      </c>
      <c r="G715" s="35">
        <v>280</v>
      </c>
    </row>
    <row r="716" spans="1:7" x14ac:dyDescent="0.25">
      <c r="A716">
        <v>20220916</v>
      </c>
      <c r="B716" t="s">
        <v>771</v>
      </c>
      <c r="C716" t="s">
        <v>285</v>
      </c>
      <c r="D716" t="s">
        <v>290</v>
      </c>
      <c r="E716" s="35">
        <v>0.22900000000000001</v>
      </c>
      <c r="F716" s="35">
        <v>0.29799999999999999</v>
      </c>
      <c r="G716" s="35">
        <v>220</v>
      </c>
    </row>
    <row r="717" spans="1:7" x14ac:dyDescent="0.25">
      <c r="A717">
        <v>20220916</v>
      </c>
      <c r="B717" t="s">
        <v>771</v>
      </c>
      <c r="C717" t="s">
        <v>749</v>
      </c>
      <c r="D717" t="s">
        <v>187</v>
      </c>
      <c r="E717" s="35">
        <v>0.22900000000000001</v>
      </c>
      <c r="F717" s="35">
        <v>0.29799999999999999</v>
      </c>
      <c r="G717" s="35">
        <v>860</v>
      </c>
    </row>
    <row r="718" spans="1:7" x14ac:dyDescent="0.25">
      <c r="A718">
        <v>20220916</v>
      </c>
      <c r="B718" t="s">
        <v>771</v>
      </c>
      <c r="C718" t="s">
        <v>749</v>
      </c>
      <c r="D718" t="s">
        <v>214</v>
      </c>
      <c r="E718" s="35">
        <v>0.22900000000000001</v>
      </c>
      <c r="F718" s="35">
        <v>0.29799999999999999</v>
      </c>
      <c r="G718" s="35">
        <v>860</v>
      </c>
    </row>
    <row r="719" spans="1:7" x14ac:dyDescent="0.25">
      <c r="A719">
        <v>20220916</v>
      </c>
      <c r="B719" t="s">
        <v>771</v>
      </c>
      <c r="C719" t="s">
        <v>749</v>
      </c>
      <c r="D719" t="s">
        <v>234</v>
      </c>
      <c r="E719" s="35">
        <v>0.22900000000000001</v>
      </c>
      <c r="F719" s="35">
        <v>0.29799999999999999</v>
      </c>
      <c r="G719" s="35">
        <v>860</v>
      </c>
    </row>
    <row r="720" spans="1:7" x14ac:dyDescent="0.25">
      <c r="A720">
        <v>20220916</v>
      </c>
      <c r="B720" t="s">
        <v>771</v>
      </c>
      <c r="C720" t="s">
        <v>749</v>
      </c>
      <c r="D720" t="s">
        <v>243</v>
      </c>
      <c r="E720" s="35">
        <v>0.22900000000000001</v>
      </c>
      <c r="F720" s="35">
        <v>0.29799999999999999</v>
      </c>
      <c r="G720" s="35">
        <v>740</v>
      </c>
    </row>
    <row r="721" spans="1:7" x14ac:dyDescent="0.25">
      <c r="A721">
        <v>20220916</v>
      </c>
      <c r="B721" t="s">
        <v>771</v>
      </c>
      <c r="C721" t="s">
        <v>749</v>
      </c>
      <c r="D721" t="s">
        <v>251</v>
      </c>
      <c r="E721" s="35">
        <v>0.22900000000000001</v>
      </c>
      <c r="F721" s="35">
        <v>0.29799999999999999</v>
      </c>
      <c r="G721" s="35">
        <v>740</v>
      </c>
    </row>
    <row r="722" spans="1:7" x14ac:dyDescent="0.25">
      <c r="A722">
        <v>20220916</v>
      </c>
      <c r="B722" t="s">
        <v>771</v>
      </c>
      <c r="C722" t="s">
        <v>749</v>
      </c>
      <c r="D722" t="s">
        <v>259</v>
      </c>
      <c r="E722" s="35">
        <v>0.22900000000000001</v>
      </c>
      <c r="F722" s="35">
        <v>0.29799999999999999</v>
      </c>
      <c r="G722" s="35">
        <v>620</v>
      </c>
    </row>
    <row r="723" spans="1:7" x14ac:dyDescent="0.25">
      <c r="A723">
        <v>20220916</v>
      </c>
      <c r="B723" t="s">
        <v>771</v>
      </c>
      <c r="C723" t="s">
        <v>749</v>
      </c>
      <c r="D723" t="s">
        <v>266</v>
      </c>
      <c r="E723" s="35">
        <v>0.22900000000000001</v>
      </c>
      <c r="F723" s="35">
        <v>0.29799999999999999</v>
      </c>
      <c r="G723" s="35">
        <v>530</v>
      </c>
    </row>
    <row r="724" spans="1:7" x14ac:dyDescent="0.25">
      <c r="A724">
        <v>20220916</v>
      </c>
      <c r="B724" t="s">
        <v>771</v>
      </c>
      <c r="C724" t="s">
        <v>749</v>
      </c>
      <c r="D724" t="s">
        <v>274</v>
      </c>
      <c r="E724" s="35">
        <v>0.22900000000000001</v>
      </c>
      <c r="F724" s="35">
        <v>0.29799999999999999</v>
      </c>
      <c r="G724" s="35">
        <v>460</v>
      </c>
    </row>
    <row r="725" spans="1:7" x14ac:dyDescent="0.25">
      <c r="A725">
        <v>20220916</v>
      </c>
      <c r="B725" t="s">
        <v>771</v>
      </c>
      <c r="C725" t="s">
        <v>749</v>
      </c>
      <c r="D725" t="s">
        <v>280</v>
      </c>
      <c r="E725" s="35">
        <v>0.22900000000000001</v>
      </c>
      <c r="F725" s="35">
        <v>0.29799999999999999</v>
      </c>
      <c r="G725" s="35">
        <v>360</v>
      </c>
    </row>
    <row r="726" spans="1:7" x14ac:dyDescent="0.25">
      <c r="A726">
        <v>20220916</v>
      </c>
      <c r="B726" t="s">
        <v>771</v>
      </c>
      <c r="C726" t="s">
        <v>749</v>
      </c>
      <c r="D726" t="s">
        <v>286</v>
      </c>
      <c r="E726" s="35">
        <v>0.22900000000000001</v>
      </c>
      <c r="F726" s="35">
        <v>0.29799999999999999</v>
      </c>
      <c r="G726" s="35">
        <v>280</v>
      </c>
    </row>
    <row r="727" spans="1:7" x14ac:dyDescent="0.25">
      <c r="A727">
        <v>20220916</v>
      </c>
      <c r="B727" t="s">
        <v>771</v>
      </c>
      <c r="C727" t="s">
        <v>749</v>
      </c>
      <c r="D727" t="s">
        <v>290</v>
      </c>
      <c r="E727" s="35">
        <v>0.22900000000000001</v>
      </c>
      <c r="F727" s="35">
        <v>0.29799999999999999</v>
      </c>
      <c r="G727" s="35">
        <v>220</v>
      </c>
    </row>
    <row r="728" spans="1:7" x14ac:dyDescent="0.25">
      <c r="A728">
        <v>20220916</v>
      </c>
      <c r="B728" t="s">
        <v>771</v>
      </c>
      <c r="C728" t="s">
        <v>186</v>
      </c>
      <c r="D728" t="s">
        <v>187</v>
      </c>
      <c r="E728" s="35">
        <v>0.29899999999999999</v>
      </c>
      <c r="F728" s="35">
        <v>0.39800000000000002</v>
      </c>
      <c r="G728" s="35">
        <v>3900</v>
      </c>
    </row>
    <row r="729" spans="1:7" x14ac:dyDescent="0.25">
      <c r="A729">
        <v>20220916</v>
      </c>
      <c r="B729" t="s">
        <v>771</v>
      </c>
      <c r="C729" t="s">
        <v>186</v>
      </c>
      <c r="D729" t="s">
        <v>214</v>
      </c>
      <c r="E729" s="35">
        <v>0.29899999999999999</v>
      </c>
      <c r="F729" s="35">
        <v>0.39800000000000002</v>
      </c>
      <c r="G729" s="35">
        <v>3100</v>
      </c>
    </row>
    <row r="730" spans="1:7" x14ac:dyDescent="0.25">
      <c r="A730">
        <v>20220916</v>
      </c>
      <c r="B730" t="s">
        <v>771</v>
      </c>
      <c r="C730" t="s">
        <v>186</v>
      </c>
      <c r="D730" t="s">
        <v>234</v>
      </c>
      <c r="E730" s="35">
        <v>0.29899999999999999</v>
      </c>
      <c r="F730" s="35">
        <v>0.39800000000000002</v>
      </c>
      <c r="G730" s="35">
        <v>2800</v>
      </c>
    </row>
    <row r="731" spans="1:7" x14ac:dyDescent="0.25">
      <c r="A731">
        <v>20220916</v>
      </c>
      <c r="B731" t="s">
        <v>771</v>
      </c>
      <c r="C731" t="s">
        <v>186</v>
      </c>
      <c r="D731" t="s">
        <v>243</v>
      </c>
      <c r="E731" s="35">
        <v>0.29899999999999999</v>
      </c>
      <c r="F731" s="35">
        <v>0.39800000000000002</v>
      </c>
      <c r="G731" s="35">
        <v>2600</v>
      </c>
    </row>
    <row r="732" spans="1:7" x14ac:dyDescent="0.25">
      <c r="A732">
        <v>20220916</v>
      </c>
      <c r="B732" t="s">
        <v>771</v>
      </c>
      <c r="C732" t="s">
        <v>186</v>
      </c>
      <c r="D732" t="s">
        <v>251</v>
      </c>
      <c r="E732" s="35">
        <v>0.29899999999999999</v>
      </c>
      <c r="F732" s="35">
        <v>0.39800000000000002</v>
      </c>
      <c r="G732" s="35">
        <v>2300</v>
      </c>
    </row>
    <row r="733" spans="1:7" x14ac:dyDescent="0.25">
      <c r="A733">
        <v>20220916</v>
      </c>
      <c r="B733" t="s">
        <v>771</v>
      </c>
      <c r="C733" t="s">
        <v>186</v>
      </c>
      <c r="D733" t="s">
        <v>259</v>
      </c>
      <c r="E733" s="35">
        <v>0.29899999999999999</v>
      </c>
      <c r="F733" s="35">
        <v>0.39800000000000002</v>
      </c>
      <c r="G733" s="35">
        <v>2100</v>
      </c>
    </row>
    <row r="734" spans="1:7" x14ac:dyDescent="0.25">
      <c r="A734">
        <v>20220916</v>
      </c>
      <c r="B734" t="s">
        <v>771</v>
      </c>
      <c r="C734" t="s">
        <v>186</v>
      </c>
      <c r="D734" t="s">
        <v>266</v>
      </c>
      <c r="E734" s="35">
        <v>0.29899999999999999</v>
      </c>
      <c r="F734" s="35">
        <v>0.39800000000000002</v>
      </c>
      <c r="G734" s="35">
        <v>1800</v>
      </c>
    </row>
    <row r="735" spans="1:7" x14ac:dyDescent="0.25">
      <c r="A735">
        <v>20220916</v>
      </c>
      <c r="B735" t="s">
        <v>771</v>
      </c>
      <c r="C735" t="s">
        <v>186</v>
      </c>
      <c r="D735" t="s">
        <v>274</v>
      </c>
      <c r="E735" s="35">
        <v>0.29899999999999999</v>
      </c>
      <c r="F735" s="35">
        <v>0.39800000000000002</v>
      </c>
      <c r="G735" s="35">
        <v>1700</v>
      </c>
    </row>
    <row r="736" spans="1:7" x14ac:dyDescent="0.25">
      <c r="A736">
        <v>20220916</v>
      </c>
      <c r="B736" t="s">
        <v>771</v>
      </c>
      <c r="C736" t="s">
        <v>186</v>
      </c>
      <c r="D736" t="s">
        <v>280</v>
      </c>
      <c r="E736" s="35">
        <v>0.29899999999999999</v>
      </c>
      <c r="F736" s="35">
        <v>0.39800000000000002</v>
      </c>
      <c r="G736" s="35">
        <v>1600</v>
      </c>
    </row>
    <row r="737" spans="1:7" x14ac:dyDescent="0.25">
      <c r="A737">
        <v>20220916</v>
      </c>
      <c r="B737" t="s">
        <v>771</v>
      </c>
      <c r="C737" t="s">
        <v>186</v>
      </c>
      <c r="D737" t="s">
        <v>286</v>
      </c>
      <c r="E737" s="35">
        <v>0.29899999999999999</v>
      </c>
      <c r="F737" s="35">
        <v>0.39800000000000002</v>
      </c>
      <c r="G737" s="35">
        <v>1100</v>
      </c>
    </row>
    <row r="738" spans="1:7" x14ac:dyDescent="0.25">
      <c r="A738">
        <v>20220916</v>
      </c>
      <c r="B738" t="s">
        <v>771</v>
      </c>
      <c r="C738" t="s">
        <v>186</v>
      </c>
      <c r="D738" t="s">
        <v>290</v>
      </c>
      <c r="E738" s="35">
        <v>0.29899999999999999</v>
      </c>
      <c r="F738" s="35">
        <v>0.39800000000000002</v>
      </c>
      <c r="G738" s="35">
        <v>700</v>
      </c>
    </row>
    <row r="739" spans="1:7" x14ac:dyDescent="0.25">
      <c r="A739">
        <v>20220916</v>
      </c>
      <c r="B739" t="s">
        <v>771</v>
      </c>
      <c r="C739" t="s">
        <v>213</v>
      </c>
      <c r="D739" t="s">
        <v>187</v>
      </c>
      <c r="E739" s="35">
        <v>0.29899999999999999</v>
      </c>
      <c r="F739" s="35">
        <v>0.39800000000000002</v>
      </c>
      <c r="G739" s="35">
        <v>3100</v>
      </c>
    </row>
    <row r="740" spans="1:7" x14ac:dyDescent="0.25">
      <c r="A740">
        <v>20220916</v>
      </c>
      <c r="B740" t="s">
        <v>771</v>
      </c>
      <c r="C740" t="s">
        <v>213</v>
      </c>
      <c r="D740" t="s">
        <v>214</v>
      </c>
      <c r="E740" s="35">
        <v>0.29899999999999999</v>
      </c>
      <c r="F740" s="35">
        <v>0.39800000000000002</v>
      </c>
      <c r="G740" s="35">
        <v>2900</v>
      </c>
    </row>
    <row r="741" spans="1:7" x14ac:dyDescent="0.25">
      <c r="A741">
        <v>20220916</v>
      </c>
      <c r="B741" t="s">
        <v>771</v>
      </c>
      <c r="C741" t="s">
        <v>213</v>
      </c>
      <c r="D741" t="s">
        <v>234</v>
      </c>
      <c r="E741" s="35">
        <v>0.29899999999999999</v>
      </c>
      <c r="F741" s="35">
        <v>0.39800000000000002</v>
      </c>
      <c r="G741" s="35">
        <v>2600</v>
      </c>
    </row>
    <row r="742" spans="1:7" x14ac:dyDescent="0.25">
      <c r="A742">
        <v>20220916</v>
      </c>
      <c r="B742" t="s">
        <v>771</v>
      </c>
      <c r="C742" t="s">
        <v>213</v>
      </c>
      <c r="D742" t="s">
        <v>243</v>
      </c>
      <c r="E742" s="35">
        <v>0.29899999999999999</v>
      </c>
      <c r="F742" s="35">
        <v>0.39800000000000002</v>
      </c>
      <c r="G742" s="35">
        <v>2400</v>
      </c>
    </row>
    <row r="743" spans="1:7" x14ac:dyDescent="0.25">
      <c r="A743">
        <v>20220916</v>
      </c>
      <c r="B743" t="s">
        <v>771</v>
      </c>
      <c r="C743" t="s">
        <v>213</v>
      </c>
      <c r="D743" t="s">
        <v>251</v>
      </c>
      <c r="E743" s="35">
        <v>0.29899999999999999</v>
      </c>
      <c r="F743" s="35">
        <v>0.39800000000000002</v>
      </c>
      <c r="G743" s="35">
        <v>2200</v>
      </c>
    </row>
    <row r="744" spans="1:7" x14ac:dyDescent="0.25">
      <c r="A744">
        <v>20220916</v>
      </c>
      <c r="B744" t="s">
        <v>771</v>
      </c>
      <c r="C744" t="s">
        <v>213</v>
      </c>
      <c r="D744" t="s">
        <v>259</v>
      </c>
      <c r="E744" s="35">
        <v>0.29899999999999999</v>
      </c>
      <c r="F744" s="35">
        <v>0.39800000000000002</v>
      </c>
      <c r="G744" s="35">
        <v>2000</v>
      </c>
    </row>
    <row r="745" spans="1:7" x14ac:dyDescent="0.25">
      <c r="A745">
        <v>20220916</v>
      </c>
      <c r="B745" t="s">
        <v>771</v>
      </c>
      <c r="C745" t="s">
        <v>213</v>
      </c>
      <c r="D745" t="s">
        <v>266</v>
      </c>
      <c r="E745" s="35">
        <v>0.29899999999999999</v>
      </c>
      <c r="F745" s="35">
        <v>0.39800000000000002</v>
      </c>
      <c r="G745" s="35">
        <v>1700</v>
      </c>
    </row>
    <row r="746" spans="1:7" x14ac:dyDescent="0.25">
      <c r="A746">
        <v>20220916</v>
      </c>
      <c r="B746" t="s">
        <v>771</v>
      </c>
      <c r="C746" t="s">
        <v>213</v>
      </c>
      <c r="D746" t="s">
        <v>274</v>
      </c>
      <c r="E746" s="35">
        <v>0.29899999999999999</v>
      </c>
      <c r="F746" s="35">
        <v>0.39800000000000002</v>
      </c>
      <c r="G746" s="35">
        <v>1600</v>
      </c>
    </row>
    <row r="747" spans="1:7" x14ac:dyDescent="0.25">
      <c r="A747">
        <v>20220916</v>
      </c>
      <c r="B747" t="s">
        <v>771</v>
      </c>
      <c r="C747" t="s">
        <v>213</v>
      </c>
      <c r="D747" t="s">
        <v>280</v>
      </c>
      <c r="E747" s="35">
        <v>0.29899999999999999</v>
      </c>
      <c r="F747" s="35">
        <v>0.39800000000000002</v>
      </c>
      <c r="G747" s="35">
        <v>1500</v>
      </c>
    </row>
    <row r="748" spans="1:7" x14ac:dyDescent="0.25">
      <c r="A748">
        <v>20220916</v>
      </c>
      <c r="B748" t="s">
        <v>771</v>
      </c>
      <c r="C748" t="s">
        <v>213</v>
      </c>
      <c r="D748" t="s">
        <v>286</v>
      </c>
      <c r="E748" s="35">
        <v>0.29899999999999999</v>
      </c>
      <c r="F748" s="35">
        <v>0.39800000000000002</v>
      </c>
      <c r="G748" s="35">
        <v>1000</v>
      </c>
    </row>
    <row r="749" spans="1:7" x14ac:dyDescent="0.25">
      <c r="A749">
        <v>20220916</v>
      </c>
      <c r="B749" t="s">
        <v>771</v>
      </c>
      <c r="C749" t="s">
        <v>213</v>
      </c>
      <c r="D749" t="s">
        <v>290</v>
      </c>
      <c r="E749" s="35">
        <v>0.29899999999999999</v>
      </c>
      <c r="F749" s="35">
        <v>0.39800000000000002</v>
      </c>
      <c r="G749" s="35">
        <v>600</v>
      </c>
    </row>
    <row r="750" spans="1:7" x14ac:dyDescent="0.25">
      <c r="A750">
        <v>20220916</v>
      </c>
      <c r="B750" t="s">
        <v>771</v>
      </c>
      <c r="C750" t="s">
        <v>233</v>
      </c>
      <c r="D750" t="s">
        <v>187</v>
      </c>
      <c r="E750" s="35">
        <v>0.29899999999999999</v>
      </c>
      <c r="F750" s="35">
        <v>0.39800000000000002</v>
      </c>
      <c r="G750" s="35">
        <v>2900</v>
      </c>
    </row>
    <row r="751" spans="1:7" x14ac:dyDescent="0.25">
      <c r="A751">
        <v>20220916</v>
      </c>
      <c r="B751" t="s">
        <v>771</v>
      </c>
      <c r="C751" t="s">
        <v>233</v>
      </c>
      <c r="D751" t="s">
        <v>214</v>
      </c>
      <c r="E751" s="35">
        <v>0.29899999999999999</v>
      </c>
      <c r="F751" s="35">
        <v>0.39800000000000002</v>
      </c>
      <c r="G751" s="35">
        <v>2700</v>
      </c>
    </row>
    <row r="752" spans="1:7" x14ac:dyDescent="0.25">
      <c r="A752">
        <v>20220916</v>
      </c>
      <c r="B752" t="s">
        <v>771</v>
      </c>
      <c r="C752" t="s">
        <v>233</v>
      </c>
      <c r="D752" t="s">
        <v>234</v>
      </c>
      <c r="E752" s="35">
        <v>0.29899999999999999</v>
      </c>
      <c r="F752" s="35">
        <v>0.39800000000000002</v>
      </c>
      <c r="G752" s="35">
        <v>2500</v>
      </c>
    </row>
    <row r="753" spans="1:7" x14ac:dyDescent="0.25">
      <c r="A753">
        <v>20220916</v>
      </c>
      <c r="B753" t="s">
        <v>771</v>
      </c>
      <c r="C753" t="s">
        <v>233</v>
      </c>
      <c r="D753" t="s">
        <v>243</v>
      </c>
      <c r="E753" s="35">
        <v>0.29899999999999999</v>
      </c>
      <c r="F753" s="35">
        <v>0.39800000000000002</v>
      </c>
      <c r="G753" s="35">
        <v>2300</v>
      </c>
    </row>
    <row r="754" spans="1:7" x14ac:dyDescent="0.25">
      <c r="A754">
        <v>20220916</v>
      </c>
      <c r="B754" t="s">
        <v>771</v>
      </c>
      <c r="C754" t="s">
        <v>233</v>
      </c>
      <c r="D754" t="s">
        <v>251</v>
      </c>
      <c r="E754" s="35">
        <v>0.29899999999999999</v>
      </c>
      <c r="F754" s="35">
        <v>0.39800000000000002</v>
      </c>
      <c r="G754" s="35">
        <v>2100</v>
      </c>
    </row>
    <row r="755" spans="1:7" x14ac:dyDescent="0.25">
      <c r="A755">
        <v>20220916</v>
      </c>
      <c r="B755" t="s">
        <v>771</v>
      </c>
      <c r="C755" t="s">
        <v>233</v>
      </c>
      <c r="D755" t="s">
        <v>259</v>
      </c>
      <c r="E755" s="35">
        <v>0.29899999999999999</v>
      </c>
      <c r="F755" s="35">
        <v>0.39800000000000002</v>
      </c>
      <c r="G755" s="35">
        <v>1900</v>
      </c>
    </row>
    <row r="756" spans="1:7" x14ac:dyDescent="0.25">
      <c r="A756">
        <v>20220916</v>
      </c>
      <c r="B756" t="s">
        <v>771</v>
      </c>
      <c r="C756" t="s">
        <v>233</v>
      </c>
      <c r="D756" t="s">
        <v>266</v>
      </c>
      <c r="E756" s="35">
        <v>0.29899999999999999</v>
      </c>
      <c r="F756" s="35">
        <v>0.39800000000000002</v>
      </c>
      <c r="G756" s="35">
        <v>1600</v>
      </c>
    </row>
    <row r="757" spans="1:7" x14ac:dyDescent="0.25">
      <c r="A757">
        <v>20220916</v>
      </c>
      <c r="B757" t="s">
        <v>771</v>
      </c>
      <c r="C757" t="s">
        <v>233</v>
      </c>
      <c r="D757" t="s">
        <v>274</v>
      </c>
      <c r="E757" s="35">
        <v>0.29899999999999999</v>
      </c>
      <c r="F757" s="35">
        <v>0.39800000000000002</v>
      </c>
      <c r="G757" s="35">
        <v>1500</v>
      </c>
    </row>
    <row r="758" spans="1:7" x14ac:dyDescent="0.25">
      <c r="A758">
        <v>20220916</v>
      </c>
      <c r="B758" t="s">
        <v>771</v>
      </c>
      <c r="C758" t="s">
        <v>233</v>
      </c>
      <c r="D758" t="s">
        <v>280</v>
      </c>
      <c r="E758" s="35">
        <v>0.29899999999999999</v>
      </c>
      <c r="F758" s="35">
        <v>0.39800000000000002</v>
      </c>
      <c r="G758" s="35">
        <v>1400</v>
      </c>
    </row>
    <row r="759" spans="1:7" x14ac:dyDescent="0.25">
      <c r="A759">
        <v>20220916</v>
      </c>
      <c r="B759" t="s">
        <v>771</v>
      </c>
      <c r="C759" t="s">
        <v>233</v>
      </c>
      <c r="D759" t="s">
        <v>286</v>
      </c>
      <c r="E759" s="35">
        <v>0.29899999999999999</v>
      </c>
      <c r="F759" s="35">
        <v>0.39800000000000002</v>
      </c>
      <c r="G759" s="35">
        <v>1000</v>
      </c>
    </row>
    <row r="760" spans="1:7" x14ac:dyDescent="0.25">
      <c r="A760">
        <v>20220916</v>
      </c>
      <c r="B760" t="s">
        <v>771</v>
      </c>
      <c r="C760" t="s">
        <v>233</v>
      </c>
      <c r="D760" t="s">
        <v>290</v>
      </c>
      <c r="E760" s="35">
        <v>0.29899999999999999</v>
      </c>
      <c r="F760" s="35">
        <v>0.39800000000000002</v>
      </c>
      <c r="G760" s="35">
        <v>600</v>
      </c>
    </row>
    <row r="761" spans="1:7" x14ac:dyDescent="0.25">
      <c r="A761">
        <v>20220916</v>
      </c>
      <c r="B761" t="s">
        <v>771</v>
      </c>
      <c r="C761" t="s">
        <v>215</v>
      </c>
      <c r="D761" t="s">
        <v>187</v>
      </c>
      <c r="E761" s="35">
        <v>0.29899999999999999</v>
      </c>
      <c r="F761" s="35">
        <v>0.39800000000000002</v>
      </c>
      <c r="G761" s="35">
        <v>2600</v>
      </c>
    </row>
    <row r="762" spans="1:7" x14ac:dyDescent="0.25">
      <c r="A762">
        <v>20220916</v>
      </c>
      <c r="B762" t="s">
        <v>771</v>
      </c>
      <c r="C762" t="s">
        <v>215</v>
      </c>
      <c r="D762" t="s">
        <v>214</v>
      </c>
      <c r="E762" s="35">
        <v>0.29899999999999999</v>
      </c>
      <c r="F762" s="35">
        <v>0.39800000000000002</v>
      </c>
      <c r="G762" s="35">
        <v>2500</v>
      </c>
    </row>
    <row r="763" spans="1:7" x14ac:dyDescent="0.25">
      <c r="A763">
        <v>20220916</v>
      </c>
      <c r="B763" t="s">
        <v>771</v>
      </c>
      <c r="C763" t="s">
        <v>215</v>
      </c>
      <c r="D763" t="s">
        <v>234</v>
      </c>
      <c r="E763" s="35">
        <v>0.29899999999999999</v>
      </c>
      <c r="F763" s="35">
        <v>0.39800000000000002</v>
      </c>
      <c r="G763" s="35">
        <v>2300</v>
      </c>
    </row>
    <row r="764" spans="1:7" x14ac:dyDescent="0.25">
      <c r="A764">
        <v>20220916</v>
      </c>
      <c r="B764" t="s">
        <v>771</v>
      </c>
      <c r="C764" t="s">
        <v>215</v>
      </c>
      <c r="D764" t="s">
        <v>243</v>
      </c>
      <c r="E764" s="35">
        <v>0.29899999999999999</v>
      </c>
      <c r="F764" s="35">
        <v>0.39800000000000002</v>
      </c>
      <c r="G764" s="35">
        <v>2200</v>
      </c>
    </row>
    <row r="765" spans="1:7" x14ac:dyDescent="0.25">
      <c r="A765">
        <v>20220916</v>
      </c>
      <c r="B765" t="s">
        <v>771</v>
      </c>
      <c r="C765" t="s">
        <v>215</v>
      </c>
      <c r="D765" t="s">
        <v>251</v>
      </c>
      <c r="E765" s="35">
        <v>0.29899999999999999</v>
      </c>
      <c r="F765" s="35">
        <v>0.39800000000000002</v>
      </c>
      <c r="G765" s="35">
        <v>2000</v>
      </c>
    </row>
    <row r="766" spans="1:7" x14ac:dyDescent="0.25">
      <c r="A766">
        <v>20220916</v>
      </c>
      <c r="B766" t="s">
        <v>771</v>
      </c>
      <c r="C766" t="s">
        <v>215</v>
      </c>
      <c r="D766" t="s">
        <v>259</v>
      </c>
      <c r="E766" s="35">
        <v>0.29899999999999999</v>
      </c>
      <c r="F766" s="35">
        <v>0.39800000000000002</v>
      </c>
      <c r="G766" s="35">
        <v>1800</v>
      </c>
    </row>
    <row r="767" spans="1:7" x14ac:dyDescent="0.25">
      <c r="A767">
        <v>20220916</v>
      </c>
      <c r="B767" t="s">
        <v>771</v>
      </c>
      <c r="C767" t="s">
        <v>215</v>
      </c>
      <c r="D767" t="s">
        <v>266</v>
      </c>
      <c r="E767" s="35">
        <v>0.29899999999999999</v>
      </c>
      <c r="F767" s="35">
        <v>0.39800000000000002</v>
      </c>
      <c r="G767" s="35">
        <v>1500</v>
      </c>
    </row>
    <row r="768" spans="1:7" x14ac:dyDescent="0.25">
      <c r="A768">
        <v>20220916</v>
      </c>
      <c r="B768" t="s">
        <v>771</v>
      </c>
      <c r="C768" t="s">
        <v>215</v>
      </c>
      <c r="D768" t="s">
        <v>274</v>
      </c>
      <c r="E768" s="35">
        <v>0.29899999999999999</v>
      </c>
      <c r="F768" s="35">
        <v>0.39800000000000002</v>
      </c>
      <c r="G768" s="35">
        <v>1400</v>
      </c>
    </row>
    <row r="769" spans="1:7" x14ac:dyDescent="0.25">
      <c r="A769">
        <v>20220916</v>
      </c>
      <c r="B769" t="s">
        <v>771</v>
      </c>
      <c r="C769" t="s">
        <v>215</v>
      </c>
      <c r="D769" t="s">
        <v>280</v>
      </c>
      <c r="E769" s="35">
        <v>0.29899999999999999</v>
      </c>
      <c r="F769" s="35">
        <v>0.39800000000000002</v>
      </c>
      <c r="G769" s="35">
        <v>1300</v>
      </c>
    </row>
    <row r="770" spans="1:7" x14ac:dyDescent="0.25">
      <c r="A770">
        <v>20220916</v>
      </c>
      <c r="B770" t="s">
        <v>771</v>
      </c>
      <c r="C770" t="s">
        <v>215</v>
      </c>
      <c r="D770" t="s">
        <v>286</v>
      </c>
      <c r="E770" s="35">
        <v>0.29899999999999999</v>
      </c>
      <c r="F770" s="35">
        <v>0.39800000000000002</v>
      </c>
      <c r="G770" s="35">
        <v>900</v>
      </c>
    </row>
    <row r="771" spans="1:7" x14ac:dyDescent="0.25">
      <c r="A771">
        <v>20220916</v>
      </c>
      <c r="B771" t="s">
        <v>771</v>
      </c>
      <c r="C771" t="s">
        <v>215</v>
      </c>
      <c r="D771" t="s">
        <v>290</v>
      </c>
      <c r="E771" s="35">
        <v>0.29899999999999999</v>
      </c>
      <c r="F771" s="35">
        <v>0.39800000000000002</v>
      </c>
      <c r="G771" s="35">
        <v>500</v>
      </c>
    </row>
    <row r="772" spans="1:7" x14ac:dyDescent="0.25">
      <c r="A772">
        <v>20220916</v>
      </c>
      <c r="B772" t="s">
        <v>771</v>
      </c>
      <c r="C772" t="s">
        <v>250</v>
      </c>
      <c r="D772" t="s">
        <v>187</v>
      </c>
      <c r="E772" s="35">
        <v>0.29899999999999999</v>
      </c>
      <c r="F772" s="35">
        <v>0.39800000000000002</v>
      </c>
      <c r="G772" s="35">
        <v>2400</v>
      </c>
    </row>
    <row r="773" spans="1:7" x14ac:dyDescent="0.25">
      <c r="A773">
        <v>20220916</v>
      </c>
      <c r="B773" t="s">
        <v>771</v>
      </c>
      <c r="C773" t="s">
        <v>250</v>
      </c>
      <c r="D773" t="s">
        <v>214</v>
      </c>
      <c r="E773" s="35">
        <v>0.29899999999999999</v>
      </c>
      <c r="F773" s="35">
        <v>0.39800000000000002</v>
      </c>
      <c r="G773" s="35">
        <v>2300</v>
      </c>
    </row>
    <row r="774" spans="1:7" x14ac:dyDescent="0.25">
      <c r="A774">
        <v>20220916</v>
      </c>
      <c r="B774" t="s">
        <v>771</v>
      </c>
      <c r="C774" t="s">
        <v>250</v>
      </c>
      <c r="D774" t="s">
        <v>234</v>
      </c>
      <c r="E774" s="35">
        <v>0.29899999999999999</v>
      </c>
      <c r="F774" s="35">
        <v>0.39800000000000002</v>
      </c>
      <c r="G774" s="35">
        <v>2200</v>
      </c>
    </row>
    <row r="775" spans="1:7" x14ac:dyDescent="0.25">
      <c r="A775">
        <v>20220916</v>
      </c>
      <c r="B775" t="s">
        <v>771</v>
      </c>
      <c r="C775" t="s">
        <v>250</v>
      </c>
      <c r="D775" t="s">
        <v>243</v>
      </c>
      <c r="E775" s="35">
        <v>0.29899999999999999</v>
      </c>
      <c r="F775" s="35">
        <v>0.39800000000000002</v>
      </c>
      <c r="G775" s="35">
        <v>2100</v>
      </c>
    </row>
    <row r="776" spans="1:7" x14ac:dyDescent="0.25">
      <c r="A776">
        <v>20220916</v>
      </c>
      <c r="B776" t="s">
        <v>771</v>
      </c>
      <c r="C776" t="s">
        <v>250</v>
      </c>
      <c r="D776" t="s">
        <v>251</v>
      </c>
      <c r="E776" s="35">
        <v>0.29899999999999999</v>
      </c>
      <c r="F776" s="35">
        <v>0.39800000000000002</v>
      </c>
      <c r="G776" s="35">
        <v>1900</v>
      </c>
    </row>
    <row r="777" spans="1:7" x14ac:dyDescent="0.25">
      <c r="A777">
        <v>20220916</v>
      </c>
      <c r="B777" t="s">
        <v>771</v>
      </c>
      <c r="C777" t="s">
        <v>250</v>
      </c>
      <c r="D777" t="s">
        <v>259</v>
      </c>
      <c r="E777" s="35">
        <v>0.29899999999999999</v>
      </c>
      <c r="F777" s="35">
        <v>0.39800000000000002</v>
      </c>
      <c r="G777" s="35">
        <v>1700</v>
      </c>
    </row>
    <row r="778" spans="1:7" x14ac:dyDescent="0.25">
      <c r="A778">
        <v>20220916</v>
      </c>
      <c r="B778" t="s">
        <v>771</v>
      </c>
      <c r="C778" t="s">
        <v>250</v>
      </c>
      <c r="D778" t="s">
        <v>266</v>
      </c>
      <c r="E778" s="35">
        <v>0.29899999999999999</v>
      </c>
      <c r="F778" s="35">
        <v>0.39800000000000002</v>
      </c>
      <c r="G778" s="35">
        <v>1400</v>
      </c>
    </row>
    <row r="779" spans="1:7" x14ac:dyDescent="0.25">
      <c r="A779">
        <v>20220916</v>
      </c>
      <c r="B779" t="s">
        <v>771</v>
      </c>
      <c r="C779" t="s">
        <v>250</v>
      </c>
      <c r="D779" t="s">
        <v>274</v>
      </c>
      <c r="E779" s="35">
        <v>0.29899999999999999</v>
      </c>
      <c r="F779" s="35">
        <v>0.39800000000000002</v>
      </c>
      <c r="G779" s="35">
        <v>1200</v>
      </c>
    </row>
    <row r="780" spans="1:7" x14ac:dyDescent="0.25">
      <c r="A780">
        <v>20220916</v>
      </c>
      <c r="B780" t="s">
        <v>771</v>
      </c>
      <c r="C780" t="s">
        <v>250</v>
      </c>
      <c r="D780" t="s">
        <v>280</v>
      </c>
      <c r="E780" s="35">
        <v>0.29899999999999999</v>
      </c>
      <c r="F780" s="35">
        <v>0.39800000000000002</v>
      </c>
      <c r="G780" s="35">
        <v>1100</v>
      </c>
    </row>
    <row r="781" spans="1:7" x14ac:dyDescent="0.25">
      <c r="A781">
        <v>20220916</v>
      </c>
      <c r="B781" t="s">
        <v>771</v>
      </c>
      <c r="C781" t="s">
        <v>250</v>
      </c>
      <c r="D781" t="s">
        <v>286</v>
      </c>
      <c r="E781" s="35">
        <v>0.29899999999999999</v>
      </c>
      <c r="F781" s="35">
        <v>0.39800000000000002</v>
      </c>
      <c r="G781" s="35">
        <v>800</v>
      </c>
    </row>
    <row r="782" spans="1:7" x14ac:dyDescent="0.25">
      <c r="A782">
        <v>20220916</v>
      </c>
      <c r="B782" t="s">
        <v>771</v>
      </c>
      <c r="C782" t="s">
        <v>250</v>
      </c>
      <c r="D782" t="s">
        <v>290</v>
      </c>
      <c r="E782" s="35">
        <v>0.29899999999999999</v>
      </c>
      <c r="F782" s="35">
        <v>0.39800000000000002</v>
      </c>
      <c r="G782" s="35">
        <v>500</v>
      </c>
    </row>
    <row r="783" spans="1:7" x14ac:dyDescent="0.25">
      <c r="A783">
        <v>20220916</v>
      </c>
      <c r="B783" t="s">
        <v>771</v>
      </c>
      <c r="C783" t="s">
        <v>258</v>
      </c>
      <c r="D783" t="s">
        <v>187</v>
      </c>
      <c r="E783" s="35">
        <v>0.29899999999999999</v>
      </c>
      <c r="F783" s="35">
        <v>0.39800000000000002</v>
      </c>
      <c r="G783" s="35">
        <v>2200</v>
      </c>
    </row>
    <row r="784" spans="1:7" x14ac:dyDescent="0.25">
      <c r="A784">
        <v>20220916</v>
      </c>
      <c r="B784" t="s">
        <v>771</v>
      </c>
      <c r="C784" t="s">
        <v>258</v>
      </c>
      <c r="D784" t="s">
        <v>214</v>
      </c>
      <c r="E784" s="35">
        <v>0.29899999999999999</v>
      </c>
      <c r="F784" s="35">
        <v>0.39800000000000002</v>
      </c>
      <c r="G784" s="35">
        <v>2100</v>
      </c>
    </row>
    <row r="785" spans="1:7" x14ac:dyDescent="0.25">
      <c r="A785">
        <v>20220916</v>
      </c>
      <c r="B785" t="s">
        <v>771</v>
      </c>
      <c r="C785" t="s">
        <v>258</v>
      </c>
      <c r="D785" t="s">
        <v>234</v>
      </c>
      <c r="E785" s="35">
        <v>0.29899999999999999</v>
      </c>
      <c r="F785" s="35">
        <v>0.39800000000000002</v>
      </c>
      <c r="G785" s="35">
        <v>2000</v>
      </c>
    </row>
    <row r="786" spans="1:7" x14ac:dyDescent="0.25">
      <c r="A786">
        <v>20220916</v>
      </c>
      <c r="B786" t="s">
        <v>771</v>
      </c>
      <c r="C786" t="s">
        <v>258</v>
      </c>
      <c r="D786" t="s">
        <v>243</v>
      </c>
      <c r="E786" s="35">
        <v>0.29899999999999999</v>
      </c>
      <c r="F786" s="35">
        <v>0.39800000000000002</v>
      </c>
      <c r="G786" s="35">
        <v>1900</v>
      </c>
    </row>
    <row r="787" spans="1:7" x14ac:dyDescent="0.25">
      <c r="A787">
        <v>20220916</v>
      </c>
      <c r="B787" t="s">
        <v>771</v>
      </c>
      <c r="C787" t="s">
        <v>258</v>
      </c>
      <c r="D787" t="s">
        <v>251</v>
      </c>
      <c r="E787" s="35">
        <v>0.29899999999999999</v>
      </c>
      <c r="F787" s="35">
        <v>0.39800000000000002</v>
      </c>
      <c r="G787" s="35">
        <v>1700</v>
      </c>
    </row>
    <row r="788" spans="1:7" x14ac:dyDescent="0.25">
      <c r="A788">
        <v>20220916</v>
      </c>
      <c r="B788" t="s">
        <v>771</v>
      </c>
      <c r="C788" t="s">
        <v>258</v>
      </c>
      <c r="D788" t="s">
        <v>259</v>
      </c>
      <c r="E788" s="35">
        <v>0.29899999999999999</v>
      </c>
      <c r="F788" s="35">
        <v>0.39800000000000002</v>
      </c>
      <c r="G788" s="35">
        <v>1500</v>
      </c>
    </row>
    <row r="789" spans="1:7" x14ac:dyDescent="0.25">
      <c r="A789">
        <v>20220916</v>
      </c>
      <c r="B789" t="s">
        <v>771</v>
      </c>
      <c r="C789" t="s">
        <v>258</v>
      </c>
      <c r="D789" t="s">
        <v>266</v>
      </c>
      <c r="E789" s="35">
        <v>0.29899999999999999</v>
      </c>
      <c r="F789" s="35">
        <v>0.39800000000000002</v>
      </c>
      <c r="G789" s="35">
        <v>1300</v>
      </c>
    </row>
    <row r="790" spans="1:7" x14ac:dyDescent="0.25">
      <c r="A790">
        <v>20220916</v>
      </c>
      <c r="B790" t="s">
        <v>771</v>
      </c>
      <c r="C790" t="s">
        <v>258</v>
      </c>
      <c r="D790" t="s">
        <v>274</v>
      </c>
      <c r="E790" s="35">
        <v>0.29899999999999999</v>
      </c>
      <c r="F790" s="35">
        <v>0.39800000000000002</v>
      </c>
      <c r="G790" s="35">
        <v>1000</v>
      </c>
    </row>
    <row r="791" spans="1:7" x14ac:dyDescent="0.25">
      <c r="A791">
        <v>20220916</v>
      </c>
      <c r="B791" t="s">
        <v>771</v>
      </c>
      <c r="C791" t="s">
        <v>258</v>
      </c>
      <c r="D791" t="s">
        <v>280</v>
      </c>
      <c r="E791" s="35">
        <v>0.29899999999999999</v>
      </c>
      <c r="F791" s="35">
        <v>0.39800000000000002</v>
      </c>
      <c r="G791" s="35">
        <v>900</v>
      </c>
    </row>
    <row r="792" spans="1:7" x14ac:dyDescent="0.25">
      <c r="A792">
        <v>20220916</v>
      </c>
      <c r="B792" t="s">
        <v>771</v>
      </c>
      <c r="C792" t="s">
        <v>258</v>
      </c>
      <c r="D792" t="s">
        <v>286</v>
      </c>
      <c r="E792" s="35">
        <v>0.29899999999999999</v>
      </c>
      <c r="F792" s="35">
        <v>0.39800000000000002</v>
      </c>
      <c r="G792" s="35">
        <v>700</v>
      </c>
    </row>
    <row r="793" spans="1:7" x14ac:dyDescent="0.25">
      <c r="A793">
        <v>20220916</v>
      </c>
      <c r="B793" t="s">
        <v>771</v>
      </c>
      <c r="C793" t="s">
        <v>258</v>
      </c>
      <c r="D793" t="s">
        <v>290</v>
      </c>
      <c r="E793" s="35">
        <v>0.29899999999999999</v>
      </c>
      <c r="F793" s="35">
        <v>0.39800000000000002</v>
      </c>
      <c r="G793" s="35">
        <v>500</v>
      </c>
    </row>
    <row r="794" spans="1:7" x14ac:dyDescent="0.25">
      <c r="A794">
        <v>20220916</v>
      </c>
      <c r="B794" t="s">
        <v>771</v>
      </c>
      <c r="C794" t="s">
        <v>265</v>
      </c>
      <c r="D794" t="s">
        <v>187</v>
      </c>
      <c r="E794" s="35">
        <v>0.29899999999999999</v>
      </c>
      <c r="F794" s="35">
        <v>0.39800000000000002</v>
      </c>
      <c r="G794" s="35">
        <v>1900</v>
      </c>
    </row>
    <row r="795" spans="1:7" x14ac:dyDescent="0.25">
      <c r="A795">
        <v>20220916</v>
      </c>
      <c r="B795" t="s">
        <v>771</v>
      </c>
      <c r="C795" t="s">
        <v>265</v>
      </c>
      <c r="D795" t="s">
        <v>214</v>
      </c>
      <c r="E795" s="35">
        <v>0.29899999999999999</v>
      </c>
      <c r="F795" s="35">
        <v>0.39800000000000002</v>
      </c>
      <c r="G795" s="35">
        <v>1800</v>
      </c>
    </row>
    <row r="796" spans="1:7" x14ac:dyDescent="0.25">
      <c r="A796">
        <v>20220916</v>
      </c>
      <c r="B796" t="s">
        <v>771</v>
      </c>
      <c r="C796" t="s">
        <v>265</v>
      </c>
      <c r="D796" t="s">
        <v>234</v>
      </c>
      <c r="E796" s="35">
        <v>0.29899999999999999</v>
      </c>
      <c r="F796" s="35">
        <v>0.39800000000000002</v>
      </c>
      <c r="G796" s="35">
        <v>1700</v>
      </c>
    </row>
    <row r="797" spans="1:7" x14ac:dyDescent="0.25">
      <c r="A797">
        <v>20220916</v>
      </c>
      <c r="B797" t="s">
        <v>771</v>
      </c>
      <c r="C797" t="s">
        <v>265</v>
      </c>
      <c r="D797" t="s">
        <v>243</v>
      </c>
      <c r="E797" s="35">
        <v>0.29899999999999999</v>
      </c>
      <c r="F797" s="35">
        <v>0.39800000000000002</v>
      </c>
      <c r="G797" s="35">
        <v>1600</v>
      </c>
    </row>
    <row r="798" spans="1:7" x14ac:dyDescent="0.25">
      <c r="A798">
        <v>20220916</v>
      </c>
      <c r="B798" t="s">
        <v>771</v>
      </c>
      <c r="C798" t="s">
        <v>265</v>
      </c>
      <c r="D798" t="s">
        <v>251</v>
      </c>
      <c r="E798" s="35">
        <v>0.29899999999999999</v>
      </c>
      <c r="F798" s="35">
        <v>0.39800000000000002</v>
      </c>
      <c r="G798" s="35">
        <v>1500</v>
      </c>
    </row>
    <row r="799" spans="1:7" x14ac:dyDescent="0.25">
      <c r="A799">
        <v>20220916</v>
      </c>
      <c r="B799" t="s">
        <v>771</v>
      </c>
      <c r="C799" t="s">
        <v>265</v>
      </c>
      <c r="D799" t="s">
        <v>259</v>
      </c>
      <c r="E799" s="35">
        <v>0.29899999999999999</v>
      </c>
      <c r="F799" s="35">
        <v>0.39800000000000002</v>
      </c>
      <c r="G799" s="35">
        <v>1300</v>
      </c>
    </row>
    <row r="800" spans="1:7" x14ac:dyDescent="0.25">
      <c r="A800">
        <v>20220916</v>
      </c>
      <c r="B800" t="s">
        <v>771</v>
      </c>
      <c r="C800" t="s">
        <v>265</v>
      </c>
      <c r="D800" t="s">
        <v>266</v>
      </c>
      <c r="E800" s="35">
        <v>0.29899999999999999</v>
      </c>
      <c r="F800" s="35">
        <v>0.39800000000000002</v>
      </c>
      <c r="G800" s="35">
        <v>1100</v>
      </c>
    </row>
    <row r="801" spans="1:7" x14ac:dyDescent="0.25">
      <c r="A801">
        <v>20220916</v>
      </c>
      <c r="B801" t="s">
        <v>771</v>
      </c>
      <c r="C801" t="s">
        <v>265</v>
      </c>
      <c r="D801" t="s">
        <v>274</v>
      </c>
      <c r="E801" s="35">
        <v>0.29899999999999999</v>
      </c>
      <c r="F801" s="35">
        <v>0.39800000000000002</v>
      </c>
      <c r="G801" s="35">
        <v>900</v>
      </c>
    </row>
    <row r="802" spans="1:7" x14ac:dyDescent="0.25">
      <c r="A802">
        <v>20220916</v>
      </c>
      <c r="B802" t="s">
        <v>771</v>
      </c>
      <c r="C802" t="s">
        <v>265</v>
      </c>
      <c r="D802" t="s">
        <v>280</v>
      </c>
      <c r="E802" s="35">
        <v>0.29899999999999999</v>
      </c>
      <c r="F802" s="35">
        <v>0.39800000000000002</v>
      </c>
      <c r="G802" s="35">
        <v>800</v>
      </c>
    </row>
    <row r="803" spans="1:7" x14ac:dyDescent="0.25">
      <c r="A803">
        <v>20220916</v>
      </c>
      <c r="B803" t="s">
        <v>771</v>
      </c>
      <c r="C803" t="s">
        <v>265</v>
      </c>
      <c r="D803" t="s">
        <v>286</v>
      </c>
      <c r="E803" s="35">
        <v>0.29899999999999999</v>
      </c>
      <c r="F803" s="35">
        <v>0.39800000000000002</v>
      </c>
      <c r="G803" s="35">
        <v>700</v>
      </c>
    </row>
    <row r="804" spans="1:7" x14ac:dyDescent="0.25">
      <c r="A804">
        <v>20220916</v>
      </c>
      <c r="B804" t="s">
        <v>771</v>
      </c>
      <c r="C804" t="s">
        <v>265</v>
      </c>
      <c r="D804" t="s">
        <v>290</v>
      </c>
      <c r="E804" s="35">
        <v>0.29899999999999999</v>
      </c>
      <c r="F804" s="35">
        <v>0.39800000000000002</v>
      </c>
      <c r="G804" s="35">
        <v>400</v>
      </c>
    </row>
    <row r="805" spans="1:7" x14ac:dyDescent="0.25">
      <c r="A805">
        <v>20220916</v>
      </c>
      <c r="B805" t="s">
        <v>771</v>
      </c>
      <c r="C805" t="s">
        <v>273</v>
      </c>
      <c r="D805" t="s">
        <v>187</v>
      </c>
      <c r="E805" s="35">
        <v>0.29899999999999999</v>
      </c>
      <c r="F805" s="35">
        <v>0.39800000000000002</v>
      </c>
      <c r="G805" s="35">
        <v>1700</v>
      </c>
    </row>
    <row r="806" spans="1:7" x14ac:dyDescent="0.25">
      <c r="A806">
        <v>20220916</v>
      </c>
      <c r="B806" t="s">
        <v>771</v>
      </c>
      <c r="C806" t="s">
        <v>273</v>
      </c>
      <c r="D806" t="s">
        <v>214</v>
      </c>
      <c r="E806" s="35">
        <v>0.29899999999999999</v>
      </c>
      <c r="F806" s="35">
        <v>0.39800000000000002</v>
      </c>
      <c r="G806" s="35">
        <v>1600</v>
      </c>
    </row>
    <row r="807" spans="1:7" x14ac:dyDescent="0.25">
      <c r="A807">
        <v>20220916</v>
      </c>
      <c r="B807" t="s">
        <v>771</v>
      </c>
      <c r="C807" t="s">
        <v>273</v>
      </c>
      <c r="D807" t="s">
        <v>234</v>
      </c>
      <c r="E807" s="35">
        <v>0.29899999999999999</v>
      </c>
      <c r="F807" s="35">
        <v>0.39800000000000002</v>
      </c>
      <c r="G807" s="35">
        <v>1500</v>
      </c>
    </row>
    <row r="808" spans="1:7" x14ac:dyDescent="0.25">
      <c r="A808">
        <v>20220916</v>
      </c>
      <c r="B808" t="s">
        <v>771</v>
      </c>
      <c r="C808" t="s">
        <v>273</v>
      </c>
      <c r="D808" t="s">
        <v>243</v>
      </c>
      <c r="E808" s="35">
        <v>0.29899999999999999</v>
      </c>
      <c r="F808" s="35">
        <v>0.39800000000000002</v>
      </c>
      <c r="G808" s="35">
        <v>1400</v>
      </c>
    </row>
    <row r="809" spans="1:7" x14ac:dyDescent="0.25">
      <c r="A809">
        <v>20220916</v>
      </c>
      <c r="B809" t="s">
        <v>771</v>
      </c>
      <c r="C809" t="s">
        <v>273</v>
      </c>
      <c r="D809" t="s">
        <v>251</v>
      </c>
      <c r="E809" s="35">
        <v>0.29899999999999999</v>
      </c>
      <c r="F809" s="35">
        <v>0.39800000000000002</v>
      </c>
      <c r="G809" s="35">
        <v>1300</v>
      </c>
    </row>
    <row r="810" spans="1:7" x14ac:dyDescent="0.25">
      <c r="A810">
        <v>20220916</v>
      </c>
      <c r="B810" t="s">
        <v>771</v>
      </c>
      <c r="C810" t="s">
        <v>273</v>
      </c>
      <c r="D810" t="s">
        <v>259</v>
      </c>
      <c r="E810" s="35">
        <v>0.29899999999999999</v>
      </c>
      <c r="F810" s="35">
        <v>0.39800000000000002</v>
      </c>
      <c r="G810" s="35">
        <v>1100</v>
      </c>
    </row>
    <row r="811" spans="1:7" x14ac:dyDescent="0.25">
      <c r="A811">
        <v>20220916</v>
      </c>
      <c r="B811" t="s">
        <v>771</v>
      </c>
      <c r="C811" t="s">
        <v>273</v>
      </c>
      <c r="D811" t="s">
        <v>266</v>
      </c>
      <c r="E811" s="35">
        <v>0.29899999999999999</v>
      </c>
      <c r="F811" s="35">
        <v>0.39800000000000002</v>
      </c>
      <c r="G811" s="35">
        <v>900</v>
      </c>
    </row>
    <row r="812" spans="1:7" x14ac:dyDescent="0.25">
      <c r="A812">
        <v>20220916</v>
      </c>
      <c r="B812" t="s">
        <v>771</v>
      </c>
      <c r="C812" t="s">
        <v>273</v>
      </c>
      <c r="D812" t="s">
        <v>274</v>
      </c>
      <c r="E812" s="35">
        <v>0.29899999999999999</v>
      </c>
      <c r="F812" s="35">
        <v>0.39800000000000002</v>
      </c>
      <c r="G812" s="35">
        <v>800</v>
      </c>
    </row>
    <row r="813" spans="1:7" x14ac:dyDescent="0.25">
      <c r="A813">
        <v>20220916</v>
      </c>
      <c r="B813" t="s">
        <v>771</v>
      </c>
      <c r="C813" t="s">
        <v>273</v>
      </c>
      <c r="D813" t="s">
        <v>280</v>
      </c>
      <c r="E813" s="35">
        <v>0.29899999999999999</v>
      </c>
      <c r="F813" s="35">
        <v>0.39800000000000002</v>
      </c>
      <c r="G813" s="35">
        <v>700</v>
      </c>
    </row>
    <row r="814" spans="1:7" x14ac:dyDescent="0.25">
      <c r="A814">
        <v>20220916</v>
      </c>
      <c r="B814" t="s">
        <v>771</v>
      </c>
      <c r="C814" t="s">
        <v>273</v>
      </c>
      <c r="D814" t="s">
        <v>286</v>
      </c>
      <c r="E814" s="35">
        <v>0.29899999999999999</v>
      </c>
      <c r="F814" s="35">
        <v>0.39800000000000002</v>
      </c>
      <c r="G814" s="35">
        <v>600</v>
      </c>
    </row>
    <row r="815" spans="1:7" x14ac:dyDescent="0.25">
      <c r="A815">
        <v>20220916</v>
      </c>
      <c r="B815" t="s">
        <v>771</v>
      </c>
      <c r="C815" t="s">
        <v>273</v>
      </c>
      <c r="D815" t="s">
        <v>290</v>
      </c>
      <c r="E815" s="35">
        <v>0.29899999999999999</v>
      </c>
      <c r="F815" s="35">
        <v>0.39800000000000002</v>
      </c>
      <c r="G815" s="35">
        <v>400</v>
      </c>
    </row>
    <row r="816" spans="1:7" x14ac:dyDescent="0.25">
      <c r="A816">
        <v>20220916</v>
      </c>
      <c r="B816" t="s">
        <v>771</v>
      </c>
      <c r="C816" t="s">
        <v>279</v>
      </c>
      <c r="D816" t="s">
        <v>187</v>
      </c>
      <c r="E816" s="35">
        <v>0.29899999999999999</v>
      </c>
      <c r="F816" s="35">
        <v>0.39800000000000002</v>
      </c>
      <c r="G816" s="35">
        <v>1500</v>
      </c>
    </row>
    <row r="817" spans="1:7" x14ac:dyDescent="0.25">
      <c r="A817">
        <v>20220916</v>
      </c>
      <c r="B817" t="s">
        <v>771</v>
      </c>
      <c r="C817" t="s">
        <v>279</v>
      </c>
      <c r="D817" t="s">
        <v>214</v>
      </c>
      <c r="E817" s="35">
        <v>0.29899999999999999</v>
      </c>
      <c r="F817" s="35">
        <v>0.39800000000000002</v>
      </c>
      <c r="G817" s="35">
        <v>1400</v>
      </c>
    </row>
    <row r="818" spans="1:7" x14ac:dyDescent="0.25">
      <c r="A818">
        <v>20220916</v>
      </c>
      <c r="B818" t="s">
        <v>771</v>
      </c>
      <c r="C818" t="s">
        <v>279</v>
      </c>
      <c r="D818" t="s">
        <v>234</v>
      </c>
      <c r="E818" s="35">
        <v>0.29899999999999999</v>
      </c>
      <c r="F818" s="35">
        <v>0.39800000000000002</v>
      </c>
      <c r="G818" s="35">
        <v>1300</v>
      </c>
    </row>
    <row r="819" spans="1:7" x14ac:dyDescent="0.25">
      <c r="A819">
        <v>20220916</v>
      </c>
      <c r="B819" t="s">
        <v>771</v>
      </c>
      <c r="C819" t="s">
        <v>279</v>
      </c>
      <c r="D819" t="s">
        <v>243</v>
      </c>
      <c r="E819" s="35">
        <v>0.29899999999999999</v>
      </c>
      <c r="F819" s="35">
        <v>0.39800000000000002</v>
      </c>
      <c r="G819" s="35">
        <v>1200</v>
      </c>
    </row>
    <row r="820" spans="1:7" x14ac:dyDescent="0.25">
      <c r="A820">
        <v>20220916</v>
      </c>
      <c r="B820" t="s">
        <v>771</v>
      </c>
      <c r="C820" t="s">
        <v>279</v>
      </c>
      <c r="D820" t="s">
        <v>251</v>
      </c>
      <c r="E820" s="35">
        <v>0.29899999999999999</v>
      </c>
      <c r="F820" s="35">
        <v>0.39800000000000002</v>
      </c>
      <c r="G820" s="35">
        <v>1100</v>
      </c>
    </row>
    <row r="821" spans="1:7" x14ac:dyDescent="0.25">
      <c r="A821">
        <v>20220916</v>
      </c>
      <c r="B821" t="s">
        <v>771</v>
      </c>
      <c r="C821" t="s">
        <v>279</v>
      </c>
      <c r="D821" t="s">
        <v>259</v>
      </c>
      <c r="E821" s="35">
        <v>0.29899999999999999</v>
      </c>
      <c r="F821" s="35">
        <v>0.39800000000000002</v>
      </c>
      <c r="G821" s="35">
        <v>900</v>
      </c>
    </row>
    <row r="822" spans="1:7" x14ac:dyDescent="0.25">
      <c r="A822">
        <v>20220916</v>
      </c>
      <c r="B822" t="s">
        <v>771</v>
      </c>
      <c r="C822" t="s">
        <v>279</v>
      </c>
      <c r="D822" t="s">
        <v>266</v>
      </c>
      <c r="E822" s="35">
        <v>0.29899999999999999</v>
      </c>
      <c r="F822" s="35">
        <v>0.39800000000000002</v>
      </c>
      <c r="G822" s="35">
        <v>800</v>
      </c>
    </row>
    <row r="823" spans="1:7" x14ac:dyDescent="0.25">
      <c r="A823">
        <v>20220916</v>
      </c>
      <c r="B823" t="s">
        <v>771</v>
      </c>
      <c r="C823" t="s">
        <v>279</v>
      </c>
      <c r="D823" t="s">
        <v>274</v>
      </c>
      <c r="E823" s="35">
        <v>0.29899999999999999</v>
      </c>
      <c r="F823" s="35">
        <v>0.39800000000000002</v>
      </c>
      <c r="G823" s="35">
        <v>700</v>
      </c>
    </row>
    <row r="824" spans="1:7" x14ac:dyDescent="0.25">
      <c r="A824">
        <v>20220916</v>
      </c>
      <c r="B824" t="s">
        <v>771</v>
      </c>
      <c r="C824" t="s">
        <v>279</v>
      </c>
      <c r="D824" t="s">
        <v>280</v>
      </c>
      <c r="E824" s="35">
        <v>0.29899999999999999</v>
      </c>
      <c r="F824" s="35">
        <v>0.39800000000000002</v>
      </c>
      <c r="G824" s="35">
        <v>600</v>
      </c>
    </row>
    <row r="825" spans="1:7" x14ac:dyDescent="0.25">
      <c r="A825">
        <v>20220916</v>
      </c>
      <c r="B825" t="s">
        <v>771</v>
      </c>
      <c r="C825" t="s">
        <v>279</v>
      </c>
      <c r="D825" t="s">
        <v>286</v>
      </c>
      <c r="E825" s="35">
        <v>0.29899999999999999</v>
      </c>
      <c r="F825" s="35">
        <v>0.39800000000000002</v>
      </c>
      <c r="G825" s="35">
        <v>500</v>
      </c>
    </row>
    <row r="826" spans="1:7" x14ac:dyDescent="0.25">
      <c r="A826">
        <v>20220916</v>
      </c>
      <c r="B826" t="s">
        <v>771</v>
      </c>
      <c r="C826" t="s">
        <v>279</v>
      </c>
      <c r="D826" t="s">
        <v>290</v>
      </c>
      <c r="E826" s="35">
        <v>0.29899999999999999</v>
      </c>
      <c r="F826" s="35">
        <v>0.39800000000000002</v>
      </c>
      <c r="G826" s="35">
        <v>300</v>
      </c>
    </row>
    <row r="827" spans="1:7" x14ac:dyDescent="0.25">
      <c r="A827">
        <v>20220916</v>
      </c>
      <c r="B827" t="s">
        <v>771</v>
      </c>
      <c r="C827" t="s">
        <v>285</v>
      </c>
      <c r="D827" t="s">
        <v>187</v>
      </c>
      <c r="E827" s="35">
        <v>0.29899999999999999</v>
      </c>
      <c r="F827" s="35">
        <v>0.39800000000000002</v>
      </c>
      <c r="G827" s="35">
        <v>1300</v>
      </c>
    </row>
    <row r="828" spans="1:7" x14ac:dyDescent="0.25">
      <c r="A828">
        <v>20220916</v>
      </c>
      <c r="B828" t="s">
        <v>771</v>
      </c>
      <c r="C828" t="s">
        <v>285</v>
      </c>
      <c r="D828" t="s">
        <v>214</v>
      </c>
      <c r="E828" s="35">
        <v>0.29899999999999999</v>
      </c>
      <c r="F828" s="35">
        <v>0.39800000000000002</v>
      </c>
      <c r="G828" s="35">
        <v>1200</v>
      </c>
    </row>
    <row r="829" spans="1:7" x14ac:dyDescent="0.25">
      <c r="A829">
        <v>20220916</v>
      </c>
      <c r="B829" t="s">
        <v>771</v>
      </c>
      <c r="C829" t="s">
        <v>285</v>
      </c>
      <c r="D829" t="s">
        <v>234</v>
      </c>
      <c r="E829" s="35">
        <v>0.29899999999999999</v>
      </c>
      <c r="F829" s="35">
        <v>0.39800000000000002</v>
      </c>
      <c r="G829" s="35">
        <v>1100</v>
      </c>
    </row>
    <row r="830" spans="1:7" x14ac:dyDescent="0.25">
      <c r="A830">
        <v>20220916</v>
      </c>
      <c r="B830" t="s">
        <v>771</v>
      </c>
      <c r="C830" t="s">
        <v>285</v>
      </c>
      <c r="D830" t="s">
        <v>243</v>
      </c>
      <c r="E830" s="35">
        <v>0.29899999999999999</v>
      </c>
      <c r="F830" s="35">
        <v>0.39800000000000002</v>
      </c>
      <c r="G830" s="35">
        <v>1000</v>
      </c>
    </row>
    <row r="831" spans="1:7" x14ac:dyDescent="0.25">
      <c r="A831">
        <v>20220916</v>
      </c>
      <c r="B831" t="s">
        <v>771</v>
      </c>
      <c r="C831" t="s">
        <v>285</v>
      </c>
      <c r="D831" t="s">
        <v>251</v>
      </c>
      <c r="E831" s="35">
        <v>0.29899999999999999</v>
      </c>
      <c r="F831" s="35">
        <v>0.39800000000000002</v>
      </c>
      <c r="G831" s="35">
        <v>900</v>
      </c>
    </row>
    <row r="832" spans="1:7" x14ac:dyDescent="0.25">
      <c r="A832">
        <v>20220916</v>
      </c>
      <c r="B832" t="s">
        <v>771</v>
      </c>
      <c r="C832" t="s">
        <v>285</v>
      </c>
      <c r="D832" t="s">
        <v>259</v>
      </c>
      <c r="E832" s="35">
        <v>0.29899999999999999</v>
      </c>
      <c r="F832" s="35">
        <v>0.39800000000000002</v>
      </c>
      <c r="G832" s="35">
        <v>800</v>
      </c>
    </row>
    <row r="833" spans="1:7" x14ac:dyDescent="0.25">
      <c r="A833">
        <v>20220916</v>
      </c>
      <c r="B833" t="s">
        <v>771</v>
      </c>
      <c r="C833" t="s">
        <v>285</v>
      </c>
      <c r="D833" t="s">
        <v>266</v>
      </c>
      <c r="E833" s="35">
        <v>0.29899999999999999</v>
      </c>
      <c r="F833" s="35">
        <v>0.39800000000000002</v>
      </c>
      <c r="G833" s="35">
        <v>700</v>
      </c>
    </row>
    <row r="834" spans="1:7" x14ac:dyDescent="0.25">
      <c r="A834">
        <v>20220916</v>
      </c>
      <c r="B834" t="s">
        <v>771</v>
      </c>
      <c r="C834" t="s">
        <v>285</v>
      </c>
      <c r="D834" t="s">
        <v>274</v>
      </c>
      <c r="E834" s="35">
        <v>0.29899999999999999</v>
      </c>
      <c r="F834" s="35">
        <v>0.39800000000000002</v>
      </c>
      <c r="G834" s="35">
        <v>600</v>
      </c>
    </row>
    <row r="835" spans="1:7" x14ac:dyDescent="0.25">
      <c r="A835">
        <v>20220916</v>
      </c>
      <c r="B835" t="s">
        <v>771</v>
      </c>
      <c r="C835" t="s">
        <v>285</v>
      </c>
      <c r="D835" t="s">
        <v>280</v>
      </c>
      <c r="E835" s="35">
        <v>0.29899999999999999</v>
      </c>
      <c r="F835" s="35">
        <v>0.39800000000000002</v>
      </c>
      <c r="G835" s="35">
        <v>500</v>
      </c>
    </row>
    <row r="836" spans="1:7" x14ac:dyDescent="0.25">
      <c r="A836">
        <v>20220916</v>
      </c>
      <c r="B836" t="s">
        <v>771</v>
      </c>
      <c r="C836" t="s">
        <v>285</v>
      </c>
      <c r="D836" t="s">
        <v>286</v>
      </c>
      <c r="E836" s="35">
        <v>0.29899999999999999</v>
      </c>
      <c r="F836" s="35">
        <v>0.39800000000000002</v>
      </c>
      <c r="G836" s="35">
        <v>400</v>
      </c>
    </row>
    <row r="837" spans="1:7" x14ac:dyDescent="0.25">
      <c r="A837">
        <v>20220916</v>
      </c>
      <c r="B837" t="s">
        <v>771</v>
      </c>
      <c r="C837" t="s">
        <v>285</v>
      </c>
      <c r="D837" t="s">
        <v>290</v>
      </c>
      <c r="E837" s="35">
        <v>0.29899999999999999</v>
      </c>
      <c r="F837" s="35">
        <v>0.39800000000000002</v>
      </c>
      <c r="G837" s="35">
        <v>300</v>
      </c>
    </row>
    <row r="838" spans="1:7" x14ac:dyDescent="0.25">
      <c r="A838">
        <v>20220916</v>
      </c>
      <c r="B838" t="s">
        <v>771</v>
      </c>
      <c r="C838" t="s">
        <v>186</v>
      </c>
      <c r="D838" t="s">
        <v>187</v>
      </c>
      <c r="E838" s="35">
        <v>0.39900000000000002</v>
      </c>
      <c r="F838" s="35">
        <v>0.498</v>
      </c>
      <c r="G838" s="35">
        <v>4600</v>
      </c>
    </row>
    <row r="839" spans="1:7" x14ac:dyDescent="0.25">
      <c r="A839">
        <v>20220916</v>
      </c>
      <c r="B839" t="s">
        <v>771</v>
      </c>
      <c r="C839" t="s">
        <v>186</v>
      </c>
      <c r="D839" t="s">
        <v>214</v>
      </c>
      <c r="E839" s="35">
        <v>0.39900000000000002</v>
      </c>
      <c r="F839" s="35">
        <v>0.498</v>
      </c>
      <c r="G839" s="35">
        <v>3800</v>
      </c>
    </row>
    <row r="840" spans="1:7" x14ac:dyDescent="0.25">
      <c r="A840">
        <v>20220916</v>
      </c>
      <c r="B840" t="s">
        <v>771</v>
      </c>
      <c r="C840" t="s">
        <v>186</v>
      </c>
      <c r="D840" t="s">
        <v>234</v>
      </c>
      <c r="E840" s="35">
        <v>0.39900000000000002</v>
      </c>
      <c r="F840" s="35">
        <v>0.498</v>
      </c>
      <c r="G840" s="35">
        <v>3500</v>
      </c>
    </row>
    <row r="841" spans="1:7" x14ac:dyDescent="0.25">
      <c r="A841">
        <v>20220916</v>
      </c>
      <c r="B841" t="s">
        <v>771</v>
      </c>
      <c r="C841" t="s">
        <v>186</v>
      </c>
      <c r="D841" t="s">
        <v>243</v>
      </c>
      <c r="E841" s="35">
        <v>0.39900000000000002</v>
      </c>
      <c r="F841" s="35">
        <v>0.498</v>
      </c>
      <c r="G841" s="35">
        <v>3200</v>
      </c>
    </row>
    <row r="842" spans="1:7" x14ac:dyDescent="0.25">
      <c r="A842">
        <v>20220916</v>
      </c>
      <c r="B842" t="s">
        <v>771</v>
      </c>
      <c r="C842" t="s">
        <v>186</v>
      </c>
      <c r="D842" t="s">
        <v>251</v>
      </c>
      <c r="E842" s="35">
        <v>0.39900000000000002</v>
      </c>
      <c r="F842" s="35">
        <v>0.498</v>
      </c>
      <c r="G842" s="35">
        <v>2900</v>
      </c>
    </row>
    <row r="843" spans="1:7" x14ac:dyDescent="0.25">
      <c r="A843">
        <v>20220916</v>
      </c>
      <c r="B843" t="s">
        <v>771</v>
      </c>
      <c r="C843" t="s">
        <v>186</v>
      </c>
      <c r="D843" t="s">
        <v>259</v>
      </c>
      <c r="E843" s="35">
        <v>0.39900000000000002</v>
      </c>
      <c r="F843" s="35">
        <v>0.498</v>
      </c>
      <c r="G843" s="35">
        <v>2500</v>
      </c>
    </row>
    <row r="844" spans="1:7" x14ac:dyDescent="0.25">
      <c r="A844">
        <v>20220916</v>
      </c>
      <c r="B844" t="s">
        <v>771</v>
      </c>
      <c r="C844" t="s">
        <v>186</v>
      </c>
      <c r="D844" t="s">
        <v>266</v>
      </c>
      <c r="E844" s="35">
        <v>0.39900000000000002</v>
      </c>
      <c r="F844" s="35">
        <v>0.498</v>
      </c>
      <c r="G844" s="35">
        <v>2200</v>
      </c>
    </row>
    <row r="845" spans="1:7" x14ac:dyDescent="0.25">
      <c r="A845">
        <v>20220916</v>
      </c>
      <c r="B845" t="s">
        <v>771</v>
      </c>
      <c r="C845" t="s">
        <v>186</v>
      </c>
      <c r="D845" t="s">
        <v>274</v>
      </c>
      <c r="E845" s="35">
        <v>0.39900000000000002</v>
      </c>
      <c r="F845" s="35">
        <v>0.498</v>
      </c>
      <c r="G845" s="35">
        <v>2000</v>
      </c>
    </row>
    <row r="846" spans="1:7" x14ac:dyDescent="0.25">
      <c r="A846">
        <v>20220916</v>
      </c>
      <c r="B846" t="s">
        <v>771</v>
      </c>
      <c r="C846" t="s">
        <v>186</v>
      </c>
      <c r="D846" t="s">
        <v>280</v>
      </c>
      <c r="E846" s="35">
        <v>0.39900000000000002</v>
      </c>
      <c r="F846" s="35">
        <v>0.498</v>
      </c>
      <c r="G846" s="35">
        <v>1800</v>
      </c>
    </row>
    <row r="847" spans="1:7" x14ac:dyDescent="0.25">
      <c r="A847">
        <v>20220916</v>
      </c>
      <c r="B847" t="s">
        <v>771</v>
      </c>
      <c r="C847" t="s">
        <v>186</v>
      </c>
      <c r="D847" t="s">
        <v>286</v>
      </c>
      <c r="E847" s="35">
        <v>0.39900000000000002</v>
      </c>
      <c r="F847" s="35">
        <v>0.498</v>
      </c>
      <c r="G847" s="35">
        <v>1200</v>
      </c>
    </row>
    <row r="848" spans="1:7" x14ac:dyDescent="0.25">
      <c r="A848">
        <v>20220916</v>
      </c>
      <c r="B848" t="s">
        <v>771</v>
      </c>
      <c r="C848" t="s">
        <v>186</v>
      </c>
      <c r="D848" t="s">
        <v>290</v>
      </c>
      <c r="E848" s="35">
        <v>0.39900000000000002</v>
      </c>
      <c r="F848" s="35">
        <v>0.498</v>
      </c>
      <c r="G848" s="35">
        <v>800</v>
      </c>
    </row>
    <row r="849" spans="1:7" x14ac:dyDescent="0.25">
      <c r="A849">
        <v>20220916</v>
      </c>
      <c r="B849" t="s">
        <v>771</v>
      </c>
      <c r="C849" t="s">
        <v>213</v>
      </c>
      <c r="D849" t="s">
        <v>187</v>
      </c>
      <c r="E849" s="35">
        <v>0.39900000000000002</v>
      </c>
      <c r="F849" s="35">
        <v>0.498</v>
      </c>
      <c r="G849" s="35">
        <v>3900</v>
      </c>
    </row>
    <row r="850" spans="1:7" x14ac:dyDescent="0.25">
      <c r="A850">
        <v>20220916</v>
      </c>
      <c r="B850" t="s">
        <v>771</v>
      </c>
      <c r="C850" t="s">
        <v>213</v>
      </c>
      <c r="D850" t="s">
        <v>214</v>
      </c>
      <c r="E850" s="35">
        <v>0.39900000000000002</v>
      </c>
      <c r="F850" s="35">
        <v>0.498</v>
      </c>
      <c r="G850" s="35">
        <v>3600</v>
      </c>
    </row>
    <row r="851" spans="1:7" x14ac:dyDescent="0.25">
      <c r="A851">
        <v>20220916</v>
      </c>
      <c r="B851" t="s">
        <v>771</v>
      </c>
      <c r="C851" t="s">
        <v>213</v>
      </c>
      <c r="D851" t="s">
        <v>234</v>
      </c>
      <c r="E851" s="35">
        <v>0.39900000000000002</v>
      </c>
      <c r="F851" s="35">
        <v>0.498</v>
      </c>
      <c r="G851" s="35">
        <v>3300</v>
      </c>
    </row>
    <row r="852" spans="1:7" x14ac:dyDescent="0.25">
      <c r="A852">
        <v>20220916</v>
      </c>
      <c r="B852" t="s">
        <v>771</v>
      </c>
      <c r="C852" t="s">
        <v>213</v>
      </c>
      <c r="D852" t="s">
        <v>243</v>
      </c>
      <c r="E852" s="35">
        <v>0.39900000000000002</v>
      </c>
      <c r="F852" s="35">
        <v>0.498</v>
      </c>
      <c r="G852" s="35">
        <v>3000</v>
      </c>
    </row>
    <row r="853" spans="1:7" x14ac:dyDescent="0.25">
      <c r="A853">
        <v>20220916</v>
      </c>
      <c r="B853" t="s">
        <v>771</v>
      </c>
      <c r="C853" t="s">
        <v>213</v>
      </c>
      <c r="D853" t="s">
        <v>251</v>
      </c>
      <c r="E853" s="35">
        <v>0.39900000000000002</v>
      </c>
      <c r="F853" s="35">
        <v>0.498</v>
      </c>
      <c r="G853" s="35">
        <v>2800</v>
      </c>
    </row>
    <row r="854" spans="1:7" x14ac:dyDescent="0.25">
      <c r="A854">
        <v>20220916</v>
      </c>
      <c r="B854" t="s">
        <v>771</v>
      </c>
      <c r="C854" t="s">
        <v>213</v>
      </c>
      <c r="D854" t="s">
        <v>259</v>
      </c>
      <c r="E854" s="35">
        <v>0.39900000000000002</v>
      </c>
      <c r="F854" s="35">
        <v>0.498</v>
      </c>
      <c r="G854" s="35">
        <v>2400</v>
      </c>
    </row>
    <row r="855" spans="1:7" x14ac:dyDescent="0.25">
      <c r="A855">
        <v>20220916</v>
      </c>
      <c r="B855" t="s">
        <v>771</v>
      </c>
      <c r="C855" t="s">
        <v>213</v>
      </c>
      <c r="D855" t="s">
        <v>266</v>
      </c>
      <c r="E855" s="35">
        <v>0.39900000000000002</v>
      </c>
      <c r="F855" s="35">
        <v>0.498</v>
      </c>
      <c r="G855" s="35">
        <v>2100</v>
      </c>
    </row>
    <row r="856" spans="1:7" x14ac:dyDescent="0.25">
      <c r="A856">
        <v>20220916</v>
      </c>
      <c r="B856" t="s">
        <v>771</v>
      </c>
      <c r="C856" t="s">
        <v>213</v>
      </c>
      <c r="D856" t="s">
        <v>274</v>
      </c>
      <c r="E856" s="35">
        <v>0.39900000000000002</v>
      </c>
      <c r="F856" s="35">
        <v>0.498</v>
      </c>
      <c r="G856" s="35">
        <v>1900</v>
      </c>
    </row>
    <row r="857" spans="1:7" x14ac:dyDescent="0.25">
      <c r="A857">
        <v>20220916</v>
      </c>
      <c r="B857" t="s">
        <v>771</v>
      </c>
      <c r="C857" t="s">
        <v>213</v>
      </c>
      <c r="D857" t="s">
        <v>280</v>
      </c>
      <c r="E857" s="35">
        <v>0.39900000000000002</v>
      </c>
      <c r="F857" s="35">
        <v>0.498</v>
      </c>
      <c r="G857" s="35">
        <v>1700</v>
      </c>
    </row>
    <row r="858" spans="1:7" x14ac:dyDescent="0.25">
      <c r="A858">
        <v>20220916</v>
      </c>
      <c r="B858" t="s">
        <v>771</v>
      </c>
      <c r="C858" t="s">
        <v>213</v>
      </c>
      <c r="D858" t="s">
        <v>286</v>
      </c>
      <c r="E858" s="35">
        <v>0.39900000000000002</v>
      </c>
      <c r="F858" s="35">
        <v>0.498</v>
      </c>
      <c r="G858" s="35">
        <v>1100</v>
      </c>
    </row>
    <row r="859" spans="1:7" x14ac:dyDescent="0.25">
      <c r="A859">
        <v>20220916</v>
      </c>
      <c r="B859" t="s">
        <v>771</v>
      </c>
      <c r="C859" t="s">
        <v>213</v>
      </c>
      <c r="D859" t="s">
        <v>290</v>
      </c>
      <c r="E859" s="35">
        <v>0.39900000000000002</v>
      </c>
      <c r="F859" s="35">
        <v>0.498</v>
      </c>
      <c r="G859" s="35">
        <v>700</v>
      </c>
    </row>
    <row r="860" spans="1:7" x14ac:dyDescent="0.25">
      <c r="A860">
        <v>20220916</v>
      </c>
      <c r="B860" t="s">
        <v>771</v>
      </c>
      <c r="C860" t="s">
        <v>233</v>
      </c>
      <c r="D860" t="s">
        <v>187</v>
      </c>
      <c r="E860" s="35">
        <v>0.39900000000000002</v>
      </c>
      <c r="F860" s="35">
        <v>0.498</v>
      </c>
      <c r="G860" s="35">
        <v>3600</v>
      </c>
    </row>
    <row r="861" spans="1:7" x14ac:dyDescent="0.25">
      <c r="A861">
        <v>20220916</v>
      </c>
      <c r="B861" t="s">
        <v>771</v>
      </c>
      <c r="C861" t="s">
        <v>233</v>
      </c>
      <c r="D861" t="s">
        <v>214</v>
      </c>
      <c r="E861" s="35">
        <v>0.39900000000000002</v>
      </c>
      <c r="F861" s="35">
        <v>0.498</v>
      </c>
      <c r="G861" s="35">
        <v>3400</v>
      </c>
    </row>
    <row r="862" spans="1:7" x14ac:dyDescent="0.25">
      <c r="A862">
        <v>20220916</v>
      </c>
      <c r="B862" t="s">
        <v>771</v>
      </c>
      <c r="C862" t="s">
        <v>233</v>
      </c>
      <c r="D862" t="s">
        <v>234</v>
      </c>
      <c r="E862" s="35">
        <v>0.39900000000000002</v>
      </c>
      <c r="F862" s="35">
        <v>0.498</v>
      </c>
      <c r="G862" s="35">
        <v>3100</v>
      </c>
    </row>
    <row r="863" spans="1:7" x14ac:dyDescent="0.25">
      <c r="A863">
        <v>20220916</v>
      </c>
      <c r="B863" t="s">
        <v>771</v>
      </c>
      <c r="C863" t="s">
        <v>233</v>
      </c>
      <c r="D863" t="s">
        <v>243</v>
      </c>
      <c r="E863" s="35">
        <v>0.39900000000000002</v>
      </c>
      <c r="F863" s="35">
        <v>0.498</v>
      </c>
      <c r="G863" s="35">
        <v>2900</v>
      </c>
    </row>
    <row r="864" spans="1:7" x14ac:dyDescent="0.25">
      <c r="A864">
        <v>20220916</v>
      </c>
      <c r="B864" t="s">
        <v>771</v>
      </c>
      <c r="C864" t="s">
        <v>233</v>
      </c>
      <c r="D864" t="s">
        <v>251</v>
      </c>
      <c r="E864" s="35">
        <v>0.39900000000000002</v>
      </c>
      <c r="F864" s="35">
        <v>0.498</v>
      </c>
      <c r="G864" s="35">
        <v>2700</v>
      </c>
    </row>
    <row r="865" spans="1:7" x14ac:dyDescent="0.25">
      <c r="A865">
        <v>20220916</v>
      </c>
      <c r="B865" t="s">
        <v>771</v>
      </c>
      <c r="C865" t="s">
        <v>233</v>
      </c>
      <c r="D865" t="s">
        <v>259</v>
      </c>
      <c r="E865" s="35">
        <v>0.39900000000000002</v>
      </c>
      <c r="F865" s="35">
        <v>0.498</v>
      </c>
      <c r="G865" s="35">
        <v>2300</v>
      </c>
    </row>
    <row r="866" spans="1:7" x14ac:dyDescent="0.25">
      <c r="A866">
        <v>20220916</v>
      </c>
      <c r="B866" t="s">
        <v>771</v>
      </c>
      <c r="C866" t="s">
        <v>233</v>
      </c>
      <c r="D866" t="s">
        <v>266</v>
      </c>
      <c r="E866" s="35">
        <v>0.39900000000000002</v>
      </c>
      <c r="F866" s="35">
        <v>0.498</v>
      </c>
      <c r="G866" s="35">
        <v>2000</v>
      </c>
    </row>
    <row r="867" spans="1:7" x14ac:dyDescent="0.25">
      <c r="A867">
        <v>20220916</v>
      </c>
      <c r="B867" t="s">
        <v>771</v>
      </c>
      <c r="C867" t="s">
        <v>233</v>
      </c>
      <c r="D867" t="s">
        <v>274</v>
      </c>
      <c r="E867" s="35">
        <v>0.39900000000000002</v>
      </c>
      <c r="F867" s="35">
        <v>0.498</v>
      </c>
      <c r="G867" s="35">
        <v>1800</v>
      </c>
    </row>
    <row r="868" spans="1:7" x14ac:dyDescent="0.25">
      <c r="A868">
        <v>20220916</v>
      </c>
      <c r="B868" t="s">
        <v>771</v>
      </c>
      <c r="C868" t="s">
        <v>233</v>
      </c>
      <c r="D868" t="s">
        <v>280</v>
      </c>
      <c r="E868" s="35">
        <v>0.39900000000000002</v>
      </c>
      <c r="F868" s="35">
        <v>0.498</v>
      </c>
      <c r="G868" s="35">
        <v>1600</v>
      </c>
    </row>
    <row r="869" spans="1:7" x14ac:dyDescent="0.25">
      <c r="A869">
        <v>20220916</v>
      </c>
      <c r="B869" t="s">
        <v>771</v>
      </c>
      <c r="C869" t="s">
        <v>233</v>
      </c>
      <c r="D869" t="s">
        <v>286</v>
      </c>
      <c r="E869" s="35">
        <v>0.39900000000000002</v>
      </c>
      <c r="F869" s="35">
        <v>0.498</v>
      </c>
      <c r="G869" s="35">
        <v>1100</v>
      </c>
    </row>
    <row r="870" spans="1:7" x14ac:dyDescent="0.25">
      <c r="A870">
        <v>20220916</v>
      </c>
      <c r="B870" t="s">
        <v>771</v>
      </c>
      <c r="C870" t="s">
        <v>233</v>
      </c>
      <c r="D870" t="s">
        <v>290</v>
      </c>
      <c r="E870" s="35">
        <v>0.39900000000000002</v>
      </c>
      <c r="F870" s="35">
        <v>0.498</v>
      </c>
      <c r="G870" s="35">
        <v>700</v>
      </c>
    </row>
    <row r="871" spans="1:7" x14ac:dyDescent="0.25">
      <c r="A871">
        <v>20220916</v>
      </c>
      <c r="B871" t="s">
        <v>771</v>
      </c>
      <c r="C871" t="s">
        <v>215</v>
      </c>
      <c r="D871" t="s">
        <v>187</v>
      </c>
      <c r="E871" s="35">
        <v>0.39900000000000002</v>
      </c>
      <c r="F871" s="35">
        <v>0.498</v>
      </c>
      <c r="G871" s="35">
        <v>3300</v>
      </c>
    </row>
    <row r="872" spans="1:7" x14ac:dyDescent="0.25">
      <c r="A872">
        <v>20220916</v>
      </c>
      <c r="B872" t="s">
        <v>771</v>
      </c>
      <c r="C872" t="s">
        <v>215</v>
      </c>
      <c r="D872" t="s">
        <v>214</v>
      </c>
      <c r="E872" s="35">
        <v>0.39900000000000002</v>
      </c>
      <c r="F872" s="35">
        <v>0.498</v>
      </c>
      <c r="G872" s="35">
        <v>3100</v>
      </c>
    </row>
    <row r="873" spans="1:7" x14ac:dyDescent="0.25">
      <c r="A873">
        <v>20220916</v>
      </c>
      <c r="B873" t="s">
        <v>771</v>
      </c>
      <c r="C873" t="s">
        <v>215</v>
      </c>
      <c r="D873" t="s">
        <v>234</v>
      </c>
      <c r="E873" s="35">
        <v>0.39900000000000002</v>
      </c>
      <c r="F873" s="35">
        <v>0.498</v>
      </c>
      <c r="G873" s="35">
        <v>2900</v>
      </c>
    </row>
    <row r="874" spans="1:7" x14ac:dyDescent="0.25">
      <c r="A874">
        <v>20220916</v>
      </c>
      <c r="B874" t="s">
        <v>771</v>
      </c>
      <c r="C874" t="s">
        <v>215</v>
      </c>
      <c r="D874" t="s">
        <v>243</v>
      </c>
      <c r="E874" s="35">
        <v>0.39900000000000002</v>
      </c>
      <c r="F874" s="35">
        <v>0.498</v>
      </c>
      <c r="G874" s="35">
        <v>2800</v>
      </c>
    </row>
    <row r="875" spans="1:7" x14ac:dyDescent="0.25">
      <c r="A875">
        <v>20220916</v>
      </c>
      <c r="B875" t="s">
        <v>771</v>
      </c>
      <c r="C875" t="s">
        <v>215</v>
      </c>
      <c r="D875" t="s">
        <v>251</v>
      </c>
      <c r="E875" s="35">
        <v>0.39900000000000002</v>
      </c>
      <c r="F875" s="35">
        <v>0.498</v>
      </c>
      <c r="G875" s="35">
        <v>2600</v>
      </c>
    </row>
    <row r="876" spans="1:7" x14ac:dyDescent="0.25">
      <c r="A876">
        <v>20220916</v>
      </c>
      <c r="B876" t="s">
        <v>771</v>
      </c>
      <c r="C876" t="s">
        <v>215</v>
      </c>
      <c r="D876" t="s">
        <v>259</v>
      </c>
      <c r="E876" s="35">
        <v>0.39900000000000002</v>
      </c>
      <c r="F876" s="35">
        <v>0.498</v>
      </c>
      <c r="G876" s="35">
        <v>2200</v>
      </c>
    </row>
    <row r="877" spans="1:7" x14ac:dyDescent="0.25">
      <c r="A877">
        <v>20220916</v>
      </c>
      <c r="B877" t="s">
        <v>771</v>
      </c>
      <c r="C877" t="s">
        <v>215</v>
      </c>
      <c r="D877" t="s">
        <v>266</v>
      </c>
      <c r="E877" s="35">
        <v>0.39900000000000002</v>
      </c>
      <c r="F877" s="35">
        <v>0.498</v>
      </c>
      <c r="G877" s="35">
        <v>1900</v>
      </c>
    </row>
    <row r="878" spans="1:7" x14ac:dyDescent="0.25">
      <c r="A878">
        <v>20220916</v>
      </c>
      <c r="B878" t="s">
        <v>771</v>
      </c>
      <c r="C878" t="s">
        <v>215</v>
      </c>
      <c r="D878" t="s">
        <v>274</v>
      </c>
      <c r="E878" s="35">
        <v>0.39900000000000002</v>
      </c>
      <c r="F878" s="35">
        <v>0.498</v>
      </c>
      <c r="G878" s="35">
        <v>1700</v>
      </c>
    </row>
    <row r="879" spans="1:7" x14ac:dyDescent="0.25">
      <c r="A879">
        <v>20220916</v>
      </c>
      <c r="B879" t="s">
        <v>771</v>
      </c>
      <c r="C879" t="s">
        <v>215</v>
      </c>
      <c r="D879" t="s">
        <v>280</v>
      </c>
      <c r="E879" s="35">
        <v>0.39900000000000002</v>
      </c>
      <c r="F879" s="35">
        <v>0.498</v>
      </c>
      <c r="G879" s="35">
        <v>1500</v>
      </c>
    </row>
    <row r="880" spans="1:7" x14ac:dyDescent="0.25">
      <c r="A880">
        <v>20220916</v>
      </c>
      <c r="B880" t="s">
        <v>771</v>
      </c>
      <c r="C880" t="s">
        <v>215</v>
      </c>
      <c r="D880" t="s">
        <v>286</v>
      </c>
      <c r="E880" s="35">
        <v>0.39900000000000002</v>
      </c>
      <c r="F880" s="35">
        <v>0.498</v>
      </c>
      <c r="G880" s="35">
        <v>1000</v>
      </c>
    </row>
    <row r="881" spans="1:7" x14ac:dyDescent="0.25">
      <c r="A881">
        <v>20220916</v>
      </c>
      <c r="B881" t="s">
        <v>771</v>
      </c>
      <c r="C881" t="s">
        <v>215</v>
      </c>
      <c r="D881" t="s">
        <v>290</v>
      </c>
      <c r="E881" s="35">
        <v>0.39900000000000002</v>
      </c>
      <c r="F881" s="35">
        <v>0.498</v>
      </c>
      <c r="G881" s="35">
        <v>600</v>
      </c>
    </row>
    <row r="882" spans="1:7" x14ac:dyDescent="0.25">
      <c r="A882">
        <v>20220916</v>
      </c>
      <c r="B882" t="s">
        <v>771</v>
      </c>
      <c r="C882" t="s">
        <v>250</v>
      </c>
      <c r="D882" t="s">
        <v>187</v>
      </c>
      <c r="E882" s="35">
        <v>0.39900000000000002</v>
      </c>
      <c r="F882" s="35">
        <v>0.498</v>
      </c>
      <c r="G882" s="35">
        <v>2900</v>
      </c>
    </row>
    <row r="883" spans="1:7" x14ac:dyDescent="0.25">
      <c r="A883">
        <v>20220916</v>
      </c>
      <c r="B883" t="s">
        <v>771</v>
      </c>
      <c r="C883" t="s">
        <v>250</v>
      </c>
      <c r="D883" t="s">
        <v>214</v>
      </c>
      <c r="E883" s="35">
        <v>0.39900000000000002</v>
      </c>
      <c r="F883" s="35">
        <v>0.498</v>
      </c>
      <c r="G883" s="35">
        <v>2800</v>
      </c>
    </row>
    <row r="884" spans="1:7" x14ac:dyDescent="0.25">
      <c r="A884">
        <v>20220916</v>
      </c>
      <c r="B884" t="s">
        <v>771</v>
      </c>
      <c r="C884" t="s">
        <v>250</v>
      </c>
      <c r="D884" t="s">
        <v>234</v>
      </c>
      <c r="E884" s="35">
        <v>0.39900000000000002</v>
      </c>
      <c r="F884" s="35">
        <v>0.498</v>
      </c>
      <c r="G884" s="35">
        <v>2700</v>
      </c>
    </row>
    <row r="885" spans="1:7" x14ac:dyDescent="0.25">
      <c r="A885">
        <v>20220916</v>
      </c>
      <c r="B885" t="s">
        <v>771</v>
      </c>
      <c r="C885" t="s">
        <v>250</v>
      </c>
      <c r="D885" t="s">
        <v>243</v>
      </c>
      <c r="E885" s="35">
        <v>0.39900000000000002</v>
      </c>
      <c r="F885" s="35">
        <v>0.498</v>
      </c>
      <c r="G885" s="35">
        <v>2600</v>
      </c>
    </row>
    <row r="886" spans="1:7" x14ac:dyDescent="0.25">
      <c r="A886">
        <v>20220916</v>
      </c>
      <c r="B886" t="s">
        <v>771</v>
      </c>
      <c r="C886" t="s">
        <v>250</v>
      </c>
      <c r="D886" t="s">
        <v>251</v>
      </c>
      <c r="E886" s="35">
        <v>0.39900000000000002</v>
      </c>
      <c r="F886" s="35">
        <v>0.498</v>
      </c>
      <c r="G886" s="35">
        <v>2400</v>
      </c>
    </row>
    <row r="887" spans="1:7" x14ac:dyDescent="0.25">
      <c r="A887">
        <v>20220916</v>
      </c>
      <c r="B887" t="s">
        <v>771</v>
      </c>
      <c r="C887" t="s">
        <v>250</v>
      </c>
      <c r="D887" t="s">
        <v>259</v>
      </c>
      <c r="E887" s="35">
        <v>0.39900000000000002</v>
      </c>
      <c r="F887" s="35">
        <v>0.498</v>
      </c>
      <c r="G887" s="35">
        <v>2100</v>
      </c>
    </row>
    <row r="888" spans="1:7" x14ac:dyDescent="0.25">
      <c r="A888">
        <v>20220916</v>
      </c>
      <c r="B888" t="s">
        <v>771</v>
      </c>
      <c r="C888" t="s">
        <v>250</v>
      </c>
      <c r="D888" t="s">
        <v>266</v>
      </c>
      <c r="E888" s="35">
        <v>0.39900000000000002</v>
      </c>
      <c r="F888" s="35">
        <v>0.498</v>
      </c>
      <c r="G888" s="35">
        <v>1800</v>
      </c>
    </row>
    <row r="889" spans="1:7" x14ac:dyDescent="0.25">
      <c r="A889">
        <v>20220916</v>
      </c>
      <c r="B889" t="s">
        <v>771</v>
      </c>
      <c r="C889" t="s">
        <v>250</v>
      </c>
      <c r="D889" t="s">
        <v>274</v>
      </c>
      <c r="E889" s="35">
        <v>0.39900000000000002</v>
      </c>
      <c r="F889" s="35">
        <v>0.498</v>
      </c>
      <c r="G889" s="35">
        <v>1600</v>
      </c>
    </row>
    <row r="890" spans="1:7" x14ac:dyDescent="0.25">
      <c r="A890">
        <v>20220916</v>
      </c>
      <c r="B890" t="s">
        <v>771</v>
      </c>
      <c r="C890" t="s">
        <v>250</v>
      </c>
      <c r="D890" t="s">
        <v>280</v>
      </c>
      <c r="E890" s="35">
        <v>0.39900000000000002</v>
      </c>
      <c r="F890" s="35">
        <v>0.498</v>
      </c>
      <c r="G890" s="35">
        <v>1400</v>
      </c>
    </row>
    <row r="891" spans="1:7" x14ac:dyDescent="0.25">
      <c r="A891">
        <v>20220916</v>
      </c>
      <c r="B891" t="s">
        <v>771</v>
      </c>
      <c r="C891" t="s">
        <v>250</v>
      </c>
      <c r="D891" t="s">
        <v>286</v>
      </c>
      <c r="E891" s="35">
        <v>0.39900000000000002</v>
      </c>
      <c r="F891" s="35">
        <v>0.498</v>
      </c>
      <c r="G891" s="35">
        <v>900</v>
      </c>
    </row>
    <row r="892" spans="1:7" x14ac:dyDescent="0.25">
      <c r="A892">
        <v>20220916</v>
      </c>
      <c r="B892" t="s">
        <v>771</v>
      </c>
      <c r="C892" t="s">
        <v>250</v>
      </c>
      <c r="D892" t="s">
        <v>290</v>
      </c>
      <c r="E892" s="35">
        <v>0.39900000000000002</v>
      </c>
      <c r="F892" s="35">
        <v>0.498</v>
      </c>
      <c r="G892" s="35">
        <v>600</v>
      </c>
    </row>
    <row r="893" spans="1:7" x14ac:dyDescent="0.25">
      <c r="A893">
        <v>20220916</v>
      </c>
      <c r="B893" t="s">
        <v>771</v>
      </c>
      <c r="C893" t="s">
        <v>258</v>
      </c>
      <c r="D893" t="s">
        <v>187</v>
      </c>
      <c r="E893" s="35">
        <v>0.39900000000000002</v>
      </c>
      <c r="F893" s="35">
        <v>0.498</v>
      </c>
      <c r="G893" s="35">
        <v>2600</v>
      </c>
    </row>
    <row r="894" spans="1:7" x14ac:dyDescent="0.25">
      <c r="A894">
        <v>20220916</v>
      </c>
      <c r="B894" t="s">
        <v>771</v>
      </c>
      <c r="C894" t="s">
        <v>258</v>
      </c>
      <c r="D894" t="s">
        <v>214</v>
      </c>
      <c r="E894" s="35">
        <v>0.39900000000000002</v>
      </c>
      <c r="F894" s="35">
        <v>0.498</v>
      </c>
      <c r="G894" s="35">
        <v>2500</v>
      </c>
    </row>
    <row r="895" spans="1:7" x14ac:dyDescent="0.25">
      <c r="A895">
        <v>20220916</v>
      </c>
      <c r="B895" t="s">
        <v>771</v>
      </c>
      <c r="C895" t="s">
        <v>258</v>
      </c>
      <c r="D895" t="s">
        <v>234</v>
      </c>
      <c r="E895" s="35">
        <v>0.39900000000000002</v>
      </c>
      <c r="F895" s="35">
        <v>0.498</v>
      </c>
      <c r="G895" s="35">
        <v>2400</v>
      </c>
    </row>
    <row r="896" spans="1:7" x14ac:dyDescent="0.25">
      <c r="A896">
        <v>20220916</v>
      </c>
      <c r="B896" t="s">
        <v>771</v>
      </c>
      <c r="C896" t="s">
        <v>258</v>
      </c>
      <c r="D896" t="s">
        <v>243</v>
      </c>
      <c r="E896" s="35">
        <v>0.39900000000000002</v>
      </c>
      <c r="F896" s="35">
        <v>0.498</v>
      </c>
      <c r="G896" s="35">
        <v>2300</v>
      </c>
    </row>
    <row r="897" spans="1:7" x14ac:dyDescent="0.25">
      <c r="A897">
        <v>20220916</v>
      </c>
      <c r="B897" t="s">
        <v>771</v>
      </c>
      <c r="C897" t="s">
        <v>258</v>
      </c>
      <c r="D897" t="s">
        <v>251</v>
      </c>
      <c r="E897" s="35">
        <v>0.39900000000000002</v>
      </c>
      <c r="F897" s="35">
        <v>0.498</v>
      </c>
      <c r="G897" s="35">
        <v>2200</v>
      </c>
    </row>
    <row r="898" spans="1:7" x14ac:dyDescent="0.25">
      <c r="A898">
        <v>20220916</v>
      </c>
      <c r="B898" t="s">
        <v>771</v>
      </c>
      <c r="C898" t="s">
        <v>258</v>
      </c>
      <c r="D898" t="s">
        <v>259</v>
      </c>
      <c r="E898" s="35">
        <v>0.39900000000000002</v>
      </c>
      <c r="F898" s="35">
        <v>0.498</v>
      </c>
      <c r="G898" s="35">
        <v>1900</v>
      </c>
    </row>
    <row r="899" spans="1:7" x14ac:dyDescent="0.25">
      <c r="A899">
        <v>20220916</v>
      </c>
      <c r="B899" t="s">
        <v>771</v>
      </c>
      <c r="C899" t="s">
        <v>258</v>
      </c>
      <c r="D899" t="s">
        <v>266</v>
      </c>
      <c r="E899" s="35">
        <v>0.39900000000000002</v>
      </c>
      <c r="F899" s="35">
        <v>0.498</v>
      </c>
      <c r="G899" s="35">
        <v>1600</v>
      </c>
    </row>
    <row r="900" spans="1:7" x14ac:dyDescent="0.25">
      <c r="A900">
        <v>20220916</v>
      </c>
      <c r="B900" t="s">
        <v>771</v>
      </c>
      <c r="C900" t="s">
        <v>258</v>
      </c>
      <c r="D900" t="s">
        <v>274</v>
      </c>
      <c r="E900" s="35">
        <v>0.39900000000000002</v>
      </c>
      <c r="F900" s="35">
        <v>0.498</v>
      </c>
      <c r="G900" s="35">
        <v>1400</v>
      </c>
    </row>
    <row r="901" spans="1:7" x14ac:dyDescent="0.25">
      <c r="A901">
        <v>20220916</v>
      </c>
      <c r="B901" t="s">
        <v>771</v>
      </c>
      <c r="C901" t="s">
        <v>258</v>
      </c>
      <c r="D901" t="s">
        <v>280</v>
      </c>
      <c r="E901" s="35">
        <v>0.39900000000000002</v>
      </c>
      <c r="F901" s="35">
        <v>0.498</v>
      </c>
      <c r="G901" s="35">
        <v>1200</v>
      </c>
    </row>
    <row r="902" spans="1:7" x14ac:dyDescent="0.25">
      <c r="A902">
        <v>20220916</v>
      </c>
      <c r="B902" t="s">
        <v>771</v>
      </c>
      <c r="C902" t="s">
        <v>258</v>
      </c>
      <c r="D902" t="s">
        <v>286</v>
      </c>
      <c r="E902" s="35">
        <v>0.39900000000000002</v>
      </c>
      <c r="F902" s="35">
        <v>0.498</v>
      </c>
      <c r="G902" s="35">
        <v>800</v>
      </c>
    </row>
    <row r="903" spans="1:7" x14ac:dyDescent="0.25">
      <c r="A903">
        <v>20220916</v>
      </c>
      <c r="B903" t="s">
        <v>771</v>
      </c>
      <c r="C903" t="s">
        <v>258</v>
      </c>
      <c r="D903" t="s">
        <v>290</v>
      </c>
      <c r="E903" s="35">
        <v>0.39900000000000002</v>
      </c>
      <c r="F903" s="35">
        <v>0.498</v>
      </c>
      <c r="G903" s="35">
        <v>600</v>
      </c>
    </row>
    <row r="904" spans="1:7" x14ac:dyDescent="0.25">
      <c r="A904">
        <v>20220916</v>
      </c>
      <c r="B904" t="s">
        <v>771</v>
      </c>
      <c r="C904" t="s">
        <v>265</v>
      </c>
      <c r="D904" t="s">
        <v>187</v>
      </c>
      <c r="E904" s="35">
        <v>0.39900000000000002</v>
      </c>
      <c r="F904" s="35">
        <v>0.498</v>
      </c>
      <c r="G904" s="35">
        <v>2300</v>
      </c>
    </row>
    <row r="905" spans="1:7" x14ac:dyDescent="0.25">
      <c r="A905">
        <v>20220916</v>
      </c>
      <c r="B905" t="s">
        <v>771</v>
      </c>
      <c r="C905" t="s">
        <v>265</v>
      </c>
      <c r="D905" t="s">
        <v>214</v>
      </c>
      <c r="E905" s="35">
        <v>0.39900000000000002</v>
      </c>
      <c r="F905" s="35">
        <v>0.498</v>
      </c>
      <c r="G905" s="35">
        <v>2200</v>
      </c>
    </row>
    <row r="906" spans="1:7" x14ac:dyDescent="0.25">
      <c r="A906">
        <v>20220916</v>
      </c>
      <c r="B906" t="s">
        <v>771</v>
      </c>
      <c r="C906" t="s">
        <v>265</v>
      </c>
      <c r="D906" t="s">
        <v>234</v>
      </c>
      <c r="E906" s="35">
        <v>0.39900000000000002</v>
      </c>
      <c r="F906" s="35">
        <v>0.498</v>
      </c>
      <c r="G906" s="35">
        <v>2100</v>
      </c>
    </row>
    <row r="907" spans="1:7" x14ac:dyDescent="0.25">
      <c r="A907">
        <v>20220916</v>
      </c>
      <c r="B907" t="s">
        <v>771</v>
      </c>
      <c r="C907" t="s">
        <v>265</v>
      </c>
      <c r="D907" t="s">
        <v>243</v>
      </c>
      <c r="E907" s="35">
        <v>0.39900000000000002</v>
      </c>
      <c r="F907" s="35">
        <v>0.498</v>
      </c>
      <c r="G907" s="35">
        <v>2000</v>
      </c>
    </row>
    <row r="908" spans="1:7" x14ac:dyDescent="0.25">
      <c r="A908">
        <v>20220916</v>
      </c>
      <c r="B908" t="s">
        <v>771</v>
      </c>
      <c r="C908" t="s">
        <v>265</v>
      </c>
      <c r="D908" t="s">
        <v>251</v>
      </c>
      <c r="E908" s="35">
        <v>0.39900000000000002</v>
      </c>
      <c r="F908" s="35">
        <v>0.498</v>
      </c>
      <c r="G908" s="35">
        <v>1900</v>
      </c>
    </row>
    <row r="909" spans="1:7" x14ac:dyDescent="0.25">
      <c r="A909">
        <v>20220916</v>
      </c>
      <c r="B909" t="s">
        <v>771</v>
      </c>
      <c r="C909" t="s">
        <v>265</v>
      </c>
      <c r="D909" t="s">
        <v>259</v>
      </c>
      <c r="E909" s="35">
        <v>0.39900000000000002</v>
      </c>
      <c r="F909" s="35">
        <v>0.498</v>
      </c>
      <c r="G909" s="35">
        <v>1600</v>
      </c>
    </row>
    <row r="910" spans="1:7" x14ac:dyDescent="0.25">
      <c r="A910">
        <v>20220916</v>
      </c>
      <c r="B910" t="s">
        <v>771</v>
      </c>
      <c r="C910" t="s">
        <v>265</v>
      </c>
      <c r="D910" t="s">
        <v>266</v>
      </c>
      <c r="E910" s="35">
        <v>0.39900000000000002</v>
      </c>
      <c r="F910" s="35">
        <v>0.498</v>
      </c>
      <c r="G910" s="35">
        <v>1400</v>
      </c>
    </row>
    <row r="911" spans="1:7" x14ac:dyDescent="0.25">
      <c r="A911">
        <v>20220916</v>
      </c>
      <c r="B911" t="s">
        <v>771</v>
      </c>
      <c r="C911" t="s">
        <v>265</v>
      </c>
      <c r="D911" t="s">
        <v>274</v>
      </c>
      <c r="E911" s="35">
        <v>0.39900000000000002</v>
      </c>
      <c r="F911" s="35">
        <v>0.498</v>
      </c>
      <c r="G911" s="35">
        <v>1200</v>
      </c>
    </row>
    <row r="912" spans="1:7" x14ac:dyDescent="0.25">
      <c r="A912">
        <v>20220916</v>
      </c>
      <c r="B912" t="s">
        <v>771</v>
      </c>
      <c r="C912" t="s">
        <v>265</v>
      </c>
      <c r="D912" t="s">
        <v>280</v>
      </c>
      <c r="E912" s="35">
        <v>0.39900000000000002</v>
      </c>
      <c r="F912" s="35">
        <v>0.498</v>
      </c>
      <c r="G912" s="35">
        <v>1100</v>
      </c>
    </row>
    <row r="913" spans="1:7" x14ac:dyDescent="0.25">
      <c r="A913">
        <v>20220916</v>
      </c>
      <c r="B913" t="s">
        <v>771</v>
      </c>
      <c r="C913" t="s">
        <v>265</v>
      </c>
      <c r="D913" t="s">
        <v>286</v>
      </c>
      <c r="E913" s="35">
        <v>0.39900000000000002</v>
      </c>
      <c r="F913" s="35">
        <v>0.498</v>
      </c>
      <c r="G913" s="35">
        <v>800</v>
      </c>
    </row>
    <row r="914" spans="1:7" x14ac:dyDescent="0.25">
      <c r="A914">
        <v>20220916</v>
      </c>
      <c r="B914" t="s">
        <v>771</v>
      </c>
      <c r="C914" t="s">
        <v>265</v>
      </c>
      <c r="D914" t="s">
        <v>290</v>
      </c>
      <c r="E914" s="35">
        <v>0.39900000000000002</v>
      </c>
      <c r="F914" s="35">
        <v>0.498</v>
      </c>
      <c r="G914" s="35">
        <v>500</v>
      </c>
    </row>
    <row r="915" spans="1:7" x14ac:dyDescent="0.25">
      <c r="A915">
        <v>20220916</v>
      </c>
      <c r="B915" t="s">
        <v>771</v>
      </c>
      <c r="C915" t="s">
        <v>273</v>
      </c>
      <c r="D915" t="s">
        <v>187</v>
      </c>
      <c r="E915" s="35">
        <v>0.39900000000000002</v>
      </c>
      <c r="F915" s="35">
        <v>0.498</v>
      </c>
      <c r="G915" s="35">
        <v>2000</v>
      </c>
    </row>
    <row r="916" spans="1:7" x14ac:dyDescent="0.25">
      <c r="A916">
        <v>20220916</v>
      </c>
      <c r="B916" t="s">
        <v>771</v>
      </c>
      <c r="C916" t="s">
        <v>273</v>
      </c>
      <c r="D916" t="s">
        <v>214</v>
      </c>
      <c r="E916" s="35">
        <v>0.39900000000000002</v>
      </c>
      <c r="F916" s="35">
        <v>0.498</v>
      </c>
      <c r="G916" s="35">
        <v>1900</v>
      </c>
    </row>
    <row r="917" spans="1:7" x14ac:dyDescent="0.25">
      <c r="A917">
        <v>20220916</v>
      </c>
      <c r="B917" t="s">
        <v>771</v>
      </c>
      <c r="C917" t="s">
        <v>273</v>
      </c>
      <c r="D917" t="s">
        <v>234</v>
      </c>
      <c r="E917" s="35">
        <v>0.39900000000000002</v>
      </c>
      <c r="F917" s="35">
        <v>0.498</v>
      </c>
      <c r="G917" s="35">
        <v>1800</v>
      </c>
    </row>
    <row r="918" spans="1:7" x14ac:dyDescent="0.25">
      <c r="A918">
        <v>20220916</v>
      </c>
      <c r="B918" t="s">
        <v>771</v>
      </c>
      <c r="C918" t="s">
        <v>273</v>
      </c>
      <c r="D918" t="s">
        <v>243</v>
      </c>
      <c r="E918" s="35">
        <v>0.39900000000000002</v>
      </c>
      <c r="F918" s="35">
        <v>0.498</v>
      </c>
      <c r="G918" s="35">
        <v>1700</v>
      </c>
    </row>
    <row r="919" spans="1:7" x14ac:dyDescent="0.25">
      <c r="A919">
        <v>20220916</v>
      </c>
      <c r="B919" t="s">
        <v>771</v>
      </c>
      <c r="C919" t="s">
        <v>273</v>
      </c>
      <c r="D919" t="s">
        <v>251</v>
      </c>
      <c r="E919" s="35">
        <v>0.39900000000000002</v>
      </c>
      <c r="F919" s="35">
        <v>0.498</v>
      </c>
      <c r="G919" s="35">
        <v>1600</v>
      </c>
    </row>
    <row r="920" spans="1:7" x14ac:dyDescent="0.25">
      <c r="A920">
        <v>20220916</v>
      </c>
      <c r="B920" t="s">
        <v>771</v>
      </c>
      <c r="C920" t="s">
        <v>273</v>
      </c>
      <c r="D920" t="s">
        <v>259</v>
      </c>
      <c r="E920" s="35">
        <v>0.39900000000000002</v>
      </c>
      <c r="F920" s="35">
        <v>0.498</v>
      </c>
      <c r="G920" s="35">
        <v>1400</v>
      </c>
    </row>
    <row r="921" spans="1:7" x14ac:dyDescent="0.25">
      <c r="A921">
        <v>20220916</v>
      </c>
      <c r="B921" t="s">
        <v>771</v>
      </c>
      <c r="C921" t="s">
        <v>273</v>
      </c>
      <c r="D921" t="s">
        <v>266</v>
      </c>
      <c r="E921" s="35">
        <v>0.39900000000000002</v>
      </c>
      <c r="F921" s="35">
        <v>0.498</v>
      </c>
      <c r="G921" s="35">
        <v>1200</v>
      </c>
    </row>
    <row r="922" spans="1:7" x14ac:dyDescent="0.25">
      <c r="A922">
        <v>20220916</v>
      </c>
      <c r="B922" t="s">
        <v>771</v>
      </c>
      <c r="C922" t="s">
        <v>273</v>
      </c>
      <c r="D922" t="s">
        <v>274</v>
      </c>
      <c r="E922" s="35">
        <v>0.39900000000000002</v>
      </c>
      <c r="F922" s="35">
        <v>0.498</v>
      </c>
      <c r="G922" s="35">
        <v>1000</v>
      </c>
    </row>
    <row r="923" spans="1:7" x14ac:dyDescent="0.25">
      <c r="A923">
        <v>20220916</v>
      </c>
      <c r="B923" t="s">
        <v>771</v>
      </c>
      <c r="C923" t="s">
        <v>273</v>
      </c>
      <c r="D923" t="s">
        <v>280</v>
      </c>
      <c r="E923" s="35">
        <v>0.39900000000000002</v>
      </c>
      <c r="F923" s="35">
        <v>0.498</v>
      </c>
      <c r="G923" s="35">
        <v>900</v>
      </c>
    </row>
    <row r="924" spans="1:7" x14ac:dyDescent="0.25">
      <c r="A924">
        <v>20220916</v>
      </c>
      <c r="B924" t="s">
        <v>771</v>
      </c>
      <c r="C924" t="s">
        <v>273</v>
      </c>
      <c r="D924" t="s">
        <v>286</v>
      </c>
      <c r="E924" s="35">
        <v>0.39900000000000002</v>
      </c>
      <c r="F924" s="35">
        <v>0.498</v>
      </c>
      <c r="G924" s="35">
        <v>700</v>
      </c>
    </row>
    <row r="925" spans="1:7" x14ac:dyDescent="0.25">
      <c r="A925">
        <v>20220916</v>
      </c>
      <c r="B925" t="s">
        <v>771</v>
      </c>
      <c r="C925" t="s">
        <v>273</v>
      </c>
      <c r="D925" t="s">
        <v>290</v>
      </c>
      <c r="E925" s="35">
        <v>0.39900000000000002</v>
      </c>
      <c r="F925" s="35">
        <v>0.498</v>
      </c>
      <c r="G925" s="35">
        <v>500</v>
      </c>
    </row>
    <row r="926" spans="1:7" x14ac:dyDescent="0.25">
      <c r="A926">
        <v>20220916</v>
      </c>
      <c r="B926" t="s">
        <v>771</v>
      </c>
      <c r="C926" t="s">
        <v>279</v>
      </c>
      <c r="D926" t="s">
        <v>187</v>
      </c>
      <c r="E926" s="35">
        <v>0.39900000000000002</v>
      </c>
      <c r="F926" s="35">
        <v>0.498</v>
      </c>
      <c r="G926" s="35">
        <v>1800</v>
      </c>
    </row>
    <row r="927" spans="1:7" x14ac:dyDescent="0.25">
      <c r="A927">
        <v>20220916</v>
      </c>
      <c r="B927" t="s">
        <v>771</v>
      </c>
      <c r="C927" t="s">
        <v>279</v>
      </c>
      <c r="D927" t="s">
        <v>214</v>
      </c>
      <c r="E927" s="35">
        <v>0.39900000000000002</v>
      </c>
      <c r="F927" s="35">
        <v>0.498</v>
      </c>
      <c r="G927" s="35">
        <v>1700</v>
      </c>
    </row>
    <row r="928" spans="1:7" x14ac:dyDescent="0.25">
      <c r="A928">
        <v>20220916</v>
      </c>
      <c r="B928" t="s">
        <v>771</v>
      </c>
      <c r="C928" t="s">
        <v>279</v>
      </c>
      <c r="D928" t="s">
        <v>234</v>
      </c>
      <c r="E928" s="35">
        <v>0.39900000000000002</v>
      </c>
      <c r="F928" s="35">
        <v>0.498</v>
      </c>
      <c r="G928" s="35">
        <v>1600</v>
      </c>
    </row>
    <row r="929" spans="1:7" x14ac:dyDescent="0.25">
      <c r="A929">
        <v>20220916</v>
      </c>
      <c r="B929" t="s">
        <v>771</v>
      </c>
      <c r="C929" t="s">
        <v>279</v>
      </c>
      <c r="D929" t="s">
        <v>243</v>
      </c>
      <c r="E929" s="35">
        <v>0.39900000000000002</v>
      </c>
      <c r="F929" s="35">
        <v>0.498</v>
      </c>
      <c r="G929" s="35">
        <v>1500</v>
      </c>
    </row>
    <row r="930" spans="1:7" x14ac:dyDescent="0.25">
      <c r="A930">
        <v>20220916</v>
      </c>
      <c r="B930" t="s">
        <v>771</v>
      </c>
      <c r="C930" t="s">
        <v>279</v>
      </c>
      <c r="D930" t="s">
        <v>251</v>
      </c>
      <c r="E930" s="35">
        <v>0.39900000000000002</v>
      </c>
      <c r="F930" s="35">
        <v>0.498</v>
      </c>
      <c r="G930" s="35">
        <v>1400</v>
      </c>
    </row>
    <row r="931" spans="1:7" x14ac:dyDescent="0.25">
      <c r="A931">
        <v>20220916</v>
      </c>
      <c r="B931" t="s">
        <v>771</v>
      </c>
      <c r="C931" t="s">
        <v>279</v>
      </c>
      <c r="D931" t="s">
        <v>259</v>
      </c>
      <c r="E931" s="35">
        <v>0.39900000000000002</v>
      </c>
      <c r="F931" s="35">
        <v>0.498</v>
      </c>
      <c r="G931" s="35">
        <v>1200</v>
      </c>
    </row>
    <row r="932" spans="1:7" x14ac:dyDescent="0.25">
      <c r="A932">
        <v>20220916</v>
      </c>
      <c r="B932" t="s">
        <v>771</v>
      </c>
      <c r="C932" t="s">
        <v>279</v>
      </c>
      <c r="D932" t="s">
        <v>266</v>
      </c>
      <c r="E932" s="35">
        <v>0.39900000000000002</v>
      </c>
      <c r="F932" s="35">
        <v>0.498</v>
      </c>
      <c r="G932" s="35">
        <v>1000</v>
      </c>
    </row>
    <row r="933" spans="1:7" x14ac:dyDescent="0.25">
      <c r="A933">
        <v>20220916</v>
      </c>
      <c r="B933" t="s">
        <v>771</v>
      </c>
      <c r="C933" t="s">
        <v>279</v>
      </c>
      <c r="D933" t="s">
        <v>274</v>
      </c>
      <c r="E933" s="35">
        <v>0.39900000000000002</v>
      </c>
      <c r="F933" s="35">
        <v>0.498</v>
      </c>
      <c r="G933" s="35">
        <v>900</v>
      </c>
    </row>
    <row r="934" spans="1:7" x14ac:dyDescent="0.25">
      <c r="A934">
        <v>20220916</v>
      </c>
      <c r="B934" t="s">
        <v>771</v>
      </c>
      <c r="C934" t="s">
        <v>279</v>
      </c>
      <c r="D934" t="s">
        <v>280</v>
      </c>
      <c r="E934" s="35">
        <v>0.39900000000000002</v>
      </c>
      <c r="F934" s="35">
        <v>0.498</v>
      </c>
      <c r="G934" s="35">
        <v>800</v>
      </c>
    </row>
    <row r="935" spans="1:7" x14ac:dyDescent="0.25">
      <c r="A935">
        <v>20220916</v>
      </c>
      <c r="B935" t="s">
        <v>771</v>
      </c>
      <c r="C935" t="s">
        <v>279</v>
      </c>
      <c r="D935" t="s">
        <v>286</v>
      </c>
      <c r="E935" s="35">
        <v>0.39900000000000002</v>
      </c>
      <c r="F935" s="35">
        <v>0.498</v>
      </c>
      <c r="G935" s="35">
        <v>600</v>
      </c>
    </row>
    <row r="936" spans="1:7" x14ac:dyDescent="0.25">
      <c r="A936">
        <v>20220916</v>
      </c>
      <c r="B936" t="s">
        <v>771</v>
      </c>
      <c r="C936" t="s">
        <v>279</v>
      </c>
      <c r="D936" t="s">
        <v>290</v>
      </c>
      <c r="E936" s="35">
        <v>0.39900000000000002</v>
      </c>
      <c r="F936" s="35">
        <v>0.498</v>
      </c>
      <c r="G936" s="35">
        <v>400</v>
      </c>
    </row>
    <row r="937" spans="1:7" x14ac:dyDescent="0.25">
      <c r="A937">
        <v>20220916</v>
      </c>
      <c r="B937" t="s">
        <v>771</v>
      </c>
      <c r="C937" t="s">
        <v>285</v>
      </c>
      <c r="D937" t="s">
        <v>187</v>
      </c>
      <c r="E937" s="35">
        <v>0.39900000000000002</v>
      </c>
      <c r="F937" s="35">
        <v>0.498</v>
      </c>
      <c r="G937" s="35">
        <v>1600</v>
      </c>
    </row>
    <row r="938" spans="1:7" x14ac:dyDescent="0.25">
      <c r="A938">
        <v>20220916</v>
      </c>
      <c r="B938" t="s">
        <v>771</v>
      </c>
      <c r="C938" t="s">
        <v>285</v>
      </c>
      <c r="D938" t="s">
        <v>214</v>
      </c>
      <c r="E938" s="35">
        <v>0.39900000000000002</v>
      </c>
      <c r="F938" s="35">
        <v>0.498</v>
      </c>
      <c r="G938" s="35">
        <v>1500</v>
      </c>
    </row>
    <row r="939" spans="1:7" x14ac:dyDescent="0.25">
      <c r="A939">
        <v>20220916</v>
      </c>
      <c r="B939" t="s">
        <v>771</v>
      </c>
      <c r="C939" t="s">
        <v>285</v>
      </c>
      <c r="D939" t="s">
        <v>234</v>
      </c>
      <c r="E939" s="35">
        <v>0.39900000000000002</v>
      </c>
      <c r="F939" s="35">
        <v>0.498</v>
      </c>
      <c r="G939" s="35">
        <v>1400</v>
      </c>
    </row>
    <row r="940" spans="1:7" x14ac:dyDescent="0.25">
      <c r="A940">
        <v>20220916</v>
      </c>
      <c r="B940" t="s">
        <v>771</v>
      </c>
      <c r="C940" t="s">
        <v>285</v>
      </c>
      <c r="D940" t="s">
        <v>243</v>
      </c>
      <c r="E940" s="35">
        <v>0.39900000000000002</v>
      </c>
      <c r="F940" s="35">
        <v>0.498</v>
      </c>
      <c r="G940" s="35">
        <v>1300</v>
      </c>
    </row>
    <row r="941" spans="1:7" x14ac:dyDescent="0.25">
      <c r="A941">
        <v>20220916</v>
      </c>
      <c r="B941" t="s">
        <v>771</v>
      </c>
      <c r="C941" t="s">
        <v>285</v>
      </c>
      <c r="D941" t="s">
        <v>251</v>
      </c>
      <c r="E941" s="35">
        <v>0.39900000000000002</v>
      </c>
      <c r="F941" s="35">
        <v>0.498</v>
      </c>
      <c r="G941" s="35">
        <v>1200</v>
      </c>
    </row>
    <row r="942" spans="1:7" x14ac:dyDescent="0.25">
      <c r="A942">
        <v>20220916</v>
      </c>
      <c r="B942" t="s">
        <v>771</v>
      </c>
      <c r="C942" t="s">
        <v>285</v>
      </c>
      <c r="D942" t="s">
        <v>259</v>
      </c>
      <c r="E942" s="35">
        <v>0.39900000000000002</v>
      </c>
      <c r="F942" s="35">
        <v>0.498</v>
      </c>
      <c r="G942" s="35">
        <v>1100</v>
      </c>
    </row>
    <row r="943" spans="1:7" x14ac:dyDescent="0.25">
      <c r="A943">
        <v>20220916</v>
      </c>
      <c r="B943" t="s">
        <v>771</v>
      </c>
      <c r="C943" t="s">
        <v>285</v>
      </c>
      <c r="D943" t="s">
        <v>266</v>
      </c>
      <c r="E943" s="35">
        <v>0.39900000000000002</v>
      </c>
      <c r="F943" s="35">
        <v>0.498</v>
      </c>
      <c r="G943" s="35">
        <v>900</v>
      </c>
    </row>
    <row r="944" spans="1:7" x14ac:dyDescent="0.25">
      <c r="A944">
        <v>20220916</v>
      </c>
      <c r="B944" t="s">
        <v>771</v>
      </c>
      <c r="C944" t="s">
        <v>285</v>
      </c>
      <c r="D944" t="s">
        <v>274</v>
      </c>
      <c r="E944" s="35">
        <v>0.39900000000000002</v>
      </c>
      <c r="F944" s="35">
        <v>0.498</v>
      </c>
      <c r="G944" s="35">
        <v>800</v>
      </c>
    </row>
    <row r="945" spans="1:7" x14ac:dyDescent="0.25">
      <c r="A945">
        <v>20220916</v>
      </c>
      <c r="B945" t="s">
        <v>771</v>
      </c>
      <c r="C945" t="s">
        <v>285</v>
      </c>
      <c r="D945" t="s">
        <v>280</v>
      </c>
      <c r="E945" s="35">
        <v>0.39900000000000002</v>
      </c>
      <c r="F945" s="35">
        <v>0.498</v>
      </c>
      <c r="G945" s="35">
        <v>700</v>
      </c>
    </row>
    <row r="946" spans="1:7" x14ac:dyDescent="0.25">
      <c r="A946">
        <v>20220916</v>
      </c>
      <c r="B946" t="s">
        <v>771</v>
      </c>
      <c r="C946" t="s">
        <v>285</v>
      </c>
      <c r="D946" t="s">
        <v>286</v>
      </c>
      <c r="E946" s="35">
        <v>0.39900000000000002</v>
      </c>
      <c r="F946" s="35">
        <v>0.498</v>
      </c>
      <c r="G946" s="35">
        <v>500</v>
      </c>
    </row>
    <row r="947" spans="1:7" x14ac:dyDescent="0.25">
      <c r="A947">
        <v>20220916</v>
      </c>
      <c r="B947" t="s">
        <v>771</v>
      </c>
      <c r="C947" t="s">
        <v>285</v>
      </c>
      <c r="D947" t="s">
        <v>290</v>
      </c>
      <c r="E947" s="35">
        <v>0.39900000000000002</v>
      </c>
      <c r="F947" s="35">
        <v>0.498</v>
      </c>
      <c r="G947" s="35">
        <v>400</v>
      </c>
    </row>
    <row r="948" spans="1:7" x14ac:dyDescent="0.25">
      <c r="A948">
        <v>20220916</v>
      </c>
      <c r="B948" t="s">
        <v>771</v>
      </c>
      <c r="C948" t="s">
        <v>186</v>
      </c>
      <c r="D948" t="s">
        <v>187</v>
      </c>
      <c r="E948" s="35">
        <v>0.499</v>
      </c>
      <c r="F948" s="35">
        <v>0.69799999999999995</v>
      </c>
      <c r="G948" s="35">
        <v>7000</v>
      </c>
    </row>
    <row r="949" spans="1:7" x14ac:dyDescent="0.25">
      <c r="A949">
        <v>20220916</v>
      </c>
      <c r="B949" t="s">
        <v>771</v>
      </c>
      <c r="C949" t="s">
        <v>186</v>
      </c>
      <c r="D949" t="s">
        <v>214</v>
      </c>
      <c r="E949" s="35">
        <v>0.499</v>
      </c>
      <c r="F949" s="35">
        <v>0.69799999999999995</v>
      </c>
      <c r="G949" s="35">
        <v>5800</v>
      </c>
    </row>
    <row r="950" spans="1:7" x14ac:dyDescent="0.25">
      <c r="A950">
        <v>20220916</v>
      </c>
      <c r="B950" t="s">
        <v>771</v>
      </c>
      <c r="C950" t="s">
        <v>186</v>
      </c>
      <c r="D950" t="s">
        <v>234</v>
      </c>
      <c r="E950" s="35">
        <v>0.499</v>
      </c>
      <c r="F950" s="35">
        <v>0.69799999999999995</v>
      </c>
      <c r="G950" s="35">
        <v>5100</v>
      </c>
    </row>
    <row r="951" spans="1:7" x14ac:dyDescent="0.25">
      <c r="A951">
        <v>20220916</v>
      </c>
      <c r="B951" t="s">
        <v>771</v>
      </c>
      <c r="C951" t="s">
        <v>186</v>
      </c>
      <c r="D951" t="s">
        <v>243</v>
      </c>
      <c r="E951" s="35">
        <v>0.499</v>
      </c>
      <c r="F951" s="35">
        <v>0.69799999999999995</v>
      </c>
      <c r="G951" s="35">
        <v>4700</v>
      </c>
    </row>
    <row r="952" spans="1:7" x14ac:dyDescent="0.25">
      <c r="A952">
        <v>20220916</v>
      </c>
      <c r="B952" t="s">
        <v>771</v>
      </c>
      <c r="C952" t="s">
        <v>186</v>
      </c>
      <c r="D952" t="s">
        <v>251</v>
      </c>
      <c r="E952" s="35">
        <v>0.499</v>
      </c>
      <c r="F952" s="35">
        <v>0.69799999999999995</v>
      </c>
      <c r="G952" s="35">
        <v>4400</v>
      </c>
    </row>
    <row r="953" spans="1:7" x14ac:dyDescent="0.25">
      <c r="A953">
        <v>20220916</v>
      </c>
      <c r="B953" t="s">
        <v>771</v>
      </c>
      <c r="C953" t="s">
        <v>186</v>
      </c>
      <c r="D953" t="s">
        <v>259</v>
      </c>
      <c r="E953" s="35">
        <v>0.499</v>
      </c>
      <c r="F953" s="35">
        <v>0.69799999999999995</v>
      </c>
      <c r="G953" s="35">
        <v>3700</v>
      </c>
    </row>
    <row r="954" spans="1:7" x14ac:dyDescent="0.25">
      <c r="A954">
        <v>20220916</v>
      </c>
      <c r="B954" t="s">
        <v>771</v>
      </c>
      <c r="C954" t="s">
        <v>186</v>
      </c>
      <c r="D954" t="s">
        <v>266</v>
      </c>
      <c r="E954" s="35">
        <v>0.499</v>
      </c>
      <c r="F954" s="35">
        <v>0.69799999999999995</v>
      </c>
      <c r="G954" s="35">
        <v>3000</v>
      </c>
    </row>
    <row r="955" spans="1:7" x14ac:dyDescent="0.25">
      <c r="A955">
        <v>20220916</v>
      </c>
      <c r="B955" t="s">
        <v>771</v>
      </c>
      <c r="C955" t="s">
        <v>186</v>
      </c>
      <c r="D955" t="s">
        <v>274</v>
      </c>
      <c r="E955" s="35">
        <v>0.499</v>
      </c>
      <c r="F955" s="35">
        <v>0.69799999999999995</v>
      </c>
      <c r="G955" s="35">
        <v>2600</v>
      </c>
    </row>
    <row r="956" spans="1:7" x14ac:dyDescent="0.25">
      <c r="A956">
        <v>20220916</v>
      </c>
      <c r="B956" t="s">
        <v>771</v>
      </c>
      <c r="C956" t="s">
        <v>186</v>
      </c>
      <c r="D956" t="s">
        <v>280</v>
      </c>
      <c r="E956" s="35">
        <v>0.499</v>
      </c>
      <c r="F956" s="35">
        <v>0.69799999999999995</v>
      </c>
      <c r="G956" s="35">
        <v>2300</v>
      </c>
    </row>
    <row r="957" spans="1:7" x14ac:dyDescent="0.25">
      <c r="A957">
        <v>20220916</v>
      </c>
      <c r="B957" t="s">
        <v>771</v>
      </c>
      <c r="C957" t="s">
        <v>186</v>
      </c>
      <c r="D957" t="s">
        <v>286</v>
      </c>
      <c r="E957" s="35">
        <v>0.499</v>
      </c>
      <c r="F957" s="35">
        <v>0.69799999999999995</v>
      </c>
      <c r="G957" s="35">
        <v>1600</v>
      </c>
    </row>
    <row r="958" spans="1:7" x14ac:dyDescent="0.25">
      <c r="A958">
        <v>20220916</v>
      </c>
      <c r="B958" t="s">
        <v>771</v>
      </c>
      <c r="C958" t="s">
        <v>186</v>
      </c>
      <c r="D958" t="s">
        <v>290</v>
      </c>
      <c r="E958" s="35">
        <v>0.499</v>
      </c>
      <c r="F958" s="35">
        <v>0.69799999999999995</v>
      </c>
      <c r="G958" s="35">
        <v>1100</v>
      </c>
    </row>
    <row r="959" spans="1:7" x14ac:dyDescent="0.25">
      <c r="A959">
        <v>20220916</v>
      </c>
      <c r="B959" t="s">
        <v>771</v>
      </c>
      <c r="C959" t="s">
        <v>213</v>
      </c>
      <c r="D959" t="s">
        <v>187</v>
      </c>
      <c r="E959" s="35">
        <v>0.499</v>
      </c>
      <c r="F959" s="35">
        <v>0.69799999999999995</v>
      </c>
      <c r="G959" s="35">
        <v>5700</v>
      </c>
    </row>
    <row r="960" spans="1:7" x14ac:dyDescent="0.25">
      <c r="A960">
        <v>20220916</v>
      </c>
      <c r="B960" t="s">
        <v>771</v>
      </c>
      <c r="C960" t="s">
        <v>213</v>
      </c>
      <c r="D960" t="s">
        <v>214</v>
      </c>
      <c r="E960" s="35">
        <v>0.499</v>
      </c>
      <c r="F960" s="35">
        <v>0.69799999999999995</v>
      </c>
      <c r="G960" s="35">
        <v>5300</v>
      </c>
    </row>
    <row r="961" spans="1:7" x14ac:dyDescent="0.25">
      <c r="A961">
        <v>20220916</v>
      </c>
      <c r="B961" t="s">
        <v>771</v>
      </c>
      <c r="C961" t="s">
        <v>213</v>
      </c>
      <c r="D961" t="s">
        <v>234</v>
      </c>
      <c r="E961" s="35">
        <v>0.499</v>
      </c>
      <c r="F961" s="35">
        <v>0.69799999999999995</v>
      </c>
      <c r="G961" s="35">
        <v>4800</v>
      </c>
    </row>
    <row r="962" spans="1:7" x14ac:dyDescent="0.25">
      <c r="A962">
        <v>20220916</v>
      </c>
      <c r="B962" t="s">
        <v>771</v>
      </c>
      <c r="C962" t="s">
        <v>213</v>
      </c>
      <c r="D962" t="s">
        <v>243</v>
      </c>
      <c r="E962" s="35">
        <v>0.499</v>
      </c>
      <c r="F962" s="35">
        <v>0.69799999999999995</v>
      </c>
      <c r="G962" s="35">
        <v>4500</v>
      </c>
    </row>
    <row r="963" spans="1:7" x14ac:dyDescent="0.25">
      <c r="A963">
        <v>20220916</v>
      </c>
      <c r="B963" t="s">
        <v>771</v>
      </c>
      <c r="C963" t="s">
        <v>213</v>
      </c>
      <c r="D963" t="s">
        <v>251</v>
      </c>
      <c r="E963" s="35">
        <v>0.499</v>
      </c>
      <c r="F963" s="35">
        <v>0.69799999999999995</v>
      </c>
      <c r="G963" s="35">
        <v>4200</v>
      </c>
    </row>
    <row r="964" spans="1:7" x14ac:dyDescent="0.25">
      <c r="A964">
        <v>20220916</v>
      </c>
      <c r="B964" t="s">
        <v>771</v>
      </c>
      <c r="C964" t="s">
        <v>213</v>
      </c>
      <c r="D964" t="s">
        <v>259</v>
      </c>
      <c r="E964" s="35">
        <v>0.499</v>
      </c>
      <c r="F964" s="35">
        <v>0.69799999999999995</v>
      </c>
      <c r="G964" s="35">
        <v>3500</v>
      </c>
    </row>
    <row r="965" spans="1:7" x14ac:dyDescent="0.25">
      <c r="A965">
        <v>20220916</v>
      </c>
      <c r="B965" t="s">
        <v>771</v>
      </c>
      <c r="C965" t="s">
        <v>213</v>
      </c>
      <c r="D965" t="s">
        <v>266</v>
      </c>
      <c r="E965" s="35">
        <v>0.499</v>
      </c>
      <c r="F965" s="35">
        <v>0.69799999999999995</v>
      </c>
      <c r="G965" s="35">
        <v>2900</v>
      </c>
    </row>
    <row r="966" spans="1:7" x14ac:dyDescent="0.25">
      <c r="A966">
        <v>20220916</v>
      </c>
      <c r="B966" t="s">
        <v>771</v>
      </c>
      <c r="C966" t="s">
        <v>213</v>
      </c>
      <c r="D966" t="s">
        <v>274</v>
      </c>
      <c r="E966" s="35">
        <v>0.499</v>
      </c>
      <c r="F966" s="35">
        <v>0.69799999999999995</v>
      </c>
      <c r="G966" s="35">
        <v>2500</v>
      </c>
    </row>
    <row r="967" spans="1:7" x14ac:dyDescent="0.25">
      <c r="A967">
        <v>20220916</v>
      </c>
      <c r="B967" t="s">
        <v>771</v>
      </c>
      <c r="C967" t="s">
        <v>213</v>
      </c>
      <c r="D967" t="s">
        <v>280</v>
      </c>
      <c r="E967" s="35">
        <v>0.499</v>
      </c>
      <c r="F967" s="35">
        <v>0.69799999999999995</v>
      </c>
      <c r="G967" s="35">
        <v>2200</v>
      </c>
    </row>
    <row r="968" spans="1:7" x14ac:dyDescent="0.25">
      <c r="A968">
        <v>20220916</v>
      </c>
      <c r="B968" t="s">
        <v>771</v>
      </c>
      <c r="C968" t="s">
        <v>213</v>
      </c>
      <c r="D968" t="s">
        <v>286</v>
      </c>
      <c r="E968" s="35">
        <v>0.499</v>
      </c>
      <c r="F968" s="35">
        <v>0.69799999999999995</v>
      </c>
      <c r="G968" s="35">
        <v>1500</v>
      </c>
    </row>
    <row r="969" spans="1:7" x14ac:dyDescent="0.25">
      <c r="A969">
        <v>20220916</v>
      </c>
      <c r="B969" t="s">
        <v>771</v>
      </c>
      <c r="C969" t="s">
        <v>213</v>
      </c>
      <c r="D969" t="s">
        <v>290</v>
      </c>
      <c r="E969" s="35">
        <v>0.499</v>
      </c>
      <c r="F969" s="35">
        <v>0.69799999999999995</v>
      </c>
      <c r="G969" s="35">
        <v>1000</v>
      </c>
    </row>
    <row r="970" spans="1:7" x14ac:dyDescent="0.25">
      <c r="A970">
        <v>20220916</v>
      </c>
      <c r="B970" t="s">
        <v>771</v>
      </c>
      <c r="C970" t="s">
        <v>233</v>
      </c>
      <c r="D970" t="s">
        <v>187</v>
      </c>
      <c r="E970" s="35">
        <v>0.499</v>
      </c>
      <c r="F970" s="35">
        <v>0.69799999999999995</v>
      </c>
      <c r="G970" s="35">
        <v>5000</v>
      </c>
    </row>
    <row r="971" spans="1:7" x14ac:dyDescent="0.25">
      <c r="A971">
        <v>20220916</v>
      </c>
      <c r="B971" t="s">
        <v>771</v>
      </c>
      <c r="C971" t="s">
        <v>233</v>
      </c>
      <c r="D971" t="s">
        <v>214</v>
      </c>
      <c r="E971" s="35">
        <v>0.499</v>
      </c>
      <c r="F971" s="35">
        <v>0.69799999999999995</v>
      </c>
      <c r="G971" s="35">
        <v>4800</v>
      </c>
    </row>
    <row r="972" spans="1:7" x14ac:dyDescent="0.25">
      <c r="A972">
        <v>20220916</v>
      </c>
      <c r="B972" t="s">
        <v>771</v>
      </c>
      <c r="C972" t="s">
        <v>233</v>
      </c>
      <c r="D972" t="s">
        <v>234</v>
      </c>
      <c r="E972" s="35">
        <v>0.499</v>
      </c>
      <c r="F972" s="35">
        <v>0.69799999999999995</v>
      </c>
      <c r="G972" s="35">
        <v>4500</v>
      </c>
    </row>
    <row r="973" spans="1:7" x14ac:dyDescent="0.25">
      <c r="A973">
        <v>20220916</v>
      </c>
      <c r="B973" t="s">
        <v>771</v>
      </c>
      <c r="C973" t="s">
        <v>233</v>
      </c>
      <c r="D973" t="s">
        <v>243</v>
      </c>
      <c r="E973" s="35">
        <v>0.499</v>
      </c>
      <c r="F973" s="35">
        <v>0.69799999999999995</v>
      </c>
      <c r="G973" s="35">
        <v>4300</v>
      </c>
    </row>
    <row r="974" spans="1:7" x14ac:dyDescent="0.25">
      <c r="A974">
        <v>20220916</v>
      </c>
      <c r="B974" t="s">
        <v>771</v>
      </c>
      <c r="C974" t="s">
        <v>233</v>
      </c>
      <c r="D974" t="s">
        <v>251</v>
      </c>
      <c r="E974" s="35">
        <v>0.499</v>
      </c>
      <c r="F974" s="35">
        <v>0.69799999999999995</v>
      </c>
      <c r="G974" s="35">
        <v>4000</v>
      </c>
    </row>
    <row r="975" spans="1:7" x14ac:dyDescent="0.25">
      <c r="A975">
        <v>20220916</v>
      </c>
      <c r="B975" t="s">
        <v>771</v>
      </c>
      <c r="C975" t="s">
        <v>233</v>
      </c>
      <c r="D975" t="s">
        <v>259</v>
      </c>
      <c r="E975" s="35">
        <v>0.499</v>
      </c>
      <c r="F975" s="35">
        <v>0.69799999999999995</v>
      </c>
      <c r="G975" s="35">
        <v>3400</v>
      </c>
    </row>
    <row r="976" spans="1:7" x14ac:dyDescent="0.25">
      <c r="A976">
        <v>20220916</v>
      </c>
      <c r="B976" t="s">
        <v>771</v>
      </c>
      <c r="C976" t="s">
        <v>233</v>
      </c>
      <c r="D976" t="s">
        <v>266</v>
      </c>
      <c r="E976" s="35">
        <v>0.499</v>
      </c>
      <c r="F976" s="35">
        <v>0.69799999999999995</v>
      </c>
      <c r="G976" s="35">
        <v>2800</v>
      </c>
    </row>
    <row r="977" spans="1:7" x14ac:dyDescent="0.25">
      <c r="A977">
        <v>20220916</v>
      </c>
      <c r="B977" t="s">
        <v>771</v>
      </c>
      <c r="C977" t="s">
        <v>233</v>
      </c>
      <c r="D977" t="s">
        <v>274</v>
      </c>
      <c r="E977" s="35">
        <v>0.499</v>
      </c>
      <c r="F977" s="35">
        <v>0.69799999999999995</v>
      </c>
      <c r="G977" s="35">
        <v>2400</v>
      </c>
    </row>
    <row r="978" spans="1:7" x14ac:dyDescent="0.25">
      <c r="A978">
        <v>20220916</v>
      </c>
      <c r="B978" t="s">
        <v>771</v>
      </c>
      <c r="C978" t="s">
        <v>233</v>
      </c>
      <c r="D978" t="s">
        <v>280</v>
      </c>
      <c r="E978" s="35">
        <v>0.499</v>
      </c>
      <c r="F978" s="35">
        <v>0.69799999999999995</v>
      </c>
      <c r="G978" s="35">
        <v>2100</v>
      </c>
    </row>
    <row r="979" spans="1:7" x14ac:dyDescent="0.25">
      <c r="A979">
        <v>20220916</v>
      </c>
      <c r="B979" t="s">
        <v>771</v>
      </c>
      <c r="C979" t="s">
        <v>233</v>
      </c>
      <c r="D979" t="s">
        <v>286</v>
      </c>
      <c r="E979" s="35">
        <v>0.499</v>
      </c>
      <c r="F979" s="35">
        <v>0.69799999999999995</v>
      </c>
      <c r="G979" s="35">
        <v>1400</v>
      </c>
    </row>
    <row r="980" spans="1:7" x14ac:dyDescent="0.25">
      <c r="A980">
        <v>20220916</v>
      </c>
      <c r="B980" t="s">
        <v>771</v>
      </c>
      <c r="C980" t="s">
        <v>233</v>
      </c>
      <c r="D980" t="s">
        <v>290</v>
      </c>
      <c r="E980" s="35">
        <v>0.499</v>
      </c>
      <c r="F980" s="35">
        <v>0.69799999999999995</v>
      </c>
      <c r="G980" s="35">
        <v>1000</v>
      </c>
    </row>
    <row r="981" spans="1:7" x14ac:dyDescent="0.25">
      <c r="A981">
        <v>20220916</v>
      </c>
      <c r="B981" t="s">
        <v>771</v>
      </c>
      <c r="C981" t="s">
        <v>215</v>
      </c>
      <c r="D981" t="s">
        <v>187</v>
      </c>
      <c r="E981" s="35">
        <v>0.499</v>
      </c>
      <c r="F981" s="35">
        <v>0.69799999999999995</v>
      </c>
      <c r="G981" s="35">
        <v>4600</v>
      </c>
    </row>
    <row r="982" spans="1:7" x14ac:dyDescent="0.25">
      <c r="A982">
        <v>20220916</v>
      </c>
      <c r="B982" t="s">
        <v>771</v>
      </c>
      <c r="C982" t="s">
        <v>215</v>
      </c>
      <c r="D982" t="s">
        <v>214</v>
      </c>
      <c r="E982" s="35">
        <v>0.499</v>
      </c>
      <c r="F982" s="35">
        <v>0.69799999999999995</v>
      </c>
      <c r="G982" s="35">
        <v>4400</v>
      </c>
    </row>
    <row r="983" spans="1:7" x14ac:dyDescent="0.25">
      <c r="A983">
        <v>20220916</v>
      </c>
      <c r="B983" t="s">
        <v>771</v>
      </c>
      <c r="C983" t="s">
        <v>215</v>
      </c>
      <c r="D983" t="s">
        <v>234</v>
      </c>
      <c r="E983" s="35">
        <v>0.499</v>
      </c>
      <c r="F983" s="35">
        <v>0.69799999999999995</v>
      </c>
      <c r="G983" s="35">
        <v>4200</v>
      </c>
    </row>
    <row r="984" spans="1:7" x14ac:dyDescent="0.25">
      <c r="A984">
        <v>20220916</v>
      </c>
      <c r="B984" t="s">
        <v>771</v>
      </c>
      <c r="C984" t="s">
        <v>215</v>
      </c>
      <c r="D984" t="s">
        <v>243</v>
      </c>
      <c r="E984" s="35">
        <v>0.499</v>
      </c>
      <c r="F984" s="35">
        <v>0.69799999999999995</v>
      </c>
      <c r="G984" s="35">
        <v>4100</v>
      </c>
    </row>
    <row r="985" spans="1:7" x14ac:dyDescent="0.25">
      <c r="A985">
        <v>20220916</v>
      </c>
      <c r="B985" t="s">
        <v>771</v>
      </c>
      <c r="C985" t="s">
        <v>215</v>
      </c>
      <c r="D985" t="s">
        <v>251</v>
      </c>
      <c r="E985" s="35">
        <v>0.499</v>
      </c>
      <c r="F985" s="35">
        <v>0.69799999999999995</v>
      </c>
      <c r="G985" s="35">
        <v>3800</v>
      </c>
    </row>
    <row r="986" spans="1:7" x14ac:dyDescent="0.25">
      <c r="A986">
        <v>20220916</v>
      </c>
      <c r="B986" t="s">
        <v>771</v>
      </c>
      <c r="C986" t="s">
        <v>215</v>
      </c>
      <c r="D986" t="s">
        <v>259</v>
      </c>
      <c r="E986" s="35">
        <v>0.499</v>
      </c>
      <c r="F986" s="35">
        <v>0.69799999999999995</v>
      </c>
      <c r="G986" s="35">
        <v>3300</v>
      </c>
    </row>
    <row r="987" spans="1:7" x14ac:dyDescent="0.25">
      <c r="A987">
        <v>20220916</v>
      </c>
      <c r="B987" t="s">
        <v>771</v>
      </c>
      <c r="C987" t="s">
        <v>215</v>
      </c>
      <c r="D987" t="s">
        <v>266</v>
      </c>
      <c r="E987" s="35">
        <v>0.499</v>
      </c>
      <c r="F987" s="35">
        <v>0.69799999999999995</v>
      </c>
      <c r="G987" s="35">
        <v>2700</v>
      </c>
    </row>
    <row r="988" spans="1:7" x14ac:dyDescent="0.25">
      <c r="A988">
        <v>20220916</v>
      </c>
      <c r="B988" t="s">
        <v>771</v>
      </c>
      <c r="C988" t="s">
        <v>215</v>
      </c>
      <c r="D988" t="s">
        <v>274</v>
      </c>
      <c r="E988" s="35">
        <v>0.499</v>
      </c>
      <c r="F988" s="35">
        <v>0.69799999999999995</v>
      </c>
      <c r="G988" s="35">
        <v>2300</v>
      </c>
    </row>
    <row r="989" spans="1:7" x14ac:dyDescent="0.25">
      <c r="A989">
        <v>20220916</v>
      </c>
      <c r="B989" t="s">
        <v>771</v>
      </c>
      <c r="C989" t="s">
        <v>215</v>
      </c>
      <c r="D989" t="s">
        <v>280</v>
      </c>
      <c r="E989" s="35">
        <v>0.499</v>
      </c>
      <c r="F989" s="35">
        <v>0.69799999999999995</v>
      </c>
      <c r="G989" s="35">
        <v>2000</v>
      </c>
    </row>
    <row r="990" spans="1:7" x14ac:dyDescent="0.25">
      <c r="A990">
        <v>20220916</v>
      </c>
      <c r="B990" t="s">
        <v>771</v>
      </c>
      <c r="C990" t="s">
        <v>215</v>
      </c>
      <c r="D990" t="s">
        <v>286</v>
      </c>
      <c r="E990" s="35">
        <v>0.499</v>
      </c>
      <c r="F990" s="35">
        <v>0.69799999999999995</v>
      </c>
      <c r="G990" s="35">
        <v>1300</v>
      </c>
    </row>
    <row r="991" spans="1:7" x14ac:dyDescent="0.25">
      <c r="A991">
        <v>20220916</v>
      </c>
      <c r="B991" t="s">
        <v>771</v>
      </c>
      <c r="C991" t="s">
        <v>215</v>
      </c>
      <c r="D991" t="s">
        <v>290</v>
      </c>
      <c r="E991" s="35">
        <v>0.499</v>
      </c>
      <c r="F991" s="35">
        <v>0.69799999999999995</v>
      </c>
      <c r="G991" s="35">
        <v>900</v>
      </c>
    </row>
    <row r="992" spans="1:7" x14ac:dyDescent="0.25">
      <c r="A992">
        <v>20220916</v>
      </c>
      <c r="B992" t="s">
        <v>771</v>
      </c>
      <c r="C992" t="s">
        <v>250</v>
      </c>
      <c r="D992" t="s">
        <v>187</v>
      </c>
      <c r="E992" s="35">
        <v>0.499</v>
      </c>
      <c r="F992" s="35">
        <v>0.69799999999999995</v>
      </c>
      <c r="G992" s="35">
        <v>4200</v>
      </c>
    </row>
    <row r="993" spans="1:7" x14ac:dyDescent="0.25">
      <c r="A993">
        <v>20220916</v>
      </c>
      <c r="B993" t="s">
        <v>771</v>
      </c>
      <c r="C993" t="s">
        <v>250</v>
      </c>
      <c r="D993" t="s">
        <v>214</v>
      </c>
      <c r="E993" s="35">
        <v>0.499</v>
      </c>
      <c r="F993" s="35">
        <v>0.69799999999999995</v>
      </c>
      <c r="G993" s="35">
        <v>4100</v>
      </c>
    </row>
    <row r="994" spans="1:7" x14ac:dyDescent="0.25">
      <c r="A994">
        <v>20220916</v>
      </c>
      <c r="B994" t="s">
        <v>771</v>
      </c>
      <c r="C994" t="s">
        <v>250</v>
      </c>
      <c r="D994" t="s">
        <v>234</v>
      </c>
      <c r="E994" s="35">
        <v>0.499</v>
      </c>
      <c r="F994" s="35">
        <v>0.69799999999999995</v>
      </c>
      <c r="G994" s="35">
        <v>4000</v>
      </c>
    </row>
    <row r="995" spans="1:7" x14ac:dyDescent="0.25">
      <c r="A995">
        <v>20220916</v>
      </c>
      <c r="B995" t="s">
        <v>771</v>
      </c>
      <c r="C995" t="s">
        <v>250</v>
      </c>
      <c r="D995" t="s">
        <v>243</v>
      </c>
      <c r="E995" s="35">
        <v>0.499</v>
      </c>
      <c r="F995" s="35">
        <v>0.69799999999999995</v>
      </c>
      <c r="G995" s="35">
        <v>3900</v>
      </c>
    </row>
    <row r="996" spans="1:7" x14ac:dyDescent="0.25">
      <c r="A996">
        <v>20220916</v>
      </c>
      <c r="B996" t="s">
        <v>771</v>
      </c>
      <c r="C996" t="s">
        <v>250</v>
      </c>
      <c r="D996" t="s">
        <v>251</v>
      </c>
      <c r="E996" s="35">
        <v>0.499</v>
      </c>
      <c r="F996" s="35">
        <v>0.69799999999999995</v>
      </c>
      <c r="G996" s="35">
        <v>3600</v>
      </c>
    </row>
    <row r="997" spans="1:7" x14ac:dyDescent="0.25">
      <c r="A997">
        <v>20220916</v>
      </c>
      <c r="B997" t="s">
        <v>771</v>
      </c>
      <c r="C997" t="s">
        <v>250</v>
      </c>
      <c r="D997" t="s">
        <v>259</v>
      </c>
      <c r="E997" s="35">
        <v>0.499</v>
      </c>
      <c r="F997" s="35">
        <v>0.69799999999999995</v>
      </c>
      <c r="G997" s="35">
        <v>3100</v>
      </c>
    </row>
    <row r="998" spans="1:7" x14ac:dyDescent="0.25">
      <c r="A998">
        <v>20220916</v>
      </c>
      <c r="B998" t="s">
        <v>771</v>
      </c>
      <c r="C998" t="s">
        <v>250</v>
      </c>
      <c r="D998" t="s">
        <v>266</v>
      </c>
      <c r="E998" s="35">
        <v>0.499</v>
      </c>
      <c r="F998" s="35">
        <v>0.69799999999999995</v>
      </c>
      <c r="G998" s="35">
        <v>2600</v>
      </c>
    </row>
    <row r="999" spans="1:7" x14ac:dyDescent="0.25">
      <c r="A999">
        <v>20220916</v>
      </c>
      <c r="B999" t="s">
        <v>771</v>
      </c>
      <c r="C999" t="s">
        <v>250</v>
      </c>
      <c r="D999" t="s">
        <v>274</v>
      </c>
      <c r="E999" s="35">
        <v>0.499</v>
      </c>
      <c r="F999" s="35">
        <v>0.69799999999999995</v>
      </c>
      <c r="G999" s="35">
        <v>2200</v>
      </c>
    </row>
    <row r="1000" spans="1:7" x14ac:dyDescent="0.25">
      <c r="A1000">
        <v>20220916</v>
      </c>
      <c r="B1000" t="s">
        <v>771</v>
      </c>
      <c r="C1000" t="s">
        <v>250</v>
      </c>
      <c r="D1000" t="s">
        <v>280</v>
      </c>
      <c r="E1000" s="35">
        <v>0.499</v>
      </c>
      <c r="F1000" s="35">
        <v>0.69799999999999995</v>
      </c>
      <c r="G1000" s="35">
        <v>1800</v>
      </c>
    </row>
    <row r="1001" spans="1:7" x14ac:dyDescent="0.25">
      <c r="A1001">
        <v>20220916</v>
      </c>
      <c r="B1001" t="s">
        <v>771</v>
      </c>
      <c r="C1001" t="s">
        <v>250</v>
      </c>
      <c r="D1001" t="s">
        <v>286</v>
      </c>
      <c r="E1001" s="35">
        <v>0.499</v>
      </c>
      <c r="F1001" s="35">
        <v>0.69799999999999995</v>
      </c>
      <c r="G1001" s="35">
        <v>1200</v>
      </c>
    </row>
    <row r="1002" spans="1:7" x14ac:dyDescent="0.25">
      <c r="A1002">
        <v>20220916</v>
      </c>
      <c r="B1002" t="s">
        <v>771</v>
      </c>
      <c r="C1002" t="s">
        <v>250</v>
      </c>
      <c r="D1002" t="s">
        <v>290</v>
      </c>
      <c r="E1002" s="35">
        <v>0.499</v>
      </c>
      <c r="F1002" s="35">
        <v>0.69799999999999995</v>
      </c>
      <c r="G1002" s="35">
        <v>800</v>
      </c>
    </row>
    <row r="1003" spans="1:7" x14ac:dyDescent="0.25">
      <c r="A1003">
        <v>20220916</v>
      </c>
      <c r="B1003" t="s">
        <v>771</v>
      </c>
      <c r="C1003" t="s">
        <v>258</v>
      </c>
      <c r="D1003" t="s">
        <v>187</v>
      </c>
      <c r="E1003" s="35">
        <v>0.499</v>
      </c>
      <c r="F1003" s="35">
        <v>0.69799999999999995</v>
      </c>
      <c r="G1003" s="35">
        <v>3600</v>
      </c>
    </row>
    <row r="1004" spans="1:7" x14ac:dyDescent="0.25">
      <c r="A1004">
        <v>20220916</v>
      </c>
      <c r="B1004" t="s">
        <v>771</v>
      </c>
      <c r="C1004" t="s">
        <v>258</v>
      </c>
      <c r="D1004" t="s">
        <v>214</v>
      </c>
      <c r="E1004" s="35">
        <v>0.499</v>
      </c>
      <c r="F1004" s="35">
        <v>0.69799999999999995</v>
      </c>
      <c r="G1004" s="35">
        <v>3500</v>
      </c>
    </row>
    <row r="1005" spans="1:7" x14ac:dyDescent="0.25">
      <c r="A1005">
        <v>20220916</v>
      </c>
      <c r="B1005" t="s">
        <v>771</v>
      </c>
      <c r="C1005" t="s">
        <v>258</v>
      </c>
      <c r="D1005" t="s">
        <v>234</v>
      </c>
      <c r="E1005" s="35">
        <v>0.499</v>
      </c>
      <c r="F1005" s="35">
        <v>0.69799999999999995</v>
      </c>
      <c r="G1005" s="35">
        <v>3400</v>
      </c>
    </row>
    <row r="1006" spans="1:7" x14ac:dyDescent="0.25">
      <c r="A1006">
        <v>20220916</v>
      </c>
      <c r="B1006" t="s">
        <v>771</v>
      </c>
      <c r="C1006" t="s">
        <v>258</v>
      </c>
      <c r="D1006" t="s">
        <v>243</v>
      </c>
      <c r="E1006" s="35">
        <v>0.499</v>
      </c>
      <c r="F1006" s="35">
        <v>0.69799999999999995</v>
      </c>
      <c r="G1006" s="35">
        <v>3300</v>
      </c>
    </row>
    <row r="1007" spans="1:7" x14ac:dyDescent="0.25">
      <c r="A1007">
        <v>20220916</v>
      </c>
      <c r="B1007" t="s">
        <v>771</v>
      </c>
      <c r="C1007" t="s">
        <v>258</v>
      </c>
      <c r="D1007" t="s">
        <v>251</v>
      </c>
      <c r="E1007" s="35">
        <v>0.499</v>
      </c>
      <c r="F1007" s="35">
        <v>0.69799999999999995</v>
      </c>
      <c r="G1007" s="35">
        <v>3100</v>
      </c>
    </row>
    <row r="1008" spans="1:7" x14ac:dyDescent="0.25">
      <c r="A1008">
        <v>20220916</v>
      </c>
      <c r="B1008" t="s">
        <v>771</v>
      </c>
      <c r="C1008" t="s">
        <v>258</v>
      </c>
      <c r="D1008" t="s">
        <v>259</v>
      </c>
      <c r="E1008" s="35">
        <v>0.499</v>
      </c>
      <c r="F1008" s="35">
        <v>0.69799999999999995</v>
      </c>
      <c r="G1008" s="35">
        <v>2700</v>
      </c>
    </row>
    <row r="1009" spans="1:7" x14ac:dyDescent="0.25">
      <c r="A1009">
        <v>20220916</v>
      </c>
      <c r="B1009" t="s">
        <v>771</v>
      </c>
      <c r="C1009" t="s">
        <v>258</v>
      </c>
      <c r="D1009" t="s">
        <v>266</v>
      </c>
      <c r="E1009" s="35">
        <v>0.499</v>
      </c>
      <c r="F1009" s="35">
        <v>0.69799999999999995</v>
      </c>
      <c r="G1009" s="35">
        <v>2400</v>
      </c>
    </row>
    <row r="1010" spans="1:7" x14ac:dyDescent="0.25">
      <c r="A1010">
        <v>20220916</v>
      </c>
      <c r="B1010" t="s">
        <v>771</v>
      </c>
      <c r="C1010" t="s">
        <v>258</v>
      </c>
      <c r="D1010" t="s">
        <v>274</v>
      </c>
      <c r="E1010" s="35">
        <v>0.499</v>
      </c>
      <c r="F1010" s="35">
        <v>0.69799999999999995</v>
      </c>
      <c r="G1010" s="35">
        <v>2000</v>
      </c>
    </row>
    <row r="1011" spans="1:7" x14ac:dyDescent="0.25">
      <c r="A1011">
        <v>20220916</v>
      </c>
      <c r="B1011" t="s">
        <v>771</v>
      </c>
      <c r="C1011" t="s">
        <v>258</v>
      </c>
      <c r="D1011" t="s">
        <v>280</v>
      </c>
      <c r="E1011" s="35">
        <v>0.499</v>
      </c>
      <c r="F1011" s="35">
        <v>0.69799999999999995</v>
      </c>
      <c r="G1011" s="35">
        <v>1600</v>
      </c>
    </row>
    <row r="1012" spans="1:7" x14ac:dyDescent="0.25">
      <c r="A1012">
        <v>20220916</v>
      </c>
      <c r="B1012" t="s">
        <v>771</v>
      </c>
      <c r="C1012" t="s">
        <v>258</v>
      </c>
      <c r="D1012" t="s">
        <v>286</v>
      </c>
      <c r="E1012" s="35">
        <v>0.499</v>
      </c>
      <c r="F1012" s="35">
        <v>0.69799999999999995</v>
      </c>
      <c r="G1012" s="35">
        <v>1100</v>
      </c>
    </row>
    <row r="1013" spans="1:7" x14ac:dyDescent="0.25">
      <c r="A1013">
        <v>20220916</v>
      </c>
      <c r="B1013" t="s">
        <v>771</v>
      </c>
      <c r="C1013" t="s">
        <v>258</v>
      </c>
      <c r="D1013" t="s">
        <v>290</v>
      </c>
      <c r="E1013" s="35">
        <v>0.499</v>
      </c>
      <c r="F1013" s="35">
        <v>0.69799999999999995</v>
      </c>
      <c r="G1013" s="35">
        <v>800</v>
      </c>
    </row>
    <row r="1014" spans="1:7" x14ac:dyDescent="0.25">
      <c r="A1014">
        <v>20220916</v>
      </c>
      <c r="B1014" t="s">
        <v>771</v>
      </c>
      <c r="C1014" t="s">
        <v>265</v>
      </c>
      <c r="D1014" t="s">
        <v>187</v>
      </c>
      <c r="E1014" s="35">
        <v>0.499</v>
      </c>
      <c r="F1014" s="35">
        <v>0.69799999999999995</v>
      </c>
      <c r="G1014" s="35">
        <v>3000</v>
      </c>
    </row>
    <row r="1015" spans="1:7" x14ac:dyDescent="0.25">
      <c r="A1015">
        <v>20220916</v>
      </c>
      <c r="B1015" t="s">
        <v>771</v>
      </c>
      <c r="C1015" t="s">
        <v>265</v>
      </c>
      <c r="D1015" t="s">
        <v>214</v>
      </c>
      <c r="E1015" s="35">
        <v>0.499</v>
      </c>
      <c r="F1015" s="35">
        <v>0.69799999999999995</v>
      </c>
      <c r="G1015" s="35">
        <v>2900</v>
      </c>
    </row>
    <row r="1016" spans="1:7" x14ac:dyDescent="0.25">
      <c r="A1016">
        <v>20220916</v>
      </c>
      <c r="B1016" t="s">
        <v>771</v>
      </c>
      <c r="C1016" t="s">
        <v>265</v>
      </c>
      <c r="D1016" t="s">
        <v>234</v>
      </c>
      <c r="E1016" s="35">
        <v>0.499</v>
      </c>
      <c r="F1016" s="35">
        <v>0.69799999999999995</v>
      </c>
      <c r="G1016" s="35">
        <v>2800</v>
      </c>
    </row>
    <row r="1017" spans="1:7" x14ac:dyDescent="0.25">
      <c r="A1017">
        <v>20220916</v>
      </c>
      <c r="B1017" t="s">
        <v>771</v>
      </c>
      <c r="C1017" t="s">
        <v>265</v>
      </c>
      <c r="D1017" t="s">
        <v>243</v>
      </c>
      <c r="E1017" s="35">
        <v>0.499</v>
      </c>
      <c r="F1017" s="35">
        <v>0.69799999999999995</v>
      </c>
      <c r="G1017" s="35">
        <v>2700</v>
      </c>
    </row>
    <row r="1018" spans="1:7" x14ac:dyDescent="0.25">
      <c r="A1018">
        <v>20220916</v>
      </c>
      <c r="B1018" t="s">
        <v>771</v>
      </c>
      <c r="C1018" t="s">
        <v>265</v>
      </c>
      <c r="D1018" t="s">
        <v>251</v>
      </c>
      <c r="E1018" s="35">
        <v>0.499</v>
      </c>
      <c r="F1018" s="35">
        <v>0.69799999999999995</v>
      </c>
      <c r="G1018" s="35">
        <v>2500</v>
      </c>
    </row>
    <row r="1019" spans="1:7" x14ac:dyDescent="0.25">
      <c r="A1019">
        <v>20220916</v>
      </c>
      <c r="B1019" t="s">
        <v>771</v>
      </c>
      <c r="C1019" t="s">
        <v>265</v>
      </c>
      <c r="D1019" t="s">
        <v>259</v>
      </c>
      <c r="E1019" s="35">
        <v>0.499</v>
      </c>
      <c r="F1019" s="35">
        <v>0.69799999999999995</v>
      </c>
      <c r="G1019" s="35">
        <v>2300</v>
      </c>
    </row>
    <row r="1020" spans="1:7" x14ac:dyDescent="0.25">
      <c r="A1020">
        <v>20220916</v>
      </c>
      <c r="B1020" t="s">
        <v>771</v>
      </c>
      <c r="C1020" t="s">
        <v>265</v>
      </c>
      <c r="D1020" t="s">
        <v>266</v>
      </c>
      <c r="E1020" s="35">
        <v>0.499</v>
      </c>
      <c r="F1020" s="35">
        <v>0.69799999999999995</v>
      </c>
      <c r="G1020" s="35">
        <v>2100</v>
      </c>
    </row>
    <row r="1021" spans="1:7" x14ac:dyDescent="0.25">
      <c r="A1021">
        <v>20220916</v>
      </c>
      <c r="B1021" t="s">
        <v>771</v>
      </c>
      <c r="C1021" t="s">
        <v>265</v>
      </c>
      <c r="D1021" t="s">
        <v>274</v>
      </c>
      <c r="E1021" s="35">
        <v>0.499</v>
      </c>
      <c r="F1021" s="35">
        <v>0.69799999999999995</v>
      </c>
      <c r="G1021" s="35">
        <v>1800</v>
      </c>
    </row>
    <row r="1022" spans="1:7" x14ac:dyDescent="0.25">
      <c r="A1022">
        <v>20220916</v>
      </c>
      <c r="B1022" t="s">
        <v>771</v>
      </c>
      <c r="C1022" t="s">
        <v>265</v>
      </c>
      <c r="D1022" t="s">
        <v>280</v>
      </c>
      <c r="E1022" s="35">
        <v>0.499</v>
      </c>
      <c r="F1022" s="35">
        <v>0.69799999999999995</v>
      </c>
      <c r="G1022" s="35">
        <v>1400</v>
      </c>
    </row>
    <row r="1023" spans="1:7" x14ac:dyDescent="0.25">
      <c r="A1023">
        <v>20220916</v>
      </c>
      <c r="B1023" t="s">
        <v>771</v>
      </c>
      <c r="C1023" t="s">
        <v>265</v>
      </c>
      <c r="D1023" t="s">
        <v>286</v>
      </c>
      <c r="E1023" s="35">
        <v>0.499</v>
      </c>
      <c r="F1023" s="35">
        <v>0.69799999999999995</v>
      </c>
      <c r="G1023" s="35">
        <v>1000</v>
      </c>
    </row>
    <row r="1024" spans="1:7" x14ac:dyDescent="0.25">
      <c r="A1024">
        <v>20220916</v>
      </c>
      <c r="B1024" t="s">
        <v>771</v>
      </c>
      <c r="C1024" t="s">
        <v>265</v>
      </c>
      <c r="D1024" t="s">
        <v>290</v>
      </c>
      <c r="E1024" s="35">
        <v>0.499</v>
      </c>
      <c r="F1024" s="35">
        <v>0.69799999999999995</v>
      </c>
      <c r="G1024" s="35">
        <v>700</v>
      </c>
    </row>
    <row r="1025" spans="1:7" x14ac:dyDescent="0.25">
      <c r="A1025">
        <v>20220916</v>
      </c>
      <c r="B1025" t="s">
        <v>771</v>
      </c>
      <c r="C1025" t="s">
        <v>273</v>
      </c>
      <c r="D1025" t="s">
        <v>187</v>
      </c>
      <c r="E1025" s="35">
        <v>0.499</v>
      </c>
      <c r="F1025" s="35">
        <v>0.69799999999999995</v>
      </c>
      <c r="G1025" s="35">
        <v>2500</v>
      </c>
    </row>
    <row r="1026" spans="1:7" x14ac:dyDescent="0.25">
      <c r="A1026">
        <v>20220916</v>
      </c>
      <c r="B1026" t="s">
        <v>771</v>
      </c>
      <c r="C1026" t="s">
        <v>273</v>
      </c>
      <c r="D1026" t="s">
        <v>214</v>
      </c>
      <c r="E1026" s="35">
        <v>0.499</v>
      </c>
      <c r="F1026" s="35">
        <v>0.69799999999999995</v>
      </c>
      <c r="G1026" s="35">
        <v>2400</v>
      </c>
    </row>
    <row r="1027" spans="1:7" x14ac:dyDescent="0.25">
      <c r="A1027">
        <v>20220916</v>
      </c>
      <c r="B1027" t="s">
        <v>771</v>
      </c>
      <c r="C1027" t="s">
        <v>273</v>
      </c>
      <c r="D1027" t="s">
        <v>234</v>
      </c>
      <c r="E1027" s="35">
        <v>0.499</v>
      </c>
      <c r="F1027" s="35">
        <v>0.69799999999999995</v>
      </c>
      <c r="G1027" s="35">
        <v>2300</v>
      </c>
    </row>
    <row r="1028" spans="1:7" x14ac:dyDescent="0.25">
      <c r="A1028">
        <v>20220916</v>
      </c>
      <c r="B1028" t="s">
        <v>771</v>
      </c>
      <c r="C1028" t="s">
        <v>273</v>
      </c>
      <c r="D1028" t="s">
        <v>243</v>
      </c>
      <c r="E1028" s="35">
        <v>0.499</v>
      </c>
      <c r="F1028" s="35">
        <v>0.69799999999999995</v>
      </c>
      <c r="G1028" s="35">
        <v>2200</v>
      </c>
    </row>
    <row r="1029" spans="1:7" x14ac:dyDescent="0.25">
      <c r="A1029">
        <v>20220916</v>
      </c>
      <c r="B1029" t="s">
        <v>771</v>
      </c>
      <c r="C1029" t="s">
        <v>273</v>
      </c>
      <c r="D1029" t="s">
        <v>251</v>
      </c>
      <c r="E1029" s="35">
        <v>0.499</v>
      </c>
      <c r="F1029" s="35">
        <v>0.69799999999999995</v>
      </c>
      <c r="G1029" s="35">
        <v>2100</v>
      </c>
    </row>
    <row r="1030" spans="1:7" x14ac:dyDescent="0.25">
      <c r="A1030">
        <v>20220916</v>
      </c>
      <c r="B1030" t="s">
        <v>771</v>
      </c>
      <c r="C1030" t="s">
        <v>273</v>
      </c>
      <c r="D1030" t="s">
        <v>259</v>
      </c>
      <c r="E1030" s="35">
        <v>0.499</v>
      </c>
      <c r="F1030" s="35">
        <v>0.69799999999999995</v>
      </c>
      <c r="G1030" s="35">
        <v>1900</v>
      </c>
    </row>
    <row r="1031" spans="1:7" x14ac:dyDescent="0.25">
      <c r="A1031">
        <v>20220916</v>
      </c>
      <c r="B1031" t="s">
        <v>771</v>
      </c>
      <c r="C1031" t="s">
        <v>273</v>
      </c>
      <c r="D1031" t="s">
        <v>266</v>
      </c>
      <c r="E1031" s="35">
        <v>0.499</v>
      </c>
      <c r="F1031" s="35">
        <v>0.69799999999999995</v>
      </c>
      <c r="G1031" s="35">
        <v>1700</v>
      </c>
    </row>
    <row r="1032" spans="1:7" x14ac:dyDescent="0.25">
      <c r="A1032">
        <v>20220916</v>
      </c>
      <c r="B1032" t="s">
        <v>771</v>
      </c>
      <c r="C1032" t="s">
        <v>273</v>
      </c>
      <c r="D1032" t="s">
        <v>274</v>
      </c>
      <c r="E1032" s="35">
        <v>0.499</v>
      </c>
      <c r="F1032" s="35">
        <v>0.69799999999999995</v>
      </c>
      <c r="G1032" s="35">
        <v>1500</v>
      </c>
    </row>
    <row r="1033" spans="1:7" x14ac:dyDescent="0.25">
      <c r="A1033">
        <v>20220916</v>
      </c>
      <c r="B1033" t="s">
        <v>771</v>
      </c>
      <c r="C1033" t="s">
        <v>273</v>
      </c>
      <c r="D1033" t="s">
        <v>280</v>
      </c>
      <c r="E1033" s="35">
        <v>0.499</v>
      </c>
      <c r="F1033" s="35">
        <v>0.69799999999999995</v>
      </c>
      <c r="G1033" s="35">
        <v>1200</v>
      </c>
    </row>
    <row r="1034" spans="1:7" x14ac:dyDescent="0.25">
      <c r="A1034">
        <v>20220916</v>
      </c>
      <c r="B1034" t="s">
        <v>771</v>
      </c>
      <c r="C1034" t="s">
        <v>273</v>
      </c>
      <c r="D1034" t="s">
        <v>286</v>
      </c>
      <c r="E1034" s="35">
        <v>0.499</v>
      </c>
      <c r="F1034" s="35">
        <v>0.69799999999999995</v>
      </c>
      <c r="G1034" s="35">
        <v>900</v>
      </c>
    </row>
    <row r="1035" spans="1:7" x14ac:dyDescent="0.25">
      <c r="A1035">
        <v>20220916</v>
      </c>
      <c r="B1035" t="s">
        <v>771</v>
      </c>
      <c r="C1035" t="s">
        <v>273</v>
      </c>
      <c r="D1035" t="s">
        <v>290</v>
      </c>
      <c r="E1035" s="35">
        <v>0.499</v>
      </c>
      <c r="F1035" s="35">
        <v>0.69799999999999995</v>
      </c>
      <c r="G1035" s="35">
        <v>700</v>
      </c>
    </row>
    <row r="1036" spans="1:7" x14ac:dyDescent="0.25">
      <c r="A1036">
        <v>20220916</v>
      </c>
      <c r="B1036" t="s">
        <v>771</v>
      </c>
      <c r="C1036" t="s">
        <v>279</v>
      </c>
      <c r="D1036" t="s">
        <v>187</v>
      </c>
      <c r="E1036" s="35">
        <v>0.499</v>
      </c>
      <c r="F1036" s="35">
        <v>0.69799999999999995</v>
      </c>
      <c r="G1036" s="35">
        <v>2200</v>
      </c>
    </row>
    <row r="1037" spans="1:7" x14ac:dyDescent="0.25">
      <c r="A1037">
        <v>20220916</v>
      </c>
      <c r="B1037" t="s">
        <v>771</v>
      </c>
      <c r="C1037" t="s">
        <v>279</v>
      </c>
      <c r="D1037" t="s">
        <v>214</v>
      </c>
      <c r="E1037" s="35">
        <v>0.499</v>
      </c>
      <c r="F1037" s="35">
        <v>0.69799999999999995</v>
      </c>
      <c r="G1037" s="35">
        <v>2100</v>
      </c>
    </row>
    <row r="1038" spans="1:7" x14ac:dyDescent="0.25">
      <c r="A1038">
        <v>20220916</v>
      </c>
      <c r="B1038" t="s">
        <v>771</v>
      </c>
      <c r="C1038" t="s">
        <v>279</v>
      </c>
      <c r="D1038" t="s">
        <v>234</v>
      </c>
      <c r="E1038" s="35">
        <v>0.499</v>
      </c>
      <c r="F1038" s="35">
        <v>0.69799999999999995</v>
      </c>
      <c r="G1038" s="35">
        <v>1900</v>
      </c>
    </row>
    <row r="1039" spans="1:7" x14ac:dyDescent="0.25">
      <c r="A1039">
        <v>20220916</v>
      </c>
      <c r="B1039" t="s">
        <v>771</v>
      </c>
      <c r="C1039" t="s">
        <v>279</v>
      </c>
      <c r="D1039" t="s">
        <v>243</v>
      </c>
      <c r="E1039" s="35">
        <v>0.499</v>
      </c>
      <c r="F1039" s="35">
        <v>0.69799999999999995</v>
      </c>
      <c r="G1039" s="35">
        <v>1800</v>
      </c>
    </row>
    <row r="1040" spans="1:7" x14ac:dyDescent="0.25">
      <c r="A1040">
        <v>20220916</v>
      </c>
      <c r="B1040" t="s">
        <v>771</v>
      </c>
      <c r="C1040" t="s">
        <v>279</v>
      </c>
      <c r="D1040" t="s">
        <v>251</v>
      </c>
      <c r="E1040" s="35">
        <v>0.499</v>
      </c>
      <c r="F1040" s="35">
        <v>0.69799999999999995</v>
      </c>
      <c r="G1040" s="35">
        <v>1700</v>
      </c>
    </row>
    <row r="1041" spans="1:7" x14ac:dyDescent="0.25">
      <c r="A1041">
        <v>20220916</v>
      </c>
      <c r="B1041" t="s">
        <v>771</v>
      </c>
      <c r="C1041" t="s">
        <v>279</v>
      </c>
      <c r="D1041" t="s">
        <v>259</v>
      </c>
      <c r="E1041" s="35">
        <v>0.499</v>
      </c>
      <c r="F1041" s="35">
        <v>0.69799999999999995</v>
      </c>
      <c r="G1041" s="35">
        <v>1600</v>
      </c>
    </row>
    <row r="1042" spans="1:7" x14ac:dyDescent="0.25">
      <c r="A1042">
        <v>20220916</v>
      </c>
      <c r="B1042" t="s">
        <v>771</v>
      </c>
      <c r="C1042" t="s">
        <v>279</v>
      </c>
      <c r="D1042" t="s">
        <v>266</v>
      </c>
      <c r="E1042" s="35">
        <v>0.499</v>
      </c>
      <c r="F1042" s="35">
        <v>0.69799999999999995</v>
      </c>
      <c r="G1042" s="35">
        <v>1400</v>
      </c>
    </row>
    <row r="1043" spans="1:7" x14ac:dyDescent="0.25">
      <c r="A1043">
        <v>20220916</v>
      </c>
      <c r="B1043" t="s">
        <v>771</v>
      </c>
      <c r="C1043" t="s">
        <v>279</v>
      </c>
      <c r="D1043" t="s">
        <v>274</v>
      </c>
      <c r="E1043" s="35">
        <v>0.499</v>
      </c>
      <c r="F1043" s="35">
        <v>0.69799999999999995</v>
      </c>
      <c r="G1043" s="35">
        <v>1200</v>
      </c>
    </row>
    <row r="1044" spans="1:7" x14ac:dyDescent="0.25">
      <c r="A1044">
        <v>20220916</v>
      </c>
      <c r="B1044" t="s">
        <v>771</v>
      </c>
      <c r="C1044" t="s">
        <v>279</v>
      </c>
      <c r="D1044" t="s">
        <v>280</v>
      </c>
      <c r="E1044" s="35">
        <v>0.499</v>
      </c>
      <c r="F1044" s="35">
        <v>0.69799999999999995</v>
      </c>
      <c r="G1044" s="35">
        <v>1000</v>
      </c>
    </row>
    <row r="1045" spans="1:7" x14ac:dyDescent="0.25">
      <c r="A1045">
        <v>20220916</v>
      </c>
      <c r="B1045" t="s">
        <v>771</v>
      </c>
      <c r="C1045" t="s">
        <v>279</v>
      </c>
      <c r="D1045" t="s">
        <v>286</v>
      </c>
      <c r="E1045" s="35">
        <v>0.499</v>
      </c>
      <c r="F1045" s="35">
        <v>0.69799999999999995</v>
      </c>
      <c r="G1045" s="35">
        <v>800</v>
      </c>
    </row>
    <row r="1046" spans="1:7" x14ac:dyDescent="0.25">
      <c r="A1046">
        <v>20220916</v>
      </c>
      <c r="B1046" t="s">
        <v>771</v>
      </c>
      <c r="C1046" t="s">
        <v>279</v>
      </c>
      <c r="D1046" t="s">
        <v>290</v>
      </c>
      <c r="E1046" s="35">
        <v>0.499</v>
      </c>
      <c r="F1046" s="35">
        <v>0.69799999999999995</v>
      </c>
      <c r="G1046" s="35">
        <v>600</v>
      </c>
    </row>
    <row r="1047" spans="1:7" x14ac:dyDescent="0.25">
      <c r="A1047">
        <v>20220916</v>
      </c>
      <c r="B1047" t="s">
        <v>771</v>
      </c>
      <c r="C1047" t="s">
        <v>285</v>
      </c>
      <c r="D1047" t="s">
        <v>187</v>
      </c>
      <c r="E1047" s="35">
        <v>0.499</v>
      </c>
      <c r="F1047" s="35">
        <v>0.69799999999999995</v>
      </c>
      <c r="G1047" s="35">
        <v>2000</v>
      </c>
    </row>
    <row r="1048" spans="1:7" x14ac:dyDescent="0.25">
      <c r="A1048">
        <v>20220916</v>
      </c>
      <c r="B1048" t="s">
        <v>771</v>
      </c>
      <c r="C1048" t="s">
        <v>285</v>
      </c>
      <c r="D1048" t="s">
        <v>214</v>
      </c>
      <c r="E1048" s="35">
        <v>0.499</v>
      </c>
      <c r="F1048" s="35">
        <v>0.69799999999999995</v>
      </c>
      <c r="G1048" s="35">
        <v>1900</v>
      </c>
    </row>
    <row r="1049" spans="1:7" x14ac:dyDescent="0.25">
      <c r="A1049">
        <v>20220916</v>
      </c>
      <c r="B1049" t="s">
        <v>771</v>
      </c>
      <c r="C1049" t="s">
        <v>285</v>
      </c>
      <c r="D1049" t="s">
        <v>234</v>
      </c>
      <c r="E1049" s="35">
        <v>0.499</v>
      </c>
      <c r="F1049" s="35">
        <v>0.69799999999999995</v>
      </c>
      <c r="G1049" s="35">
        <v>1700</v>
      </c>
    </row>
    <row r="1050" spans="1:7" x14ac:dyDescent="0.25">
      <c r="A1050">
        <v>20220916</v>
      </c>
      <c r="B1050" t="s">
        <v>771</v>
      </c>
      <c r="C1050" t="s">
        <v>285</v>
      </c>
      <c r="D1050" t="s">
        <v>243</v>
      </c>
      <c r="E1050" s="35">
        <v>0.499</v>
      </c>
      <c r="F1050" s="35">
        <v>0.69799999999999995</v>
      </c>
      <c r="G1050" s="35">
        <v>1600</v>
      </c>
    </row>
    <row r="1051" spans="1:7" x14ac:dyDescent="0.25">
      <c r="A1051">
        <v>20220916</v>
      </c>
      <c r="B1051" t="s">
        <v>771</v>
      </c>
      <c r="C1051" t="s">
        <v>285</v>
      </c>
      <c r="D1051" t="s">
        <v>251</v>
      </c>
      <c r="E1051" s="35">
        <v>0.499</v>
      </c>
      <c r="F1051" s="35">
        <v>0.69799999999999995</v>
      </c>
      <c r="G1051" s="35">
        <v>1500</v>
      </c>
    </row>
    <row r="1052" spans="1:7" x14ac:dyDescent="0.25">
      <c r="A1052">
        <v>20220916</v>
      </c>
      <c r="B1052" t="s">
        <v>771</v>
      </c>
      <c r="C1052" t="s">
        <v>285</v>
      </c>
      <c r="D1052" t="s">
        <v>259</v>
      </c>
      <c r="E1052" s="35">
        <v>0.499</v>
      </c>
      <c r="F1052" s="35">
        <v>0.69799999999999995</v>
      </c>
      <c r="G1052" s="35">
        <v>1400</v>
      </c>
    </row>
    <row r="1053" spans="1:7" x14ac:dyDescent="0.25">
      <c r="A1053">
        <v>20220916</v>
      </c>
      <c r="B1053" t="s">
        <v>771</v>
      </c>
      <c r="C1053" t="s">
        <v>285</v>
      </c>
      <c r="D1053" t="s">
        <v>266</v>
      </c>
      <c r="E1053" s="35">
        <v>0.499</v>
      </c>
      <c r="F1053" s="35">
        <v>0.69799999999999995</v>
      </c>
      <c r="G1053" s="35">
        <v>1200</v>
      </c>
    </row>
    <row r="1054" spans="1:7" x14ac:dyDescent="0.25">
      <c r="A1054">
        <v>20220916</v>
      </c>
      <c r="B1054" t="s">
        <v>771</v>
      </c>
      <c r="C1054" t="s">
        <v>285</v>
      </c>
      <c r="D1054" t="s">
        <v>274</v>
      </c>
      <c r="E1054" s="35">
        <v>0.499</v>
      </c>
      <c r="F1054" s="35">
        <v>0.69799999999999995</v>
      </c>
      <c r="G1054" s="35">
        <v>1000</v>
      </c>
    </row>
    <row r="1055" spans="1:7" x14ac:dyDescent="0.25">
      <c r="A1055">
        <v>20220916</v>
      </c>
      <c r="B1055" t="s">
        <v>771</v>
      </c>
      <c r="C1055" t="s">
        <v>285</v>
      </c>
      <c r="D1055" t="s">
        <v>280</v>
      </c>
      <c r="E1055" s="35">
        <v>0.499</v>
      </c>
      <c r="F1055" s="35">
        <v>0.69799999999999995</v>
      </c>
      <c r="G1055" s="35">
        <v>900</v>
      </c>
    </row>
    <row r="1056" spans="1:7" x14ac:dyDescent="0.25">
      <c r="A1056">
        <v>20220916</v>
      </c>
      <c r="B1056" t="s">
        <v>771</v>
      </c>
      <c r="C1056" t="s">
        <v>285</v>
      </c>
      <c r="D1056" t="s">
        <v>286</v>
      </c>
      <c r="E1056" s="35">
        <v>0.499</v>
      </c>
      <c r="F1056" s="35">
        <v>0.69799999999999995</v>
      </c>
      <c r="G1056" s="35">
        <v>700</v>
      </c>
    </row>
    <row r="1057" spans="1:7" x14ac:dyDescent="0.25">
      <c r="A1057">
        <v>20220916</v>
      </c>
      <c r="B1057" t="s">
        <v>771</v>
      </c>
      <c r="C1057" t="s">
        <v>285</v>
      </c>
      <c r="D1057" t="s">
        <v>290</v>
      </c>
      <c r="E1057" s="35">
        <v>0.499</v>
      </c>
      <c r="F1057" s="35">
        <v>0.69799999999999995</v>
      </c>
      <c r="G1057" s="35">
        <v>500</v>
      </c>
    </row>
    <row r="1058" spans="1:7" x14ac:dyDescent="0.25">
      <c r="A1058">
        <v>20220916</v>
      </c>
      <c r="B1058" t="s">
        <v>771</v>
      </c>
      <c r="C1058" t="s">
        <v>186</v>
      </c>
      <c r="D1058" t="s">
        <v>187</v>
      </c>
      <c r="E1058" s="35">
        <v>0.69899999999999995</v>
      </c>
      <c r="F1058" s="35">
        <v>0.89800000000000002</v>
      </c>
      <c r="G1058" s="35">
        <v>9600</v>
      </c>
    </row>
    <row r="1059" spans="1:7" x14ac:dyDescent="0.25">
      <c r="A1059">
        <v>20220916</v>
      </c>
      <c r="B1059" t="s">
        <v>771</v>
      </c>
      <c r="C1059" t="s">
        <v>186</v>
      </c>
      <c r="D1059" t="s">
        <v>214</v>
      </c>
      <c r="E1059" s="35">
        <v>0.69899999999999995</v>
      </c>
      <c r="F1059" s="35">
        <v>0.89800000000000002</v>
      </c>
      <c r="G1059" s="35">
        <v>7600</v>
      </c>
    </row>
    <row r="1060" spans="1:7" x14ac:dyDescent="0.25">
      <c r="A1060">
        <v>20220916</v>
      </c>
      <c r="B1060" t="s">
        <v>771</v>
      </c>
      <c r="C1060" t="s">
        <v>186</v>
      </c>
      <c r="D1060" t="s">
        <v>234</v>
      </c>
      <c r="E1060" s="35">
        <v>0.69899999999999995</v>
      </c>
      <c r="F1060" s="35">
        <v>0.89800000000000002</v>
      </c>
      <c r="G1060" s="35">
        <v>6800</v>
      </c>
    </row>
    <row r="1061" spans="1:7" x14ac:dyDescent="0.25">
      <c r="A1061">
        <v>20220916</v>
      </c>
      <c r="B1061" t="s">
        <v>771</v>
      </c>
      <c r="C1061" t="s">
        <v>186</v>
      </c>
      <c r="D1061" t="s">
        <v>243</v>
      </c>
      <c r="E1061" s="35">
        <v>0.69899999999999995</v>
      </c>
      <c r="F1061" s="35">
        <v>0.89800000000000002</v>
      </c>
      <c r="G1061" s="35">
        <v>6200</v>
      </c>
    </row>
    <row r="1062" spans="1:7" x14ac:dyDescent="0.25">
      <c r="A1062">
        <v>20220916</v>
      </c>
      <c r="B1062" t="s">
        <v>771</v>
      </c>
      <c r="C1062" t="s">
        <v>186</v>
      </c>
      <c r="D1062" t="s">
        <v>251</v>
      </c>
      <c r="E1062" s="35">
        <v>0.69899999999999995</v>
      </c>
      <c r="F1062" s="35">
        <v>0.89800000000000002</v>
      </c>
      <c r="G1062" s="35">
        <v>5700</v>
      </c>
    </row>
    <row r="1063" spans="1:7" x14ac:dyDescent="0.25">
      <c r="A1063">
        <v>20220916</v>
      </c>
      <c r="B1063" t="s">
        <v>771</v>
      </c>
      <c r="C1063" t="s">
        <v>186</v>
      </c>
      <c r="D1063" t="s">
        <v>259</v>
      </c>
      <c r="E1063" s="35">
        <v>0.69899999999999995</v>
      </c>
      <c r="F1063" s="35">
        <v>0.89800000000000002</v>
      </c>
      <c r="G1063" s="35">
        <v>4800</v>
      </c>
    </row>
    <row r="1064" spans="1:7" x14ac:dyDescent="0.25">
      <c r="A1064">
        <v>20220916</v>
      </c>
      <c r="B1064" t="s">
        <v>771</v>
      </c>
      <c r="C1064" t="s">
        <v>186</v>
      </c>
      <c r="D1064" t="s">
        <v>266</v>
      </c>
      <c r="E1064" s="35">
        <v>0.69899999999999995</v>
      </c>
      <c r="F1064" s="35">
        <v>0.89800000000000002</v>
      </c>
      <c r="G1064" s="35">
        <v>4000</v>
      </c>
    </row>
    <row r="1065" spans="1:7" x14ac:dyDescent="0.25">
      <c r="A1065">
        <v>20220916</v>
      </c>
      <c r="B1065" t="s">
        <v>771</v>
      </c>
      <c r="C1065" t="s">
        <v>186</v>
      </c>
      <c r="D1065" t="s">
        <v>274</v>
      </c>
      <c r="E1065" s="35">
        <v>0.69899999999999995</v>
      </c>
      <c r="F1065" s="35">
        <v>0.89800000000000002</v>
      </c>
      <c r="G1065" s="35">
        <v>3400</v>
      </c>
    </row>
    <row r="1066" spans="1:7" x14ac:dyDescent="0.25">
      <c r="A1066">
        <v>20220916</v>
      </c>
      <c r="B1066" t="s">
        <v>771</v>
      </c>
      <c r="C1066" t="s">
        <v>186</v>
      </c>
      <c r="D1066" t="s">
        <v>280</v>
      </c>
      <c r="E1066" s="35">
        <v>0.69899999999999995</v>
      </c>
      <c r="F1066" s="35">
        <v>0.89800000000000002</v>
      </c>
      <c r="G1066" s="35">
        <v>2900</v>
      </c>
    </row>
    <row r="1067" spans="1:7" x14ac:dyDescent="0.25">
      <c r="A1067">
        <v>20220916</v>
      </c>
      <c r="B1067" t="s">
        <v>771</v>
      </c>
      <c r="C1067" t="s">
        <v>186</v>
      </c>
      <c r="D1067" t="s">
        <v>286</v>
      </c>
      <c r="E1067" s="35">
        <v>0.69899999999999995</v>
      </c>
      <c r="F1067" s="35">
        <v>0.89800000000000002</v>
      </c>
      <c r="G1067" s="35">
        <v>2000</v>
      </c>
    </row>
    <row r="1068" spans="1:7" x14ac:dyDescent="0.25">
      <c r="A1068">
        <v>20220916</v>
      </c>
      <c r="B1068" t="s">
        <v>771</v>
      </c>
      <c r="C1068" t="s">
        <v>186</v>
      </c>
      <c r="D1068" t="s">
        <v>290</v>
      </c>
      <c r="E1068" s="35">
        <v>0.69899999999999995</v>
      </c>
      <c r="F1068" s="35">
        <v>0.89800000000000002</v>
      </c>
      <c r="G1068" s="35">
        <v>1200</v>
      </c>
    </row>
    <row r="1069" spans="1:7" x14ac:dyDescent="0.25">
      <c r="A1069">
        <v>20220916</v>
      </c>
      <c r="B1069" t="s">
        <v>771</v>
      </c>
      <c r="C1069" t="s">
        <v>213</v>
      </c>
      <c r="D1069" t="s">
        <v>187</v>
      </c>
      <c r="E1069" s="35">
        <v>0.69899999999999995</v>
      </c>
      <c r="F1069" s="35">
        <v>0.89800000000000002</v>
      </c>
      <c r="G1069" s="35">
        <v>7600</v>
      </c>
    </row>
    <row r="1070" spans="1:7" x14ac:dyDescent="0.25">
      <c r="A1070">
        <v>20220916</v>
      </c>
      <c r="B1070" t="s">
        <v>771</v>
      </c>
      <c r="C1070" t="s">
        <v>213</v>
      </c>
      <c r="D1070" t="s">
        <v>214</v>
      </c>
      <c r="E1070" s="35">
        <v>0.69899999999999995</v>
      </c>
      <c r="F1070" s="35">
        <v>0.89800000000000002</v>
      </c>
      <c r="G1070" s="35">
        <v>7100</v>
      </c>
    </row>
    <row r="1071" spans="1:7" x14ac:dyDescent="0.25">
      <c r="A1071">
        <v>20220916</v>
      </c>
      <c r="B1071" t="s">
        <v>771</v>
      </c>
      <c r="C1071" t="s">
        <v>213</v>
      </c>
      <c r="D1071" t="s">
        <v>234</v>
      </c>
      <c r="E1071" s="35">
        <v>0.69899999999999995</v>
      </c>
      <c r="F1071" s="35">
        <v>0.89800000000000002</v>
      </c>
      <c r="G1071" s="35">
        <v>6400</v>
      </c>
    </row>
    <row r="1072" spans="1:7" x14ac:dyDescent="0.25">
      <c r="A1072">
        <v>20220916</v>
      </c>
      <c r="B1072" t="s">
        <v>771</v>
      </c>
      <c r="C1072" t="s">
        <v>213</v>
      </c>
      <c r="D1072" t="s">
        <v>243</v>
      </c>
      <c r="E1072" s="35">
        <v>0.69899999999999995</v>
      </c>
      <c r="F1072" s="35">
        <v>0.89800000000000002</v>
      </c>
      <c r="G1072" s="35">
        <v>5900</v>
      </c>
    </row>
    <row r="1073" spans="1:7" x14ac:dyDescent="0.25">
      <c r="A1073">
        <v>20220916</v>
      </c>
      <c r="B1073" t="s">
        <v>771</v>
      </c>
      <c r="C1073" t="s">
        <v>213</v>
      </c>
      <c r="D1073" t="s">
        <v>251</v>
      </c>
      <c r="E1073" s="35">
        <v>0.69899999999999995</v>
      </c>
      <c r="F1073" s="35">
        <v>0.89800000000000002</v>
      </c>
      <c r="G1073" s="35">
        <v>5400</v>
      </c>
    </row>
    <row r="1074" spans="1:7" x14ac:dyDescent="0.25">
      <c r="A1074">
        <v>20220916</v>
      </c>
      <c r="B1074" t="s">
        <v>771</v>
      </c>
      <c r="C1074" t="s">
        <v>213</v>
      </c>
      <c r="D1074" t="s">
        <v>259</v>
      </c>
      <c r="E1074" s="35">
        <v>0.69899999999999995</v>
      </c>
      <c r="F1074" s="35">
        <v>0.89800000000000002</v>
      </c>
      <c r="G1074" s="35">
        <v>4600</v>
      </c>
    </row>
    <row r="1075" spans="1:7" x14ac:dyDescent="0.25">
      <c r="A1075">
        <v>20220916</v>
      </c>
      <c r="B1075" t="s">
        <v>771</v>
      </c>
      <c r="C1075" t="s">
        <v>213</v>
      </c>
      <c r="D1075" t="s">
        <v>266</v>
      </c>
      <c r="E1075" s="35">
        <v>0.69899999999999995</v>
      </c>
      <c r="F1075" s="35">
        <v>0.89800000000000002</v>
      </c>
      <c r="G1075" s="35">
        <v>3800</v>
      </c>
    </row>
    <row r="1076" spans="1:7" x14ac:dyDescent="0.25">
      <c r="A1076">
        <v>20220916</v>
      </c>
      <c r="B1076" t="s">
        <v>771</v>
      </c>
      <c r="C1076" t="s">
        <v>213</v>
      </c>
      <c r="D1076" t="s">
        <v>274</v>
      </c>
      <c r="E1076" s="35">
        <v>0.69899999999999995</v>
      </c>
      <c r="F1076" s="35">
        <v>0.89800000000000002</v>
      </c>
      <c r="G1076" s="35">
        <v>3200</v>
      </c>
    </row>
    <row r="1077" spans="1:7" x14ac:dyDescent="0.25">
      <c r="A1077">
        <v>20220916</v>
      </c>
      <c r="B1077" t="s">
        <v>771</v>
      </c>
      <c r="C1077" t="s">
        <v>213</v>
      </c>
      <c r="D1077" t="s">
        <v>280</v>
      </c>
      <c r="E1077" s="35">
        <v>0.69899999999999995</v>
      </c>
      <c r="F1077" s="35">
        <v>0.89800000000000002</v>
      </c>
      <c r="G1077" s="35">
        <v>2800</v>
      </c>
    </row>
    <row r="1078" spans="1:7" x14ac:dyDescent="0.25">
      <c r="A1078">
        <v>20220916</v>
      </c>
      <c r="B1078" t="s">
        <v>771</v>
      </c>
      <c r="C1078" t="s">
        <v>213</v>
      </c>
      <c r="D1078" t="s">
        <v>286</v>
      </c>
      <c r="E1078" s="35">
        <v>0.69899999999999995</v>
      </c>
      <c r="F1078" s="35">
        <v>0.89800000000000002</v>
      </c>
      <c r="G1078" s="35">
        <v>1900</v>
      </c>
    </row>
    <row r="1079" spans="1:7" x14ac:dyDescent="0.25">
      <c r="A1079">
        <v>20220916</v>
      </c>
      <c r="B1079" t="s">
        <v>771</v>
      </c>
      <c r="C1079" t="s">
        <v>213</v>
      </c>
      <c r="D1079" t="s">
        <v>290</v>
      </c>
      <c r="E1079" s="35">
        <v>0.69899999999999995</v>
      </c>
      <c r="F1079" s="35">
        <v>0.89800000000000002</v>
      </c>
      <c r="G1079" s="35">
        <v>1100</v>
      </c>
    </row>
    <row r="1080" spans="1:7" x14ac:dyDescent="0.25">
      <c r="A1080">
        <v>20220916</v>
      </c>
      <c r="B1080" t="s">
        <v>771</v>
      </c>
      <c r="C1080" t="s">
        <v>233</v>
      </c>
      <c r="D1080" t="s">
        <v>187</v>
      </c>
      <c r="E1080" s="35">
        <v>0.69899999999999995</v>
      </c>
      <c r="F1080" s="35">
        <v>0.89800000000000002</v>
      </c>
      <c r="G1080" s="35">
        <v>7000</v>
      </c>
    </row>
    <row r="1081" spans="1:7" x14ac:dyDescent="0.25">
      <c r="A1081">
        <v>20220916</v>
      </c>
      <c r="B1081" t="s">
        <v>771</v>
      </c>
      <c r="C1081" t="s">
        <v>233</v>
      </c>
      <c r="D1081" t="s">
        <v>214</v>
      </c>
      <c r="E1081" s="35">
        <v>0.69899999999999995</v>
      </c>
      <c r="F1081" s="35">
        <v>0.89800000000000002</v>
      </c>
      <c r="G1081" s="35">
        <v>6600</v>
      </c>
    </row>
    <row r="1082" spans="1:7" x14ac:dyDescent="0.25">
      <c r="A1082">
        <v>20220916</v>
      </c>
      <c r="B1082" t="s">
        <v>771</v>
      </c>
      <c r="C1082" t="s">
        <v>233</v>
      </c>
      <c r="D1082" t="s">
        <v>234</v>
      </c>
      <c r="E1082" s="35">
        <v>0.69899999999999995</v>
      </c>
      <c r="F1082" s="35">
        <v>0.89800000000000002</v>
      </c>
      <c r="G1082" s="35">
        <v>6100</v>
      </c>
    </row>
    <row r="1083" spans="1:7" x14ac:dyDescent="0.25">
      <c r="A1083">
        <v>20220916</v>
      </c>
      <c r="B1083" t="s">
        <v>771</v>
      </c>
      <c r="C1083" t="s">
        <v>233</v>
      </c>
      <c r="D1083" t="s">
        <v>243</v>
      </c>
      <c r="E1083" s="35">
        <v>0.69899999999999995</v>
      </c>
      <c r="F1083" s="35">
        <v>0.89800000000000002</v>
      </c>
      <c r="G1083" s="35">
        <v>5600</v>
      </c>
    </row>
    <row r="1084" spans="1:7" x14ac:dyDescent="0.25">
      <c r="A1084">
        <v>20220916</v>
      </c>
      <c r="B1084" t="s">
        <v>771</v>
      </c>
      <c r="C1084" t="s">
        <v>233</v>
      </c>
      <c r="D1084" t="s">
        <v>251</v>
      </c>
      <c r="E1084" s="35">
        <v>0.69899999999999995</v>
      </c>
      <c r="F1084" s="35">
        <v>0.89800000000000002</v>
      </c>
      <c r="G1084" s="35">
        <v>5200</v>
      </c>
    </row>
    <row r="1085" spans="1:7" x14ac:dyDescent="0.25">
      <c r="A1085">
        <v>20220916</v>
      </c>
      <c r="B1085" t="s">
        <v>771</v>
      </c>
      <c r="C1085" t="s">
        <v>233</v>
      </c>
      <c r="D1085" t="s">
        <v>259</v>
      </c>
      <c r="E1085" s="35">
        <v>0.69899999999999995</v>
      </c>
      <c r="F1085" s="35">
        <v>0.89800000000000002</v>
      </c>
      <c r="G1085" s="35">
        <v>4300</v>
      </c>
    </row>
    <row r="1086" spans="1:7" x14ac:dyDescent="0.25">
      <c r="A1086">
        <v>20220916</v>
      </c>
      <c r="B1086" t="s">
        <v>771</v>
      </c>
      <c r="C1086" t="s">
        <v>233</v>
      </c>
      <c r="D1086" t="s">
        <v>266</v>
      </c>
      <c r="E1086" s="35">
        <v>0.69899999999999995</v>
      </c>
      <c r="F1086" s="35">
        <v>0.89800000000000002</v>
      </c>
      <c r="G1086" s="35">
        <v>3600</v>
      </c>
    </row>
    <row r="1087" spans="1:7" x14ac:dyDescent="0.25">
      <c r="A1087">
        <v>20220916</v>
      </c>
      <c r="B1087" t="s">
        <v>771</v>
      </c>
      <c r="C1087" t="s">
        <v>233</v>
      </c>
      <c r="D1087" t="s">
        <v>274</v>
      </c>
      <c r="E1087" s="35">
        <v>0.69899999999999995</v>
      </c>
      <c r="F1087" s="35">
        <v>0.89800000000000002</v>
      </c>
      <c r="G1087" s="35">
        <v>3000</v>
      </c>
    </row>
    <row r="1088" spans="1:7" x14ac:dyDescent="0.25">
      <c r="A1088">
        <v>20220916</v>
      </c>
      <c r="B1088" t="s">
        <v>771</v>
      </c>
      <c r="C1088" t="s">
        <v>233</v>
      </c>
      <c r="D1088" t="s">
        <v>280</v>
      </c>
      <c r="E1088" s="35">
        <v>0.69899999999999995</v>
      </c>
      <c r="F1088" s="35">
        <v>0.89800000000000002</v>
      </c>
      <c r="G1088" s="35">
        <v>2600</v>
      </c>
    </row>
    <row r="1089" spans="1:7" x14ac:dyDescent="0.25">
      <c r="A1089">
        <v>20220916</v>
      </c>
      <c r="B1089" t="s">
        <v>771</v>
      </c>
      <c r="C1089" t="s">
        <v>233</v>
      </c>
      <c r="D1089" t="s">
        <v>286</v>
      </c>
      <c r="E1089" s="35">
        <v>0.69899999999999995</v>
      </c>
      <c r="F1089" s="35">
        <v>0.89800000000000002</v>
      </c>
      <c r="G1089" s="35">
        <v>1800</v>
      </c>
    </row>
    <row r="1090" spans="1:7" x14ac:dyDescent="0.25">
      <c r="A1090">
        <v>20220916</v>
      </c>
      <c r="B1090" t="s">
        <v>771</v>
      </c>
      <c r="C1090" t="s">
        <v>233</v>
      </c>
      <c r="D1090" t="s">
        <v>290</v>
      </c>
      <c r="E1090" s="35">
        <v>0.69899999999999995</v>
      </c>
      <c r="F1090" s="35">
        <v>0.89800000000000002</v>
      </c>
      <c r="G1090" s="35">
        <v>1100</v>
      </c>
    </row>
    <row r="1091" spans="1:7" x14ac:dyDescent="0.25">
      <c r="A1091">
        <v>20220916</v>
      </c>
      <c r="B1091" t="s">
        <v>771</v>
      </c>
      <c r="C1091" t="s">
        <v>215</v>
      </c>
      <c r="D1091" t="s">
        <v>187</v>
      </c>
      <c r="E1091" s="35">
        <v>0.69899999999999995</v>
      </c>
      <c r="F1091" s="35">
        <v>0.89800000000000002</v>
      </c>
      <c r="G1091" s="35">
        <v>6300</v>
      </c>
    </row>
    <row r="1092" spans="1:7" x14ac:dyDescent="0.25">
      <c r="A1092">
        <v>20220916</v>
      </c>
      <c r="B1092" t="s">
        <v>771</v>
      </c>
      <c r="C1092" t="s">
        <v>215</v>
      </c>
      <c r="D1092" t="s">
        <v>214</v>
      </c>
      <c r="E1092" s="35">
        <v>0.69899999999999995</v>
      </c>
      <c r="F1092" s="35">
        <v>0.89800000000000002</v>
      </c>
      <c r="G1092" s="35">
        <v>5900</v>
      </c>
    </row>
    <row r="1093" spans="1:7" x14ac:dyDescent="0.25">
      <c r="A1093">
        <v>20220916</v>
      </c>
      <c r="B1093" t="s">
        <v>771</v>
      </c>
      <c r="C1093" t="s">
        <v>215</v>
      </c>
      <c r="D1093" t="s">
        <v>234</v>
      </c>
      <c r="E1093" s="35">
        <v>0.69899999999999995</v>
      </c>
      <c r="F1093" s="35">
        <v>0.89800000000000002</v>
      </c>
      <c r="G1093" s="35">
        <v>5600</v>
      </c>
    </row>
    <row r="1094" spans="1:7" x14ac:dyDescent="0.25">
      <c r="A1094">
        <v>20220916</v>
      </c>
      <c r="B1094" t="s">
        <v>771</v>
      </c>
      <c r="C1094" t="s">
        <v>215</v>
      </c>
      <c r="D1094" t="s">
        <v>243</v>
      </c>
      <c r="E1094" s="35">
        <v>0.69899999999999995</v>
      </c>
      <c r="F1094" s="35">
        <v>0.89800000000000002</v>
      </c>
      <c r="G1094" s="35">
        <v>5300</v>
      </c>
    </row>
    <row r="1095" spans="1:7" x14ac:dyDescent="0.25">
      <c r="A1095">
        <v>20220916</v>
      </c>
      <c r="B1095" t="s">
        <v>771</v>
      </c>
      <c r="C1095" t="s">
        <v>215</v>
      </c>
      <c r="D1095" t="s">
        <v>251</v>
      </c>
      <c r="E1095" s="35">
        <v>0.69899999999999995</v>
      </c>
      <c r="F1095" s="35">
        <v>0.89800000000000002</v>
      </c>
      <c r="G1095" s="35">
        <v>5000</v>
      </c>
    </row>
    <row r="1096" spans="1:7" x14ac:dyDescent="0.25">
      <c r="A1096">
        <v>20220916</v>
      </c>
      <c r="B1096" t="s">
        <v>771</v>
      </c>
      <c r="C1096" t="s">
        <v>215</v>
      </c>
      <c r="D1096" t="s">
        <v>259</v>
      </c>
      <c r="E1096" s="35">
        <v>0.69899999999999995</v>
      </c>
      <c r="F1096" s="35">
        <v>0.89800000000000002</v>
      </c>
      <c r="G1096" s="35">
        <v>4100</v>
      </c>
    </row>
    <row r="1097" spans="1:7" x14ac:dyDescent="0.25">
      <c r="A1097">
        <v>20220916</v>
      </c>
      <c r="B1097" t="s">
        <v>771</v>
      </c>
      <c r="C1097" t="s">
        <v>215</v>
      </c>
      <c r="D1097" t="s">
        <v>266</v>
      </c>
      <c r="E1097" s="35">
        <v>0.69899999999999995</v>
      </c>
      <c r="F1097" s="35">
        <v>0.89800000000000002</v>
      </c>
      <c r="G1097" s="35">
        <v>3400</v>
      </c>
    </row>
    <row r="1098" spans="1:7" x14ac:dyDescent="0.25">
      <c r="A1098">
        <v>20220916</v>
      </c>
      <c r="B1098" t="s">
        <v>771</v>
      </c>
      <c r="C1098" t="s">
        <v>215</v>
      </c>
      <c r="D1098" t="s">
        <v>274</v>
      </c>
      <c r="E1098" s="35">
        <v>0.69899999999999995</v>
      </c>
      <c r="F1098" s="35">
        <v>0.89800000000000002</v>
      </c>
      <c r="G1098" s="35">
        <v>2900</v>
      </c>
    </row>
    <row r="1099" spans="1:7" x14ac:dyDescent="0.25">
      <c r="A1099">
        <v>20220916</v>
      </c>
      <c r="B1099" t="s">
        <v>771</v>
      </c>
      <c r="C1099" t="s">
        <v>215</v>
      </c>
      <c r="D1099" t="s">
        <v>280</v>
      </c>
      <c r="E1099" s="35">
        <v>0.69899999999999995</v>
      </c>
      <c r="F1099" s="35">
        <v>0.89800000000000002</v>
      </c>
      <c r="G1099" s="35">
        <v>2500</v>
      </c>
    </row>
    <row r="1100" spans="1:7" x14ac:dyDescent="0.25">
      <c r="A1100">
        <v>20220916</v>
      </c>
      <c r="B1100" t="s">
        <v>771</v>
      </c>
      <c r="C1100" t="s">
        <v>215</v>
      </c>
      <c r="D1100" t="s">
        <v>286</v>
      </c>
      <c r="E1100" s="35">
        <v>0.69899999999999995</v>
      </c>
      <c r="F1100" s="35">
        <v>0.89800000000000002</v>
      </c>
      <c r="G1100" s="35">
        <v>1700</v>
      </c>
    </row>
    <row r="1101" spans="1:7" x14ac:dyDescent="0.25">
      <c r="A1101">
        <v>20220916</v>
      </c>
      <c r="B1101" t="s">
        <v>771</v>
      </c>
      <c r="C1101" t="s">
        <v>215</v>
      </c>
      <c r="D1101" t="s">
        <v>290</v>
      </c>
      <c r="E1101" s="35">
        <v>0.69899999999999995</v>
      </c>
      <c r="F1101" s="35">
        <v>0.89800000000000002</v>
      </c>
      <c r="G1101" s="35">
        <v>1000</v>
      </c>
    </row>
    <row r="1102" spans="1:7" x14ac:dyDescent="0.25">
      <c r="A1102">
        <v>20220916</v>
      </c>
      <c r="B1102" t="s">
        <v>771</v>
      </c>
      <c r="C1102" t="s">
        <v>250</v>
      </c>
      <c r="D1102" t="s">
        <v>187</v>
      </c>
      <c r="E1102" s="35">
        <v>0.69899999999999995</v>
      </c>
      <c r="F1102" s="35">
        <v>0.89800000000000002</v>
      </c>
      <c r="G1102" s="35">
        <v>5600</v>
      </c>
    </row>
    <row r="1103" spans="1:7" x14ac:dyDescent="0.25">
      <c r="A1103">
        <v>20220916</v>
      </c>
      <c r="B1103" t="s">
        <v>771</v>
      </c>
      <c r="C1103" t="s">
        <v>250</v>
      </c>
      <c r="D1103" t="s">
        <v>214</v>
      </c>
      <c r="E1103" s="35">
        <v>0.69899999999999995</v>
      </c>
      <c r="F1103" s="35">
        <v>0.89800000000000002</v>
      </c>
      <c r="G1103" s="35">
        <v>5300</v>
      </c>
    </row>
    <row r="1104" spans="1:7" x14ac:dyDescent="0.25">
      <c r="A1104">
        <v>20220916</v>
      </c>
      <c r="B1104" t="s">
        <v>771</v>
      </c>
      <c r="C1104" t="s">
        <v>250</v>
      </c>
      <c r="D1104" t="s">
        <v>234</v>
      </c>
      <c r="E1104" s="35">
        <v>0.69899999999999995</v>
      </c>
      <c r="F1104" s="35">
        <v>0.89800000000000002</v>
      </c>
      <c r="G1104" s="35">
        <v>5100</v>
      </c>
    </row>
    <row r="1105" spans="1:7" x14ac:dyDescent="0.25">
      <c r="A1105">
        <v>20220916</v>
      </c>
      <c r="B1105" t="s">
        <v>771</v>
      </c>
      <c r="C1105" t="s">
        <v>250</v>
      </c>
      <c r="D1105" t="s">
        <v>243</v>
      </c>
      <c r="E1105" s="35">
        <v>0.69899999999999995</v>
      </c>
      <c r="F1105" s="35">
        <v>0.89800000000000002</v>
      </c>
      <c r="G1105" s="35">
        <v>4900</v>
      </c>
    </row>
    <row r="1106" spans="1:7" x14ac:dyDescent="0.25">
      <c r="A1106">
        <v>20220916</v>
      </c>
      <c r="B1106" t="s">
        <v>771</v>
      </c>
      <c r="C1106" t="s">
        <v>250</v>
      </c>
      <c r="D1106" t="s">
        <v>251</v>
      </c>
      <c r="E1106" s="35">
        <v>0.69899999999999995</v>
      </c>
      <c r="F1106" s="35">
        <v>0.89800000000000002</v>
      </c>
      <c r="G1106" s="35">
        <v>4600</v>
      </c>
    </row>
    <row r="1107" spans="1:7" x14ac:dyDescent="0.25">
      <c r="A1107">
        <v>20220916</v>
      </c>
      <c r="B1107" t="s">
        <v>771</v>
      </c>
      <c r="C1107" t="s">
        <v>250</v>
      </c>
      <c r="D1107" t="s">
        <v>259</v>
      </c>
      <c r="E1107" s="35">
        <v>0.69899999999999995</v>
      </c>
      <c r="F1107" s="35">
        <v>0.89800000000000002</v>
      </c>
      <c r="G1107" s="35">
        <v>3800</v>
      </c>
    </row>
    <row r="1108" spans="1:7" x14ac:dyDescent="0.25">
      <c r="A1108">
        <v>20220916</v>
      </c>
      <c r="B1108" t="s">
        <v>771</v>
      </c>
      <c r="C1108" t="s">
        <v>250</v>
      </c>
      <c r="D1108" t="s">
        <v>266</v>
      </c>
      <c r="E1108" s="35">
        <v>0.69899999999999995</v>
      </c>
      <c r="F1108" s="35">
        <v>0.89800000000000002</v>
      </c>
      <c r="G1108" s="35">
        <v>3200</v>
      </c>
    </row>
    <row r="1109" spans="1:7" x14ac:dyDescent="0.25">
      <c r="A1109">
        <v>20220916</v>
      </c>
      <c r="B1109" t="s">
        <v>771</v>
      </c>
      <c r="C1109" t="s">
        <v>250</v>
      </c>
      <c r="D1109" t="s">
        <v>274</v>
      </c>
      <c r="E1109" s="35">
        <v>0.69899999999999995</v>
      </c>
      <c r="F1109" s="35">
        <v>0.89800000000000002</v>
      </c>
      <c r="G1109" s="35">
        <v>2700</v>
      </c>
    </row>
    <row r="1110" spans="1:7" x14ac:dyDescent="0.25">
      <c r="A1110">
        <v>20220916</v>
      </c>
      <c r="B1110" t="s">
        <v>771</v>
      </c>
      <c r="C1110" t="s">
        <v>250</v>
      </c>
      <c r="D1110" t="s">
        <v>280</v>
      </c>
      <c r="E1110" s="35">
        <v>0.69899999999999995</v>
      </c>
      <c r="F1110" s="35">
        <v>0.89800000000000002</v>
      </c>
      <c r="G1110" s="35">
        <v>2300</v>
      </c>
    </row>
    <row r="1111" spans="1:7" x14ac:dyDescent="0.25">
      <c r="A1111">
        <v>20220916</v>
      </c>
      <c r="B1111" t="s">
        <v>771</v>
      </c>
      <c r="C1111" t="s">
        <v>250</v>
      </c>
      <c r="D1111" t="s">
        <v>286</v>
      </c>
      <c r="E1111" s="35">
        <v>0.69899999999999995</v>
      </c>
      <c r="F1111" s="35">
        <v>0.89800000000000002</v>
      </c>
      <c r="G1111" s="35">
        <v>1600</v>
      </c>
    </row>
    <row r="1112" spans="1:7" x14ac:dyDescent="0.25">
      <c r="A1112">
        <v>20220916</v>
      </c>
      <c r="B1112" t="s">
        <v>771</v>
      </c>
      <c r="C1112" t="s">
        <v>250</v>
      </c>
      <c r="D1112" t="s">
        <v>290</v>
      </c>
      <c r="E1112" s="35">
        <v>0.69899999999999995</v>
      </c>
      <c r="F1112" s="35">
        <v>0.89800000000000002</v>
      </c>
      <c r="G1112" s="35">
        <v>900</v>
      </c>
    </row>
    <row r="1113" spans="1:7" x14ac:dyDescent="0.25">
      <c r="A1113">
        <v>20220916</v>
      </c>
      <c r="B1113" t="s">
        <v>771</v>
      </c>
      <c r="C1113" t="s">
        <v>258</v>
      </c>
      <c r="D1113" t="s">
        <v>187</v>
      </c>
      <c r="E1113" s="35">
        <v>0.69899999999999995</v>
      </c>
      <c r="F1113" s="35">
        <v>0.89800000000000002</v>
      </c>
      <c r="G1113" s="35">
        <v>4700</v>
      </c>
    </row>
    <row r="1114" spans="1:7" x14ac:dyDescent="0.25">
      <c r="A1114">
        <v>20220916</v>
      </c>
      <c r="B1114" t="s">
        <v>771</v>
      </c>
      <c r="C1114" t="s">
        <v>258</v>
      </c>
      <c r="D1114" t="s">
        <v>214</v>
      </c>
      <c r="E1114" s="35">
        <v>0.69899999999999995</v>
      </c>
      <c r="F1114" s="35">
        <v>0.89800000000000002</v>
      </c>
      <c r="G1114" s="35">
        <v>4500</v>
      </c>
    </row>
    <row r="1115" spans="1:7" x14ac:dyDescent="0.25">
      <c r="A1115">
        <v>20220916</v>
      </c>
      <c r="B1115" t="s">
        <v>771</v>
      </c>
      <c r="C1115" t="s">
        <v>258</v>
      </c>
      <c r="D1115" t="s">
        <v>234</v>
      </c>
      <c r="E1115" s="35">
        <v>0.69899999999999995</v>
      </c>
      <c r="F1115" s="35">
        <v>0.89800000000000002</v>
      </c>
      <c r="G1115" s="35">
        <v>4300</v>
      </c>
    </row>
    <row r="1116" spans="1:7" x14ac:dyDescent="0.25">
      <c r="A1116">
        <v>20220916</v>
      </c>
      <c r="B1116" t="s">
        <v>771</v>
      </c>
      <c r="C1116" t="s">
        <v>258</v>
      </c>
      <c r="D1116" t="s">
        <v>243</v>
      </c>
      <c r="E1116" s="35">
        <v>0.69899999999999995</v>
      </c>
      <c r="F1116" s="35">
        <v>0.89800000000000002</v>
      </c>
      <c r="G1116" s="35">
        <v>4100</v>
      </c>
    </row>
    <row r="1117" spans="1:7" x14ac:dyDescent="0.25">
      <c r="A1117">
        <v>20220916</v>
      </c>
      <c r="B1117" t="s">
        <v>771</v>
      </c>
      <c r="C1117" t="s">
        <v>258</v>
      </c>
      <c r="D1117" t="s">
        <v>251</v>
      </c>
      <c r="E1117" s="35">
        <v>0.69899999999999995</v>
      </c>
      <c r="F1117" s="35">
        <v>0.89800000000000002</v>
      </c>
      <c r="G1117" s="35">
        <v>3800</v>
      </c>
    </row>
    <row r="1118" spans="1:7" x14ac:dyDescent="0.25">
      <c r="A1118">
        <v>20220916</v>
      </c>
      <c r="B1118" t="s">
        <v>771</v>
      </c>
      <c r="C1118" t="s">
        <v>258</v>
      </c>
      <c r="D1118" t="s">
        <v>259</v>
      </c>
      <c r="E1118" s="35">
        <v>0.69899999999999995</v>
      </c>
      <c r="F1118" s="35">
        <v>0.89800000000000002</v>
      </c>
      <c r="G1118" s="35">
        <v>3300</v>
      </c>
    </row>
    <row r="1119" spans="1:7" x14ac:dyDescent="0.25">
      <c r="A1119">
        <v>20220916</v>
      </c>
      <c r="B1119" t="s">
        <v>771</v>
      </c>
      <c r="C1119" t="s">
        <v>258</v>
      </c>
      <c r="D1119" t="s">
        <v>266</v>
      </c>
      <c r="E1119" s="35">
        <v>0.69899999999999995</v>
      </c>
      <c r="F1119" s="35">
        <v>0.89800000000000002</v>
      </c>
      <c r="G1119" s="35">
        <v>2900</v>
      </c>
    </row>
    <row r="1120" spans="1:7" x14ac:dyDescent="0.25">
      <c r="A1120">
        <v>20220916</v>
      </c>
      <c r="B1120" t="s">
        <v>771</v>
      </c>
      <c r="C1120" t="s">
        <v>258</v>
      </c>
      <c r="D1120" t="s">
        <v>274</v>
      </c>
      <c r="E1120" s="35">
        <v>0.69899999999999995</v>
      </c>
      <c r="F1120" s="35">
        <v>0.89800000000000002</v>
      </c>
      <c r="G1120" s="35">
        <v>2500</v>
      </c>
    </row>
    <row r="1121" spans="1:7" x14ac:dyDescent="0.25">
      <c r="A1121">
        <v>20220916</v>
      </c>
      <c r="B1121" t="s">
        <v>771</v>
      </c>
      <c r="C1121" t="s">
        <v>258</v>
      </c>
      <c r="D1121" t="s">
        <v>280</v>
      </c>
      <c r="E1121" s="35">
        <v>0.69899999999999995</v>
      </c>
      <c r="F1121" s="35">
        <v>0.89800000000000002</v>
      </c>
      <c r="G1121" s="35">
        <v>2100</v>
      </c>
    </row>
    <row r="1122" spans="1:7" x14ac:dyDescent="0.25">
      <c r="A1122">
        <v>20220916</v>
      </c>
      <c r="B1122" t="s">
        <v>771</v>
      </c>
      <c r="C1122" t="s">
        <v>258</v>
      </c>
      <c r="D1122" t="s">
        <v>286</v>
      </c>
      <c r="E1122" s="35">
        <v>0.69899999999999995</v>
      </c>
      <c r="F1122" s="35">
        <v>0.89800000000000002</v>
      </c>
      <c r="G1122" s="35">
        <v>1500</v>
      </c>
    </row>
    <row r="1123" spans="1:7" x14ac:dyDescent="0.25">
      <c r="A1123">
        <v>20220916</v>
      </c>
      <c r="B1123" t="s">
        <v>771</v>
      </c>
      <c r="C1123" t="s">
        <v>258</v>
      </c>
      <c r="D1123" t="s">
        <v>290</v>
      </c>
      <c r="E1123" s="35">
        <v>0.69899999999999995</v>
      </c>
      <c r="F1123" s="35">
        <v>0.89800000000000002</v>
      </c>
      <c r="G1123" s="35">
        <v>900</v>
      </c>
    </row>
    <row r="1124" spans="1:7" x14ac:dyDescent="0.25">
      <c r="A1124">
        <v>20220916</v>
      </c>
      <c r="B1124" t="s">
        <v>771</v>
      </c>
      <c r="C1124" t="s">
        <v>265</v>
      </c>
      <c r="D1124" t="s">
        <v>187</v>
      </c>
      <c r="E1124" s="35">
        <v>0.69899999999999995</v>
      </c>
      <c r="F1124" s="35">
        <v>0.89800000000000002</v>
      </c>
      <c r="G1124" s="35">
        <v>4000</v>
      </c>
    </row>
    <row r="1125" spans="1:7" x14ac:dyDescent="0.25">
      <c r="A1125">
        <v>20220916</v>
      </c>
      <c r="B1125" t="s">
        <v>771</v>
      </c>
      <c r="C1125" t="s">
        <v>265</v>
      </c>
      <c r="D1125" t="s">
        <v>214</v>
      </c>
      <c r="E1125" s="35">
        <v>0.69899999999999995</v>
      </c>
      <c r="F1125" s="35">
        <v>0.89800000000000002</v>
      </c>
      <c r="G1125" s="35">
        <v>3800</v>
      </c>
    </row>
    <row r="1126" spans="1:7" x14ac:dyDescent="0.25">
      <c r="A1126">
        <v>20220916</v>
      </c>
      <c r="B1126" t="s">
        <v>771</v>
      </c>
      <c r="C1126" t="s">
        <v>265</v>
      </c>
      <c r="D1126" t="s">
        <v>234</v>
      </c>
      <c r="E1126" s="35">
        <v>0.69899999999999995</v>
      </c>
      <c r="F1126" s="35">
        <v>0.89800000000000002</v>
      </c>
      <c r="G1126" s="35">
        <v>3500</v>
      </c>
    </row>
    <row r="1127" spans="1:7" x14ac:dyDescent="0.25">
      <c r="A1127">
        <v>20220916</v>
      </c>
      <c r="B1127" t="s">
        <v>771</v>
      </c>
      <c r="C1127" t="s">
        <v>265</v>
      </c>
      <c r="D1127" t="s">
        <v>243</v>
      </c>
      <c r="E1127" s="35">
        <v>0.69899999999999995</v>
      </c>
      <c r="F1127" s="35">
        <v>0.89800000000000002</v>
      </c>
      <c r="G1127" s="35">
        <v>3300</v>
      </c>
    </row>
    <row r="1128" spans="1:7" x14ac:dyDescent="0.25">
      <c r="A1128">
        <v>20220916</v>
      </c>
      <c r="B1128" t="s">
        <v>771</v>
      </c>
      <c r="C1128" t="s">
        <v>265</v>
      </c>
      <c r="D1128" t="s">
        <v>251</v>
      </c>
      <c r="E1128" s="35">
        <v>0.69899999999999995</v>
      </c>
      <c r="F1128" s="35">
        <v>0.89800000000000002</v>
      </c>
      <c r="G1128" s="35">
        <v>3100</v>
      </c>
    </row>
    <row r="1129" spans="1:7" x14ac:dyDescent="0.25">
      <c r="A1129">
        <v>20220916</v>
      </c>
      <c r="B1129" t="s">
        <v>771</v>
      </c>
      <c r="C1129" t="s">
        <v>265</v>
      </c>
      <c r="D1129" t="s">
        <v>259</v>
      </c>
      <c r="E1129" s="35">
        <v>0.69899999999999995</v>
      </c>
      <c r="F1129" s="35">
        <v>0.89800000000000002</v>
      </c>
      <c r="G1129" s="35">
        <v>2800</v>
      </c>
    </row>
    <row r="1130" spans="1:7" x14ac:dyDescent="0.25">
      <c r="A1130">
        <v>20220916</v>
      </c>
      <c r="B1130" t="s">
        <v>771</v>
      </c>
      <c r="C1130" t="s">
        <v>265</v>
      </c>
      <c r="D1130" t="s">
        <v>266</v>
      </c>
      <c r="E1130" s="35">
        <v>0.69899999999999995</v>
      </c>
      <c r="F1130" s="35">
        <v>0.89800000000000002</v>
      </c>
      <c r="G1130" s="35">
        <v>2600</v>
      </c>
    </row>
    <row r="1131" spans="1:7" x14ac:dyDescent="0.25">
      <c r="A1131">
        <v>20220916</v>
      </c>
      <c r="B1131" t="s">
        <v>771</v>
      </c>
      <c r="C1131" t="s">
        <v>265</v>
      </c>
      <c r="D1131" t="s">
        <v>274</v>
      </c>
      <c r="E1131" s="35">
        <v>0.69899999999999995</v>
      </c>
      <c r="F1131" s="35">
        <v>0.89800000000000002</v>
      </c>
      <c r="G1131" s="35">
        <v>2300</v>
      </c>
    </row>
    <row r="1132" spans="1:7" x14ac:dyDescent="0.25">
      <c r="A1132">
        <v>20220916</v>
      </c>
      <c r="B1132" t="s">
        <v>771</v>
      </c>
      <c r="C1132" t="s">
        <v>265</v>
      </c>
      <c r="D1132" t="s">
        <v>280</v>
      </c>
      <c r="E1132" s="35">
        <v>0.69899999999999995</v>
      </c>
      <c r="F1132" s="35">
        <v>0.89800000000000002</v>
      </c>
      <c r="G1132" s="35">
        <v>2000</v>
      </c>
    </row>
    <row r="1133" spans="1:7" x14ac:dyDescent="0.25">
      <c r="A1133">
        <v>20220916</v>
      </c>
      <c r="B1133" t="s">
        <v>771</v>
      </c>
      <c r="C1133" t="s">
        <v>265</v>
      </c>
      <c r="D1133" t="s">
        <v>286</v>
      </c>
      <c r="E1133" s="35">
        <v>0.69899999999999995</v>
      </c>
      <c r="F1133" s="35">
        <v>0.89800000000000002</v>
      </c>
      <c r="G1133" s="35">
        <v>1400</v>
      </c>
    </row>
    <row r="1134" spans="1:7" x14ac:dyDescent="0.25">
      <c r="A1134">
        <v>20220916</v>
      </c>
      <c r="B1134" t="s">
        <v>771</v>
      </c>
      <c r="C1134" t="s">
        <v>265</v>
      </c>
      <c r="D1134" t="s">
        <v>290</v>
      </c>
      <c r="E1134" s="35">
        <v>0.69899999999999995</v>
      </c>
      <c r="F1134" s="35">
        <v>0.89800000000000002</v>
      </c>
      <c r="G1134" s="35">
        <v>800</v>
      </c>
    </row>
    <row r="1135" spans="1:7" x14ac:dyDescent="0.25">
      <c r="A1135">
        <v>20220916</v>
      </c>
      <c r="B1135" t="s">
        <v>771</v>
      </c>
      <c r="C1135" t="s">
        <v>273</v>
      </c>
      <c r="D1135" t="s">
        <v>187</v>
      </c>
      <c r="E1135" s="35">
        <v>0.69899999999999995</v>
      </c>
      <c r="F1135" s="35">
        <v>0.89800000000000002</v>
      </c>
      <c r="G1135" s="35">
        <v>3300</v>
      </c>
    </row>
    <row r="1136" spans="1:7" x14ac:dyDescent="0.25">
      <c r="A1136">
        <v>20220916</v>
      </c>
      <c r="B1136" t="s">
        <v>771</v>
      </c>
      <c r="C1136" t="s">
        <v>273</v>
      </c>
      <c r="D1136" t="s">
        <v>214</v>
      </c>
      <c r="E1136" s="35">
        <v>0.69899999999999995</v>
      </c>
      <c r="F1136" s="35">
        <v>0.89800000000000002</v>
      </c>
      <c r="G1136" s="35">
        <v>3100</v>
      </c>
    </row>
    <row r="1137" spans="1:7" x14ac:dyDescent="0.25">
      <c r="A1137">
        <v>20220916</v>
      </c>
      <c r="B1137" t="s">
        <v>771</v>
      </c>
      <c r="C1137" t="s">
        <v>273</v>
      </c>
      <c r="D1137" t="s">
        <v>234</v>
      </c>
      <c r="E1137" s="35">
        <v>0.69899999999999995</v>
      </c>
      <c r="F1137" s="35">
        <v>0.89800000000000002</v>
      </c>
      <c r="G1137" s="35">
        <v>2900</v>
      </c>
    </row>
    <row r="1138" spans="1:7" x14ac:dyDescent="0.25">
      <c r="A1138">
        <v>20220916</v>
      </c>
      <c r="B1138" t="s">
        <v>771</v>
      </c>
      <c r="C1138" t="s">
        <v>273</v>
      </c>
      <c r="D1138" t="s">
        <v>243</v>
      </c>
      <c r="E1138" s="35">
        <v>0.69899999999999995</v>
      </c>
      <c r="F1138" s="35">
        <v>0.89800000000000002</v>
      </c>
      <c r="G1138" s="35">
        <v>2800</v>
      </c>
    </row>
    <row r="1139" spans="1:7" x14ac:dyDescent="0.25">
      <c r="A1139">
        <v>20220916</v>
      </c>
      <c r="B1139" t="s">
        <v>771</v>
      </c>
      <c r="C1139" t="s">
        <v>273</v>
      </c>
      <c r="D1139" t="s">
        <v>251</v>
      </c>
      <c r="E1139" s="35">
        <v>0.69899999999999995</v>
      </c>
      <c r="F1139" s="35">
        <v>0.89800000000000002</v>
      </c>
      <c r="G1139" s="35">
        <v>2600</v>
      </c>
    </row>
    <row r="1140" spans="1:7" x14ac:dyDescent="0.25">
      <c r="A1140">
        <v>20220916</v>
      </c>
      <c r="B1140" t="s">
        <v>771</v>
      </c>
      <c r="C1140" t="s">
        <v>273</v>
      </c>
      <c r="D1140" t="s">
        <v>259</v>
      </c>
      <c r="E1140" s="35">
        <v>0.69899999999999995</v>
      </c>
      <c r="F1140" s="35">
        <v>0.89800000000000002</v>
      </c>
      <c r="G1140" s="35">
        <v>2400</v>
      </c>
    </row>
    <row r="1141" spans="1:7" x14ac:dyDescent="0.25">
      <c r="A1141">
        <v>20220916</v>
      </c>
      <c r="B1141" t="s">
        <v>771</v>
      </c>
      <c r="C1141" t="s">
        <v>273</v>
      </c>
      <c r="D1141" t="s">
        <v>266</v>
      </c>
      <c r="E1141" s="35">
        <v>0.69899999999999995</v>
      </c>
      <c r="F1141" s="35">
        <v>0.89800000000000002</v>
      </c>
      <c r="G1141" s="35">
        <v>2200</v>
      </c>
    </row>
    <row r="1142" spans="1:7" x14ac:dyDescent="0.25">
      <c r="A1142">
        <v>20220916</v>
      </c>
      <c r="B1142" t="s">
        <v>771</v>
      </c>
      <c r="C1142" t="s">
        <v>273</v>
      </c>
      <c r="D1142" t="s">
        <v>274</v>
      </c>
      <c r="E1142" s="35">
        <v>0.69899999999999995</v>
      </c>
      <c r="F1142" s="35">
        <v>0.89800000000000002</v>
      </c>
      <c r="G1142" s="35">
        <v>2000</v>
      </c>
    </row>
    <row r="1143" spans="1:7" x14ac:dyDescent="0.25">
      <c r="A1143">
        <v>20220916</v>
      </c>
      <c r="B1143" t="s">
        <v>771</v>
      </c>
      <c r="C1143" t="s">
        <v>273</v>
      </c>
      <c r="D1143" t="s">
        <v>280</v>
      </c>
      <c r="E1143" s="35">
        <v>0.69899999999999995</v>
      </c>
      <c r="F1143" s="35">
        <v>0.89800000000000002</v>
      </c>
      <c r="G1143" s="35">
        <v>1700</v>
      </c>
    </row>
    <row r="1144" spans="1:7" x14ac:dyDescent="0.25">
      <c r="A1144">
        <v>20220916</v>
      </c>
      <c r="B1144" t="s">
        <v>771</v>
      </c>
      <c r="C1144" t="s">
        <v>273</v>
      </c>
      <c r="D1144" t="s">
        <v>286</v>
      </c>
      <c r="E1144" s="35">
        <v>0.69899999999999995</v>
      </c>
      <c r="F1144" s="35">
        <v>0.89800000000000002</v>
      </c>
      <c r="G1144" s="35">
        <v>1200</v>
      </c>
    </row>
    <row r="1145" spans="1:7" x14ac:dyDescent="0.25">
      <c r="A1145">
        <v>20220916</v>
      </c>
      <c r="B1145" t="s">
        <v>771</v>
      </c>
      <c r="C1145" t="s">
        <v>273</v>
      </c>
      <c r="D1145" t="s">
        <v>290</v>
      </c>
      <c r="E1145" s="35">
        <v>0.69899999999999995</v>
      </c>
      <c r="F1145" s="35">
        <v>0.89800000000000002</v>
      </c>
      <c r="G1145" s="35">
        <v>800</v>
      </c>
    </row>
    <row r="1146" spans="1:7" x14ac:dyDescent="0.25">
      <c r="A1146">
        <v>20220916</v>
      </c>
      <c r="B1146" t="s">
        <v>771</v>
      </c>
      <c r="C1146" t="s">
        <v>279</v>
      </c>
      <c r="D1146" t="s">
        <v>187</v>
      </c>
      <c r="E1146" s="35">
        <v>0.69899999999999995</v>
      </c>
      <c r="F1146" s="35">
        <v>0.89800000000000002</v>
      </c>
      <c r="G1146" s="35">
        <v>2900</v>
      </c>
    </row>
    <row r="1147" spans="1:7" x14ac:dyDescent="0.25">
      <c r="A1147">
        <v>20220916</v>
      </c>
      <c r="B1147" t="s">
        <v>771</v>
      </c>
      <c r="C1147" t="s">
        <v>279</v>
      </c>
      <c r="D1147" t="s">
        <v>214</v>
      </c>
      <c r="E1147" s="35">
        <v>0.69899999999999995</v>
      </c>
      <c r="F1147" s="35">
        <v>0.89800000000000002</v>
      </c>
      <c r="G1147" s="35">
        <v>2700</v>
      </c>
    </row>
    <row r="1148" spans="1:7" x14ac:dyDescent="0.25">
      <c r="A1148">
        <v>20220916</v>
      </c>
      <c r="B1148" t="s">
        <v>771</v>
      </c>
      <c r="C1148" t="s">
        <v>279</v>
      </c>
      <c r="D1148" t="s">
        <v>234</v>
      </c>
      <c r="E1148" s="35">
        <v>0.69899999999999995</v>
      </c>
      <c r="F1148" s="35">
        <v>0.89800000000000002</v>
      </c>
      <c r="G1148" s="35">
        <v>2500</v>
      </c>
    </row>
    <row r="1149" spans="1:7" x14ac:dyDescent="0.25">
      <c r="A1149">
        <v>20220916</v>
      </c>
      <c r="B1149" t="s">
        <v>771</v>
      </c>
      <c r="C1149" t="s">
        <v>279</v>
      </c>
      <c r="D1149" t="s">
        <v>243</v>
      </c>
      <c r="E1149" s="35">
        <v>0.69899999999999995</v>
      </c>
      <c r="F1149" s="35">
        <v>0.89800000000000002</v>
      </c>
      <c r="G1149" s="35">
        <v>2400</v>
      </c>
    </row>
    <row r="1150" spans="1:7" x14ac:dyDescent="0.25">
      <c r="A1150">
        <v>20220916</v>
      </c>
      <c r="B1150" t="s">
        <v>771</v>
      </c>
      <c r="C1150" t="s">
        <v>279</v>
      </c>
      <c r="D1150" t="s">
        <v>251</v>
      </c>
      <c r="E1150" s="35">
        <v>0.69899999999999995</v>
      </c>
      <c r="F1150" s="35">
        <v>0.89800000000000002</v>
      </c>
      <c r="G1150" s="35">
        <v>2300</v>
      </c>
    </row>
    <row r="1151" spans="1:7" x14ac:dyDescent="0.25">
      <c r="A1151">
        <v>20220916</v>
      </c>
      <c r="B1151" t="s">
        <v>771</v>
      </c>
      <c r="C1151" t="s">
        <v>279</v>
      </c>
      <c r="D1151" t="s">
        <v>259</v>
      </c>
      <c r="E1151" s="35">
        <v>0.69899999999999995</v>
      </c>
      <c r="F1151" s="35">
        <v>0.89800000000000002</v>
      </c>
      <c r="G1151" s="35">
        <v>2100</v>
      </c>
    </row>
    <row r="1152" spans="1:7" x14ac:dyDescent="0.25">
      <c r="A1152">
        <v>20220916</v>
      </c>
      <c r="B1152" t="s">
        <v>771</v>
      </c>
      <c r="C1152" t="s">
        <v>279</v>
      </c>
      <c r="D1152" t="s">
        <v>266</v>
      </c>
      <c r="E1152" s="35">
        <v>0.69899999999999995</v>
      </c>
      <c r="F1152" s="35">
        <v>0.89800000000000002</v>
      </c>
      <c r="G1152" s="35">
        <v>1900</v>
      </c>
    </row>
    <row r="1153" spans="1:7" x14ac:dyDescent="0.25">
      <c r="A1153">
        <v>20220916</v>
      </c>
      <c r="B1153" t="s">
        <v>771</v>
      </c>
      <c r="C1153" t="s">
        <v>279</v>
      </c>
      <c r="D1153" t="s">
        <v>274</v>
      </c>
      <c r="E1153" s="35">
        <v>0.69899999999999995</v>
      </c>
      <c r="F1153" s="35">
        <v>0.89800000000000002</v>
      </c>
      <c r="G1153" s="35">
        <v>1600</v>
      </c>
    </row>
    <row r="1154" spans="1:7" x14ac:dyDescent="0.25">
      <c r="A1154">
        <v>20220916</v>
      </c>
      <c r="B1154" t="s">
        <v>771</v>
      </c>
      <c r="C1154" t="s">
        <v>279</v>
      </c>
      <c r="D1154" t="s">
        <v>280</v>
      </c>
      <c r="E1154" s="35">
        <v>0.69899999999999995</v>
      </c>
      <c r="F1154" s="35">
        <v>0.89800000000000002</v>
      </c>
      <c r="G1154" s="35">
        <v>1400</v>
      </c>
    </row>
    <row r="1155" spans="1:7" x14ac:dyDescent="0.25">
      <c r="A1155">
        <v>20220916</v>
      </c>
      <c r="B1155" t="s">
        <v>771</v>
      </c>
      <c r="C1155" t="s">
        <v>279</v>
      </c>
      <c r="D1155" t="s">
        <v>286</v>
      </c>
      <c r="E1155" s="35">
        <v>0.69899999999999995</v>
      </c>
      <c r="F1155" s="35">
        <v>0.89800000000000002</v>
      </c>
      <c r="G1155" s="35">
        <v>1000</v>
      </c>
    </row>
    <row r="1156" spans="1:7" x14ac:dyDescent="0.25">
      <c r="A1156">
        <v>20220916</v>
      </c>
      <c r="B1156" t="s">
        <v>771</v>
      </c>
      <c r="C1156" t="s">
        <v>279</v>
      </c>
      <c r="D1156" t="s">
        <v>290</v>
      </c>
      <c r="E1156" s="35">
        <v>0.69899999999999995</v>
      </c>
      <c r="F1156" s="35">
        <v>0.89800000000000002</v>
      </c>
      <c r="G1156" s="35">
        <v>700</v>
      </c>
    </row>
    <row r="1157" spans="1:7" x14ac:dyDescent="0.25">
      <c r="A1157">
        <v>20220916</v>
      </c>
      <c r="B1157" t="s">
        <v>771</v>
      </c>
      <c r="C1157" t="s">
        <v>285</v>
      </c>
      <c r="D1157" t="s">
        <v>187</v>
      </c>
      <c r="E1157" s="35">
        <v>0.69899999999999995</v>
      </c>
      <c r="F1157" s="35">
        <v>0.89800000000000002</v>
      </c>
      <c r="G1157" s="35">
        <v>2600</v>
      </c>
    </row>
    <row r="1158" spans="1:7" x14ac:dyDescent="0.25">
      <c r="A1158">
        <v>20220916</v>
      </c>
      <c r="B1158" t="s">
        <v>771</v>
      </c>
      <c r="C1158" t="s">
        <v>285</v>
      </c>
      <c r="D1158" t="s">
        <v>214</v>
      </c>
      <c r="E1158" s="35">
        <v>0.69899999999999995</v>
      </c>
      <c r="F1158" s="35">
        <v>0.89800000000000002</v>
      </c>
      <c r="G1158" s="35">
        <v>2400</v>
      </c>
    </row>
    <row r="1159" spans="1:7" x14ac:dyDescent="0.25">
      <c r="A1159">
        <v>20220916</v>
      </c>
      <c r="B1159" t="s">
        <v>771</v>
      </c>
      <c r="C1159" t="s">
        <v>285</v>
      </c>
      <c r="D1159" t="s">
        <v>234</v>
      </c>
      <c r="E1159" s="35">
        <v>0.69899999999999995</v>
      </c>
      <c r="F1159" s="35">
        <v>0.89800000000000002</v>
      </c>
      <c r="G1159" s="35">
        <v>2300</v>
      </c>
    </row>
    <row r="1160" spans="1:7" x14ac:dyDescent="0.25">
      <c r="A1160">
        <v>20220916</v>
      </c>
      <c r="B1160" t="s">
        <v>771</v>
      </c>
      <c r="C1160" t="s">
        <v>285</v>
      </c>
      <c r="D1160" t="s">
        <v>243</v>
      </c>
      <c r="E1160" s="35">
        <v>0.69899999999999995</v>
      </c>
      <c r="F1160" s="35">
        <v>0.89800000000000002</v>
      </c>
      <c r="G1160" s="35">
        <v>2200</v>
      </c>
    </row>
    <row r="1161" spans="1:7" x14ac:dyDescent="0.25">
      <c r="A1161">
        <v>20220916</v>
      </c>
      <c r="B1161" t="s">
        <v>771</v>
      </c>
      <c r="C1161" t="s">
        <v>285</v>
      </c>
      <c r="D1161" t="s">
        <v>251</v>
      </c>
      <c r="E1161" s="35">
        <v>0.69899999999999995</v>
      </c>
      <c r="F1161" s="35">
        <v>0.89800000000000002</v>
      </c>
      <c r="G1161" s="35">
        <v>2100</v>
      </c>
    </row>
    <row r="1162" spans="1:7" x14ac:dyDescent="0.25">
      <c r="A1162">
        <v>20220916</v>
      </c>
      <c r="B1162" t="s">
        <v>771</v>
      </c>
      <c r="C1162" t="s">
        <v>285</v>
      </c>
      <c r="D1162" t="s">
        <v>259</v>
      </c>
      <c r="E1162" s="35">
        <v>0.69899999999999995</v>
      </c>
      <c r="F1162" s="35">
        <v>0.89800000000000002</v>
      </c>
      <c r="G1162" s="35">
        <v>1900</v>
      </c>
    </row>
    <row r="1163" spans="1:7" x14ac:dyDescent="0.25">
      <c r="A1163">
        <v>20220916</v>
      </c>
      <c r="B1163" t="s">
        <v>771</v>
      </c>
      <c r="C1163" t="s">
        <v>285</v>
      </c>
      <c r="D1163" t="s">
        <v>266</v>
      </c>
      <c r="E1163" s="35">
        <v>0.69899999999999995</v>
      </c>
      <c r="F1163" s="35">
        <v>0.89800000000000002</v>
      </c>
      <c r="G1163" s="35">
        <v>1700</v>
      </c>
    </row>
    <row r="1164" spans="1:7" x14ac:dyDescent="0.25">
      <c r="A1164">
        <v>20220916</v>
      </c>
      <c r="B1164" t="s">
        <v>771</v>
      </c>
      <c r="C1164" t="s">
        <v>285</v>
      </c>
      <c r="D1164" t="s">
        <v>274</v>
      </c>
      <c r="E1164" s="35">
        <v>0.69899999999999995</v>
      </c>
      <c r="F1164" s="35">
        <v>0.89800000000000002</v>
      </c>
      <c r="G1164" s="35">
        <v>1500</v>
      </c>
    </row>
    <row r="1165" spans="1:7" x14ac:dyDescent="0.25">
      <c r="A1165">
        <v>20220916</v>
      </c>
      <c r="B1165" t="s">
        <v>771</v>
      </c>
      <c r="C1165" t="s">
        <v>285</v>
      </c>
      <c r="D1165" t="s">
        <v>280</v>
      </c>
      <c r="E1165" s="35">
        <v>0.69899999999999995</v>
      </c>
      <c r="F1165" s="35">
        <v>0.89800000000000002</v>
      </c>
      <c r="G1165" s="35">
        <v>1200</v>
      </c>
    </row>
    <row r="1166" spans="1:7" x14ac:dyDescent="0.25">
      <c r="A1166">
        <v>20220916</v>
      </c>
      <c r="B1166" t="s">
        <v>771</v>
      </c>
      <c r="C1166" t="s">
        <v>285</v>
      </c>
      <c r="D1166" t="s">
        <v>286</v>
      </c>
      <c r="E1166" s="35">
        <v>0.69899999999999995</v>
      </c>
      <c r="F1166" s="35">
        <v>0.89800000000000002</v>
      </c>
      <c r="G1166" s="35">
        <v>800</v>
      </c>
    </row>
    <row r="1167" spans="1:7" x14ac:dyDescent="0.25">
      <c r="A1167">
        <v>20220916</v>
      </c>
      <c r="B1167" t="s">
        <v>771</v>
      </c>
      <c r="C1167" t="s">
        <v>285</v>
      </c>
      <c r="D1167" t="s">
        <v>290</v>
      </c>
      <c r="E1167" s="35">
        <v>0.69899999999999995</v>
      </c>
      <c r="F1167" s="35">
        <v>0.89800000000000002</v>
      </c>
      <c r="G1167" s="35">
        <v>600</v>
      </c>
    </row>
    <row r="1168" spans="1:7" x14ac:dyDescent="0.25">
      <c r="A1168">
        <v>20220916</v>
      </c>
      <c r="B1168" t="s">
        <v>771</v>
      </c>
      <c r="C1168" t="s">
        <v>186</v>
      </c>
      <c r="D1168" t="s">
        <v>187</v>
      </c>
      <c r="E1168" s="35">
        <v>0.89900000000000002</v>
      </c>
      <c r="F1168" s="35">
        <v>0.998</v>
      </c>
      <c r="G1168" s="35">
        <v>14300</v>
      </c>
    </row>
    <row r="1169" spans="1:7" x14ac:dyDescent="0.25">
      <c r="A1169">
        <v>20220916</v>
      </c>
      <c r="B1169" t="s">
        <v>771</v>
      </c>
      <c r="C1169" t="s">
        <v>186</v>
      </c>
      <c r="D1169" t="s">
        <v>214</v>
      </c>
      <c r="E1169" s="35">
        <v>0.89900000000000002</v>
      </c>
      <c r="F1169" s="35">
        <v>0.998</v>
      </c>
      <c r="G1169" s="35">
        <v>12600</v>
      </c>
    </row>
    <row r="1170" spans="1:7" x14ac:dyDescent="0.25">
      <c r="A1170">
        <v>20220916</v>
      </c>
      <c r="B1170" t="s">
        <v>771</v>
      </c>
      <c r="C1170" t="s">
        <v>186</v>
      </c>
      <c r="D1170" t="s">
        <v>234</v>
      </c>
      <c r="E1170" s="35">
        <v>0.89900000000000002</v>
      </c>
      <c r="F1170" s="35">
        <v>0.998</v>
      </c>
      <c r="G1170" s="35">
        <v>10700</v>
      </c>
    </row>
    <row r="1171" spans="1:7" x14ac:dyDescent="0.25">
      <c r="A1171">
        <v>20220916</v>
      </c>
      <c r="B1171" t="s">
        <v>771</v>
      </c>
      <c r="C1171" t="s">
        <v>186</v>
      </c>
      <c r="D1171" t="s">
        <v>243</v>
      </c>
      <c r="E1171" s="35">
        <v>0.89900000000000002</v>
      </c>
      <c r="F1171" s="35">
        <v>0.998</v>
      </c>
      <c r="G1171" s="35">
        <v>9400</v>
      </c>
    </row>
    <row r="1172" spans="1:7" x14ac:dyDescent="0.25">
      <c r="A1172">
        <v>20220916</v>
      </c>
      <c r="B1172" t="s">
        <v>771</v>
      </c>
      <c r="C1172" t="s">
        <v>186</v>
      </c>
      <c r="D1172" t="s">
        <v>251</v>
      </c>
      <c r="E1172" s="35">
        <v>0.89900000000000002</v>
      </c>
      <c r="F1172" s="35">
        <v>0.998</v>
      </c>
      <c r="G1172" s="35">
        <v>8200</v>
      </c>
    </row>
    <row r="1173" spans="1:7" x14ac:dyDescent="0.25">
      <c r="A1173">
        <v>20220916</v>
      </c>
      <c r="B1173" t="s">
        <v>771</v>
      </c>
      <c r="C1173" t="s">
        <v>186</v>
      </c>
      <c r="D1173" t="s">
        <v>259</v>
      </c>
      <c r="E1173" s="35">
        <v>0.89900000000000002</v>
      </c>
      <c r="F1173" s="35">
        <v>0.998</v>
      </c>
      <c r="G1173" s="35">
        <v>6900</v>
      </c>
    </row>
    <row r="1174" spans="1:7" x14ac:dyDescent="0.25">
      <c r="A1174">
        <v>20220916</v>
      </c>
      <c r="B1174" t="s">
        <v>771</v>
      </c>
      <c r="C1174" t="s">
        <v>186</v>
      </c>
      <c r="D1174" t="s">
        <v>266</v>
      </c>
      <c r="E1174" s="35">
        <v>0.89900000000000002</v>
      </c>
      <c r="F1174" s="35">
        <v>0.998</v>
      </c>
      <c r="G1174" s="35">
        <v>5800</v>
      </c>
    </row>
    <row r="1175" spans="1:7" x14ac:dyDescent="0.25">
      <c r="A1175">
        <v>20220916</v>
      </c>
      <c r="B1175" t="s">
        <v>771</v>
      </c>
      <c r="C1175" t="s">
        <v>186</v>
      </c>
      <c r="D1175" t="s">
        <v>274</v>
      </c>
      <c r="E1175" s="35">
        <v>0.89900000000000002</v>
      </c>
      <c r="F1175" s="35">
        <v>0.998</v>
      </c>
      <c r="G1175" s="35">
        <v>4700</v>
      </c>
    </row>
    <row r="1176" spans="1:7" x14ac:dyDescent="0.25">
      <c r="A1176">
        <v>20220916</v>
      </c>
      <c r="B1176" t="s">
        <v>771</v>
      </c>
      <c r="C1176" t="s">
        <v>186</v>
      </c>
      <c r="D1176" t="s">
        <v>280</v>
      </c>
      <c r="E1176" s="35">
        <v>0.89900000000000002</v>
      </c>
      <c r="F1176" s="35">
        <v>0.998</v>
      </c>
      <c r="G1176" s="35">
        <v>3800</v>
      </c>
    </row>
    <row r="1177" spans="1:7" x14ac:dyDescent="0.25">
      <c r="A1177">
        <v>20220916</v>
      </c>
      <c r="B1177" t="s">
        <v>771</v>
      </c>
      <c r="C1177" t="s">
        <v>186</v>
      </c>
      <c r="D1177" t="s">
        <v>286</v>
      </c>
      <c r="E1177" s="35">
        <v>0.89900000000000002</v>
      </c>
      <c r="F1177" s="35">
        <v>0.998</v>
      </c>
      <c r="G1177" s="35">
        <v>2300</v>
      </c>
    </row>
    <row r="1178" spans="1:7" x14ac:dyDescent="0.25">
      <c r="A1178">
        <v>20220916</v>
      </c>
      <c r="B1178" t="s">
        <v>771</v>
      </c>
      <c r="C1178" t="s">
        <v>186</v>
      </c>
      <c r="D1178" t="s">
        <v>290</v>
      </c>
      <c r="E1178" s="35">
        <v>0.89900000000000002</v>
      </c>
      <c r="F1178" s="35">
        <v>0.998</v>
      </c>
      <c r="G1178" s="35">
        <v>1500</v>
      </c>
    </row>
    <row r="1179" spans="1:7" x14ac:dyDescent="0.25">
      <c r="A1179">
        <v>20220916</v>
      </c>
      <c r="B1179" t="s">
        <v>771</v>
      </c>
      <c r="C1179" t="s">
        <v>213</v>
      </c>
      <c r="D1179" t="s">
        <v>187</v>
      </c>
      <c r="E1179" s="35">
        <v>0.89900000000000002</v>
      </c>
      <c r="F1179" s="35">
        <v>0.998</v>
      </c>
      <c r="G1179" s="35">
        <v>12600</v>
      </c>
    </row>
    <row r="1180" spans="1:7" x14ac:dyDescent="0.25">
      <c r="A1180">
        <v>20220916</v>
      </c>
      <c r="B1180" t="s">
        <v>771</v>
      </c>
      <c r="C1180" t="s">
        <v>213</v>
      </c>
      <c r="D1180" t="s">
        <v>214</v>
      </c>
      <c r="E1180" s="35">
        <v>0.89900000000000002</v>
      </c>
      <c r="F1180" s="35">
        <v>0.998</v>
      </c>
      <c r="G1180" s="35">
        <v>11600</v>
      </c>
    </row>
    <row r="1181" spans="1:7" x14ac:dyDescent="0.25">
      <c r="A1181">
        <v>20220916</v>
      </c>
      <c r="B1181" t="s">
        <v>771</v>
      </c>
      <c r="C1181" t="s">
        <v>213</v>
      </c>
      <c r="D1181" t="s">
        <v>234</v>
      </c>
      <c r="E1181" s="35">
        <v>0.89900000000000002</v>
      </c>
      <c r="F1181" s="35">
        <v>0.998</v>
      </c>
      <c r="G1181" s="35">
        <v>10100</v>
      </c>
    </row>
    <row r="1182" spans="1:7" x14ac:dyDescent="0.25">
      <c r="A1182">
        <v>20220916</v>
      </c>
      <c r="B1182" t="s">
        <v>771</v>
      </c>
      <c r="C1182" t="s">
        <v>213</v>
      </c>
      <c r="D1182" t="s">
        <v>243</v>
      </c>
      <c r="E1182" s="35">
        <v>0.89900000000000002</v>
      </c>
      <c r="F1182" s="35">
        <v>0.998</v>
      </c>
      <c r="G1182" s="35">
        <v>8800</v>
      </c>
    </row>
    <row r="1183" spans="1:7" x14ac:dyDescent="0.25">
      <c r="A1183">
        <v>20220916</v>
      </c>
      <c r="B1183" t="s">
        <v>771</v>
      </c>
      <c r="C1183" t="s">
        <v>213</v>
      </c>
      <c r="D1183" t="s">
        <v>251</v>
      </c>
      <c r="E1183" s="35">
        <v>0.89900000000000002</v>
      </c>
      <c r="F1183" s="35">
        <v>0.998</v>
      </c>
      <c r="G1183" s="35">
        <v>7800</v>
      </c>
    </row>
    <row r="1184" spans="1:7" x14ac:dyDescent="0.25">
      <c r="A1184">
        <v>20220916</v>
      </c>
      <c r="B1184" t="s">
        <v>771</v>
      </c>
      <c r="C1184" t="s">
        <v>213</v>
      </c>
      <c r="D1184" t="s">
        <v>259</v>
      </c>
      <c r="E1184" s="35">
        <v>0.89900000000000002</v>
      </c>
      <c r="F1184" s="35">
        <v>0.998</v>
      </c>
      <c r="G1184" s="35">
        <v>6500</v>
      </c>
    </row>
    <row r="1185" spans="1:7" x14ac:dyDescent="0.25">
      <c r="A1185">
        <v>20220916</v>
      </c>
      <c r="B1185" t="s">
        <v>771</v>
      </c>
      <c r="C1185" t="s">
        <v>213</v>
      </c>
      <c r="D1185" t="s">
        <v>266</v>
      </c>
      <c r="E1185" s="35">
        <v>0.89900000000000002</v>
      </c>
      <c r="F1185" s="35">
        <v>0.998</v>
      </c>
      <c r="G1185" s="35">
        <v>5400</v>
      </c>
    </row>
    <row r="1186" spans="1:7" x14ac:dyDescent="0.25">
      <c r="A1186">
        <v>20220916</v>
      </c>
      <c r="B1186" t="s">
        <v>771</v>
      </c>
      <c r="C1186" t="s">
        <v>213</v>
      </c>
      <c r="D1186" t="s">
        <v>274</v>
      </c>
      <c r="E1186" s="35">
        <v>0.89900000000000002</v>
      </c>
      <c r="F1186" s="35">
        <v>0.998</v>
      </c>
      <c r="G1186" s="35">
        <v>4400</v>
      </c>
    </row>
    <row r="1187" spans="1:7" x14ac:dyDescent="0.25">
      <c r="A1187">
        <v>20220916</v>
      </c>
      <c r="B1187" t="s">
        <v>771</v>
      </c>
      <c r="C1187" t="s">
        <v>213</v>
      </c>
      <c r="D1187" t="s">
        <v>280</v>
      </c>
      <c r="E1187" s="35">
        <v>0.89900000000000002</v>
      </c>
      <c r="F1187" s="35">
        <v>0.998</v>
      </c>
      <c r="G1187" s="35">
        <v>3700</v>
      </c>
    </row>
    <row r="1188" spans="1:7" x14ac:dyDescent="0.25">
      <c r="A1188">
        <v>20220916</v>
      </c>
      <c r="B1188" t="s">
        <v>771</v>
      </c>
      <c r="C1188" t="s">
        <v>213</v>
      </c>
      <c r="D1188" t="s">
        <v>286</v>
      </c>
      <c r="E1188" s="35">
        <v>0.89900000000000002</v>
      </c>
      <c r="F1188" s="35">
        <v>0.998</v>
      </c>
      <c r="G1188" s="35">
        <v>2200</v>
      </c>
    </row>
    <row r="1189" spans="1:7" x14ac:dyDescent="0.25">
      <c r="A1189">
        <v>20220916</v>
      </c>
      <c r="B1189" t="s">
        <v>771</v>
      </c>
      <c r="C1189" t="s">
        <v>213</v>
      </c>
      <c r="D1189" t="s">
        <v>290</v>
      </c>
      <c r="E1189" s="35">
        <v>0.89900000000000002</v>
      </c>
      <c r="F1189" s="35">
        <v>0.998</v>
      </c>
      <c r="G1189" s="35">
        <v>1400</v>
      </c>
    </row>
    <row r="1190" spans="1:7" x14ac:dyDescent="0.25">
      <c r="A1190">
        <v>20220916</v>
      </c>
      <c r="B1190" t="s">
        <v>771</v>
      </c>
      <c r="C1190" t="s">
        <v>233</v>
      </c>
      <c r="D1190" t="s">
        <v>187</v>
      </c>
      <c r="E1190" s="35">
        <v>0.89900000000000002</v>
      </c>
      <c r="F1190" s="35">
        <v>0.998</v>
      </c>
      <c r="G1190" s="35">
        <v>11500</v>
      </c>
    </row>
    <row r="1191" spans="1:7" x14ac:dyDescent="0.25">
      <c r="A1191">
        <v>20220916</v>
      </c>
      <c r="B1191" t="s">
        <v>771</v>
      </c>
      <c r="C1191" t="s">
        <v>233</v>
      </c>
      <c r="D1191" t="s">
        <v>214</v>
      </c>
      <c r="E1191" s="35">
        <v>0.89900000000000002</v>
      </c>
      <c r="F1191" s="35">
        <v>0.998</v>
      </c>
      <c r="G1191" s="35">
        <v>10700</v>
      </c>
    </row>
    <row r="1192" spans="1:7" x14ac:dyDescent="0.25">
      <c r="A1192">
        <v>20220916</v>
      </c>
      <c r="B1192" t="s">
        <v>771</v>
      </c>
      <c r="C1192" t="s">
        <v>233</v>
      </c>
      <c r="D1192" t="s">
        <v>234</v>
      </c>
      <c r="E1192" s="35">
        <v>0.89900000000000002</v>
      </c>
      <c r="F1192" s="35">
        <v>0.998</v>
      </c>
      <c r="G1192" s="35">
        <v>9500</v>
      </c>
    </row>
    <row r="1193" spans="1:7" x14ac:dyDescent="0.25">
      <c r="A1193">
        <v>20220916</v>
      </c>
      <c r="B1193" t="s">
        <v>771</v>
      </c>
      <c r="C1193" t="s">
        <v>233</v>
      </c>
      <c r="D1193" t="s">
        <v>243</v>
      </c>
      <c r="E1193" s="35">
        <v>0.89900000000000002</v>
      </c>
      <c r="F1193" s="35">
        <v>0.998</v>
      </c>
      <c r="G1193" s="35">
        <v>8200</v>
      </c>
    </row>
    <row r="1194" spans="1:7" x14ac:dyDescent="0.25">
      <c r="A1194">
        <v>20220916</v>
      </c>
      <c r="B1194" t="s">
        <v>771</v>
      </c>
      <c r="C1194" t="s">
        <v>233</v>
      </c>
      <c r="D1194" t="s">
        <v>251</v>
      </c>
      <c r="E1194" s="35">
        <v>0.89900000000000002</v>
      </c>
      <c r="F1194" s="35">
        <v>0.998</v>
      </c>
      <c r="G1194" s="35">
        <v>7400</v>
      </c>
    </row>
    <row r="1195" spans="1:7" x14ac:dyDescent="0.25">
      <c r="A1195">
        <v>20220916</v>
      </c>
      <c r="B1195" t="s">
        <v>771</v>
      </c>
      <c r="C1195" t="s">
        <v>233</v>
      </c>
      <c r="D1195" t="s">
        <v>259</v>
      </c>
      <c r="E1195" s="35">
        <v>0.89900000000000002</v>
      </c>
      <c r="F1195" s="35">
        <v>0.998</v>
      </c>
      <c r="G1195" s="35">
        <v>6200</v>
      </c>
    </row>
    <row r="1196" spans="1:7" x14ac:dyDescent="0.25">
      <c r="A1196">
        <v>20220916</v>
      </c>
      <c r="B1196" t="s">
        <v>771</v>
      </c>
      <c r="C1196" t="s">
        <v>233</v>
      </c>
      <c r="D1196" t="s">
        <v>266</v>
      </c>
      <c r="E1196" s="35">
        <v>0.89900000000000002</v>
      </c>
      <c r="F1196" s="35">
        <v>0.998</v>
      </c>
      <c r="G1196" s="35">
        <v>5000</v>
      </c>
    </row>
    <row r="1197" spans="1:7" x14ac:dyDescent="0.25">
      <c r="A1197">
        <v>20220916</v>
      </c>
      <c r="B1197" t="s">
        <v>771</v>
      </c>
      <c r="C1197" t="s">
        <v>233</v>
      </c>
      <c r="D1197" t="s">
        <v>274</v>
      </c>
      <c r="E1197" s="35">
        <v>0.89900000000000002</v>
      </c>
      <c r="F1197" s="35">
        <v>0.998</v>
      </c>
      <c r="G1197" s="35">
        <v>4200</v>
      </c>
    </row>
    <row r="1198" spans="1:7" x14ac:dyDescent="0.25">
      <c r="A1198">
        <v>20220916</v>
      </c>
      <c r="B1198" t="s">
        <v>771</v>
      </c>
      <c r="C1198" t="s">
        <v>233</v>
      </c>
      <c r="D1198" t="s">
        <v>280</v>
      </c>
      <c r="E1198" s="35">
        <v>0.89900000000000002</v>
      </c>
      <c r="F1198" s="35">
        <v>0.998</v>
      </c>
      <c r="G1198" s="35">
        <v>3600</v>
      </c>
    </row>
    <row r="1199" spans="1:7" x14ac:dyDescent="0.25">
      <c r="A1199">
        <v>20220916</v>
      </c>
      <c r="B1199" t="s">
        <v>771</v>
      </c>
      <c r="C1199" t="s">
        <v>233</v>
      </c>
      <c r="D1199" t="s">
        <v>286</v>
      </c>
      <c r="E1199" s="35">
        <v>0.89900000000000002</v>
      </c>
      <c r="F1199" s="35">
        <v>0.998</v>
      </c>
      <c r="G1199" s="35">
        <v>2100</v>
      </c>
    </row>
    <row r="1200" spans="1:7" x14ac:dyDescent="0.25">
      <c r="A1200">
        <v>20220916</v>
      </c>
      <c r="B1200" t="s">
        <v>771</v>
      </c>
      <c r="C1200" t="s">
        <v>233</v>
      </c>
      <c r="D1200" t="s">
        <v>290</v>
      </c>
      <c r="E1200" s="35">
        <v>0.89900000000000002</v>
      </c>
      <c r="F1200" s="35">
        <v>0.998</v>
      </c>
      <c r="G1200" s="35">
        <v>1300</v>
      </c>
    </row>
    <row r="1201" spans="1:7" x14ac:dyDescent="0.25">
      <c r="A1201">
        <v>20220916</v>
      </c>
      <c r="B1201" t="s">
        <v>771</v>
      </c>
      <c r="C1201" t="s">
        <v>215</v>
      </c>
      <c r="D1201" t="s">
        <v>187</v>
      </c>
      <c r="E1201" s="35">
        <v>0.89900000000000002</v>
      </c>
      <c r="F1201" s="35">
        <v>0.998</v>
      </c>
      <c r="G1201" s="35">
        <v>10400</v>
      </c>
    </row>
    <row r="1202" spans="1:7" x14ac:dyDescent="0.25">
      <c r="A1202">
        <v>20220916</v>
      </c>
      <c r="B1202" t="s">
        <v>771</v>
      </c>
      <c r="C1202" t="s">
        <v>215</v>
      </c>
      <c r="D1202" t="s">
        <v>214</v>
      </c>
      <c r="E1202" s="35">
        <v>0.89900000000000002</v>
      </c>
      <c r="F1202" s="35">
        <v>0.998</v>
      </c>
      <c r="G1202" s="35">
        <v>9400</v>
      </c>
    </row>
    <row r="1203" spans="1:7" x14ac:dyDescent="0.25">
      <c r="A1203">
        <v>20220916</v>
      </c>
      <c r="B1203" t="s">
        <v>771</v>
      </c>
      <c r="C1203" t="s">
        <v>215</v>
      </c>
      <c r="D1203" t="s">
        <v>234</v>
      </c>
      <c r="E1203" s="35">
        <v>0.89900000000000002</v>
      </c>
      <c r="F1203" s="35">
        <v>0.998</v>
      </c>
      <c r="G1203" s="35">
        <v>8400</v>
      </c>
    </row>
    <row r="1204" spans="1:7" x14ac:dyDescent="0.25">
      <c r="A1204">
        <v>20220916</v>
      </c>
      <c r="B1204" t="s">
        <v>771</v>
      </c>
      <c r="C1204" t="s">
        <v>215</v>
      </c>
      <c r="D1204" t="s">
        <v>243</v>
      </c>
      <c r="E1204" s="35">
        <v>0.89900000000000002</v>
      </c>
      <c r="F1204" s="35">
        <v>0.998</v>
      </c>
      <c r="G1204" s="35">
        <v>7700</v>
      </c>
    </row>
    <row r="1205" spans="1:7" x14ac:dyDescent="0.25">
      <c r="A1205">
        <v>20220916</v>
      </c>
      <c r="B1205" t="s">
        <v>771</v>
      </c>
      <c r="C1205" t="s">
        <v>215</v>
      </c>
      <c r="D1205" t="s">
        <v>251</v>
      </c>
      <c r="E1205" s="35">
        <v>0.89900000000000002</v>
      </c>
      <c r="F1205" s="35">
        <v>0.998</v>
      </c>
      <c r="G1205" s="35">
        <v>7000</v>
      </c>
    </row>
    <row r="1206" spans="1:7" x14ac:dyDescent="0.25">
      <c r="A1206">
        <v>20220916</v>
      </c>
      <c r="B1206" t="s">
        <v>771</v>
      </c>
      <c r="C1206" t="s">
        <v>215</v>
      </c>
      <c r="D1206" t="s">
        <v>259</v>
      </c>
      <c r="E1206" s="35">
        <v>0.89900000000000002</v>
      </c>
      <c r="F1206" s="35">
        <v>0.998</v>
      </c>
      <c r="G1206" s="35">
        <v>5900</v>
      </c>
    </row>
    <row r="1207" spans="1:7" x14ac:dyDescent="0.25">
      <c r="A1207">
        <v>20220916</v>
      </c>
      <c r="B1207" t="s">
        <v>771</v>
      </c>
      <c r="C1207" t="s">
        <v>215</v>
      </c>
      <c r="D1207" t="s">
        <v>266</v>
      </c>
      <c r="E1207" s="35">
        <v>0.89900000000000002</v>
      </c>
      <c r="F1207" s="35">
        <v>0.998</v>
      </c>
      <c r="G1207" s="35">
        <v>4700</v>
      </c>
    </row>
    <row r="1208" spans="1:7" x14ac:dyDescent="0.25">
      <c r="A1208">
        <v>20220916</v>
      </c>
      <c r="B1208" t="s">
        <v>771</v>
      </c>
      <c r="C1208" t="s">
        <v>215</v>
      </c>
      <c r="D1208" t="s">
        <v>274</v>
      </c>
      <c r="E1208" s="35">
        <v>0.89900000000000002</v>
      </c>
      <c r="F1208" s="35">
        <v>0.998</v>
      </c>
      <c r="G1208" s="35">
        <v>4000</v>
      </c>
    </row>
    <row r="1209" spans="1:7" x14ac:dyDescent="0.25">
      <c r="A1209">
        <v>20220916</v>
      </c>
      <c r="B1209" t="s">
        <v>771</v>
      </c>
      <c r="C1209" t="s">
        <v>215</v>
      </c>
      <c r="D1209" t="s">
        <v>280</v>
      </c>
      <c r="E1209" s="35">
        <v>0.89900000000000002</v>
      </c>
      <c r="F1209" s="35">
        <v>0.998</v>
      </c>
      <c r="G1209" s="35">
        <v>3500</v>
      </c>
    </row>
    <row r="1210" spans="1:7" x14ac:dyDescent="0.25">
      <c r="A1210">
        <v>20220916</v>
      </c>
      <c r="B1210" t="s">
        <v>771</v>
      </c>
      <c r="C1210" t="s">
        <v>215</v>
      </c>
      <c r="D1210" t="s">
        <v>286</v>
      </c>
      <c r="E1210" s="35">
        <v>0.89900000000000002</v>
      </c>
      <c r="F1210" s="35">
        <v>0.998</v>
      </c>
      <c r="G1210" s="35">
        <v>2000</v>
      </c>
    </row>
    <row r="1211" spans="1:7" x14ac:dyDescent="0.25">
      <c r="A1211">
        <v>20220916</v>
      </c>
      <c r="B1211" t="s">
        <v>771</v>
      </c>
      <c r="C1211" t="s">
        <v>215</v>
      </c>
      <c r="D1211" t="s">
        <v>290</v>
      </c>
      <c r="E1211" s="35">
        <v>0.89900000000000002</v>
      </c>
      <c r="F1211" s="35">
        <v>0.998</v>
      </c>
      <c r="G1211" s="35">
        <v>1200</v>
      </c>
    </row>
    <row r="1212" spans="1:7" x14ac:dyDescent="0.25">
      <c r="A1212">
        <v>20220916</v>
      </c>
      <c r="B1212" t="s">
        <v>771</v>
      </c>
      <c r="C1212" t="s">
        <v>250</v>
      </c>
      <c r="D1212" t="s">
        <v>187</v>
      </c>
      <c r="E1212" s="35">
        <v>0.89900000000000002</v>
      </c>
      <c r="F1212" s="35">
        <v>0.998</v>
      </c>
      <c r="G1212" s="35">
        <v>8700</v>
      </c>
    </row>
    <row r="1213" spans="1:7" x14ac:dyDescent="0.25">
      <c r="A1213">
        <v>20220916</v>
      </c>
      <c r="B1213" t="s">
        <v>771</v>
      </c>
      <c r="C1213" t="s">
        <v>250</v>
      </c>
      <c r="D1213" t="s">
        <v>214</v>
      </c>
      <c r="E1213" s="35">
        <v>0.89900000000000002</v>
      </c>
      <c r="F1213" s="35">
        <v>0.998</v>
      </c>
      <c r="G1213" s="35">
        <v>7900</v>
      </c>
    </row>
    <row r="1214" spans="1:7" x14ac:dyDescent="0.25">
      <c r="A1214">
        <v>20220916</v>
      </c>
      <c r="B1214" t="s">
        <v>771</v>
      </c>
      <c r="C1214" t="s">
        <v>250</v>
      </c>
      <c r="D1214" t="s">
        <v>234</v>
      </c>
      <c r="E1214" s="35">
        <v>0.89900000000000002</v>
      </c>
      <c r="F1214" s="35">
        <v>0.998</v>
      </c>
      <c r="G1214" s="35">
        <v>7400</v>
      </c>
    </row>
    <row r="1215" spans="1:7" x14ac:dyDescent="0.25">
      <c r="A1215">
        <v>20220916</v>
      </c>
      <c r="B1215" t="s">
        <v>771</v>
      </c>
      <c r="C1215" t="s">
        <v>250</v>
      </c>
      <c r="D1215" t="s">
        <v>243</v>
      </c>
      <c r="E1215" s="35">
        <v>0.89900000000000002</v>
      </c>
      <c r="F1215" s="35">
        <v>0.998</v>
      </c>
      <c r="G1215" s="35">
        <v>7000</v>
      </c>
    </row>
    <row r="1216" spans="1:7" x14ac:dyDescent="0.25">
      <c r="A1216">
        <v>20220916</v>
      </c>
      <c r="B1216" t="s">
        <v>771</v>
      </c>
      <c r="C1216" t="s">
        <v>250</v>
      </c>
      <c r="D1216" t="s">
        <v>251</v>
      </c>
      <c r="E1216" s="35">
        <v>0.89900000000000002</v>
      </c>
      <c r="F1216" s="35">
        <v>0.998</v>
      </c>
      <c r="G1216" s="35">
        <v>6600</v>
      </c>
    </row>
    <row r="1217" spans="1:7" x14ac:dyDescent="0.25">
      <c r="A1217">
        <v>20220916</v>
      </c>
      <c r="B1217" t="s">
        <v>771</v>
      </c>
      <c r="C1217" t="s">
        <v>250</v>
      </c>
      <c r="D1217" t="s">
        <v>259</v>
      </c>
      <c r="E1217" s="35">
        <v>0.89900000000000002</v>
      </c>
      <c r="F1217" s="35">
        <v>0.998</v>
      </c>
      <c r="G1217" s="35">
        <v>5500</v>
      </c>
    </row>
    <row r="1218" spans="1:7" x14ac:dyDescent="0.25">
      <c r="A1218">
        <v>20220916</v>
      </c>
      <c r="B1218" t="s">
        <v>771</v>
      </c>
      <c r="C1218" t="s">
        <v>250</v>
      </c>
      <c r="D1218" t="s">
        <v>266</v>
      </c>
      <c r="E1218" s="35">
        <v>0.89900000000000002</v>
      </c>
      <c r="F1218" s="35">
        <v>0.998</v>
      </c>
      <c r="G1218" s="35">
        <v>4400</v>
      </c>
    </row>
    <row r="1219" spans="1:7" x14ac:dyDescent="0.25">
      <c r="A1219">
        <v>20220916</v>
      </c>
      <c r="B1219" t="s">
        <v>771</v>
      </c>
      <c r="C1219" t="s">
        <v>250</v>
      </c>
      <c r="D1219" t="s">
        <v>274</v>
      </c>
      <c r="E1219" s="35">
        <v>0.89900000000000002</v>
      </c>
      <c r="F1219" s="35">
        <v>0.998</v>
      </c>
      <c r="G1219" s="35">
        <v>3700</v>
      </c>
    </row>
    <row r="1220" spans="1:7" x14ac:dyDescent="0.25">
      <c r="A1220">
        <v>20220916</v>
      </c>
      <c r="B1220" t="s">
        <v>771</v>
      </c>
      <c r="C1220" t="s">
        <v>250</v>
      </c>
      <c r="D1220" t="s">
        <v>280</v>
      </c>
      <c r="E1220" s="35">
        <v>0.89900000000000002</v>
      </c>
      <c r="F1220" s="35">
        <v>0.998</v>
      </c>
      <c r="G1220" s="35">
        <v>3300</v>
      </c>
    </row>
    <row r="1221" spans="1:7" x14ac:dyDescent="0.25">
      <c r="A1221">
        <v>20220916</v>
      </c>
      <c r="B1221" t="s">
        <v>771</v>
      </c>
      <c r="C1221" t="s">
        <v>250</v>
      </c>
      <c r="D1221" t="s">
        <v>286</v>
      </c>
      <c r="E1221" s="35">
        <v>0.89900000000000002</v>
      </c>
      <c r="F1221" s="35">
        <v>0.998</v>
      </c>
      <c r="G1221" s="35">
        <v>1900</v>
      </c>
    </row>
    <row r="1222" spans="1:7" x14ac:dyDescent="0.25">
      <c r="A1222">
        <v>20220916</v>
      </c>
      <c r="B1222" t="s">
        <v>771</v>
      </c>
      <c r="C1222" t="s">
        <v>250</v>
      </c>
      <c r="D1222" t="s">
        <v>290</v>
      </c>
      <c r="E1222" s="35">
        <v>0.89900000000000002</v>
      </c>
      <c r="F1222" s="35">
        <v>0.998</v>
      </c>
      <c r="G1222" s="35">
        <v>1200</v>
      </c>
    </row>
    <row r="1223" spans="1:7" x14ac:dyDescent="0.25">
      <c r="A1223">
        <v>20220916</v>
      </c>
      <c r="B1223" t="s">
        <v>771</v>
      </c>
      <c r="C1223" t="s">
        <v>258</v>
      </c>
      <c r="D1223" t="s">
        <v>187</v>
      </c>
      <c r="E1223" s="35">
        <v>0.89900000000000002</v>
      </c>
      <c r="F1223" s="35">
        <v>0.998</v>
      </c>
      <c r="G1223" s="35">
        <v>7100</v>
      </c>
    </row>
    <row r="1224" spans="1:7" x14ac:dyDescent="0.25">
      <c r="A1224">
        <v>20220916</v>
      </c>
      <c r="B1224" t="s">
        <v>771</v>
      </c>
      <c r="C1224" t="s">
        <v>258</v>
      </c>
      <c r="D1224" t="s">
        <v>214</v>
      </c>
      <c r="E1224" s="35">
        <v>0.89900000000000002</v>
      </c>
      <c r="F1224" s="35">
        <v>0.998</v>
      </c>
      <c r="G1224" s="35">
        <v>6700</v>
      </c>
    </row>
    <row r="1225" spans="1:7" x14ac:dyDescent="0.25">
      <c r="A1225">
        <v>20220916</v>
      </c>
      <c r="B1225" t="s">
        <v>771</v>
      </c>
      <c r="C1225" t="s">
        <v>258</v>
      </c>
      <c r="D1225" t="s">
        <v>234</v>
      </c>
      <c r="E1225" s="35">
        <v>0.89900000000000002</v>
      </c>
      <c r="F1225" s="35">
        <v>0.998</v>
      </c>
      <c r="G1225" s="35">
        <v>6400</v>
      </c>
    </row>
    <row r="1226" spans="1:7" x14ac:dyDescent="0.25">
      <c r="A1226">
        <v>20220916</v>
      </c>
      <c r="B1226" t="s">
        <v>771</v>
      </c>
      <c r="C1226" t="s">
        <v>258</v>
      </c>
      <c r="D1226" t="s">
        <v>243</v>
      </c>
      <c r="E1226" s="35">
        <v>0.89900000000000002</v>
      </c>
      <c r="F1226" s="35">
        <v>0.998</v>
      </c>
      <c r="G1226" s="35">
        <v>6100</v>
      </c>
    </row>
    <row r="1227" spans="1:7" x14ac:dyDescent="0.25">
      <c r="A1227">
        <v>20220916</v>
      </c>
      <c r="B1227" t="s">
        <v>771</v>
      </c>
      <c r="C1227" t="s">
        <v>258</v>
      </c>
      <c r="D1227" t="s">
        <v>251</v>
      </c>
      <c r="E1227" s="35">
        <v>0.89900000000000002</v>
      </c>
      <c r="F1227" s="35">
        <v>0.998</v>
      </c>
      <c r="G1227" s="35">
        <v>5800</v>
      </c>
    </row>
    <row r="1228" spans="1:7" x14ac:dyDescent="0.25">
      <c r="A1228">
        <v>20220916</v>
      </c>
      <c r="B1228" t="s">
        <v>771</v>
      </c>
      <c r="C1228" t="s">
        <v>258</v>
      </c>
      <c r="D1228" t="s">
        <v>259</v>
      </c>
      <c r="E1228" s="35">
        <v>0.89900000000000002</v>
      </c>
      <c r="F1228" s="35">
        <v>0.998</v>
      </c>
      <c r="G1228" s="35">
        <v>4900</v>
      </c>
    </row>
    <row r="1229" spans="1:7" x14ac:dyDescent="0.25">
      <c r="A1229">
        <v>20220916</v>
      </c>
      <c r="B1229" t="s">
        <v>771</v>
      </c>
      <c r="C1229" t="s">
        <v>258</v>
      </c>
      <c r="D1229" t="s">
        <v>266</v>
      </c>
      <c r="E1229" s="35">
        <v>0.89900000000000002</v>
      </c>
      <c r="F1229" s="35">
        <v>0.998</v>
      </c>
      <c r="G1229" s="35">
        <v>4100</v>
      </c>
    </row>
    <row r="1230" spans="1:7" x14ac:dyDescent="0.25">
      <c r="A1230">
        <v>20220916</v>
      </c>
      <c r="B1230" t="s">
        <v>771</v>
      </c>
      <c r="C1230" t="s">
        <v>258</v>
      </c>
      <c r="D1230" t="s">
        <v>274</v>
      </c>
      <c r="E1230" s="35">
        <v>0.89900000000000002</v>
      </c>
      <c r="F1230" s="35">
        <v>0.998</v>
      </c>
      <c r="G1230" s="35">
        <v>3500</v>
      </c>
    </row>
    <row r="1231" spans="1:7" x14ac:dyDescent="0.25">
      <c r="A1231">
        <v>20220916</v>
      </c>
      <c r="B1231" t="s">
        <v>771</v>
      </c>
      <c r="C1231" t="s">
        <v>258</v>
      </c>
      <c r="D1231" t="s">
        <v>280</v>
      </c>
      <c r="E1231" s="35">
        <v>0.89900000000000002</v>
      </c>
      <c r="F1231" s="35">
        <v>0.998</v>
      </c>
      <c r="G1231" s="35">
        <v>3000</v>
      </c>
    </row>
    <row r="1232" spans="1:7" x14ac:dyDescent="0.25">
      <c r="A1232">
        <v>20220916</v>
      </c>
      <c r="B1232" t="s">
        <v>771</v>
      </c>
      <c r="C1232" t="s">
        <v>258</v>
      </c>
      <c r="D1232" t="s">
        <v>286</v>
      </c>
      <c r="E1232" s="35">
        <v>0.89900000000000002</v>
      </c>
      <c r="F1232" s="35">
        <v>0.998</v>
      </c>
      <c r="G1232" s="35">
        <v>1800</v>
      </c>
    </row>
    <row r="1233" spans="1:7" x14ac:dyDescent="0.25">
      <c r="A1233">
        <v>20220916</v>
      </c>
      <c r="B1233" t="s">
        <v>771</v>
      </c>
      <c r="C1233" t="s">
        <v>258</v>
      </c>
      <c r="D1233" t="s">
        <v>290</v>
      </c>
      <c r="E1233" s="35">
        <v>0.89900000000000002</v>
      </c>
      <c r="F1233" s="35">
        <v>0.998</v>
      </c>
      <c r="G1233" s="35">
        <v>1100</v>
      </c>
    </row>
    <row r="1234" spans="1:7" x14ac:dyDescent="0.25">
      <c r="A1234">
        <v>20220916</v>
      </c>
      <c r="B1234" t="s">
        <v>771</v>
      </c>
      <c r="C1234" t="s">
        <v>265</v>
      </c>
      <c r="D1234" t="s">
        <v>187</v>
      </c>
      <c r="E1234" s="35">
        <v>0.89900000000000002</v>
      </c>
      <c r="F1234" s="35">
        <v>0.998</v>
      </c>
      <c r="G1234" s="35">
        <v>5900</v>
      </c>
    </row>
    <row r="1235" spans="1:7" x14ac:dyDescent="0.25">
      <c r="A1235">
        <v>20220916</v>
      </c>
      <c r="B1235" t="s">
        <v>771</v>
      </c>
      <c r="C1235" t="s">
        <v>265</v>
      </c>
      <c r="D1235" t="s">
        <v>214</v>
      </c>
      <c r="E1235" s="35">
        <v>0.89900000000000002</v>
      </c>
      <c r="F1235" s="35">
        <v>0.998</v>
      </c>
      <c r="G1235" s="35">
        <v>5600</v>
      </c>
    </row>
    <row r="1236" spans="1:7" x14ac:dyDescent="0.25">
      <c r="A1236">
        <v>20220916</v>
      </c>
      <c r="B1236" t="s">
        <v>771</v>
      </c>
      <c r="C1236" t="s">
        <v>265</v>
      </c>
      <c r="D1236" t="s">
        <v>234</v>
      </c>
      <c r="E1236" s="35">
        <v>0.89900000000000002</v>
      </c>
      <c r="F1236" s="35">
        <v>0.998</v>
      </c>
      <c r="G1236" s="35">
        <v>5400</v>
      </c>
    </row>
    <row r="1237" spans="1:7" x14ac:dyDescent="0.25">
      <c r="A1237">
        <v>20220916</v>
      </c>
      <c r="B1237" t="s">
        <v>771</v>
      </c>
      <c r="C1237" t="s">
        <v>265</v>
      </c>
      <c r="D1237" t="s">
        <v>243</v>
      </c>
      <c r="E1237" s="35">
        <v>0.89900000000000002</v>
      </c>
      <c r="F1237" s="35">
        <v>0.998</v>
      </c>
      <c r="G1237" s="35">
        <v>5100</v>
      </c>
    </row>
    <row r="1238" spans="1:7" x14ac:dyDescent="0.25">
      <c r="A1238">
        <v>20220916</v>
      </c>
      <c r="B1238" t="s">
        <v>771</v>
      </c>
      <c r="C1238" t="s">
        <v>265</v>
      </c>
      <c r="D1238" t="s">
        <v>251</v>
      </c>
      <c r="E1238" s="35">
        <v>0.89900000000000002</v>
      </c>
      <c r="F1238" s="35">
        <v>0.998</v>
      </c>
      <c r="G1238" s="35">
        <v>4800</v>
      </c>
    </row>
    <row r="1239" spans="1:7" x14ac:dyDescent="0.25">
      <c r="A1239">
        <v>20220916</v>
      </c>
      <c r="B1239" t="s">
        <v>771</v>
      </c>
      <c r="C1239" t="s">
        <v>265</v>
      </c>
      <c r="D1239" t="s">
        <v>259</v>
      </c>
      <c r="E1239" s="35">
        <v>0.89900000000000002</v>
      </c>
      <c r="F1239" s="35">
        <v>0.998</v>
      </c>
      <c r="G1239" s="35">
        <v>4300</v>
      </c>
    </row>
    <row r="1240" spans="1:7" x14ac:dyDescent="0.25">
      <c r="A1240">
        <v>20220916</v>
      </c>
      <c r="B1240" t="s">
        <v>771</v>
      </c>
      <c r="C1240" t="s">
        <v>265</v>
      </c>
      <c r="D1240" t="s">
        <v>266</v>
      </c>
      <c r="E1240" s="35">
        <v>0.89900000000000002</v>
      </c>
      <c r="F1240" s="35">
        <v>0.998</v>
      </c>
      <c r="G1240" s="35">
        <v>3600</v>
      </c>
    </row>
    <row r="1241" spans="1:7" x14ac:dyDescent="0.25">
      <c r="A1241">
        <v>20220916</v>
      </c>
      <c r="B1241" t="s">
        <v>771</v>
      </c>
      <c r="C1241" t="s">
        <v>265</v>
      </c>
      <c r="D1241" t="s">
        <v>274</v>
      </c>
      <c r="E1241" s="35">
        <v>0.89900000000000002</v>
      </c>
      <c r="F1241" s="35">
        <v>0.998</v>
      </c>
      <c r="G1241" s="35">
        <v>3000</v>
      </c>
    </row>
    <row r="1242" spans="1:7" x14ac:dyDescent="0.25">
      <c r="A1242">
        <v>20220916</v>
      </c>
      <c r="B1242" t="s">
        <v>771</v>
      </c>
      <c r="C1242" t="s">
        <v>265</v>
      </c>
      <c r="D1242" t="s">
        <v>280</v>
      </c>
      <c r="E1242" s="35">
        <v>0.89900000000000002</v>
      </c>
      <c r="F1242" s="35">
        <v>0.998</v>
      </c>
      <c r="G1242" s="35">
        <v>2600</v>
      </c>
    </row>
    <row r="1243" spans="1:7" x14ac:dyDescent="0.25">
      <c r="A1243">
        <v>20220916</v>
      </c>
      <c r="B1243" t="s">
        <v>771</v>
      </c>
      <c r="C1243" t="s">
        <v>265</v>
      </c>
      <c r="D1243" t="s">
        <v>286</v>
      </c>
      <c r="E1243" s="35">
        <v>0.89900000000000002</v>
      </c>
      <c r="F1243" s="35">
        <v>0.998</v>
      </c>
      <c r="G1243" s="35">
        <v>1700</v>
      </c>
    </row>
    <row r="1244" spans="1:7" x14ac:dyDescent="0.25">
      <c r="A1244">
        <v>20220916</v>
      </c>
      <c r="B1244" t="s">
        <v>771</v>
      </c>
      <c r="C1244" t="s">
        <v>265</v>
      </c>
      <c r="D1244" t="s">
        <v>290</v>
      </c>
      <c r="E1244" s="35">
        <v>0.89900000000000002</v>
      </c>
      <c r="F1244" s="35">
        <v>0.998</v>
      </c>
      <c r="G1244" s="35">
        <v>1000</v>
      </c>
    </row>
    <row r="1245" spans="1:7" x14ac:dyDescent="0.25">
      <c r="A1245">
        <v>20220916</v>
      </c>
      <c r="B1245" t="s">
        <v>771</v>
      </c>
      <c r="C1245" t="s">
        <v>273</v>
      </c>
      <c r="D1245" t="s">
        <v>187</v>
      </c>
      <c r="E1245" s="35">
        <v>0.89900000000000002</v>
      </c>
      <c r="F1245" s="35">
        <v>0.998</v>
      </c>
      <c r="G1245" s="35">
        <v>4900</v>
      </c>
    </row>
    <row r="1246" spans="1:7" x14ac:dyDescent="0.25">
      <c r="A1246">
        <v>20220916</v>
      </c>
      <c r="B1246" t="s">
        <v>771</v>
      </c>
      <c r="C1246" t="s">
        <v>273</v>
      </c>
      <c r="D1246" t="s">
        <v>214</v>
      </c>
      <c r="E1246" s="35">
        <v>0.89900000000000002</v>
      </c>
      <c r="F1246" s="35">
        <v>0.998</v>
      </c>
      <c r="G1246" s="35">
        <v>4700</v>
      </c>
    </row>
    <row r="1247" spans="1:7" x14ac:dyDescent="0.25">
      <c r="A1247">
        <v>20220916</v>
      </c>
      <c r="B1247" t="s">
        <v>771</v>
      </c>
      <c r="C1247" t="s">
        <v>273</v>
      </c>
      <c r="D1247" t="s">
        <v>234</v>
      </c>
      <c r="E1247" s="35">
        <v>0.89900000000000002</v>
      </c>
      <c r="F1247" s="35">
        <v>0.998</v>
      </c>
      <c r="G1247" s="35">
        <v>4500</v>
      </c>
    </row>
    <row r="1248" spans="1:7" x14ac:dyDescent="0.25">
      <c r="A1248">
        <v>20220916</v>
      </c>
      <c r="B1248" t="s">
        <v>771</v>
      </c>
      <c r="C1248" t="s">
        <v>273</v>
      </c>
      <c r="D1248" t="s">
        <v>243</v>
      </c>
      <c r="E1248" s="35">
        <v>0.89900000000000002</v>
      </c>
      <c r="F1248" s="35">
        <v>0.998</v>
      </c>
      <c r="G1248" s="35">
        <v>4200</v>
      </c>
    </row>
    <row r="1249" spans="1:7" x14ac:dyDescent="0.25">
      <c r="A1249">
        <v>20220916</v>
      </c>
      <c r="B1249" t="s">
        <v>771</v>
      </c>
      <c r="C1249" t="s">
        <v>273</v>
      </c>
      <c r="D1249" t="s">
        <v>251</v>
      </c>
      <c r="E1249" s="35">
        <v>0.89900000000000002</v>
      </c>
      <c r="F1249" s="35">
        <v>0.998</v>
      </c>
      <c r="G1249" s="35">
        <v>4000</v>
      </c>
    </row>
    <row r="1250" spans="1:7" x14ac:dyDescent="0.25">
      <c r="A1250">
        <v>20220916</v>
      </c>
      <c r="B1250" t="s">
        <v>771</v>
      </c>
      <c r="C1250" t="s">
        <v>273</v>
      </c>
      <c r="D1250" t="s">
        <v>259</v>
      </c>
      <c r="E1250" s="35">
        <v>0.89900000000000002</v>
      </c>
      <c r="F1250" s="35">
        <v>0.998</v>
      </c>
      <c r="G1250" s="35">
        <v>3600</v>
      </c>
    </row>
    <row r="1251" spans="1:7" x14ac:dyDescent="0.25">
      <c r="A1251">
        <v>20220916</v>
      </c>
      <c r="B1251" t="s">
        <v>771</v>
      </c>
      <c r="C1251" t="s">
        <v>273</v>
      </c>
      <c r="D1251" t="s">
        <v>266</v>
      </c>
      <c r="E1251" s="35">
        <v>0.89900000000000002</v>
      </c>
      <c r="F1251" s="35">
        <v>0.998</v>
      </c>
      <c r="G1251" s="35">
        <v>3100</v>
      </c>
    </row>
    <row r="1252" spans="1:7" x14ac:dyDescent="0.25">
      <c r="A1252">
        <v>20220916</v>
      </c>
      <c r="B1252" t="s">
        <v>771</v>
      </c>
      <c r="C1252" t="s">
        <v>273</v>
      </c>
      <c r="D1252" t="s">
        <v>274</v>
      </c>
      <c r="E1252" s="35">
        <v>0.89900000000000002</v>
      </c>
      <c r="F1252" s="35">
        <v>0.998</v>
      </c>
      <c r="G1252" s="35">
        <v>2600</v>
      </c>
    </row>
    <row r="1253" spans="1:7" x14ac:dyDescent="0.25">
      <c r="A1253">
        <v>20220916</v>
      </c>
      <c r="B1253" t="s">
        <v>771</v>
      </c>
      <c r="C1253" t="s">
        <v>273</v>
      </c>
      <c r="D1253" t="s">
        <v>280</v>
      </c>
      <c r="E1253" s="35">
        <v>0.89900000000000002</v>
      </c>
      <c r="F1253" s="35">
        <v>0.998</v>
      </c>
      <c r="G1253" s="35">
        <v>2300</v>
      </c>
    </row>
    <row r="1254" spans="1:7" x14ac:dyDescent="0.25">
      <c r="A1254">
        <v>20220916</v>
      </c>
      <c r="B1254" t="s">
        <v>771</v>
      </c>
      <c r="C1254" t="s">
        <v>273</v>
      </c>
      <c r="D1254" t="s">
        <v>286</v>
      </c>
      <c r="E1254" s="35">
        <v>0.89900000000000002</v>
      </c>
      <c r="F1254" s="35">
        <v>0.998</v>
      </c>
      <c r="G1254" s="35">
        <v>1500</v>
      </c>
    </row>
    <row r="1255" spans="1:7" x14ac:dyDescent="0.25">
      <c r="A1255">
        <v>20220916</v>
      </c>
      <c r="B1255" t="s">
        <v>771</v>
      </c>
      <c r="C1255" t="s">
        <v>273</v>
      </c>
      <c r="D1255" t="s">
        <v>290</v>
      </c>
      <c r="E1255" s="35">
        <v>0.89900000000000002</v>
      </c>
      <c r="F1255" s="35">
        <v>0.998</v>
      </c>
      <c r="G1255" s="35">
        <v>900</v>
      </c>
    </row>
    <row r="1256" spans="1:7" x14ac:dyDescent="0.25">
      <c r="A1256">
        <v>20220916</v>
      </c>
      <c r="B1256" t="s">
        <v>771</v>
      </c>
      <c r="C1256" t="s">
        <v>279</v>
      </c>
      <c r="D1256" t="s">
        <v>187</v>
      </c>
      <c r="E1256" s="35">
        <v>0.89900000000000002</v>
      </c>
      <c r="F1256" s="35">
        <v>0.998</v>
      </c>
      <c r="G1256" s="35">
        <v>4200</v>
      </c>
    </row>
    <row r="1257" spans="1:7" x14ac:dyDescent="0.25">
      <c r="A1257">
        <v>20220916</v>
      </c>
      <c r="B1257" t="s">
        <v>771</v>
      </c>
      <c r="C1257" t="s">
        <v>279</v>
      </c>
      <c r="D1257" t="s">
        <v>214</v>
      </c>
      <c r="E1257" s="35">
        <v>0.89900000000000002</v>
      </c>
      <c r="F1257" s="35">
        <v>0.998</v>
      </c>
      <c r="G1257" s="35">
        <v>4000</v>
      </c>
    </row>
    <row r="1258" spans="1:7" x14ac:dyDescent="0.25">
      <c r="A1258">
        <v>20220916</v>
      </c>
      <c r="B1258" t="s">
        <v>771</v>
      </c>
      <c r="C1258" t="s">
        <v>279</v>
      </c>
      <c r="D1258" t="s">
        <v>234</v>
      </c>
      <c r="E1258" s="35">
        <v>0.89900000000000002</v>
      </c>
      <c r="F1258" s="35">
        <v>0.998</v>
      </c>
      <c r="G1258" s="35">
        <v>3800</v>
      </c>
    </row>
    <row r="1259" spans="1:7" x14ac:dyDescent="0.25">
      <c r="A1259">
        <v>20220916</v>
      </c>
      <c r="B1259" t="s">
        <v>771</v>
      </c>
      <c r="C1259" t="s">
        <v>279</v>
      </c>
      <c r="D1259" t="s">
        <v>243</v>
      </c>
      <c r="E1259" s="35">
        <v>0.89900000000000002</v>
      </c>
      <c r="F1259" s="35">
        <v>0.998</v>
      </c>
      <c r="G1259" s="35">
        <v>3600</v>
      </c>
    </row>
    <row r="1260" spans="1:7" x14ac:dyDescent="0.25">
      <c r="A1260">
        <v>20220916</v>
      </c>
      <c r="B1260" t="s">
        <v>771</v>
      </c>
      <c r="C1260" t="s">
        <v>279</v>
      </c>
      <c r="D1260" t="s">
        <v>251</v>
      </c>
      <c r="E1260" s="35">
        <v>0.89900000000000002</v>
      </c>
      <c r="F1260" s="35">
        <v>0.998</v>
      </c>
      <c r="G1260" s="35">
        <v>3400</v>
      </c>
    </row>
    <row r="1261" spans="1:7" x14ac:dyDescent="0.25">
      <c r="A1261">
        <v>20220916</v>
      </c>
      <c r="B1261" t="s">
        <v>771</v>
      </c>
      <c r="C1261" t="s">
        <v>279</v>
      </c>
      <c r="D1261" t="s">
        <v>259</v>
      </c>
      <c r="E1261" s="35">
        <v>0.89900000000000002</v>
      </c>
      <c r="F1261" s="35">
        <v>0.998</v>
      </c>
      <c r="G1261" s="35">
        <v>3000</v>
      </c>
    </row>
    <row r="1262" spans="1:7" x14ac:dyDescent="0.25">
      <c r="A1262">
        <v>20220916</v>
      </c>
      <c r="B1262" t="s">
        <v>771</v>
      </c>
      <c r="C1262" t="s">
        <v>279</v>
      </c>
      <c r="D1262" t="s">
        <v>266</v>
      </c>
      <c r="E1262" s="35">
        <v>0.89900000000000002</v>
      </c>
      <c r="F1262" s="35">
        <v>0.998</v>
      </c>
      <c r="G1262" s="35">
        <v>2600</v>
      </c>
    </row>
    <row r="1263" spans="1:7" x14ac:dyDescent="0.25">
      <c r="A1263">
        <v>20220916</v>
      </c>
      <c r="B1263" t="s">
        <v>771</v>
      </c>
      <c r="C1263" t="s">
        <v>279</v>
      </c>
      <c r="D1263" t="s">
        <v>274</v>
      </c>
      <c r="E1263" s="35">
        <v>0.89900000000000002</v>
      </c>
      <c r="F1263" s="35">
        <v>0.998</v>
      </c>
      <c r="G1263" s="35">
        <v>2300</v>
      </c>
    </row>
    <row r="1264" spans="1:7" x14ac:dyDescent="0.25">
      <c r="A1264">
        <v>20220916</v>
      </c>
      <c r="B1264" t="s">
        <v>771</v>
      </c>
      <c r="C1264" t="s">
        <v>279</v>
      </c>
      <c r="D1264" t="s">
        <v>280</v>
      </c>
      <c r="E1264" s="35">
        <v>0.89900000000000002</v>
      </c>
      <c r="F1264" s="35">
        <v>0.998</v>
      </c>
      <c r="G1264" s="35">
        <v>2000</v>
      </c>
    </row>
    <row r="1265" spans="1:7" x14ac:dyDescent="0.25">
      <c r="A1265">
        <v>20220916</v>
      </c>
      <c r="B1265" t="s">
        <v>771</v>
      </c>
      <c r="C1265" t="s">
        <v>279</v>
      </c>
      <c r="D1265" t="s">
        <v>286</v>
      </c>
      <c r="E1265" s="35">
        <v>0.89900000000000002</v>
      </c>
      <c r="F1265" s="35">
        <v>0.998</v>
      </c>
      <c r="G1265" s="35">
        <v>1300</v>
      </c>
    </row>
    <row r="1266" spans="1:7" x14ac:dyDescent="0.25">
      <c r="A1266">
        <v>20220916</v>
      </c>
      <c r="B1266" t="s">
        <v>771</v>
      </c>
      <c r="C1266" t="s">
        <v>279</v>
      </c>
      <c r="D1266" t="s">
        <v>290</v>
      </c>
      <c r="E1266" s="35">
        <v>0.89900000000000002</v>
      </c>
      <c r="F1266" s="35">
        <v>0.998</v>
      </c>
      <c r="G1266" s="35">
        <v>800</v>
      </c>
    </row>
    <row r="1267" spans="1:7" x14ac:dyDescent="0.25">
      <c r="A1267">
        <v>20220916</v>
      </c>
      <c r="B1267" t="s">
        <v>771</v>
      </c>
      <c r="C1267" t="s">
        <v>285</v>
      </c>
      <c r="D1267" t="s">
        <v>187</v>
      </c>
      <c r="E1267" s="35">
        <v>0.89900000000000002</v>
      </c>
      <c r="F1267" s="35">
        <v>0.998</v>
      </c>
      <c r="G1267" s="35">
        <v>3700</v>
      </c>
    </row>
    <row r="1268" spans="1:7" x14ac:dyDescent="0.25">
      <c r="A1268">
        <v>20220916</v>
      </c>
      <c r="B1268" t="s">
        <v>771</v>
      </c>
      <c r="C1268" t="s">
        <v>285</v>
      </c>
      <c r="D1268" t="s">
        <v>214</v>
      </c>
      <c r="E1268" s="35">
        <v>0.89900000000000002</v>
      </c>
      <c r="F1268" s="35">
        <v>0.998</v>
      </c>
      <c r="G1268" s="35">
        <v>3500</v>
      </c>
    </row>
    <row r="1269" spans="1:7" x14ac:dyDescent="0.25">
      <c r="A1269">
        <v>20220916</v>
      </c>
      <c r="B1269" t="s">
        <v>771</v>
      </c>
      <c r="C1269" t="s">
        <v>285</v>
      </c>
      <c r="D1269" t="s">
        <v>234</v>
      </c>
      <c r="E1269" s="35">
        <v>0.89900000000000002</v>
      </c>
      <c r="F1269" s="35">
        <v>0.998</v>
      </c>
      <c r="G1269" s="35">
        <v>3300</v>
      </c>
    </row>
    <row r="1270" spans="1:7" x14ac:dyDescent="0.25">
      <c r="A1270">
        <v>20220916</v>
      </c>
      <c r="B1270" t="s">
        <v>771</v>
      </c>
      <c r="C1270" t="s">
        <v>285</v>
      </c>
      <c r="D1270" t="s">
        <v>243</v>
      </c>
      <c r="E1270" s="35">
        <v>0.89900000000000002</v>
      </c>
      <c r="F1270" s="35">
        <v>0.998</v>
      </c>
      <c r="G1270" s="35">
        <v>3100</v>
      </c>
    </row>
    <row r="1271" spans="1:7" x14ac:dyDescent="0.25">
      <c r="A1271">
        <v>20220916</v>
      </c>
      <c r="B1271" t="s">
        <v>771</v>
      </c>
      <c r="C1271" t="s">
        <v>285</v>
      </c>
      <c r="D1271" t="s">
        <v>251</v>
      </c>
      <c r="E1271" s="35">
        <v>0.89900000000000002</v>
      </c>
      <c r="F1271" s="35">
        <v>0.998</v>
      </c>
      <c r="G1271" s="35">
        <v>2900</v>
      </c>
    </row>
    <row r="1272" spans="1:7" x14ac:dyDescent="0.25">
      <c r="A1272">
        <v>20220916</v>
      </c>
      <c r="B1272" t="s">
        <v>771</v>
      </c>
      <c r="C1272" t="s">
        <v>285</v>
      </c>
      <c r="D1272" t="s">
        <v>259</v>
      </c>
      <c r="E1272" s="35">
        <v>0.89900000000000002</v>
      </c>
      <c r="F1272" s="35">
        <v>0.998</v>
      </c>
      <c r="G1272" s="35">
        <v>2700</v>
      </c>
    </row>
    <row r="1273" spans="1:7" x14ac:dyDescent="0.25">
      <c r="A1273">
        <v>20220916</v>
      </c>
      <c r="B1273" t="s">
        <v>771</v>
      </c>
      <c r="C1273" t="s">
        <v>285</v>
      </c>
      <c r="D1273" t="s">
        <v>266</v>
      </c>
      <c r="E1273" s="35">
        <v>0.89900000000000002</v>
      </c>
      <c r="F1273" s="35">
        <v>0.998</v>
      </c>
      <c r="G1273" s="35">
        <v>2300</v>
      </c>
    </row>
    <row r="1274" spans="1:7" x14ac:dyDescent="0.25">
      <c r="A1274">
        <v>20220916</v>
      </c>
      <c r="B1274" t="s">
        <v>771</v>
      </c>
      <c r="C1274" t="s">
        <v>285</v>
      </c>
      <c r="D1274" t="s">
        <v>274</v>
      </c>
      <c r="E1274" s="35">
        <v>0.89900000000000002</v>
      </c>
      <c r="F1274" s="35">
        <v>0.998</v>
      </c>
      <c r="G1274" s="35">
        <v>2100</v>
      </c>
    </row>
    <row r="1275" spans="1:7" x14ac:dyDescent="0.25">
      <c r="A1275">
        <v>20220916</v>
      </c>
      <c r="B1275" t="s">
        <v>771</v>
      </c>
      <c r="C1275" t="s">
        <v>285</v>
      </c>
      <c r="D1275" t="s">
        <v>280</v>
      </c>
      <c r="E1275" s="35">
        <v>0.89900000000000002</v>
      </c>
      <c r="F1275" s="35">
        <v>0.998</v>
      </c>
      <c r="G1275" s="35">
        <v>1700</v>
      </c>
    </row>
    <row r="1276" spans="1:7" x14ac:dyDescent="0.25">
      <c r="A1276">
        <v>20220916</v>
      </c>
      <c r="B1276" t="s">
        <v>771</v>
      </c>
      <c r="C1276" t="s">
        <v>285</v>
      </c>
      <c r="D1276" t="s">
        <v>286</v>
      </c>
      <c r="E1276" s="35">
        <v>0.89900000000000002</v>
      </c>
      <c r="F1276" s="35">
        <v>0.998</v>
      </c>
      <c r="G1276" s="35">
        <v>1100</v>
      </c>
    </row>
    <row r="1277" spans="1:7" x14ac:dyDescent="0.25">
      <c r="A1277">
        <v>20220916</v>
      </c>
      <c r="B1277" t="s">
        <v>771</v>
      </c>
      <c r="C1277" t="s">
        <v>285</v>
      </c>
      <c r="D1277" t="s">
        <v>290</v>
      </c>
      <c r="E1277" s="35">
        <v>0.89900000000000002</v>
      </c>
      <c r="F1277" s="35">
        <v>0.998</v>
      </c>
      <c r="G1277" s="35">
        <v>700</v>
      </c>
    </row>
    <row r="1278" spans="1:7" x14ac:dyDescent="0.25">
      <c r="A1278">
        <v>20220916</v>
      </c>
      <c r="B1278" t="s">
        <v>771</v>
      </c>
      <c r="C1278" t="s">
        <v>186</v>
      </c>
      <c r="D1278" t="s">
        <v>187</v>
      </c>
      <c r="E1278" s="35">
        <v>0.999</v>
      </c>
      <c r="F1278" s="35">
        <v>1.498</v>
      </c>
      <c r="G1278" s="35">
        <v>22000</v>
      </c>
    </row>
    <row r="1279" spans="1:7" x14ac:dyDescent="0.25">
      <c r="A1279">
        <v>20220916</v>
      </c>
      <c r="B1279" t="s">
        <v>771</v>
      </c>
      <c r="C1279" t="s">
        <v>186</v>
      </c>
      <c r="D1279" t="s">
        <v>214</v>
      </c>
      <c r="E1279" s="35">
        <v>0.999</v>
      </c>
      <c r="F1279" s="35">
        <v>1.498</v>
      </c>
      <c r="G1279" s="35">
        <v>17600</v>
      </c>
    </row>
    <row r="1280" spans="1:7" x14ac:dyDescent="0.25">
      <c r="A1280">
        <v>20220916</v>
      </c>
      <c r="B1280" t="s">
        <v>771</v>
      </c>
      <c r="C1280" t="s">
        <v>186</v>
      </c>
      <c r="D1280" t="s">
        <v>234</v>
      </c>
      <c r="E1280" s="35">
        <v>0.999</v>
      </c>
      <c r="F1280" s="35">
        <v>1.498</v>
      </c>
      <c r="G1280" s="35">
        <v>14700</v>
      </c>
    </row>
    <row r="1281" spans="1:7" x14ac:dyDescent="0.25">
      <c r="A1281">
        <v>20220916</v>
      </c>
      <c r="B1281" t="s">
        <v>771</v>
      </c>
      <c r="C1281" t="s">
        <v>186</v>
      </c>
      <c r="D1281" t="s">
        <v>243</v>
      </c>
      <c r="E1281" s="35">
        <v>0.999</v>
      </c>
      <c r="F1281" s="35">
        <v>1.498</v>
      </c>
      <c r="G1281" s="35">
        <v>12900</v>
      </c>
    </row>
    <row r="1282" spans="1:7" x14ac:dyDescent="0.25">
      <c r="A1282">
        <v>20220916</v>
      </c>
      <c r="B1282" t="s">
        <v>771</v>
      </c>
      <c r="C1282" t="s">
        <v>186</v>
      </c>
      <c r="D1282" t="s">
        <v>251</v>
      </c>
      <c r="E1282" s="35">
        <v>0.999</v>
      </c>
      <c r="F1282" s="35">
        <v>1.498</v>
      </c>
      <c r="G1282" s="35">
        <v>11400</v>
      </c>
    </row>
    <row r="1283" spans="1:7" x14ac:dyDescent="0.25">
      <c r="A1283">
        <v>20220916</v>
      </c>
      <c r="B1283" t="s">
        <v>771</v>
      </c>
      <c r="C1283" t="s">
        <v>186</v>
      </c>
      <c r="D1283" t="s">
        <v>259</v>
      </c>
      <c r="E1283" s="35">
        <v>0.999</v>
      </c>
      <c r="F1283" s="35">
        <v>1.498</v>
      </c>
      <c r="G1283" s="35">
        <v>9000</v>
      </c>
    </row>
    <row r="1284" spans="1:7" x14ac:dyDescent="0.25">
      <c r="A1284">
        <v>20220916</v>
      </c>
      <c r="B1284" t="s">
        <v>771</v>
      </c>
      <c r="C1284" t="s">
        <v>186</v>
      </c>
      <c r="D1284" t="s">
        <v>266</v>
      </c>
      <c r="E1284" s="35">
        <v>0.999</v>
      </c>
      <c r="F1284" s="35">
        <v>1.498</v>
      </c>
      <c r="G1284" s="35">
        <v>7400</v>
      </c>
    </row>
    <row r="1285" spans="1:7" x14ac:dyDescent="0.25">
      <c r="A1285">
        <v>20220916</v>
      </c>
      <c r="B1285" t="s">
        <v>771</v>
      </c>
      <c r="C1285" t="s">
        <v>186</v>
      </c>
      <c r="D1285" t="s">
        <v>274</v>
      </c>
      <c r="E1285" s="35">
        <v>0.999</v>
      </c>
      <c r="F1285" s="35">
        <v>1.498</v>
      </c>
      <c r="G1285" s="35">
        <v>6100</v>
      </c>
    </row>
    <row r="1286" spans="1:7" x14ac:dyDescent="0.25">
      <c r="A1286">
        <v>20220916</v>
      </c>
      <c r="B1286" t="s">
        <v>771</v>
      </c>
      <c r="C1286" t="s">
        <v>186</v>
      </c>
      <c r="D1286" t="s">
        <v>280</v>
      </c>
      <c r="E1286" s="35">
        <v>0.999</v>
      </c>
      <c r="F1286" s="35">
        <v>1.498</v>
      </c>
      <c r="G1286" s="35">
        <v>5200</v>
      </c>
    </row>
    <row r="1287" spans="1:7" x14ac:dyDescent="0.25">
      <c r="A1287">
        <v>20220916</v>
      </c>
      <c r="B1287" t="s">
        <v>771</v>
      </c>
      <c r="C1287" t="s">
        <v>186</v>
      </c>
      <c r="D1287" t="s">
        <v>286</v>
      </c>
      <c r="E1287" s="35">
        <v>0.999</v>
      </c>
      <c r="F1287" s="35">
        <v>1.498</v>
      </c>
      <c r="G1287" s="35">
        <v>2600</v>
      </c>
    </row>
    <row r="1288" spans="1:7" x14ac:dyDescent="0.25">
      <c r="A1288">
        <v>20220916</v>
      </c>
      <c r="B1288" t="s">
        <v>771</v>
      </c>
      <c r="C1288" t="s">
        <v>186</v>
      </c>
      <c r="D1288" t="s">
        <v>290</v>
      </c>
      <c r="E1288" s="35">
        <v>0.999</v>
      </c>
      <c r="F1288" s="35">
        <v>1.498</v>
      </c>
      <c r="G1288" s="35">
        <v>1600</v>
      </c>
    </row>
    <row r="1289" spans="1:7" x14ac:dyDescent="0.25">
      <c r="A1289">
        <v>20220916</v>
      </c>
      <c r="B1289" t="s">
        <v>771</v>
      </c>
      <c r="C1289" t="s">
        <v>213</v>
      </c>
      <c r="D1289" t="s">
        <v>187</v>
      </c>
      <c r="E1289" s="35">
        <v>0.999</v>
      </c>
      <c r="F1289" s="35">
        <v>1.498</v>
      </c>
      <c r="G1289" s="35">
        <v>17100</v>
      </c>
    </row>
    <row r="1290" spans="1:7" x14ac:dyDescent="0.25">
      <c r="A1290">
        <v>20220916</v>
      </c>
      <c r="B1290" t="s">
        <v>771</v>
      </c>
      <c r="C1290" t="s">
        <v>213</v>
      </c>
      <c r="D1290" t="s">
        <v>214</v>
      </c>
      <c r="E1290" s="35">
        <v>0.999</v>
      </c>
      <c r="F1290" s="35">
        <v>1.498</v>
      </c>
      <c r="G1290" s="35">
        <v>15500</v>
      </c>
    </row>
    <row r="1291" spans="1:7" x14ac:dyDescent="0.25">
      <c r="A1291">
        <v>20220916</v>
      </c>
      <c r="B1291" t="s">
        <v>771</v>
      </c>
      <c r="C1291" t="s">
        <v>213</v>
      </c>
      <c r="D1291" t="s">
        <v>234</v>
      </c>
      <c r="E1291" s="35">
        <v>0.999</v>
      </c>
      <c r="F1291" s="35">
        <v>1.498</v>
      </c>
      <c r="G1291" s="35">
        <v>13700</v>
      </c>
    </row>
    <row r="1292" spans="1:7" x14ac:dyDescent="0.25">
      <c r="A1292">
        <v>20220916</v>
      </c>
      <c r="B1292" t="s">
        <v>771</v>
      </c>
      <c r="C1292" t="s">
        <v>213</v>
      </c>
      <c r="D1292" t="s">
        <v>243</v>
      </c>
      <c r="E1292" s="35">
        <v>0.999</v>
      </c>
      <c r="F1292" s="35">
        <v>1.498</v>
      </c>
      <c r="G1292" s="35">
        <v>12100</v>
      </c>
    </row>
    <row r="1293" spans="1:7" x14ac:dyDescent="0.25">
      <c r="A1293">
        <v>20220916</v>
      </c>
      <c r="B1293" t="s">
        <v>771</v>
      </c>
      <c r="C1293" t="s">
        <v>213</v>
      </c>
      <c r="D1293" t="s">
        <v>251</v>
      </c>
      <c r="E1293" s="35">
        <v>0.999</v>
      </c>
      <c r="F1293" s="35">
        <v>1.498</v>
      </c>
      <c r="G1293" s="35">
        <v>10700</v>
      </c>
    </row>
    <row r="1294" spans="1:7" x14ac:dyDescent="0.25">
      <c r="A1294">
        <v>20220916</v>
      </c>
      <c r="B1294" t="s">
        <v>771</v>
      </c>
      <c r="C1294" t="s">
        <v>213</v>
      </c>
      <c r="D1294" t="s">
        <v>259</v>
      </c>
      <c r="E1294" s="35">
        <v>0.999</v>
      </c>
      <c r="F1294" s="35">
        <v>1.498</v>
      </c>
      <c r="G1294" s="35">
        <v>8500</v>
      </c>
    </row>
    <row r="1295" spans="1:7" x14ac:dyDescent="0.25">
      <c r="A1295">
        <v>20220916</v>
      </c>
      <c r="B1295" t="s">
        <v>771</v>
      </c>
      <c r="C1295" t="s">
        <v>213</v>
      </c>
      <c r="D1295" t="s">
        <v>266</v>
      </c>
      <c r="E1295" s="35">
        <v>0.999</v>
      </c>
      <c r="F1295" s="35">
        <v>1.498</v>
      </c>
      <c r="G1295" s="35">
        <v>7000</v>
      </c>
    </row>
    <row r="1296" spans="1:7" x14ac:dyDescent="0.25">
      <c r="A1296">
        <v>20220916</v>
      </c>
      <c r="B1296" t="s">
        <v>771</v>
      </c>
      <c r="C1296" t="s">
        <v>213</v>
      </c>
      <c r="D1296" t="s">
        <v>274</v>
      </c>
      <c r="E1296" s="35">
        <v>0.999</v>
      </c>
      <c r="F1296" s="35">
        <v>1.498</v>
      </c>
      <c r="G1296" s="35">
        <v>5800</v>
      </c>
    </row>
    <row r="1297" spans="1:7" x14ac:dyDescent="0.25">
      <c r="A1297">
        <v>20220916</v>
      </c>
      <c r="B1297" t="s">
        <v>771</v>
      </c>
      <c r="C1297" t="s">
        <v>213</v>
      </c>
      <c r="D1297" t="s">
        <v>280</v>
      </c>
      <c r="E1297" s="35">
        <v>0.999</v>
      </c>
      <c r="F1297" s="35">
        <v>1.498</v>
      </c>
      <c r="G1297" s="35">
        <v>5000</v>
      </c>
    </row>
    <row r="1298" spans="1:7" x14ac:dyDescent="0.25">
      <c r="A1298">
        <v>20220916</v>
      </c>
      <c r="B1298" t="s">
        <v>771</v>
      </c>
      <c r="C1298" t="s">
        <v>213</v>
      </c>
      <c r="D1298" t="s">
        <v>286</v>
      </c>
      <c r="E1298" s="35">
        <v>0.999</v>
      </c>
      <c r="F1298" s="35">
        <v>1.498</v>
      </c>
      <c r="G1298" s="35">
        <v>2500</v>
      </c>
    </row>
    <row r="1299" spans="1:7" x14ac:dyDescent="0.25">
      <c r="A1299">
        <v>20220916</v>
      </c>
      <c r="B1299" t="s">
        <v>771</v>
      </c>
      <c r="C1299" t="s">
        <v>213</v>
      </c>
      <c r="D1299" t="s">
        <v>290</v>
      </c>
      <c r="E1299" s="35">
        <v>0.999</v>
      </c>
      <c r="F1299" s="35">
        <v>1.498</v>
      </c>
      <c r="G1299" s="35">
        <v>1500</v>
      </c>
    </row>
    <row r="1300" spans="1:7" x14ac:dyDescent="0.25">
      <c r="A1300">
        <v>20220916</v>
      </c>
      <c r="B1300" t="s">
        <v>771</v>
      </c>
      <c r="C1300" t="s">
        <v>233</v>
      </c>
      <c r="D1300" t="s">
        <v>187</v>
      </c>
      <c r="E1300" s="35">
        <v>0.999</v>
      </c>
      <c r="F1300" s="35">
        <v>1.498</v>
      </c>
      <c r="G1300" s="35">
        <v>15200</v>
      </c>
    </row>
    <row r="1301" spans="1:7" x14ac:dyDescent="0.25">
      <c r="A1301">
        <v>20220916</v>
      </c>
      <c r="B1301" t="s">
        <v>771</v>
      </c>
      <c r="C1301" t="s">
        <v>233</v>
      </c>
      <c r="D1301" t="s">
        <v>214</v>
      </c>
      <c r="E1301" s="35">
        <v>0.999</v>
      </c>
      <c r="F1301" s="35">
        <v>1.498</v>
      </c>
      <c r="G1301" s="35">
        <v>14100</v>
      </c>
    </row>
    <row r="1302" spans="1:7" x14ac:dyDescent="0.25">
      <c r="A1302">
        <v>20220916</v>
      </c>
      <c r="B1302" t="s">
        <v>771</v>
      </c>
      <c r="C1302" t="s">
        <v>233</v>
      </c>
      <c r="D1302" t="s">
        <v>234</v>
      </c>
      <c r="E1302" s="35">
        <v>0.999</v>
      </c>
      <c r="F1302" s="35">
        <v>1.498</v>
      </c>
      <c r="G1302" s="35">
        <v>12600</v>
      </c>
    </row>
    <row r="1303" spans="1:7" x14ac:dyDescent="0.25">
      <c r="A1303">
        <v>20220916</v>
      </c>
      <c r="B1303" t="s">
        <v>771</v>
      </c>
      <c r="C1303" t="s">
        <v>233</v>
      </c>
      <c r="D1303" t="s">
        <v>243</v>
      </c>
      <c r="E1303" s="35">
        <v>0.999</v>
      </c>
      <c r="F1303" s="35">
        <v>1.498</v>
      </c>
      <c r="G1303" s="35">
        <v>11300</v>
      </c>
    </row>
    <row r="1304" spans="1:7" x14ac:dyDescent="0.25">
      <c r="A1304">
        <v>20220916</v>
      </c>
      <c r="B1304" t="s">
        <v>771</v>
      </c>
      <c r="C1304" t="s">
        <v>233</v>
      </c>
      <c r="D1304" t="s">
        <v>251</v>
      </c>
      <c r="E1304" s="35">
        <v>0.999</v>
      </c>
      <c r="F1304" s="35">
        <v>1.498</v>
      </c>
      <c r="G1304" s="35">
        <v>10100</v>
      </c>
    </row>
    <row r="1305" spans="1:7" x14ac:dyDescent="0.25">
      <c r="A1305">
        <v>20220916</v>
      </c>
      <c r="B1305" t="s">
        <v>771</v>
      </c>
      <c r="C1305" t="s">
        <v>233</v>
      </c>
      <c r="D1305" t="s">
        <v>259</v>
      </c>
      <c r="E1305" s="35">
        <v>0.999</v>
      </c>
      <c r="F1305" s="35">
        <v>1.498</v>
      </c>
      <c r="G1305" s="35">
        <v>8000</v>
      </c>
    </row>
    <row r="1306" spans="1:7" x14ac:dyDescent="0.25">
      <c r="A1306">
        <v>20220916</v>
      </c>
      <c r="B1306" t="s">
        <v>771</v>
      </c>
      <c r="C1306" t="s">
        <v>233</v>
      </c>
      <c r="D1306" t="s">
        <v>266</v>
      </c>
      <c r="E1306" s="35">
        <v>0.999</v>
      </c>
      <c r="F1306" s="35">
        <v>1.498</v>
      </c>
      <c r="G1306" s="35">
        <v>6600</v>
      </c>
    </row>
    <row r="1307" spans="1:7" x14ac:dyDescent="0.25">
      <c r="A1307">
        <v>20220916</v>
      </c>
      <c r="B1307" t="s">
        <v>771</v>
      </c>
      <c r="C1307" t="s">
        <v>233</v>
      </c>
      <c r="D1307" t="s">
        <v>274</v>
      </c>
      <c r="E1307" s="35">
        <v>0.999</v>
      </c>
      <c r="F1307" s="35">
        <v>1.498</v>
      </c>
      <c r="G1307" s="35">
        <v>5500</v>
      </c>
    </row>
    <row r="1308" spans="1:7" x14ac:dyDescent="0.25">
      <c r="A1308">
        <v>20220916</v>
      </c>
      <c r="B1308" t="s">
        <v>771</v>
      </c>
      <c r="C1308" t="s">
        <v>233</v>
      </c>
      <c r="D1308" t="s">
        <v>280</v>
      </c>
      <c r="E1308" s="35">
        <v>0.999</v>
      </c>
      <c r="F1308" s="35">
        <v>1.498</v>
      </c>
      <c r="G1308" s="35">
        <v>4700</v>
      </c>
    </row>
    <row r="1309" spans="1:7" x14ac:dyDescent="0.25">
      <c r="A1309">
        <v>20220916</v>
      </c>
      <c r="B1309" t="s">
        <v>771</v>
      </c>
      <c r="C1309" t="s">
        <v>233</v>
      </c>
      <c r="D1309" t="s">
        <v>286</v>
      </c>
      <c r="E1309" s="35">
        <v>0.999</v>
      </c>
      <c r="F1309" s="35">
        <v>1.498</v>
      </c>
      <c r="G1309" s="35">
        <v>2400</v>
      </c>
    </row>
    <row r="1310" spans="1:7" x14ac:dyDescent="0.25">
      <c r="A1310">
        <v>20220916</v>
      </c>
      <c r="B1310" t="s">
        <v>771</v>
      </c>
      <c r="C1310" t="s">
        <v>233</v>
      </c>
      <c r="D1310" t="s">
        <v>290</v>
      </c>
      <c r="E1310" s="35">
        <v>0.999</v>
      </c>
      <c r="F1310" s="35">
        <v>1.498</v>
      </c>
      <c r="G1310" s="35">
        <v>1400</v>
      </c>
    </row>
    <row r="1311" spans="1:7" x14ac:dyDescent="0.25">
      <c r="A1311">
        <v>20220916</v>
      </c>
      <c r="B1311" t="s">
        <v>771</v>
      </c>
      <c r="C1311" t="s">
        <v>215</v>
      </c>
      <c r="D1311" t="s">
        <v>187</v>
      </c>
      <c r="E1311" s="35">
        <v>0.999</v>
      </c>
      <c r="F1311" s="35">
        <v>1.498</v>
      </c>
      <c r="G1311" s="35">
        <v>12900</v>
      </c>
    </row>
    <row r="1312" spans="1:7" x14ac:dyDescent="0.25">
      <c r="A1312">
        <v>20220916</v>
      </c>
      <c r="B1312" t="s">
        <v>771</v>
      </c>
      <c r="C1312" t="s">
        <v>215</v>
      </c>
      <c r="D1312" t="s">
        <v>214</v>
      </c>
      <c r="E1312" s="35">
        <v>0.999</v>
      </c>
      <c r="F1312" s="35">
        <v>1.498</v>
      </c>
      <c r="G1312" s="35">
        <v>12300</v>
      </c>
    </row>
    <row r="1313" spans="1:7" x14ac:dyDescent="0.25">
      <c r="A1313">
        <v>20220916</v>
      </c>
      <c r="B1313" t="s">
        <v>771</v>
      </c>
      <c r="C1313" t="s">
        <v>215</v>
      </c>
      <c r="D1313" t="s">
        <v>234</v>
      </c>
      <c r="E1313" s="35">
        <v>0.999</v>
      </c>
      <c r="F1313" s="35">
        <v>1.498</v>
      </c>
      <c r="G1313" s="35">
        <v>11400</v>
      </c>
    </row>
    <row r="1314" spans="1:7" x14ac:dyDescent="0.25">
      <c r="A1314">
        <v>20220916</v>
      </c>
      <c r="B1314" t="s">
        <v>771</v>
      </c>
      <c r="C1314" t="s">
        <v>215</v>
      </c>
      <c r="D1314" t="s">
        <v>243</v>
      </c>
      <c r="E1314" s="35">
        <v>0.999</v>
      </c>
      <c r="F1314" s="35">
        <v>1.498</v>
      </c>
      <c r="G1314" s="35">
        <v>10500</v>
      </c>
    </row>
    <row r="1315" spans="1:7" x14ac:dyDescent="0.25">
      <c r="A1315">
        <v>20220916</v>
      </c>
      <c r="B1315" t="s">
        <v>771</v>
      </c>
      <c r="C1315" t="s">
        <v>215</v>
      </c>
      <c r="D1315" t="s">
        <v>251</v>
      </c>
      <c r="E1315" s="35">
        <v>0.999</v>
      </c>
      <c r="F1315" s="35">
        <v>1.498</v>
      </c>
      <c r="G1315" s="35">
        <v>9500</v>
      </c>
    </row>
    <row r="1316" spans="1:7" x14ac:dyDescent="0.25">
      <c r="A1316">
        <v>20220916</v>
      </c>
      <c r="B1316" t="s">
        <v>771</v>
      </c>
      <c r="C1316" t="s">
        <v>215</v>
      </c>
      <c r="D1316" t="s">
        <v>259</v>
      </c>
      <c r="E1316" s="35">
        <v>0.999</v>
      </c>
      <c r="F1316" s="35">
        <v>1.498</v>
      </c>
      <c r="G1316" s="35">
        <v>7500</v>
      </c>
    </row>
    <row r="1317" spans="1:7" x14ac:dyDescent="0.25">
      <c r="A1317">
        <v>20220916</v>
      </c>
      <c r="B1317" t="s">
        <v>771</v>
      </c>
      <c r="C1317" t="s">
        <v>215</v>
      </c>
      <c r="D1317" t="s">
        <v>266</v>
      </c>
      <c r="E1317" s="35">
        <v>0.999</v>
      </c>
      <c r="F1317" s="35">
        <v>1.498</v>
      </c>
      <c r="G1317" s="35">
        <v>6200</v>
      </c>
    </row>
    <row r="1318" spans="1:7" x14ac:dyDescent="0.25">
      <c r="A1318">
        <v>20220916</v>
      </c>
      <c r="B1318" t="s">
        <v>771</v>
      </c>
      <c r="C1318" t="s">
        <v>215</v>
      </c>
      <c r="D1318" t="s">
        <v>274</v>
      </c>
      <c r="E1318" s="35">
        <v>0.999</v>
      </c>
      <c r="F1318" s="35">
        <v>1.498</v>
      </c>
      <c r="G1318" s="35">
        <v>5300</v>
      </c>
    </row>
    <row r="1319" spans="1:7" x14ac:dyDescent="0.25">
      <c r="A1319">
        <v>20220916</v>
      </c>
      <c r="B1319" t="s">
        <v>771</v>
      </c>
      <c r="C1319" t="s">
        <v>215</v>
      </c>
      <c r="D1319" t="s">
        <v>280</v>
      </c>
      <c r="E1319" s="35">
        <v>0.999</v>
      </c>
      <c r="F1319" s="35">
        <v>1.498</v>
      </c>
      <c r="G1319" s="35">
        <v>4500</v>
      </c>
    </row>
    <row r="1320" spans="1:7" x14ac:dyDescent="0.25">
      <c r="A1320">
        <v>20220916</v>
      </c>
      <c r="B1320" t="s">
        <v>771</v>
      </c>
      <c r="C1320" t="s">
        <v>215</v>
      </c>
      <c r="D1320" t="s">
        <v>286</v>
      </c>
      <c r="E1320" s="35">
        <v>0.999</v>
      </c>
      <c r="F1320" s="35">
        <v>1.498</v>
      </c>
      <c r="G1320" s="35">
        <v>2300</v>
      </c>
    </row>
    <row r="1321" spans="1:7" x14ac:dyDescent="0.25">
      <c r="A1321">
        <v>20220916</v>
      </c>
      <c r="B1321" t="s">
        <v>771</v>
      </c>
      <c r="C1321" t="s">
        <v>215</v>
      </c>
      <c r="D1321" t="s">
        <v>290</v>
      </c>
      <c r="E1321" s="35">
        <v>0.999</v>
      </c>
      <c r="F1321" s="35">
        <v>1.498</v>
      </c>
      <c r="G1321" s="35">
        <v>1300</v>
      </c>
    </row>
    <row r="1322" spans="1:7" x14ac:dyDescent="0.25">
      <c r="A1322">
        <v>20220916</v>
      </c>
      <c r="B1322" t="s">
        <v>771</v>
      </c>
      <c r="C1322" t="s">
        <v>250</v>
      </c>
      <c r="D1322" t="s">
        <v>187</v>
      </c>
      <c r="E1322" s="35">
        <v>0.999</v>
      </c>
      <c r="F1322" s="35">
        <v>1.498</v>
      </c>
      <c r="G1322" s="35">
        <v>10900</v>
      </c>
    </row>
    <row r="1323" spans="1:7" x14ac:dyDescent="0.25">
      <c r="A1323">
        <v>20220916</v>
      </c>
      <c r="B1323" t="s">
        <v>771</v>
      </c>
      <c r="C1323" t="s">
        <v>250</v>
      </c>
      <c r="D1323" t="s">
        <v>214</v>
      </c>
      <c r="E1323" s="35">
        <v>0.999</v>
      </c>
      <c r="F1323" s="35">
        <v>1.498</v>
      </c>
      <c r="G1323" s="35">
        <v>10400</v>
      </c>
    </row>
    <row r="1324" spans="1:7" x14ac:dyDescent="0.25">
      <c r="A1324">
        <v>20220916</v>
      </c>
      <c r="B1324" t="s">
        <v>771</v>
      </c>
      <c r="C1324" t="s">
        <v>250</v>
      </c>
      <c r="D1324" t="s">
        <v>234</v>
      </c>
      <c r="E1324" s="35">
        <v>0.999</v>
      </c>
      <c r="F1324" s="35">
        <v>1.498</v>
      </c>
      <c r="G1324" s="35">
        <v>9900</v>
      </c>
    </row>
    <row r="1325" spans="1:7" x14ac:dyDescent="0.25">
      <c r="A1325">
        <v>20220916</v>
      </c>
      <c r="B1325" t="s">
        <v>771</v>
      </c>
      <c r="C1325" t="s">
        <v>250</v>
      </c>
      <c r="D1325" t="s">
        <v>243</v>
      </c>
      <c r="E1325" s="35">
        <v>0.999</v>
      </c>
      <c r="F1325" s="35">
        <v>1.498</v>
      </c>
      <c r="G1325" s="35">
        <v>9300</v>
      </c>
    </row>
    <row r="1326" spans="1:7" x14ac:dyDescent="0.25">
      <c r="A1326">
        <v>20220916</v>
      </c>
      <c r="B1326" t="s">
        <v>771</v>
      </c>
      <c r="C1326" t="s">
        <v>250</v>
      </c>
      <c r="D1326" t="s">
        <v>251</v>
      </c>
      <c r="E1326" s="35">
        <v>0.999</v>
      </c>
      <c r="F1326" s="35">
        <v>1.498</v>
      </c>
      <c r="G1326" s="35">
        <v>8700</v>
      </c>
    </row>
    <row r="1327" spans="1:7" x14ac:dyDescent="0.25">
      <c r="A1327">
        <v>20220916</v>
      </c>
      <c r="B1327" t="s">
        <v>771</v>
      </c>
      <c r="C1327" t="s">
        <v>250</v>
      </c>
      <c r="D1327" t="s">
        <v>259</v>
      </c>
      <c r="E1327" s="35">
        <v>0.999</v>
      </c>
      <c r="F1327" s="35">
        <v>1.498</v>
      </c>
      <c r="G1327" s="35">
        <v>7000</v>
      </c>
    </row>
    <row r="1328" spans="1:7" x14ac:dyDescent="0.25">
      <c r="A1328">
        <v>20220916</v>
      </c>
      <c r="B1328" t="s">
        <v>771</v>
      </c>
      <c r="C1328" t="s">
        <v>250</v>
      </c>
      <c r="D1328" t="s">
        <v>266</v>
      </c>
      <c r="E1328" s="35">
        <v>0.999</v>
      </c>
      <c r="F1328" s="35">
        <v>1.498</v>
      </c>
      <c r="G1328" s="35">
        <v>5800</v>
      </c>
    </row>
    <row r="1329" spans="1:7" x14ac:dyDescent="0.25">
      <c r="A1329">
        <v>20220916</v>
      </c>
      <c r="B1329" t="s">
        <v>771</v>
      </c>
      <c r="C1329" t="s">
        <v>250</v>
      </c>
      <c r="D1329" t="s">
        <v>274</v>
      </c>
      <c r="E1329" s="35">
        <v>0.999</v>
      </c>
      <c r="F1329" s="35">
        <v>1.498</v>
      </c>
      <c r="G1329" s="35">
        <v>5000</v>
      </c>
    </row>
    <row r="1330" spans="1:7" x14ac:dyDescent="0.25">
      <c r="A1330">
        <v>20220916</v>
      </c>
      <c r="B1330" t="s">
        <v>771</v>
      </c>
      <c r="C1330" t="s">
        <v>250</v>
      </c>
      <c r="D1330" t="s">
        <v>280</v>
      </c>
      <c r="E1330" s="35">
        <v>0.999</v>
      </c>
      <c r="F1330" s="35">
        <v>1.498</v>
      </c>
      <c r="G1330" s="35">
        <v>4200</v>
      </c>
    </row>
    <row r="1331" spans="1:7" x14ac:dyDescent="0.25">
      <c r="A1331">
        <v>20220916</v>
      </c>
      <c r="B1331" t="s">
        <v>771</v>
      </c>
      <c r="C1331" t="s">
        <v>250</v>
      </c>
      <c r="D1331" t="s">
        <v>286</v>
      </c>
      <c r="E1331" s="35">
        <v>0.999</v>
      </c>
      <c r="F1331" s="35">
        <v>1.498</v>
      </c>
      <c r="G1331" s="35">
        <v>2200</v>
      </c>
    </row>
    <row r="1332" spans="1:7" x14ac:dyDescent="0.25">
      <c r="A1332">
        <v>20220916</v>
      </c>
      <c r="B1332" t="s">
        <v>771</v>
      </c>
      <c r="C1332" t="s">
        <v>250</v>
      </c>
      <c r="D1332" t="s">
        <v>290</v>
      </c>
      <c r="E1332" s="35">
        <v>0.999</v>
      </c>
      <c r="F1332" s="35">
        <v>1.498</v>
      </c>
      <c r="G1332" s="35">
        <v>1300</v>
      </c>
    </row>
    <row r="1333" spans="1:7" x14ac:dyDescent="0.25">
      <c r="A1333">
        <v>20220916</v>
      </c>
      <c r="B1333" t="s">
        <v>771</v>
      </c>
      <c r="C1333" t="s">
        <v>258</v>
      </c>
      <c r="D1333" t="s">
        <v>187</v>
      </c>
      <c r="E1333" s="35">
        <v>0.999</v>
      </c>
      <c r="F1333" s="35">
        <v>1.498</v>
      </c>
      <c r="G1333" s="35">
        <v>8800</v>
      </c>
    </row>
    <row r="1334" spans="1:7" x14ac:dyDescent="0.25">
      <c r="A1334">
        <v>20220916</v>
      </c>
      <c r="B1334" t="s">
        <v>771</v>
      </c>
      <c r="C1334" t="s">
        <v>258</v>
      </c>
      <c r="D1334" t="s">
        <v>214</v>
      </c>
      <c r="E1334" s="35">
        <v>0.999</v>
      </c>
      <c r="F1334" s="35">
        <v>1.498</v>
      </c>
      <c r="G1334" s="35">
        <v>8500</v>
      </c>
    </row>
    <row r="1335" spans="1:7" x14ac:dyDescent="0.25">
      <c r="A1335">
        <v>20220916</v>
      </c>
      <c r="B1335" t="s">
        <v>771</v>
      </c>
      <c r="C1335" t="s">
        <v>258</v>
      </c>
      <c r="D1335" t="s">
        <v>234</v>
      </c>
      <c r="E1335" s="35">
        <v>0.999</v>
      </c>
      <c r="F1335" s="35">
        <v>1.498</v>
      </c>
      <c r="G1335" s="35">
        <v>8200</v>
      </c>
    </row>
    <row r="1336" spans="1:7" x14ac:dyDescent="0.25">
      <c r="A1336">
        <v>20220916</v>
      </c>
      <c r="B1336" t="s">
        <v>771</v>
      </c>
      <c r="C1336" t="s">
        <v>258</v>
      </c>
      <c r="D1336" t="s">
        <v>243</v>
      </c>
      <c r="E1336" s="35">
        <v>0.999</v>
      </c>
      <c r="F1336" s="35">
        <v>1.498</v>
      </c>
      <c r="G1336" s="35">
        <v>7800</v>
      </c>
    </row>
    <row r="1337" spans="1:7" x14ac:dyDescent="0.25">
      <c r="A1337">
        <v>20220916</v>
      </c>
      <c r="B1337" t="s">
        <v>771</v>
      </c>
      <c r="C1337" t="s">
        <v>258</v>
      </c>
      <c r="D1337" t="s">
        <v>251</v>
      </c>
      <c r="E1337" s="35">
        <v>0.999</v>
      </c>
      <c r="F1337" s="35">
        <v>1.498</v>
      </c>
      <c r="G1337" s="35">
        <v>7200</v>
      </c>
    </row>
    <row r="1338" spans="1:7" x14ac:dyDescent="0.25">
      <c r="A1338">
        <v>20220916</v>
      </c>
      <c r="B1338" t="s">
        <v>771</v>
      </c>
      <c r="C1338" t="s">
        <v>258</v>
      </c>
      <c r="D1338" t="s">
        <v>259</v>
      </c>
      <c r="E1338" s="35">
        <v>0.999</v>
      </c>
      <c r="F1338" s="35">
        <v>1.498</v>
      </c>
      <c r="G1338" s="35">
        <v>6300</v>
      </c>
    </row>
    <row r="1339" spans="1:7" x14ac:dyDescent="0.25">
      <c r="A1339">
        <v>20220916</v>
      </c>
      <c r="B1339" t="s">
        <v>771</v>
      </c>
      <c r="C1339" t="s">
        <v>258</v>
      </c>
      <c r="D1339" t="s">
        <v>266</v>
      </c>
      <c r="E1339" s="35">
        <v>0.999</v>
      </c>
      <c r="F1339" s="35">
        <v>1.498</v>
      </c>
      <c r="G1339" s="35">
        <v>5400</v>
      </c>
    </row>
    <row r="1340" spans="1:7" x14ac:dyDescent="0.25">
      <c r="A1340">
        <v>20220916</v>
      </c>
      <c r="B1340" t="s">
        <v>771</v>
      </c>
      <c r="C1340" t="s">
        <v>258</v>
      </c>
      <c r="D1340" t="s">
        <v>274</v>
      </c>
      <c r="E1340" s="35">
        <v>0.999</v>
      </c>
      <c r="F1340" s="35">
        <v>1.498</v>
      </c>
      <c r="G1340" s="35">
        <v>4700</v>
      </c>
    </row>
    <row r="1341" spans="1:7" x14ac:dyDescent="0.25">
      <c r="A1341">
        <v>20220916</v>
      </c>
      <c r="B1341" t="s">
        <v>771</v>
      </c>
      <c r="C1341" t="s">
        <v>258</v>
      </c>
      <c r="D1341" t="s">
        <v>280</v>
      </c>
      <c r="E1341" s="35">
        <v>0.999</v>
      </c>
      <c r="F1341" s="35">
        <v>1.498</v>
      </c>
      <c r="G1341" s="35">
        <v>3800</v>
      </c>
    </row>
    <row r="1342" spans="1:7" x14ac:dyDescent="0.25">
      <c r="A1342">
        <v>20220916</v>
      </c>
      <c r="B1342" t="s">
        <v>771</v>
      </c>
      <c r="C1342" t="s">
        <v>258</v>
      </c>
      <c r="D1342" t="s">
        <v>286</v>
      </c>
      <c r="E1342" s="35">
        <v>0.999</v>
      </c>
      <c r="F1342" s="35">
        <v>1.498</v>
      </c>
      <c r="G1342" s="35">
        <v>2100</v>
      </c>
    </row>
    <row r="1343" spans="1:7" x14ac:dyDescent="0.25">
      <c r="A1343">
        <v>20220916</v>
      </c>
      <c r="B1343" t="s">
        <v>771</v>
      </c>
      <c r="C1343" t="s">
        <v>258</v>
      </c>
      <c r="D1343" t="s">
        <v>290</v>
      </c>
      <c r="E1343" s="35">
        <v>0.999</v>
      </c>
      <c r="F1343" s="35">
        <v>1.498</v>
      </c>
      <c r="G1343" s="35">
        <v>1200</v>
      </c>
    </row>
    <row r="1344" spans="1:7" x14ac:dyDescent="0.25">
      <c r="A1344">
        <v>20220916</v>
      </c>
      <c r="B1344" t="s">
        <v>771</v>
      </c>
      <c r="C1344" t="s">
        <v>265</v>
      </c>
      <c r="D1344" t="s">
        <v>187</v>
      </c>
      <c r="E1344" s="35">
        <v>0.999</v>
      </c>
      <c r="F1344" s="35">
        <v>1.498</v>
      </c>
      <c r="G1344" s="35">
        <v>7200</v>
      </c>
    </row>
    <row r="1345" spans="1:7" x14ac:dyDescent="0.25">
      <c r="A1345">
        <v>20220916</v>
      </c>
      <c r="B1345" t="s">
        <v>771</v>
      </c>
      <c r="C1345" t="s">
        <v>265</v>
      </c>
      <c r="D1345" t="s">
        <v>214</v>
      </c>
      <c r="E1345" s="35">
        <v>0.999</v>
      </c>
      <c r="F1345" s="35">
        <v>1.498</v>
      </c>
      <c r="G1345" s="35">
        <v>6900</v>
      </c>
    </row>
    <row r="1346" spans="1:7" x14ac:dyDescent="0.25">
      <c r="A1346">
        <v>20220916</v>
      </c>
      <c r="B1346" t="s">
        <v>771</v>
      </c>
      <c r="C1346" t="s">
        <v>265</v>
      </c>
      <c r="D1346" t="s">
        <v>234</v>
      </c>
      <c r="E1346" s="35">
        <v>0.999</v>
      </c>
      <c r="F1346" s="35">
        <v>1.498</v>
      </c>
      <c r="G1346" s="35">
        <v>6600</v>
      </c>
    </row>
    <row r="1347" spans="1:7" x14ac:dyDescent="0.25">
      <c r="A1347">
        <v>20220916</v>
      </c>
      <c r="B1347" t="s">
        <v>771</v>
      </c>
      <c r="C1347" t="s">
        <v>265</v>
      </c>
      <c r="D1347" t="s">
        <v>243</v>
      </c>
      <c r="E1347" s="35">
        <v>0.999</v>
      </c>
      <c r="F1347" s="35">
        <v>1.498</v>
      </c>
      <c r="G1347" s="35">
        <v>6200</v>
      </c>
    </row>
    <row r="1348" spans="1:7" x14ac:dyDescent="0.25">
      <c r="A1348">
        <v>20220916</v>
      </c>
      <c r="B1348" t="s">
        <v>771</v>
      </c>
      <c r="C1348" t="s">
        <v>265</v>
      </c>
      <c r="D1348" t="s">
        <v>251</v>
      </c>
      <c r="E1348" s="35">
        <v>0.999</v>
      </c>
      <c r="F1348" s="35">
        <v>1.498</v>
      </c>
      <c r="G1348" s="35">
        <v>5700</v>
      </c>
    </row>
    <row r="1349" spans="1:7" x14ac:dyDescent="0.25">
      <c r="A1349">
        <v>20220916</v>
      </c>
      <c r="B1349" t="s">
        <v>771</v>
      </c>
      <c r="C1349" t="s">
        <v>265</v>
      </c>
      <c r="D1349" t="s">
        <v>259</v>
      </c>
      <c r="E1349" s="35">
        <v>0.999</v>
      </c>
      <c r="F1349" s="35">
        <v>1.498</v>
      </c>
      <c r="G1349" s="35">
        <v>5100</v>
      </c>
    </row>
    <row r="1350" spans="1:7" x14ac:dyDescent="0.25">
      <c r="A1350">
        <v>20220916</v>
      </c>
      <c r="B1350" t="s">
        <v>771</v>
      </c>
      <c r="C1350" t="s">
        <v>265</v>
      </c>
      <c r="D1350" t="s">
        <v>266</v>
      </c>
      <c r="E1350" s="35">
        <v>0.999</v>
      </c>
      <c r="F1350" s="35">
        <v>1.498</v>
      </c>
      <c r="G1350" s="35">
        <v>4700</v>
      </c>
    </row>
    <row r="1351" spans="1:7" x14ac:dyDescent="0.25">
      <c r="A1351">
        <v>20220916</v>
      </c>
      <c r="B1351" t="s">
        <v>771</v>
      </c>
      <c r="C1351" t="s">
        <v>265</v>
      </c>
      <c r="D1351" t="s">
        <v>274</v>
      </c>
      <c r="E1351" s="35">
        <v>0.999</v>
      </c>
      <c r="F1351" s="35">
        <v>1.498</v>
      </c>
      <c r="G1351" s="35">
        <v>4200</v>
      </c>
    </row>
    <row r="1352" spans="1:7" x14ac:dyDescent="0.25">
      <c r="A1352">
        <v>20220916</v>
      </c>
      <c r="B1352" t="s">
        <v>771</v>
      </c>
      <c r="C1352" t="s">
        <v>265</v>
      </c>
      <c r="D1352" t="s">
        <v>280</v>
      </c>
      <c r="E1352" s="35">
        <v>0.999</v>
      </c>
      <c r="F1352" s="35">
        <v>1.498</v>
      </c>
      <c r="G1352" s="35">
        <v>3500</v>
      </c>
    </row>
    <row r="1353" spans="1:7" x14ac:dyDescent="0.25">
      <c r="A1353">
        <v>20220916</v>
      </c>
      <c r="B1353" t="s">
        <v>771</v>
      </c>
      <c r="C1353" t="s">
        <v>265</v>
      </c>
      <c r="D1353" t="s">
        <v>286</v>
      </c>
      <c r="E1353" s="35">
        <v>0.999</v>
      </c>
      <c r="F1353" s="35">
        <v>1.498</v>
      </c>
      <c r="G1353" s="35">
        <v>2000</v>
      </c>
    </row>
    <row r="1354" spans="1:7" x14ac:dyDescent="0.25">
      <c r="A1354">
        <v>20220916</v>
      </c>
      <c r="B1354" t="s">
        <v>771</v>
      </c>
      <c r="C1354" t="s">
        <v>265</v>
      </c>
      <c r="D1354" t="s">
        <v>290</v>
      </c>
      <c r="E1354" s="35">
        <v>0.999</v>
      </c>
      <c r="F1354" s="35">
        <v>1.498</v>
      </c>
      <c r="G1354" s="35">
        <v>1200</v>
      </c>
    </row>
    <row r="1355" spans="1:7" x14ac:dyDescent="0.25">
      <c r="A1355">
        <v>20220916</v>
      </c>
      <c r="B1355" t="s">
        <v>771</v>
      </c>
      <c r="C1355" t="s">
        <v>273</v>
      </c>
      <c r="D1355" t="s">
        <v>187</v>
      </c>
      <c r="E1355" s="35">
        <v>0.999</v>
      </c>
      <c r="F1355" s="35">
        <v>1.498</v>
      </c>
      <c r="G1355" s="35">
        <v>6000</v>
      </c>
    </row>
    <row r="1356" spans="1:7" x14ac:dyDescent="0.25">
      <c r="A1356">
        <v>20220916</v>
      </c>
      <c r="B1356" t="s">
        <v>771</v>
      </c>
      <c r="C1356" t="s">
        <v>273</v>
      </c>
      <c r="D1356" t="s">
        <v>214</v>
      </c>
      <c r="E1356" s="35">
        <v>0.999</v>
      </c>
      <c r="F1356" s="35">
        <v>1.498</v>
      </c>
      <c r="G1356" s="35">
        <v>5600</v>
      </c>
    </row>
    <row r="1357" spans="1:7" x14ac:dyDescent="0.25">
      <c r="A1357">
        <v>20220916</v>
      </c>
      <c r="B1357" t="s">
        <v>771</v>
      </c>
      <c r="C1357" t="s">
        <v>273</v>
      </c>
      <c r="D1357" t="s">
        <v>234</v>
      </c>
      <c r="E1357" s="35">
        <v>0.999</v>
      </c>
      <c r="F1357" s="35">
        <v>1.498</v>
      </c>
      <c r="G1357" s="35">
        <v>5300</v>
      </c>
    </row>
    <row r="1358" spans="1:7" x14ac:dyDescent="0.25">
      <c r="A1358">
        <v>20220916</v>
      </c>
      <c r="B1358" t="s">
        <v>771</v>
      </c>
      <c r="C1358" t="s">
        <v>273</v>
      </c>
      <c r="D1358" t="s">
        <v>243</v>
      </c>
      <c r="E1358" s="35">
        <v>0.999</v>
      </c>
      <c r="F1358" s="35">
        <v>1.498</v>
      </c>
      <c r="G1358" s="35">
        <v>5000</v>
      </c>
    </row>
    <row r="1359" spans="1:7" x14ac:dyDescent="0.25">
      <c r="A1359">
        <v>20220916</v>
      </c>
      <c r="B1359" t="s">
        <v>771</v>
      </c>
      <c r="C1359" t="s">
        <v>273</v>
      </c>
      <c r="D1359" t="s">
        <v>251</v>
      </c>
      <c r="E1359" s="35">
        <v>0.999</v>
      </c>
      <c r="F1359" s="35">
        <v>1.498</v>
      </c>
      <c r="G1359" s="35">
        <v>4700</v>
      </c>
    </row>
    <row r="1360" spans="1:7" x14ac:dyDescent="0.25">
      <c r="A1360">
        <v>20220916</v>
      </c>
      <c r="B1360" t="s">
        <v>771</v>
      </c>
      <c r="C1360" t="s">
        <v>273</v>
      </c>
      <c r="D1360" t="s">
        <v>259</v>
      </c>
      <c r="E1360" s="35">
        <v>0.999</v>
      </c>
      <c r="F1360" s="35">
        <v>1.498</v>
      </c>
      <c r="G1360" s="35">
        <v>4300</v>
      </c>
    </row>
    <row r="1361" spans="1:7" x14ac:dyDescent="0.25">
      <c r="A1361">
        <v>20220916</v>
      </c>
      <c r="B1361" t="s">
        <v>771</v>
      </c>
      <c r="C1361" t="s">
        <v>273</v>
      </c>
      <c r="D1361" t="s">
        <v>266</v>
      </c>
      <c r="E1361" s="35">
        <v>0.999</v>
      </c>
      <c r="F1361" s="35">
        <v>1.498</v>
      </c>
      <c r="G1361" s="35">
        <v>3900</v>
      </c>
    </row>
    <row r="1362" spans="1:7" x14ac:dyDescent="0.25">
      <c r="A1362">
        <v>20220916</v>
      </c>
      <c r="B1362" t="s">
        <v>771</v>
      </c>
      <c r="C1362" t="s">
        <v>273</v>
      </c>
      <c r="D1362" t="s">
        <v>274</v>
      </c>
      <c r="E1362" s="35">
        <v>0.999</v>
      </c>
      <c r="F1362" s="35">
        <v>1.498</v>
      </c>
      <c r="G1362" s="35">
        <v>3600</v>
      </c>
    </row>
    <row r="1363" spans="1:7" x14ac:dyDescent="0.25">
      <c r="A1363">
        <v>20220916</v>
      </c>
      <c r="B1363" t="s">
        <v>771</v>
      </c>
      <c r="C1363" t="s">
        <v>273</v>
      </c>
      <c r="D1363" t="s">
        <v>280</v>
      </c>
      <c r="E1363" s="35">
        <v>0.999</v>
      </c>
      <c r="F1363" s="35">
        <v>1.498</v>
      </c>
      <c r="G1363" s="35">
        <v>3300</v>
      </c>
    </row>
    <row r="1364" spans="1:7" x14ac:dyDescent="0.25">
      <c r="A1364">
        <v>20220916</v>
      </c>
      <c r="B1364" t="s">
        <v>771</v>
      </c>
      <c r="C1364" t="s">
        <v>273</v>
      </c>
      <c r="D1364" t="s">
        <v>286</v>
      </c>
      <c r="E1364" s="35">
        <v>0.999</v>
      </c>
      <c r="F1364" s="35">
        <v>1.498</v>
      </c>
      <c r="G1364" s="35">
        <v>1800</v>
      </c>
    </row>
    <row r="1365" spans="1:7" x14ac:dyDescent="0.25">
      <c r="A1365">
        <v>20220916</v>
      </c>
      <c r="B1365" t="s">
        <v>771</v>
      </c>
      <c r="C1365" t="s">
        <v>273</v>
      </c>
      <c r="D1365" t="s">
        <v>290</v>
      </c>
      <c r="E1365" s="35">
        <v>0.999</v>
      </c>
      <c r="F1365" s="35">
        <v>1.498</v>
      </c>
      <c r="G1365" s="35">
        <v>1100</v>
      </c>
    </row>
    <row r="1366" spans="1:7" x14ac:dyDescent="0.25">
      <c r="A1366">
        <v>20220916</v>
      </c>
      <c r="B1366" t="s">
        <v>771</v>
      </c>
      <c r="C1366" t="s">
        <v>279</v>
      </c>
      <c r="D1366" t="s">
        <v>187</v>
      </c>
      <c r="E1366" s="35">
        <v>0.999</v>
      </c>
      <c r="F1366" s="35">
        <v>1.498</v>
      </c>
      <c r="G1366" s="35">
        <v>5000</v>
      </c>
    </row>
    <row r="1367" spans="1:7" x14ac:dyDescent="0.25">
      <c r="A1367">
        <v>20220916</v>
      </c>
      <c r="B1367" t="s">
        <v>771</v>
      </c>
      <c r="C1367" t="s">
        <v>279</v>
      </c>
      <c r="D1367" t="s">
        <v>214</v>
      </c>
      <c r="E1367" s="35">
        <v>0.999</v>
      </c>
      <c r="F1367" s="35">
        <v>1.498</v>
      </c>
      <c r="G1367" s="35">
        <v>4700</v>
      </c>
    </row>
    <row r="1368" spans="1:7" x14ac:dyDescent="0.25">
      <c r="A1368">
        <v>20220916</v>
      </c>
      <c r="B1368" t="s">
        <v>771</v>
      </c>
      <c r="C1368" t="s">
        <v>279</v>
      </c>
      <c r="D1368" t="s">
        <v>234</v>
      </c>
      <c r="E1368" s="35">
        <v>0.999</v>
      </c>
      <c r="F1368" s="35">
        <v>1.498</v>
      </c>
      <c r="G1368" s="35">
        <v>4500</v>
      </c>
    </row>
    <row r="1369" spans="1:7" x14ac:dyDescent="0.25">
      <c r="A1369">
        <v>20220916</v>
      </c>
      <c r="B1369" t="s">
        <v>771</v>
      </c>
      <c r="C1369" t="s">
        <v>279</v>
      </c>
      <c r="D1369" t="s">
        <v>243</v>
      </c>
      <c r="E1369" s="35">
        <v>0.999</v>
      </c>
      <c r="F1369" s="35">
        <v>1.498</v>
      </c>
      <c r="G1369" s="35">
        <v>4300</v>
      </c>
    </row>
    <row r="1370" spans="1:7" x14ac:dyDescent="0.25">
      <c r="A1370">
        <v>20220916</v>
      </c>
      <c r="B1370" t="s">
        <v>771</v>
      </c>
      <c r="C1370" t="s">
        <v>279</v>
      </c>
      <c r="D1370" t="s">
        <v>251</v>
      </c>
      <c r="E1370" s="35">
        <v>0.999</v>
      </c>
      <c r="F1370" s="35">
        <v>1.498</v>
      </c>
      <c r="G1370" s="35">
        <v>4000</v>
      </c>
    </row>
    <row r="1371" spans="1:7" x14ac:dyDescent="0.25">
      <c r="A1371">
        <v>20220916</v>
      </c>
      <c r="B1371" t="s">
        <v>771</v>
      </c>
      <c r="C1371" t="s">
        <v>279</v>
      </c>
      <c r="D1371" t="s">
        <v>259</v>
      </c>
      <c r="E1371" s="35">
        <v>0.999</v>
      </c>
      <c r="F1371" s="35">
        <v>1.498</v>
      </c>
      <c r="G1371" s="35">
        <v>3600</v>
      </c>
    </row>
    <row r="1372" spans="1:7" x14ac:dyDescent="0.25">
      <c r="A1372">
        <v>20220916</v>
      </c>
      <c r="B1372" t="s">
        <v>771</v>
      </c>
      <c r="C1372" t="s">
        <v>279</v>
      </c>
      <c r="D1372" t="s">
        <v>266</v>
      </c>
      <c r="E1372" s="35">
        <v>0.999</v>
      </c>
      <c r="F1372" s="35">
        <v>1.498</v>
      </c>
      <c r="G1372" s="35">
        <v>3300</v>
      </c>
    </row>
    <row r="1373" spans="1:7" x14ac:dyDescent="0.25">
      <c r="A1373">
        <v>20220916</v>
      </c>
      <c r="B1373" t="s">
        <v>771</v>
      </c>
      <c r="C1373" t="s">
        <v>279</v>
      </c>
      <c r="D1373" t="s">
        <v>274</v>
      </c>
      <c r="E1373" s="35">
        <v>0.999</v>
      </c>
      <c r="F1373" s="35">
        <v>1.498</v>
      </c>
      <c r="G1373" s="35">
        <v>3100</v>
      </c>
    </row>
    <row r="1374" spans="1:7" x14ac:dyDescent="0.25">
      <c r="A1374">
        <v>20220916</v>
      </c>
      <c r="B1374" t="s">
        <v>771</v>
      </c>
      <c r="C1374" t="s">
        <v>279</v>
      </c>
      <c r="D1374" t="s">
        <v>280</v>
      </c>
      <c r="E1374" s="35">
        <v>0.999</v>
      </c>
      <c r="F1374" s="35">
        <v>1.498</v>
      </c>
      <c r="G1374" s="35">
        <v>2900</v>
      </c>
    </row>
    <row r="1375" spans="1:7" x14ac:dyDescent="0.25">
      <c r="A1375">
        <v>20220916</v>
      </c>
      <c r="B1375" t="s">
        <v>771</v>
      </c>
      <c r="C1375" t="s">
        <v>279</v>
      </c>
      <c r="D1375" t="s">
        <v>286</v>
      </c>
      <c r="E1375" s="35">
        <v>0.999</v>
      </c>
      <c r="F1375" s="35">
        <v>1.498</v>
      </c>
      <c r="G1375" s="35">
        <v>1700</v>
      </c>
    </row>
    <row r="1376" spans="1:7" x14ac:dyDescent="0.25">
      <c r="A1376">
        <v>20220916</v>
      </c>
      <c r="B1376" t="s">
        <v>771</v>
      </c>
      <c r="C1376" t="s">
        <v>279</v>
      </c>
      <c r="D1376" t="s">
        <v>290</v>
      </c>
      <c r="E1376" s="35">
        <v>0.999</v>
      </c>
      <c r="F1376" s="35">
        <v>1.498</v>
      </c>
      <c r="G1376" s="35">
        <v>1000</v>
      </c>
    </row>
    <row r="1377" spans="1:7" x14ac:dyDescent="0.25">
      <c r="A1377">
        <v>20220916</v>
      </c>
      <c r="B1377" t="s">
        <v>771</v>
      </c>
      <c r="C1377" t="s">
        <v>285</v>
      </c>
      <c r="D1377" t="s">
        <v>187</v>
      </c>
      <c r="E1377" s="35">
        <v>0.999</v>
      </c>
      <c r="F1377" s="35">
        <v>1.498</v>
      </c>
      <c r="G1377" s="35">
        <v>4400</v>
      </c>
    </row>
    <row r="1378" spans="1:7" x14ac:dyDescent="0.25">
      <c r="A1378">
        <v>20220916</v>
      </c>
      <c r="B1378" t="s">
        <v>771</v>
      </c>
      <c r="C1378" t="s">
        <v>285</v>
      </c>
      <c r="D1378" t="s">
        <v>214</v>
      </c>
      <c r="E1378" s="35">
        <v>0.999</v>
      </c>
      <c r="F1378" s="35">
        <v>1.498</v>
      </c>
      <c r="G1378" s="35">
        <v>4200</v>
      </c>
    </row>
    <row r="1379" spans="1:7" x14ac:dyDescent="0.25">
      <c r="A1379">
        <v>20220916</v>
      </c>
      <c r="B1379" t="s">
        <v>771</v>
      </c>
      <c r="C1379" t="s">
        <v>285</v>
      </c>
      <c r="D1379" t="s">
        <v>234</v>
      </c>
      <c r="E1379" s="35">
        <v>0.999</v>
      </c>
      <c r="F1379" s="35">
        <v>1.498</v>
      </c>
      <c r="G1379" s="35">
        <v>4000</v>
      </c>
    </row>
    <row r="1380" spans="1:7" x14ac:dyDescent="0.25">
      <c r="A1380">
        <v>20220916</v>
      </c>
      <c r="B1380" t="s">
        <v>771</v>
      </c>
      <c r="C1380" t="s">
        <v>285</v>
      </c>
      <c r="D1380" t="s">
        <v>243</v>
      </c>
      <c r="E1380" s="35">
        <v>0.999</v>
      </c>
      <c r="F1380" s="35">
        <v>1.498</v>
      </c>
      <c r="G1380" s="35">
        <v>3800</v>
      </c>
    </row>
    <row r="1381" spans="1:7" x14ac:dyDescent="0.25">
      <c r="A1381">
        <v>20220916</v>
      </c>
      <c r="B1381" t="s">
        <v>771</v>
      </c>
      <c r="C1381" t="s">
        <v>285</v>
      </c>
      <c r="D1381" t="s">
        <v>251</v>
      </c>
      <c r="E1381" s="35">
        <v>0.999</v>
      </c>
      <c r="F1381" s="35">
        <v>1.498</v>
      </c>
      <c r="G1381" s="35">
        <v>3500</v>
      </c>
    </row>
    <row r="1382" spans="1:7" x14ac:dyDescent="0.25">
      <c r="A1382">
        <v>20220916</v>
      </c>
      <c r="B1382" t="s">
        <v>771</v>
      </c>
      <c r="C1382" t="s">
        <v>285</v>
      </c>
      <c r="D1382" t="s">
        <v>259</v>
      </c>
      <c r="E1382" s="35">
        <v>0.999</v>
      </c>
      <c r="F1382" s="35">
        <v>1.498</v>
      </c>
      <c r="G1382" s="35">
        <v>3300</v>
      </c>
    </row>
    <row r="1383" spans="1:7" x14ac:dyDescent="0.25">
      <c r="A1383">
        <v>20220916</v>
      </c>
      <c r="B1383" t="s">
        <v>771</v>
      </c>
      <c r="C1383" t="s">
        <v>285</v>
      </c>
      <c r="D1383" t="s">
        <v>266</v>
      </c>
      <c r="E1383" s="35">
        <v>0.999</v>
      </c>
      <c r="F1383" s="35">
        <v>1.498</v>
      </c>
      <c r="G1383" s="35">
        <v>2900</v>
      </c>
    </row>
    <row r="1384" spans="1:7" x14ac:dyDescent="0.25">
      <c r="A1384">
        <v>20220916</v>
      </c>
      <c r="B1384" t="s">
        <v>771</v>
      </c>
      <c r="C1384" t="s">
        <v>285</v>
      </c>
      <c r="D1384" t="s">
        <v>274</v>
      </c>
      <c r="E1384" s="35">
        <v>0.999</v>
      </c>
      <c r="F1384" s="35">
        <v>1.498</v>
      </c>
      <c r="G1384" s="35">
        <v>2700</v>
      </c>
    </row>
    <row r="1385" spans="1:7" x14ac:dyDescent="0.25">
      <c r="A1385">
        <v>20220916</v>
      </c>
      <c r="B1385" t="s">
        <v>771</v>
      </c>
      <c r="C1385" t="s">
        <v>285</v>
      </c>
      <c r="D1385" t="s">
        <v>280</v>
      </c>
      <c r="E1385" s="35">
        <v>0.999</v>
      </c>
      <c r="F1385" s="35">
        <v>1.498</v>
      </c>
      <c r="G1385" s="35">
        <v>2600</v>
      </c>
    </row>
    <row r="1386" spans="1:7" x14ac:dyDescent="0.25">
      <c r="A1386">
        <v>20220916</v>
      </c>
      <c r="B1386" t="s">
        <v>771</v>
      </c>
      <c r="C1386" t="s">
        <v>285</v>
      </c>
      <c r="D1386" t="s">
        <v>286</v>
      </c>
      <c r="E1386" s="35">
        <v>0.999</v>
      </c>
      <c r="F1386" s="35">
        <v>1.498</v>
      </c>
      <c r="G1386" s="35">
        <v>1600</v>
      </c>
    </row>
    <row r="1387" spans="1:7" x14ac:dyDescent="0.25">
      <c r="A1387">
        <v>20220916</v>
      </c>
      <c r="B1387" t="s">
        <v>771</v>
      </c>
      <c r="C1387" t="s">
        <v>285</v>
      </c>
      <c r="D1387" t="s">
        <v>290</v>
      </c>
      <c r="E1387" s="35">
        <v>0.999</v>
      </c>
      <c r="F1387" s="35">
        <v>1.498</v>
      </c>
      <c r="G1387" s="35">
        <v>1000</v>
      </c>
    </row>
    <row r="1388" spans="1:7" x14ac:dyDescent="0.25">
      <c r="A1388">
        <v>20220916</v>
      </c>
      <c r="B1388" t="s">
        <v>771</v>
      </c>
      <c r="C1388" t="s">
        <v>186</v>
      </c>
      <c r="D1388" t="s">
        <v>187</v>
      </c>
      <c r="E1388" s="35">
        <v>1.4990000000000001</v>
      </c>
      <c r="F1388" s="35">
        <v>1.998</v>
      </c>
      <c r="G1388" s="35">
        <v>28400</v>
      </c>
    </row>
    <row r="1389" spans="1:7" x14ac:dyDescent="0.25">
      <c r="A1389">
        <v>20220916</v>
      </c>
      <c r="B1389" t="s">
        <v>771</v>
      </c>
      <c r="C1389" t="s">
        <v>186</v>
      </c>
      <c r="D1389" t="s">
        <v>214</v>
      </c>
      <c r="E1389" s="35">
        <v>1.4990000000000001</v>
      </c>
      <c r="F1389" s="35">
        <v>1.998</v>
      </c>
      <c r="G1389" s="35">
        <v>23800</v>
      </c>
    </row>
    <row r="1390" spans="1:7" x14ac:dyDescent="0.25">
      <c r="A1390">
        <v>20220916</v>
      </c>
      <c r="B1390" t="s">
        <v>771</v>
      </c>
      <c r="C1390" t="s">
        <v>186</v>
      </c>
      <c r="D1390" t="s">
        <v>234</v>
      </c>
      <c r="E1390" s="35">
        <v>1.4990000000000001</v>
      </c>
      <c r="F1390" s="35">
        <v>1.998</v>
      </c>
      <c r="G1390" s="35">
        <v>20700</v>
      </c>
    </row>
    <row r="1391" spans="1:7" x14ac:dyDescent="0.25">
      <c r="A1391">
        <v>20220916</v>
      </c>
      <c r="B1391" t="s">
        <v>771</v>
      </c>
      <c r="C1391" t="s">
        <v>186</v>
      </c>
      <c r="D1391" t="s">
        <v>243</v>
      </c>
      <c r="E1391" s="35">
        <v>1.4990000000000001</v>
      </c>
      <c r="F1391" s="35">
        <v>1.998</v>
      </c>
      <c r="G1391" s="35">
        <v>18500</v>
      </c>
    </row>
    <row r="1392" spans="1:7" x14ac:dyDescent="0.25">
      <c r="A1392">
        <v>20220916</v>
      </c>
      <c r="B1392" t="s">
        <v>771</v>
      </c>
      <c r="C1392" t="s">
        <v>186</v>
      </c>
      <c r="D1392" t="s">
        <v>251</v>
      </c>
      <c r="E1392" s="35">
        <v>1.4990000000000001</v>
      </c>
      <c r="F1392" s="35">
        <v>1.998</v>
      </c>
      <c r="G1392" s="35">
        <v>16100</v>
      </c>
    </row>
    <row r="1393" spans="1:7" x14ac:dyDescent="0.25">
      <c r="A1393">
        <v>20220916</v>
      </c>
      <c r="B1393" t="s">
        <v>771</v>
      </c>
      <c r="C1393" t="s">
        <v>186</v>
      </c>
      <c r="D1393" t="s">
        <v>259</v>
      </c>
      <c r="E1393" s="35">
        <v>1.4990000000000001</v>
      </c>
      <c r="F1393" s="35">
        <v>1.998</v>
      </c>
      <c r="G1393" s="35">
        <v>13100</v>
      </c>
    </row>
    <row r="1394" spans="1:7" x14ac:dyDescent="0.25">
      <c r="A1394">
        <v>20220916</v>
      </c>
      <c r="B1394" t="s">
        <v>771</v>
      </c>
      <c r="C1394" t="s">
        <v>186</v>
      </c>
      <c r="D1394" t="s">
        <v>266</v>
      </c>
      <c r="E1394" s="35">
        <v>1.4990000000000001</v>
      </c>
      <c r="F1394" s="35">
        <v>1.998</v>
      </c>
      <c r="G1394" s="35">
        <v>11000</v>
      </c>
    </row>
    <row r="1395" spans="1:7" x14ac:dyDescent="0.25">
      <c r="A1395">
        <v>20220916</v>
      </c>
      <c r="B1395" t="s">
        <v>771</v>
      </c>
      <c r="C1395" t="s">
        <v>186</v>
      </c>
      <c r="D1395" t="s">
        <v>274</v>
      </c>
      <c r="E1395" s="35">
        <v>1.4990000000000001</v>
      </c>
      <c r="F1395" s="35">
        <v>1.998</v>
      </c>
      <c r="G1395" s="35">
        <v>9000</v>
      </c>
    </row>
    <row r="1396" spans="1:7" x14ac:dyDescent="0.25">
      <c r="A1396">
        <v>20220916</v>
      </c>
      <c r="B1396" t="s">
        <v>771</v>
      </c>
      <c r="C1396" t="s">
        <v>186</v>
      </c>
      <c r="D1396" t="s">
        <v>280</v>
      </c>
      <c r="E1396" s="35">
        <v>1.4990000000000001</v>
      </c>
      <c r="F1396" s="35">
        <v>1.998</v>
      </c>
      <c r="G1396" s="35">
        <v>7500</v>
      </c>
    </row>
    <row r="1397" spans="1:7" x14ac:dyDescent="0.25">
      <c r="A1397">
        <v>20220916</v>
      </c>
      <c r="B1397" t="s">
        <v>771</v>
      </c>
      <c r="C1397" t="s">
        <v>186</v>
      </c>
      <c r="D1397" t="s">
        <v>286</v>
      </c>
      <c r="E1397" s="35">
        <v>1.4990000000000001</v>
      </c>
      <c r="F1397" s="35">
        <v>1.998</v>
      </c>
      <c r="G1397" s="35">
        <v>3600</v>
      </c>
    </row>
    <row r="1398" spans="1:7" x14ac:dyDescent="0.25">
      <c r="A1398">
        <v>20220916</v>
      </c>
      <c r="B1398" t="s">
        <v>771</v>
      </c>
      <c r="C1398" t="s">
        <v>186</v>
      </c>
      <c r="D1398" t="s">
        <v>290</v>
      </c>
      <c r="E1398" s="35">
        <v>1.4990000000000001</v>
      </c>
      <c r="F1398" s="35">
        <v>1.998</v>
      </c>
      <c r="G1398" s="35">
        <v>1800</v>
      </c>
    </row>
    <row r="1399" spans="1:7" x14ac:dyDescent="0.25">
      <c r="A1399">
        <v>20220916</v>
      </c>
      <c r="B1399" t="s">
        <v>771</v>
      </c>
      <c r="C1399" t="s">
        <v>213</v>
      </c>
      <c r="D1399" t="s">
        <v>187</v>
      </c>
      <c r="E1399" s="35">
        <v>1.4990000000000001</v>
      </c>
      <c r="F1399" s="35">
        <v>1.998</v>
      </c>
      <c r="G1399" s="35">
        <v>24900</v>
      </c>
    </row>
    <row r="1400" spans="1:7" x14ac:dyDescent="0.25">
      <c r="A1400">
        <v>20220916</v>
      </c>
      <c r="B1400" t="s">
        <v>771</v>
      </c>
      <c r="C1400" t="s">
        <v>213</v>
      </c>
      <c r="D1400" t="s">
        <v>214</v>
      </c>
      <c r="E1400" s="35">
        <v>1.4990000000000001</v>
      </c>
      <c r="F1400" s="35">
        <v>1.998</v>
      </c>
      <c r="G1400" s="35">
        <v>21800</v>
      </c>
    </row>
    <row r="1401" spans="1:7" x14ac:dyDescent="0.25">
      <c r="A1401">
        <v>20220916</v>
      </c>
      <c r="B1401" t="s">
        <v>771</v>
      </c>
      <c r="C1401" t="s">
        <v>213</v>
      </c>
      <c r="D1401" t="s">
        <v>234</v>
      </c>
      <c r="E1401" s="35">
        <v>1.4990000000000001</v>
      </c>
      <c r="F1401" s="35">
        <v>1.998</v>
      </c>
      <c r="G1401" s="35">
        <v>19300</v>
      </c>
    </row>
    <row r="1402" spans="1:7" x14ac:dyDescent="0.25">
      <c r="A1402">
        <v>20220916</v>
      </c>
      <c r="B1402" t="s">
        <v>771</v>
      </c>
      <c r="C1402" t="s">
        <v>213</v>
      </c>
      <c r="D1402" t="s">
        <v>243</v>
      </c>
      <c r="E1402" s="35">
        <v>1.4990000000000001</v>
      </c>
      <c r="F1402" s="35">
        <v>1.998</v>
      </c>
      <c r="G1402" s="35">
        <v>17200</v>
      </c>
    </row>
    <row r="1403" spans="1:7" x14ac:dyDescent="0.25">
      <c r="A1403">
        <v>20220916</v>
      </c>
      <c r="B1403" t="s">
        <v>771</v>
      </c>
      <c r="C1403" t="s">
        <v>213</v>
      </c>
      <c r="D1403" t="s">
        <v>251</v>
      </c>
      <c r="E1403" s="35">
        <v>1.4990000000000001</v>
      </c>
      <c r="F1403" s="35">
        <v>1.998</v>
      </c>
      <c r="G1403" s="35">
        <v>15000</v>
      </c>
    </row>
    <row r="1404" spans="1:7" x14ac:dyDescent="0.25">
      <c r="A1404">
        <v>20220916</v>
      </c>
      <c r="B1404" t="s">
        <v>771</v>
      </c>
      <c r="C1404" t="s">
        <v>213</v>
      </c>
      <c r="D1404" t="s">
        <v>259</v>
      </c>
      <c r="E1404" s="35">
        <v>1.4990000000000001</v>
      </c>
      <c r="F1404" s="35">
        <v>1.998</v>
      </c>
      <c r="G1404" s="35">
        <v>12300</v>
      </c>
    </row>
    <row r="1405" spans="1:7" x14ac:dyDescent="0.25">
      <c r="A1405">
        <v>20220916</v>
      </c>
      <c r="B1405" t="s">
        <v>771</v>
      </c>
      <c r="C1405" t="s">
        <v>213</v>
      </c>
      <c r="D1405" t="s">
        <v>266</v>
      </c>
      <c r="E1405" s="35">
        <v>1.4990000000000001</v>
      </c>
      <c r="F1405" s="35">
        <v>1.998</v>
      </c>
      <c r="G1405" s="35">
        <v>10300</v>
      </c>
    </row>
    <row r="1406" spans="1:7" x14ac:dyDescent="0.25">
      <c r="A1406">
        <v>20220916</v>
      </c>
      <c r="B1406" t="s">
        <v>771</v>
      </c>
      <c r="C1406" t="s">
        <v>213</v>
      </c>
      <c r="D1406" t="s">
        <v>274</v>
      </c>
      <c r="E1406" s="35">
        <v>1.4990000000000001</v>
      </c>
      <c r="F1406" s="35">
        <v>1.998</v>
      </c>
      <c r="G1406" s="35">
        <v>8400</v>
      </c>
    </row>
    <row r="1407" spans="1:7" x14ac:dyDescent="0.25">
      <c r="A1407">
        <v>20220916</v>
      </c>
      <c r="B1407" t="s">
        <v>771</v>
      </c>
      <c r="C1407" t="s">
        <v>213</v>
      </c>
      <c r="D1407" t="s">
        <v>280</v>
      </c>
      <c r="E1407" s="35">
        <v>1.4990000000000001</v>
      </c>
      <c r="F1407" s="35">
        <v>1.998</v>
      </c>
      <c r="G1407" s="35">
        <v>7000</v>
      </c>
    </row>
    <row r="1408" spans="1:7" x14ac:dyDescent="0.25">
      <c r="A1408">
        <v>20220916</v>
      </c>
      <c r="B1408" t="s">
        <v>771</v>
      </c>
      <c r="C1408" t="s">
        <v>213</v>
      </c>
      <c r="D1408" t="s">
        <v>286</v>
      </c>
      <c r="E1408" s="35">
        <v>1.4990000000000001</v>
      </c>
      <c r="F1408" s="35">
        <v>1.998</v>
      </c>
      <c r="G1408" s="35">
        <v>3400</v>
      </c>
    </row>
    <row r="1409" spans="1:7" x14ac:dyDescent="0.25">
      <c r="A1409">
        <v>20220916</v>
      </c>
      <c r="B1409" t="s">
        <v>771</v>
      </c>
      <c r="C1409" t="s">
        <v>213</v>
      </c>
      <c r="D1409" t="s">
        <v>290</v>
      </c>
      <c r="E1409" s="35">
        <v>1.4990000000000001</v>
      </c>
      <c r="F1409" s="35">
        <v>1.998</v>
      </c>
      <c r="G1409" s="35">
        <v>1700</v>
      </c>
    </row>
    <row r="1410" spans="1:7" x14ac:dyDescent="0.25">
      <c r="A1410">
        <v>20220916</v>
      </c>
      <c r="B1410" t="s">
        <v>771</v>
      </c>
      <c r="C1410" t="s">
        <v>233</v>
      </c>
      <c r="D1410" t="s">
        <v>187</v>
      </c>
      <c r="E1410" s="35">
        <v>1.4990000000000001</v>
      </c>
      <c r="F1410" s="35">
        <v>1.998</v>
      </c>
      <c r="G1410" s="35">
        <v>22000</v>
      </c>
    </row>
    <row r="1411" spans="1:7" x14ac:dyDescent="0.25">
      <c r="A1411">
        <v>20220916</v>
      </c>
      <c r="B1411" t="s">
        <v>771</v>
      </c>
      <c r="C1411" t="s">
        <v>233</v>
      </c>
      <c r="D1411" t="s">
        <v>214</v>
      </c>
      <c r="E1411" s="35">
        <v>1.4990000000000001</v>
      </c>
      <c r="F1411" s="35">
        <v>1.998</v>
      </c>
      <c r="G1411" s="35">
        <v>19400</v>
      </c>
    </row>
    <row r="1412" spans="1:7" x14ac:dyDescent="0.25">
      <c r="A1412">
        <v>20220916</v>
      </c>
      <c r="B1412" t="s">
        <v>771</v>
      </c>
      <c r="C1412" t="s">
        <v>233</v>
      </c>
      <c r="D1412" t="s">
        <v>234</v>
      </c>
      <c r="E1412" s="35">
        <v>1.4990000000000001</v>
      </c>
      <c r="F1412" s="35">
        <v>1.998</v>
      </c>
      <c r="G1412" s="35">
        <v>17300</v>
      </c>
    </row>
    <row r="1413" spans="1:7" x14ac:dyDescent="0.25">
      <c r="A1413">
        <v>20220916</v>
      </c>
      <c r="B1413" t="s">
        <v>771</v>
      </c>
      <c r="C1413" t="s">
        <v>233</v>
      </c>
      <c r="D1413" t="s">
        <v>243</v>
      </c>
      <c r="E1413" s="35">
        <v>1.4990000000000001</v>
      </c>
      <c r="F1413" s="35">
        <v>1.998</v>
      </c>
      <c r="G1413" s="35">
        <v>15700</v>
      </c>
    </row>
    <row r="1414" spans="1:7" x14ac:dyDescent="0.25">
      <c r="A1414">
        <v>20220916</v>
      </c>
      <c r="B1414" t="s">
        <v>771</v>
      </c>
      <c r="C1414" t="s">
        <v>233</v>
      </c>
      <c r="D1414" t="s">
        <v>251</v>
      </c>
      <c r="E1414" s="35">
        <v>1.4990000000000001</v>
      </c>
      <c r="F1414" s="35">
        <v>1.998</v>
      </c>
      <c r="G1414" s="35">
        <v>14100</v>
      </c>
    </row>
    <row r="1415" spans="1:7" x14ac:dyDescent="0.25">
      <c r="A1415">
        <v>20220916</v>
      </c>
      <c r="B1415" t="s">
        <v>771</v>
      </c>
      <c r="C1415" t="s">
        <v>233</v>
      </c>
      <c r="D1415" t="s">
        <v>259</v>
      </c>
      <c r="E1415" s="35">
        <v>1.4990000000000001</v>
      </c>
      <c r="F1415" s="35">
        <v>1.998</v>
      </c>
      <c r="G1415" s="35">
        <v>11600</v>
      </c>
    </row>
    <row r="1416" spans="1:7" x14ac:dyDescent="0.25">
      <c r="A1416">
        <v>20220916</v>
      </c>
      <c r="B1416" t="s">
        <v>771</v>
      </c>
      <c r="C1416" t="s">
        <v>233</v>
      </c>
      <c r="D1416" t="s">
        <v>266</v>
      </c>
      <c r="E1416" s="35">
        <v>1.4990000000000001</v>
      </c>
      <c r="F1416" s="35">
        <v>1.998</v>
      </c>
      <c r="G1416" s="35">
        <v>9600</v>
      </c>
    </row>
    <row r="1417" spans="1:7" x14ac:dyDescent="0.25">
      <c r="A1417">
        <v>20220916</v>
      </c>
      <c r="B1417" t="s">
        <v>771</v>
      </c>
      <c r="C1417" t="s">
        <v>233</v>
      </c>
      <c r="D1417" t="s">
        <v>274</v>
      </c>
      <c r="E1417" s="35">
        <v>1.4990000000000001</v>
      </c>
      <c r="F1417" s="35">
        <v>1.998</v>
      </c>
      <c r="G1417" s="35">
        <v>8000</v>
      </c>
    </row>
    <row r="1418" spans="1:7" x14ac:dyDescent="0.25">
      <c r="A1418">
        <v>20220916</v>
      </c>
      <c r="B1418" t="s">
        <v>771</v>
      </c>
      <c r="C1418" t="s">
        <v>233</v>
      </c>
      <c r="D1418" t="s">
        <v>280</v>
      </c>
      <c r="E1418" s="35">
        <v>1.4990000000000001</v>
      </c>
      <c r="F1418" s="35">
        <v>1.998</v>
      </c>
      <c r="G1418" s="35">
        <v>6700</v>
      </c>
    </row>
    <row r="1419" spans="1:7" x14ac:dyDescent="0.25">
      <c r="A1419">
        <v>20220916</v>
      </c>
      <c r="B1419" t="s">
        <v>771</v>
      </c>
      <c r="C1419" t="s">
        <v>233</v>
      </c>
      <c r="D1419" t="s">
        <v>286</v>
      </c>
      <c r="E1419" s="35">
        <v>1.4990000000000001</v>
      </c>
      <c r="F1419" s="35">
        <v>1.998</v>
      </c>
      <c r="G1419" s="35">
        <v>3300</v>
      </c>
    </row>
    <row r="1420" spans="1:7" x14ac:dyDescent="0.25">
      <c r="A1420">
        <v>20220916</v>
      </c>
      <c r="B1420" t="s">
        <v>771</v>
      </c>
      <c r="C1420" t="s">
        <v>233</v>
      </c>
      <c r="D1420" t="s">
        <v>290</v>
      </c>
      <c r="E1420" s="35">
        <v>1.4990000000000001</v>
      </c>
      <c r="F1420" s="35">
        <v>1.998</v>
      </c>
      <c r="G1420" s="35">
        <v>1600</v>
      </c>
    </row>
    <row r="1421" spans="1:7" x14ac:dyDescent="0.25">
      <c r="A1421">
        <v>20220916</v>
      </c>
      <c r="B1421" t="s">
        <v>771</v>
      </c>
      <c r="C1421" t="s">
        <v>215</v>
      </c>
      <c r="D1421" t="s">
        <v>187</v>
      </c>
      <c r="E1421" s="35">
        <v>1.4990000000000001</v>
      </c>
      <c r="F1421" s="35">
        <v>1.998</v>
      </c>
      <c r="G1421" s="35">
        <v>18200</v>
      </c>
    </row>
    <row r="1422" spans="1:7" x14ac:dyDescent="0.25">
      <c r="A1422">
        <v>20220916</v>
      </c>
      <c r="B1422" t="s">
        <v>771</v>
      </c>
      <c r="C1422" t="s">
        <v>215</v>
      </c>
      <c r="D1422" t="s">
        <v>214</v>
      </c>
      <c r="E1422" s="35">
        <v>1.4990000000000001</v>
      </c>
      <c r="F1422" s="35">
        <v>1.998</v>
      </c>
      <c r="G1422" s="35">
        <v>16500</v>
      </c>
    </row>
    <row r="1423" spans="1:7" x14ac:dyDescent="0.25">
      <c r="A1423">
        <v>20220916</v>
      </c>
      <c r="B1423" t="s">
        <v>771</v>
      </c>
      <c r="C1423" t="s">
        <v>215</v>
      </c>
      <c r="D1423" t="s">
        <v>234</v>
      </c>
      <c r="E1423" s="35">
        <v>1.4990000000000001</v>
      </c>
      <c r="F1423" s="35">
        <v>1.998</v>
      </c>
      <c r="G1423" s="35">
        <v>15000</v>
      </c>
    </row>
    <row r="1424" spans="1:7" x14ac:dyDescent="0.25">
      <c r="A1424">
        <v>20220916</v>
      </c>
      <c r="B1424" t="s">
        <v>771</v>
      </c>
      <c r="C1424" t="s">
        <v>215</v>
      </c>
      <c r="D1424" t="s">
        <v>243</v>
      </c>
      <c r="E1424" s="35">
        <v>1.4990000000000001</v>
      </c>
      <c r="F1424" s="35">
        <v>1.998</v>
      </c>
      <c r="G1424" s="35">
        <v>13900</v>
      </c>
    </row>
    <row r="1425" spans="1:7" x14ac:dyDescent="0.25">
      <c r="A1425">
        <v>20220916</v>
      </c>
      <c r="B1425" t="s">
        <v>771</v>
      </c>
      <c r="C1425" t="s">
        <v>215</v>
      </c>
      <c r="D1425" t="s">
        <v>251</v>
      </c>
      <c r="E1425" s="35">
        <v>1.4990000000000001</v>
      </c>
      <c r="F1425" s="35">
        <v>1.998</v>
      </c>
      <c r="G1425" s="35">
        <v>12700</v>
      </c>
    </row>
    <row r="1426" spans="1:7" x14ac:dyDescent="0.25">
      <c r="A1426">
        <v>20220916</v>
      </c>
      <c r="B1426" t="s">
        <v>771</v>
      </c>
      <c r="C1426" t="s">
        <v>215</v>
      </c>
      <c r="D1426" t="s">
        <v>259</v>
      </c>
      <c r="E1426" s="35">
        <v>1.4990000000000001</v>
      </c>
      <c r="F1426" s="35">
        <v>1.998</v>
      </c>
      <c r="G1426" s="35">
        <v>10900</v>
      </c>
    </row>
    <row r="1427" spans="1:7" x14ac:dyDescent="0.25">
      <c r="A1427">
        <v>20220916</v>
      </c>
      <c r="B1427" t="s">
        <v>771</v>
      </c>
      <c r="C1427" t="s">
        <v>215</v>
      </c>
      <c r="D1427" t="s">
        <v>266</v>
      </c>
      <c r="E1427" s="35">
        <v>1.4990000000000001</v>
      </c>
      <c r="F1427" s="35">
        <v>1.998</v>
      </c>
      <c r="G1427" s="35">
        <v>9000</v>
      </c>
    </row>
    <row r="1428" spans="1:7" x14ac:dyDescent="0.25">
      <c r="A1428">
        <v>20220916</v>
      </c>
      <c r="B1428" t="s">
        <v>771</v>
      </c>
      <c r="C1428" t="s">
        <v>215</v>
      </c>
      <c r="D1428" t="s">
        <v>274</v>
      </c>
      <c r="E1428" s="35">
        <v>1.4990000000000001</v>
      </c>
      <c r="F1428" s="35">
        <v>1.998</v>
      </c>
      <c r="G1428" s="35">
        <v>7700</v>
      </c>
    </row>
    <row r="1429" spans="1:7" x14ac:dyDescent="0.25">
      <c r="A1429">
        <v>20220916</v>
      </c>
      <c r="B1429" t="s">
        <v>771</v>
      </c>
      <c r="C1429" t="s">
        <v>215</v>
      </c>
      <c r="D1429" t="s">
        <v>280</v>
      </c>
      <c r="E1429" s="35">
        <v>1.4990000000000001</v>
      </c>
      <c r="F1429" s="35">
        <v>1.998</v>
      </c>
      <c r="G1429" s="35">
        <v>6400</v>
      </c>
    </row>
    <row r="1430" spans="1:7" x14ac:dyDescent="0.25">
      <c r="A1430">
        <v>20220916</v>
      </c>
      <c r="B1430" t="s">
        <v>771</v>
      </c>
      <c r="C1430" t="s">
        <v>215</v>
      </c>
      <c r="D1430" t="s">
        <v>286</v>
      </c>
      <c r="E1430" s="35">
        <v>1.4990000000000001</v>
      </c>
      <c r="F1430" s="35">
        <v>1.998</v>
      </c>
      <c r="G1430" s="35">
        <v>3100</v>
      </c>
    </row>
    <row r="1431" spans="1:7" x14ac:dyDescent="0.25">
      <c r="A1431">
        <v>20220916</v>
      </c>
      <c r="B1431" t="s">
        <v>771</v>
      </c>
      <c r="C1431" t="s">
        <v>215</v>
      </c>
      <c r="D1431" t="s">
        <v>290</v>
      </c>
      <c r="E1431" s="35">
        <v>1.4990000000000001</v>
      </c>
      <c r="F1431" s="35">
        <v>1.998</v>
      </c>
      <c r="G1431" s="35">
        <v>1500</v>
      </c>
    </row>
    <row r="1432" spans="1:7" x14ac:dyDescent="0.25">
      <c r="A1432">
        <v>20220916</v>
      </c>
      <c r="B1432" t="s">
        <v>771</v>
      </c>
      <c r="C1432" t="s">
        <v>250</v>
      </c>
      <c r="D1432" t="s">
        <v>187</v>
      </c>
      <c r="E1432" s="35">
        <v>1.4990000000000001</v>
      </c>
      <c r="F1432" s="35">
        <v>1.998</v>
      </c>
      <c r="G1432" s="35">
        <v>14900</v>
      </c>
    </row>
    <row r="1433" spans="1:7" x14ac:dyDescent="0.25">
      <c r="A1433">
        <v>20220916</v>
      </c>
      <c r="B1433" t="s">
        <v>771</v>
      </c>
      <c r="C1433" t="s">
        <v>250</v>
      </c>
      <c r="D1433" t="s">
        <v>214</v>
      </c>
      <c r="E1433" s="35">
        <v>1.4990000000000001</v>
      </c>
      <c r="F1433" s="35">
        <v>1.998</v>
      </c>
      <c r="G1433" s="35">
        <v>14000</v>
      </c>
    </row>
    <row r="1434" spans="1:7" x14ac:dyDescent="0.25">
      <c r="A1434">
        <v>20220916</v>
      </c>
      <c r="B1434" t="s">
        <v>771</v>
      </c>
      <c r="C1434" t="s">
        <v>250</v>
      </c>
      <c r="D1434" t="s">
        <v>234</v>
      </c>
      <c r="E1434" s="35">
        <v>1.4990000000000001</v>
      </c>
      <c r="F1434" s="35">
        <v>1.998</v>
      </c>
      <c r="G1434" s="35">
        <v>12900</v>
      </c>
    </row>
    <row r="1435" spans="1:7" x14ac:dyDescent="0.25">
      <c r="A1435">
        <v>20220916</v>
      </c>
      <c r="B1435" t="s">
        <v>771</v>
      </c>
      <c r="C1435" t="s">
        <v>250</v>
      </c>
      <c r="D1435" t="s">
        <v>243</v>
      </c>
      <c r="E1435" s="35">
        <v>1.4990000000000001</v>
      </c>
      <c r="F1435" s="35">
        <v>1.998</v>
      </c>
      <c r="G1435" s="35">
        <v>12200</v>
      </c>
    </row>
    <row r="1436" spans="1:7" x14ac:dyDescent="0.25">
      <c r="A1436">
        <v>20220916</v>
      </c>
      <c r="B1436" t="s">
        <v>771</v>
      </c>
      <c r="C1436" t="s">
        <v>250</v>
      </c>
      <c r="D1436" t="s">
        <v>251</v>
      </c>
      <c r="E1436" s="35">
        <v>1.4990000000000001</v>
      </c>
      <c r="F1436" s="35">
        <v>1.998</v>
      </c>
      <c r="G1436" s="35">
        <v>11300</v>
      </c>
    </row>
    <row r="1437" spans="1:7" x14ac:dyDescent="0.25">
      <c r="A1437">
        <v>20220916</v>
      </c>
      <c r="B1437" t="s">
        <v>771</v>
      </c>
      <c r="C1437" t="s">
        <v>250</v>
      </c>
      <c r="D1437" t="s">
        <v>259</v>
      </c>
      <c r="E1437" s="35">
        <v>1.4990000000000001</v>
      </c>
      <c r="F1437" s="35">
        <v>1.998</v>
      </c>
      <c r="G1437" s="35">
        <v>10300</v>
      </c>
    </row>
    <row r="1438" spans="1:7" x14ac:dyDescent="0.25">
      <c r="A1438">
        <v>20220916</v>
      </c>
      <c r="B1438" t="s">
        <v>771</v>
      </c>
      <c r="C1438" t="s">
        <v>250</v>
      </c>
      <c r="D1438" t="s">
        <v>266</v>
      </c>
      <c r="E1438" s="35">
        <v>1.4990000000000001</v>
      </c>
      <c r="F1438" s="35">
        <v>1.998</v>
      </c>
      <c r="G1438" s="35">
        <v>8500</v>
      </c>
    </row>
    <row r="1439" spans="1:7" x14ac:dyDescent="0.25">
      <c r="A1439">
        <v>20220916</v>
      </c>
      <c r="B1439" t="s">
        <v>771</v>
      </c>
      <c r="C1439" t="s">
        <v>250</v>
      </c>
      <c r="D1439" t="s">
        <v>274</v>
      </c>
      <c r="E1439" s="35">
        <v>1.4990000000000001</v>
      </c>
      <c r="F1439" s="35">
        <v>1.998</v>
      </c>
      <c r="G1439" s="35">
        <v>7200</v>
      </c>
    </row>
    <row r="1440" spans="1:7" x14ac:dyDescent="0.25">
      <c r="A1440">
        <v>20220916</v>
      </c>
      <c r="B1440" t="s">
        <v>771</v>
      </c>
      <c r="C1440" t="s">
        <v>250</v>
      </c>
      <c r="D1440" t="s">
        <v>280</v>
      </c>
      <c r="E1440" s="35">
        <v>1.4990000000000001</v>
      </c>
      <c r="F1440" s="35">
        <v>1.998</v>
      </c>
      <c r="G1440" s="35">
        <v>6000</v>
      </c>
    </row>
    <row r="1441" spans="1:7" x14ac:dyDescent="0.25">
      <c r="A1441">
        <v>20220916</v>
      </c>
      <c r="B1441" t="s">
        <v>771</v>
      </c>
      <c r="C1441" t="s">
        <v>250</v>
      </c>
      <c r="D1441" t="s">
        <v>286</v>
      </c>
      <c r="E1441" s="35">
        <v>1.4990000000000001</v>
      </c>
      <c r="F1441" s="35">
        <v>1.998</v>
      </c>
      <c r="G1441" s="35">
        <v>3000</v>
      </c>
    </row>
    <row r="1442" spans="1:7" x14ac:dyDescent="0.25">
      <c r="A1442">
        <v>20220916</v>
      </c>
      <c r="B1442" t="s">
        <v>771</v>
      </c>
      <c r="C1442" t="s">
        <v>250</v>
      </c>
      <c r="D1442" t="s">
        <v>290</v>
      </c>
      <c r="E1442" s="35">
        <v>1.4990000000000001</v>
      </c>
      <c r="F1442" s="35">
        <v>1.998</v>
      </c>
      <c r="G1442" s="35">
        <v>1500</v>
      </c>
    </row>
    <row r="1443" spans="1:7" x14ac:dyDescent="0.25">
      <c r="A1443">
        <v>20220916</v>
      </c>
      <c r="B1443" t="s">
        <v>771</v>
      </c>
      <c r="C1443" t="s">
        <v>258</v>
      </c>
      <c r="D1443" t="s">
        <v>187</v>
      </c>
      <c r="E1443" s="35">
        <v>1.4990000000000001</v>
      </c>
      <c r="F1443" s="35">
        <v>1.998</v>
      </c>
      <c r="G1443" s="35">
        <v>12400</v>
      </c>
    </row>
    <row r="1444" spans="1:7" x14ac:dyDescent="0.25">
      <c r="A1444">
        <v>20220916</v>
      </c>
      <c r="B1444" t="s">
        <v>771</v>
      </c>
      <c r="C1444" t="s">
        <v>258</v>
      </c>
      <c r="D1444" t="s">
        <v>214</v>
      </c>
      <c r="E1444" s="35">
        <v>1.4990000000000001</v>
      </c>
      <c r="F1444" s="35">
        <v>1.998</v>
      </c>
      <c r="G1444" s="35">
        <v>11700</v>
      </c>
    </row>
    <row r="1445" spans="1:7" x14ac:dyDescent="0.25">
      <c r="A1445">
        <v>20220916</v>
      </c>
      <c r="B1445" t="s">
        <v>771</v>
      </c>
      <c r="C1445" t="s">
        <v>258</v>
      </c>
      <c r="D1445" t="s">
        <v>234</v>
      </c>
      <c r="E1445" s="35">
        <v>1.4990000000000001</v>
      </c>
      <c r="F1445" s="35">
        <v>1.998</v>
      </c>
      <c r="G1445" s="35">
        <v>10800</v>
      </c>
    </row>
    <row r="1446" spans="1:7" x14ac:dyDescent="0.25">
      <c r="A1446">
        <v>20220916</v>
      </c>
      <c r="B1446" t="s">
        <v>771</v>
      </c>
      <c r="C1446" t="s">
        <v>258</v>
      </c>
      <c r="D1446" t="s">
        <v>243</v>
      </c>
      <c r="E1446" s="35">
        <v>1.4990000000000001</v>
      </c>
      <c r="F1446" s="35">
        <v>1.998</v>
      </c>
      <c r="G1446" s="35">
        <v>10200</v>
      </c>
    </row>
    <row r="1447" spans="1:7" x14ac:dyDescent="0.25">
      <c r="A1447">
        <v>20220916</v>
      </c>
      <c r="B1447" t="s">
        <v>771</v>
      </c>
      <c r="C1447" t="s">
        <v>258</v>
      </c>
      <c r="D1447" t="s">
        <v>251</v>
      </c>
      <c r="E1447" s="35">
        <v>1.4990000000000001</v>
      </c>
      <c r="F1447" s="35">
        <v>1.998</v>
      </c>
      <c r="G1447" s="35">
        <v>9600</v>
      </c>
    </row>
    <row r="1448" spans="1:7" x14ac:dyDescent="0.25">
      <c r="A1448">
        <v>20220916</v>
      </c>
      <c r="B1448" t="s">
        <v>771</v>
      </c>
      <c r="C1448" t="s">
        <v>258</v>
      </c>
      <c r="D1448" t="s">
        <v>259</v>
      </c>
      <c r="E1448" s="35">
        <v>1.4990000000000001</v>
      </c>
      <c r="F1448" s="35">
        <v>1.998</v>
      </c>
      <c r="G1448" s="35">
        <v>9000</v>
      </c>
    </row>
    <row r="1449" spans="1:7" x14ac:dyDescent="0.25">
      <c r="A1449">
        <v>20220916</v>
      </c>
      <c r="B1449" t="s">
        <v>771</v>
      </c>
      <c r="C1449" t="s">
        <v>258</v>
      </c>
      <c r="D1449" t="s">
        <v>266</v>
      </c>
      <c r="E1449" s="35">
        <v>1.4990000000000001</v>
      </c>
      <c r="F1449" s="35">
        <v>1.998</v>
      </c>
      <c r="G1449" s="35">
        <v>7900</v>
      </c>
    </row>
    <row r="1450" spans="1:7" x14ac:dyDescent="0.25">
      <c r="A1450">
        <v>20220916</v>
      </c>
      <c r="B1450" t="s">
        <v>771</v>
      </c>
      <c r="C1450" t="s">
        <v>258</v>
      </c>
      <c r="D1450" t="s">
        <v>274</v>
      </c>
      <c r="E1450" s="35">
        <v>1.4990000000000001</v>
      </c>
      <c r="F1450" s="35">
        <v>1.998</v>
      </c>
      <c r="G1450" s="35">
        <v>6700</v>
      </c>
    </row>
    <row r="1451" spans="1:7" x14ac:dyDescent="0.25">
      <c r="A1451">
        <v>20220916</v>
      </c>
      <c r="B1451" t="s">
        <v>771</v>
      </c>
      <c r="C1451" t="s">
        <v>258</v>
      </c>
      <c r="D1451" t="s">
        <v>280</v>
      </c>
      <c r="E1451" s="35">
        <v>1.4990000000000001</v>
      </c>
      <c r="F1451" s="35">
        <v>1.998</v>
      </c>
      <c r="G1451" s="35">
        <v>5500</v>
      </c>
    </row>
    <row r="1452" spans="1:7" x14ac:dyDescent="0.25">
      <c r="A1452">
        <v>20220916</v>
      </c>
      <c r="B1452" t="s">
        <v>771</v>
      </c>
      <c r="C1452" t="s">
        <v>258</v>
      </c>
      <c r="D1452" t="s">
        <v>286</v>
      </c>
      <c r="E1452" s="35">
        <v>1.4990000000000001</v>
      </c>
      <c r="F1452" s="35">
        <v>1.998</v>
      </c>
      <c r="G1452" s="35">
        <v>2800</v>
      </c>
    </row>
    <row r="1453" spans="1:7" x14ac:dyDescent="0.25">
      <c r="A1453">
        <v>20220916</v>
      </c>
      <c r="B1453" t="s">
        <v>771</v>
      </c>
      <c r="C1453" t="s">
        <v>258</v>
      </c>
      <c r="D1453" t="s">
        <v>290</v>
      </c>
      <c r="E1453" s="35">
        <v>1.4990000000000001</v>
      </c>
      <c r="F1453" s="35">
        <v>1.998</v>
      </c>
      <c r="G1453" s="35">
        <v>1400</v>
      </c>
    </row>
    <row r="1454" spans="1:7" x14ac:dyDescent="0.25">
      <c r="A1454">
        <v>20220916</v>
      </c>
      <c r="B1454" t="s">
        <v>771</v>
      </c>
      <c r="C1454" t="s">
        <v>265</v>
      </c>
      <c r="D1454" t="s">
        <v>187</v>
      </c>
      <c r="E1454" s="35">
        <v>1.4990000000000001</v>
      </c>
      <c r="F1454" s="35">
        <v>1.998</v>
      </c>
      <c r="G1454" s="35">
        <v>10300</v>
      </c>
    </row>
    <row r="1455" spans="1:7" x14ac:dyDescent="0.25">
      <c r="A1455">
        <v>20220916</v>
      </c>
      <c r="B1455" t="s">
        <v>771</v>
      </c>
      <c r="C1455" t="s">
        <v>265</v>
      </c>
      <c r="D1455" t="s">
        <v>214</v>
      </c>
      <c r="E1455" s="35">
        <v>1.4990000000000001</v>
      </c>
      <c r="F1455" s="35">
        <v>1.998</v>
      </c>
      <c r="G1455" s="35">
        <v>9700</v>
      </c>
    </row>
    <row r="1456" spans="1:7" x14ac:dyDescent="0.25">
      <c r="A1456">
        <v>20220916</v>
      </c>
      <c r="B1456" t="s">
        <v>771</v>
      </c>
      <c r="C1456" t="s">
        <v>265</v>
      </c>
      <c r="D1456" t="s">
        <v>234</v>
      </c>
      <c r="E1456" s="35">
        <v>1.4990000000000001</v>
      </c>
      <c r="F1456" s="35">
        <v>1.998</v>
      </c>
      <c r="G1456" s="35">
        <v>9200</v>
      </c>
    </row>
    <row r="1457" spans="1:7" x14ac:dyDescent="0.25">
      <c r="A1457">
        <v>20220916</v>
      </c>
      <c r="B1457" t="s">
        <v>771</v>
      </c>
      <c r="C1457" t="s">
        <v>265</v>
      </c>
      <c r="D1457" t="s">
        <v>243</v>
      </c>
      <c r="E1457" s="35">
        <v>1.4990000000000001</v>
      </c>
      <c r="F1457" s="35">
        <v>1.998</v>
      </c>
      <c r="G1457" s="35">
        <v>8700</v>
      </c>
    </row>
    <row r="1458" spans="1:7" x14ac:dyDescent="0.25">
      <c r="A1458">
        <v>20220916</v>
      </c>
      <c r="B1458" t="s">
        <v>771</v>
      </c>
      <c r="C1458" t="s">
        <v>265</v>
      </c>
      <c r="D1458" t="s">
        <v>251</v>
      </c>
      <c r="E1458" s="35">
        <v>1.4990000000000001</v>
      </c>
      <c r="F1458" s="35">
        <v>1.998</v>
      </c>
      <c r="G1458" s="35">
        <v>8100</v>
      </c>
    </row>
    <row r="1459" spans="1:7" x14ac:dyDescent="0.25">
      <c r="A1459">
        <v>20220916</v>
      </c>
      <c r="B1459" t="s">
        <v>771</v>
      </c>
      <c r="C1459" t="s">
        <v>265</v>
      </c>
      <c r="D1459" t="s">
        <v>259</v>
      </c>
      <c r="E1459" s="35">
        <v>1.4990000000000001</v>
      </c>
      <c r="F1459" s="35">
        <v>1.998</v>
      </c>
      <c r="G1459" s="35">
        <v>7500</v>
      </c>
    </row>
    <row r="1460" spans="1:7" x14ac:dyDescent="0.25">
      <c r="A1460">
        <v>20220916</v>
      </c>
      <c r="B1460" t="s">
        <v>771</v>
      </c>
      <c r="C1460" t="s">
        <v>265</v>
      </c>
      <c r="D1460" t="s">
        <v>266</v>
      </c>
      <c r="E1460" s="35">
        <v>1.4990000000000001</v>
      </c>
      <c r="F1460" s="35">
        <v>1.998</v>
      </c>
      <c r="G1460" s="35">
        <v>7000</v>
      </c>
    </row>
    <row r="1461" spans="1:7" x14ac:dyDescent="0.25">
      <c r="A1461">
        <v>20220916</v>
      </c>
      <c r="B1461" t="s">
        <v>771</v>
      </c>
      <c r="C1461" t="s">
        <v>265</v>
      </c>
      <c r="D1461" t="s">
        <v>274</v>
      </c>
      <c r="E1461" s="35">
        <v>1.4990000000000001</v>
      </c>
      <c r="F1461" s="35">
        <v>1.998</v>
      </c>
      <c r="G1461" s="35">
        <v>6000</v>
      </c>
    </row>
    <row r="1462" spans="1:7" x14ac:dyDescent="0.25">
      <c r="A1462">
        <v>20220916</v>
      </c>
      <c r="B1462" t="s">
        <v>771</v>
      </c>
      <c r="C1462" t="s">
        <v>265</v>
      </c>
      <c r="D1462" t="s">
        <v>280</v>
      </c>
      <c r="E1462" s="35">
        <v>1.4990000000000001</v>
      </c>
      <c r="F1462" s="35">
        <v>1.998</v>
      </c>
      <c r="G1462" s="35">
        <v>4900</v>
      </c>
    </row>
    <row r="1463" spans="1:7" x14ac:dyDescent="0.25">
      <c r="A1463">
        <v>20220916</v>
      </c>
      <c r="B1463" t="s">
        <v>771</v>
      </c>
      <c r="C1463" t="s">
        <v>265</v>
      </c>
      <c r="D1463" t="s">
        <v>286</v>
      </c>
      <c r="E1463" s="35">
        <v>1.4990000000000001</v>
      </c>
      <c r="F1463" s="35">
        <v>1.998</v>
      </c>
      <c r="G1463" s="35">
        <v>2600</v>
      </c>
    </row>
    <row r="1464" spans="1:7" x14ac:dyDescent="0.25">
      <c r="A1464">
        <v>20220916</v>
      </c>
      <c r="B1464" t="s">
        <v>771</v>
      </c>
      <c r="C1464" t="s">
        <v>265</v>
      </c>
      <c r="D1464" t="s">
        <v>290</v>
      </c>
      <c r="E1464" s="35">
        <v>1.4990000000000001</v>
      </c>
      <c r="F1464" s="35">
        <v>1.998</v>
      </c>
      <c r="G1464" s="35">
        <v>1400</v>
      </c>
    </row>
    <row r="1465" spans="1:7" x14ac:dyDescent="0.25">
      <c r="A1465">
        <v>20220916</v>
      </c>
      <c r="B1465" t="s">
        <v>771</v>
      </c>
      <c r="C1465" t="s">
        <v>273</v>
      </c>
      <c r="D1465" t="s">
        <v>187</v>
      </c>
      <c r="E1465" s="35">
        <v>1.4990000000000001</v>
      </c>
      <c r="F1465" s="35">
        <v>1.998</v>
      </c>
      <c r="G1465" s="35">
        <v>8500</v>
      </c>
    </row>
    <row r="1466" spans="1:7" x14ac:dyDescent="0.25">
      <c r="A1466">
        <v>20220916</v>
      </c>
      <c r="B1466" t="s">
        <v>771</v>
      </c>
      <c r="C1466" t="s">
        <v>273</v>
      </c>
      <c r="D1466" t="s">
        <v>214</v>
      </c>
      <c r="E1466" s="35">
        <v>1.4990000000000001</v>
      </c>
      <c r="F1466" s="35">
        <v>1.998</v>
      </c>
      <c r="G1466" s="35">
        <v>7900</v>
      </c>
    </row>
    <row r="1467" spans="1:7" x14ac:dyDescent="0.25">
      <c r="A1467">
        <v>20220916</v>
      </c>
      <c r="B1467" t="s">
        <v>771</v>
      </c>
      <c r="C1467" t="s">
        <v>273</v>
      </c>
      <c r="D1467" t="s">
        <v>234</v>
      </c>
      <c r="E1467" s="35">
        <v>1.4990000000000001</v>
      </c>
      <c r="F1467" s="35">
        <v>1.998</v>
      </c>
      <c r="G1467" s="35">
        <v>7500</v>
      </c>
    </row>
    <row r="1468" spans="1:7" x14ac:dyDescent="0.25">
      <c r="A1468">
        <v>20220916</v>
      </c>
      <c r="B1468" t="s">
        <v>771</v>
      </c>
      <c r="C1468" t="s">
        <v>273</v>
      </c>
      <c r="D1468" t="s">
        <v>243</v>
      </c>
      <c r="E1468" s="35">
        <v>1.4990000000000001</v>
      </c>
      <c r="F1468" s="35">
        <v>1.998</v>
      </c>
      <c r="G1468" s="35">
        <v>7100</v>
      </c>
    </row>
    <row r="1469" spans="1:7" x14ac:dyDescent="0.25">
      <c r="A1469">
        <v>20220916</v>
      </c>
      <c r="B1469" t="s">
        <v>771</v>
      </c>
      <c r="C1469" t="s">
        <v>273</v>
      </c>
      <c r="D1469" t="s">
        <v>251</v>
      </c>
      <c r="E1469" s="35">
        <v>1.4990000000000001</v>
      </c>
      <c r="F1469" s="35">
        <v>1.998</v>
      </c>
      <c r="G1469" s="35">
        <v>6700</v>
      </c>
    </row>
    <row r="1470" spans="1:7" x14ac:dyDescent="0.25">
      <c r="A1470">
        <v>20220916</v>
      </c>
      <c r="B1470" t="s">
        <v>771</v>
      </c>
      <c r="C1470" t="s">
        <v>273</v>
      </c>
      <c r="D1470" t="s">
        <v>259</v>
      </c>
      <c r="E1470" s="35">
        <v>1.4990000000000001</v>
      </c>
      <c r="F1470" s="35">
        <v>1.998</v>
      </c>
      <c r="G1470" s="35">
        <v>6300</v>
      </c>
    </row>
    <row r="1471" spans="1:7" x14ac:dyDescent="0.25">
      <c r="A1471">
        <v>20220916</v>
      </c>
      <c r="B1471" t="s">
        <v>771</v>
      </c>
      <c r="C1471" t="s">
        <v>273</v>
      </c>
      <c r="D1471" t="s">
        <v>266</v>
      </c>
      <c r="E1471" s="35">
        <v>1.4990000000000001</v>
      </c>
      <c r="F1471" s="35">
        <v>1.998</v>
      </c>
      <c r="G1471" s="35">
        <v>5800</v>
      </c>
    </row>
    <row r="1472" spans="1:7" x14ac:dyDescent="0.25">
      <c r="A1472">
        <v>20220916</v>
      </c>
      <c r="B1472" t="s">
        <v>771</v>
      </c>
      <c r="C1472" t="s">
        <v>273</v>
      </c>
      <c r="D1472" t="s">
        <v>274</v>
      </c>
      <c r="E1472" s="35">
        <v>1.4990000000000001</v>
      </c>
      <c r="F1472" s="35">
        <v>1.998</v>
      </c>
      <c r="G1472" s="35">
        <v>5200</v>
      </c>
    </row>
    <row r="1473" spans="1:7" x14ac:dyDescent="0.25">
      <c r="A1473">
        <v>20220916</v>
      </c>
      <c r="B1473" t="s">
        <v>771</v>
      </c>
      <c r="C1473" t="s">
        <v>273</v>
      </c>
      <c r="D1473" t="s">
        <v>280</v>
      </c>
      <c r="E1473" s="35">
        <v>1.4990000000000001</v>
      </c>
      <c r="F1473" s="35">
        <v>1.998</v>
      </c>
      <c r="G1473" s="35">
        <v>4500</v>
      </c>
    </row>
    <row r="1474" spans="1:7" x14ac:dyDescent="0.25">
      <c r="A1474">
        <v>20220916</v>
      </c>
      <c r="B1474" t="s">
        <v>771</v>
      </c>
      <c r="C1474" t="s">
        <v>273</v>
      </c>
      <c r="D1474" t="s">
        <v>286</v>
      </c>
      <c r="E1474" s="35">
        <v>1.4990000000000001</v>
      </c>
      <c r="F1474" s="35">
        <v>1.998</v>
      </c>
      <c r="G1474" s="35">
        <v>2400</v>
      </c>
    </row>
    <row r="1475" spans="1:7" x14ac:dyDescent="0.25">
      <c r="A1475">
        <v>20220916</v>
      </c>
      <c r="B1475" t="s">
        <v>771</v>
      </c>
      <c r="C1475" t="s">
        <v>273</v>
      </c>
      <c r="D1475" t="s">
        <v>290</v>
      </c>
      <c r="E1475" s="35">
        <v>1.4990000000000001</v>
      </c>
      <c r="F1475" s="35">
        <v>1.998</v>
      </c>
      <c r="G1475" s="35">
        <v>1300</v>
      </c>
    </row>
    <row r="1476" spans="1:7" x14ac:dyDescent="0.25">
      <c r="A1476">
        <v>20220916</v>
      </c>
      <c r="B1476" t="s">
        <v>771</v>
      </c>
      <c r="C1476" t="s">
        <v>279</v>
      </c>
      <c r="D1476" t="s">
        <v>187</v>
      </c>
      <c r="E1476" s="35">
        <v>1.4990000000000001</v>
      </c>
      <c r="F1476" s="35">
        <v>1.998</v>
      </c>
      <c r="G1476" s="35">
        <v>7300</v>
      </c>
    </row>
    <row r="1477" spans="1:7" x14ac:dyDescent="0.25">
      <c r="A1477">
        <v>20220916</v>
      </c>
      <c r="B1477" t="s">
        <v>771</v>
      </c>
      <c r="C1477" t="s">
        <v>279</v>
      </c>
      <c r="D1477" t="s">
        <v>214</v>
      </c>
      <c r="E1477" s="35">
        <v>1.4990000000000001</v>
      </c>
      <c r="F1477" s="35">
        <v>1.998</v>
      </c>
      <c r="G1477" s="35">
        <v>6800</v>
      </c>
    </row>
    <row r="1478" spans="1:7" x14ac:dyDescent="0.25">
      <c r="A1478">
        <v>20220916</v>
      </c>
      <c r="B1478" t="s">
        <v>771</v>
      </c>
      <c r="C1478" t="s">
        <v>279</v>
      </c>
      <c r="D1478" t="s">
        <v>234</v>
      </c>
      <c r="E1478" s="35">
        <v>1.4990000000000001</v>
      </c>
      <c r="F1478" s="35">
        <v>1.998</v>
      </c>
      <c r="G1478" s="35">
        <v>6300</v>
      </c>
    </row>
    <row r="1479" spans="1:7" x14ac:dyDescent="0.25">
      <c r="A1479">
        <v>20220916</v>
      </c>
      <c r="B1479" t="s">
        <v>771</v>
      </c>
      <c r="C1479" t="s">
        <v>279</v>
      </c>
      <c r="D1479" t="s">
        <v>243</v>
      </c>
      <c r="E1479" s="35">
        <v>1.4990000000000001</v>
      </c>
      <c r="F1479" s="35">
        <v>1.998</v>
      </c>
      <c r="G1479" s="35">
        <v>5900</v>
      </c>
    </row>
    <row r="1480" spans="1:7" x14ac:dyDescent="0.25">
      <c r="A1480">
        <v>20220916</v>
      </c>
      <c r="B1480" t="s">
        <v>771</v>
      </c>
      <c r="C1480" t="s">
        <v>279</v>
      </c>
      <c r="D1480" t="s">
        <v>251</v>
      </c>
      <c r="E1480" s="35">
        <v>1.4990000000000001</v>
      </c>
      <c r="F1480" s="35">
        <v>1.998</v>
      </c>
      <c r="G1480" s="35">
        <v>5600</v>
      </c>
    </row>
    <row r="1481" spans="1:7" x14ac:dyDescent="0.25">
      <c r="A1481">
        <v>20220916</v>
      </c>
      <c r="B1481" t="s">
        <v>771</v>
      </c>
      <c r="C1481" t="s">
        <v>279</v>
      </c>
      <c r="D1481" t="s">
        <v>259</v>
      </c>
      <c r="E1481" s="35">
        <v>1.4990000000000001</v>
      </c>
      <c r="F1481" s="35">
        <v>1.998</v>
      </c>
      <c r="G1481" s="35">
        <v>5200</v>
      </c>
    </row>
    <row r="1482" spans="1:7" x14ac:dyDescent="0.25">
      <c r="A1482">
        <v>20220916</v>
      </c>
      <c r="B1482" t="s">
        <v>771</v>
      </c>
      <c r="C1482" t="s">
        <v>279</v>
      </c>
      <c r="D1482" t="s">
        <v>266</v>
      </c>
      <c r="E1482" s="35">
        <v>1.4990000000000001</v>
      </c>
      <c r="F1482" s="35">
        <v>1.998</v>
      </c>
      <c r="G1482" s="35">
        <v>4700</v>
      </c>
    </row>
    <row r="1483" spans="1:7" x14ac:dyDescent="0.25">
      <c r="A1483">
        <v>20220916</v>
      </c>
      <c r="B1483" t="s">
        <v>771</v>
      </c>
      <c r="C1483" t="s">
        <v>279</v>
      </c>
      <c r="D1483" t="s">
        <v>274</v>
      </c>
      <c r="E1483" s="35">
        <v>1.4990000000000001</v>
      </c>
      <c r="F1483" s="35">
        <v>1.998</v>
      </c>
      <c r="G1483" s="35">
        <v>4300</v>
      </c>
    </row>
    <row r="1484" spans="1:7" x14ac:dyDescent="0.25">
      <c r="A1484">
        <v>20220916</v>
      </c>
      <c r="B1484" t="s">
        <v>771</v>
      </c>
      <c r="C1484" t="s">
        <v>279</v>
      </c>
      <c r="D1484" t="s">
        <v>280</v>
      </c>
      <c r="E1484" s="35">
        <v>1.4990000000000001</v>
      </c>
      <c r="F1484" s="35">
        <v>1.998</v>
      </c>
      <c r="G1484" s="35">
        <v>4000</v>
      </c>
    </row>
    <row r="1485" spans="1:7" x14ac:dyDescent="0.25">
      <c r="A1485">
        <v>20220916</v>
      </c>
      <c r="B1485" t="s">
        <v>771</v>
      </c>
      <c r="C1485" t="s">
        <v>279</v>
      </c>
      <c r="D1485" t="s">
        <v>286</v>
      </c>
      <c r="E1485" s="35">
        <v>1.4990000000000001</v>
      </c>
      <c r="F1485" s="35">
        <v>1.998</v>
      </c>
      <c r="G1485" s="35">
        <v>2300</v>
      </c>
    </row>
    <row r="1486" spans="1:7" x14ac:dyDescent="0.25">
      <c r="A1486">
        <v>20220916</v>
      </c>
      <c r="B1486" t="s">
        <v>771</v>
      </c>
      <c r="C1486" t="s">
        <v>279</v>
      </c>
      <c r="D1486" t="s">
        <v>290</v>
      </c>
      <c r="E1486" s="35">
        <v>1.4990000000000001</v>
      </c>
      <c r="F1486" s="35">
        <v>1.998</v>
      </c>
      <c r="G1486" s="35">
        <v>1200</v>
      </c>
    </row>
    <row r="1487" spans="1:7" x14ac:dyDescent="0.25">
      <c r="A1487">
        <v>20220916</v>
      </c>
      <c r="B1487" t="s">
        <v>771</v>
      </c>
      <c r="C1487" t="s">
        <v>285</v>
      </c>
      <c r="D1487" t="s">
        <v>187</v>
      </c>
      <c r="E1487" s="35">
        <v>1.4990000000000001</v>
      </c>
      <c r="F1487" s="35">
        <v>1.998</v>
      </c>
      <c r="G1487" s="35">
        <v>6400</v>
      </c>
    </row>
    <row r="1488" spans="1:7" x14ac:dyDescent="0.25">
      <c r="A1488">
        <v>20220916</v>
      </c>
      <c r="B1488" t="s">
        <v>771</v>
      </c>
      <c r="C1488" t="s">
        <v>285</v>
      </c>
      <c r="D1488" t="s">
        <v>214</v>
      </c>
      <c r="E1488" s="35">
        <v>1.4990000000000001</v>
      </c>
      <c r="F1488" s="35">
        <v>1.998</v>
      </c>
      <c r="G1488" s="35">
        <v>5900</v>
      </c>
    </row>
    <row r="1489" spans="1:7" x14ac:dyDescent="0.25">
      <c r="A1489">
        <v>20220916</v>
      </c>
      <c r="B1489" t="s">
        <v>771</v>
      </c>
      <c r="C1489" t="s">
        <v>285</v>
      </c>
      <c r="D1489" t="s">
        <v>234</v>
      </c>
      <c r="E1489" s="35">
        <v>1.4990000000000001</v>
      </c>
      <c r="F1489" s="35">
        <v>1.998</v>
      </c>
      <c r="G1489" s="35">
        <v>5300</v>
      </c>
    </row>
    <row r="1490" spans="1:7" x14ac:dyDescent="0.25">
      <c r="A1490">
        <v>20220916</v>
      </c>
      <c r="B1490" t="s">
        <v>771</v>
      </c>
      <c r="C1490" t="s">
        <v>285</v>
      </c>
      <c r="D1490" t="s">
        <v>243</v>
      </c>
      <c r="E1490" s="35">
        <v>1.4990000000000001</v>
      </c>
      <c r="F1490" s="35">
        <v>1.998</v>
      </c>
      <c r="G1490" s="35">
        <v>5000</v>
      </c>
    </row>
    <row r="1491" spans="1:7" x14ac:dyDescent="0.25">
      <c r="A1491">
        <v>20220916</v>
      </c>
      <c r="B1491" t="s">
        <v>771</v>
      </c>
      <c r="C1491" t="s">
        <v>285</v>
      </c>
      <c r="D1491" t="s">
        <v>251</v>
      </c>
      <c r="E1491" s="35">
        <v>1.4990000000000001</v>
      </c>
      <c r="F1491" s="35">
        <v>1.998</v>
      </c>
      <c r="G1491" s="35">
        <v>4700</v>
      </c>
    </row>
    <row r="1492" spans="1:7" x14ac:dyDescent="0.25">
      <c r="A1492">
        <v>20220916</v>
      </c>
      <c r="B1492" t="s">
        <v>771</v>
      </c>
      <c r="C1492" t="s">
        <v>285</v>
      </c>
      <c r="D1492" t="s">
        <v>259</v>
      </c>
      <c r="E1492" s="35">
        <v>1.4990000000000001</v>
      </c>
      <c r="F1492" s="35">
        <v>1.998</v>
      </c>
      <c r="G1492" s="35">
        <v>4400</v>
      </c>
    </row>
    <row r="1493" spans="1:7" x14ac:dyDescent="0.25">
      <c r="A1493">
        <v>20220916</v>
      </c>
      <c r="B1493" t="s">
        <v>771</v>
      </c>
      <c r="C1493" t="s">
        <v>285</v>
      </c>
      <c r="D1493" t="s">
        <v>266</v>
      </c>
      <c r="E1493" s="35">
        <v>1.4990000000000001</v>
      </c>
      <c r="F1493" s="35">
        <v>1.998</v>
      </c>
      <c r="G1493" s="35">
        <v>4100</v>
      </c>
    </row>
    <row r="1494" spans="1:7" x14ac:dyDescent="0.25">
      <c r="A1494">
        <v>20220916</v>
      </c>
      <c r="B1494" t="s">
        <v>771</v>
      </c>
      <c r="C1494" t="s">
        <v>285</v>
      </c>
      <c r="D1494" t="s">
        <v>274</v>
      </c>
      <c r="E1494" s="35">
        <v>1.4990000000000001</v>
      </c>
      <c r="F1494" s="35">
        <v>1.998</v>
      </c>
      <c r="G1494" s="35">
        <v>3800</v>
      </c>
    </row>
    <row r="1495" spans="1:7" x14ac:dyDescent="0.25">
      <c r="A1495">
        <v>20220916</v>
      </c>
      <c r="B1495" t="s">
        <v>771</v>
      </c>
      <c r="C1495" t="s">
        <v>285</v>
      </c>
      <c r="D1495" t="s">
        <v>280</v>
      </c>
      <c r="E1495" s="35">
        <v>1.4990000000000001</v>
      </c>
      <c r="F1495" s="35">
        <v>1.998</v>
      </c>
      <c r="G1495" s="35">
        <v>3500</v>
      </c>
    </row>
    <row r="1496" spans="1:7" x14ac:dyDescent="0.25">
      <c r="A1496">
        <v>20220916</v>
      </c>
      <c r="B1496" t="s">
        <v>771</v>
      </c>
      <c r="C1496" t="s">
        <v>285</v>
      </c>
      <c r="D1496" t="s">
        <v>286</v>
      </c>
      <c r="E1496" s="35">
        <v>1.4990000000000001</v>
      </c>
      <c r="F1496" s="35">
        <v>1.998</v>
      </c>
      <c r="G1496" s="35">
        <v>2200</v>
      </c>
    </row>
    <row r="1497" spans="1:7" x14ac:dyDescent="0.25">
      <c r="A1497">
        <v>20220916</v>
      </c>
      <c r="B1497" t="s">
        <v>771</v>
      </c>
      <c r="C1497" t="s">
        <v>285</v>
      </c>
      <c r="D1497" t="s">
        <v>290</v>
      </c>
      <c r="E1497" s="35">
        <v>1.4990000000000001</v>
      </c>
      <c r="F1497" s="35">
        <v>1.998</v>
      </c>
      <c r="G1497" s="35">
        <v>1200</v>
      </c>
    </row>
    <row r="1498" spans="1:7" x14ac:dyDescent="0.25">
      <c r="A1498">
        <v>20220916</v>
      </c>
      <c r="B1498" t="s">
        <v>771</v>
      </c>
      <c r="C1498" t="s">
        <v>186</v>
      </c>
      <c r="D1498" t="s">
        <v>187</v>
      </c>
      <c r="E1498" s="35">
        <v>1.9990000000000001</v>
      </c>
      <c r="F1498" s="35">
        <v>2.9980000000000002</v>
      </c>
      <c r="G1498" s="35">
        <v>46000</v>
      </c>
    </row>
    <row r="1499" spans="1:7" x14ac:dyDescent="0.25">
      <c r="A1499">
        <v>20220916</v>
      </c>
      <c r="B1499" t="s">
        <v>771</v>
      </c>
      <c r="C1499" t="s">
        <v>186</v>
      </c>
      <c r="D1499" t="s">
        <v>214</v>
      </c>
      <c r="E1499" s="35">
        <v>1.9990000000000001</v>
      </c>
      <c r="F1499" s="35">
        <v>2.9980000000000002</v>
      </c>
      <c r="G1499" s="35">
        <v>36000</v>
      </c>
    </row>
    <row r="1500" spans="1:7" x14ac:dyDescent="0.25">
      <c r="A1500">
        <v>20220916</v>
      </c>
      <c r="B1500" t="s">
        <v>771</v>
      </c>
      <c r="C1500" t="s">
        <v>186</v>
      </c>
      <c r="D1500" t="s">
        <v>234</v>
      </c>
      <c r="E1500" s="35">
        <v>1.9990000000000001</v>
      </c>
      <c r="F1500" s="35">
        <v>2.9980000000000002</v>
      </c>
      <c r="G1500" s="35">
        <v>30000</v>
      </c>
    </row>
    <row r="1501" spans="1:7" x14ac:dyDescent="0.25">
      <c r="A1501">
        <v>20220916</v>
      </c>
      <c r="B1501" t="s">
        <v>771</v>
      </c>
      <c r="C1501" t="s">
        <v>186</v>
      </c>
      <c r="D1501" t="s">
        <v>243</v>
      </c>
      <c r="E1501" s="35">
        <v>1.9990000000000001</v>
      </c>
      <c r="F1501" s="35">
        <v>2.9980000000000002</v>
      </c>
      <c r="G1501" s="35">
        <v>25500</v>
      </c>
    </row>
    <row r="1502" spans="1:7" x14ac:dyDescent="0.25">
      <c r="A1502">
        <v>20220916</v>
      </c>
      <c r="B1502" t="s">
        <v>771</v>
      </c>
      <c r="C1502" t="s">
        <v>186</v>
      </c>
      <c r="D1502" t="s">
        <v>251</v>
      </c>
      <c r="E1502" s="35">
        <v>1.9990000000000001</v>
      </c>
      <c r="F1502" s="35">
        <v>2.9980000000000002</v>
      </c>
      <c r="G1502" s="35">
        <v>22000</v>
      </c>
    </row>
    <row r="1503" spans="1:7" x14ac:dyDescent="0.25">
      <c r="A1503">
        <v>20220916</v>
      </c>
      <c r="B1503" t="s">
        <v>771</v>
      </c>
      <c r="C1503" t="s">
        <v>186</v>
      </c>
      <c r="D1503" t="s">
        <v>259</v>
      </c>
      <c r="E1503" s="35">
        <v>1.9990000000000001</v>
      </c>
      <c r="F1503" s="35">
        <v>2.9980000000000002</v>
      </c>
      <c r="G1503" s="35">
        <v>18500</v>
      </c>
    </row>
    <row r="1504" spans="1:7" x14ac:dyDescent="0.25">
      <c r="A1504">
        <v>20220916</v>
      </c>
      <c r="B1504" t="s">
        <v>771</v>
      </c>
      <c r="C1504" t="s">
        <v>186</v>
      </c>
      <c r="D1504" t="s">
        <v>266</v>
      </c>
      <c r="E1504" s="35">
        <v>1.9990000000000001</v>
      </c>
      <c r="F1504" s="35">
        <v>2.9980000000000002</v>
      </c>
      <c r="G1504" s="35">
        <v>15100</v>
      </c>
    </row>
    <row r="1505" spans="1:7" x14ac:dyDescent="0.25">
      <c r="A1505">
        <v>20220916</v>
      </c>
      <c r="B1505" t="s">
        <v>771</v>
      </c>
      <c r="C1505" t="s">
        <v>186</v>
      </c>
      <c r="D1505" t="s">
        <v>274</v>
      </c>
      <c r="E1505" s="35">
        <v>1.9990000000000001</v>
      </c>
      <c r="F1505" s="35">
        <v>2.9980000000000002</v>
      </c>
      <c r="G1505" s="35">
        <v>11400</v>
      </c>
    </row>
    <row r="1506" spans="1:7" x14ac:dyDescent="0.25">
      <c r="A1506">
        <v>20220916</v>
      </c>
      <c r="B1506" t="s">
        <v>771</v>
      </c>
      <c r="C1506" t="s">
        <v>186</v>
      </c>
      <c r="D1506" t="s">
        <v>280</v>
      </c>
      <c r="E1506" s="35">
        <v>1.9990000000000001</v>
      </c>
      <c r="F1506" s="35">
        <v>2.9980000000000002</v>
      </c>
      <c r="G1506" s="35">
        <v>9400</v>
      </c>
    </row>
    <row r="1507" spans="1:7" x14ac:dyDescent="0.25">
      <c r="A1507">
        <v>20220916</v>
      </c>
      <c r="B1507" t="s">
        <v>771</v>
      </c>
      <c r="C1507" t="s">
        <v>186</v>
      </c>
      <c r="D1507" t="s">
        <v>286</v>
      </c>
      <c r="E1507" s="35">
        <v>1.9990000000000001</v>
      </c>
      <c r="F1507" s="35">
        <v>2.9980000000000002</v>
      </c>
      <c r="G1507" s="35">
        <v>4300</v>
      </c>
    </row>
    <row r="1508" spans="1:7" x14ac:dyDescent="0.25">
      <c r="A1508">
        <v>20220916</v>
      </c>
      <c r="B1508" t="s">
        <v>771</v>
      </c>
      <c r="C1508" t="s">
        <v>186</v>
      </c>
      <c r="D1508" t="s">
        <v>290</v>
      </c>
      <c r="E1508" s="35">
        <v>1.9990000000000001</v>
      </c>
      <c r="F1508" s="35">
        <v>2.9980000000000002</v>
      </c>
      <c r="G1508" s="35">
        <v>1900</v>
      </c>
    </row>
    <row r="1509" spans="1:7" x14ac:dyDescent="0.25">
      <c r="A1509">
        <v>20220916</v>
      </c>
      <c r="B1509" t="s">
        <v>771</v>
      </c>
      <c r="C1509" t="s">
        <v>213</v>
      </c>
      <c r="D1509" t="s">
        <v>187</v>
      </c>
      <c r="E1509" s="35">
        <v>1.9990000000000001</v>
      </c>
      <c r="F1509" s="35">
        <v>2.9980000000000002</v>
      </c>
      <c r="G1509" s="35">
        <v>37500</v>
      </c>
    </row>
    <row r="1510" spans="1:7" x14ac:dyDescent="0.25">
      <c r="A1510">
        <v>20220916</v>
      </c>
      <c r="B1510" t="s">
        <v>771</v>
      </c>
      <c r="C1510" t="s">
        <v>213</v>
      </c>
      <c r="D1510" t="s">
        <v>214</v>
      </c>
      <c r="E1510" s="35">
        <v>1.9990000000000001</v>
      </c>
      <c r="F1510" s="35">
        <v>2.9980000000000002</v>
      </c>
      <c r="G1510" s="35">
        <v>32000</v>
      </c>
    </row>
    <row r="1511" spans="1:7" x14ac:dyDescent="0.25">
      <c r="A1511">
        <v>20220916</v>
      </c>
      <c r="B1511" t="s">
        <v>771</v>
      </c>
      <c r="C1511" t="s">
        <v>213</v>
      </c>
      <c r="D1511" t="s">
        <v>234</v>
      </c>
      <c r="E1511" s="35">
        <v>1.9990000000000001</v>
      </c>
      <c r="F1511" s="35">
        <v>2.9980000000000002</v>
      </c>
      <c r="G1511" s="35">
        <v>27500</v>
      </c>
    </row>
    <row r="1512" spans="1:7" x14ac:dyDescent="0.25">
      <c r="A1512">
        <v>20220916</v>
      </c>
      <c r="B1512" t="s">
        <v>771</v>
      </c>
      <c r="C1512" t="s">
        <v>213</v>
      </c>
      <c r="D1512" t="s">
        <v>243</v>
      </c>
      <c r="E1512" s="35">
        <v>1.9990000000000001</v>
      </c>
      <c r="F1512" s="35">
        <v>2.9980000000000002</v>
      </c>
      <c r="G1512" s="35">
        <v>23500</v>
      </c>
    </row>
    <row r="1513" spans="1:7" x14ac:dyDescent="0.25">
      <c r="A1513">
        <v>20220916</v>
      </c>
      <c r="B1513" t="s">
        <v>771</v>
      </c>
      <c r="C1513" t="s">
        <v>213</v>
      </c>
      <c r="D1513" t="s">
        <v>251</v>
      </c>
      <c r="E1513" s="35">
        <v>1.9990000000000001</v>
      </c>
      <c r="F1513" s="35">
        <v>2.9980000000000002</v>
      </c>
      <c r="G1513" s="35">
        <v>20500</v>
      </c>
    </row>
    <row r="1514" spans="1:7" x14ac:dyDescent="0.25">
      <c r="A1514">
        <v>20220916</v>
      </c>
      <c r="B1514" t="s">
        <v>771</v>
      </c>
      <c r="C1514" t="s">
        <v>213</v>
      </c>
      <c r="D1514" t="s">
        <v>259</v>
      </c>
      <c r="E1514" s="35">
        <v>1.9990000000000001</v>
      </c>
      <c r="F1514" s="35">
        <v>2.9980000000000002</v>
      </c>
      <c r="G1514" s="35">
        <v>17500</v>
      </c>
    </row>
    <row r="1515" spans="1:7" x14ac:dyDescent="0.25">
      <c r="A1515">
        <v>20220916</v>
      </c>
      <c r="B1515" t="s">
        <v>771</v>
      </c>
      <c r="C1515" t="s">
        <v>213</v>
      </c>
      <c r="D1515" t="s">
        <v>266</v>
      </c>
      <c r="E1515" s="35">
        <v>1.9990000000000001</v>
      </c>
      <c r="F1515" s="35">
        <v>2.9980000000000002</v>
      </c>
      <c r="G1515" s="35">
        <v>14100</v>
      </c>
    </row>
    <row r="1516" spans="1:7" x14ac:dyDescent="0.25">
      <c r="A1516">
        <v>20220916</v>
      </c>
      <c r="B1516" t="s">
        <v>771</v>
      </c>
      <c r="C1516" t="s">
        <v>213</v>
      </c>
      <c r="D1516" t="s">
        <v>274</v>
      </c>
      <c r="E1516" s="35">
        <v>1.9990000000000001</v>
      </c>
      <c r="F1516" s="35">
        <v>2.9980000000000002</v>
      </c>
      <c r="G1516" s="35">
        <v>10700</v>
      </c>
    </row>
    <row r="1517" spans="1:7" x14ac:dyDescent="0.25">
      <c r="A1517">
        <v>20220916</v>
      </c>
      <c r="B1517" t="s">
        <v>771</v>
      </c>
      <c r="C1517" t="s">
        <v>213</v>
      </c>
      <c r="D1517" t="s">
        <v>280</v>
      </c>
      <c r="E1517" s="35">
        <v>1.9990000000000001</v>
      </c>
      <c r="F1517" s="35">
        <v>2.9980000000000002</v>
      </c>
      <c r="G1517" s="35">
        <v>9000</v>
      </c>
    </row>
    <row r="1518" spans="1:7" x14ac:dyDescent="0.25">
      <c r="A1518">
        <v>20220916</v>
      </c>
      <c r="B1518" t="s">
        <v>771</v>
      </c>
      <c r="C1518" t="s">
        <v>213</v>
      </c>
      <c r="D1518" t="s">
        <v>286</v>
      </c>
      <c r="E1518" s="35">
        <v>1.9990000000000001</v>
      </c>
      <c r="F1518" s="35">
        <v>2.9980000000000002</v>
      </c>
      <c r="G1518" s="35">
        <v>4100</v>
      </c>
    </row>
    <row r="1519" spans="1:7" x14ac:dyDescent="0.25">
      <c r="A1519">
        <v>20220916</v>
      </c>
      <c r="B1519" t="s">
        <v>771</v>
      </c>
      <c r="C1519" t="s">
        <v>213</v>
      </c>
      <c r="D1519" t="s">
        <v>290</v>
      </c>
      <c r="E1519" s="35">
        <v>1.9990000000000001</v>
      </c>
      <c r="F1519" s="35">
        <v>2.9980000000000002</v>
      </c>
      <c r="G1519" s="35">
        <v>1800</v>
      </c>
    </row>
    <row r="1520" spans="1:7" x14ac:dyDescent="0.25">
      <c r="A1520">
        <v>20220916</v>
      </c>
      <c r="B1520" t="s">
        <v>771</v>
      </c>
      <c r="C1520" t="s">
        <v>233</v>
      </c>
      <c r="D1520" t="s">
        <v>187</v>
      </c>
      <c r="E1520" s="35">
        <v>1.9990000000000001</v>
      </c>
      <c r="F1520" s="35">
        <v>2.9980000000000002</v>
      </c>
      <c r="G1520" s="35">
        <v>32000</v>
      </c>
    </row>
    <row r="1521" spans="1:7" x14ac:dyDescent="0.25">
      <c r="A1521">
        <v>20220916</v>
      </c>
      <c r="B1521" t="s">
        <v>771</v>
      </c>
      <c r="C1521" t="s">
        <v>233</v>
      </c>
      <c r="D1521" t="s">
        <v>214</v>
      </c>
      <c r="E1521" s="35">
        <v>1.9990000000000001</v>
      </c>
      <c r="F1521" s="35">
        <v>2.9980000000000002</v>
      </c>
      <c r="G1521" s="35">
        <v>28500</v>
      </c>
    </row>
    <row r="1522" spans="1:7" x14ac:dyDescent="0.25">
      <c r="A1522">
        <v>20220916</v>
      </c>
      <c r="B1522" t="s">
        <v>771</v>
      </c>
      <c r="C1522" t="s">
        <v>233</v>
      </c>
      <c r="D1522" t="s">
        <v>234</v>
      </c>
      <c r="E1522" s="35">
        <v>1.9990000000000001</v>
      </c>
      <c r="F1522" s="35">
        <v>2.9980000000000002</v>
      </c>
      <c r="G1522" s="35">
        <v>25000</v>
      </c>
    </row>
    <row r="1523" spans="1:7" x14ac:dyDescent="0.25">
      <c r="A1523">
        <v>20220916</v>
      </c>
      <c r="B1523" t="s">
        <v>771</v>
      </c>
      <c r="C1523" t="s">
        <v>233</v>
      </c>
      <c r="D1523" t="s">
        <v>243</v>
      </c>
      <c r="E1523" s="35">
        <v>1.9990000000000001</v>
      </c>
      <c r="F1523" s="35">
        <v>2.9980000000000002</v>
      </c>
      <c r="G1523" s="35">
        <v>22000</v>
      </c>
    </row>
    <row r="1524" spans="1:7" x14ac:dyDescent="0.25">
      <c r="A1524">
        <v>20220916</v>
      </c>
      <c r="B1524" t="s">
        <v>771</v>
      </c>
      <c r="C1524" t="s">
        <v>233</v>
      </c>
      <c r="D1524" t="s">
        <v>251</v>
      </c>
      <c r="E1524" s="35">
        <v>1.9990000000000001</v>
      </c>
      <c r="F1524" s="35">
        <v>2.9980000000000002</v>
      </c>
      <c r="G1524" s="35">
        <v>19000</v>
      </c>
    </row>
    <row r="1525" spans="1:7" x14ac:dyDescent="0.25">
      <c r="A1525">
        <v>20220916</v>
      </c>
      <c r="B1525" t="s">
        <v>771</v>
      </c>
      <c r="C1525" t="s">
        <v>233</v>
      </c>
      <c r="D1525" t="s">
        <v>259</v>
      </c>
      <c r="E1525" s="35">
        <v>1.9990000000000001</v>
      </c>
      <c r="F1525" s="35">
        <v>2.9980000000000002</v>
      </c>
      <c r="G1525" s="35">
        <v>16300</v>
      </c>
    </row>
    <row r="1526" spans="1:7" x14ac:dyDescent="0.25">
      <c r="A1526">
        <v>20220916</v>
      </c>
      <c r="B1526" t="s">
        <v>771</v>
      </c>
      <c r="C1526" t="s">
        <v>233</v>
      </c>
      <c r="D1526" t="s">
        <v>266</v>
      </c>
      <c r="E1526" s="35">
        <v>1.9990000000000001</v>
      </c>
      <c r="F1526" s="35">
        <v>2.9980000000000002</v>
      </c>
      <c r="G1526" s="35">
        <v>13200</v>
      </c>
    </row>
    <row r="1527" spans="1:7" x14ac:dyDescent="0.25">
      <c r="A1527">
        <v>20220916</v>
      </c>
      <c r="B1527" t="s">
        <v>771</v>
      </c>
      <c r="C1527" t="s">
        <v>233</v>
      </c>
      <c r="D1527" t="s">
        <v>274</v>
      </c>
      <c r="E1527" s="35">
        <v>1.9990000000000001</v>
      </c>
      <c r="F1527" s="35">
        <v>2.9980000000000002</v>
      </c>
      <c r="G1527" s="35">
        <v>10100</v>
      </c>
    </row>
    <row r="1528" spans="1:7" x14ac:dyDescent="0.25">
      <c r="A1528">
        <v>20220916</v>
      </c>
      <c r="B1528" t="s">
        <v>771</v>
      </c>
      <c r="C1528" t="s">
        <v>233</v>
      </c>
      <c r="D1528" t="s">
        <v>280</v>
      </c>
      <c r="E1528" s="35">
        <v>1.9990000000000001</v>
      </c>
      <c r="F1528" s="35">
        <v>2.9980000000000002</v>
      </c>
      <c r="G1528" s="35">
        <v>8500</v>
      </c>
    </row>
    <row r="1529" spans="1:7" x14ac:dyDescent="0.25">
      <c r="A1529">
        <v>20220916</v>
      </c>
      <c r="B1529" t="s">
        <v>771</v>
      </c>
      <c r="C1529" t="s">
        <v>233</v>
      </c>
      <c r="D1529" t="s">
        <v>286</v>
      </c>
      <c r="E1529" s="35">
        <v>1.9990000000000001</v>
      </c>
      <c r="F1529" s="35">
        <v>2.9980000000000002</v>
      </c>
      <c r="G1529" s="35">
        <v>3900</v>
      </c>
    </row>
    <row r="1530" spans="1:7" x14ac:dyDescent="0.25">
      <c r="A1530">
        <v>20220916</v>
      </c>
      <c r="B1530" t="s">
        <v>771</v>
      </c>
      <c r="C1530" t="s">
        <v>233</v>
      </c>
      <c r="D1530" t="s">
        <v>290</v>
      </c>
      <c r="E1530" s="35">
        <v>1.9990000000000001</v>
      </c>
      <c r="F1530" s="35">
        <v>2.9980000000000002</v>
      </c>
      <c r="G1530" s="35">
        <v>1700</v>
      </c>
    </row>
    <row r="1531" spans="1:7" x14ac:dyDescent="0.25">
      <c r="A1531">
        <v>20220916</v>
      </c>
      <c r="B1531" t="s">
        <v>771</v>
      </c>
      <c r="C1531" t="s">
        <v>215</v>
      </c>
      <c r="D1531" t="s">
        <v>187</v>
      </c>
      <c r="E1531" s="35">
        <v>1.9990000000000001</v>
      </c>
      <c r="F1531" s="35">
        <v>2.9980000000000002</v>
      </c>
      <c r="G1531" s="35">
        <v>26500</v>
      </c>
    </row>
    <row r="1532" spans="1:7" x14ac:dyDescent="0.25">
      <c r="A1532">
        <v>20220916</v>
      </c>
      <c r="B1532" t="s">
        <v>771</v>
      </c>
      <c r="C1532" t="s">
        <v>215</v>
      </c>
      <c r="D1532" t="s">
        <v>214</v>
      </c>
      <c r="E1532" s="35">
        <v>1.9990000000000001</v>
      </c>
      <c r="F1532" s="35">
        <v>2.9980000000000002</v>
      </c>
      <c r="G1532" s="35">
        <v>23500</v>
      </c>
    </row>
    <row r="1533" spans="1:7" x14ac:dyDescent="0.25">
      <c r="A1533">
        <v>20220916</v>
      </c>
      <c r="B1533" t="s">
        <v>771</v>
      </c>
      <c r="C1533" t="s">
        <v>215</v>
      </c>
      <c r="D1533" t="s">
        <v>234</v>
      </c>
      <c r="E1533" s="35">
        <v>1.9990000000000001</v>
      </c>
      <c r="F1533" s="35">
        <v>2.9980000000000002</v>
      </c>
      <c r="G1533" s="35">
        <v>21500</v>
      </c>
    </row>
    <row r="1534" spans="1:7" x14ac:dyDescent="0.25">
      <c r="A1534">
        <v>20220916</v>
      </c>
      <c r="B1534" t="s">
        <v>771</v>
      </c>
      <c r="C1534" t="s">
        <v>215</v>
      </c>
      <c r="D1534" t="s">
        <v>243</v>
      </c>
      <c r="E1534" s="35">
        <v>1.9990000000000001</v>
      </c>
      <c r="F1534" s="35">
        <v>2.9980000000000002</v>
      </c>
      <c r="G1534" s="35">
        <v>19500</v>
      </c>
    </row>
    <row r="1535" spans="1:7" x14ac:dyDescent="0.25">
      <c r="A1535">
        <v>20220916</v>
      </c>
      <c r="B1535" t="s">
        <v>771</v>
      </c>
      <c r="C1535" t="s">
        <v>215</v>
      </c>
      <c r="D1535" t="s">
        <v>251</v>
      </c>
      <c r="E1535" s="35">
        <v>1.9990000000000001</v>
      </c>
      <c r="F1535" s="35">
        <v>2.9980000000000002</v>
      </c>
      <c r="G1535" s="35">
        <v>17500</v>
      </c>
    </row>
    <row r="1536" spans="1:7" x14ac:dyDescent="0.25">
      <c r="A1536">
        <v>20220916</v>
      </c>
      <c r="B1536" t="s">
        <v>771</v>
      </c>
      <c r="C1536" t="s">
        <v>215</v>
      </c>
      <c r="D1536" t="s">
        <v>259</v>
      </c>
      <c r="E1536" s="35">
        <v>1.9990000000000001</v>
      </c>
      <c r="F1536" s="35">
        <v>2.9980000000000002</v>
      </c>
      <c r="G1536" s="35">
        <v>15000</v>
      </c>
    </row>
    <row r="1537" spans="1:7" x14ac:dyDescent="0.25">
      <c r="A1537">
        <v>20220916</v>
      </c>
      <c r="B1537" t="s">
        <v>771</v>
      </c>
      <c r="C1537" t="s">
        <v>215</v>
      </c>
      <c r="D1537" t="s">
        <v>266</v>
      </c>
      <c r="E1537" s="35">
        <v>1.9990000000000001</v>
      </c>
      <c r="F1537" s="35">
        <v>2.9980000000000002</v>
      </c>
      <c r="G1537" s="35">
        <v>12300</v>
      </c>
    </row>
    <row r="1538" spans="1:7" x14ac:dyDescent="0.25">
      <c r="A1538">
        <v>20220916</v>
      </c>
      <c r="B1538" t="s">
        <v>771</v>
      </c>
      <c r="C1538" t="s">
        <v>215</v>
      </c>
      <c r="D1538" t="s">
        <v>274</v>
      </c>
      <c r="E1538" s="35">
        <v>1.9990000000000001</v>
      </c>
      <c r="F1538" s="35">
        <v>2.9980000000000002</v>
      </c>
      <c r="G1538" s="35">
        <v>9400</v>
      </c>
    </row>
    <row r="1539" spans="1:7" x14ac:dyDescent="0.25">
      <c r="A1539">
        <v>20220916</v>
      </c>
      <c r="B1539" t="s">
        <v>771</v>
      </c>
      <c r="C1539" t="s">
        <v>215</v>
      </c>
      <c r="D1539" t="s">
        <v>280</v>
      </c>
      <c r="E1539" s="35">
        <v>1.9990000000000001</v>
      </c>
      <c r="F1539" s="35">
        <v>2.9980000000000002</v>
      </c>
      <c r="G1539" s="35">
        <v>8200</v>
      </c>
    </row>
    <row r="1540" spans="1:7" x14ac:dyDescent="0.25">
      <c r="A1540">
        <v>20220916</v>
      </c>
      <c r="B1540" t="s">
        <v>771</v>
      </c>
      <c r="C1540" t="s">
        <v>215</v>
      </c>
      <c r="D1540" t="s">
        <v>286</v>
      </c>
      <c r="E1540" s="35">
        <v>1.9990000000000001</v>
      </c>
      <c r="F1540" s="35">
        <v>2.9980000000000002</v>
      </c>
      <c r="G1540" s="35">
        <v>3700</v>
      </c>
    </row>
    <row r="1541" spans="1:7" x14ac:dyDescent="0.25">
      <c r="A1541">
        <v>20220916</v>
      </c>
      <c r="B1541" t="s">
        <v>771</v>
      </c>
      <c r="C1541" t="s">
        <v>215</v>
      </c>
      <c r="D1541" t="s">
        <v>290</v>
      </c>
      <c r="E1541" s="35">
        <v>1.9990000000000001</v>
      </c>
      <c r="F1541" s="35">
        <v>2.9980000000000002</v>
      </c>
      <c r="G1541" s="35">
        <v>1600</v>
      </c>
    </row>
    <row r="1542" spans="1:7" x14ac:dyDescent="0.25">
      <c r="A1542">
        <v>20220916</v>
      </c>
      <c r="B1542" t="s">
        <v>771</v>
      </c>
      <c r="C1542" t="s">
        <v>250</v>
      </c>
      <c r="D1542" t="s">
        <v>187</v>
      </c>
      <c r="E1542" s="35">
        <v>1.9990000000000001</v>
      </c>
      <c r="F1542" s="35">
        <v>2.9980000000000002</v>
      </c>
      <c r="G1542" s="35">
        <v>21500</v>
      </c>
    </row>
    <row r="1543" spans="1:7" x14ac:dyDescent="0.25">
      <c r="A1543">
        <v>20220916</v>
      </c>
      <c r="B1543" t="s">
        <v>771</v>
      </c>
      <c r="C1543" t="s">
        <v>250</v>
      </c>
      <c r="D1543" t="s">
        <v>214</v>
      </c>
      <c r="E1543" s="35">
        <v>1.9990000000000001</v>
      </c>
      <c r="F1543" s="35">
        <v>2.9980000000000002</v>
      </c>
      <c r="G1543" s="35">
        <v>20000</v>
      </c>
    </row>
    <row r="1544" spans="1:7" x14ac:dyDescent="0.25">
      <c r="A1544">
        <v>20220916</v>
      </c>
      <c r="B1544" t="s">
        <v>771</v>
      </c>
      <c r="C1544" t="s">
        <v>250</v>
      </c>
      <c r="D1544" t="s">
        <v>234</v>
      </c>
      <c r="E1544" s="35">
        <v>1.9990000000000001</v>
      </c>
      <c r="F1544" s="35">
        <v>2.9980000000000002</v>
      </c>
      <c r="G1544" s="35">
        <v>18500</v>
      </c>
    </row>
    <row r="1545" spans="1:7" x14ac:dyDescent="0.25">
      <c r="A1545">
        <v>20220916</v>
      </c>
      <c r="B1545" t="s">
        <v>771</v>
      </c>
      <c r="C1545" t="s">
        <v>250</v>
      </c>
      <c r="D1545" t="s">
        <v>243</v>
      </c>
      <c r="E1545" s="35">
        <v>1.9990000000000001</v>
      </c>
      <c r="F1545" s="35">
        <v>2.9980000000000002</v>
      </c>
      <c r="G1545" s="35">
        <v>17000</v>
      </c>
    </row>
    <row r="1546" spans="1:7" x14ac:dyDescent="0.25">
      <c r="A1546">
        <v>20220916</v>
      </c>
      <c r="B1546" t="s">
        <v>771</v>
      </c>
      <c r="C1546" t="s">
        <v>250</v>
      </c>
      <c r="D1546" t="s">
        <v>251</v>
      </c>
      <c r="E1546" s="35">
        <v>1.9990000000000001</v>
      </c>
      <c r="F1546" s="35">
        <v>2.9980000000000002</v>
      </c>
      <c r="G1546" s="35">
        <v>15500</v>
      </c>
    </row>
    <row r="1547" spans="1:7" x14ac:dyDescent="0.25">
      <c r="A1547">
        <v>20220916</v>
      </c>
      <c r="B1547" t="s">
        <v>771</v>
      </c>
      <c r="C1547" t="s">
        <v>250</v>
      </c>
      <c r="D1547" t="s">
        <v>259</v>
      </c>
      <c r="E1547" s="35">
        <v>1.9990000000000001</v>
      </c>
      <c r="F1547" s="35">
        <v>2.9980000000000002</v>
      </c>
      <c r="G1547" s="35">
        <v>13900</v>
      </c>
    </row>
    <row r="1548" spans="1:7" x14ac:dyDescent="0.25">
      <c r="A1548">
        <v>20220916</v>
      </c>
      <c r="B1548" t="s">
        <v>771</v>
      </c>
      <c r="C1548" t="s">
        <v>250</v>
      </c>
      <c r="D1548" t="s">
        <v>266</v>
      </c>
      <c r="E1548" s="35">
        <v>1.9990000000000001</v>
      </c>
      <c r="F1548" s="35">
        <v>2.9980000000000002</v>
      </c>
      <c r="G1548" s="35">
        <v>11600</v>
      </c>
    </row>
    <row r="1549" spans="1:7" x14ac:dyDescent="0.25">
      <c r="A1549">
        <v>20220916</v>
      </c>
      <c r="B1549" t="s">
        <v>771</v>
      </c>
      <c r="C1549" t="s">
        <v>250</v>
      </c>
      <c r="D1549" t="s">
        <v>274</v>
      </c>
      <c r="E1549" s="35">
        <v>1.9990000000000001</v>
      </c>
      <c r="F1549" s="35">
        <v>2.9980000000000002</v>
      </c>
      <c r="G1549" s="35">
        <v>8700</v>
      </c>
    </row>
    <row r="1550" spans="1:7" x14ac:dyDescent="0.25">
      <c r="A1550">
        <v>20220916</v>
      </c>
      <c r="B1550" t="s">
        <v>771</v>
      </c>
      <c r="C1550" t="s">
        <v>250</v>
      </c>
      <c r="D1550" t="s">
        <v>280</v>
      </c>
      <c r="E1550" s="35">
        <v>1.9990000000000001</v>
      </c>
      <c r="F1550" s="35">
        <v>2.9980000000000002</v>
      </c>
      <c r="G1550" s="35">
        <v>7800</v>
      </c>
    </row>
    <row r="1551" spans="1:7" x14ac:dyDescent="0.25">
      <c r="A1551">
        <v>20220916</v>
      </c>
      <c r="B1551" t="s">
        <v>771</v>
      </c>
      <c r="C1551" t="s">
        <v>250</v>
      </c>
      <c r="D1551" t="s">
        <v>286</v>
      </c>
      <c r="E1551" s="35">
        <v>1.9990000000000001</v>
      </c>
      <c r="F1551" s="35">
        <v>2.9980000000000002</v>
      </c>
      <c r="G1551" s="35">
        <v>3500</v>
      </c>
    </row>
    <row r="1552" spans="1:7" x14ac:dyDescent="0.25">
      <c r="A1552">
        <v>20220916</v>
      </c>
      <c r="B1552" t="s">
        <v>771</v>
      </c>
      <c r="C1552" t="s">
        <v>250</v>
      </c>
      <c r="D1552" t="s">
        <v>290</v>
      </c>
      <c r="E1552" s="35">
        <v>1.9990000000000001</v>
      </c>
      <c r="F1552" s="35">
        <v>2.9980000000000002</v>
      </c>
      <c r="G1552" s="35">
        <v>1500</v>
      </c>
    </row>
    <row r="1553" spans="1:7" x14ac:dyDescent="0.25">
      <c r="A1553">
        <v>20220916</v>
      </c>
      <c r="B1553" t="s">
        <v>771</v>
      </c>
      <c r="C1553" t="s">
        <v>258</v>
      </c>
      <c r="D1553" t="s">
        <v>187</v>
      </c>
      <c r="E1553" s="35">
        <v>1.9990000000000001</v>
      </c>
      <c r="F1553" s="35">
        <v>2.9980000000000002</v>
      </c>
      <c r="G1553" s="35">
        <v>17500</v>
      </c>
    </row>
    <row r="1554" spans="1:7" x14ac:dyDescent="0.25">
      <c r="A1554">
        <v>20220916</v>
      </c>
      <c r="B1554" t="s">
        <v>771</v>
      </c>
      <c r="C1554" t="s">
        <v>258</v>
      </c>
      <c r="D1554" t="s">
        <v>214</v>
      </c>
      <c r="E1554" s="35">
        <v>1.9990000000000001</v>
      </c>
      <c r="F1554" s="35">
        <v>2.9980000000000002</v>
      </c>
      <c r="G1554" s="35">
        <v>16500</v>
      </c>
    </row>
    <row r="1555" spans="1:7" x14ac:dyDescent="0.25">
      <c r="A1555">
        <v>20220916</v>
      </c>
      <c r="B1555" t="s">
        <v>771</v>
      </c>
      <c r="C1555" t="s">
        <v>258</v>
      </c>
      <c r="D1555" t="s">
        <v>234</v>
      </c>
      <c r="E1555" s="35">
        <v>1.9990000000000001</v>
      </c>
      <c r="F1555" s="35">
        <v>2.9980000000000002</v>
      </c>
      <c r="G1555" s="35">
        <v>15000</v>
      </c>
    </row>
    <row r="1556" spans="1:7" x14ac:dyDescent="0.25">
      <c r="A1556">
        <v>20220916</v>
      </c>
      <c r="B1556" t="s">
        <v>771</v>
      </c>
      <c r="C1556" t="s">
        <v>258</v>
      </c>
      <c r="D1556" t="s">
        <v>243</v>
      </c>
      <c r="E1556" s="35">
        <v>1.9990000000000001</v>
      </c>
      <c r="F1556" s="35">
        <v>2.9980000000000002</v>
      </c>
      <c r="G1556" s="35">
        <v>14000</v>
      </c>
    </row>
    <row r="1557" spans="1:7" x14ac:dyDescent="0.25">
      <c r="A1557">
        <v>20220916</v>
      </c>
      <c r="B1557" t="s">
        <v>771</v>
      </c>
      <c r="C1557" t="s">
        <v>258</v>
      </c>
      <c r="D1557" t="s">
        <v>251</v>
      </c>
      <c r="E1557" s="35">
        <v>1.9990000000000001</v>
      </c>
      <c r="F1557" s="35">
        <v>2.9980000000000002</v>
      </c>
      <c r="G1557" s="35">
        <v>13000</v>
      </c>
    </row>
    <row r="1558" spans="1:7" x14ac:dyDescent="0.25">
      <c r="A1558">
        <v>20220916</v>
      </c>
      <c r="B1558" t="s">
        <v>771</v>
      </c>
      <c r="C1558" t="s">
        <v>258</v>
      </c>
      <c r="D1558" t="s">
        <v>259</v>
      </c>
      <c r="E1558" s="35">
        <v>1.9990000000000001</v>
      </c>
      <c r="F1558" s="35">
        <v>2.9980000000000002</v>
      </c>
      <c r="G1558" s="35">
        <v>12100</v>
      </c>
    </row>
    <row r="1559" spans="1:7" x14ac:dyDescent="0.25">
      <c r="A1559">
        <v>20220916</v>
      </c>
      <c r="B1559" t="s">
        <v>771</v>
      </c>
      <c r="C1559" t="s">
        <v>258</v>
      </c>
      <c r="D1559" t="s">
        <v>266</v>
      </c>
      <c r="E1559" s="35">
        <v>1.9990000000000001</v>
      </c>
      <c r="F1559" s="35">
        <v>2.9980000000000002</v>
      </c>
      <c r="G1559" s="35">
        <v>10900</v>
      </c>
    </row>
    <row r="1560" spans="1:7" x14ac:dyDescent="0.25">
      <c r="A1560">
        <v>20220916</v>
      </c>
      <c r="B1560" t="s">
        <v>771</v>
      </c>
      <c r="C1560" t="s">
        <v>258</v>
      </c>
      <c r="D1560" t="s">
        <v>274</v>
      </c>
      <c r="E1560" s="35">
        <v>1.9990000000000001</v>
      </c>
      <c r="F1560" s="35">
        <v>2.9980000000000002</v>
      </c>
      <c r="G1560" s="35">
        <v>8100</v>
      </c>
    </row>
    <row r="1561" spans="1:7" x14ac:dyDescent="0.25">
      <c r="A1561">
        <v>20220916</v>
      </c>
      <c r="B1561" t="s">
        <v>771</v>
      </c>
      <c r="C1561" t="s">
        <v>258</v>
      </c>
      <c r="D1561" t="s">
        <v>280</v>
      </c>
      <c r="E1561" s="35">
        <v>1.9990000000000001</v>
      </c>
      <c r="F1561" s="35">
        <v>2.9980000000000002</v>
      </c>
      <c r="G1561" s="35">
        <v>7200</v>
      </c>
    </row>
    <row r="1562" spans="1:7" x14ac:dyDescent="0.25">
      <c r="A1562">
        <v>20220916</v>
      </c>
      <c r="B1562" t="s">
        <v>771</v>
      </c>
      <c r="C1562" t="s">
        <v>258</v>
      </c>
      <c r="D1562" t="s">
        <v>286</v>
      </c>
      <c r="E1562" s="35">
        <v>1.9990000000000001</v>
      </c>
      <c r="F1562" s="35">
        <v>2.9980000000000002</v>
      </c>
      <c r="G1562" s="35">
        <v>3300</v>
      </c>
    </row>
    <row r="1563" spans="1:7" x14ac:dyDescent="0.25">
      <c r="A1563">
        <v>20220916</v>
      </c>
      <c r="B1563" t="s">
        <v>771</v>
      </c>
      <c r="C1563" t="s">
        <v>258</v>
      </c>
      <c r="D1563" t="s">
        <v>290</v>
      </c>
      <c r="E1563" s="35">
        <v>1.9990000000000001</v>
      </c>
      <c r="F1563" s="35">
        <v>2.9980000000000002</v>
      </c>
      <c r="G1563" s="35">
        <v>1500</v>
      </c>
    </row>
    <row r="1564" spans="1:7" x14ac:dyDescent="0.25">
      <c r="A1564">
        <v>20220916</v>
      </c>
      <c r="B1564" t="s">
        <v>771</v>
      </c>
      <c r="C1564" t="s">
        <v>265</v>
      </c>
      <c r="D1564" t="s">
        <v>187</v>
      </c>
      <c r="E1564" s="35">
        <v>1.9990000000000001</v>
      </c>
      <c r="F1564" s="35">
        <v>2.9980000000000002</v>
      </c>
      <c r="G1564" s="35">
        <v>14500</v>
      </c>
    </row>
    <row r="1565" spans="1:7" x14ac:dyDescent="0.25">
      <c r="A1565">
        <v>20220916</v>
      </c>
      <c r="B1565" t="s">
        <v>771</v>
      </c>
      <c r="C1565" t="s">
        <v>265</v>
      </c>
      <c r="D1565" t="s">
        <v>214</v>
      </c>
      <c r="E1565" s="35">
        <v>1.9990000000000001</v>
      </c>
      <c r="F1565" s="35">
        <v>2.9980000000000002</v>
      </c>
      <c r="G1565" s="35">
        <v>13600</v>
      </c>
    </row>
    <row r="1566" spans="1:7" x14ac:dyDescent="0.25">
      <c r="A1566">
        <v>20220916</v>
      </c>
      <c r="B1566" t="s">
        <v>771</v>
      </c>
      <c r="C1566" t="s">
        <v>265</v>
      </c>
      <c r="D1566" t="s">
        <v>234</v>
      </c>
      <c r="E1566" s="35">
        <v>1.9990000000000001</v>
      </c>
      <c r="F1566" s="35">
        <v>2.9980000000000002</v>
      </c>
      <c r="G1566" s="35">
        <v>12400</v>
      </c>
    </row>
    <row r="1567" spans="1:7" x14ac:dyDescent="0.25">
      <c r="A1567">
        <v>20220916</v>
      </c>
      <c r="B1567" t="s">
        <v>771</v>
      </c>
      <c r="C1567" t="s">
        <v>265</v>
      </c>
      <c r="D1567" t="s">
        <v>243</v>
      </c>
      <c r="E1567" s="35">
        <v>1.9990000000000001</v>
      </c>
      <c r="F1567" s="35">
        <v>2.9980000000000002</v>
      </c>
      <c r="G1567" s="35">
        <v>11400</v>
      </c>
    </row>
    <row r="1568" spans="1:7" x14ac:dyDescent="0.25">
      <c r="A1568">
        <v>20220916</v>
      </c>
      <c r="B1568" t="s">
        <v>771</v>
      </c>
      <c r="C1568" t="s">
        <v>265</v>
      </c>
      <c r="D1568" t="s">
        <v>251</v>
      </c>
      <c r="E1568" s="35">
        <v>1.9990000000000001</v>
      </c>
      <c r="F1568" s="35">
        <v>2.9980000000000002</v>
      </c>
      <c r="G1568" s="35">
        <v>10800</v>
      </c>
    </row>
    <row r="1569" spans="1:7" x14ac:dyDescent="0.25">
      <c r="A1569">
        <v>20220916</v>
      </c>
      <c r="B1569" t="s">
        <v>771</v>
      </c>
      <c r="C1569" t="s">
        <v>265</v>
      </c>
      <c r="D1569" t="s">
        <v>259</v>
      </c>
      <c r="E1569" s="35">
        <v>1.9990000000000001</v>
      </c>
      <c r="F1569" s="35">
        <v>2.9980000000000002</v>
      </c>
      <c r="G1569" s="35">
        <v>10200</v>
      </c>
    </row>
    <row r="1570" spans="1:7" x14ac:dyDescent="0.25">
      <c r="A1570">
        <v>20220916</v>
      </c>
      <c r="B1570" t="s">
        <v>771</v>
      </c>
      <c r="C1570" t="s">
        <v>265</v>
      </c>
      <c r="D1570" t="s">
        <v>266</v>
      </c>
      <c r="E1570" s="35">
        <v>1.9990000000000001</v>
      </c>
      <c r="F1570" s="35">
        <v>2.9980000000000002</v>
      </c>
      <c r="G1570" s="35">
        <v>9500</v>
      </c>
    </row>
    <row r="1571" spans="1:7" x14ac:dyDescent="0.25">
      <c r="A1571">
        <v>20220916</v>
      </c>
      <c r="B1571" t="s">
        <v>771</v>
      </c>
      <c r="C1571" t="s">
        <v>265</v>
      </c>
      <c r="D1571" t="s">
        <v>274</v>
      </c>
      <c r="E1571" s="35">
        <v>1.9990000000000001</v>
      </c>
      <c r="F1571" s="35">
        <v>2.9980000000000002</v>
      </c>
      <c r="G1571" s="35">
        <v>7600</v>
      </c>
    </row>
    <row r="1572" spans="1:7" x14ac:dyDescent="0.25">
      <c r="A1572">
        <v>20220916</v>
      </c>
      <c r="B1572" t="s">
        <v>771</v>
      </c>
      <c r="C1572" t="s">
        <v>265</v>
      </c>
      <c r="D1572" t="s">
        <v>280</v>
      </c>
      <c r="E1572" s="35">
        <v>1.9990000000000001</v>
      </c>
      <c r="F1572" s="35">
        <v>2.9980000000000002</v>
      </c>
      <c r="G1572" s="35">
        <v>6600</v>
      </c>
    </row>
    <row r="1573" spans="1:7" x14ac:dyDescent="0.25">
      <c r="A1573">
        <v>20220916</v>
      </c>
      <c r="B1573" t="s">
        <v>771</v>
      </c>
      <c r="C1573" t="s">
        <v>265</v>
      </c>
      <c r="D1573" t="s">
        <v>286</v>
      </c>
      <c r="E1573" s="35">
        <v>1.9990000000000001</v>
      </c>
      <c r="F1573" s="35">
        <v>2.9980000000000002</v>
      </c>
      <c r="G1573" s="35">
        <v>3000</v>
      </c>
    </row>
    <row r="1574" spans="1:7" x14ac:dyDescent="0.25">
      <c r="A1574">
        <v>20220916</v>
      </c>
      <c r="B1574" t="s">
        <v>771</v>
      </c>
      <c r="C1574" t="s">
        <v>265</v>
      </c>
      <c r="D1574" t="s">
        <v>290</v>
      </c>
      <c r="E1574" s="35">
        <v>1.9990000000000001</v>
      </c>
      <c r="F1574" s="35">
        <v>2.9980000000000002</v>
      </c>
      <c r="G1574" s="35">
        <v>1400</v>
      </c>
    </row>
    <row r="1575" spans="1:7" x14ac:dyDescent="0.25">
      <c r="A1575">
        <v>20220916</v>
      </c>
      <c r="B1575" t="s">
        <v>771</v>
      </c>
      <c r="C1575" t="s">
        <v>273</v>
      </c>
      <c r="D1575" t="s">
        <v>187</v>
      </c>
      <c r="E1575" s="35">
        <v>1.9990000000000001</v>
      </c>
      <c r="F1575" s="35">
        <v>2.9980000000000002</v>
      </c>
      <c r="G1575" s="35">
        <v>12100</v>
      </c>
    </row>
    <row r="1576" spans="1:7" x14ac:dyDescent="0.25">
      <c r="A1576">
        <v>20220916</v>
      </c>
      <c r="B1576" t="s">
        <v>771</v>
      </c>
      <c r="C1576" t="s">
        <v>273</v>
      </c>
      <c r="D1576" t="s">
        <v>214</v>
      </c>
      <c r="E1576" s="35">
        <v>1.9990000000000001</v>
      </c>
      <c r="F1576" s="35">
        <v>2.9980000000000002</v>
      </c>
      <c r="G1576" s="35">
        <v>11100</v>
      </c>
    </row>
    <row r="1577" spans="1:7" x14ac:dyDescent="0.25">
      <c r="A1577">
        <v>20220916</v>
      </c>
      <c r="B1577" t="s">
        <v>771</v>
      </c>
      <c r="C1577" t="s">
        <v>273</v>
      </c>
      <c r="D1577" t="s">
        <v>234</v>
      </c>
      <c r="E1577" s="35">
        <v>1.9990000000000001</v>
      </c>
      <c r="F1577" s="35">
        <v>2.9980000000000002</v>
      </c>
      <c r="G1577" s="35">
        <v>10200</v>
      </c>
    </row>
    <row r="1578" spans="1:7" x14ac:dyDescent="0.25">
      <c r="A1578">
        <v>20220916</v>
      </c>
      <c r="B1578" t="s">
        <v>771</v>
      </c>
      <c r="C1578" t="s">
        <v>273</v>
      </c>
      <c r="D1578" t="s">
        <v>243</v>
      </c>
      <c r="E1578" s="35">
        <v>1.9990000000000001</v>
      </c>
      <c r="F1578" s="35">
        <v>2.9980000000000002</v>
      </c>
      <c r="G1578" s="35">
        <v>9400</v>
      </c>
    </row>
    <row r="1579" spans="1:7" x14ac:dyDescent="0.25">
      <c r="A1579">
        <v>20220916</v>
      </c>
      <c r="B1579" t="s">
        <v>771</v>
      </c>
      <c r="C1579" t="s">
        <v>273</v>
      </c>
      <c r="D1579" t="s">
        <v>251</v>
      </c>
      <c r="E1579" s="35">
        <v>1.9990000000000001</v>
      </c>
      <c r="F1579" s="35">
        <v>2.9980000000000002</v>
      </c>
      <c r="G1579" s="35">
        <v>8900</v>
      </c>
    </row>
    <row r="1580" spans="1:7" x14ac:dyDescent="0.25">
      <c r="A1580">
        <v>20220916</v>
      </c>
      <c r="B1580" t="s">
        <v>771</v>
      </c>
      <c r="C1580" t="s">
        <v>273</v>
      </c>
      <c r="D1580" t="s">
        <v>259</v>
      </c>
      <c r="E1580" s="35">
        <v>1.9990000000000001</v>
      </c>
      <c r="F1580" s="35">
        <v>2.9980000000000002</v>
      </c>
      <c r="G1580" s="35">
        <v>8300</v>
      </c>
    </row>
    <row r="1581" spans="1:7" x14ac:dyDescent="0.25">
      <c r="A1581">
        <v>20220916</v>
      </c>
      <c r="B1581" t="s">
        <v>771</v>
      </c>
      <c r="C1581" t="s">
        <v>273</v>
      </c>
      <c r="D1581" t="s">
        <v>266</v>
      </c>
      <c r="E1581" s="35">
        <v>1.9990000000000001</v>
      </c>
      <c r="F1581" s="35">
        <v>2.9980000000000002</v>
      </c>
      <c r="G1581" s="35">
        <v>7700</v>
      </c>
    </row>
    <row r="1582" spans="1:7" x14ac:dyDescent="0.25">
      <c r="A1582">
        <v>20220916</v>
      </c>
      <c r="B1582" t="s">
        <v>771</v>
      </c>
      <c r="C1582" t="s">
        <v>273</v>
      </c>
      <c r="D1582" t="s">
        <v>274</v>
      </c>
      <c r="E1582" s="35">
        <v>1.9990000000000001</v>
      </c>
      <c r="F1582" s="35">
        <v>2.9980000000000002</v>
      </c>
      <c r="G1582" s="35">
        <v>6700</v>
      </c>
    </row>
    <row r="1583" spans="1:7" x14ac:dyDescent="0.25">
      <c r="A1583">
        <v>20220916</v>
      </c>
      <c r="B1583" t="s">
        <v>771</v>
      </c>
      <c r="C1583" t="s">
        <v>273</v>
      </c>
      <c r="D1583" t="s">
        <v>280</v>
      </c>
      <c r="E1583" s="35">
        <v>1.9990000000000001</v>
      </c>
      <c r="F1583" s="35">
        <v>2.9980000000000002</v>
      </c>
      <c r="G1583" s="35">
        <v>5800</v>
      </c>
    </row>
    <row r="1584" spans="1:7" x14ac:dyDescent="0.25">
      <c r="A1584">
        <v>20220916</v>
      </c>
      <c r="B1584" t="s">
        <v>771</v>
      </c>
      <c r="C1584" t="s">
        <v>273</v>
      </c>
      <c r="D1584" t="s">
        <v>286</v>
      </c>
      <c r="E1584" s="35">
        <v>1.9990000000000001</v>
      </c>
      <c r="F1584" s="35">
        <v>2.9980000000000002</v>
      </c>
      <c r="G1584" s="35">
        <v>2800</v>
      </c>
    </row>
    <row r="1585" spans="1:7" x14ac:dyDescent="0.25">
      <c r="A1585">
        <v>20220916</v>
      </c>
      <c r="B1585" t="s">
        <v>771</v>
      </c>
      <c r="C1585" t="s">
        <v>273</v>
      </c>
      <c r="D1585" t="s">
        <v>290</v>
      </c>
      <c r="E1585" s="35">
        <v>1.9990000000000001</v>
      </c>
      <c r="F1585" s="35">
        <v>2.9980000000000002</v>
      </c>
      <c r="G1585" s="35">
        <v>1400</v>
      </c>
    </row>
    <row r="1586" spans="1:7" x14ac:dyDescent="0.25">
      <c r="A1586">
        <v>20220916</v>
      </c>
      <c r="B1586" t="s">
        <v>771</v>
      </c>
      <c r="C1586" t="s">
        <v>279</v>
      </c>
      <c r="D1586" t="s">
        <v>187</v>
      </c>
      <c r="E1586" s="35">
        <v>1.9990000000000001</v>
      </c>
      <c r="F1586" s="35">
        <v>2.9980000000000002</v>
      </c>
      <c r="G1586" s="35">
        <v>9900</v>
      </c>
    </row>
    <row r="1587" spans="1:7" x14ac:dyDescent="0.25">
      <c r="A1587">
        <v>20220916</v>
      </c>
      <c r="B1587" t="s">
        <v>771</v>
      </c>
      <c r="C1587" t="s">
        <v>279</v>
      </c>
      <c r="D1587" t="s">
        <v>214</v>
      </c>
      <c r="E1587" s="35">
        <v>1.9990000000000001</v>
      </c>
      <c r="F1587" s="35">
        <v>2.9980000000000002</v>
      </c>
      <c r="G1587" s="35">
        <v>9100</v>
      </c>
    </row>
    <row r="1588" spans="1:7" x14ac:dyDescent="0.25">
      <c r="A1588">
        <v>20220916</v>
      </c>
      <c r="B1588" t="s">
        <v>771</v>
      </c>
      <c r="C1588" t="s">
        <v>279</v>
      </c>
      <c r="D1588" t="s">
        <v>234</v>
      </c>
      <c r="E1588" s="35">
        <v>1.9990000000000001</v>
      </c>
      <c r="F1588" s="35">
        <v>2.9980000000000002</v>
      </c>
      <c r="G1588" s="35">
        <v>8200</v>
      </c>
    </row>
    <row r="1589" spans="1:7" x14ac:dyDescent="0.25">
      <c r="A1589">
        <v>20220916</v>
      </c>
      <c r="B1589" t="s">
        <v>771</v>
      </c>
      <c r="C1589" t="s">
        <v>279</v>
      </c>
      <c r="D1589" t="s">
        <v>243</v>
      </c>
      <c r="E1589" s="35">
        <v>1.9990000000000001</v>
      </c>
      <c r="F1589" s="35">
        <v>2.9980000000000002</v>
      </c>
      <c r="G1589" s="35">
        <v>7600</v>
      </c>
    </row>
    <row r="1590" spans="1:7" x14ac:dyDescent="0.25">
      <c r="A1590">
        <v>20220916</v>
      </c>
      <c r="B1590" t="s">
        <v>771</v>
      </c>
      <c r="C1590" t="s">
        <v>279</v>
      </c>
      <c r="D1590" t="s">
        <v>251</v>
      </c>
      <c r="E1590" s="35">
        <v>1.9990000000000001</v>
      </c>
      <c r="F1590" s="35">
        <v>2.9980000000000002</v>
      </c>
      <c r="G1590" s="35">
        <v>7100</v>
      </c>
    </row>
    <row r="1591" spans="1:7" x14ac:dyDescent="0.25">
      <c r="A1591">
        <v>20220916</v>
      </c>
      <c r="B1591" t="s">
        <v>771</v>
      </c>
      <c r="C1591" t="s">
        <v>279</v>
      </c>
      <c r="D1591" t="s">
        <v>259</v>
      </c>
      <c r="E1591" s="35">
        <v>1.9990000000000001</v>
      </c>
      <c r="F1591" s="35">
        <v>2.9980000000000002</v>
      </c>
      <c r="G1591" s="35">
        <v>6700</v>
      </c>
    </row>
    <row r="1592" spans="1:7" x14ac:dyDescent="0.25">
      <c r="A1592">
        <v>20220916</v>
      </c>
      <c r="B1592" t="s">
        <v>771</v>
      </c>
      <c r="C1592" t="s">
        <v>279</v>
      </c>
      <c r="D1592" t="s">
        <v>266</v>
      </c>
      <c r="E1592" s="35">
        <v>1.9990000000000001</v>
      </c>
      <c r="F1592" s="35">
        <v>2.9980000000000002</v>
      </c>
      <c r="G1592" s="35">
        <v>6300</v>
      </c>
    </row>
    <row r="1593" spans="1:7" x14ac:dyDescent="0.25">
      <c r="A1593">
        <v>20220916</v>
      </c>
      <c r="B1593" t="s">
        <v>771</v>
      </c>
      <c r="C1593" t="s">
        <v>279</v>
      </c>
      <c r="D1593" t="s">
        <v>274</v>
      </c>
      <c r="E1593" s="35">
        <v>1.9990000000000001</v>
      </c>
      <c r="F1593" s="35">
        <v>2.9980000000000002</v>
      </c>
      <c r="G1593" s="35">
        <v>5700</v>
      </c>
    </row>
    <row r="1594" spans="1:7" x14ac:dyDescent="0.25">
      <c r="A1594">
        <v>20220916</v>
      </c>
      <c r="B1594" t="s">
        <v>771</v>
      </c>
      <c r="C1594" t="s">
        <v>279</v>
      </c>
      <c r="D1594" t="s">
        <v>280</v>
      </c>
      <c r="E1594" s="35">
        <v>1.9990000000000001</v>
      </c>
      <c r="F1594" s="35">
        <v>2.9980000000000002</v>
      </c>
      <c r="G1594" s="35">
        <v>5000</v>
      </c>
    </row>
    <row r="1595" spans="1:7" x14ac:dyDescent="0.25">
      <c r="A1595">
        <v>20220916</v>
      </c>
      <c r="B1595" t="s">
        <v>771</v>
      </c>
      <c r="C1595" t="s">
        <v>279</v>
      </c>
      <c r="D1595" t="s">
        <v>286</v>
      </c>
      <c r="E1595" s="35">
        <v>1.9990000000000001</v>
      </c>
      <c r="F1595" s="35">
        <v>2.9980000000000002</v>
      </c>
      <c r="G1595" s="35">
        <v>2700</v>
      </c>
    </row>
    <row r="1596" spans="1:7" x14ac:dyDescent="0.25">
      <c r="A1596">
        <v>20220916</v>
      </c>
      <c r="B1596" t="s">
        <v>771</v>
      </c>
      <c r="C1596" t="s">
        <v>279</v>
      </c>
      <c r="D1596" t="s">
        <v>290</v>
      </c>
      <c r="E1596" s="35">
        <v>1.9990000000000001</v>
      </c>
      <c r="F1596" s="35">
        <v>2.9980000000000002</v>
      </c>
      <c r="G1596" s="35">
        <v>1300</v>
      </c>
    </row>
    <row r="1597" spans="1:7" x14ac:dyDescent="0.25">
      <c r="A1597">
        <v>20220916</v>
      </c>
      <c r="B1597" t="s">
        <v>771</v>
      </c>
      <c r="C1597" t="s">
        <v>285</v>
      </c>
      <c r="D1597" t="s">
        <v>187</v>
      </c>
      <c r="E1597" s="35">
        <v>1.9990000000000001</v>
      </c>
      <c r="F1597" s="35">
        <v>2.9980000000000002</v>
      </c>
      <c r="G1597" s="35">
        <v>8100</v>
      </c>
    </row>
    <row r="1598" spans="1:7" x14ac:dyDescent="0.25">
      <c r="A1598">
        <v>20220916</v>
      </c>
      <c r="B1598" t="s">
        <v>771</v>
      </c>
      <c r="C1598" t="s">
        <v>285</v>
      </c>
      <c r="D1598" t="s">
        <v>214</v>
      </c>
      <c r="E1598" s="35">
        <v>1.9990000000000001</v>
      </c>
      <c r="F1598" s="35">
        <v>2.9980000000000002</v>
      </c>
      <c r="G1598" s="35">
        <v>7500</v>
      </c>
    </row>
    <row r="1599" spans="1:7" x14ac:dyDescent="0.25">
      <c r="A1599">
        <v>20220916</v>
      </c>
      <c r="B1599" t="s">
        <v>771</v>
      </c>
      <c r="C1599" t="s">
        <v>285</v>
      </c>
      <c r="D1599" t="s">
        <v>234</v>
      </c>
      <c r="E1599" s="35">
        <v>1.9990000000000001</v>
      </c>
      <c r="F1599" s="35">
        <v>2.9980000000000002</v>
      </c>
      <c r="G1599" s="35">
        <v>6900</v>
      </c>
    </row>
    <row r="1600" spans="1:7" x14ac:dyDescent="0.25">
      <c r="A1600">
        <v>20220916</v>
      </c>
      <c r="B1600" t="s">
        <v>771</v>
      </c>
      <c r="C1600" t="s">
        <v>285</v>
      </c>
      <c r="D1600" t="s">
        <v>243</v>
      </c>
      <c r="E1600" s="35">
        <v>1.9990000000000001</v>
      </c>
      <c r="F1600" s="35">
        <v>2.9980000000000002</v>
      </c>
      <c r="G1600" s="35">
        <v>6400</v>
      </c>
    </row>
    <row r="1601" spans="1:7" x14ac:dyDescent="0.25">
      <c r="A1601">
        <v>20220916</v>
      </c>
      <c r="B1601" t="s">
        <v>771</v>
      </c>
      <c r="C1601" t="s">
        <v>285</v>
      </c>
      <c r="D1601" t="s">
        <v>251</v>
      </c>
      <c r="E1601" s="35">
        <v>1.9990000000000001</v>
      </c>
      <c r="F1601" s="35">
        <v>2.9980000000000002</v>
      </c>
      <c r="G1601" s="35">
        <v>6000</v>
      </c>
    </row>
    <row r="1602" spans="1:7" x14ac:dyDescent="0.25">
      <c r="A1602">
        <v>20220916</v>
      </c>
      <c r="B1602" t="s">
        <v>771</v>
      </c>
      <c r="C1602" t="s">
        <v>285</v>
      </c>
      <c r="D1602" t="s">
        <v>259</v>
      </c>
      <c r="E1602" s="35">
        <v>1.9990000000000001</v>
      </c>
      <c r="F1602" s="35">
        <v>2.9980000000000002</v>
      </c>
      <c r="G1602" s="35">
        <v>5600</v>
      </c>
    </row>
    <row r="1603" spans="1:7" x14ac:dyDescent="0.25">
      <c r="A1603">
        <v>20220916</v>
      </c>
      <c r="B1603" t="s">
        <v>771</v>
      </c>
      <c r="C1603" t="s">
        <v>285</v>
      </c>
      <c r="D1603" t="s">
        <v>266</v>
      </c>
      <c r="E1603" s="35">
        <v>1.9990000000000001</v>
      </c>
      <c r="F1603" s="35">
        <v>2.9980000000000002</v>
      </c>
      <c r="G1603" s="35">
        <v>5200</v>
      </c>
    </row>
    <row r="1604" spans="1:7" x14ac:dyDescent="0.25">
      <c r="A1604">
        <v>20220916</v>
      </c>
      <c r="B1604" t="s">
        <v>771</v>
      </c>
      <c r="C1604" t="s">
        <v>285</v>
      </c>
      <c r="D1604" t="s">
        <v>274</v>
      </c>
      <c r="E1604" s="35">
        <v>1.9990000000000001</v>
      </c>
      <c r="F1604" s="35">
        <v>2.9980000000000002</v>
      </c>
      <c r="G1604" s="35">
        <v>4700</v>
      </c>
    </row>
    <row r="1605" spans="1:7" x14ac:dyDescent="0.25">
      <c r="A1605">
        <v>20220916</v>
      </c>
      <c r="B1605" t="s">
        <v>771</v>
      </c>
      <c r="C1605" t="s">
        <v>285</v>
      </c>
      <c r="D1605" t="s">
        <v>280</v>
      </c>
      <c r="E1605" s="35">
        <v>1.9990000000000001</v>
      </c>
      <c r="F1605" s="35">
        <v>2.9980000000000002</v>
      </c>
      <c r="G1605" s="35">
        <v>4300</v>
      </c>
    </row>
    <row r="1606" spans="1:7" x14ac:dyDescent="0.25">
      <c r="A1606">
        <v>20220916</v>
      </c>
      <c r="B1606" t="s">
        <v>771</v>
      </c>
      <c r="C1606" t="s">
        <v>285</v>
      </c>
      <c r="D1606" t="s">
        <v>286</v>
      </c>
      <c r="E1606" s="35">
        <v>1.9990000000000001</v>
      </c>
      <c r="F1606" s="35">
        <v>2.9980000000000002</v>
      </c>
      <c r="G1606" s="35">
        <v>2600</v>
      </c>
    </row>
    <row r="1607" spans="1:7" x14ac:dyDescent="0.25">
      <c r="A1607">
        <v>20220916</v>
      </c>
      <c r="B1607" t="s">
        <v>771</v>
      </c>
      <c r="C1607" t="s">
        <v>285</v>
      </c>
      <c r="D1607" t="s">
        <v>290</v>
      </c>
      <c r="E1607" s="35">
        <v>1.9990000000000001</v>
      </c>
      <c r="F1607" s="35">
        <v>2.9980000000000002</v>
      </c>
      <c r="G1607" s="35">
        <v>1300</v>
      </c>
    </row>
    <row r="1608" spans="1:7" x14ac:dyDescent="0.25">
      <c r="A1608">
        <v>20220916</v>
      </c>
      <c r="B1608" t="s">
        <v>771</v>
      </c>
      <c r="C1608" t="s">
        <v>186</v>
      </c>
      <c r="D1608" t="s">
        <v>187</v>
      </c>
      <c r="E1608" s="35">
        <v>2.9990000000000001</v>
      </c>
      <c r="F1608" s="35">
        <v>3.9980000000000002</v>
      </c>
      <c r="G1608" s="35">
        <v>70000</v>
      </c>
    </row>
    <row r="1609" spans="1:7" x14ac:dyDescent="0.25">
      <c r="A1609">
        <v>20220916</v>
      </c>
      <c r="B1609" t="s">
        <v>771</v>
      </c>
      <c r="C1609" t="s">
        <v>186</v>
      </c>
      <c r="D1609" t="s">
        <v>214</v>
      </c>
      <c r="E1609" s="35">
        <v>2.9990000000000001</v>
      </c>
      <c r="F1609" s="35">
        <v>3.9980000000000002</v>
      </c>
      <c r="G1609" s="35">
        <v>56000</v>
      </c>
    </row>
    <row r="1610" spans="1:7" x14ac:dyDescent="0.25">
      <c r="A1610">
        <v>20220916</v>
      </c>
      <c r="B1610" t="s">
        <v>771</v>
      </c>
      <c r="C1610" t="s">
        <v>186</v>
      </c>
      <c r="D1610" t="s">
        <v>234</v>
      </c>
      <c r="E1610" s="35">
        <v>2.9990000000000001</v>
      </c>
      <c r="F1610" s="35">
        <v>3.9980000000000002</v>
      </c>
      <c r="G1610" s="35">
        <v>49000</v>
      </c>
    </row>
    <row r="1611" spans="1:7" x14ac:dyDescent="0.25">
      <c r="A1611">
        <v>20220916</v>
      </c>
      <c r="B1611" t="s">
        <v>771</v>
      </c>
      <c r="C1611" t="s">
        <v>186</v>
      </c>
      <c r="D1611" t="s">
        <v>243</v>
      </c>
      <c r="E1611" s="35">
        <v>2.9990000000000001</v>
      </c>
      <c r="F1611" s="35">
        <v>3.9980000000000002</v>
      </c>
      <c r="G1611" s="35">
        <v>41000</v>
      </c>
    </row>
    <row r="1612" spans="1:7" x14ac:dyDescent="0.25">
      <c r="A1612">
        <v>20220916</v>
      </c>
      <c r="B1612" t="s">
        <v>771</v>
      </c>
      <c r="C1612" t="s">
        <v>186</v>
      </c>
      <c r="D1612" t="s">
        <v>251</v>
      </c>
      <c r="E1612" s="35">
        <v>2.9990000000000001</v>
      </c>
      <c r="F1612" s="35">
        <v>3.9980000000000002</v>
      </c>
      <c r="G1612" s="35">
        <v>35000</v>
      </c>
    </row>
    <row r="1613" spans="1:7" x14ac:dyDescent="0.25">
      <c r="A1613">
        <v>20220916</v>
      </c>
      <c r="B1613" t="s">
        <v>771</v>
      </c>
      <c r="C1613" t="s">
        <v>186</v>
      </c>
      <c r="D1613" t="s">
        <v>259</v>
      </c>
      <c r="E1613" s="35">
        <v>2.9990000000000001</v>
      </c>
      <c r="F1613" s="35">
        <v>3.9980000000000002</v>
      </c>
      <c r="G1613" s="35">
        <v>27500</v>
      </c>
    </row>
    <row r="1614" spans="1:7" x14ac:dyDescent="0.25">
      <c r="A1614">
        <v>20220916</v>
      </c>
      <c r="B1614" t="s">
        <v>771</v>
      </c>
      <c r="C1614" t="s">
        <v>186</v>
      </c>
      <c r="D1614" t="s">
        <v>266</v>
      </c>
      <c r="E1614" s="35">
        <v>2.9990000000000001</v>
      </c>
      <c r="F1614" s="35">
        <v>3.9980000000000002</v>
      </c>
      <c r="G1614" s="35">
        <v>22500</v>
      </c>
    </row>
    <row r="1615" spans="1:7" x14ac:dyDescent="0.25">
      <c r="A1615">
        <v>20220916</v>
      </c>
      <c r="B1615" t="s">
        <v>771</v>
      </c>
      <c r="C1615" t="s">
        <v>186</v>
      </c>
      <c r="D1615" t="s">
        <v>274</v>
      </c>
      <c r="E1615" s="35">
        <v>2.9990000000000001</v>
      </c>
      <c r="F1615" s="35">
        <v>3.9980000000000002</v>
      </c>
      <c r="G1615" s="35">
        <v>14900</v>
      </c>
    </row>
    <row r="1616" spans="1:7" x14ac:dyDescent="0.25">
      <c r="A1616">
        <v>20220916</v>
      </c>
      <c r="B1616" t="s">
        <v>771</v>
      </c>
      <c r="C1616" t="s">
        <v>186</v>
      </c>
      <c r="D1616" t="s">
        <v>280</v>
      </c>
      <c r="E1616" s="35">
        <v>2.9990000000000001</v>
      </c>
      <c r="F1616" s="35">
        <v>3.9980000000000002</v>
      </c>
      <c r="G1616" s="35">
        <v>10700</v>
      </c>
    </row>
    <row r="1617" spans="1:7" x14ac:dyDescent="0.25">
      <c r="A1617">
        <v>20220916</v>
      </c>
      <c r="B1617" t="s">
        <v>771</v>
      </c>
      <c r="C1617" t="s">
        <v>186</v>
      </c>
      <c r="D1617" t="s">
        <v>286</v>
      </c>
      <c r="E1617" s="35">
        <v>2.9990000000000001</v>
      </c>
      <c r="F1617" s="35">
        <v>3.9980000000000002</v>
      </c>
      <c r="G1617" s="35">
        <v>4900</v>
      </c>
    </row>
    <row r="1618" spans="1:7" x14ac:dyDescent="0.25">
      <c r="A1618">
        <v>20220916</v>
      </c>
      <c r="B1618" t="s">
        <v>771</v>
      </c>
      <c r="C1618" t="s">
        <v>186</v>
      </c>
      <c r="D1618" t="s">
        <v>290</v>
      </c>
      <c r="E1618" s="35">
        <v>2.9990000000000001</v>
      </c>
      <c r="F1618" s="35">
        <v>3.9980000000000002</v>
      </c>
      <c r="G1618" s="35">
        <v>2100</v>
      </c>
    </row>
    <row r="1619" spans="1:7" x14ac:dyDescent="0.25">
      <c r="A1619">
        <v>20220916</v>
      </c>
      <c r="B1619" t="s">
        <v>771</v>
      </c>
      <c r="C1619" t="s">
        <v>213</v>
      </c>
      <c r="D1619" t="s">
        <v>187</v>
      </c>
      <c r="E1619" s="35">
        <v>2.9990000000000001</v>
      </c>
      <c r="F1619" s="35">
        <v>3.9980000000000002</v>
      </c>
      <c r="G1619" s="35">
        <v>56500</v>
      </c>
    </row>
    <row r="1620" spans="1:7" x14ac:dyDescent="0.25">
      <c r="A1620">
        <v>20220916</v>
      </c>
      <c r="B1620" t="s">
        <v>771</v>
      </c>
      <c r="C1620" t="s">
        <v>213</v>
      </c>
      <c r="D1620" t="s">
        <v>214</v>
      </c>
      <c r="E1620" s="35">
        <v>2.9990000000000001</v>
      </c>
      <c r="F1620" s="35">
        <v>3.9980000000000002</v>
      </c>
      <c r="G1620" s="35">
        <v>49500</v>
      </c>
    </row>
    <row r="1621" spans="1:7" x14ac:dyDescent="0.25">
      <c r="A1621">
        <v>20220916</v>
      </c>
      <c r="B1621" t="s">
        <v>771</v>
      </c>
      <c r="C1621" t="s">
        <v>213</v>
      </c>
      <c r="D1621" t="s">
        <v>234</v>
      </c>
      <c r="E1621" s="35">
        <v>2.9990000000000001</v>
      </c>
      <c r="F1621" s="35">
        <v>3.9980000000000002</v>
      </c>
      <c r="G1621" s="35">
        <v>44000</v>
      </c>
    </row>
    <row r="1622" spans="1:7" x14ac:dyDescent="0.25">
      <c r="A1622">
        <v>20220916</v>
      </c>
      <c r="B1622" t="s">
        <v>771</v>
      </c>
      <c r="C1622" t="s">
        <v>213</v>
      </c>
      <c r="D1622" t="s">
        <v>243</v>
      </c>
      <c r="E1622" s="35">
        <v>2.9990000000000001</v>
      </c>
      <c r="F1622" s="35">
        <v>3.9980000000000002</v>
      </c>
      <c r="G1622" s="35">
        <v>37500</v>
      </c>
    </row>
    <row r="1623" spans="1:7" x14ac:dyDescent="0.25">
      <c r="A1623">
        <v>20220916</v>
      </c>
      <c r="B1623" t="s">
        <v>771</v>
      </c>
      <c r="C1623" t="s">
        <v>213</v>
      </c>
      <c r="D1623" t="s">
        <v>251</v>
      </c>
      <c r="E1623" s="35">
        <v>2.9990000000000001</v>
      </c>
      <c r="F1623" s="35">
        <v>3.9980000000000002</v>
      </c>
      <c r="G1623" s="35">
        <v>32000</v>
      </c>
    </row>
    <row r="1624" spans="1:7" x14ac:dyDescent="0.25">
      <c r="A1624">
        <v>20220916</v>
      </c>
      <c r="B1624" t="s">
        <v>771</v>
      </c>
      <c r="C1624" t="s">
        <v>213</v>
      </c>
      <c r="D1624" t="s">
        <v>259</v>
      </c>
      <c r="E1624" s="35">
        <v>2.9990000000000001</v>
      </c>
      <c r="F1624" s="35">
        <v>3.9980000000000002</v>
      </c>
      <c r="G1624" s="35">
        <v>25000</v>
      </c>
    </row>
    <row r="1625" spans="1:7" x14ac:dyDescent="0.25">
      <c r="A1625">
        <v>20220916</v>
      </c>
      <c r="B1625" t="s">
        <v>771</v>
      </c>
      <c r="C1625" t="s">
        <v>213</v>
      </c>
      <c r="D1625" t="s">
        <v>266</v>
      </c>
      <c r="E1625" s="35">
        <v>2.9990000000000001</v>
      </c>
      <c r="F1625" s="35">
        <v>3.9980000000000002</v>
      </c>
      <c r="G1625" s="35">
        <v>21000</v>
      </c>
    </row>
    <row r="1626" spans="1:7" x14ac:dyDescent="0.25">
      <c r="A1626">
        <v>20220916</v>
      </c>
      <c r="B1626" t="s">
        <v>771</v>
      </c>
      <c r="C1626" t="s">
        <v>213</v>
      </c>
      <c r="D1626" t="s">
        <v>274</v>
      </c>
      <c r="E1626" s="35">
        <v>2.9990000000000001</v>
      </c>
      <c r="F1626" s="35">
        <v>3.9980000000000002</v>
      </c>
      <c r="G1626" s="35">
        <v>14000</v>
      </c>
    </row>
    <row r="1627" spans="1:7" x14ac:dyDescent="0.25">
      <c r="A1627">
        <v>20220916</v>
      </c>
      <c r="B1627" t="s">
        <v>771</v>
      </c>
      <c r="C1627" t="s">
        <v>213</v>
      </c>
      <c r="D1627" t="s">
        <v>280</v>
      </c>
      <c r="E1627" s="35">
        <v>2.9990000000000001</v>
      </c>
      <c r="F1627" s="35">
        <v>3.9980000000000002</v>
      </c>
      <c r="G1627" s="35">
        <v>10200</v>
      </c>
    </row>
    <row r="1628" spans="1:7" x14ac:dyDescent="0.25">
      <c r="A1628">
        <v>20220916</v>
      </c>
      <c r="B1628" t="s">
        <v>771</v>
      </c>
      <c r="C1628" t="s">
        <v>213</v>
      </c>
      <c r="D1628" t="s">
        <v>286</v>
      </c>
      <c r="E1628" s="35">
        <v>2.9990000000000001</v>
      </c>
      <c r="F1628" s="35">
        <v>3.9980000000000002</v>
      </c>
      <c r="G1628" s="35">
        <v>4700</v>
      </c>
    </row>
    <row r="1629" spans="1:7" x14ac:dyDescent="0.25">
      <c r="A1629">
        <v>20220916</v>
      </c>
      <c r="B1629" t="s">
        <v>771</v>
      </c>
      <c r="C1629" t="s">
        <v>213</v>
      </c>
      <c r="D1629" t="s">
        <v>290</v>
      </c>
      <c r="E1629" s="35">
        <v>2.9990000000000001</v>
      </c>
      <c r="F1629" s="35">
        <v>3.9980000000000002</v>
      </c>
      <c r="G1629" s="35">
        <v>2000</v>
      </c>
    </row>
    <row r="1630" spans="1:7" x14ac:dyDescent="0.25">
      <c r="A1630">
        <v>20220916</v>
      </c>
      <c r="B1630" t="s">
        <v>771</v>
      </c>
      <c r="C1630" t="s">
        <v>233</v>
      </c>
      <c r="D1630" t="s">
        <v>187</v>
      </c>
      <c r="E1630" s="35">
        <v>2.9990000000000001</v>
      </c>
      <c r="F1630" s="35">
        <v>3.9980000000000002</v>
      </c>
      <c r="G1630" s="35">
        <v>47500</v>
      </c>
    </row>
    <row r="1631" spans="1:7" x14ac:dyDescent="0.25">
      <c r="A1631">
        <v>20220916</v>
      </c>
      <c r="B1631" t="s">
        <v>771</v>
      </c>
      <c r="C1631" t="s">
        <v>233</v>
      </c>
      <c r="D1631" t="s">
        <v>214</v>
      </c>
      <c r="E1631" s="35">
        <v>2.9990000000000001</v>
      </c>
      <c r="F1631" s="35">
        <v>3.9980000000000002</v>
      </c>
      <c r="G1631" s="35">
        <v>42500</v>
      </c>
    </row>
    <row r="1632" spans="1:7" x14ac:dyDescent="0.25">
      <c r="A1632">
        <v>20220916</v>
      </c>
      <c r="B1632" t="s">
        <v>771</v>
      </c>
      <c r="C1632" t="s">
        <v>233</v>
      </c>
      <c r="D1632" t="s">
        <v>234</v>
      </c>
      <c r="E1632" s="35">
        <v>2.9990000000000001</v>
      </c>
      <c r="F1632" s="35">
        <v>3.9980000000000002</v>
      </c>
      <c r="G1632" s="35">
        <v>38000</v>
      </c>
    </row>
    <row r="1633" spans="1:7" x14ac:dyDescent="0.25">
      <c r="A1633">
        <v>20220916</v>
      </c>
      <c r="B1633" t="s">
        <v>771</v>
      </c>
      <c r="C1633" t="s">
        <v>233</v>
      </c>
      <c r="D1633" t="s">
        <v>243</v>
      </c>
      <c r="E1633" s="35">
        <v>2.9990000000000001</v>
      </c>
      <c r="F1633" s="35">
        <v>3.9980000000000002</v>
      </c>
      <c r="G1633" s="35">
        <v>33500</v>
      </c>
    </row>
    <row r="1634" spans="1:7" x14ac:dyDescent="0.25">
      <c r="A1634">
        <v>20220916</v>
      </c>
      <c r="B1634" t="s">
        <v>771</v>
      </c>
      <c r="C1634" t="s">
        <v>233</v>
      </c>
      <c r="D1634" t="s">
        <v>251</v>
      </c>
      <c r="E1634" s="35">
        <v>2.9990000000000001</v>
      </c>
      <c r="F1634" s="35">
        <v>3.9980000000000002</v>
      </c>
      <c r="G1634" s="35">
        <v>29500</v>
      </c>
    </row>
    <row r="1635" spans="1:7" x14ac:dyDescent="0.25">
      <c r="A1635">
        <v>20220916</v>
      </c>
      <c r="B1635" t="s">
        <v>771</v>
      </c>
      <c r="C1635" t="s">
        <v>233</v>
      </c>
      <c r="D1635" t="s">
        <v>259</v>
      </c>
      <c r="E1635" s="35">
        <v>2.9990000000000001</v>
      </c>
      <c r="F1635" s="35">
        <v>3.9980000000000002</v>
      </c>
      <c r="G1635" s="35">
        <v>23000</v>
      </c>
    </row>
    <row r="1636" spans="1:7" x14ac:dyDescent="0.25">
      <c r="A1636">
        <v>20220916</v>
      </c>
      <c r="B1636" t="s">
        <v>771</v>
      </c>
      <c r="C1636" t="s">
        <v>233</v>
      </c>
      <c r="D1636" t="s">
        <v>266</v>
      </c>
      <c r="E1636" s="35">
        <v>2.9990000000000001</v>
      </c>
      <c r="F1636" s="35">
        <v>3.9980000000000002</v>
      </c>
      <c r="G1636" s="35">
        <v>19500</v>
      </c>
    </row>
    <row r="1637" spans="1:7" x14ac:dyDescent="0.25">
      <c r="A1637">
        <v>20220916</v>
      </c>
      <c r="B1637" t="s">
        <v>771</v>
      </c>
      <c r="C1637" t="s">
        <v>233</v>
      </c>
      <c r="D1637" t="s">
        <v>274</v>
      </c>
      <c r="E1637" s="35">
        <v>2.9990000000000001</v>
      </c>
      <c r="F1637" s="35">
        <v>3.9980000000000002</v>
      </c>
      <c r="G1637" s="35">
        <v>13300</v>
      </c>
    </row>
    <row r="1638" spans="1:7" x14ac:dyDescent="0.25">
      <c r="A1638">
        <v>20220916</v>
      </c>
      <c r="B1638" t="s">
        <v>771</v>
      </c>
      <c r="C1638" t="s">
        <v>233</v>
      </c>
      <c r="D1638" t="s">
        <v>280</v>
      </c>
      <c r="E1638" s="35">
        <v>2.9990000000000001</v>
      </c>
      <c r="F1638" s="35">
        <v>3.9980000000000002</v>
      </c>
      <c r="G1638" s="35">
        <v>9700</v>
      </c>
    </row>
    <row r="1639" spans="1:7" x14ac:dyDescent="0.25">
      <c r="A1639">
        <v>20220916</v>
      </c>
      <c r="B1639" t="s">
        <v>771</v>
      </c>
      <c r="C1639" t="s">
        <v>233</v>
      </c>
      <c r="D1639" t="s">
        <v>286</v>
      </c>
      <c r="E1639" s="35">
        <v>2.9990000000000001</v>
      </c>
      <c r="F1639" s="35">
        <v>3.9980000000000002</v>
      </c>
      <c r="G1639" s="35">
        <v>4500</v>
      </c>
    </row>
    <row r="1640" spans="1:7" x14ac:dyDescent="0.25">
      <c r="A1640">
        <v>20220916</v>
      </c>
      <c r="B1640" t="s">
        <v>771</v>
      </c>
      <c r="C1640" t="s">
        <v>233</v>
      </c>
      <c r="D1640" t="s">
        <v>290</v>
      </c>
      <c r="E1640" s="35">
        <v>2.9990000000000001</v>
      </c>
      <c r="F1640" s="35">
        <v>3.9980000000000002</v>
      </c>
      <c r="G1640" s="35">
        <v>1900</v>
      </c>
    </row>
    <row r="1641" spans="1:7" x14ac:dyDescent="0.25">
      <c r="A1641">
        <v>20220916</v>
      </c>
      <c r="B1641" t="s">
        <v>771</v>
      </c>
      <c r="C1641" t="s">
        <v>215</v>
      </c>
      <c r="D1641" t="s">
        <v>187</v>
      </c>
      <c r="E1641" s="35">
        <v>2.9990000000000001</v>
      </c>
      <c r="F1641" s="35">
        <v>3.9980000000000002</v>
      </c>
      <c r="G1641" s="35">
        <v>39000</v>
      </c>
    </row>
    <row r="1642" spans="1:7" x14ac:dyDescent="0.25">
      <c r="A1642">
        <v>20220916</v>
      </c>
      <c r="B1642" t="s">
        <v>771</v>
      </c>
      <c r="C1642" t="s">
        <v>215</v>
      </c>
      <c r="D1642" t="s">
        <v>214</v>
      </c>
      <c r="E1642" s="35">
        <v>2.9990000000000001</v>
      </c>
      <c r="F1642" s="35">
        <v>3.9980000000000002</v>
      </c>
      <c r="G1642" s="35">
        <v>35500</v>
      </c>
    </row>
    <row r="1643" spans="1:7" x14ac:dyDescent="0.25">
      <c r="A1643">
        <v>20220916</v>
      </c>
      <c r="B1643" t="s">
        <v>771</v>
      </c>
      <c r="C1643" t="s">
        <v>215</v>
      </c>
      <c r="D1643" t="s">
        <v>234</v>
      </c>
      <c r="E1643" s="35">
        <v>2.9990000000000001</v>
      </c>
      <c r="F1643" s="35">
        <v>3.9980000000000002</v>
      </c>
      <c r="G1643" s="35">
        <v>32500</v>
      </c>
    </row>
    <row r="1644" spans="1:7" x14ac:dyDescent="0.25">
      <c r="A1644">
        <v>20220916</v>
      </c>
      <c r="B1644" t="s">
        <v>771</v>
      </c>
      <c r="C1644" t="s">
        <v>215</v>
      </c>
      <c r="D1644" t="s">
        <v>243</v>
      </c>
      <c r="E1644" s="35">
        <v>2.9990000000000001</v>
      </c>
      <c r="F1644" s="35">
        <v>3.9980000000000002</v>
      </c>
      <c r="G1644" s="35">
        <v>29000</v>
      </c>
    </row>
    <row r="1645" spans="1:7" x14ac:dyDescent="0.25">
      <c r="A1645">
        <v>20220916</v>
      </c>
      <c r="B1645" t="s">
        <v>771</v>
      </c>
      <c r="C1645" t="s">
        <v>215</v>
      </c>
      <c r="D1645" t="s">
        <v>251</v>
      </c>
      <c r="E1645" s="35">
        <v>2.9990000000000001</v>
      </c>
      <c r="F1645" s="35">
        <v>3.9980000000000002</v>
      </c>
      <c r="G1645" s="35">
        <v>25500</v>
      </c>
    </row>
    <row r="1646" spans="1:7" x14ac:dyDescent="0.25">
      <c r="A1646">
        <v>20220916</v>
      </c>
      <c r="B1646" t="s">
        <v>771</v>
      </c>
      <c r="C1646" t="s">
        <v>215</v>
      </c>
      <c r="D1646" t="s">
        <v>259</v>
      </c>
      <c r="E1646" s="35">
        <v>2.9990000000000001</v>
      </c>
      <c r="F1646" s="35">
        <v>3.9980000000000002</v>
      </c>
      <c r="G1646" s="35">
        <v>21000</v>
      </c>
    </row>
    <row r="1647" spans="1:7" x14ac:dyDescent="0.25">
      <c r="A1647">
        <v>20220916</v>
      </c>
      <c r="B1647" t="s">
        <v>771</v>
      </c>
      <c r="C1647" t="s">
        <v>215</v>
      </c>
      <c r="D1647" t="s">
        <v>266</v>
      </c>
      <c r="E1647" s="35">
        <v>2.9990000000000001</v>
      </c>
      <c r="F1647" s="35">
        <v>3.9980000000000002</v>
      </c>
      <c r="G1647" s="35">
        <v>17500</v>
      </c>
    </row>
    <row r="1648" spans="1:7" x14ac:dyDescent="0.25">
      <c r="A1648">
        <v>20220916</v>
      </c>
      <c r="B1648" t="s">
        <v>771</v>
      </c>
      <c r="C1648" t="s">
        <v>215</v>
      </c>
      <c r="D1648" t="s">
        <v>274</v>
      </c>
      <c r="E1648" s="35">
        <v>2.9990000000000001</v>
      </c>
      <c r="F1648" s="35">
        <v>3.9980000000000002</v>
      </c>
      <c r="G1648" s="35">
        <v>12100</v>
      </c>
    </row>
    <row r="1649" spans="1:7" x14ac:dyDescent="0.25">
      <c r="A1649">
        <v>20220916</v>
      </c>
      <c r="B1649" t="s">
        <v>771</v>
      </c>
      <c r="C1649" t="s">
        <v>215</v>
      </c>
      <c r="D1649" t="s">
        <v>280</v>
      </c>
      <c r="E1649" s="35">
        <v>2.9990000000000001</v>
      </c>
      <c r="F1649" s="35">
        <v>3.9980000000000002</v>
      </c>
      <c r="G1649" s="35">
        <v>9100</v>
      </c>
    </row>
    <row r="1650" spans="1:7" x14ac:dyDescent="0.25">
      <c r="A1650">
        <v>20220916</v>
      </c>
      <c r="B1650" t="s">
        <v>771</v>
      </c>
      <c r="C1650" t="s">
        <v>215</v>
      </c>
      <c r="D1650" t="s">
        <v>286</v>
      </c>
      <c r="E1650" s="35">
        <v>2.9990000000000001</v>
      </c>
      <c r="F1650" s="35">
        <v>3.9980000000000002</v>
      </c>
      <c r="G1650" s="35">
        <v>4300</v>
      </c>
    </row>
    <row r="1651" spans="1:7" x14ac:dyDescent="0.25">
      <c r="A1651">
        <v>20220916</v>
      </c>
      <c r="B1651" t="s">
        <v>771</v>
      </c>
      <c r="C1651" t="s">
        <v>215</v>
      </c>
      <c r="D1651" t="s">
        <v>290</v>
      </c>
      <c r="E1651" s="35">
        <v>2.9990000000000001</v>
      </c>
      <c r="F1651" s="35">
        <v>3.9980000000000002</v>
      </c>
      <c r="G1651" s="35">
        <v>1800</v>
      </c>
    </row>
    <row r="1652" spans="1:7" x14ac:dyDescent="0.25">
      <c r="A1652">
        <v>20220916</v>
      </c>
      <c r="B1652" t="s">
        <v>771</v>
      </c>
      <c r="C1652" t="s">
        <v>250</v>
      </c>
      <c r="D1652" t="s">
        <v>187</v>
      </c>
      <c r="E1652" s="35">
        <v>2.9990000000000001</v>
      </c>
      <c r="F1652" s="35">
        <v>3.9980000000000002</v>
      </c>
      <c r="G1652" s="35">
        <v>31000</v>
      </c>
    </row>
    <row r="1653" spans="1:7" x14ac:dyDescent="0.25">
      <c r="A1653">
        <v>20220916</v>
      </c>
      <c r="B1653" t="s">
        <v>771</v>
      </c>
      <c r="C1653" t="s">
        <v>250</v>
      </c>
      <c r="D1653" t="s">
        <v>214</v>
      </c>
      <c r="E1653" s="35">
        <v>2.9990000000000001</v>
      </c>
      <c r="F1653" s="35">
        <v>3.9980000000000002</v>
      </c>
      <c r="G1653" s="35">
        <v>28500</v>
      </c>
    </row>
    <row r="1654" spans="1:7" x14ac:dyDescent="0.25">
      <c r="A1654">
        <v>20220916</v>
      </c>
      <c r="B1654" t="s">
        <v>771</v>
      </c>
      <c r="C1654" t="s">
        <v>250</v>
      </c>
      <c r="D1654" t="s">
        <v>234</v>
      </c>
      <c r="E1654" s="35">
        <v>2.9990000000000001</v>
      </c>
      <c r="F1654" s="35">
        <v>3.9980000000000002</v>
      </c>
      <c r="G1654" s="35">
        <v>26000</v>
      </c>
    </row>
    <row r="1655" spans="1:7" x14ac:dyDescent="0.25">
      <c r="A1655">
        <v>20220916</v>
      </c>
      <c r="B1655" t="s">
        <v>771</v>
      </c>
      <c r="C1655" t="s">
        <v>250</v>
      </c>
      <c r="D1655" t="s">
        <v>243</v>
      </c>
      <c r="E1655" s="35">
        <v>2.9990000000000001</v>
      </c>
      <c r="F1655" s="35">
        <v>3.9980000000000002</v>
      </c>
      <c r="G1655" s="35">
        <v>23500</v>
      </c>
    </row>
    <row r="1656" spans="1:7" x14ac:dyDescent="0.25">
      <c r="A1656">
        <v>20220916</v>
      </c>
      <c r="B1656" t="s">
        <v>771</v>
      </c>
      <c r="C1656" t="s">
        <v>250</v>
      </c>
      <c r="D1656" t="s">
        <v>251</v>
      </c>
      <c r="E1656" s="35">
        <v>2.9990000000000001</v>
      </c>
      <c r="F1656" s="35">
        <v>3.9980000000000002</v>
      </c>
      <c r="G1656" s="35">
        <v>21500</v>
      </c>
    </row>
    <row r="1657" spans="1:7" x14ac:dyDescent="0.25">
      <c r="A1657">
        <v>20220916</v>
      </c>
      <c r="B1657" t="s">
        <v>771</v>
      </c>
      <c r="C1657" t="s">
        <v>250</v>
      </c>
      <c r="D1657" t="s">
        <v>259</v>
      </c>
      <c r="E1657" s="35">
        <v>2.9990000000000001</v>
      </c>
      <c r="F1657" s="35">
        <v>3.9980000000000002</v>
      </c>
      <c r="G1657" s="35">
        <v>19000</v>
      </c>
    </row>
    <row r="1658" spans="1:7" x14ac:dyDescent="0.25">
      <c r="A1658">
        <v>20220916</v>
      </c>
      <c r="B1658" t="s">
        <v>771</v>
      </c>
      <c r="C1658" t="s">
        <v>250</v>
      </c>
      <c r="D1658" t="s">
        <v>266</v>
      </c>
      <c r="E1658" s="35">
        <v>2.9990000000000001</v>
      </c>
      <c r="F1658" s="35">
        <v>3.9980000000000002</v>
      </c>
      <c r="G1658" s="35">
        <v>15700</v>
      </c>
    </row>
    <row r="1659" spans="1:7" x14ac:dyDescent="0.25">
      <c r="A1659">
        <v>20220916</v>
      </c>
      <c r="B1659" t="s">
        <v>771</v>
      </c>
      <c r="C1659" t="s">
        <v>250</v>
      </c>
      <c r="D1659" t="s">
        <v>274</v>
      </c>
      <c r="E1659" s="35">
        <v>2.9990000000000001</v>
      </c>
      <c r="F1659" s="35">
        <v>3.9980000000000002</v>
      </c>
      <c r="G1659" s="35">
        <v>10800</v>
      </c>
    </row>
    <row r="1660" spans="1:7" x14ac:dyDescent="0.25">
      <c r="A1660">
        <v>20220916</v>
      </c>
      <c r="B1660" t="s">
        <v>771</v>
      </c>
      <c r="C1660" t="s">
        <v>250</v>
      </c>
      <c r="D1660" t="s">
        <v>280</v>
      </c>
      <c r="E1660" s="35">
        <v>2.9990000000000001</v>
      </c>
      <c r="F1660" s="35">
        <v>3.9980000000000002</v>
      </c>
      <c r="G1660" s="35">
        <v>8600</v>
      </c>
    </row>
    <row r="1661" spans="1:7" x14ac:dyDescent="0.25">
      <c r="A1661">
        <v>20220916</v>
      </c>
      <c r="B1661" t="s">
        <v>771</v>
      </c>
      <c r="C1661" t="s">
        <v>250</v>
      </c>
      <c r="D1661" t="s">
        <v>286</v>
      </c>
      <c r="E1661" s="35">
        <v>2.9990000000000001</v>
      </c>
      <c r="F1661" s="35">
        <v>3.9980000000000002</v>
      </c>
      <c r="G1661" s="35">
        <v>4100</v>
      </c>
    </row>
    <row r="1662" spans="1:7" x14ac:dyDescent="0.25">
      <c r="A1662">
        <v>20220916</v>
      </c>
      <c r="B1662" t="s">
        <v>771</v>
      </c>
      <c r="C1662" t="s">
        <v>250</v>
      </c>
      <c r="D1662" t="s">
        <v>290</v>
      </c>
      <c r="E1662" s="35">
        <v>2.9990000000000001</v>
      </c>
      <c r="F1662" s="35">
        <v>3.9980000000000002</v>
      </c>
      <c r="G1662" s="35">
        <v>1700</v>
      </c>
    </row>
    <row r="1663" spans="1:7" x14ac:dyDescent="0.25">
      <c r="A1663">
        <v>20220916</v>
      </c>
      <c r="B1663" t="s">
        <v>771</v>
      </c>
      <c r="C1663" t="s">
        <v>258</v>
      </c>
      <c r="D1663" t="s">
        <v>187</v>
      </c>
      <c r="E1663" s="35">
        <v>2.9990000000000001</v>
      </c>
      <c r="F1663" s="35">
        <v>3.9980000000000002</v>
      </c>
      <c r="G1663" s="35">
        <v>25000</v>
      </c>
    </row>
    <row r="1664" spans="1:7" x14ac:dyDescent="0.25">
      <c r="A1664">
        <v>20220916</v>
      </c>
      <c r="B1664" t="s">
        <v>771</v>
      </c>
      <c r="C1664" t="s">
        <v>258</v>
      </c>
      <c r="D1664" t="s">
        <v>214</v>
      </c>
      <c r="E1664" s="35">
        <v>2.9990000000000001</v>
      </c>
      <c r="F1664" s="35">
        <v>3.9980000000000002</v>
      </c>
      <c r="G1664" s="35">
        <v>23000</v>
      </c>
    </row>
    <row r="1665" spans="1:7" x14ac:dyDescent="0.25">
      <c r="A1665">
        <v>20220916</v>
      </c>
      <c r="B1665" t="s">
        <v>771</v>
      </c>
      <c r="C1665" t="s">
        <v>258</v>
      </c>
      <c r="D1665" t="s">
        <v>234</v>
      </c>
      <c r="E1665" s="35">
        <v>2.9990000000000001</v>
      </c>
      <c r="F1665" s="35">
        <v>3.9980000000000002</v>
      </c>
      <c r="G1665" s="35">
        <v>21500</v>
      </c>
    </row>
    <row r="1666" spans="1:7" x14ac:dyDescent="0.25">
      <c r="A1666">
        <v>20220916</v>
      </c>
      <c r="B1666" t="s">
        <v>771</v>
      </c>
      <c r="C1666" t="s">
        <v>258</v>
      </c>
      <c r="D1666" t="s">
        <v>243</v>
      </c>
      <c r="E1666" s="35">
        <v>2.9990000000000001</v>
      </c>
      <c r="F1666" s="35">
        <v>3.9980000000000002</v>
      </c>
      <c r="G1666" s="35">
        <v>19500</v>
      </c>
    </row>
    <row r="1667" spans="1:7" x14ac:dyDescent="0.25">
      <c r="A1667">
        <v>20220916</v>
      </c>
      <c r="B1667" t="s">
        <v>771</v>
      </c>
      <c r="C1667" t="s">
        <v>258</v>
      </c>
      <c r="D1667" t="s">
        <v>251</v>
      </c>
      <c r="E1667" s="35">
        <v>2.9990000000000001</v>
      </c>
      <c r="F1667" s="35">
        <v>3.9980000000000002</v>
      </c>
      <c r="G1667" s="35">
        <v>18500</v>
      </c>
    </row>
    <row r="1668" spans="1:7" x14ac:dyDescent="0.25">
      <c r="A1668">
        <v>20220916</v>
      </c>
      <c r="B1668" t="s">
        <v>771</v>
      </c>
      <c r="C1668" t="s">
        <v>258</v>
      </c>
      <c r="D1668" t="s">
        <v>259</v>
      </c>
      <c r="E1668" s="35">
        <v>2.9990000000000001</v>
      </c>
      <c r="F1668" s="35">
        <v>3.9980000000000002</v>
      </c>
      <c r="G1668" s="35">
        <v>17000</v>
      </c>
    </row>
    <row r="1669" spans="1:7" x14ac:dyDescent="0.25">
      <c r="A1669">
        <v>20220916</v>
      </c>
      <c r="B1669" t="s">
        <v>771</v>
      </c>
      <c r="C1669" t="s">
        <v>258</v>
      </c>
      <c r="D1669" t="s">
        <v>266</v>
      </c>
      <c r="E1669" s="35">
        <v>2.9990000000000001</v>
      </c>
      <c r="F1669" s="35">
        <v>3.9980000000000002</v>
      </c>
      <c r="G1669" s="35">
        <v>14200</v>
      </c>
    </row>
    <row r="1670" spans="1:7" x14ac:dyDescent="0.25">
      <c r="A1670">
        <v>20220916</v>
      </c>
      <c r="B1670" t="s">
        <v>771</v>
      </c>
      <c r="C1670" t="s">
        <v>258</v>
      </c>
      <c r="D1670" t="s">
        <v>274</v>
      </c>
      <c r="E1670" s="35">
        <v>2.9990000000000001</v>
      </c>
      <c r="F1670" s="35">
        <v>3.9980000000000002</v>
      </c>
      <c r="G1670" s="35">
        <v>9900</v>
      </c>
    </row>
    <row r="1671" spans="1:7" x14ac:dyDescent="0.25">
      <c r="A1671">
        <v>20220916</v>
      </c>
      <c r="B1671" t="s">
        <v>771</v>
      </c>
      <c r="C1671" t="s">
        <v>258</v>
      </c>
      <c r="D1671" t="s">
        <v>280</v>
      </c>
      <c r="E1671" s="35">
        <v>2.9990000000000001</v>
      </c>
      <c r="F1671" s="35">
        <v>3.9980000000000002</v>
      </c>
      <c r="G1671" s="35">
        <v>8000</v>
      </c>
    </row>
    <row r="1672" spans="1:7" x14ac:dyDescent="0.25">
      <c r="A1672">
        <v>20220916</v>
      </c>
      <c r="B1672" t="s">
        <v>771</v>
      </c>
      <c r="C1672" t="s">
        <v>258</v>
      </c>
      <c r="D1672" t="s">
        <v>286</v>
      </c>
      <c r="E1672" s="35">
        <v>2.9990000000000001</v>
      </c>
      <c r="F1672" s="35">
        <v>3.9980000000000002</v>
      </c>
      <c r="G1672" s="35">
        <v>3800</v>
      </c>
    </row>
    <row r="1673" spans="1:7" x14ac:dyDescent="0.25">
      <c r="A1673">
        <v>20220916</v>
      </c>
      <c r="B1673" t="s">
        <v>771</v>
      </c>
      <c r="C1673" t="s">
        <v>258</v>
      </c>
      <c r="D1673" t="s">
        <v>290</v>
      </c>
      <c r="E1673" s="35">
        <v>2.9990000000000001</v>
      </c>
      <c r="F1673" s="35">
        <v>3.9980000000000002</v>
      </c>
      <c r="G1673" s="35">
        <v>1600</v>
      </c>
    </row>
    <row r="1674" spans="1:7" x14ac:dyDescent="0.25">
      <c r="A1674">
        <v>20220916</v>
      </c>
      <c r="B1674" t="s">
        <v>771</v>
      </c>
      <c r="C1674" t="s">
        <v>265</v>
      </c>
      <c r="D1674" t="s">
        <v>187</v>
      </c>
      <c r="E1674" s="35">
        <v>2.9990000000000001</v>
      </c>
      <c r="F1674" s="35">
        <v>3.9980000000000002</v>
      </c>
      <c r="G1674" s="35">
        <v>20000</v>
      </c>
    </row>
    <row r="1675" spans="1:7" x14ac:dyDescent="0.25">
      <c r="A1675">
        <v>20220916</v>
      </c>
      <c r="B1675" t="s">
        <v>771</v>
      </c>
      <c r="C1675" t="s">
        <v>265</v>
      </c>
      <c r="D1675" t="s">
        <v>214</v>
      </c>
      <c r="E1675" s="35">
        <v>2.9990000000000001</v>
      </c>
      <c r="F1675" s="35">
        <v>3.9980000000000002</v>
      </c>
      <c r="G1675" s="35">
        <v>18500</v>
      </c>
    </row>
    <row r="1676" spans="1:7" x14ac:dyDescent="0.25">
      <c r="A1676">
        <v>20220916</v>
      </c>
      <c r="B1676" t="s">
        <v>771</v>
      </c>
      <c r="C1676" t="s">
        <v>265</v>
      </c>
      <c r="D1676" t="s">
        <v>234</v>
      </c>
      <c r="E1676" s="35">
        <v>2.9990000000000001</v>
      </c>
      <c r="F1676" s="35">
        <v>3.9980000000000002</v>
      </c>
      <c r="G1676" s="35">
        <v>17500</v>
      </c>
    </row>
    <row r="1677" spans="1:7" x14ac:dyDescent="0.25">
      <c r="A1677">
        <v>20220916</v>
      </c>
      <c r="B1677" t="s">
        <v>771</v>
      </c>
      <c r="C1677" t="s">
        <v>265</v>
      </c>
      <c r="D1677" t="s">
        <v>243</v>
      </c>
      <c r="E1677" s="35">
        <v>2.9990000000000001</v>
      </c>
      <c r="F1677" s="35">
        <v>3.9980000000000002</v>
      </c>
      <c r="G1677" s="35">
        <v>16500</v>
      </c>
    </row>
    <row r="1678" spans="1:7" x14ac:dyDescent="0.25">
      <c r="A1678">
        <v>20220916</v>
      </c>
      <c r="B1678" t="s">
        <v>771</v>
      </c>
      <c r="C1678" t="s">
        <v>265</v>
      </c>
      <c r="D1678" t="s">
        <v>251</v>
      </c>
      <c r="E1678" s="35">
        <v>2.9990000000000001</v>
      </c>
      <c r="F1678" s="35">
        <v>3.9980000000000002</v>
      </c>
      <c r="G1678" s="35">
        <v>15500</v>
      </c>
    </row>
    <row r="1679" spans="1:7" x14ac:dyDescent="0.25">
      <c r="A1679">
        <v>20220916</v>
      </c>
      <c r="B1679" t="s">
        <v>771</v>
      </c>
      <c r="C1679" t="s">
        <v>265</v>
      </c>
      <c r="D1679" t="s">
        <v>259</v>
      </c>
      <c r="E1679" s="35">
        <v>2.9990000000000001</v>
      </c>
      <c r="F1679" s="35">
        <v>3.9980000000000002</v>
      </c>
      <c r="G1679" s="35">
        <v>14000</v>
      </c>
    </row>
    <row r="1680" spans="1:7" x14ac:dyDescent="0.25">
      <c r="A1680">
        <v>20220916</v>
      </c>
      <c r="B1680" t="s">
        <v>771</v>
      </c>
      <c r="C1680" t="s">
        <v>265</v>
      </c>
      <c r="D1680" t="s">
        <v>266</v>
      </c>
      <c r="E1680" s="35">
        <v>2.9990000000000001</v>
      </c>
      <c r="F1680" s="35">
        <v>3.9980000000000002</v>
      </c>
      <c r="G1680" s="35">
        <v>12600</v>
      </c>
    </row>
    <row r="1681" spans="1:7" x14ac:dyDescent="0.25">
      <c r="A1681">
        <v>20220916</v>
      </c>
      <c r="B1681" t="s">
        <v>771</v>
      </c>
      <c r="C1681" t="s">
        <v>265</v>
      </c>
      <c r="D1681" t="s">
        <v>274</v>
      </c>
      <c r="E1681" s="35">
        <v>2.9990000000000001</v>
      </c>
      <c r="F1681" s="35">
        <v>3.9980000000000002</v>
      </c>
      <c r="G1681" s="35">
        <v>9000</v>
      </c>
    </row>
    <row r="1682" spans="1:7" x14ac:dyDescent="0.25">
      <c r="A1682">
        <v>20220916</v>
      </c>
      <c r="B1682" t="s">
        <v>771</v>
      </c>
      <c r="C1682" t="s">
        <v>265</v>
      </c>
      <c r="D1682" t="s">
        <v>280</v>
      </c>
      <c r="E1682" s="35">
        <v>2.9990000000000001</v>
      </c>
      <c r="F1682" s="35">
        <v>3.9980000000000002</v>
      </c>
      <c r="G1682" s="35">
        <v>7100</v>
      </c>
    </row>
    <row r="1683" spans="1:7" x14ac:dyDescent="0.25">
      <c r="A1683">
        <v>20220916</v>
      </c>
      <c r="B1683" t="s">
        <v>771</v>
      </c>
      <c r="C1683" t="s">
        <v>265</v>
      </c>
      <c r="D1683" t="s">
        <v>286</v>
      </c>
      <c r="E1683" s="35">
        <v>2.9990000000000001</v>
      </c>
      <c r="F1683" s="35">
        <v>3.9980000000000002</v>
      </c>
      <c r="G1683" s="35">
        <v>3500</v>
      </c>
    </row>
    <row r="1684" spans="1:7" x14ac:dyDescent="0.25">
      <c r="A1684">
        <v>20220916</v>
      </c>
      <c r="B1684" t="s">
        <v>771</v>
      </c>
      <c r="C1684" t="s">
        <v>265</v>
      </c>
      <c r="D1684" t="s">
        <v>290</v>
      </c>
      <c r="E1684" s="35">
        <v>2.9990000000000001</v>
      </c>
      <c r="F1684" s="35">
        <v>3.9980000000000002</v>
      </c>
      <c r="G1684" s="35">
        <v>1500</v>
      </c>
    </row>
    <row r="1685" spans="1:7" x14ac:dyDescent="0.25">
      <c r="A1685">
        <v>20220916</v>
      </c>
      <c r="B1685" t="s">
        <v>771</v>
      </c>
      <c r="C1685" t="s">
        <v>273</v>
      </c>
      <c r="D1685" t="s">
        <v>187</v>
      </c>
      <c r="E1685" s="35">
        <v>2.9990000000000001</v>
      </c>
      <c r="F1685" s="35">
        <v>3.9980000000000002</v>
      </c>
      <c r="G1685" s="35">
        <v>16000</v>
      </c>
    </row>
    <row r="1686" spans="1:7" x14ac:dyDescent="0.25">
      <c r="A1686">
        <v>20220916</v>
      </c>
      <c r="B1686" t="s">
        <v>771</v>
      </c>
      <c r="C1686" t="s">
        <v>273</v>
      </c>
      <c r="D1686" t="s">
        <v>214</v>
      </c>
      <c r="E1686" s="35">
        <v>2.9990000000000001</v>
      </c>
      <c r="F1686" s="35">
        <v>3.9980000000000002</v>
      </c>
      <c r="G1686" s="35">
        <v>15000</v>
      </c>
    </row>
    <row r="1687" spans="1:7" x14ac:dyDescent="0.25">
      <c r="A1687">
        <v>20220916</v>
      </c>
      <c r="B1687" t="s">
        <v>771</v>
      </c>
      <c r="C1687" t="s">
        <v>273</v>
      </c>
      <c r="D1687" t="s">
        <v>234</v>
      </c>
      <c r="E1687" s="35">
        <v>2.9990000000000001</v>
      </c>
      <c r="F1687" s="35">
        <v>3.9980000000000002</v>
      </c>
      <c r="G1687" s="35">
        <v>14000</v>
      </c>
    </row>
    <row r="1688" spans="1:7" x14ac:dyDescent="0.25">
      <c r="A1688">
        <v>20220916</v>
      </c>
      <c r="B1688" t="s">
        <v>771</v>
      </c>
      <c r="C1688" t="s">
        <v>273</v>
      </c>
      <c r="D1688" t="s">
        <v>243</v>
      </c>
      <c r="E1688" s="35">
        <v>2.9990000000000001</v>
      </c>
      <c r="F1688" s="35">
        <v>3.9980000000000002</v>
      </c>
      <c r="G1688" s="35">
        <v>13500</v>
      </c>
    </row>
    <row r="1689" spans="1:7" x14ac:dyDescent="0.25">
      <c r="A1689">
        <v>20220916</v>
      </c>
      <c r="B1689" t="s">
        <v>771</v>
      </c>
      <c r="C1689" t="s">
        <v>273</v>
      </c>
      <c r="D1689" t="s">
        <v>251</v>
      </c>
      <c r="E1689" s="35">
        <v>2.9990000000000001</v>
      </c>
      <c r="F1689" s="35">
        <v>3.9980000000000002</v>
      </c>
      <c r="G1689" s="35">
        <v>12500</v>
      </c>
    </row>
    <row r="1690" spans="1:7" x14ac:dyDescent="0.25">
      <c r="A1690">
        <v>20220916</v>
      </c>
      <c r="B1690" t="s">
        <v>771</v>
      </c>
      <c r="C1690" t="s">
        <v>273</v>
      </c>
      <c r="D1690" t="s">
        <v>259</v>
      </c>
      <c r="E1690" s="35">
        <v>2.9990000000000001</v>
      </c>
      <c r="F1690" s="35">
        <v>3.9980000000000002</v>
      </c>
      <c r="G1690" s="35">
        <v>11500</v>
      </c>
    </row>
    <row r="1691" spans="1:7" x14ac:dyDescent="0.25">
      <c r="A1691">
        <v>20220916</v>
      </c>
      <c r="B1691" t="s">
        <v>771</v>
      </c>
      <c r="C1691" t="s">
        <v>273</v>
      </c>
      <c r="D1691" t="s">
        <v>266</v>
      </c>
      <c r="E1691" s="35">
        <v>2.9990000000000001</v>
      </c>
      <c r="F1691" s="35">
        <v>3.9980000000000002</v>
      </c>
      <c r="G1691" s="35">
        <v>10300</v>
      </c>
    </row>
    <row r="1692" spans="1:7" x14ac:dyDescent="0.25">
      <c r="A1692">
        <v>20220916</v>
      </c>
      <c r="B1692" t="s">
        <v>771</v>
      </c>
      <c r="C1692" t="s">
        <v>273</v>
      </c>
      <c r="D1692" t="s">
        <v>274</v>
      </c>
      <c r="E1692" s="35">
        <v>2.9990000000000001</v>
      </c>
      <c r="F1692" s="35">
        <v>3.9980000000000002</v>
      </c>
      <c r="G1692" s="35">
        <v>7600</v>
      </c>
    </row>
    <row r="1693" spans="1:7" x14ac:dyDescent="0.25">
      <c r="A1693">
        <v>20220916</v>
      </c>
      <c r="B1693" t="s">
        <v>771</v>
      </c>
      <c r="C1693" t="s">
        <v>273</v>
      </c>
      <c r="D1693" t="s">
        <v>280</v>
      </c>
      <c r="E1693" s="35">
        <v>2.9990000000000001</v>
      </c>
      <c r="F1693" s="35">
        <v>3.9980000000000002</v>
      </c>
      <c r="G1693" s="35">
        <v>6200</v>
      </c>
    </row>
    <row r="1694" spans="1:7" x14ac:dyDescent="0.25">
      <c r="A1694">
        <v>20220916</v>
      </c>
      <c r="B1694" t="s">
        <v>771</v>
      </c>
      <c r="C1694" t="s">
        <v>273</v>
      </c>
      <c r="D1694" t="s">
        <v>286</v>
      </c>
      <c r="E1694" s="35">
        <v>2.9990000000000001</v>
      </c>
      <c r="F1694" s="35">
        <v>3.9980000000000002</v>
      </c>
      <c r="G1694" s="35">
        <v>3300</v>
      </c>
    </row>
    <row r="1695" spans="1:7" x14ac:dyDescent="0.25">
      <c r="A1695">
        <v>20220916</v>
      </c>
      <c r="B1695" t="s">
        <v>771</v>
      </c>
      <c r="C1695" t="s">
        <v>273</v>
      </c>
      <c r="D1695" t="s">
        <v>290</v>
      </c>
      <c r="E1695" s="35">
        <v>2.9990000000000001</v>
      </c>
      <c r="F1695" s="35">
        <v>3.9980000000000002</v>
      </c>
      <c r="G1695" s="35">
        <v>1500</v>
      </c>
    </row>
    <row r="1696" spans="1:7" x14ac:dyDescent="0.25">
      <c r="A1696">
        <v>20220916</v>
      </c>
      <c r="B1696" t="s">
        <v>771</v>
      </c>
      <c r="C1696" t="s">
        <v>279</v>
      </c>
      <c r="D1696" t="s">
        <v>187</v>
      </c>
      <c r="E1696" s="35">
        <v>2.9990000000000001</v>
      </c>
      <c r="F1696" s="35">
        <v>3.9980000000000002</v>
      </c>
      <c r="G1696" s="35">
        <v>12800</v>
      </c>
    </row>
    <row r="1697" spans="1:7" x14ac:dyDescent="0.25">
      <c r="A1697">
        <v>20220916</v>
      </c>
      <c r="B1697" t="s">
        <v>771</v>
      </c>
      <c r="C1697" t="s">
        <v>279</v>
      </c>
      <c r="D1697" t="s">
        <v>214</v>
      </c>
      <c r="E1697" s="35">
        <v>2.9990000000000001</v>
      </c>
      <c r="F1697" s="35">
        <v>3.9980000000000002</v>
      </c>
      <c r="G1697" s="35">
        <v>12100</v>
      </c>
    </row>
    <row r="1698" spans="1:7" x14ac:dyDescent="0.25">
      <c r="A1698">
        <v>20220916</v>
      </c>
      <c r="B1698" t="s">
        <v>771</v>
      </c>
      <c r="C1698" t="s">
        <v>279</v>
      </c>
      <c r="D1698" t="s">
        <v>234</v>
      </c>
      <c r="E1698" s="35">
        <v>2.9990000000000001</v>
      </c>
      <c r="F1698" s="35">
        <v>3.9980000000000002</v>
      </c>
      <c r="G1698" s="35">
        <v>11400</v>
      </c>
    </row>
    <row r="1699" spans="1:7" x14ac:dyDescent="0.25">
      <c r="A1699">
        <v>20220916</v>
      </c>
      <c r="B1699" t="s">
        <v>771</v>
      </c>
      <c r="C1699" t="s">
        <v>279</v>
      </c>
      <c r="D1699" t="s">
        <v>243</v>
      </c>
      <c r="E1699" s="35">
        <v>2.9990000000000001</v>
      </c>
      <c r="F1699" s="35">
        <v>3.9980000000000002</v>
      </c>
      <c r="G1699" s="35">
        <v>10800</v>
      </c>
    </row>
    <row r="1700" spans="1:7" x14ac:dyDescent="0.25">
      <c r="A1700">
        <v>20220916</v>
      </c>
      <c r="B1700" t="s">
        <v>771</v>
      </c>
      <c r="C1700" t="s">
        <v>279</v>
      </c>
      <c r="D1700" t="s">
        <v>251</v>
      </c>
      <c r="E1700" s="35">
        <v>2.9990000000000001</v>
      </c>
      <c r="F1700" s="35">
        <v>3.9980000000000002</v>
      </c>
      <c r="G1700" s="35">
        <v>10000</v>
      </c>
    </row>
    <row r="1701" spans="1:7" x14ac:dyDescent="0.25">
      <c r="A1701">
        <v>20220916</v>
      </c>
      <c r="B1701" t="s">
        <v>771</v>
      </c>
      <c r="C1701" t="s">
        <v>279</v>
      </c>
      <c r="D1701" t="s">
        <v>259</v>
      </c>
      <c r="E1701" s="35">
        <v>2.9990000000000001</v>
      </c>
      <c r="F1701" s="35">
        <v>3.9980000000000002</v>
      </c>
      <c r="G1701" s="35">
        <v>9200</v>
      </c>
    </row>
    <row r="1702" spans="1:7" x14ac:dyDescent="0.25">
      <c r="A1702">
        <v>20220916</v>
      </c>
      <c r="B1702" t="s">
        <v>771</v>
      </c>
      <c r="C1702" t="s">
        <v>279</v>
      </c>
      <c r="D1702" t="s">
        <v>266</v>
      </c>
      <c r="E1702" s="35">
        <v>2.9990000000000001</v>
      </c>
      <c r="F1702" s="35">
        <v>3.9980000000000002</v>
      </c>
      <c r="G1702" s="35">
        <v>8200</v>
      </c>
    </row>
    <row r="1703" spans="1:7" x14ac:dyDescent="0.25">
      <c r="A1703">
        <v>20220916</v>
      </c>
      <c r="B1703" t="s">
        <v>771</v>
      </c>
      <c r="C1703" t="s">
        <v>279</v>
      </c>
      <c r="D1703" t="s">
        <v>274</v>
      </c>
      <c r="E1703" s="35">
        <v>2.9990000000000001</v>
      </c>
      <c r="F1703" s="35">
        <v>3.9980000000000002</v>
      </c>
      <c r="G1703" s="35">
        <v>6500</v>
      </c>
    </row>
    <row r="1704" spans="1:7" x14ac:dyDescent="0.25">
      <c r="A1704">
        <v>20220916</v>
      </c>
      <c r="B1704" t="s">
        <v>771</v>
      </c>
      <c r="C1704" t="s">
        <v>279</v>
      </c>
      <c r="D1704" t="s">
        <v>280</v>
      </c>
      <c r="E1704" s="35">
        <v>2.9990000000000001</v>
      </c>
      <c r="F1704" s="35">
        <v>3.9980000000000002</v>
      </c>
      <c r="G1704" s="35">
        <v>5500</v>
      </c>
    </row>
    <row r="1705" spans="1:7" x14ac:dyDescent="0.25">
      <c r="A1705">
        <v>20220916</v>
      </c>
      <c r="B1705" t="s">
        <v>771</v>
      </c>
      <c r="C1705" t="s">
        <v>279</v>
      </c>
      <c r="D1705" t="s">
        <v>286</v>
      </c>
      <c r="E1705" s="35">
        <v>2.9990000000000001</v>
      </c>
      <c r="F1705" s="35">
        <v>3.9980000000000002</v>
      </c>
      <c r="G1705" s="35">
        <v>3100</v>
      </c>
    </row>
    <row r="1706" spans="1:7" x14ac:dyDescent="0.25">
      <c r="A1706">
        <v>20220916</v>
      </c>
      <c r="B1706" t="s">
        <v>771</v>
      </c>
      <c r="C1706" t="s">
        <v>279</v>
      </c>
      <c r="D1706" t="s">
        <v>290</v>
      </c>
      <c r="E1706" s="35">
        <v>2.9990000000000001</v>
      </c>
      <c r="F1706" s="35">
        <v>3.9980000000000002</v>
      </c>
      <c r="G1706" s="35">
        <v>1400</v>
      </c>
    </row>
    <row r="1707" spans="1:7" x14ac:dyDescent="0.25">
      <c r="A1707">
        <v>20220916</v>
      </c>
      <c r="B1707" t="s">
        <v>771</v>
      </c>
      <c r="C1707" t="s">
        <v>285</v>
      </c>
      <c r="D1707" t="s">
        <v>187</v>
      </c>
      <c r="E1707" s="35">
        <v>2.9990000000000001</v>
      </c>
      <c r="F1707" s="35">
        <v>3.9980000000000002</v>
      </c>
      <c r="G1707" s="35">
        <v>10500</v>
      </c>
    </row>
    <row r="1708" spans="1:7" x14ac:dyDescent="0.25">
      <c r="A1708">
        <v>20220916</v>
      </c>
      <c r="B1708" t="s">
        <v>771</v>
      </c>
      <c r="C1708" t="s">
        <v>285</v>
      </c>
      <c r="D1708" t="s">
        <v>214</v>
      </c>
      <c r="E1708" s="35">
        <v>2.9990000000000001</v>
      </c>
      <c r="F1708" s="35">
        <v>3.9980000000000002</v>
      </c>
      <c r="G1708" s="35">
        <v>9900</v>
      </c>
    </row>
    <row r="1709" spans="1:7" x14ac:dyDescent="0.25">
      <c r="A1709">
        <v>20220916</v>
      </c>
      <c r="B1709" t="s">
        <v>771</v>
      </c>
      <c r="C1709" t="s">
        <v>285</v>
      </c>
      <c r="D1709" t="s">
        <v>234</v>
      </c>
      <c r="E1709" s="35">
        <v>2.9990000000000001</v>
      </c>
      <c r="F1709" s="35">
        <v>3.9980000000000002</v>
      </c>
      <c r="G1709" s="35">
        <v>9300</v>
      </c>
    </row>
    <row r="1710" spans="1:7" x14ac:dyDescent="0.25">
      <c r="A1710">
        <v>20220916</v>
      </c>
      <c r="B1710" t="s">
        <v>771</v>
      </c>
      <c r="C1710" t="s">
        <v>285</v>
      </c>
      <c r="D1710" t="s">
        <v>243</v>
      </c>
      <c r="E1710" s="35">
        <v>2.9990000000000001</v>
      </c>
      <c r="F1710" s="35">
        <v>3.9980000000000002</v>
      </c>
      <c r="G1710" s="35">
        <v>8700</v>
      </c>
    </row>
    <row r="1711" spans="1:7" x14ac:dyDescent="0.25">
      <c r="A1711">
        <v>20220916</v>
      </c>
      <c r="B1711" t="s">
        <v>771</v>
      </c>
      <c r="C1711" t="s">
        <v>285</v>
      </c>
      <c r="D1711" t="s">
        <v>251</v>
      </c>
      <c r="E1711" s="35">
        <v>2.9990000000000001</v>
      </c>
      <c r="F1711" s="35">
        <v>3.9980000000000002</v>
      </c>
      <c r="G1711" s="35">
        <v>8200</v>
      </c>
    </row>
    <row r="1712" spans="1:7" x14ac:dyDescent="0.25">
      <c r="A1712">
        <v>20220916</v>
      </c>
      <c r="B1712" t="s">
        <v>771</v>
      </c>
      <c r="C1712" t="s">
        <v>285</v>
      </c>
      <c r="D1712" t="s">
        <v>259</v>
      </c>
      <c r="E1712" s="35">
        <v>2.9990000000000001</v>
      </c>
      <c r="F1712" s="35">
        <v>3.9980000000000002</v>
      </c>
      <c r="G1712" s="35">
        <v>7700</v>
      </c>
    </row>
    <row r="1713" spans="1:7" x14ac:dyDescent="0.25">
      <c r="A1713">
        <v>20220916</v>
      </c>
      <c r="B1713" t="s">
        <v>771</v>
      </c>
      <c r="C1713" t="s">
        <v>285</v>
      </c>
      <c r="D1713" t="s">
        <v>266</v>
      </c>
      <c r="E1713" s="35">
        <v>2.9990000000000001</v>
      </c>
      <c r="F1713" s="35">
        <v>3.9980000000000002</v>
      </c>
      <c r="G1713" s="35">
        <v>6700</v>
      </c>
    </row>
    <row r="1714" spans="1:7" x14ac:dyDescent="0.25">
      <c r="A1714">
        <v>20220916</v>
      </c>
      <c r="B1714" t="s">
        <v>771</v>
      </c>
      <c r="C1714" t="s">
        <v>285</v>
      </c>
      <c r="D1714" t="s">
        <v>274</v>
      </c>
      <c r="E1714" s="35">
        <v>2.9990000000000001</v>
      </c>
      <c r="F1714" s="35">
        <v>3.9980000000000002</v>
      </c>
      <c r="G1714" s="35">
        <v>5800</v>
      </c>
    </row>
    <row r="1715" spans="1:7" x14ac:dyDescent="0.25">
      <c r="A1715">
        <v>20220916</v>
      </c>
      <c r="B1715" t="s">
        <v>771</v>
      </c>
      <c r="C1715" t="s">
        <v>285</v>
      </c>
      <c r="D1715" t="s">
        <v>280</v>
      </c>
      <c r="E1715" s="35">
        <v>2.9990000000000001</v>
      </c>
      <c r="F1715" s="35">
        <v>3.9980000000000002</v>
      </c>
      <c r="G1715" s="35">
        <v>4700</v>
      </c>
    </row>
    <row r="1716" spans="1:7" x14ac:dyDescent="0.25">
      <c r="A1716">
        <v>20220916</v>
      </c>
      <c r="B1716" t="s">
        <v>771</v>
      </c>
      <c r="C1716" t="s">
        <v>285</v>
      </c>
      <c r="D1716" t="s">
        <v>286</v>
      </c>
      <c r="E1716" s="35">
        <v>2.9990000000000001</v>
      </c>
      <c r="F1716" s="35">
        <v>3.9980000000000002</v>
      </c>
      <c r="G1716" s="35">
        <v>3000</v>
      </c>
    </row>
    <row r="1717" spans="1:7" x14ac:dyDescent="0.25">
      <c r="A1717">
        <v>20220916</v>
      </c>
      <c r="B1717" t="s">
        <v>771</v>
      </c>
      <c r="C1717" t="s">
        <v>285</v>
      </c>
      <c r="D1717" t="s">
        <v>290</v>
      </c>
      <c r="E1717" s="35">
        <v>2.9990000000000001</v>
      </c>
      <c r="F1717" s="35">
        <v>3.9980000000000002</v>
      </c>
      <c r="G1717" s="35">
        <v>1400</v>
      </c>
    </row>
    <row r="1718" spans="1:7" x14ac:dyDescent="0.25">
      <c r="A1718">
        <v>20220916</v>
      </c>
      <c r="B1718" t="s">
        <v>771</v>
      </c>
      <c r="C1718" t="s">
        <v>186</v>
      </c>
      <c r="D1718" t="s">
        <v>187</v>
      </c>
      <c r="E1718" s="35">
        <v>3.9990000000000001</v>
      </c>
      <c r="F1718" s="35">
        <v>4.9980000000000002</v>
      </c>
      <c r="G1718" s="35">
        <v>86000</v>
      </c>
    </row>
    <row r="1719" spans="1:7" x14ac:dyDescent="0.25">
      <c r="A1719">
        <v>20220916</v>
      </c>
      <c r="B1719" t="s">
        <v>771</v>
      </c>
      <c r="C1719" t="s">
        <v>186</v>
      </c>
      <c r="D1719" t="s">
        <v>214</v>
      </c>
      <c r="E1719" s="35">
        <v>3.9990000000000001</v>
      </c>
      <c r="F1719" s="35">
        <v>4.9980000000000002</v>
      </c>
      <c r="G1719" s="35">
        <v>72000</v>
      </c>
    </row>
    <row r="1720" spans="1:7" x14ac:dyDescent="0.25">
      <c r="A1720">
        <v>20220916</v>
      </c>
      <c r="B1720" t="s">
        <v>771</v>
      </c>
      <c r="C1720" t="s">
        <v>186</v>
      </c>
      <c r="D1720" t="s">
        <v>234</v>
      </c>
      <c r="E1720" s="35">
        <v>3.9990000000000001</v>
      </c>
      <c r="F1720" s="35">
        <v>4.9980000000000002</v>
      </c>
      <c r="G1720" s="35">
        <v>63500</v>
      </c>
    </row>
    <row r="1721" spans="1:7" x14ac:dyDescent="0.25">
      <c r="A1721">
        <v>20220916</v>
      </c>
      <c r="B1721" t="s">
        <v>771</v>
      </c>
      <c r="C1721" t="s">
        <v>186</v>
      </c>
      <c r="D1721" t="s">
        <v>243</v>
      </c>
      <c r="E1721" s="35">
        <v>3.9990000000000001</v>
      </c>
      <c r="F1721" s="35">
        <v>4.9980000000000002</v>
      </c>
      <c r="G1721" s="35">
        <v>53500</v>
      </c>
    </row>
    <row r="1722" spans="1:7" x14ac:dyDescent="0.25">
      <c r="A1722">
        <v>20220916</v>
      </c>
      <c r="B1722" t="s">
        <v>771</v>
      </c>
      <c r="C1722" t="s">
        <v>186</v>
      </c>
      <c r="D1722" t="s">
        <v>251</v>
      </c>
      <c r="E1722" s="35">
        <v>3.9990000000000001</v>
      </c>
      <c r="F1722" s="35">
        <v>4.9980000000000002</v>
      </c>
      <c r="G1722" s="35">
        <v>44000</v>
      </c>
    </row>
    <row r="1723" spans="1:7" x14ac:dyDescent="0.25">
      <c r="A1723">
        <v>20220916</v>
      </c>
      <c r="B1723" t="s">
        <v>771</v>
      </c>
      <c r="C1723" t="s">
        <v>186</v>
      </c>
      <c r="D1723" t="s">
        <v>259</v>
      </c>
      <c r="E1723" s="35">
        <v>3.9990000000000001</v>
      </c>
      <c r="F1723" s="35">
        <v>4.9980000000000002</v>
      </c>
      <c r="G1723" s="35">
        <v>31500</v>
      </c>
    </row>
    <row r="1724" spans="1:7" x14ac:dyDescent="0.25">
      <c r="A1724">
        <v>20220916</v>
      </c>
      <c r="B1724" t="s">
        <v>771</v>
      </c>
      <c r="C1724" t="s">
        <v>186</v>
      </c>
      <c r="D1724" t="s">
        <v>266</v>
      </c>
      <c r="E1724" s="35">
        <v>3.9990000000000001</v>
      </c>
      <c r="F1724" s="35">
        <v>4.9980000000000002</v>
      </c>
      <c r="G1724" s="35">
        <v>25500</v>
      </c>
    </row>
    <row r="1725" spans="1:7" x14ac:dyDescent="0.25">
      <c r="A1725">
        <v>20220916</v>
      </c>
      <c r="B1725" t="s">
        <v>771</v>
      </c>
      <c r="C1725" t="s">
        <v>186</v>
      </c>
      <c r="D1725" t="s">
        <v>274</v>
      </c>
      <c r="E1725" s="35">
        <v>3.9990000000000001</v>
      </c>
      <c r="F1725" s="35">
        <v>4.9980000000000002</v>
      </c>
      <c r="G1725" s="35">
        <v>15500</v>
      </c>
    </row>
    <row r="1726" spans="1:7" x14ac:dyDescent="0.25">
      <c r="A1726">
        <v>20220916</v>
      </c>
      <c r="B1726" t="s">
        <v>771</v>
      </c>
      <c r="C1726" t="s">
        <v>186</v>
      </c>
      <c r="D1726" t="s">
        <v>280</v>
      </c>
      <c r="E1726" s="35">
        <v>3.9990000000000001</v>
      </c>
      <c r="F1726" s="35">
        <v>4.9980000000000002</v>
      </c>
      <c r="G1726" s="35">
        <v>11100</v>
      </c>
    </row>
    <row r="1727" spans="1:7" x14ac:dyDescent="0.25">
      <c r="A1727">
        <v>20220916</v>
      </c>
      <c r="B1727" t="s">
        <v>771</v>
      </c>
      <c r="C1727" t="s">
        <v>186</v>
      </c>
      <c r="D1727" t="s">
        <v>286</v>
      </c>
      <c r="E1727" s="35">
        <v>3.9990000000000001</v>
      </c>
      <c r="F1727" s="35">
        <v>4.9980000000000002</v>
      </c>
      <c r="G1727" s="35">
        <v>5400</v>
      </c>
    </row>
    <row r="1728" spans="1:7" x14ac:dyDescent="0.25">
      <c r="A1728">
        <v>20220916</v>
      </c>
      <c r="B1728" t="s">
        <v>771</v>
      </c>
      <c r="C1728" t="s">
        <v>186</v>
      </c>
      <c r="D1728" t="s">
        <v>290</v>
      </c>
      <c r="E1728" s="35">
        <v>3.9990000000000001</v>
      </c>
      <c r="F1728" s="35">
        <v>4.9980000000000002</v>
      </c>
      <c r="G1728" s="35">
        <v>2300</v>
      </c>
    </row>
    <row r="1729" spans="1:7" x14ac:dyDescent="0.25">
      <c r="A1729">
        <v>20220916</v>
      </c>
      <c r="B1729" t="s">
        <v>771</v>
      </c>
      <c r="C1729" t="s">
        <v>213</v>
      </c>
      <c r="D1729" t="s">
        <v>187</v>
      </c>
      <c r="E1729" s="35">
        <v>3.9990000000000001</v>
      </c>
      <c r="F1729" s="35">
        <v>4.9980000000000002</v>
      </c>
      <c r="G1729" s="35">
        <v>68500</v>
      </c>
    </row>
    <row r="1730" spans="1:7" x14ac:dyDescent="0.25">
      <c r="A1730">
        <v>20220916</v>
      </c>
      <c r="B1730" t="s">
        <v>771</v>
      </c>
      <c r="C1730" t="s">
        <v>213</v>
      </c>
      <c r="D1730" t="s">
        <v>214</v>
      </c>
      <c r="E1730" s="35">
        <v>3.9990000000000001</v>
      </c>
      <c r="F1730" s="35">
        <v>4.9980000000000002</v>
      </c>
      <c r="G1730" s="35">
        <v>61500</v>
      </c>
    </row>
    <row r="1731" spans="1:7" x14ac:dyDescent="0.25">
      <c r="A1731">
        <v>20220916</v>
      </c>
      <c r="B1731" t="s">
        <v>771</v>
      </c>
      <c r="C1731" t="s">
        <v>213</v>
      </c>
      <c r="D1731" t="s">
        <v>234</v>
      </c>
      <c r="E1731" s="35">
        <v>3.9990000000000001</v>
      </c>
      <c r="F1731" s="35">
        <v>4.9980000000000002</v>
      </c>
      <c r="G1731" s="35">
        <v>55000</v>
      </c>
    </row>
    <row r="1732" spans="1:7" x14ac:dyDescent="0.25">
      <c r="A1732">
        <v>20220916</v>
      </c>
      <c r="B1732" t="s">
        <v>771</v>
      </c>
      <c r="C1732" t="s">
        <v>213</v>
      </c>
      <c r="D1732" t="s">
        <v>243</v>
      </c>
      <c r="E1732" s="35">
        <v>3.9990000000000001</v>
      </c>
      <c r="F1732" s="35">
        <v>4.9980000000000002</v>
      </c>
      <c r="G1732" s="35">
        <v>49000</v>
      </c>
    </row>
    <row r="1733" spans="1:7" x14ac:dyDescent="0.25">
      <c r="A1733">
        <v>20220916</v>
      </c>
      <c r="B1733" t="s">
        <v>771</v>
      </c>
      <c r="C1733" t="s">
        <v>213</v>
      </c>
      <c r="D1733" t="s">
        <v>251</v>
      </c>
      <c r="E1733" s="35">
        <v>3.9990000000000001</v>
      </c>
      <c r="F1733" s="35">
        <v>4.9980000000000002</v>
      </c>
      <c r="G1733" s="35">
        <v>41000</v>
      </c>
    </row>
    <row r="1734" spans="1:7" x14ac:dyDescent="0.25">
      <c r="A1734">
        <v>20220916</v>
      </c>
      <c r="B1734" t="s">
        <v>771</v>
      </c>
      <c r="C1734" t="s">
        <v>213</v>
      </c>
      <c r="D1734" t="s">
        <v>259</v>
      </c>
      <c r="E1734" s="35">
        <v>3.9990000000000001</v>
      </c>
      <c r="F1734" s="35">
        <v>4.9980000000000002</v>
      </c>
      <c r="G1734" s="35">
        <v>29500</v>
      </c>
    </row>
    <row r="1735" spans="1:7" x14ac:dyDescent="0.25">
      <c r="A1735">
        <v>20220916</v>
      </c>
      <c r="B1735" t="s">
        <v>771</v>
      </c>
      <c r="C1735" t="s">
        <v>213</v>
      </c>
      <c r="D1735" t="s">
        <v>266</v>
      </c>
      <c r="E1735" s="35">
        <v>3.9990000000000001</v>
      </c>
      <c r="F1735" s="35">
        <v>4.9980000000000002</v>
      </c>
      <c r="G1735" s="35">
        <v>24000</v>
      </c>
    </row>
    <row r="1736" spans="1:7" x14ac:dyDescent="0.25">
      <c r="A1736">
        <v>20220916</v>
      </c>
      <c r="B1736" t="s">
        <v>771</v>
      </c>
      <c r="C1736" t="s">
        <v>213</v>
      </c>
      <c r="D1736" t="s">
        <v>274</v>
      </c>
      <c r="E1736" s="35">
        <v>3.9990000000000001</v>
      </c>
      <c r="F1736" s="35">
        <v>4.9980000000000002</v>
      </c>
      <c r="G1736" s="35">
        <v>14500</v>
      </c>
    </row>
    <row r="1737" spans="1:7" x14ac:dyDescent="0.25">
      <c r="A1737">
        <v>20220916</v>
      </c>
      <c r="B1737" t="s">
        <v>771</v>
      </c>
      <c r="C1737" t="s">
        <v>213</v>
      </c>
      <c r="D1737" t="s">
        <v>280</v>
      </c>
      <c r="E1737" s="35">
        <v>3.9990000000000001</v>
      </c>
      <c r="F1737" s="35">
        <v>4.9980000000000002</v>
      </c>
      <c r="G1737" s="35">
        <v>10600</v>
      </c>
    </row>
    <row r="1738" spans="1:7" x14ac:dyDescent="0.25">
      <c r="A1738">
        <v>20220916</v>
      </c>
      <c r="B1738" t="s">
        <v>771</v>
      </c>
      <c r="C1738" t="s">
        <v>213</v>
      </c>
      <c r="D1738" t="s">
        <v>286</v>
      </c>
      <c r="E1738" s="35">
        <v>3.9990000000000001</v>
      </c>
      <c r="F1738" s="35">
        <v>4.9980000000000002</v>
      </c>
      <c r="G1738" s="35">
        <v>5200</v>
      </c>
    </row>
    <row r="1739" spans="1:7" x14ac:dyDescent="0.25">
      <c r="A1739">
        <v>20220916</v>
      </c>
      <c r="B1739" t="s">
        <v>771</v>
      </c>
      <c r="C1739" t="s">
        <v>213</v>
      </c>
      <c r="D1739" t="s">
        <v>290</v>
      </c>
      <c r="E1739" s="35">
        <v>3.9990000000000001</v>
      </c>
      <c r="F1739" s="35">
        <v>4.9980000000000002</v>
      </c>
      <c r="G1739" s="35">
        <v>2200</v>
      </c>
    </row>
    <row r="1740" spans="1:7" x14ac:dyDescent="0.25">
      <c r="A1740">
        <v>20220916</v>
      </c>
      <c r="B1740" t="s">
        <v>771</v>
      </c>
      <c r="C1740" t="s">
        <v>233</v>
      </c>
      <c r="D1740" t="s">
        <v>187</v>
      </c>
      <c r="E1740" s="35">
        <v>3.9990000000000001</v>
      </c>
      <c r="F1740" s="35">
        <v>4.9980000000000002</v>
      </c>
      <c r="G1740" s="35">
        <v>59000</v>
      </c>
    </row>
    <row r="1741" spans="1:7" x14ac:dyDescent="0.25">
      <c r="A1741">
        <v>20220916</v>
      </c>
      <c r="B1741" t="s">
        <v>771</v>
      </c>
      <c r="C1741" t="s">
        <v>233</v>
      </c>
      <c r="D1741" t="s">
        <v>214</v>
      </c>
      <c r="E1741" s="35">
        <v>3.9990000000000001</v>
      </c>
      <c r="F1741" s="35">
        <v>4.9980000000000002</v>
      </c>
      <c r="G1741" s="35">
        <v>53500</v>
      </c>
    </row>
    <row r="1742" spans="1:7" x14ac:dyDescent="0.25">
      <c r="A1742">
        <v>20220916</v>
      </c>
      <c r="B1742" t="s">
        <v>771</v>
      </c>
      <c r="C1742" t="s">
        <v>233</v>
      </c>
      <c r="D1742" t="s">
        <v>234</v>
      </c>
      <c r="E1742" s="35">
        <v>3.9990000000000001</v>
      </c>
      <c r="F1742" s="35">
        <v>4.9980000000000002</v>
      </c>
      <c r="G1742" s="35">
        <v>49000</v>
      </c>
    </row>
    <row r="1743" spans="1:7" x14ac:dyDescent="0.25">
      <c r="A1743">
        <v>20220916</v>
      </c>
      <c r="B1743" t="s">
        <v>771</v>
      </c>
      <c r="C1743" t="s">
        <v>233</v>
      </c>
      <c r="D1743" t="s">
        <v>243</v>
      </c>
      <c r="E1743" s="35">
        <v>3.9990000000000001</v>
      </c>
      <c r="F1743" s="35">
        <v>4.9980000000000002</v>
      </c>
      <c r="G1743" s="35">
        <v>42500</v>
      </c>
    </row>
    <row r="1744" spans="1:7" x14ac:dyDescent="0.25">
      <c r="A1744">
        <v>20220916</v>
      </c>
      <c r="B1744" t="s">
        <v>771</v>
      </c>
      <c r="C1744" t="s">
        <v>233</v>
      </c>
      <c r="D1744" t="s">
        <v>251</v>
      </c>
      <c r="E1744" s="35">
        <v>3.9990000000000001</v>
      </c>
      <c r="F1744" s="35">
        <v>4.9980000000000002</v>
      </c>
      <c r="G1744" s="35">
        <v>36500</v>
      </c>
    </row>
    <row r="1745" spans="1:7" x14ac:dyDescent="0.25">
      <c r="A1745">
        <v>20220916</v>
      </c>
      <c r="B1745" t="s">
        <v>771</v>
      </c>
      <c r="C1745" t="s">
        <v>233</v>
      </c>
      <c r="D1745" t="s">
        <v>259</v>
      </c>
      <c r="E1745" s="35">
        <v>3.9990000000000001</v>
      </c>
      <c r="F1745" s="35">
        <v>4.9980000000000002</v>
      </c>
      <c r="G1745" s="35">
        <v>27500</v>
      </c>
    </row>
    <row r="1746" spans="1:7" x14ac:dyDescent="0.25">
      <c r="A1746">
        <v>20220916</v>
      </c>
      <c r="B1746" t="s">
        <v>771</v>
      </c>
      <c r="C1746" t="s">
        <v>233</v>
      </c>
      <c r="D1746" t="s">
        <v>266</v>
      </c>
      <c r="E1746" s="35">
        <v>3.9990000000000001</v>
      </c>
      <c r="F1746" s="35">
        <v>4.9980000000000002</v>
      </c>
      <c r="G1746" s="35">
        <v>22500</v>
      </c>
    </row>
    <row r="1747" spans="1:7" x14ac:dyDescent="0.25">
      <c r="A1747">
        <v>20220916</v>
      </c>
      <c r="B1747" t="s">
        <v>771</v>
      </c>
      <c r="C1747" t="s">
        <v>233</v>
      </c>
      <c r="D1747" t="s">
        <v>274</v>
      </c>
      <c r="E1747" s="35">
        <v>3.9990000000000001</v>
      </c>
      <c r="F1747" s="35">
        <v>4.9980000000000002</v>
      </c>
      <c r="G1747" s="35">
        <v>13800</v>
      </c>
    </row>
    <row r="1748" spans="1:7" x14ac:dyDescent="0.25">
      <c r="A1748">
        <v>20220916</v>
      </c>
      <c r="B1748" t="s">
        <v>771</v>
      </c>
      <c r="C1748" t="s">
        <v>233</v>
      </c>
      <c r="D1748" t="s">
        <v>280</v>
      </c>
      <c r="E1748" s="35">
        <v>3.9990000000000001</v>
      </c>
      <c r="F1748" s="35">
        <v>4.9980000000000002</v>
      </c>
      <c r="G1748" s="35">
        <v>10100</v>
      </c>
    </row>
    <row r="1749" spans="1:7" x14ac:dyDescent="0.25">
      <c r="A1749">
        <v>20220916</v>
      </c>
      <c r="B1749" t="s">
        <v>771</v>
      </c>
      <c r="C1749" t="s">
        <v>233</v>
      </c>
      <c r="D1749" t="s">
        <v>286</v>
      </c>
      <c r="E1749" s="35">
        <v>3.9990000000000001</v>
      </c>
      <c r="F1749" s="35">
        <v>4.9980000000000002</v>
      </c>
      <c r="G1749" s="35">
        <v>5000</v>
      </c>
    </row>
    <row r="1750" spans="1:7" x14ac:dyDescent="0.25">
      <c r="A1750">
        <v>20220916</v>
      </c>
      <c r="B1750" t="s">
        <v>771</v>
      </c>
      <c r="C1750" t="s">
        <v>233</v>
      </c>
      <c r="D1750" t="s">
        <v>290</v>
      </c>
      <c r="E1750" s="35">
        <v>3.9990000000000001</v>
      </c>
      <c r="F1750" s="35">
        <v>4.9980000000000002</v>
      </c>
      <c r="G1750" s="35">
        <v>2100</v>
      </c>
    </row>
    <row r="1751" spans="1:7" x14ac:dyDescent="0.25">
      <c r="A1751">
        <v>20220916</v>
      </c>
      <c r="B1751" t="s">
        <v>771</v>
      </c>
      <c r="C1751" t="s">
        <v>215</v>
      </c>
      <c r="D1751" t="s">
        <v>187</v>
      </c>
      <c r="E1751" s="35">
        <v>3.9990000000000001</v>
      </c>
      <c r="F1751" s="35">
        <v>4.9980000000000002</v>
      </c>
      <c r="G1751" s="35">
        <v>48000</v>
      </c>
    </row>
    <row r="1752" spans="1:7" x14ac:dyDescent="0.25">
      <c r="A1752">
        <v>20220916</v>
      </c>
      <c r="B1752" t="s">
        <v>771</v>
      </c>
      <c r="C1752" t="s">
        <v>215</v>
      </c>
      <c r="D1752" t="s">
        <v>214</v>
      </c>
      <c r="E1752" s="35">
        <v>3.9990000000000001</v>
      </c>
      <c r="F1752" s="35">
        <v>4.9980000000000002</v>
      </c>
      <c r="G1752" s="35">
        <v>44500</v>
      </c>
    </row>
    <row r="1753" spans="1:7" x14ac:dyDescent="0.25">
      <c r="A1753">
        <v>20220916</v>
      </c>
      <c r="B1753" t="s">
        <v>771</v>
      </c>
      <c r="C1753" t="s">
        <v>215</v>
      </c>
      <c r="D1753" t="s">
        <v>234</v>
      </c>
      <c r="E1753" s="35">
        <v>3.9990000000000001</v>
      </c>
      <c r="F1753" s="35">
        <v>4.9980000000000002</v>
      </c>
      <c r="G1753" s="35">
        <v>40500</v>
      </c>
    </row>
    <row r="1754" spans="1:7" x14ac:dyDescent="0.25">
      <c r="A1754">
        <v>20220916</v>
      </c>
      <c r="B1754" t="s">
        <v>771</v>
      </c>
      <c r="C1754" t="s">
        <v>215</v>
      </c>
      <c r="D1754" t="s">
        <v>243</v>
      </c>
      <c r="E1754" s="35">
        <v>3.9990000000000001</v>
      </c>
      <c r="F1754" s="35">
        <v>4.9980000000000002</v>
      </c>
      <c r="G1754" s="35">
        <v>37000</v>
      </c>
    </row>
    <row r="1755" spans="1:7" x14ac:dyDescent="0.25">
      <c r="A1755">
        <v>20220916</v>
      </c>
      <c r="B1755" t="s">
        <v>771</v>
      </c>
      <c r="C1755" t="s">
        <v>215</v>
      </c>
      <c r="D1755" t="s">
        <v>251</v>
      </c>
      <c r="E1755" s="35">
        <v>3.9990000000000001</v>
      </c>
      <c r="F1755" s="35">
        <v>4.9980000000000002</v>
      </c>
      <c r="G1755" s="35">
        <v>32500</v>
      </c>
    </row>
    <row r="1756" spans="1:7" x14ac:dyDescent="0.25">
      <c r="A1756">
        <v>20220916</v>
      </c>
      <c r="B1756" t="s">
        <v>771</v>
      </c>
      <c r="C1756" t="s">
        <v>215</v>
      </c>
      <c r="D1756" t="s">
        <v>259</v>
      </c>
      <c r="E1756" s="35">
        <v>3.9990000000000001</v>
      </c>
      <c r="F1756" s="35">
        <v>4.9980000000000002</v>
      </c>
      <c r="G1756" s="35">
        <v>24500</v>
      </c>
    </row>
    <row r="1757" spans="1:7" x14ac:dyDescent="0.25">
      <c r="A1757">
        <v>20220916</v>
      </c>
      <c r="B1757" t="s">
        <v>771</v>
      </c>
      <c r="C1757" t="s">
        <v>215</v>
      </c>
      <c r="D1757" t="s">
        <v>266</v>
      </c>
      <c r="E1757" s="35">
        <v>3.9990000000000001</v>
      </c>
      <c r="F1757" s="35">
        <v>4.9980000000000002</v>
      </c>
      <c r="G1757" s="35">
        <v>20000</v>
      </c>
    </row>
    <row r="1758" spans="1:7" x14ac:dyDescent="0.25">
      <c r="A1758">
        <v>20220916</v>
      </c>
      <c r="B1758" t="s">
        <v>771</v>
      </c>
      <c r="C1758" t="s">
        <v>215</v>
      </c>
      <c r="D1758" t="s">
        <v>274</v>
      </c>
      <c r="E1758" s="35">
        <v>3.9990000000000001</v>
      </c>
      <c r="F1758" s="35">
        <v>4.9980000000000002</v>
      </c>
      <c r="G1758" s="35">
        <v>12700</v>
      </c>
    </row>
    <row r="1759" spans="1:7" x14ac:dyDescent="0.25">
      <c r="A1759">
        <v>20220916</v>
      </c>
      <c r="B1759" t="s">
        <v>771</v>
      </c>
      <c r="C1759" t="s">
        <v>215</v>
      </c>
      <c r="D1759" t="s">
        <v>280</v>
      </c>
      <c r="E1759" s="35">
        <v>3.9990000000000001</v>
      </c>
      <c r="F1759" s="35">
        <v>4.9980000000000002</v>
      </c>
      <c r="G1759" s="35">
        <v>9500</v>
      </c>
    </row>
    <row r="1760" spans="1:7" x14ac:dyDescent="0.25">
      <c r="A1760">
        <v>20220916</v>
      </c>
      <c r="B1760" t="s">
        <v>771</v>
      </c>
      <c r="C1760" t="s">
        <v>215</v>
      </c>
      <c r="D1760" t="s">
        <v>286</v>
      </c>
      <c r="E1760" s="35">
        <v>3.9990000000000001</v>
      </c>
      <c r="F1760" s="35">
        <v>4.9980000000000002</v>
      </c>
      <c r="G1760" s="35">
        <v>4700</v>
      </c>
    </row>
    <row r="1761" spans="1:7" x14ac:dyDescent="0.25">
      <c r="A1761">
        <v>20220916</v>
      </c>
      <c r="B1761" t="s">
        <v>771</v>
      </c>
      <c r="C1761" t="s">
        <v>215</v>
      </c>
      <c r="D1761" t="s">
        <v>290</v>
      </c>
      <c r="E1761" s="35">
        <v>3.9990000000000001</v>
      </c>
      <c r="F1761" s="35">
        <v>4.9980000000000002</v>
      </c>
      <c r="G1761" s="35">
        <v>2000</v>
      </c>
    </row>
    <row r="1762" spans="1:7" x14ac:dyDescent="0.25">
      <c r="A1762">
        <v>20220916</v>
      </c>
      <c r="B1762" t="s">
        <v>771</v>
      </c>
      <c r="C1762" t="s">
        <v>250</v>
      </c>
      <c r="D1762" t="s">
        <v>187</v>
      </c>
      <c r="E1762" s="35">
        <v>3.9990000000000001</v>
      </c>
      <c r="F1762" s="35">
        <v>4.9980000000000002</v>
      </c>
      <c r="G1762" s="35">
        <v>37000</v>
      </c>
    </row>
    <row r="1763" spans="1:7" x14ac:dyDescent="0.25">
      <c r="A1763">
        <v>20220916</v>
      </c>
      <c r="B1763" t="s">
        <v>771</v>
      </c>
      <c r="C1763" t="s">
        <v>250</v>
      </c>
      <c r="D1763" t="s">
        <v>214</v>
      </c>
      <c r="E1763" s="35">
        <v>3.9990000000000001</v>
      </c>
      <c r="F1763" s="35">
        <v>4.9980000000000002</v>
      </c>
      <c r="G1763" s="35">
        <v>34500</v>
      </c>
    </row>
    <row r="1764" spans="1:7" x14ac:dyDescent="0.25">
      <c r="A1764">
        <v>20220916</v>
      </c>
      <c r="B1764" t="s">
        <v>771</v>
      </c>
      <c r="C1764" t="s">
        <v>250</v>
      </c>
      <c r="D1764" t="s">
        <v>234</v>
      </c>
      <c r="E1764" s="35">
        <v>3.9990000000000001</v>
      </c>
      <c r="F1764" s="35">
        <v>4.9980000000000002</v>
      </c>
      <c r="G1764" s="35">
        <v>32500</v>
      </c>
    </row>
    <row r="1765" spans="1:7" x14ac:dyDescent="0.25">
      <c r="A1765">
        <v>20220916</v>
      </c>
      <c r="B1765" t="s">
        <v>771</v>
      </c>
      <c r="C1765" t="s">
        <v>250</v>
      </c>
      <c r="D1765" t="s">
        <v>243</v>
      </c>
      <c r="E1765" s="35">
        <v>3.9990000000000001</v>
      </c>
      <c r="F1765" s="35">
        <v>4.9980000000000002</v>
      </c>
      <c r="G1765" s="35">
        <v>30500</v>
      </c>
    </row>
    <row r="1766" spans="1:7" x14ac:dyDescent="0.25">
      <c r="A1766">
        <v>20220916</v>
      </c>
      <c r="B1766" t="s">
        <v>771</v>
      </c>
      <c r="C1766" t="s">
        <v>250</v>
      </c>
      <c r="D1766" t="s">
        <v>251</v>
      </c>
      <c r="E1766" s="35">
        <v>3.9990000000000001</v>
      </c>
      <c r="F1766" s="35">
        <v>4.9980000000000002</v>
      </c>
      <c r="G1766" s="35">
        <v>27000</v>
      </c>
    </row>
    <row r="1767" spans="1:7" x14ac:dyDescent="0.25">
      <c r="A1767">
        <v>20220916</v>
      </c>
      <c r="B1767" t="s">
        <v>771</v>
      </c>
      <c r="C1767" t="s">
        <v>250</v>
      </c>
      <c r="D1767" t="s">
        <v>259</v>
      </c>
      <c r="E1767" s="35">
        <v>3.9990000000000001</v>
      </c>
      <c r="F1767" s="35">
        <v>4.9980000000000002</v>
      </c>
      <c r="G1767" s="35">
        <v>21500</v>
      </c>
    </row>
    <row r="1768" spans="1:7" x14ac:dyDescent="0.25">
      <c r="A1768">
        <v>20220916</v>
      </c>
      <c r="B1768" t="s">
        <v>771</v>
      </c>
      <c r="C1768" t="s">
        <v>250</v>
      </c>
      <c r="D1768" t="s">
        <v>266</v>
      </c>
      <c r="E1768" s="35">
        <v>3.9990000000000001</v>
      </c>
      <c r="F1768" s="35">
        <v>4.9980000000000002</v>
      </c>
      <c r="G1768" s="35">
        <v>18000</v>
      </c>
    </row>
    <row r="1769" spans="1:7" x14ac:dyDescent="0.25">
      <c r="A1769">
        <v>20220916</v>
      </c>
      <c r="B1769" t="s">
        <v>771</v>
      </c>
      <c r="C1769" t="s">
        <v>250</v>
      </c>
      <c r="D1769" t="s">
        <v>274</v>
      </c>
      <c r="E1769" s="35">
        <v>3.9990000000000001</v>
      </c>
      <c r="F1769" s="35">
        <v>4.9980000000000002</v>
      </c>
      <c r="G1769" s="35">
        <v>11400</v>
      </c>
    </row>
    <row r="1770" spans="1:7" x14ac:dyDescent="0.25">
      <c r="A1770">
        <v>20220916</v>
      </c>
      <c r="B1770" t="s">
        <v>771</v>
      </c>
      <c r="C1770" t="s">
        <v>250</v>
      </c>
      <c r="D1770" t="s">
        <v>280</v>
      </c>
      <c r="E1770" s="35">
        <v>3.9990000000000001</v>
      </c>
      <c r="F1770" s="35">
        <v>4.9980000000000002</v>
      </c>
      <c r="G1770" s="35">
        <v>9000</v>
      </c>
    </row>
    <row r="1771" spans="1:7" x14ac:dyDescent="0.25">
      <c r="A1771">
        <v>20220916</v>
      </c>
      <c r="B1771" t="s">
        <v>771</v>
      </c>
      <c r="C1771" t="s">
        <v>250</v>
      </c>
      <c r="D1771" t="s">
        <v>286</v>
      </c>
      <c r="E1771" s="35">
        <v>3.9990000000000001</v>
      </c>
      <c r="F1771" s="35">
        <v>4.9980000000000002</v>
      </c>
      <c r="G1771" s="35">
        <v>4400</v>
      </c>
    </row>
    <row r="1772" spans="1:7" x14ac:dyDescent="0.25">
      <c r="A1772">
        <v>20220916</v>
      </c>
      <c r="B1772" t="s">
        <v>771</v>
      </c>
      <c r="C1772" t="s">
        <v>250</v>
      </c>
      <c r="D1772" t="s">
        <v>290</v>
      </c>
      <c r="E1772" s="35">
        <v>3.9990000000000001</v>
      </c>
      <c r="F1772" s="35">
        <v>4.9980000000000002</v>
      </c>
      <c r="G1772" s="35">
        <v>1900</v>
      </c>
    </row>
    <row r="1773" spans="1:7" x14ac:dyDescent="0.25">
      <c r="A1773">
        <v>20220916</v>
      </c>
      <c r="B1773" t="s">
        <v>771</v>
      </c>
      <c r="C1773" t="s">
        <v>258</v>
      </c>
      <c r="D1773" t="s">
        <v>187</v>
      </c>
      <c r="E1773" s="35">
        <v>3.9990000000000001</v>
      </c>
      <c r="F1773" s="35">
        <v>4.9980000000000002</v>
      </c>
      <c r="G1773" s="35">
        <v>29000</v>
      </c>
    </row>
    <row r="1774" spans="1:7" x14ac:dyDescent="0.25">
      <c r="A1774">
        <v>20220916</v>
      </c>
      <c r="B1774" t="s">
        <v>771</v>
      </c>
      <c r="C1774" t="s">
        <v>258</v>
      </c>
      <c r="D1774" t="s">
        <v>214</v>
      </c>
      <c r="E1774" s="35">
        <v>3.9990000000000001</v>
      </c>
      <c r="F1774" s="35">
        <v>4.9980000000000002</v>
      </c>
      <c r="G1774" s="35">
        <v>27000</v>
      </c>
    </row>
    <row r="1775" spans="1:7" x14ac:dyDescent="0.25">
      <c r="A1775">
        <v>20220916</v>
      </c>
      <c r="B1775" t="s">
        <v>771</v>
      </c>
      <c r="C1775" t="s">
        <v>258</v>
      </c>
      <c r="D1775" t="s">
        <v>234</v>
      </c>
      <c r="E1775" s="35">
        <v>3.9990000000000001</v>
      </c>
      <c r="F1775" s="35">
        <v>4.9980000000000002</v>
      </c>
      <c r="G1775" s="35">
        <v>25500</v>
      </c>
    </row>
    <row r="1776" spans="1:7" x14ac:dyDescent="0.25">
      <c r="A1776">
        <v>20220916</v>
      </c>
      <c r="B1776" t="s">
        <v>771</v>
      </c>
      <c r="C1776" t="s">
        <v>258</v>
      </c>
      <c r="D1776" t="s">
        <v>243</v>
      </c>
      <c r="E1776" s="35">
        <v>3.9990000000000001</v>
      </c>
      <c r="F1776" s="35">
        <v>4.9980000000000002</v>
      </c>
      <c r="G1776" s="35">
        <v>24000</v>
      </c>
    </row>
    <row r="1777" spans="1:7" x14ac:dyDescent="0.25">
      <c r="A1777">
        <v>20220916</v>
      </c>
      <c r="B1777" t="s">
        <v>771</v>
      </c>
      <c r="C1777" t="s">
        <v>258</v>
      </c>
      <c r="D1777" t="s">
        <v>251</v>
      </c>
      <c r="E1777" s="35">
        <v>3.9990000000000001</v>
      </c>
      <c r="F1777" s="35">
        <v>4.9980000000000002</v>
      </c>
      <c r="G1777" s="35">
        <v>21500</v>
      </c>
    </row>
    <row r="1778" spans="1:7" x14ac:dyDescent="0.25">
      <c r="A1778">
        <v>20220916</v>
      </c>
      <c r="B1778" t="s">
        <v>771</v>
      </c>
      <c r="C1778" t="s">
        <v>258</v>
      </c>
      <c r="D1778" t="s">
        <v>259</v>
      </c>
      <c r="E1778" s="35">
        <v>3.9990000000000001</v>
      </c>
      <c r="F1778" s="35">
        <v>4.9980000000000002</v>
      </c>
      <c r="G1778" s="35">
        <v>19000</v>
      </c>
    </row>
    <row r="1779" spans="1:7" x14ac:dyDescent="0.25">
      <c r="A1779">
        <v>20220916</v>
      </c>
      <c r="B1779" t="s">
        <v>771</v>
      </c>
      <c r="C1779" t="s">
        <v>258</v>
      </c>
      <c r="D1779" t="s">
        <v>266</v>
      </c>
      <c r="E1779" s="35">
        <v>3.9990000000000001</v>
      </c>
      <c r="F1779" s="35">
        <v>4.9980000000000002</v>
      </c>
      <c r="G1779" s="35">
        <v>16000</v>
      </c>
    </row>
    <row r="1780" spans="1:7" x14ac:dyDescent="0.25">
      <c r="A1780">
        <v>20220916</v>
      </c>
      <c r="B1780" t="s">
        <v>771</v>
      </c>
      <c r="C1780" t="s">
        <v>258</v>
      </c>
      <c r="D1780" t="s">
        <v>274</v>
      </c>
      <c r="E1780" s="35">
        <v>3.9990000000000001</v>
      </c>
      <c r="F1780" s="35">
        <v>4.9980000000000002</v>
      </c>
      <c r="G1780" s="35">
        <v>10500</v>
      </c>
    </row>
    <row r="1781" spans="1:7" x14ac:dyDescent="0.25">
      <c r="A1781">
        <v>20220916</v>
      </c>
      <c r="B1781" t="s">
        <v>771</v>
      </c>
      <c r="C1781" t="s">
        <v>258</v>
      </c>
      <c r="D1781" t="s">
        <v>280</v>
      </c>
      <c r="E1781" s="35">
        <v>3.9990000000000001</v>
      </c>
      <c r="F1781" s="35">
        <v>4.9980000000000002</v>
      </c>
      <c r="G1781" s="35">
        <v>8600</v>
      </c>
    </row>
    <row r="1782" spans="1:7" x14ac:dyDescent="0.25">
      <c r="A1782">
        <v>20220916</v>
      </c>
      <c r="B1782" t="s">
        <v>771</v>
      </c>
      <c r="C1782" t="s">
        <v>258</v>
      </c>
      <c r="D1782" t="s">
        <v>286</v>
      </c>
      <c r="E1782" s="35">
        <v>3.9990000000000001</v>
      </c>
      <c r="F1782" s="35">
        <v>4.9980000000000002</v>
      </c>
      <c r="G1782" s="35">
        <v>4100</v>
      </c>
    </row>
    <row r="1783" spans="1:7" x14ac:dyDescent="0.25">
      <c r="A1783">
        <v>20220916</v>
      </c>
      <c r="B1783" t="s">
        <v>771</v>
      </c>
      <c r="C1783" t="s">
        <v>258</v>
      </c>
      <c r="D1783" t="s">
        <v>290</v>
      </c>
      <c r="E1783" s="35">
        <v>3.9990000000000001</v>
      </c>
      <c r="F1783" s="35">
        <v>4.9980000000000002</v>
      </c>
      <c r="G1783" s="35">
        <v>1800</v>
      </c>
    </row>
    <row r="1784" spans="1:7" x14ac:dyDescent="0.25">
      <c r="A1784">
        <v>20220916</v>
      </c>
      <c r="B1784" t="s">
        <v>771</v>
      </c>
      <c r="C1784" t="s">
        <v>265</v>
      </c>
      <c r="D1784" t="s">
        <v>187</v>
      </c>
      <c r="E1784" s="35">
        <v>3.9990000000000001</v>
      </c>
      <c r="F1784" s="35">
        <v>4.9980000000000002</v>
      </c>
      <c r="G1784" s="35">
        <v>23000</v>
      </c>
    </row>
    <row r="1785" spans="1:7" x14ac:dyDescent="0.25">
      <c r="A1785">
        <v>20220916</v>
      </c>
      <c r="B1785" t="s">
        <v>771</v>
      </c>
      <c r="C1785" t="s">
        <v>265</v>
      </c>
      <c r="D1785" t="s">
        <v>214</v>
      </c>
      <c r="E1785" s="35">
        <v>3.9990000000000001</v>
      </c>
      <c r="F1785" s="35">
        <v>4.9980000000000002</v>
      </c>
      <c r="G1785" s="35">
        <v>21500</v>
      </c>
    </row>
    <row r="1786" spans="1:7" x14ac:dyDescent="0.25">
      <c r="A1786">
        <v>20220916</v>
      </c>
      <c r="B1786" t="s">
        <v>771</v>
      </c>
      <c r="C1786" t="s">
        <v>265</v>
      </c>
      <c r="D1786" t="s">
        <v>234</v>
      </c>
      <c r="E1786" s="35">
        <v>3.9990000000000001</v>
      </c>
      <c r="F1786" s="35">
        <v>4.9980000000000002</v>
      </c>
      <c r="G1786" s="35">
        <v>20000</v>
      </c>
    </row>
    <row r="1787" spans="1:7" x14ac:dyDescent="0.25">
      <c r="A1787">
        <v>20220916</v>
      </c>
      <c r="B1787" t="s">
        <v>771</v>
      </c>
      <c r="C1787" t="s">
        <v>265</v>
      </c>
      <c r="D1787" t="s">
        <v>243</v>
      </c>
      <c r="E1787" s="35">
        <v>3.9990000000000001</v>
      </c>
      <c r="F1787" s="35">
        <v>4.9980000000000002</v>
      </c>
      <c r="G1787" s="35">
        <v>19000</v>
      </c>
    </row>
    <row r="1788" spans="1:7" x14ac:dyDescent="0.25">
      <c r="A1788">
        <v>20220916</v>
      </c>
      <c r="B1788" t="s">
        <v>771</v>
      </c>
      <c r="C1788" t="s">
        <v>265</v>
      </c>
      <c r="D1788" t="s">
        <v>251</v>
      </c>
      <c r="E1788" s="35">
        <v>3.9990000000000001</v>
      </c>
      <c r="F1788" s="35">
        <v>4.9980000000000002</v>
      </c>
      <c r="G1788" s="35">
        <v>17500</v>
      </c>
    </row>
    <row r="1789" spans="1:7" x14ac:dyDescent="0.25">
      <c r="A1789">
        <v>20220916</v>
      </c>
      <c r="B1789" t="s">
        <v>771</v>
      </c>
      <c r="C1789" t="s">
        <v>265</v>
      </c>
      <c r="D1789" t="s">
        <v>259</v>
      </c>
      <c r="E1789" s="35">
        <v>3.9990000000000001</v>
      </c>
      <c r="F1789" s="35">
        <v>4.9980000000000002</v>
      </c>
      <c r="G1789" s="35">
        <v>15500</v>
      </c>
    </row>
    <row r="1790" spans="1:7" x14ac:dyDescent="0.25">
      <c r="A1790">
        <v>20220916</v>
      </c>
      <c r="B1790" t="s">
        <v>771</v>
      </c>
      <c r="C1790" t="s">
        <v>265</v>
      </c>
      <c r="D1790" t="s">
        <v>266</v>
      </c>
      <c r="E1790" s="35">
        <v>3.9990000000000001</v>
      </c>
      <c r="F1790" s="35">
        <v>4.9980000000000002</v>
      </c>
      <c r="G1790" s="35">
        <v>14000</v>
      </c>
    </row>
    <row r="1791" spans="1:7" x14ac:dyDescent="0.25">
      <c r="A1791">
        <v>20220916</v>
      </c>
      <c r="B1791" t="s">
        <v>771</v>
      </c>
      <c r="C1791" t="s">
        <v>265</v>
      </c>
      <c r="D1791" t="s">
        <v>274</v>
      </c>
      <c r="E1791" s="35">
        <v>3.9990000000000001</v>
      </c>
      <c r="F1791" s="35">
        <v>4.9980000000000002</v>
      </c>
      <c r="G1791" s="35">
        <v>9500</v>
      </c>
    </row>
    <row r="1792" spans="1:7" x14ac:dyDescent="0.25">
      <c r="A1792">
        <v>20220916</v>
      </c>
      <c r="B1792" t="s">
        <v>771</v>
      </c>
      <c r="C1792" t="s">
        <v>265</v>
      </c>
      <c r="D1792" t="s">
        <v>280</v>
      </c>
      <c r="E1792" s="35">
        <v>3.9990000000000001</v>
      </c>
      <c r="F1792" s="35">
        <v>4.9980000000000002</v>
      </c>
      <c r="G1792" s="35">
        <v>7500</v>
      </c>
    </row>
    <row r="1793" spans="1:7" x14ac:dyDescent="0.25">
      <c r="A1793">
        <v>20220916</v>
      </c>
      <c r="B1793" t="s">
        <v>771</v>
      </c>
      <c r="C1793" t="s">
        <v>265</v>
      </c>
      <c r="D1793" t="s">
        <v>286</v>
      </c>
      <c r="E1793" s="35">
        <v>3.9990000000000001</v>
      </c>
      <c r="F1793" s="35">
        <v>4.9980000000000002</v>
      </c>
      <c r="G1793" s="35">
        <v>3900</v>
      </c>
    </row>
    <row r="1794" spans="1:7" x14ac:dyDescent="0.25">
      <c r="A1794">
        <v>20220916</v>
      </c>
      <c r="B1794" t="s">
        <v>771</v>
      </c>
      <c r="C1794" t="s">
        <v>265</v>
      </c>
      <c r="D1794" t="s">
        <v>290</v>
      </c>
      <c r="E1794" s="35">
        <v>3.9990000000000001</v>
      </c>
      <c r="F1794" s="35">
        <v>4.9980000000000002</v>
      </c>
      <c r="G1794" s="35">
        <v>1700</v>
      </c>
    </row>
    <row r="1795" spans="1:7" x14ac:dyDescent="0.25">
      <c r="A1795">
        <v>20220916</v>
      </c>
      <c r="B1795" t="s">
        <v>771</v>
      </c>
      <c r="C1795" t="s">
        <v>273</v>
      </c>
      <c r="D1795" t="s">
        <v>187</v>
      </c>
      <c r="E1795" s="35">
        <v>3.9990000000000001</v>
      </c>
      <c r="F1795" s="35">
        <v>4.9980000000000002</v>
      </c>
      <c r="G1795" s="35">
        <v>19000</v>
      </c>
    </row>
    <row r="1796" spans="1:7" x14ac:dyDescent="0.25">
      <c r="A1796">
        <v>20220916</v>
      </c>
      <c r="B1796" t="s">
        <v>771</v>
      </c>
      <c r="C1796" t="s">
        <v>273</v>
      </c>
      <c r="D1796" t="s">
        <v>214</v>
      </c>
      <c r="E1796" s="35">
        <v>3.9990000000000001</v>
      </c>
      <c r="F1796" s="35">
        <v>4.9980000000000002</v>
      </c>
      <c r="G1796" s="35">
        <v>18000</v>
      </c>
    </row>
    <row r="1797" spans="1:7" x14ac:dyDescent="0.25">
      <c r="A1797">
        <v>20220916</v>
      </c>
      <c r="B1797" t="s">
        <v>771</v>
      </c>
      <c r="C1797" t="s">
        <v>273</v>
      </c>
      <c r="D1797" t="s">
        <v>234</v>
      </c>
      <c r="E1797" s="35">
        <v>3.9990000000000001</v>
      </c>
      <c r="F1797" s="35">
        <v>4.9980000000000002</v>
      </c>
      <c r="G1797" s="35">
        <v>16500</v>
      </c>
    </row>
    <row r="1798" spans="1:7" x14ac:dyDescent="0.25">
      <c r="A1798">
        <v>20220916</v>
      </c>
      <c r="B1798" t="s">
        <v>771</v>
      </c>
      <c r="C1798" t="s">
        <v>273</v>
      </c>
      <c r="D1798" t="s">
        <v>243</v>
      </c>
      <c r="E1798" s="35">
        <v>3.9990000000000001</v>
      </c>
      <c r="F1798" s="35">
        <v>4.9980000000000002</v>
      </c>
      <c r="G1798" s="35">
        <v>15500</v>
      </c>
    </row>
    <row r="1799" spans="1:7" x14ac:dyDescent="0.25">
      <c r="A1799">
        <v>20220916</v>
      </c>
      <c r="B1799" t="s">
        <v>771</v>
      </c>
      <c r="C1799" t="s">
        <v>273</v>
      </c>
      <c r="D1799" t="s">
        <v>251</v>
      </c>
      <c r="E1799" s="35">
        <v>3.9990000000000001</v>
      </c>
      <c r="F1799" s="35">
        <v>4.9980000000000002</v>
      </c>
      <c r="G1799" s="35">
        <v>14500</v>
      </c>
    </row>
    <row r="1800" spans="1:7" x14ac:dyDescent="0.25">
      <c r="A1800">
        <v>20220916</v>
      </c>
      <c r="B1800" t="s">
        <v>771</v>
      </c>
      <c r="C1800" t="s">
        <v>273</v>
      </c>
      <c r="D1800" t="s">
        <v>259</v>
      </c>
      <c r="E1800" s="35">
        <v>3.9990000000000001</v>
      </c>
      <c r="F1800" s="35">
        <v>4.9980000000000002</v>
      </c>
      <c r="G1800" s="35">
        <v>13000</v>
      </c>
    </row>
    <row r="1801" spans="1:7" x14ac:dyDescent="0.25">
      <c r="A1801">
        <v>20220916</v>
      </c>
      <c r="B1801" t="s">
        <v>771</v>
      </c>
      <c r="C1801" t="s">
        <v>273</v>
      </c>
      <c r="D1801" t="s">
        <v>266</v>
      </c>
      <c r="E1801" s="35">
        <v>3.9990000000000001</v>
      </c>
      <c r="F1801" s="35">
        <v>4.9980000000000002</v>
      </c>
      <c r="G1801" s="35">
        <v>12000</v>
      </c>
    </row>
    <row r="1802" spans="1:7" x14ac:dyDescent="0.25">
      <c r="A1802">
        <v>20220916</v>
      </c>
      <c r="B1802" t="s">
        <v>771</v>
      </c>
      <c r="C1802" t="s">
        <v>273</v>
      </c>
      <c r="D1802" t="s">
        <v>274</v>
      </c>
      <c r="E1802" s="35">
        <v>3.9990000000000001</v>
      </c>
      <c r="F1802" s="35">
        <v>4.9980000000000002</v>
      </c>
      <c r="G1802" s="35">
        <v>8300</v>
      </c>
    </row>
    <row r="1803" spans="1:7" x14ac:dyDescent="0.25">
      <c r="A1803">
        <v>20220916</v>
      </c>
      <c r="B1803" t="s">
        <v>771</v>
      </c>
      <c r="C1803" t="s">
        <v>273</v>
      </c>
      <c r="D1803" t="s">
        <v>280</v>
      </c>
      <c r="E1803" s="35">
        <v>3.9990000000000001</v>
      </c>
      <c r="F1803" s="35">
        <v>4.9980000000000002</v>
      </c>
      <c r="G1803" s="35">
        <v>6600</v>
      </c>
    </row>
    <row r="1804" spans="1:7" x14ac:dyDescent="0.25">
      <c r="A1804">
        <v>20220916</v>
      </c>
      <c r="B1804" t="s">
        <v>771</v>
      </c>
      <c r="C1804" t="s">
        <v>273</v>
      </c>
      <c r="D1804" t="s">
        <v>286</v>
      </c>
      <c r="E1804" s="35">
        <v>3.9990000000000001</v>
      </c>
      <c r="F1804" s="35">
        <v>4.9980000000000002</v>
      </c>
      <c r="G1804" s="35">
        <v>3600</v>
      </c>
    </row>
    <row r="1805" spans="1:7" x14ac:dyDescent="0.25">
      <c r="A1805">
        <v>20220916</v>
      </c>
      <c r="B1805" t="s">
        <v>771</v>
      </c>
      <c r="C1805" t="s">
        <v>273</v>
      </c>
      <c r="D1805" t="s">
        <v>290</v>
      </c>
      <c r="E1805" s="35">
        <v>3.9990000000000001</v>
      </c>
      <c r="F1805" s="35">
        <v>4.9980000000000002</v>
      </c>
      <c r="G1805" s="35">
        <v>1700</v>
      </c>
    </row>
    <row r="1806" spans="1:7" x14ac:dyDescent="0.25">
      <c r="A1806">
        <v>20220916</v>
      </c>
      <c r="B1806" t="s">
        <v>771</v>
      </c>
      <c r="C1806" t="s">
        <v>279</v>
      </c>
      <c r="D1806" t="s">
        <v>187</v>
      </c>
      <c r="E1806" s="35">
        <v>3.9990000000000001</v>
      </c>
      <c r="F1806" s="35">
        <v>4.9980000000000002</v>
      </c>
      <c r="G1806" s="35">
        <v>15500</v>
      </c>
    </row>
    <row r="1807" spans="1:7" x14ac:dyDescent="0.25">
      <c r="A1807">
        <v>20220916</v>
      </c>
      <c r="B1807" t="s">
        <v>771</v>
      </c>
      <c r="C1807" t="s">
        <v>279</v>
      </c>
      <c r="D1807" t="s">
        <v>214</v>
      </c>
      <c r="E1807" s="35">
        <v>3.9990000000000001</v>
      </c>
      <c r="F1807" s="35">
        <v>4.9980000000000002</v>
      </c>
      <c r="G1807" s="35">
        <v>14500</v>
      </c>
    </row>
    <row r="1808" spans="1:7" x14ac:dyDescent="0.25">
      <c r="A1808">
        <v>20220916</v>
      </c>
      <c r="B1808" t="s">
        <v>771</v>
      </c>
      <c r="C1808" t="s">
        <v>279</v>
      </c>
      <c r="D1808" t="s">
        <v>234</v>
      </c>
      <c r="E1808" s="35">
        <v>3.9990000000000001</v>
      </c>
      <c r="F1808" s="35">
        <v>4.9980000000000002</v>
      </c>
      <c r="G1808" s="35">
        <v>13500</v>
      </c>
    </row>
    <row r="1809" spans="1:7" x14ac:dyDescent="0.25">
      <c r="A1809">
        <v>20220916</v>
      </c>
      <c r="B1809" t="s">
        <v>771</v>
      </c>
      <c r="C1809" t="s">
        <v>279</v>
      </c>
      <c r="D1809" t="s">
        <v>243</v>
      </c>
      <c r="E1809" s="35">
        <v>3.9990000000000001</v>
      </c>
      <c r="F1809" s="35">
        <v>4.9980000000000002</v>
      </c>
      <c r="G1809" s="35">
        <v>12500</v>
      </c>
    </row>
    <row r="1810" spans="1:7" x14ac:dyDescent="0.25">
      <c r="A1810">
        <v>20220916</v>
      </c>
      <c r="B1810" t="s">
        <v>771</v>
      </c>
      <c r="C1810" t="s">
        <v>279</v>
      </c>
      <c r="D1810" t="s">
        <v>251</v>
      </c>
      <c r="E1810" s="35">
        <v>3.9990000000000001</v>
      </c>
      <c r="F1810" s="35">
        <v>4.9980000000000002</v>
      </c>
      <c r="G1810" s="35">
        <v>11500</v>
      </c>
    </row>
    <row r="1811" spans="1:7" x14ac:dyDescent="0.25">
      <c r="A1811">
        <v>20220916</v>
      </c>
      <c r="B1811" t="s">
        <v>771</v>
      </c>
      <c r="C1811" t="s">
        <v>279</v>
      </c>
      <c r="D1811" t="s">
        <v>259</v>
      </c>
      <c r="E1811" s="35">
        <v>3.9990000000000001</v>
      </c>
      <c r="F1811" s="35">
        <v>4.9980000000000002</v>
      </c>
      <c r="G1811" s="35">
        <v>10500</v>
      </c>
    </row>
    <row r="1812" spans="1:7" x14ac:dyDescent="0.25">
      <c r="A1812">
        <v>20220916</v>
      </c>
      <c r="B1812" t="s">
        <v>771</v>
      </c>
      <c r="C1812" t="s">
        <v>279</v>
      </c>
      <c r="D1812" t="s">
        <v>266</v>
      </c>
      <c r="E1812" s="35">
        <v>3.9990000000000001</v>
      </c>
      <c r="F1812" s="35">
        <v>4.9980000000000002</v>
      </c>
      <c r="G1812" s="35">
        <v>10000</v>
      </c>
    </row>
    <row r="1813" spans="1:7" x14ac:dyDescent="0.25">
      <c r="A1813">
        <v>20220916</v>
      </c>
      <c r="B1813" t="s">
        <v>771</v>
      </c>
      <c r="C1813" t="s">
        <v>279</v>
      </c>
      <c r="D1813" t="s">
        <v>274</v>
      </c>
      <c r="E1813" s="35">
        <v>3.9990000000000001</v>
      </c>
      <c r="F1813" s="35">
        <v>4.9980000000000002</v>
      </c>
      <c r="G1813" s="35">
        <v>7300</v>
      </c>
    </row>
    <row r="1814" spans="1:7" x14ac:dyDescent="0.25">
      <c r="A1814">
        <v>20220916</v>
      </c>
      <c r="B1814" t="s">
        <v>771</v>
      </c>
      <c r="C1814" t="s">
        <v>279</v>
      </c>
      <c r="D1814" t="s">
        <v>280</v>
      </c>
      <c r="E1814" s="35">
        <v>3.9990000000000001</v>
      </c>
      <c r="F1814" s="35">
        <v>4.9980000000000002</v>
      </c>
      <c r="G1814" s="35">
        <v>5900</v>
      </c>
    </row>
    <row r="1815" spans="1:7" x14ac:dyDescent="0.25">
      <c r="A1815">
        <v>20220916</v>
      </c>
      <c r="B1815" t="s">
        <v>771</v>
      </c>
      <c r="C1815" t="s">
        <v>279</v>
      </c>
      <c r="D1815" t="s">
        <v>286</v>
      </c>
      <c r="E1815" s="35">
        <v>3.9990000000000001</v>
      </c>
      <c r="F1815" s="35">
        <v>4.9980000000000002</v>
      </c>
      <c r="G1815" s="35">
        <v>3400</v>
      </c>
    </row>
    <row r="1816" spans="1:7" x14ac:dyDescent="0.25">
      <c r="A1816">
        <v>20220916</v>
      </c>
      <c r="B1816" t="s">
        <v>771</v>
      </c>
      <c r="C1816" t="s">
        <v>279</v>
      </c>
      <c r="D1816" t="s">
        <v>290</v>
      </c>
      <c r="E1816" s="35">
        <v>3.9990000000000001</v>
      </c>
      <c r="F1816" s="35">
        <v>4.9980000000000002</v>
      </c>
      <c r="G1816" s="35">
        <v>1600</v>
      </c>
    </row>
    <row r="1817" spans="1:7" x14ac:dyDescent="0.25">
      <c r="A1817">
        <v>20220916</v>
      </c>
      <c r="B1817" t="s">
        <v>771</v>
      </c>
      <c r="C1817" t="s">
        <v>285</v>
      </c>
      <c r="D1817" t="s">
        <v>187</v>
      </c>
      <c r="E1817" s="35">
        <v>3.9990000000000001</v>
      </c>
      <c r="F1817" s="35">
        <v>4.9980000000000002</v>
      </c>
      <c r="G1817" s="35">
        <v>12500</v>
      </c>
    </row>
    <row r="1818" spans="1:7" x14ac:dyDescent="0.25">
      <c r="A1818">
        <v>20220916</v>
      </c>
      <c r="B1818" t="s">
        <v>771</v>
      </c>
      <c r="C1818" t="s">
        <v>285</v>
      </c>
      <c r="D1818" t="s">
        <v>214</v>
      </c>
      <c r="E1818" s="35">
        <v>3.9990000000000001</v>
      </c>
      <c r="F1818" s="35">
        <v>4.9980000000000002</v>
      </c>
      <c r="G1818" s="35">
        <v>11500</v>
      </c>
    </row>
    <row r="1819" spans="1:7" x14ac:dyDescent="0.25">
      <c r="A1819">
        <v>20220916</v>
      </c>
      <c r="B1819" t="s">
        <v>771</v>
      </c>
      <c r="C1819" t="s">
        <v>285</v>
      </c>
      <c r="D1819" t="s">
        <v>234</v>
      </c>
      <c r="E1819" s="35">
        <v>3.9990000000000001</v>
      </c>
      <c r="F1819" s="35">
        <v>4.9980000000000002</v>
      </c>
      <c r="G1819" s="35">
        <v>10500</v>
      </c>
    </row>
    <row r="1820" spans="1:7" x14ac:dyDescent="0.25">
      <c r="A1820">
        <v>20220916</v>
      </c>
      <c r="B1820" t="s">
        <v>771</v>
      </c>
      <c r="C1820" t="s">
        <v>285</v>
      </c>
      <c r="D1820" t="s">
        <v>243</v>
      </c>
      <c r="E1820" s="35">
        <v>3.9990000000000001</v>
      </c>
      <c r="F1820" s="35">
        <v>4.9980000000000002</v>
      </c>
      <c r="G1820" s="35">
        <v>10000</v>
      </c>
    </row>
    <row r="1821" spans="1:7" x14ac:dyDescent="0.25">
      <c r="A1821">
        <v>20220916</v>
      </c>
      <c r="B1821" t="s">
        <v>771</v>
      </c>
      <c r="C1821" t="s">
        <v>285</v>
      </c>
      <c r="D1821" t="s">
        <v>251</v>
      </c>
      <c r="E1821" s="35">
        <v>3.9990000000000001</v>
      </c>
      <c r="F1821" s="35">
        <v>4.9980000000000002</v>
      </c>
      <c r="G1821" s="35">
        <v>9500</v>
      </c>
    </row>
    <row r="1822" spans="1:7" x14ac:dyDescent="0.25">
      <c r="A1822">
        <v>20220916</v>
      </c>
      <c r="B1822" t="s">
        <v>771</v>
      </c>
      <c r="C1822" t="s">
        <v>285</v>
      </c>
      <c r="D1822" t="s">
        <v>259</v>
      </c>
      <c r="E1822" s="35">
        <v>3.9990000000000001</v>
      </c>
      <c r="F1822" s="35">
        <v>4.9980000000000002</v>
      </c>
      <c r="G1822" s="35">
        <v>9000</v>
      </c>
    </row>
    <row r="1823" spans="1:7" x14ac:dyDescent="0.25">
      <c r="A1823">
        <v>20220916</v>
      </c>
      <c r="B1823" t="s">
        <v>771</v>
      </c>
      <c r="C1823" t="s">
        <v>285</v>
      </c>
      <c r="D1823" t="s">
        <v>266</v>
      </c>
      <c r="E1823" s="35">
        <v>3.9990000000000001</v>
      </c>
      <c r="F1823" s="35">
        <v>4.9980000000000002</v>
      </c>
      <c r="G1823" s="35">
        <v>8000</v>
      </c>
    </row>
    <row r="1824" spans="1:7" x14ac:dyDescent="0.25">
      <c r="A1824">
        <v>20220916</v>
      </c>
      <c r="B1824" t="s">
        <v>771</v>
      </c>
      <c r="C1824" t="s">
        <v>285</v>
      </c>
      <c r="D1824" t="s">
        <v>274</v>
      </c>
      <c r="E1824" s="35">
        <v>3.9990000000000001</v>
      </c>
      <c r="F1824" s="35">
        <v>4.9980000000000002</v>
      </c>
      <c r="G1824" s="35">
        <v>6500</v>
      </c>
    </row>
    <row r="1825" spans="1:7" x14ac:dyDescent="0.25">
      <c r="A1825">
        <v>20220916</v>
      </c>
      <c r="B1825" t="s">
        <v>771</v>
      </c>
      <c r="C1825" t="s">
        <v>285</v>
      </c>
      <c r="D1825" t="s">
        <v>280</v>
      </c>
      <c r="E1825" s="35">
        <v>3.9990000000000001</v>
      </c>
      <c r="F1825" s="35">
        <v>4.9980000000000002</v>
      </c>
      <c r="G1825" s="35">
        <v>5000</v>
      </c>
    </row>
    <row r="1826" spans="1:7" x14ac:dyDescent="0.25">
      <c r="A1826">
        <v>20220916</v>
      </c>
      <c r="B1826" t="s">
        <v>771</v>
      </c>
      <c r="C1826" t="s">
        <v>285</v>
      </c>
      <c r="D1826" t="s">
        <v>286</v>
      </c>
      <c r="E1826" s="35">
        <v>3.9990000000000001</v>
      </c>
      <c r="F1826" s="35">
        <v>4.9980000000000002</v>
      </c>
      <c r="G1826" s="35">
        <v>3200</v>
      </c>
    </row>
    <row r="1827" spans="1:7" x14ac:dyDescent="0.25">
      <c r="A1827">
        <v>20220916</v>
      </c>
      <c r="B1827" t="s">
        <v>771</v>
      </c>
      <c r="C1827" t="s">
        <v>285</v>
      </c>
      <c r="D1827" t="s">
        <v>290</v>
      </c>
      <c r="E1827" s="35">
        <v>3.9990000000000001</v>
      </c>
      <c r="F1827" s="35">
        <v>4.9980000000000002</v>
      </c>
      <c r="G1827" s="35">
        <v>1600</v>
      </c>
    </row>
    <row r="1828" spans="1:7" x14ac:dyDescent="0.25">
      <c r="A1828">
        <v>20220916</v>
      </c>
      <c r="B1828" t="s">
        <v>771</v>
      </c>
      <c r="C1828" t="s">
        <v>186</v>
      </c>
      <c r="D1828" t="s">
        <v>187</v>
      </c>
      <c r="E1828" s="35">
        <v>4.9989999999999997</v>
      </c>
      <c r="F1828" s="35">
        <v>19.998000000000001</v>
      </c>
      <c r="G1828" s="35">
        <v>120000</v>
      </c>
    </row>
    <row r="1829" spans="1:7" x14ac:dyDescent="0.25">
      <c r="A1829">
        <v>20220916</v>
      </c>
      <c r="B1829" t="s">
        <v>771</v>
      </c>
      <c r="C1829" t="s">
        <v>186</v>
      </c>
      <c r="D1829" t="s">
        <v>214</v>
      </c>
      <c r="E1829" s="35">
        <v>4.9989999999999997</v>
      </c>
      <c r="F1829" s="35">
        <v>19.998000000000001</v>
      </c>
      <c r="G1829" s="35">
        <v>97000</v>
      </c>
    </row>
    <row r="1830" spans="1:7" x14ac:dyDescent="0.25">
      <c r="A1830">
        <v>20220916</v>
      </c>
      <c r="B1830" t="s">
        <v>771</v>
      </c>
      <c r="C1830" t="s">
        <v>186</v>
      </c>
      <c r="D1830" t="s">
        <v>234</v>
      </c>
      <c r="E1830" s="35">
        <v>4.9989999999999997</v>
      </c>
      <c r="F1830" s="35">
        <v>19.998000000000001</v>
      </c>
      <c r="G1830" s="35">
        <v>85000</v>
      </c>
    </row>
    <row r="1831" spans="1:7" x14ac:dyDescent="0.25">
      <c r="A1831">
        <v>20220916</v>
      </c>
      <c r="B1831" t="s">
        <v>771</v>
      </c>
      <c r="C1831" t="s">
        <v>186</v>
      </c>
      <c r="D1831" t="s">
        <v>243</v>
      </c>
      <c r="E1831" s="35">
        <v>4.9989999999999997</v>
      </c>
      <c r="F1831" s="35">
        <v>19.998000000000001</v>
      </c>
      <c r="G1831" s="35">
        <v>76500</v>
      </c>
    </row>
    <row r="1832" spans="1:7" x14ac:dyDescent="0.25">
      <c r="A1832">
        <v>20220916</v>
      </c>
      <c r="B1832" t="s">
        <v>771</v>
      </c>
      <c r="C1832" t="s">
        <v>186</v>
      </c>
      <c r="D1832" t="s">
        <v>251</v>
      </c>
      <c r="E1832" s="35">
        <v>4.9989999999999997</v>
      </c>
      <c r="F1832" s="35">
        <v>19.998000000000001</v>
      </c>
      <c r="G1832" s="35">
        <v>63000</v>
      </c>
    </row>
    <row r="1833" spans="1:7" x14ac:dyDescent="0.25">
      <c r="A1833">
        <v>20220916</v>
      </c>
      <c r="B1833" t="s">
        <v>771</v>
      </c>
      <c r="C1833" t="s">
        <v>186</v>
      </c>
      <c r="D1833" t="s">
        <v>259</v>
      </c>
      <c r="E1833" s="35">
        <v>4.9989999999999997</v>
      </c>
      <c r="F1833" s="35">
        <v>19.998000000000001</v>
      </c>
      <c r="G1833" s="35">
        <v>45000</v>
      </c>
    </row>
    <row r="1834" spans="1:7" x14ac:dyDescent="0.25">
      <c r="A1834">
        <v>20220916</v>
      </c>
      <c r="B1834" t="s">
        <v>771</v>
      </c>
      <c r="C1834" t="s">
        <v>186</v>
      </c>
      <c r="D1834" t="s">
        <v>266</v>
      </c>
      <c r="E1834" s="35">
        <v>4.9989999999999997</v>
      </c>
      <c r="F1834" s="35">
        <v>19.998000000000001</v>
      </c>
      <c r="G1834" s="35">
        <v>33500</v>
      </c>
    </row>
    <row r="1835" spans="1:7" x14ac:dyDescent="0.25">
      <c r="A1835">
        <v>20220916</v>
      </c>
      <c r="B1835" t="s">
        <v>771</v>
      </c>
      <c r="C1835" t="s">
        <v>186</v>
      </c>
      <c r="D1835" t="s">
        <v>274</v>
      </c>
      <c r="E1835" s="35">
        <v>4.9989999999999997</v>
      </c>
      <c r="F1835" s="35">
        <v>19.998000000000001</v>
      </c>
      <c r="G1835" s="35">
        <v>17500</v>
      </c>
    </row>
    <row r="1836" spans="1:7" x14ac:dyDescent="0.25">
      <c r="A1836">
        <v>20220916</v>
      </c>
      <c r="B1836" t="s">
        <v>771</v>
      </c>
      <c r="C1836" t="s">
        <v>186</v>
      </c>
      <c r="D1836" t="s">
        <v>280</v>
      </c>
      <c r="E1836" s="35">
        <v>4.9989999999999997</v>
      </c>
      <c r="F1836" s="35">
        <v>19.998000000000001</v>
      </c>
      <c r="G1836" s="35">
        <v>12500</v>
      </c>
    </row>
    <row r="1837" spans="1:7" x14ac:dyDescent="0.25">
      <c r="A1837">
        <v>20220916</v>
      </c>
      <c r="B1837" t="s">
        <v>771</v>
      </c>
      <c r="C1837" t="s">
        <v>186</v>
      </c>
      <c r="D1837" t="s">
        <v>286</v>
      </c>
      <c r="E1837" s="35">
        <v>4.9989999999999997</v>
      </c>
      <c r="F1837" s="35">
        <v>19.998000000000001</v>
      </c>
      <c r="G1837" s="35">
        <v>6000</v>
      </c>
    </row>
    <row r="1838" spans="1:7" x14ac:dyDescent="0.25">
      <c r="A1838">
        <v>20220916</v>
      </c>
      <c r="B1838" t="s">
        <v>771</v>
      </c>
      <c r="C1838" t="s">
        <v>186</v>
      </c>
      <c r="D1838" t="s">
        <v>290</v>
      </c>
      <c r="E1838" s="35">
        <v>4.9989999999999997</v>
      </c>
      <c r="F1838" s="35">
        <v>19.998000000000001</v>
      </c>
      <c r="G1838" s="35">
        <v>2500</v>
      </c>
    </row>
    <row r="1839" spans="1:7" x14ac:dyDescent="0.25">
      <c r="A1839">
        <v>20220916</v>
      </c>
      <c r="B1839" t="s">
        <v>771</v>
      </c>
      <c r="C1839" t="s">
        <v>213</v>
      </c>
      <c r="D1839" t="s">
        <v>187</v>
      </c>
      <c r="E1839" s="35">
        <v>4.9989999999999997</v>
      </c>
      <c r="F1839" s="35">
        <v>19.998000000000001</v>
      </c>
      <c r="G1839" s="35">
        <v>90500</v>
      </c>
    </row>
    <row r="1840" spans="1:7" x14ac:dyDescent="0.25">
      <c r="A1840">
        <v>20220916</v>
      </c>
      <c r="B1840" t="s">
        <v>771</v>
      </c>
      <c r="C1840" t="s">
        <v>213</v>
      </c>
      <c r="D1840" t="s">
        <v>214</v>
      </c>
      <c r="E1840" s="35">
        <v>4.9989999999999997</v>
      </c>
      <c r="F1840" s="35">
        <v>19.998000000000001</v>
      </c>
      <c r="G1840" s="35">
        <v>82500</v>
      </c>
    </row>
    <row r="1841" spans="1:7" x14ac:dyDescent="0.25">
      <c r="A1841">
        <v>20220916</v>
      </c>
      <c r="B1841" t="s">
        <v>771</v>
      </c>
      <c r="C1841" t="s">
        <v>213</v>
      </c>
      <c r="D1841" t="s">
        <v>234</v>
      </c>
      <c r="E1841" s="35">
        <v>4.9989999999999997</v>
      </c>
      <c r="F1841" s="35">
        <v>19.998000000000001</v>
      </c>
      <c r="G1841" s="35">
        <v>74500</v>
      </c>
    </row>
    <row r="1842" spans="1:7" x14ac:dyDescent="0.25">
      <c r="A1842">
        <v>20220916</v>
      </c>
      <c r="B1842" t="s">
        <v>771</v>
      </c>
      <c r="C1842" t="s">
        <v>213</v>
      </c>
      <c r="D1842" t="s">
        <v>243</v>
      </c>
      <c r="E1842" s="35">
        <v>4.9989999999999997</v>
      </c>
      <c r="F1842" s="35">
        <v>19.998000000000001</v>
      </c>
      <c r="G1842" s="35">
        <v>67000</v>
      </c>
    </row>
    <row r="1843" spans="1:7" x14ac:dyDescent="0.25">
      <c r="A1843">
        <v>20220916</v>
      </c>
      <c r="B1843" t="s">
        <v>771</v>
      </c>
      <c r="C1843" t="s">
        <v>213</v>
      </c>
      <c r="D1843" t="s">
        <v>251</v>
      </c>
      <c r="E1843" s="35">
        <v>4.9989999999999997</v>
      </c>
      <c r="F1843" s="35">
        <v>19.998000000000001</v>
      </c>
      <c r="G1843" s="35">
        <v>57000</v>
      </c>
    </row>
    <row r="1844" spans="1:7" x14ac:dyDescent="0.25">
      <c r="A1844">
        <v>20220916</v>
      </c>
      <c r="B1844" t="s">
        <v>771</v>
      </c>
      <c r="C1844" t="s">
        <v>213</v>
      </c>
      <c r="D1844" t="s">
        <v>259</v>
      </c>
      <c r="E1844" s="35">
        <v>4.9989999999999997</v>
      </c>
      <c r="F1844" s="35">
        <v>19.998000000000001</v>
      </c>
      <c r="G1844" s="35">
        <v>41500</v>
      </c>
    </row>
    <row r="1845" spans="1:7" x14ac:dyDescent="0.25">
      <c r="A1845">
        <v>20220916</v>
      </c>
      <c r="B1845" t="s">
        <v>771</v>
      </c>
      <c r="C1845" t="s">
        <v>213</v>
      </c>
      <c r="D1845" t="s">
        <v>266</v>
      </c>
      <c r="E1845" s="35">
        <v>4.9989999999999997</v>
      </c>
      <c r="F1845" s="35">
        <v>19.998000000000001</v>
      </c>
      <c r="G1845" s="35">
        <v>31500</v>
      </c>
    </row>
    <row r="1846" spans="1:7" x14ac:dyDescent="0.25">
      <c r="A1846">
        <v>20220916</v>
      </c>
      <c r="B1846" t="s">
        <v>771</v>
      </c>
      <c r="C1846" t="s">
        <v>213</v>
      </c>
      <c r="D1846" t="s">
        <v>274</v>
      </c>
      <c r="E1846" s="35">
        <v>4.9989999999999997</v>
      </c>
      <c r="F1846" s="35">
        <v>19.998000000000001</v>
      </c>
      <c r="G1846" s="35">
        <v>17000</v>
      </c>
    </row>
    <row r="1847" spans="1:7" x14ac:dyDescent="0.25">
      <c r="A1847">
        <v>20220916</v>
      </c>
      <c r="B1847" t="s">
        <v>771</v>
      </c>
      <c r="C1847" t="s">
        <v>213</v>
      </c>
      <c r="D1847" t="s">
        <v>280</v>
      </c>
      <c r="E1847" s="35">
        <v>4.9989999999999997</v>
      </c>
      <c r="F1847" s="35">
        <v>19.998000000000001</v>
      </c>
      <c r="G1847" s="35">
        <v>12000</v>
      </c>
    </row>
    <row r="1848" spans="1:7" x14ac:dyDescent="0.25">
      <c r="A1848">
        <v>20220916</v>
      </c>
      <c r="B1848" t="s">
        <v>771</v>
      </c>
      <c r="C1848" t="s">
        <v>213</v>
      </c>
      <c r="D1848" t="s">
        <v>286</v>
      </c>
      <c r="E1848" s="35">
        <v>4.9989999999999997</v>
      </c>
      <c r="F1848" s="35">
        <v>19.998000000000001</v>
      </c>
      <c r="G1848" s="35">
        <v>5700</v>
      </c>
    </row>
    <row r="1849" spans="1:7" x14ac:dyDescent="0.25">
      <c r="A1849">
        <v>20220916</v>
      </c>
      <c r="B1849" t="s">
        <v>771</v>
      </c>
      <c r="C1849" t="s">
        <v>213</v>
      </c>
      <c r="D1849" t="s">
        <v>290</v>
      </c>
      <c r="E1849" s="35">
        <v>4.9989999999999997</v>
      </c>
      <c r="F1849" s="35">
        <v>19.998000000000001</v>
      </c>
      <c r="G1849" s="35">
        <v>2300</v>
      </c>
    </row>
    <row r="1850" spans="1:7" x14ac:dyDescent="0.25">
      <c r="A1850">
        <v>20220916</v>
      </c>
      <c r="B1850" t="s">
        <v>771</v>
      </c>
      <c r="C1850" t="s">
        <v>233</v>
      </c>
      <c r="D1850" t="s">
        <v>187</v>
      </c>
      <c r="E1850" s="35">
        <v>4.9989999999999997</v>
      </c>
      <c r="F1850" s="35">
        <v>19.998000000000001</v>
      </c>
      <c r="G1850" s="35">
        <v>77500</v>
      </c>
    </row>
    <row r="1851" spans="1:7" x14ac:dyDescent="0.25">
      <c r="A1851">
        <v>20220916</v>
      </c>
      <c r="B1851" t="s">
        <v>771</v>
      </c>
      <c r="C1851" t="s">
        <v>233</v>
      </c>
      <c r="D1851" t="s">
        <v>214</v>
      </c>
      <c r="E1851" s="35">
        <v>4.9989999999999997</v>
      </c>
      <c r="F1851" s="35">
        <v>19.998000000000001</v>
      </c>
      <c r="G1851" s="35">
        <v>71500</v>
      </c>
    </row>
    <row r="1852" spans="1:7" x14ac:dyDescent="0.25">
      <c r="A1852">
        <v>20220916</v>
      </c>
      <c r="B1852" t="s">
        <v>771</v>
      </c>
      <c r="C1852" t="s">
        <v>233</v>
      </c>
      <c r="D1852" t="s">
        <v>234</v>
      </c>
      <c r="E1852" s="35">
        <v>4.9989999999999997</v>
      </c>
      <c r="F1852" s="35">
        <v>19.998000000000001</v>
      </c>
      <c r="G1852" s="35">
        <v>64500</v>
      </c>
    </row>
    <row r="1853" spans="1:7" x14ac:dyDescent="0.25">
      <c r="A1853">
        <v>20220916</v>
      </c>
      <c r="B1853" t="s">
        <v>771</v>
      </c>
      <c r="C1853" t="s">
        <v>233</v>
      </c>
      <c r="D1853" t="s">
        <v>243</v>
      </c>
      <c r="E1853" s="35">
        <v>4.9989999999999997</v>
      </c>
      <c r="F1853" s="35">
        <v>19.998000000000001</v>
      </c>
      <c r="G1853" s="35">
        <v>58500</v>
      </c>
    </row>
    <row r="1854" spans="1:7" x14ac:dyDescent="0.25">
      <c r="A1854">
        <v>20220916</v>
      </c>
      <c r="B1854" t="s">
        <v>771</v>
      </c>
      <c r="C1854" t="s">
        <v>233</v>
      </c>
      <c r="D1854" t="s">
        <v>251</v>
      </c>
      <c r="E1854" s="35">
        <v>4.9989999999999997</v>
      </c>
      <c r="F1854" s="35">
        <v>19.998000000000001</v>
      </c>
      <c r="G1854" s="35">
        <v>50500</v>
      </c>
    </row>
    <row r="1855" spans="1:7" x14ac:dyDescent="0.25">
      <c r="A1855">
        <v>20220916</v>
      </c>
      <c r="B1855" t="s">
        <v>771</v>
      </c>
      <c r="C1855" t="s">
        <v>233</v>
      </c>
      <c r="D1855" t="s">
        <v>259</v>
      </c>
      <c r="E1855" s="35">
        <v>4.9989999999999997</v>
      </c>
      <c r="F1855" s="35">
        <v>19.998000000000001</v>
      </c>
      <c r="G1855" s="35">
        <v>38000</v>
      </c>
    </row>
    <row r="1856" spans="1:7" x14ac:dyDescent="0.25">
      <c r="A1856">
        <v>20220916</v>
      </c>
      <c r="B1856" t="s">
        <v>771</v>
      </c>
      <c r="C1856" t="s">
        <v>233</v>
      </c>
      <c r="D1856" t="s">
        <v>266</v>
      </c>
      <c r="E1856" s="35">
        <v>4.9989999999999997</v>
      </c>
      <c r="F1856" s="35">
        <v>19.998000000000001</v>
      </c>
      <c r="G1856" s="35">
        <v>30000</v>
      </c>
    </row>
    <row r="1857" spans="1:7" x14ac:dyDescent="0.25">
      <c r="A1857">
        <v>20220916</v>
      </c>
      <c r="B1857" t="s">
        <v>771</v>
      </c>
      <c r="C1857" t="s">
        <v>233</v>
      </c>
      <c r="D1857" t="s">
        <v>274</v>
      </c>
      <c r="E1857" s="35">
        <v>4.9989999999999997</v>
      </c>
      <c r="F1857" s="35">
        <v>19.998000000000001</v>
      </c>
      <c r="G1857" s="35">
        <v>16000</v>
      </c>
    </row>
    <row r="1858" spans="1:7" x14ac:dyDescent="0.25">
      <c r="A1858">
        <v>20220916</v>
      </c>
      <c r="B1858" t="s">
        <v>771</v>
      </c>
      <c r="C1858" t="s">
        <v>233</v>
      </c>
      <c r="D1858" t="s">
        <v>280</v>
      </c>
      <c r="E1858" s="35">
        <v>4.9989999999999997</v>
      </c>
      <c r="F1858" s="35">
        <v>19.998000000000001</v>
      </c>
      <c r="G1858" s="35">
        <v>11500</v>
      </c>
    </row>
    <row r="1859" spans="1:7" x14ac:dyDescent="0.25">
      <c r="A1859">
        <v>20220916</v>
      </c>
      <c r="B1859" t="s">
        <v>771</v>
      </c>
      <c r="C1859" t="s">
        <v>233</v>
      </c>
      <c r="D1859" t="s">
        <v>286</v>
      </c>
      <c r="E1859" s="35">
        <v>4.9989999999999997</v>
      </c>
      <c r="F1859" s="35">
        <v>19.998000000000001</v>
      </c>
      <c r="G1859" s="35">
        <v>5400</v>
      </c>
    </row>
    <row r="1860" spans="1:7" x14ac:dyDescent="0.25">
      <c r="A1860">
        <v>20220916</v>
      </c>
      <c r="B1860" t="s">
        <v>771</v>
      </c>
      <c r="C1860" t="s">
        <v>233</v>
      </c>
      <c r="D1860" t="s">
        <v>290</v>
      </c>
      <c r="E1860" s="35">
        <v>4.9989999999999997</v>
      </c>
      <c r="F1860" s="35">
        <v>19.998000000000001</v>
      </c>
      <c r="G1860" s="35">
        <v>2200</v>
      </c>
    </row>
    <row r="1861" spans="1:7" x14ac:dyDescent="0.25">
      <c r="A1861">
        <v>20220916</v>
      </c>
      <c r="B1861" t="s">
        <v>771</v>
      </c>
      <c r="C1861" t="s">
        <v>215</v>
      </c>
      <c r="D1861" t="s">
        <v>187</v>
      </c>
      <c r="E1861" s="35">
        <v>4.9989999999999997</v>
      </c>
      <c r="F1861" s="35">
        <v>19.998000000000001</v>
      </c>
      <c r="G1861" s="35">
        <v>64500</v>
      </c>
    </row>
    <row r="1862" spans="1:7" x14ac:dyDescent="0.25">
      <c r="A1862">
        <v>20220916</v>
      </c>
      <c r="B1862" t="s">
        <v>771</v>
      </c>
      <c r="C1862" t="s">
        <v>215</v>
      </c>
      <c r="D1862" t="s">
        <v>214</v>
      </c>
      <c r="E1862" s="35">
        <v>4.9989999999999997</v>
      </c>
      <c r="F1862" s="35">
        <v>19.998000000000001</v>
      </c>
      <c r="G1862" s="35">
        <v>59500</v>
      </c>
    </row>
    <row r="1863" spans="1:7" x14ac:dyDescent="0.25">
      <c r="A1863">
        <v>20220916</v>
      </c>
      <c r="B1863" t="s">
        <v>771</v>
      </c>
      <c r="C1863" t="s">
        <v>215</v>
      </c>
      <c r="D1863" t="s">
        <v>234</v>
      </c>
      <c r="E1863" s="35">
        <v>4.9989999999999997</v>
      </c>
      <c r="F1863" s="35">
        <v>19.998000000000001</v>
      </c>
      <c r="G1863" s="35">
        <v>55000</v>
      </c>
    </row>
    <row r="1864" spans="1:7" x14ac:dyDescent="0.25">
      <c r="A1864">
        <v>20220916</v>
      </c>
      <c r="B1864" t="s">
        <v>771</v>
      </c>
      <c r="C1864" t="s">
        <v>215</v>
      </c>
      <c r="D1864" t="s">
        <v>243</v>
      </c>
      <c r="E1864" s="35">
        <v>4.9989999999999997</v>
      </c>
      <c r="F1864" s="35">
        <v>19.998000000000001</v>
      </c>
      <c r="G1864" s="35">
        <v>50500</v>
      </c>
    </row>
    <row r="1865" spans="1:7" x14ac:dyDescent="0.25">
      <c r="A1865">
        <v>20220916</v>
      </c>
      <c r="B1865" t="s">
        <v>771</v>
      </c>
      <c r="C1865" t="s">
        <v>215</v>
      </c>
      <c r="D1865" t="s">
        <v>251</v>
      </c>
      <c r="E1865" s="35">
        <v>4.9989999999999997</v>
      </c>
      <c r="F1865" s="35">
        <v>19.998000000000001</v>
      </c>
      <c r="G1865" s="35">
        <v>43500</v>
      </c>
    </row>
    <row r="1866" spans="1:7" x14ac:dyDescent="0.25">
      <c r="A1866">
        <v>20220916</v>
      </c>
      <c r="B1866" t="s">
        <v>771</v>
      </c>
      <c r="C1866" t="s">
        <v>215</v>
      </c>
      <c r="D1866" t="s">
        <v>259</v>
      </c>
      <c r="E1866" s="35">
        <v>4.9989999999999997</v>
      </c>
      <c r="F1866" s="35">
        <v>19.998000000000001</v>
      </c>
      <c r="G1866" s="35">
        <v>34000</v>
      </c>
    </row>
    <row r="1867" spans="1:7" x14ac:dyDescent="0.25">
      <c r="A1867">
        <v>20220916</v>
      </c>
      <c r="B1867" t="s">
        <v>771</v>
      </c>
      <c r="C1867" t="s">
        <v>215</v>
      </c>
      <c r="D1867" t="s">
        <v>266</v>
      </c>
      <c r="E1867" s="35">
        <v>4.9989999999999997</v>
      </c>
      <c r="F1867" s="35">
        <v>19.998000000000001</v>
      </c>
      <c r="G1867" s="35">
        <v>28000</v>
      </c>
    </row>
    <row r="1868" spans="1:7" x14ac:dyDescent="0.25">
      <c r="A1868">
        <v>20220916</v>
      </c>
      <c r="B1868" t="s">
        <v>771</v>
      </c>
      <c r="C1868" t="s">
        <v>215</v>
      </c>
      <c r="D1868" t="s">
        <v>274</v>
      </c>
      <c r="E1868" s="35">
        <v>4.9989999999999997</v>
      </c>
      <c r="F1868" s="35">
        <v>19.998000000000001</v>
      </c>
      <c r="G1868" s="35">
        <v>15000</v>
      </c>
    </row>
    <row r="1869" spans="1:7" x14ac:dyDescent="0.25">
      <c r="A1869">
        <v>20220916</v>
      </c>
      <c r="B1869" t="s">
        <v>771</v>
      </c>
      <c r="C1869" t="s">
        <v>215</v>
      </c>
      <c r="D1869" t="s">
        <v>280</v>
      </c>
      <c r="E1869" s="35">
        <v>4.9989999999999997</v>
      </c>
      <c r="F1869" s="35">
        <v>19.998000000000001</v>
      </c>
      <c r="G1869" s="35">
        <v>11000</v>
      </c>
    </row>
    <row r="1870" spans="1:7" x14ac:dyDescent="0.25">
      <c r="A1870">
        <v>20220916</v>
      </c>
      <c r="B1870" t="s">
        <v>771</v>
      </c>
      <c r="C1870" t="s">
        <v>215</v>
      </c>
      <c r="D1870" t="s">
        <v>286</v>
      </c>
      <c r="E1870" s="35">
        <v>4.9989999999999997</v>
      </c>
      <c r="F1870" s="35">
        <v>19.998000000000001</v>
      </c>
      <c r="G1870" s="35">
        <v>5100</v>
      </c>
    </row>
    <row r="1871" spans="1:7" x14ac:dyDescent="0.25">
      <c r="A1871">
        <v>20220916</v>
      </c>
      <c r="B1871" t="s">
        <v>771</v>
      </c>
      <c r="C1871" t="s">
        <v>215</v>
      </c>
      <c r="D1871" t="s">
        <v>290</v>
      </c>
      <c r="E1871" s="35">
        <v>4.9989999999999997</v>
      </c>
      <c r="F1871" s="35">
        <v>19.998000000000001</v>
      </c>
      <c r="G1871" s="35">
        <v>2100</v>
      </c>
    </row>
    <row r="1872" spans="1:7" x14ac:dyDescent="0.25">
      <c r="A1872">
        <v>20220916</v>
      </c>
      <c r="B1872" t="s">
        <v>771</v>
      </c>
      <c r="C1872" t="s">
        <v>250</v>
      </c>
      <c r="D1872" t="s">
        <v>187</v>
      </c>
      <c r="E1872" s="35">
        <v>4.9989999999999997</v>
      </c>
      <c r="F1872" s="35">
        <v>19.998000000000001</v>
      </c>
      <c r="G1872" s="35">
        <v>50500</v>
      </c>
    </row>
    <row r="1873" spans="1:7" x14ac:dyDescent="0.25">
      <c r="A1873">
        <v>20220916</v>
      </c>
      <c r="B1873" t="s">
        <v>771</v>
      </c>
      <c r="C1873" t="s">
        <v>250</v>
      </c>
      <c r="D1873" t="s">
        <v>214</v>
      </c>
      <c r="E1873" s="35">
        <v>4.9989999999999997</v>
      </c>
      <c r="F1873" s="35">
        <v>19.998000000000001</v>
      </c>
      <c r="G1873" s="35">
        <v>47500</v>
      </c>
    </row>
    <row r="1874" spans="1:7" x14ac:dyDescent="0.25">
      <c r="A1874">
        <v>20220916</v>
      </c>
      <c r="B1874" t="s">
        <v>771</v>
      </c>
      <c r="C1874" t="s">
        <v>250</v>
      </c>
      <c r="D1874" t="s">
        <v>234</v>
      </c>
      <c r="E1874" s="35">
        <v>4.9989999999999997</v>
      </c>
      <c r="F1874" s="35">
        <v>19.998000000000001</v>
      </c>
      <c r="G1874" s="35">
        <v>43500</v>
      </c>
    </row>
    <row r="1875" spans="1:7" x14ac:dyDescent="0.25">
      <c r="A1875">
        <v>20220916</v>
      </c>
      <c r="B1875" t="s">
        <v>771</v>
      </c>
      <c r="C1875" t="s">
        <v>250</v>
      </c>
      <c r="D1875" t="s">
        <v>243</v>
      </c>
      <c r="E1875" s="35">
        <v>4.9989999999999997</v>
      </c>
      <c r="F1875" s="35">
        <v>19.998000000000001</v>
      </c>
      <c r="G1875" s="35">
        <v>39500</v>
      </c>
    </row>
    <row r="1876" spans="1:7" x14ac:dyDescent="0.25">
      <c r="A1876">
        <v>20220916</v>
      </c>
      <c r="B1876" t="s">
        <v>771</v>
      </c>
      <c r="C1876" t="s">
        <v>250</v>
      </c>
      <c r="D1876" t="s">
        <v>251</v>
      </c>
      <c r="E1876" s="35">
        <v>4.9989999999999997</v>
      </c>
      <c r="F1876" s="35">
        <v>19.998000000000001</v>
      </c>
      <c r="G1876" s="35">
        <v>35000</v>
      </c>
    </row>
    <row r="1877" spans="1:7" x14ac:dyDescent="0.25">
      <c r="A1877">
        <v>20220916</v>
      </c>
      <c r="B1877" t="s">
        <v>771</v>
      </c>
      <c r="C1877" t="s">
        <v>250</v>
      </c>
      <c r="D1877" t="s">
        <v>259</v>
      </c>
      <c r="E1877" s="35">
        <v>4.9989999999999997</v>
      </c>
      <c r="F1877" s="35">
        <v>19.998000000000001</v>
      </c>
      <c r="G1877" s="35">
        <v>28500</v>
      </c>
    </row>
    <row r="1878" spans="1:7" x14ac:dyDescent="0.25">
      <c r="A1878">
        <v>20220916</v>
      </c>
      <c r="B1878" t="s">
        <v>771</v>
      </c>
      <c r="C1878" t="s">
        <v>250</v>
      </c>
      <c r="D1878" t="s">
        <v>266</v>
      </c>
      <c r="E1878" s="35">
        <v>4.9989999999999997</v>
      </c>
      <c r="F1878" s="35">
        <v>19.998000000000001</v>
      </c>
      <c r="G1878" s="35">
        <v>24000</v>
      </c>
    </row>
    <row r="1879" spans="1:7" x14ac:dyDescent="0.25">
      <c r="A1879">
        <v>20220916</v>
      </c>
      <c r="B1879" t="s">
        <v>771</v>
      </c>
      <c r="C1879" t="s">
        <v>250</v>
      </c>
      <c r="D1879" t="s">
        <v>274</v>
      </c>
      <c r="E1879" s="35">
        <v>4.9989999999999997</v>
      </c>
      <c r="F1879" s="35">
        <v>19.998000000000001</v>
      </c>
      <c r="G1879" s="35">
        <v>14000</v>
      </c>
    </row>
    <row r="1880" spans="1:7" x14ac:dyDescent="0.25">
      <c r="A1880">
        <v>20220916</v>
      </c>
      <c r="B1880" t="s">
        <v>771</v>
      </c>
      <c r="C1880" t="s">
        <v>250</v>
      </c>
      <c r="D1880" t="s">
        <v>280</v>
      </c>
      <c r="E1880" s="35">
        <v>4.9989999999999997</v>
      </c>
      <c r="F1880" s="35">
        <v>19.998000000000001</v>
      </c>
      <c r="G1880" s="35">
        <v>10000</v>
      </c>
    </row>
    <row r="1881" spans="1:7" x14ac:dyDescent="0.25">
      <c r="A1881">
        <v>20220916</v>
      </c>
      <c r="B1881" t="s">
        <v>771</v>
      </c>
      <c r="C1881" t="s">
        <v>250</v>
      </c>
      <c r="D1881" t="s">
        <v>286</v>
      </c>
      <c r="E1881" s="35">
        <v>4.9989999999999997</v>
      </c>
      <c r="F1881" s="35">
        <v>19.998000000000001</v>
      </c>
      <c r="G1881" s="35">
        <v>4800</v>
      </c>
    </row>
    <row r="1882" spans="1:7" x14ac:dyDescent="0.25">
      <c r="A1882">
        <v>20220916</v>
      </c>
      <c r="B1882" t="s">
        <v>771</v>
      </c>
      <c r="C1882" t="s">
        <v>250</v>
      </c>
      <c r="D1882" t="s">
        <v>290</v>
      </c>
      <c r="E1882" s="35">
        <v>4.9989999999999997</v>
      </c>
      <c r="F1882" s="35">
        <v>19.998000000000001</v>
      </c>
      <c r="G1882" s="35">
        <v>2100</v>
      </c>
    </row>
    <row r="1883" spans="1:7" x14ac:dyDescent="0.25">
      <c r="A1883">
        <v>20220916</v>
      </c>
      <c r="B1883" t="s">
        <v>771</v>
      </c>
      <c r="C1883" t="s">
        <v>258</v>
      </c>
      <c r="D1883" t="s">
        <v>187</v>
      </c>
      <c r="E1883" s="35">
        <v>4.9989999999999997</v>
      </c>
      <c r="F1883" s="35">
        <v>19.998000000000001</v>
      </c>
      <c r="G1883" s="35">
        <v>38500</v>
      </c>
    </row>
    <row r="1884" spans="1:7" x14ac:dyDescent="0.25">
      <c r="A1884">
        <v>20220916</v>
      </c>
      <c r="B1884" t="s">
        <v>771</v>
      </c>
      <c r="C1884" t="s">
        <v>258</v>
      </c>
      <c r="D1884" t="s">
        <v>214</v>
      </c>
      <c r="E1884" s="35">
        <v>4.9989999999999997</v>
      </c>
      <c r="F1884" s="35">
        <v>19.998000000000001</v>
      </c>
      <c r="G1884" s="35">
        <v>36000</v>
      </c>
    </row>
    <row r="1885" spans="1:7" x14ac:dyDescent="0.25">
      <c r="A1885">
        <v>20220916</v>
      </c>
      <c r="B1885" t="s">
        <v>771</v>
      </c>
      <c r="C1885" t="s">
        <v>258</v>
      </c>
      <c r="D1885" t="s">
        <v>234</v>
      </c>
      <c r="E1885" s="35">
        <v>4.9989999999999997</v>
      </c>
      <c r="F1885" s="35">
        <v>19.998000000000001</v>
      </c>
      <c r="G1885" s="35">
        <v>33500</v>
      </c>
    </row>
    <row r="1886" spans="1:7" x14ac:dyDescent="0.25">
      <c r="A1886">
        <v>20220916</v>
      </c>
      <c r="B1886" t="s">
        <v>771</v>
      </c>
      <c r="C1886" t="s">
        <v>258</v>
      </c>
      <c r="D1886" t="s">
        <v>243</v>
      </c>
      <c r="E1886" s="35">
        <v>4.9989999999999997</v>
      </c>
      <c r="F1886" s="35">
        <v>19.998000000000001</v>
      </c>
      <c r="G1886" s="35">
        <v>31000</v>
      </c>
    </row>
    <row r="1887" spans="1:7" x14ac:dyDescent="0.25">
      <c r="A1887">
        <v>20220916</v>
      </c>
      <c r="B1887" t="s">
        <v>771</v>
      </c>
      <c r="C1887" t="s">
        <v>258</v>
      </c>
      <c r="D1887" t="s">
        <v>251</v>
      </c>
      <c r="E1887" s="35">
        <v>4.9989999999999997</v>
      </c>
      <c r="F1887" s="35">
        <v>19.998000000000001</v>
      </c>
      <c r="G1887" s="35">
        <v>27500</v>
      </c>
    </row>
    <row r="1888" spans="1:7" x14ac:dyDescent="0.25">
      <c r="A1888">
        <v>20220916</v>
      </c>
      <c r="B1888" t="s">
        <v>771</v>
      </c>
      <c r="C1888" t="s">
        <v>258</v>
      </c>
      <c r="D1888" t="s">
        <v>259</v>
      </c>
      <c r="E1888" s="35">
        <v>4.9989999999999997</v>
      </c>
      <c r="F1888" s="35">
        <v>19.998000000000001</v>
      </c>
      <c r="G1888" s="35">
        <v>24000</v>
      </c>
    </row>
    <row r="1889" spans="1:7" x14ac:dyDescent="0.25">
      <c r="A1889">
        <v>20220916</v>
      </c>
      <c r="B1889" t="s">
        <v>771</v>
      </c>
      <c r="C1889" t="s">
        <v>258</v>
      </c>
      <c r="D1889" t="s">
        <v>266</v>
      </c>
      <c r="E1889" s="35">
        <v>4.9989999999999997</v>
      </c>
      <c r="F1889" s="35">
        <v>19.998000000000001</v>
      </c>
      <c r="G1889" s="35">
        <v>20500</v>
      </c>
    </row>
    <row r="1890" spans="1:7" x14ac:dyDescent="0.25">
      <c r="A1890">
        <v>20220916</v>
      </c>
      <c r="B1890" t="s">
        <v>771</v>
      </c>
      <c r="C1890" t="s">
        <v>258</v>
      </c>
      <c r="D1890" t="s">
        <v>274</v>
      </c>
      <c r="E1890" s="35">
        <v>4.9989999999999997</v>
      </c>
      <c r="F1890" s="35">
        <v>19.998000000000001</v>
      </c>
      <c r="G1890" s="35">
        <v>13000</v>
      </c>
    </row>
    <row r="1891" spans="1:7" x14ac:dyDescent="0.25">
      <c r="A1891">
        <v>20220916</v>
      </c>
      <c r="B1891" t="s">
        <v>771</v>
      </c>
      <c r="C1891" t="s">
        <v>258</v>
      </c>
      <c r="D1891" t="s">
        <v>280</v>
      </c>
      <c r="E1891" s="35">
        <v>4.9989999999999997</v>
      </c>
      <c r="F1891" s="35">
        <v>19.998000000000001</v>
      </c>
      <c r="G1891" s="35">
        <v>9500</v>
      </c>
    </row>
    <row r="1892" spans="1:7" x14ac:dyDescent="0.25">
      <c r="A1892">
        <v>20220916</v>
      </c>
      <c r="B1892" t="s">
        <v>771</v>
      </c>
      <c r="C1892" t="s">
        <v>258</v>
      </c>
      <c r="D1892" t="s">
        <v>286</v>
      </c>
      <c r="E1892" s="35">
        <v>4.9989999999999997</v>
      </c>
      <c r="F1892" s="35">
        <v>19.998000000000001</v>
      </c>
      <c r="G1892" s="35">
        <v>4600</v>
      </c>
    </row>
    <row r="1893" spans="1:7" x14ac:dyDescent="0.25">
      <c r="A1893">
        <v>20220916</v>
      </c>
      <c r="B1893" t="s">
        <v>771</v>
      </c>
      <c r="C1893" t="s">
        <v>258</v>
      </c>
      <c r="D1893" t="s">
        <v>290</v>
      </c>
      <c r="E1893" s="35">
        <v>4.9989999999999997</v>
      </c>
      <c r="F1893" s="35">
        <v>19.998000000000001</v>
      </c>
      <c r="G1893" s="35">
        <v>2000</v>
      </c>
    </row>
    <row r="1894" spans="1:7" x14ac:dyDescent="0.25">
      <c r="A1894">
        <v>20220916</v>
      </c>
      <c r="B1894" t="s">
        <v>771</v>
      </c>
      <c r="C1894" t="s">
        <v>265</v>
      </c>
      <c r="D1894" t="s">
        <v>187</v>
      </c>
      <c r="E1894" s="35">
        <v>4.9989999999999997</v>
      </c>
      <c r="F1894" s="35">
        <v>19.998000000000001</v>
      </c>
      <c r="G1894" s="35">
        <v>30000</v>
      </c>
    </row>
    <row r="1895" spans="1:7" x14ac:dyDescent="0.25">
      <c r="A1895">
        <v>20220916</v>
      </c>
      <c r="B1895" t="s">
        <v>771</v>
      </c>
      <c r="C1895" t="s">
        <v>265</v>
      </c>
      <c r="D1895" t="s">
        <v>214</v>
      </c>
      <c r="E1895" s="35">
        <v>4.9989999999999997</v>
      </c>
      <c r="F1895" s="35">
        <v>19.998000000000001</v>
      </c>
      <c r="G1895" s="35">
        <v>27500</v>
      </c>
    </row>
    <row r="1896" spans="1:7" x14ac:dyDescent="0.25">
      <c r="A1896">
        <v>20220916</v>
      </c>
      <c r="B1896" t="s">
        <v>771</v>
      </c>
      <c r="C1896" t="s">
        <v>265</v>
      </c>
      <c r="D1896" t="s">
        <v>234</v>
      </c>
      <c r="E1896" s="35">
        <v>4.9989999999999997</v>
      </c>
      <c r="F1896" s="35">
        <v>19.998000000000001</v>
      </c>
      <c r="G1896" s="35">
        <v>25500</v>
      </c>
    </row>
    <row r="1897" spans="1:7" x14ac:dyDescent="0.25">
      <c r="A1897">
        <v>20220916</v>
      </c>
      <c r="B1897" t="s">
        <v>771</v>
      </c>
      <c r="C1897" t="s">
        <v>265</v>
      </c>
      <c r="D1897" t="s">
        <v>243</v>
      </c>
      <c r="E1897" s="35">
        <v>4.9989999999999997</v>
      </c>
      <c r="F1897" s="35">
        <v>19.998000000000001</v>
      </c>
      <c r="G1897" s="35">
        <v>24000</v>
      </c>
    </row>
    <row r="1898" spans="1:7" x14ac:dyDescent="0.25">
      <c r="A1898">
        <v>20220916</v>
      </c>
      <c r="B1898" t="s">
        <v>771</v>
      </c>
      <c r="C1898" t="s">
        <v>265</v>
      </c>
      <c r="D1898" t="s">
        <v>251</v>
      </c>
      <c r="E1898" s="35">
        <v>4.9989999999999997</v>
      </c>
      <c r="F1898" s="35">
        <v>19.998000000000001</v>
      </c>
      <c r="G1898" s="35">
        <v>22000</v>
      </c>
    </row>
    <row r="1899" spans="1:7" x14ac:dyDescent="0.25">
      <c r="A1899">
        <v>20220916</v>
      </c>
      <c r="B1899" t="s">
        <v>771</v>
      </c>
      <c r="C1899" t="s">
        <v>265</v>
      </c>
      <c r="D1899" t="s">
        <v>259</v>
      </c>
      <c r="E1899" s="35">
        <v>4.9989999999999997</v>
      </c>
      <c r="F1899" s="35">
        <v>19.998000000000001</v>
      </c>
      <c r="G1899" s="35">
        <v>20500</v>
      </c>
    </row>
    <row r="1900" spans="1:7" x14ac:dyDescent="0.25">
      <c r="A1900">
        <v>20220916</v>
      </c>
      <c r="B1900" t="s">
        <v>771</v>
      </c>
      <c r="C1900" t="s">
        <v>265</v>
      </c>
      <c r="D1900" t="s">
        <v>266</v>
      </c>
      <c r="E1900" s="35">
        <v>4.9989999999999997</v>
      </c>
      <c r="F1900" s="35">
        <v>19.998000000000001</v>
      </c>
      <c r="G1900" s="35">
        <v>18000</v>
      </c>
    </row>
    <row r="1901" spans="1:7" x14ac:dyDescent="0.25">
      <c r="A1901">
        <v>20220916</v>
      </c>
      <c r="B1901" t="s">
        <v>771</v>
      </c>
      <c r="C1901" t="s">
        <v>265</v>
      </c>
      <c r="D1901" t="s">
        <v>274</v>
      </c>
      <c r="E1901" s="35">
        <v>4.9989999999999997</v>
      </c>
      <c r="F1901" s="35">
        <v>19.998000000000001</v>
      </c>
      <c r="G1901" s="35">
        <v>12000</v>
      </c>
    </row>
    <row r="1902" spans="1:7" x14ac:dyDescent="0.25">
      <c r="A1902">
        <v>20220916</v>
      </c>
      <c r="B1902" t="s">
        <v>771</v>
      </c>
      <c r="C1902" t="s">
        <v>265</v>
      </c>
      <c r="D1902" t="s">
        <v>280</v>
      </c>
      <c r="E1902" s="35">
        <v>4.9989999999999997</v>
      </c>
      <c r="F1902" s="35">
        <v>19.998000000000001</v>
      </c>
      <c r="G1902" s="35">
        <v>8800</v>
      </c>
    </row>
    <row r="1903" spans="1:7" x14ac:dyDescent="0.25">
      <c r="A1903">
        <v>20220916</v>
      </c>
      <c r="B1903" t="s">
        <v>771</v>
      </c>
      <c r="C1903" t="s">
        <v>265</v>
      </c>
      <c r="D1903" t="s">
        <v>286</v>
      </c>
      <c r="E1903" s="35">
        <v>4.9989999999999997</v>
      </c>
      <c r="F1903" s="35">
        <v>19.998000000000001</v>
      </c>
      <c r="G1903" s="35">
        <v>4300</v>
      </c>
    </row>
    <row r="1904" spans="1:7" x14ac:dyDescent="0.25">
      <c r="A1904">
        <v>20220916</v>
      </c>
      <c r="B1904" t="s">
        <v>771</v>
      </c>
      <c r="C1904" t="s">
        <v>265</v>
      </c>
      <c r="D1904" t="s">
        <v>290</v>
      </c>
      <c r="E1904" s="35">
        <v>4.9989999999999997</v>
      </c>
      <c r="F1904" s="35">
        <v>19.998000000000001</v>
      </c>
      <c r="G1904" s="35">
        <v>1900</v>
      </c>
    </row>
    <row r="1905" spans="1:7" x14ac:dyDescent="0.25">
      <c r="A1905">
        <v>20220916</v>
      </c>
      <c r="B1905" t="s">
        <v>771</v>
      </c>
      <c r="C1905" t="s">
        <v>273</v>
      </c>
      <c r="D1905" t="s">
        <v>187</v>
      </c>
      <c r="E1905" s="35">
        <v>4.9989999999999997</v>
      </c>
      <c r="F1905" s="35">
        <v>19.998000000000001</v>
      </c>
      <c r="G1905" s="35">
        <v>23500</v>
      </c>
    </row>
    <row r="1906" spans="1:7" x14ac:dyDescent="0.25">
      <c r="A1906">
        <v>20220916</v>
      </c>
      <c r="B1906" t="s">
        <v>771</v>
      </c>
      <c r="C1906" t="s">
        <v>273</v>
      </c>
      <c r="D1906" t="s">
        <v>214</v>
      </c>
      <c r="E1906" s="35">
        <v>4.9989999999999997</v>
      </c>
      <c r="F1906" s="35">
        <v>19.998000000000001</v>
      </c>
      <c r="G1906" s="35">
        <v>22000</v>
      </c>
    </row>
    <row r="1907" spans="1:7" x14ac:dyDescent="0.25">
      <c r="A1907">
        <v>20220916</v>
      </c>
      <c r="B1907" t="s">
        <v>771</v>
      </c>
      <c r="C1907" t="s">
        <v>273</v>
      </c>
      <c r="D1907" t="s">
        <v>234</v>
      </c>
      <c r="E1907" s="35">
        <v>4.9989999999999997</v>
      </c>
      <c r="F1907" s="35">
        <v>19.998000000000001</v>
      </c>
      <c r="G1907" s="35">
        <v>20500</v>
      </c>
    </row>
    <row r="1908" spans="1:7" x14ac:dyDescent="0.25">
      <c r="A1908">
        <v>20220916</v>
      </c>
      <c r="B1908" t="s">
        <v>771</v>
      </c>
      <c r="C1908" t="s">
        <v>273</v>
      </c>
      <c r="D1908" t="s">
        <v>243</v>
      </c>
      <c r="E1908" s="35">
        <v>4.9989999999999997</v>
      </c>
      <c r="F1908" s="35">
        <v>19.998000000000001</v>
      </c>
      <c r="G1908" s="35">
        <v>19000</v>
      </c>
    </row>
    <row r="1909" spans="1:7" x14ac:dyDescent="0.25">
      <c r="A1909">
        <v>20220916</v>
      </c>
      <c r="B1909" t="s">
        <v>771</v>
      </c>
      <c r="C1909" t="s">
        <v>273</v>
      </c>
      <c r="D1909" t="s">
        <v>251</v>
      </c>
      <c r="E1909" s="35">
        <v>4.9989999999999997</v>
      </c>
      <c r="F1909" s="35">
        <v>19.998000000000001</v>
      </c>
      <c r="G1909" s="35">
        <v>18000</v>
      </c>
    </row>
    <row r="1910" spans="1:7" x14ac:dyDescent="0.25">
      <c r="A1910">
        <v>20220916</v>
      </c>
      <c r="B1910" t="s">
        <v>771</v>
      </c>
      <c r="C1910" t="s">
        <v>273</v>
      </c>
      <c r="D1910" t="s">
        <v>259</v>
      </c>
      <c r="E1910" s="35">
        <v>4.9989999999999997</v>
      </c>
      <c r="F1910" s="35">
        <v>19.998000000000001</v>
      </c>
      <c r="G1910" s="35">
        <v>17000</v>
      </c>
    </row>
    <row r="1911" spans="1:7" x14ac:dyDescent="0.25">
      <c r="A1911">
        <v>20220916</v>
      </c>
      <c r="B1911" t="s">
        <v>771</v>
      </c>
      <c r="C1911" t="s">
        <v>273</v>
      </c>
      <c r="D1911" t="s">
        <v>266</v>
      </c>
      <c r="E1911" s="35">
        <v>4.9989999999999997</v>
      </c>
      <c r="F1911" s="35">
        <v>19.998000000000001</v>
      </c>
      <c r="G1911" s="35">
        <v>15500</v>
      </c>
    </row>
    <row r="1912" spans="1:7" x14ac:dyDescent="0.25">
      <c r="A1912">
        <v>20220916</v>
      </c>
      <c r="B1912" t="s">
        <v>771</v>
      </c>
      <c r="C1912" t="s">
        <v>273</v>
      </c>
      <c r="D1912" t="s">
        <v>274</v>
      </c>
      <c r="E1912" s="35">
        <v>4.9989999999999997</v>
      </c>
      <c r="F1912" s="35">
        <v>19.998000000000001</v>
      </c>
      <c r="G1912" s="35">
        <v>11000</v>
      </c>
    </row>
    <row r="1913" spans="1:7" x14ac:dyDescent="0.25">
      <c r="A1913">
        <v>20220916</v>
      </c>
      <c r="B1913" t="s">
        <v>771</v>
      </c>
      <c r="C1913" t="s">
        <v>273</v>
      </c>
      <c r="D1913" t="s">
        <v>280</v>
      </c>
      <c r="E1913" s="35">
        <v>4.9989999999999997</v>
      </c>
      <c r="F1913" s="35">
        <v>19.998000000000001</v>
      </c>
      <c r="G1913" s="35">
        <v>8100</v>
      </c>
    </row>
    <row r="1914" spans="1:7" x14ac:dyDescent="0.25">
      <c r="A1914">
        <v>20220916</v>
      </c>
      <c r="B1914" t="s">
        <v>771</v>
      </c>
      <c r="C1914" t="s">
        <v>273</v>
      </c>
      <c r="D1914" t="s">
        <v>286</v>
      </c>
      <c r="E1914" s="35">
        <v>4.9989999999999997</v>
      </c>
      <c r="F1914" s="35">
        <v>19.998000000000001</v>
      </c>
      <c r="G1914" s="35">
        <v>4100</v>
      </c>
    </row>
    <row r="1915" spans="1:7" x14ac:dyDescent="0.25">
      <c r="A1915">
        <v>20220916</v>
      </c>
      <c r="B1915" t="s">
        <v>771</v>
      </c>
      <c r="C1915" t="s">
        <v>273</v>
      </c>
      <c r="D1915" t="s">
        <v>290</v>
      </c>
      <c r="E1915" s="35">
        <v>4.9989999999999997</v>
      </c>
      <c r="F1915" s="35">
        <v>19.998000000000001</v>
      </c>
      <c r="G1915" s="35">
        <v>1800</v>
      </c>
    </row>
    <row r="1916" spans="1:7" x14ac:dyDescent="0.25">
      <c r="A1916">
        <v>20220916</v>
      </c>
      <c r="B1916" t="s">
        <v>771</v>
      </c>
      <c r="C1916" t="s">
        <v>279</v>
      </c>
      <c r="D1916" t="s">
        <v>187</v>
      </c>
      <c r="E1916" s="35">
        <v>4.9989999999999997</v>
      </c>
      <c r="F1916" s="35">
        <v>19.998000000000001</v>
      </c>
      <c r="G1916" s="35">
        <v>19000</v>
      </c>
    </row>
    <row r="1917" spans="1:7" x14ac:dyDescent="0.25">
      <c r="A1917">
        <v>20220916</v>
      </c>
      <c r="B1917" t="s">
        <v>771</v>
      </c>
      <c r="C1917" t="s">
        <v>279</v>
      </c>
      <c r="D1917" t="s">
        <v>214</v>
      </c>
      <c r="E1917" s="35">
        <v>4.9989999999999997</v>
      </c>
      <c r="F1917" s="35">
        <v>19.998000000000001</v>
      </c>
      <c r="G1917" s="35">
        <v>17500</v>
      </c>
    </row>
    <row r="1918" spans="1:7" x14ac:dyDescent="0.25">
      <c r="A1918">
        <v>20220916</v>
      </c>
      <c r="B1918" t="s">
        <v>771</v>
      </c>
      <c r="C1918" t="s">
        <v>279</v>
      </c>
      <c r="D1918" t="s">
        <v>234</v>
      </c>
      <c r="E1918" s="35">
        <v>4.9989999999999997</v>
      </c>
      <c r="F1918" s="35">
        <v>19.998000000000001</v>
      </c>
      <c r="G1918" s="35">
        <v>16500</v>
      </c>
    </row>
    <row r="1919" spans="1:7" x14ac:dyDescent="0.25">
      <c r="A1919">
        <v>20220916</v>
      </c>
      <c r="B1919" t="s">
        <v>771</v>
      </c>
      <c r="C1919" t="s">
        <v>279</v>
      </c>
      <c r="D1919" t="s">
        <v>243</v>
      </c>
      <c r="E1919" s="35">
        <v>4.9989999999999997</v>
      </c>
      <c r="F1919" s="35">
        <v>19.998000000000001</v>
      </c>
      <c r="G1919" s="35">
        <v>15500</v>
      </c>
    </row>
    <row r="1920" spans="1:7" x14ac:dyDescent="0.25">
      <c r="A1920">
        <v>20220916</v>
      </c>
      <c r="B1920" t="s">
        <v>771</v>
      </c>
      <c r="C1920" t="s">
        <v>279</v>
      </c>
      <c r="D1920" t="s">
        <v>251</v>
      </c>
      <c r="E1920" s="35">
        <v>4.9989999999999997</v>
      </c>
      <c r="F1920" s="35">
        <v>19.998000000000001</v>
      </c>
      <c r="G1920" s="35">
        <v>14500</v>
      </c>
    </row>
    <row r="1921" spans="1:7" x14ac:dyDescent="0.25">
      <c r="A1921">
        <v>20220916</v>
      </c>
      <c r="B1921" t="s">
        <v>771</v>
      </c>
      <c r="C1921" t="s">
        <v>279</v>
      </c>
      <c r="D1921" t="s">
        <v>259</v>
      </c>
      <c r="E1921" s="35">
        <v>4.9989999999999997</v>
      </c>
      <c r="F1921" s="35">
        <v>19.998000000000001</v>
      </c>
      <c r="G1921" s="35">
        <v>13500</v>
      </c>
    </row>
    <row r="1922" spans="1:7" x14ac:dyDescent="0.25">
      <c r="A1922">
        <v>20220916</v>
      </c>
      <c r="B1922" t="s">
        <v>771</v>
      </c>
      <c r="C1922" t="s">
        <v>279</v>
      </c>
      <c r="D1922" t="s">
        <v>266</v>
      </c>
      <c r="E1922" s="35">
        <v>4.9989999999999997</v>
      </c>
      <c r="F1922" s="35">
        <v>19.998000000000001</v>
      </c>
      <c r="G1922" s="35">
        <v>12500</v>
      </c>
    </row>
    <row r="1923" spans="1:7" x14ac:dyDescent="0.25">
      <c r="A1923">
        <v>20220916</v>
      </c>
      <c r="B1923" t="s">
        <v>771</v>
      </c>
      <c r="C1923" t="s">
        <v>279</v>
      </c>
      <c r="D1923" t="s">
        <v>274</v>
      </c>
      <c r="E1923" s="35">
        <v>4.9989999999999997</v>
      </c>
      <c r="F1923" s="35">
        <v>19.998000000000001</v>
      </c>
      <c r="G1923" s="35">
        <v>10000</v>
      </c>
    </row>
    <row r="1924" spans="1:7" x14ac:dyDescent="0.25">
      <c r="A1924">
        <v>20220916</v>
      </c>
      <c r="B1924" t="s">
        <v>771</v>
      </c>
      <c r="C1924" t="s">
        <v>279</v>
      </c>
      <c r="D1924" t="s">
        <v>280</v>
      </c>
      <c r="E1924" s="35">
        <v>4.9989999999999997</v>
      </c>
      <c r="F1924" s="35">
        <v>19.998000000000001</v>
      </c>
      <c r="G1924" s="35">
        <v>6900</v>
      </c>
    </row>
    <row r="1925" spans="1:7" x14ac:dyDescent="0.25">
      <c r="A1925">
        <v>20220916</v>
      </c>
      <c r="B1925" t="s">
        <v>771</v>
      </c>
      <c r="C1925" t="s">
        <v>279</v>
      </c>
      <c r="D1925" t="s">
        <v>286</v>
      </c>
      <c r="E1925" s="35">
        <v>4.9989999999999997</v>
      </c>
      <c r="F1925" s="35">
        <v>19.998000000000001</v>
      </c>
      <c r="G1925" s="35">
        <v>3700</v>
      </c>
    </row>
    <row r="1926" spans="1:7" x14ac:dyDescent="0.25">
      <c r="A1926">
        <v>20220916</v>
      </c>
      <c r="B1926" t="s">
        <v>771</v>
      </c>
      <c r="C1926" t="s">
        <v>279</v>
      </c>
      <c r="D1926" t="s">
        <v>290</v>
      </c>
      <c r="E1926" s="35">
        <v>4.9989999999999997</v>
      </c>
      <c r="F1926" s="35">
        <v>19.998000000000001</v>
      </c>
      <c r="G1926" s="35">
        <v>1700</v>
      </c>
    </row>
    <row r="1927" spans="1:7" x14ac:dyDescent="0.25">
      <c r="A1927">
        <v>20220916</v>
      </c>
      <c r="B1927" t="s">
        <v>771</v>
      </c>
      <c r="C1927" t="s">
        <v>285</v>
      </c>
      <c r="D1927" t="s">
        <v>187</v>
      </c>
      <c r="E1927" s="35">
        <v>4.9989999999999997</v>
      </c>
      <c r="F1927" s="35">
        <v>19.998000000000001</v>
      </c>
      <c r="G1927" s="35">
        <v>15500</v>
      </c>
    </row>
    <row r="1928" spans="1:7" x14ac:dyDescent="0.25">
      <c r="A1928">
        <v>20220916</v>
      </c>
      <c r="B1928" t="s">
        <v>771</v>
      </c>
      <c r="C1928" t="s">
        <v>285</v>
      </c>
      <c r="D1928" t="s">
        <v>214</v>
      </c>
      <c r="E1928" s="35">
        <v>4.9989999999999997</v>
      </c>
      <c r="F1928" s="35">
        <v>19.998000000000001</v>
      </c>
      <c r="G1928" s="35">
        <v>14500</v>
      </c>
    </row>
    <row r="1929" spans="1:7" x14ac:dyDescent="0.25">
      <c r="A1929">
        <v>20220916</v>
      </c>
      <c r="B1929" t="s">
        <v>771</v>
      </c>
      <c r="C1929" t="s">
        <v>285</v>
      </c>
      <c r="D1929" t="s">
        <v>234</v>
      </c>
      <c r="E1929" s="35">
        <v>4.9989999999999997</v>
      </c>
      <c r="F1929" s="35">
        <v>19.998000000000001</v>
      </c>
      <c r="G1929" s="35">
        <v>14000</v>
      </c>
    </row>
    <row r="1930" spans="1:7" x14ac:dyDescent="0.25">
      <c r="A1930">
        <v>20220916</v>
      </c>
      <c r="B1930" t="s">
        <v>771</v>
      </c>
      <c r="C1930" t="s">
        <v>285</v>
      </c>
      <c r="D1930" t="s">
        <v>243</v>
      </c>
      <c r="E1930" s="35">
        <v>4.9989999999999997</v>
      </c>
      <c r="F1930" s="35">
        <v>19.998000000000001</v>
      </c>
      <c r="G1930" s="35">
        <v>13000</v>
      </c>
    </row>
    <row r="1931" spans="1:7" x14ac:dyDescent="0.25">
      <c r="A1931">
        <v>20220916</v>
      </c>
      <c r="B1931" t="s">
        <v>771</v>
      </c>
      <c r="C1931" t="s">
        <v>285</v>
      </c>
      <c r="D1931" t="s">
        <v>251</v>
      </c>
      <c r="E1931" s="35">
        <v>4.9989999999999997</v>
      </c>
      <c r="F1931" s="35">
        <v>19.998000000000001</v>
      </c>
      <c r="G1931" s="35">
        <v>12000</v>
      </c>
    </row>
    <row r="1932" spans="1:7" x14ac:dyDescent="0.25">
      <c r="A1932">
        <v>20220916</v>
      </c>
      <c r="B1932" t="s">
        <v>771</v>
      </c>
      <c r="C1932" t="s">
        <v>285</v>
      </c>
      <c r="D1932" t="s">
        <v>259</v>
      </c>
      <c r="E1932" s="35">
        <v>4.9989999999999997</v>
      </c>
      <c r="F1932" s="35">
        <v>19.998000000000001</v>
      </c>
      <c r="G1932" s="35">
        <v>11000</v>
      </c>
    </row>
    <row r="1933" spans="1:7" x14ac:dyDescent="0.25">
      <c r="A1933">
        <v>20220916</v>
      </c>
      <c r="B1933" t="s">
        <v>771</v>
      </c>
      <c r="C1933" t="s">
        <v>285</v>
      </c>
      <c r="D1933" t="s">
        <v>266</v>
      </c>
      <c r="E1933" s="35">
        <v>4.9989999999999997</v>
      </c>
      <c r="F1933" s="35">
        <v>19.998000000000001</v>
      </c>
      <c r="G1933" s="35">
        <v>10000</v>
      </c>
    </row>
    <row r="1934" spans="1:7" x14ac:dyDescent="0.25">
      <c r="A1934">
        <v>20220916</v>
      </c>
      <c r="B1934" t="s">
        <v>771</v>
      </c>
      <c r="C1934" t="s">
        <v>285</v>
      </c>
      <c r="D1934" t="s">
        <v>274</v>
      </c>
      <c r="E1934" s="35">
        <v>4.9989999999999997</v>
      </c>
      <c r="F1934" s="35">
        <v>19.998000000000001</v>
      </c>
      <c r="G1934" s="35">
        <v>8000</v>
      </c>
    </row>
    <row r="1935" spans="1:7" x14ac:dyDescent="0.25">
      <c r="A1935">
        <v>20220916</v>
      </c>
      <c r="B1935" t="s">
        <v>771</v>
      </c>
      <c r="C1935" t="s">
        <v>285</v>
      </c>
      <c r="D1935" t="s">
        <v>280</v>
      </c>
      <c r="E1935" s="35">
        <v>4.9989999999999997</v>
      </c>
      <c r="F1935" s="35">
        <v>19.998000000000001</v>
      </c>
      <c r="G1935" s="35">
        <v>6000</v>
      </c>
    </row>
    <row r="1936" spans="1:7" x14ac:dyDescent="0.25">
      <c r="A1936">
        <v>20220916</v>
      </c>
      <c r="B1936" t="s">
        <v>771</v>
      </c>
      <c r="C1936" t="s">
        <v>285</v>
      </c>
      <c r="D1936" t="s">
        <v>286</v>
      </c>
      <c r="E1936" s="35">
        <v>4.9989999999999997</v>
      </c>
      <c r="F1936" s="35">
        <v>19.998000000000001</v>
      </c>
      <c r="G1936" s="35">
        <v>3400</v>
      </c>
    </row>
    <row r="1937" spans="1:7" x14ac:dyDescent="0.25">
      <c r="A1937">
        <v>20220916</v>
      </c>
      <c r="B1937" t="s">
        <v>771</v>
      </c>
      <c r="C1937" t="s">
        <v>285</v>
      </c>
      <c r="D1937" t="s">
        <v>290</v>
      </c>
      <c r="E1937" s="35">
        <v>4.9989999999999997</v>
      </c>
      <c r="F1937" s="35">
        <v>19.998000000000001</v>
      </c>
      <c r="G1937" s="35">
        <v>1600</v>
      </c>
    </row>
    <row r="1938" spans="1:7" x14ac:dyDescent="0.25">
      <c r="A1938">
        <v>20220916</v>
      </c>
      <c r="B1938" t="s">
        <v>772</v>
      </c>
      <c r="C1938" t="s">
        <v>186</v>
      </c>
      <c r="D1938" t="s">
        <v>187</v>
      </c>
      <c r="E1938" s="35">
        <v>0.17899999999999999</v>
      </c>
      <c r="F1938" s="35">
        <v>0.22800000000000001</v>
      </c>
      <c r="G1938" s="35">
        <v>1370</v>
      </c>
    </row>
    <row r="1939" spans="1:7" x14ac:dyDescent="0.25">
      <c r="A1939">
        <v>20220916</v>
      </c>
      <c r="B1939" t="s">
        <v>772</v>
      </c>
      <c r="C1939" t="s">
        <v>186</v>
      </c>
      <c r="D1939" t="s">
        <v>214</v>
      </c>
      <c r="E1939" s="35">
        <v>0.17899999999999999</v>
      </c>
      <c r="F1939" s="35">
        <v>0.22800000000000001</v>
      </c>
      <c r="G1939" s="35">
        <v>1370</v>
      </c>
    </row>
    <row r="1940" spans="1:7" x14ac:dyDescent="0.25">
      <c r="A1940">
        <v>20220916</v>
      </c>
      <c r="B1940" t="s">
        <v>772</v>
      </c>
      <c r="C1940" t="s">
        <v>186</v>
      </c>
      <c r="D1940" t="s">
        <v>234</v>
      </c>
      <c r="E1940" s="35">
        <v>0.17899999999999999</v>
      </c>
      <c r="F1940" s="35">
        <v>0.22800000000000001</v>
      </c>
      <c r="G1940" s="35">
        <v>1370</v>
      </c>
    </row>
    <row r="1941" spans="1:7" x14ac:dyDescent="0.25">
      <c r="A1941">
        <v>20220916</v>
      </c>
      <c r="B1941" t="s">
        <v>772</v>
      </c>
      <c r="C1941" t="s">
        <v>186</v>
      </c>
      <c r="D1941" t="s">
        <v>243</v>
      </c>
      <c r="E1941" s="35">
        <v>0.17899999999999999</v>
      </c>
      <c r="F1941" s="35">
        <v>0.22800000000000001</v>
      </c>
      <c r="G1941" s="35">
        <v>1160</v>
      </c>
    </row>
    <row r="1942" spans="1:7" x14ac:dyDescent="0.25">
      <c r="A1942">
        <v>20220916</v>
      </c>
      <c r="B1942" t="s">
        <v>772</v>
      </c>
      <c r="C1942" t="s">
        <v>186</v>
      </c>
      <c r="D1942" t="s">
        <v>251</v>
      </c>
      <c r="E1942" s="35">
        <v>0.17899999999999999</v>
      </c>
      <c r="F1942" s="35">
        <v>0.22800000000000001</v>
      </c>
      <c r="G1942" s="35">
        <v>1160</v>
      </c>
    </row>
    <row r="1943" spans="1:7" x14ac:dyDescent="0.25">
      <c r="A1943">
        <v>20220916</v>
      </c>
      <c r="B1943" t="s">
        <v>772</v>
      </c>
      <c r="C1943" t="s">
        <v>186</v>
      </c>
      <c r="D1943" t="s">
        <v>259</v>
      </c>
      <c r="E1943" s="35">
        <v>0.17899999999999999</v>
      </c>
      <c r="F1943" s="35">
        <v>0.22800000000000001</v>
      </c>
      <c r="G1943" s="35">
        <v>930</v>
      </c>
    </row>
    <row r="1944" spans="1:7" x14ac:dyDescent="0.25">
      <c r="A1944">
        <v>20220916</v>
      </c>
      <c r="B1944" t="s">
        <v>772</v>
      </c>
      <c r="C1944" t="s">
        <v>186</v>
      </c>
      <c r="D1944" t="s">
        <v>266</v>
      </c>
      <c r="E1944" s="35">
        <v>0.17899999999999999</v>
      </c>
      <c r="F1944" s="35">
        <v>0.22800000000000001</v>
      </c>
      <c r="G1944" s="35">
        <v>790</v>
      </c>
    </row>
    <row r="1945" spans="1:7" x14ac:dyDescent="0.25">
      <c r="A1945">
        <v>20220916</v>
      </c>
      <c r="B1945" t="s">
        <v>772</v>
      </c>
      <c r="C1945" t="s">
        <v>186</v>
      </c>
      <c r="D1945" t="s">
        <v>274</v>
      </c>
      <c r="E1945" s="35">
        <v>0.17899999999999999</v>
      </c>
      <c r="F1945" s="35">
        <v>0.22800000000000001</v>
      </c>
      <c r="G1945" s="35">
        <v>680</v>
      </c>
    </row>
    <row r="1946" spans="1:7" x14ac:dyDescent="0.25">
      <c r="A1946">
        <v>20220916</v>
      </c>
      <c r="B1946" t="s">
        <v>772</v>
      </c>
      <c r="C1946" t="s">
        <v>186</v>
      </c>
      <c r="D1946" t="s">
        <v>280</v>
      </c>
      <c r="E1946" s="35">
        <v>0.17899999999999999</v>
      </c>
      <c r="F1946" s="35">
        <v>0.22800000000000001</v>
      </c>
      <c r="G1946" s="35">
        <v>580</v>
      </c>
    </row>
    <row r="1947" spans="1:7" x14ac:dyDescent="0.25">
      <c r="A1947">
        <v>20220916</v>
      </c>
      <c r="B1947" t="s">
        <v>772</v>
      </c>
      <c r="C1947" t="s">
        <v>186</v>
      </c>
      <c r="D1947" t="s">
        <v>286</v>
      </c>
      <c r="E1947" s="35">
        <v>0.17899999999999999</v>
      </c>
      <c r="F1947" s="35">
        <v>0.22800000000000001</v>
      </c>
      <c r="G1947" s="35">
        <v>450</v>
      </c>
    </row>
    <row r="1948" spans="1:7" x14ac:dyDescent="0.25">
      <c r="A1948">
        <v>20220916</v>
      </c>
      <c r="B1948" t="s">
        <v>772</v>
      </c>
      <c r="C1948" t="s">
        <v>186</v>
      </c>
      <c r="D1948" t="s">
        <v>290</v>
      </c>
      <c r="E1948" s="35">
        <v>0.17899999999999999</v>
      </c>
      <c r="F1948" s="35">
        <v>0.22800000000000001</v>
      </c>
      <c r="G1948" s="35">
        <v>360</v>
      </c>
    </row>
    <row r="1949" spans="1:7" x14ac:dyDescent="0.25">
      <c r="A1949">
        <v>20220916</v>
      </c>
      <c r="B1949" t="s">
        <v>772</v>
      </c>
      <c r="C1949" t="s">
        <v>213</v>
      </c>
      <c r="D1949" t="s">
        <v>187</v>
      </c>
      <c r="E1949" s="35">
        <v>0.17899999999999999</v>
      </c>
      <c r="F1949" s="35">
        <v>0.22800000000000001</v>
      </c>
      <c r="G1949" s="35">
        <v>1370</v>
      </c>
    </row>
    <row r="1950" spans="1:7" x14ac:dyDescent="0.25">
      <c r="A1950">
        <v>20220916</v>
      </c>
      <c r="B1950" t="s">
        <v>772</v>
      </c>
      <c r="C1950" t="s">
        <v>213</v>
      </c>
      <c r="D1950" t="s">
        <v>214</v>
      </c>
      <c r="E1950" s="35">
        <v>0.17899999999999999</v>
      </c>
      <c r="F1950" s="35">
        <v>0.22800000000000001</v>
      </c>
      <c r="G1950" s="35">
        <v>1370</v>
      </c>
    </row>
    <row r="1951" spans="1:7" x14ac:dyDescent="0.25">
      <c r="A1951">
        <v>20220916</v>
      </c>
      <c r="B1951" t="s">
        <v>772</v>
      </c>
      <c r="C1951" t="s">
        <v>213</v>
      </c>
      <c r="D1951" t="s">
        <v>234</v>
      </c>
      <c r="E1951" s="35">
        <v>0.17899999999999999</v>
      </c>
      <c r="F1951" s="35">
        <v>0.22800000000000001</v>
      </c>
      <c r="G1951" s="35">
        <v>1370</v>
      </c>
    </row>
    <row r="1952" spans="1:7" x14ac:dyDescent="0.25">
      <c r="A1952">
        <v>20220916</v>
      </c>
      <c r="B1952" t="s">
        <v>772</v>
      </c>
      <c r="C1952" t="s">
        <v>213</v>
      </c>
      <c r="D1952" t="s">
        <v>243</v>
      </c>
      <c r="E1952" s="35">
        <v>0.17899999999999999</v>
      </c>
      <c r="F1952" s="35">
        <v>0.22800000000000001</v>
      </c>
      <c r="G1952" s="35">
        <v>1160</v>
      </c>
    </row>
    <row r="1953" spans="1:7" x14ac:dyDescent="0.25">
      <c r="A1953">
        <v>20220916</v>
      </c>
      <c r="B1953" t="s">
        <v>772</v>
      </c>
      <c r="C1953" t="s">
        <v>213</v>
      </c>
      <c r="D1953" t="s">
        <v>251</v>
      </c>
      <c r="E1953" s="35">
        <v>0.17899999999999999</v>
      </c>
      <c r="F1953" s="35">
        <v>0.22800000000000001</v>
      </c>
      <c r="G1953" s="35">
        <v>1160</v>
      </c>
    </row>
    <row r="1954" spans="1:7" x14ac:dyDescent="0.25">
      <c r="A1954">
        <v>20220916</v>
      </c>
      <c r="B1954" t="s">
        <v>772</v>
      </c>
      <c r="C1954" t="s">
        <v>213</v>
      </c>
      <c r="D1954" t="s">
        <v>259</v>
      </c>
      <c r="E1954" s="35">
        <v>0.17899999999999999</v>
      </c>
      <c r="F1954" s="35">
        <v>0.22800000000000001</v>
      </c>
      <c r="G1954" s="35">
        <v>930</v>
      </c>
    </row>
    <row r="1955" spans="1:7" x14ac:dyDescent="0.25">
      <c r="A1955">
        <v>20220916</v>
      </c>
      <c r="B1955" t="s">
        <v>772</v>
      </c>
      <c r="C1955" t="s">
        <v>213</v>
      </c>
      <c r="D1955" t="s">
        <v>266</v>
      </c>
      <c r="E1955" s="35">
        <v>0.17899999999999999</v>
      </c>
      <c r="F1955" s="35">
        <v>0.22800000000000001</v>
      </c>
      <c r="G1955" s="35">
        <v>790</v>
      </c>
    </row>
    <row r="1956" spans="1:7" x14ac:dyDescent="0.25">
      <c r="A1956">
        <v>20220916</v>
      </c>
      <c r="B1956" t="s">
        <v>772</v>
      </c>
      <c r="C1956" t="s">
        <v>213</v>
      </c>
      <c r="D1956" t="s">
        <v>274</v>
      </c>
      <c r="E1956" s="35">
        <v>0.17899999999999999</v>
      </c>
      <c r="F1956" s="35">
        <v>0.22800000000000001</v>
      </c>
      <c r="G1956" s="35">
        <v>680</v>
      </c>
    </row>
    <row r="1957" spans="1:7" x14ac:dyDescent="0.25">
      <c r="A1957">
        <v>20220916</v>
      </c>
      <c r="B1957" t="s">
        <v>772</v>
      </c>
      <c r="C1957" t="s">
        <v>213</v>
      </c>
      <c r="D1957" t="s">
        <v>280</v>
      </c>
      <c r="E1957" s="35">
        <v>0.17899999999999999</v>
      </c>
      <c r="F1957" s="35">
        <v>0.22800000000000001</v>
      </c>
      <c r="G1957" s="35">
        <v>580</v>
      </c>
    </row>
    <row r="1958" spans="1:7" x14ac:dyDescent="0.25">
      <c r="A1958">
        <v>20220916</v>
      </c>
      <c r="B1958" t="s">
        <v>772</v>
      </c>
      <c r="C1958" t="s">
        <v>213</v>
      </c>
      <c r="D1958" t="s">
        <v>286</v>
      </c>
      <c r="E1958" s="35">
        <v>0.17899999999999999</v>
      </c>
      <c r="F1958" s="35">
        <v>0.22800000000000001</v>
      </c>
      <c r="G1958" s="35">
        <v>450</v>
      </c>
    </row>
    <row r="1959" spans="1:7" x14ac:dyDescent="0.25">
      <c r="A1959">
        <v>20220916</v>
      </c>
      <c r="B1959" t="s">
        <v>772</v>
      </c>
      <c r="C1959" t="s">
        <v>213</v>
      </c>
      <c r="D1959" t="s">
        <v>290</v>
      </c>
      <c r="E1959" s="35">
        <v>0.17899999999999999</v>
      </c>
      <c r="F1959" s="35">
        <v>0.22800000000000001</v>
      </c>
      <c r="G1959" s="35">
        <v>360</v>
      </c>
    </row>
    <row r="1960" spans="1:7" x14ac:dyDescent="0.25">
      <c r="A1960">
        <v>20220916</v>
      </c>
      <c r="B1960" t="s">
        <v>772</v>
      </c>
      <c r="C1960" t="s">
        <v>233</v>
      </c>
      <c r="D1960" t="s">
        <v>187</v>
      </c>
      <c r="E1960" s="35">
        <v>0.17899999999999999</v>
      </c>
      <c r="F1960" s="35">
        <v>0.22800000000000001</v>
      </c>
      <c r="G1960" s="35">
        <v>1370</v>
      </c>
    </row>
    <row r="1961" spans="1:7" x14ac:dyDescent="0.25">
      <c r="A1961">
        <v>20220916</v>
      </c>
      <c r="B1961" t="s">
        <v>772</v>
      </c>
      <c r="C1961" t="s">
        <v>233</v>
      </c>
      <c r="D1961" t="s">
        <v>214</v>
      </c>
      <c r="E1961" s="35">
        <v>0.17899999999999999</v>
      </c>
      <c r="F1961" s="35">
        <v>0.22800000000000001</v>
      </c>
      <c r="G1961" s="35">
        <v>1370</v>
      </c>
    </row>
    <row r="1962" spans="1:7" x14ac:dyDescent="0.25">
      <c r="A1962">
        <v>20220916</v>
      </c>
      <c r="B1962" t="s">
        <v>772</v>
      </c>
      <c r="C1962" t="s">
        <v>233</v>
      </c>
      <c r="D1962" t="s">
        <v>234</v>
      </c>
      <c r="E1962" s="35">
        <v>0.17899999999999999</v>
      </c>
      <c r="F1962" s="35">
        <v>0.22800000000000001</v>
      </c>
      <c r="G1962" s="35">
        <v>1370</v>
      </c>
    </row>
    <row r="1963" spans="1:7" x14ac:dyDescent="0.25">
      <c r="A1963">
        <v>20220916</v>
      </c>
      <c r="B1963" t="s">
        <v>772</v>
      </c>
      <c r="C1963" t="s">
        <v>233</v>
      </c>
      <c r="D1963" t="s">
        <v>243</v>
      </c>
      <c r="E1963" s="35">
        <v>0.17899999999999999</v>
      </c>
      <c r="F1963" s="35">
        <v>0.22800000000000001</v>
      </c>
      <c r="G1963" s="35">
        <v>1160</v>
      </c>
    </row>
    <row r="1964" spans="1:7" x14ac:dyDescent="0.25">
      <c r="A1964">
        <v>20220916</v>
      </c>
      <c r="B1964" t="s">
        <v>772</v>
      </c>
      <c r="C1964" t="s">
        <v>233</v>
      </c>
      <c r="D1964" t="s">
        <v>251</v>
      </c>
      <c r="E1964" s="35">
        <v>0.17899999999999999</v>
      </c>
      <c r="F1964" s="35">
        <v>0.22800000000000001</v>
      </c>
      <c r="G1964" s="35">
        <v>1160</v>
      </c>
    </row>
    <row r="1965" spans="1:7" x14ac:dyDescent="0.25">
      <c r="A1965">
        <v>20220916</v>
      </c>
      <c r="B1965" t="s">
        <v>772</v>
      </c>
      <c r="C1965" t="s">
        <v>233</v>
      </c>
      <c r="D1965" t="s">
        <v>259</v>
      </c>
      <c r="E1965" s="35">
        <v>0.17899999999999999</v>
      </c>
      <c r="F1965" s="35">
        <v>0.22800000000000001</v>
      </c>
      <c r="G1965" s="35">
        <v>930</v>
      </c>
    </row>
    <row r="1966" spans="1:7" x14ac:dyDescent="0.25">
      <c r="A1966">
        <v>20220916</v>
      </c>
      <c r="B1966" t="s">
        <v>772</v>
      </c>
      <c r="C1966" t="s">
        <v>233</v>
      </c>
      <c r="D1966" t="s">
        <v>266</v>
      </c>
      <c r="E1966" s="35">
        <v>0.17899999999999999</v>
      </c>
      <c r="F1966" s="35">
        <v>0.22800000000000001</v>
      </c>
      <c r="G1966" s="35">
        <v>790</v>
      </c>
    </row>
    <row r="1967" spans="1:7" x14ac:dyDescent="0.25">
      <c r="A1967">
        <v>20220916</v>
      </c>
      <c r="B1967" t="s">
        <v>772</v>
      </c>
      <c r="C1967" t="s">
        <v>233</v>
      </c>
      <c r="D1967" t="s">
        <v>274</v>
      </c>
      <c r="E1967" s="35">
        <v>0.17899999999999999</v>
      </c>
      <c r="F1967" s="35">
        <v>0.22800000000000001</v>
      </c>
      <c r="G1967" s="35">
        <v>680</v>
      </c>
    </row>
    <row r="1968" spans="1:7" x14ac:dyDescent="0.25">
      <c r="A1968">
        <v>20220916</v>
      </c>
      <c r="B1968" t="s">
        <v>772</v>
      </c>
      <c r="C1968" t="s">
        <v>233</v>
      </c>
      <c r="D1968" t="s">
        <v>280</v>
      </c>
      <c r="E1968" s="35">
        <v>0.17899999999999999</v>
      </c>
      <c r="F1968" s="35">
        <v>0.22800000000000001</v>
      </c>
      <c r="G1968" s="35">
        <v>580</v>
      </c>
    </row>
    <row r="1969" spans="1:7" x14ac:dyDescent="0.25">
      <c r="A1969">
        <v>20220916</v>
      </c>
      <c r="B1969" t="s">
        <v>772</v>
      </c>
      <c r="C1969" t="s">
        <v>233</v>
      </c>
      <c r="D1969" t="s">
        <v>286</v>
      </c>
      <c r="E1969" s="35">
        <v>0.17899999999999999</v>
      </c>
      <c r="F1969" s="35">
        <v>0.22800000000000001</v>
      </c>
      <c r="G1969" s="35">
        <v>450</v>
      </c>
    </row>
    <row r="1970" spans="1:7" x14ac:dyDescent="0.25">
      <c r="A1970">
        <v>20220916</v>
      </c>
      <c r="B1970" t="s">
        <v>772</v>
      </c>
      <c r="C1970" t="s">
        <v>233</v>
      </c>
      <c r="D1970" t="s">
        <v>290</v>
      </c>
      <c r="E1970" s="35">
        <v>0.17899999999999999</v>
      </c>
      <c r="F1970" s="35">
        <v>0.22800000000000001</v>
      </c>
      <c r="G1970" s="35">
        <v>360</v>
      </c>
    </row>
    <row r="1971" spans="1:7" x14ac:dyDescent="0.25">
      <c r="A1971">
        <v>20220916</v>
      </c>
      <c r="B1971" t="s">
        <v>772</v>
      </c>
      <c r="C1971" t="s">
        <v>215</v>
      </c>
      <c r="D1971" t="s">
        <v>187</v>
      </c>
      <c r="E1971" s="35">
        <v>0.17899999999999999</v>
      </c>
      <c r="F1971" s="35">
        <v>0.22800000000000001</v>
      </c>
      <c r="G1971" s="35">
        <v>1210</v>
      </c>
    </row>
    <row r="1972" spans="1:7" x14ac:dyDescent="0.25">
      <c r="A1972">
        <v>20220916</v>
      </c>
      <c r="B1972" t="s">
        <v>772</v>
      </c>
      <c r="C1972" t="s">
        <v>215</v>
      </c>
      <c r="D1972" t="s">
        <v>214</v>
      </c>
      <c r="E1972" s="35">
        <v>0.17899999999999999</v>
      </c>
      <c r="F1972" s="35">
        <v>0.22800000000000001</v>
      </c>
      <c r="G1972" s="35">
        <v>1210</v>
      </c>
    </row>
    <row r="1973" spans="1:7" x14ac:dyDescent="0.25">
      <c r="A1973">
        <v>20220916</v>
      </c>
      <c r="B1973" t="s">
        <v>772</v>
      </c>
      <c r="C1973" t="s">
        <v>215</v>
      </c>
      <c r="D1973" t="s">
        <v>234</v>
      </c>
      <c r="E1973" s="35">
        <v>0.17899999999999999</v>
      </c>
      <c r="F1973" s="35">
        <v>0.22800000000000001</v>
      </c>
      <c r="G1973" s="35">
        <v>1210</v>
      </c>
    </row>
    <row r="1974" spans="1:7" x14ac:dyDescent="0.25">
      <c r="A1974">
        <v>20220916</v>
      </c>
      <c r="B1974" t="s">
        <v>772</v>
      </c>
      <c r="C1974" t="s">
        <v>215</v>
      </c>
      <c r="D1974" t="s">
        <v>243</v>
      </c>
      <c r="E1974" s="35">
        <v>0.17899999999999999</v>
      </c>
      <c r="F1974" s="35">
        <v>0.22800000000000001</v>
      </c>
      <c r="G1974" s="35">
        <v>1020</v>
      </c>
    </row>
    <row r="1975" spans="1:7" x14ac:dyDescent="0.25">
      <c r="A1975">
        <v>20220916</v>
      </c>
      <c r="B1975" t="s">
        <v>772</v>
      </c>
      <c r="C1975" t="s">
        <v>215</v>
      </c>
      <c r="D1975" t="s">
        <v>251</v>
      </c>
      <c r="E1975" s="35">
        <v>0.17899999999999999</v>
      </c>
      <c r="F1975" s="35">
        <v>0.22800000000000001</v>
      </c>
      <c r="G1975" s="35">
        <v>1020</v>
      </c>
    </row>
    <row r="1976" spans="1:7" x14ac:dyDescent="0.25">
      <c r="A1976">
        <v>20220916</v>
      </c>
      <c r="B1976" t="s">
        <v>772</v>
      </c>
      <c r="C1976" t="s">
        <v>215</v>
      </c>
      <c r="D1976" t="s">
        <v>259</v>
      </c>
      <c r="E1976" s="35">
        <v>0.17899999999999999</v>
      </c>
      <c r="F1976" s="35">
        <v>0.22800000000000001</v>
      </c>
      <c r="G1976" s="35">
        <v>820</v>
      </c>
    </row>
    <row r="1977" spans="1:7" x14ac:dyDescent="0.25">
      <c r="A1977">
        <v>20220916</v>
      </c>
      <c r="B1977" t="s">
        <v>772</v>
      </c>
      <c r="C1977" t="s">
        <v>215</v>
      </c>
      <c r="D1977" t="s">
        <v>266</v>
      </c>
      <c r="E1977" s="35">
        <v>0.17899999999999999</v>
      </c>
      <c r="F1977" s="35">
        <v>0.22800000000000001</v>
      </c>
      <c r="G1977" s="35">
        <v>690</v>
      </c>
    </row>
    <row r="1978" spans="1:7" x14ac:dyDescent="0.25">
      <c r="A1978">
        <v>20220916</v>
      </c>
      <c r="B1978" t="s">
        <v>772</v>
      </c>
      <c r="C1978" t="s">
        <v>215</v>
      </c>
      <c r="D1978" t="s">
        <v>274</v>
      </c>
      <c r="E1978" s="35">
        <v>0.17899999999999999</v>
      </c>
      <c r="F1978" s="35">
        <v>0.22800000000000001</v>
      </c>
      <c r="G1978" s="35">
        <v>600</v>
      </c>
    </row>
    <row r="1979" spans="1:7" x14ac:dyDescent="0.25">
      <c r="A1979">
        <v>20220916</v>
      </c>
      <c r="B1979" t="s">
        <v>772</v>
      </c>
      <c r="C1979" t="s">
        <v>215</v>
      </c>
      <c r="D1979" t="s">
        <v>280</v>
      </c>
      <c r="E1979" s="35">
        <v>0.17899999999999999</v>
      </c>
      <c r="F1979" s="35">
        <v>0.22800000000000001</v>
      </c>
      <c r="G1979" s="35">
        <v>510</v>
      </c>
    </row>
    <row r="1980" spans="1:7" x14ac:dyDescent="0.25">
      <c r="A1980">
        <v>20220916</v>
      </c>
      <c r="B1980" t="s">
        <v>772</v>
      </c>
      <c r="C1980" t="s">
        <v>215</v>
      </c>
      <c r="D1980" t="s">
        <v>286</v>
      </c>
      <c r="E1980" s="35">
        <v>0.17899999999999999</v>
      </c>
      <c r="F1980" s="35">
        <v>0.22800000000000001</v>
      </c>
      <c r="G1980" s="35">
        <v>400</v>
      </c>
    </row>
    <row r="1981" spans="1:7" x14ac:dyDescent="0.25">
      <c r="A1981">
        <v>20220916</v>
      </c>
      <c r="B1981" t="s">
        <v>772</v>
      </c>
      <c r="C1981" t="s">
        <v>215</v>
      </c>
      <c r="D1981" t="s">
        <v>290</v>
      </c>
      <c r="E1981" s="35">
        <v>0.17899999999999999</v>
      </c>
      <c r="F1981" s="35">
        <v>0.22800000000000001</v>
      </c>
      <c r="G1981" s="35">
        <v>320</v>
      </c>
    </row>
    <row r="1982" spans="1:7" x14ac:dyDescent="0.25">
      <c r="A1982">
        <v>20220916</v>
      </c>
      <c r="B1982" t="s">
        <v>772</v>
      </c>
      <c r="C1982" t="s">
        <v>250</v>
      </c>
      <c r="D1982" t="s">
        <v>187</v>
      </c>
      <c r="E1982" s="35">
        <v>0.17899999999999999</v>
      </c>
      <c r="F1982" s="35">
        <v>0.22800000000000001</v>
      </c>
      <c r="G1982" s="35">
        <v>1210</v>
      </c>
    </row>
    <row r="1983" spans="1:7" x14ac:dyDescent="0.25">
      <c r="A1983">
        <v>20220916</v>
      </c>
      <c r="B1983" t="s">
        <v>772</v>
      </c>
      <c r="C1983" t="s">
        <v>250</v>
      </c>
      <c r="D1983" t="s">
        <v>214</v>
      </c>
      <c r="E1983" s="35">
        <v>0.17899999999999999</v>
      </c>
      <c r="F1983" s="35">
        <v>0.22800000000000001</v>
      </c>
      <c r="G1983" s="35">
        <v>1210</v>
      </c>
    </row>
    <row r="1984" spans="1:7" x14ac:dyDescent="0.25">
      <c r="A1984">
        <v>20220916</v>
      </c>
      <c r="B1984" t="s">
        <v>772</v>
      </c>
      <c r="C1984" t="s">
        <v>250</v>
      </c>
      <c r="D1984" t="s">
        <v>234</v>
      </c>
      <c r="E1984" s="35">
        <v>0.17899999999999999</v>
      </c>
      <c r="F1984" s="35">
        <v>0.22800000000000001</v>
      </c>
      <c r="G1984" s="35">
        <v>1210</v>
      </c>
    </row>
    <row r="1985" spans="1:7" x14ac:dyDescent="0.25">
      <c r="A1985">
        <v>20220916</v>
      </c>
      <c r="B1985" t="s">
        <v>772</v>
      </c>
      <c r="C1985" t="s">
        <v>250</v>
      </c>
      <c r="D1985" t="s">
        <v>243</v>
      </c>
      <c r="E1985" s="35">
        <v>0.17899999999999999</v>
      </c>
      <c r="F1985" s="35">
        <v>0.22800000000000001</v>
      </c>
      <c r="G1985" s="35">
        <v>1020</v>
      </c>
    </row>
    <row r="1986" spans="1:7" x14ac:dyDescent="0.25">
      <c r="A1986">
        <v>20220916</v>
      </c>
      <c r="B1986" t="s">
        <v>772</v>
      </c>
      <c r="C1986" t="s">
        <v>250</v>
      </c>
      <c r="D1986" t="s">
        <v>251</v>
      </c>
      <c r="E1986" s="35">
        <v>0.17899999999999999</v>
      </c>
      <c r="F1986" s="35">
        <v>0.22800000000000001</v>
      </c>
      <c r="G1986" s="35">
        <v>1020</v>
      </c>
    </row>
    <row r="1987" spans="1:7" x14ac:dyDescent="0.25">
      <c r="A1987">
        <v>20220916</v>
      </c>
      <c r="B1987" t="s">
        <v>772</v>
      </c>
      <c r="C1987" t="s">
        <v>250</v>
      </c>
      <c r="D1987" t="s">
        <v>259</v>
      </c>
      <c r="E1987" s="35">
        <v>0.17899999999999999</v>
      </c>
      <c r="F1987" s="35">
        <v>0.22800000000000001</v>
      </c>
      <c r="G1987" s="35">
        <v>820</v>
      </c>
    </row>
    <row r="1988" spans="1:7" x14ac:dyDescent="0.25">
      <c r="A1988">
        <v>20220916</v>
      </c>
      <c r="B1988" t="s">
        <v>772</v>
      </c>
      <c r="C1988" t="s">
        <v>250</v>
      </c>
      <c r="D1988" t="s">
        <v>266</v>
      </c>
      <c r="E1988" s="35">
        <v>0.17899999999999999</v>
      </c>
      <c r="F1988" s="35">
        <v>0.22800000000000001</v>
      </c>
      <c r="G1988" s="35">
        <v>690</v>
      </c>
    </row>
    <row r="1989" spans="1:7" x14ac:dyDescent="0.25">
      <c r="A1989">
        <v>20220916</v>
      </c>
      <c r="B1989" t="s">
        <v>772</v>
      </c>
      <c r="C1989" t="s">
        <v>250</v>
      </c>
      <c r="D1989" t="s">
        <v>274</v>
      </c>
      <c r="E1989" s="35">
        <v>0.17899999999999999</v>
      </c>
      <c r="F1989" s="35">
        <v>0.22800000000000001</v>
      </c>
      <c r="G1989" s="35">
        <v>600</v>
      </c>
    </row>
    <row r="1990" spans="1:7" x14ac:dyDescent="0.25">
      <c r="A1990">
        <v>20220916</v>
      </c>
      <c r="B1990" t="s">
        <v>772</v>
      </c>
      <c r="C1990" t="s">
        <v>250</v>
      </c>
      <c r="D1990" t="s">
        <v>280</v>
      </c>
      <c r="E1990" s="35">
        <v>0.17899999999999999</v>
      </c>
      <c r="F1990" s="35">
        <v>0.22800000000000001</v>
      </c>
      <c r="G1990" s="35">
        <v>510</v>
      </c>
    </row>
    <row r="1991" spans="1:7" x14ac:dyDescent="0.25">
      <c r="A1991">
        <v>20220916</v>
      </c>
      <c r="B1991" t="s">
        <v>772</v>
      </c>
      <c r="C1991" t="s">
        <v>250</v>
      </c>
      <c r="D1991" t="s">
        <v>286</v>
      </c>
      <c r="E1991" s="35">
        <v>0.17899999999999999</v>
      </c>
      <c r="F1991" s="35">
        <v>0.22800000000000001</v>
      </c>
      <c r="G1991" s="35">
        <v>400</v>
      </c>
    </row>
    <row r="1992" spans="1:7" x14ac:dyDescent="0.25">
      <c r="A1992">
        <v>20220916</v>
      </c>
      <c r="B1992" t="s">
        <v>772</v>
      </c>
      <c r="C1992" t="s">
        <v>250</v>
      </c>
      <c r="D1992" t="s">
        <v>290</v>
      </c>
      <c r="E1992" s="35">
        <v>0.17899999999999999</v>
      </c>
      <c r="F1992" s="35">
        <v>0.22800000000000001</v>
      </c>
      <c r="G1992" s="35">
        <v>320</v>
      </c>
    </row>
    <row r="1993" spans="1:7" x14ac:dyDescent="0.25">
      <c r="A1993">
        <v>20220916</v>
      </c>
      <c r="B1993" t="s">
        <v>772</v>
      </c>
      <c r="C1993" t="s">
        <v>258</v>
      </c>
      <c r="D1993" t="s">
        <v>187</v>
      </c>
      <c r="E1993" s="35">
        <v>0.17899999999999999</v>
      </c>
      <c r="F1993" s="35">
        <v>0.22800000000000001</v>
      </c>
      <c r="G1993" s="35">
        <v>1000</v>
      </c>
    </row>
    <row r="1994" spans="1:7" x14ac:dyDescent="0.25">
      <c r="A1994">
        <v>20220916</v>
      </c>
      <c r="B1994" t="s">
        <v>772</v>
      </c>
      <c r="C1994" t="s">
        <v>258</v>
      </c>
      <c r="D1994" t="s">
        <v>214</v>
      </c>
      <c r="E1994" s="35">
        <v>0.17899999999999999</v>
      </c>
      <c r="F1994" s="35">
        <v>0.22800000000000001</v>
      </c>
      <c r="G1994" s="35">
        <v>1000</v>
      </c>
    </row>
    <row r="1995" spans="1:7" x14ac:dyDescent="0.25">
      <c r="A1995">
        <v>20220916</v>
      </c>
      <c r="B1995" t="s">
        <v>772</v>
      </c>
      <c r="C1995" t="s">
        <v>258</v>
      </c>
      <c r="D1995" t="s">
        <v>234</v>
      </c>
      <c r="E1995" s="35">
        <v>0.17899999999999999</v>
      </c>
      <c r="F1995" s="35">
        <v>0.22800000000000001</v>
      </c>
      <c r="G1995" s="35">
        <v>1000</v>
      </c>
    </row>
    <row r="1996" spans="1:7" x14ac:dyDescent="0.25">
      <c r="A1996">
        <v>20220916</v>
      </c>
      <c r="B1996" t="s">
        <v>772</v>
      </c>
      <c r="C1996" t="s">
        <v>258</v>
      </c>
      <c r="D1996" t="s">
        <v>243</v>
      </c>
      <c r="E1996" s="35">
        <v>0.17899999999999999</v>
      </c>
      <c r="F1996" s="35">
        <v>0.22800000000000001</v>
      </c>
      <c r="G1996" s="35">
        <v>850</v>
      </c>
    </row>
    <row r="1997" spans="1:7" x14ac:dyDescent="0.25">
      <c r="A1997">
        <v>20220916</v>
      </c>
      <c r="B1997" t="s">
        <v>772</v>
      </c>
      <c r="C1997" t="s">
        <v>258</v>
      </c>
      <c r="D1997" t="s">
        <v>251</v>
      </c>
      <c r="E1997" s="35">
        <v>0.17899999999999999</v>
      </c>
      <c r="F1997" s="35">
        <v>0.22800000000000001</v>
      </c>
      <c r="G1997" s="35">
        <v>850</v>
      </c>
    </row>
    <row r="1998" spans="1:7" x14ac:dyDescent="0.25">
      <c r="A1998">
        <v>20220916</v>
      </c>
      <c r="B1998" t="s">
        <v>772</v>
      </c>
      <c r="C1998" t="s">
        <v>258</v>
      </c>
      <c r="D1998" t="s">
        <v>259</v>
      </c>
      <c r="E1998" s="35">
        <v>0.17899999999999999</v>
      </c>
      <c r="F1998" s="35">
        <v>0.22800000000000001</v>
      </c>
      <c r="G1998" s="35">
        <v>700</v>
      </c>
    </row>
    <row r="1999" spans="1:7" x14ac:dyDescent="0.25">
      <c r="A1999">
        <v>20220916</v>
      </c>
      <c r="B1999" t="s">
        <v>772</v>
      </c>
      <c r="C1999" t="s">
        <v>258</v>
      </c>
      <c r="D1999" t="s">
        <v>266</v>
      </c>
      <c r="E1999" s="35">
        <v>0.17899999999999999</v>
      </c>
      <c r="F1999" s="35">
        <v>0.22800000000000001</v>
      </c>
      <c r="G1999" s="35">
        <v>600</v>
      </c>
    </row>
    <row r="2000" spans="1:7" x14ac:dyDescent="0.25">
      <c r="A2000">
        <v>20220916</v>
      </c>
      <c r="B2000" t="s">
        <v>772</v>
      </c>
      <c r="C2000" t="s">
        <v>258</v>
      </c>
      <c r="D2000" t="s">
        <v>274</v>
      </c>
      <c r="E2000" s="35">
        <v>0.17899999999999999</v>
      </c>
      <c r="F2000" s="35">
        <v>0.22800000000000001</v>
      </c>
      <c r="G2000" s="35">
        <v>520</v>
      </c>
    </row>
    <row r="2001" spans="1:7" x14ac:dyDescent="0.25">
      <c r="A2001">
        <v>20220916</v>
      </c>
      <c r="B2001" t="s">
        <v>772</v>
      </c>
      <c r="C2001" t="s">
        <v>258</v>
      </c>
      <c r="D2001" t="s">
        <v>280</v>
      </c>
      <c r="E2001" s="35">
        <v>0.17899999999999999</v>
      </c>
      <c r="F2001" s="35">
        <v>0.22800000000000001</v>
      </c>
      <c r="G2001" s="35">
        <v>450</v>
      </c>
    </row>
    <row r="2002" spans="1:7" x14ac:dyDescent="0.25">
      <c r="A2002">
        <v>20220916</v>
      </c>
      <c r="B2002" t="s">
        <v>772</v>
      </c>
      <c r="C2002" t="s">
        <v>258</v>
      </c>
      <c r="D2002" t="s">
        <v>286</v>
      </c>
      <c r="E2002" s="35">
        <v>0.17899999999999999</v>
      </c>
      <c r="F2002" s="35">
        <v>0.22800000000000001</v>
      </c>
      <c r="G2002" s="35">
        <v>350</v>
      </c>
    </row>
    <row r="2003" spans="1:7" x14ac:dyDescent="0.25">
      <c r="A2003">
        <v>20220916</v>
      </c>
      <c r="B2003" t="s">
        <v>772</v>
      </c>
      <c r="C2003" t="s">
        <v>258</v>
      </c>
      <c r="D2003" t="s">
        <v>290</v>
      </c>
      <c r="E2003" s="35">
        <v>0.17899999999999999</v>
      </c>
      <c r="F2003" s="35">
        <v>0.22800000000000001</v>
      </c>
      <c r="G2003" s="35">
        <v>270</v>
      </c>
    </row>
    <row r="2004" spans="1:7" x14ac:dyDescent="0.25">
      <c r="A2004">
        <v>20220916</v>
      </c>
      <c r="B2004" t="s">
        <v>772</v>
      </c>
      <c r="C2004" t="s">
        <v>265</v>
      </c>
      <c r="D2004" t="s">
        <v>187</v>
      </c>
      <c r="E2004" s="35">
        <v>0.17899999999999999</v>
      </c>
      <c r="F2004" s="35">
        <v>0.22800000000000001</v>
      </c>
      <c r="G2004" s="35">
        <v>1000</v>
      </c>
    </row>
    <row r="2005" spans="1:7" x14ac:dyDescent="0.25">
      <c r="A2005">
        <v>20220916</v>
      </c>
      <c r="B2005" t="s">
        <v>772</v>
      </c>
      <c r="C2005" t="s">
        <v>265</v>
      </c>
      <c r="D2005" t="s">
        <v>214</v>
      </c>
      <c r="E2005" s="35">
        <v>0.17899999999999999</v>
      </c>
      <c r="F2005" s="35">
        <v>0.22800000000000001</v>
      </c>
      <c r="G2005" s="35">
        <v>1000</v>
      </c>
    </row>
    <row r="2006" spans="1:7" x14ac:dyDescent="0.25">
      <c r="A2006">
        <v>20220916</v>
      </c>
      <c r="B2006" t="s">
        <v>772</v>
      </c>
      <c r="C2006" t="s">
        <v>265</v>
      </c>
      <c r="D2006" t="s">
        <v>234</v>
      </c>
      <c r="E2006" s="35">
        <v>0.17899999999999999</v>
      </c>
      <c r="F2006" s="35">
        <v>0.22800000000000001</v>
      </c>
      <c r="G2006" s="35">
        <v>1000</v>
      </c>
    </row>
    <row r="2007" spans="1:7" x14ac:dyDescent="0.25">
      <c r="A2007">
        <v>20220916</v>
      </c>
      <c r="B2007" t="s">
        <v>772</v>
      </c>
      <c r="C2007" t="s">
        <v>265</v>
      </c>
      <c r="D2007" t="s">
        <v>243</v>
      </c>
      <c r="E2007" s="35">
        <v>0.17899999999999999</v>
      </c>
      <c r="F2007" s="35">
        <v>0.22800000000000001</v>
      </c>
      <c r="G2007" s="35">
        <v>850</v>
      </c>
    </row>
    <row r="2008" spans="1:7" x14ac:dyDescent="0.25">
      <c r="A2008">
        <v>20220916</v>
      </c>
      <c r="B2008" t="s">
        <v>772</v>
      </c>
      <c r="C2008" t="s">
        <v>265</v>
      </c>
      <c r="D2008" t="s">
        <v>251</v>
      </c>
      <c r="E2008" s="35">
        <v>0.17899999999999999</v>
      </c>
      <c r="F2008" s="35">
        <v>0.22800000000000001</v>
      </c>
      <c r="G2008" s="35">
        <v>850</v>
      </c>
    </row>
    <row r="2009" spans="1:7" x14ac:dyDescent="0.25">
      <c r="A2009">
        <v>20220916</v>
      </c>
      <c r="B2009" t="s">
        <v>772</v>
      </c>
      <c r="C2009" t="s">
        <v>265</v>
      </c>
      <c r="D2009" t="s">
        <v>259</v>
      </c>
      <c r="E2009" s="35">
        <v>0.17899999999999999</v>
      </c>
      <c r="F2009" s="35">
        <v>0.22800000000000001</v>
      </c>
      <c r="G2009" s="35">
        <v>700</v>
      </c>
    </row>
    <row r="2010" spans="1:7" x14ac:dyDescent="0.25">
      <c r="A2010">
        <v>20220916</v>
      </c>
      <c r="B2010" t="s">
        <v>772</v>
      </c>
      <c r="C2010" t="s">
        <v>265</v>
      </c>
      <c r="D2010" t="s">
        <v>266</v>
      </c>
      <c r="E2010" s="35">
        <v>0.17899999999999999</v>
      </c>
      <c r="F2010" s="35">
        <v>0.22800000000000001</v>
      </c>
      <c r="G2010" s="35">
        <v>600</v>
      </c>
    </row>
    <row r="2011" spans="1:7" x14ac:dyDescent="0.25">
      <c r="A2011">
        <v>20220916</v>
      </c>
      <c r="B2011" t="s">
        <v>772</v>
      </c>
      <c r="C2011" t="s">
        <v>265</v>
      </c>
      <c r="D2011" t="s">
        <v>274</v>
      </c>
      <c r="E2011" s="35">
        <v>0.17899999999999999</v>
      </c>
      <c r="F2011" s="35">
        <v>0.22800000000000001</v>
      </c>
      <c r="G2011" s="35">
        <v>520</v>
      </c>
    </row>
    <row r="2012" spans="1:7" x14ac:dyDescent="0.25">
      <c r="A2012">
        <v>20220916</v>
      </c>
      <c r="B2012" t="s">
        <v>772</v>
      </c>
      <c r="C2012" t="s">
        <v>265</v>
      </c>
      <c r="D2012" t="s">
        <v>280</v>
      </c>
      <c r="E2012" s="35">
        <v>0.17899999999999999</v>
      </c>
      <c r="F2012" s="35">
        <v>0.22800000000000001</v>
      </c>
      <c r="G2012" s="35">
        <v>450</v>
      </c>
    </row>
    <row r="2013" spans="1:7" x14ac:dyDescent="0.25">
      <c r="A2013">
        <v>20220916</v>
      </c>
      <c r="B2013" t="s">
        <v>772</v>
      </c>
      <c r="C2013" t="s">
        <v>265</v>
      </c>
      <c r="D2013" t="s">
        <v>286</v>
      </c>
      <c r="E2013" s="35">
        <v>0.17899999999999999</v>
      </c>
      <c r="F2013" s="35">
        <v>0.22800000000000001</v>
      </c>
      <c r="G2013" s="35">
        <v>350</v>
      </c>
    </row>
    <row r="2014" spans="1:7" x14ac:dyDescent="0.25">
      <c r="A2014">
        <v>20220916</v>
      </c>
      <c r="B2014" t="s">
        <v>772</v>
      </c>
      <c r="C2014" t="s">
        <v>265</v>
      </c>
      <c r="D2014" t="s">
        <v>290</v>
      </c>
      <c r="E2014" s="35">
        <v>0.17899999999999999</v>
      </c>
      <c r="F2014" s="35">
        <v>0.22800000000000001</v>
      </c>
      <c r="G2014" s="35">
        <v>270</v>
      </c>
    </row>
    <row r="2015" spans="1:7" x14ac:dyDescent="0.25">
      <c r="A2015">
        <v>20220916</v>
      </c>
      <c r="B2015" t="s">
        <v>772</v>
      </c>
      <c r="C2015" t="s">
        <v>273</v>
      </c>
      <c r="D2015" t="s">
        <v>187</v>
      </c>
      <c r="E2015" s="35">
        <v>0.17899999999999999</v>
      </c>
      <c r="F2015" s="35">
        <v>0.22800000000000001</v>
      </c>
      <c r="G2015" s="35">
        <v>770</v>
      </c>
    </row>
    <row r="2016" spans="1:7" x14ac:dyDescent="0.25">
      <c r="A2016">
        <v>20220916</v>
      </c>
      <c r="B2016" t="s">
        <v>772</v>
      </c>
      <c r="C2016" t="s">
        <v>273</v>
      </c>
      <c r="D2016" t="s">
        <v>214</v>
      </c>
      <c r="E2016" s="35">
        <v>0.17899999999999999</v>
      </c>
      <c r="F2016" s="35">
        <v>0.22800000000000001</v>
      </c>
      <c r="G2016" s="35">
        <v>770</v>
      </c>
    </row>
    <row r="2017" spans="1:7" x14ac:dyDescent="0.25">
      <c r="A2017">
        <v>20220916</v>
      </c>
      <c r="B2017" t="s">
        <v>772</v>
      </c>
      <c r="C2017" t="s">
        <v>273</v>
      </c>
      <c r="D2017" t="s">
        <v>234</v>
      </c>
      <c r="E2017" s="35">
        <v>0.17899999999999999</v>
      </c>
      <c r="F2017" s="35">
        <v>0.22800000000000001</v>
      </c>
      <c r="G2017" s="35">
        <v>770</v>
      </c>
    </row>
    <row r="2018" spans="1:7" x14ac:dyDescent="0.25">
      <c r="A2018">
        <v>20220916</v>
      </c>
      <c r="B2018" t="s">
        <v>772</v>
      </c>
      <c r="C2018" t="s">
        <v>273</v>
      </c>
      <c r="D2018" t="s">
        <v>243</v>
      </c>
      <c r="E2018" s="35">
        <v>0.17899999999999999</v>
      </c>
      <c r="F2018" s="35">
        <v>0.22800000000000001</v>
      </c>
      <c r="G2018" s="35">
        <v>650</v>
      </c>
    </row>
    <row r="2019" spans="1:7" x14ac:dyDescent="0.25">
      <c r="A2019">
        <v>20220916</v>
      </c>
      <c r="B2019" t="s">
        <v>772</v>
      </c>
      <c r="C2019" t="s">
        <v>273</v>
      </c>
      <c r="D2019" t="s">
        <v>251</v>
      </c>
      <c r="E2019" s="35">
        <v>0.17899999999999999</v>
      </c>
      <c r="F2019" s="35">
        <v>0.22800000000000001</v>
      </c>
      <c r="G2019" s="35">
        <v>650</v>
      </c>
    </row>
    <row r="2020" spans="1:7" x14ac:dyDescent="0.25">
      <c r="A2020">
        <v>20220916</v>
      </c>
      <c r="B2020" t="s">
        <v>772</v>
      </c>
      <c r="C2020" t="s">
        <v>273</v>
      </c>
      <c r="D2020" t="s">
        <v>259</v>
      </c>
      <c r="E2020" s="35">
        <v>0.17899999999999999</v>
      </c>
      <c r="F2020" s="35">
        <v>0.22800000000000001</v>
      </c>
      <c r="G2020" s="35">
        <v>540</v>
      </c>
    </row>
    <row r="2021" spans="1:7" x14ac:dyDescent="0.25">
      <c r="A2021">
        <v>20220916</v>
      </c>
      <c r="B2021" t="s">
        <v>772</v>
      </c>
      <c r="C2021" t="s">
        <v>273</v>
      </c>
      <c r="D2021" t="s">
        <v>266</v>
      </c>
      <c r="E2021" s="35">
        <v>0.17899999999999999</v>
      </c>
      <c r="F2021" s="35">
        <v>0.22800000000000001</v>
      </c>
      <c r="G2021" s="35">
        <v>470</v>
      </c>
    </row>
    <row r="2022" spans="1:7" x14ac:dyDescent="0.25">
      <c r="A2022">
        <v>20220916</v>
      </c>
      <c r="B2022" t="s">
        <v>772</v>
      </c>
      <c r="C2022" t="s">
        <v>273</v>
      </c>
      <c r="D2022" t="s">
        <v>274</v>
      </c>
      <c r="E2022" s="35">
        <v>0.17899999999999999</v>
      </c>
      <c r="F2022" s="35">
        <v>0.22800000000000001</v>
      </c>
      <c r="G2022" s="35">
        <v>410</v>
      </c>
    </row>
    <row r="2023" spans="1:7" x14ac:dyDescent="0.25">
      <c r="A2023">
        <v>20220916</v>
      </c>
      <c r="B2023" t="s">
        <v>772</v>
      </c>
      <c r="C2023" t="s">
        <v>273</v>
      </c>
      <c r="D2023" t="s">
        <v>280</v>
      </c>
      <c r="E2023" s="35">
        <v>0.17899999999999999</v>
      </c>
      <c r="F2023" s="35">
        <v>0.22800000000000001</v>
      </c>
      <c r="G2023" s="35">
        <v>350</v>
      </c>
    </row>
    <row r="2024" spans="1:7" x14ac:dyDescent="0.25">
      <c r="A2024">
        <v>20220916</v>
      </c>
      <c r="B2024" t="s">
        <v>772</v>
      </c>
      <c r="C2024" t="s">
        <v>273</v>
      </c>
      <c r="D2024" t="s">
        <v>286</v>
      </c>
      <c r="E2024" s="35">
        <v>0.17899999999999999</v>
      </c>
      <c r="F2024" s="35">
        <v>0.22800000000000001</v>
      </c>
      <c r="G2024" s="35">
        <v>270</v>
      </c>
    </row>
    <row r="2025" spans="1:7" x14ac:dyDescent="0.25">
      <c r="A2025">
        <v>20220916</v>
      </c>
      <c r="B2025" t="s">
        <v>772</v>
      </c>
      <c r="C2025" t="s">
        <v>273</v>
      </c>
      <c r="D2025" t="s">
        <v>290</v>
      </c>
      <c r="E2025" s="35">
        <v>0.17899999999999999</v>
      </c>
      <c r="F2025" s="35">
        <v>0.22800000000000001</v>
      </c>
      <c r="G2025" s="35">
        <v>210</v>
      </c>
    </row>
    <row r="2026" spans="1:7" x14ac:dyDescent="0.25">
      <c r="A2026">
        <v>20220916</v>
      </c>
      <c r="B2026" t="s">
        <v>772</v>
      </c>
      <c r="C2026" t="s">
        <v>279</v>
      </c>
      <c r="D2026" t="s">
        <v>187</v>
      </c>
      <c r="E2026" s="35">
        <v>0.17899999999999999</v>
      </c>
      <c r="F2026" s="35">
        <v>0.22800000000000001</v>
      </c>
      <c r="G2026" s="35">
        <v>770</v>
      </c>
    </row>
    <row r="2027" spans="1:7" x14ac:dyDescent="0.25">
      <c r="A2027">
        <v>20220916</v>
      </c>
      <c r="B2027" t="s">
        <v>772</v>
      </c>
      <c r="C2027" t="s">
        <v>279</v>
      </c>
      <c r="D2027" t="s">
        <v>214</v>
      </c>
      <c r="E2027" s="35">
        <v>0.17899999999999999</v>
      </c>
      <c r="F2027" s="35">
        <v>0.22800000000000001</v>
      </c>
      <c r="G2027" s="35">
        <v>770</v>
      </c>
    </row>
    <row r="2028" spans="1:7" x14ac:dyDescent="0.25">
      <c r="A2028">
        <v>20220916</v>
      </c>
      <c r="B2028" t="s">
        <v>772</v>
      </c>
      <c r="C2028" t="s">
        <v>279</v>
      </c>
      <c r="D2028" t="s">
        <v>234</v>
      </c>
      <c r="E2028" s="35">
        <v>0.17899999999999999</v>
      </c>
      <c r="F2028" s="35">
        <v>0.22800000000000001</v>
      </c>
      <c r="G2028" s="35">
        <v>770</v>
      </c>
    </row>
    <row r="2029" spans="1:7" x14ac:dyDescent="0.25">
      <c r="A2029">
        <v>20220916</v>
      </c>
      <c r="B2029" t="s">
        <v>772</v>
      </c>
      <c r="C2029" t="s">
        <v>279</v>
      </c>
      <c r="D2029" t="s">
        <v>243</v>
      </c>
      <c r="E2029" s="35">
        <v>0.17899999999999999</v>
      </c>
      <c r="F2029" s="35">
        <v>0.22800000000000001</v>
      </c>
      <c r="G2029" s="35">
        <v>650</v>
      </c>
    </row>
    <row r="2030" spans="1:7" x14ac:dyDescent="0.25">
      <c r="A2030">
        <v>20220916</v>
      </c>
      <c r="B2030" t="s">
        <v>772</v>
      </c>
      <c r="C2030" t="s">
        <v>279</v>
      </c>
      <c r="D2030" t="s">
        <v>251</v>
      </c>
      <c r="E2030" s="35">
        <v>0.17899999999999999</v>
      </c>
      <c r="F2030" s="35">
        <v>0.22800000000000001</v>
      </c>
      <c r="G2030" s="35">
        <v>650</v>
      </c>
    </row>
    <row r="2031" spans="1:7" x14ac:dyDescent="0.25">
      <c r="A2031">
        <v>20220916</v>
      </c>
      <c r="B2031" t="s">
        <v>772</v>
      </c>
      <c r="C2031" t="s">
        <v>279</v>
      </c>
      <c r="D2031" t="s">
        <v>259</v>
      </c>
      <c r="E2031" s="35">
        <v>0.17899999999999999</v>
      </c>
      <c r="F2031" s="35">
        <v>0.22800000000000001</v>
      </c>
      <c r="G2031" s="35">
        <v>540</v>
      </c>
    </row>
    <row r="2032" spans="1:7" x14ac:dyDescent="0.25">
      <c r="A2032">
        <v>20220916</v>
      </c>
      <c r="B2032" t="s">
        <v>772</v>
      </c>
      <c r="C2032" t="s">
        <v>279</v>
      </c>
      <c r="D2032" t="s">
        <v>266</v>
      </c>
      <c r="E2032" s="35">
        <v>0.17899999999999999</v>
      </c>
      <c r="F2032" s="35">
        <v>0.22800000000000001</v>
      </c>
      <c r="G2032" s="35">
        <v>470</v>
      </c>
    </row>
    <row r="2033" spans="1:7" x14ac:dyDescent="0.25">
      <c r="A2033">
        <v>20220916</v>
      </c>
      <c r="B2033" t="s">
        <v>772</v>
      </c>
      <c r="C2033" t="s">
        <v>279</v>
      </c>
      <c r="D2033" t="s">
        <v>274</v>
      </c>
      <c r="E2033" s="35">
        <v>0.17899999999999999</v>
      </c>
      <c r="F2033" s="35">
        <v>0.22800000000000001</v>
      </c>
      <c r="G2033" s="35">
        <v>410</v>
      </c>
    </row>
    <row r="2034" spans="1:7" x14ac:dyDescent="0.25">
      <c r="A2034">
        <v>20220916</v>
      </c>
      <c r="B2034" t="s">
        <v>772</v>
      </c>
      <c r="C2034" t="s">
        <v>279</v>
      </c>
      <c r="D2034" t="s">
        <v>280</v>
      </c>
      <c r="E2034" s="35">
        <v>0.17899999999999999</v>
      </c>
      <c r="F2034" s="35">
        <v>0.22800000000000001</v>
      </c>
      <c r="G2034" s="35">
        <v>350</v>
      </c>
    </row>
    <row r="2035" spans="1:7" x14ac:dyDescent="0.25">
      <c r="A2035">
        <v>20220916</v>
      </c>
      <c r="B2035" t="s">
        <v>772</v>
      </c>
      <c r="C2035" t="s">
        <v>279</v>
      </c>
      <c r="D2035" t="s">
        <v>286</v>
      </c>
      <c r="E2035" s="35">
        <v>0.17899999999999999</v>
      </c>
      <c r="F2035" s="35">
        <v>0.22800000000000001</v>
      </c>
      <c r="G2035" s="35">
        <v>270</v>
      </c>
    </row>
    <row r="2036" spans="1:7" x14ac:dyDescent="0.25">
      <c r="A2036">
        <v>20220916</v>
      </c>
      <c r="B2036" t="s">
        <v>772</v>
      </c>
      <c r="C2036" t="s">
        <v>279</v>
      </c>
      <c r="D2036" t="s">
        <v>290</v>
      </c>
      <c r="E2036" s="35">
        <v>0.17899999999999999</v>
      </c>
      <c r="F2036" s="35">
        <v>0.22800000000000001</v>
      </c>
      <c r="G2036" s="35">
        <v>210</v>
      </c>
    </row>
    <row r="2037" spans="1:7" x14ac:dyDescent="0.25">
      <c r="A2037">
        <v>20220916</v>
      </c>
      <c r="B2037" t="s">
        <v>772</v>
      </c>
      <c r="C2037" t="s">
        <v>285</v>
      </c>
      <c r="D2037" t="s">
        <v>187</v>
      </c>
      <c r="E2037" s="35">
        <v>0.17899999999999999</v>
      </c>
      <c r="F2037" s="35">
        <v>0.22800000000000001</v>
      </c>
      <c r="G2037" s="35">
        <v>600</v>
      </c>
    </row>
    <row r="2038" spans="1:7" x14ac:dyDescent="0.25">
      <c r="A2038">
        <v>20220916</v>
      </c>
      <c r="B2038" t="s">
        <v>772</v>
      </c>
      <c r="C2038" t="s">
        <v>285</v>
      </c>
      <c r="D2038" t="s">
        <v>214</v>
      </c>
      <c r="E2038" s="35">
        <v>0.17899999999999999</v>
      </c>
      <c r="F2038" s="35">
        <v>0.22800000000000001</v>
      </c>
      <c r="G2038" s="35">
        <v>600</v>
      </c>
    </row>
    <row r="2039" spans="1:7" x14ac:dyDescent="0.25">
      <c r="A2039">
        <v>20220916</v>
      </c>
      <c r="B2039" t="s">
        <v>772</v>
      </c>
      <c r="C2039" t="s">
        <v>285</v>
      </c>
      <c r="D2039" t="s">
        <v>234</v>
      </c>
      <c r="E2039" s="35">
        <v>0.17899999999999999</v>
      </c>
      <c r="F2039" s="35">
        <v>0.22800000000000001</v>
      </c>
      <c r="G2039" s="35">
        <v>600</v>
      </c>
    </row>
    <row r="2040" spans="1:7" x14ac:dyDescent="0.25">
      <c r="A2040">
        <v>20220916</v>
      </c>
      <c r="B2040" t="s">
        <v>772</v>
      </c>
      <c r="C2040" t="s">
        <v>285</v>
      </c>
      <c r="D2040" t="s">
        <v>243</v>
      </c>
      <c r="E2040" s="35">
        <v>0.17899999999999999</v>
      </c>
      <c r="F2040" s="35">
        <v>0.22800000000000001</v>
      </c>
      <c r="G2040" s="35">
        <v>510</v>
      </c>
    </row>
    <row r="2041" spans="1:7" x14ac:dyDescent="0.25">
      <c r="A2041">
        <v>20220916</v>
      </c>
      <c r="B2041" t="s">
        <v>772</v>
      </c>
      <c r="C2041" t="s">
        <v>285</v>
      </c>
      <c r="D2041" t="s">
        <v>251</v>
      </c>
      <c r="E2041" s="35">
        <v>0.17899999999999999</v>
      </c>
      <c r="F2041" s="35">
        <v>0.22800000000000001</v>
      </c>
      <c r="G2041" s="35">
        <v>510</v>
      </c>
    </row>
    <row r="2042" spans="1:7" x14ac:dyDescent="0.25">
      <c r="A2042">
        <v>20220916</v>
      </c>
      <c r="B2042" t="s">
        <v>772</v>
      </c>
      <c r="C2042" t="s">
        <v>285</v>
      </c>
      <c r="D2042" t="s">
        <v>259</v>
      </c>
      <c r="E2042" s="35">
        <v>0.17899999999999999</v>
      </c>
      <c r="F2042" s="35">
        <v>0.22800000000000001</v>
      </c>
      <c r="G2042" s="35">
        <v>430</v>
      </c>
    </row>
    <row r="2043" spans="1:7" x14ac:dyDescent="0.25">
      <c r="A2043">
        <v>20220916</v>
      </c>
      <c r="B2043" t="s">
        <v>772</v>
      </c>
      <c r="C2043" t="s">
        <v>285</v>
      </c>
      <c r="D2043" t="s">
        <v>266</v>
      </c>
      <c r="E2043" s="35">
        <v>0.17899999999999999</v>
      </c>
      <c r="F2043" s="35">
        <v>0.22800000000000001</v>
      </c>
      <c r="G2043" s="35">
        <v>370</v>
      </c>
    </row>
    <row r="2044" spans="1:7" x14ac:dyDescent="0.25">
      <c r="A2044">
        <v>20220916</v>
      </c>
      <c r="B2044" t="s">
        <v>772</v>
      </c>
      <c r="C2044" t="s">
        <v>285</v>
      </c>
      <c r="D2044" t="s">
        <v>274</v>
      </c>
      <c r="E2044" s="35">
        <v>0.17899999999999999</v>
      </c>
      <c r="F2044" s="35">
        <v>0.22800000000000001</v>
      </c>
      <c r="G2044" s="35">
        <v>320</v>
      </c>
    </row>
    <row r="2045" spans="1:7" x14ac:dyDescent="0.25">
      <c r="A2045">
        <v>20220916</v>
      </c>
      <c r="B2045" t="s">
        <v>772</v>
      </c>
      <c r="C2045" t="s">
        <v>285</v>
      </c>
      <c r="D2045" t="s">
        <v>280</v>
      </c>
      <c r="E2045" s="35">
        <v>0.17899999999999999</v>
      </c>
      <c r="F2045" s="35">
        <v>0.22800000000000001</v>
      </c>
      <c r="G2045" s="35">
        <v>260</v>
      </c>
    </row>
    <row r="2046" spans="1:7" x14ac:dyDescent="0.25">
      <c r="A2046">
        <v>20220916</v>
      </c>
      <c r="B2046" t="s">
        <v>772</v>
      </c>
      <c r="C2046" t="s">
        <v>285</v>
      </c>
      <c r="D2046" t="s">
        <v>286</v>
      </c>
      <c r="E2046" s="35">
        <v>0.17899999999999999</v>
      </c>
      <c r="F2046" s="35">
        <v>0.22800000000000001</v>
      </c>
      <c r="G2046" s="35">
        <v>200</v>
      </c>
    </row>
    <row r="2047" spans="1:7" x14ac:dyDescent="0.25">
      <c r="A2047">
        <v>20220916</v>
      </c>
      <c r="B2047" t="s">
        <v>772</v>
      </c>
      <c r="C2047" t="s">
        <v>285</v>
      </c>
      <c r="D2047" t="s">
        <v>290</v>
      </c>
      <c r="E2047" s="35">
        <v>0.17899999999999999</v>
      </c>
      <c r="F2047" s="35">
        <v>0.22800000000000001</v>
      </c>
      <c r="G2047" s="35">
        <v>150</v>
      </c>
    </row>
    <row r="2048" spans="1:7" x14ac:dyDescent="0.25">
      <c r="A2048">
        <v>20220916</v>
      </c>
      <c r="B2048" t="s">
        <v>772</v>
      </c>
      <c r="C2048" t="s">
        <v>749</v>
      </c>
      <c r="D2048" t="s">
        <v>187</v>
      </c>
      <c r="E2048" s="35">
        <v>0.17899999999999999</v>
      </c>
      <c r="F2048" s="35">
        <v>0.22800000000000001</v>
      </c>
      <c r="G2048" s="35">
        <v>600</v>
      </c>
    </row>
    <row r="2049" spans="1:7" x14ac:dyDescent="0.25">
      <c r="A2049">
        <v>20220916</v>
      </c>
      <c r="B2049" t="s">
        <v>772</v>
      </c>
      <c r="C2049" t="s">
        <v>749</v>
      </c>
      <c r="D2049" t="s">
        <v>214</v>
      </c>
      <c r="E2049" s="35">
        <v>0.17899999999999999</v>
      </c>
      <c r="F2049" s="35">
        <v>0.22800000000000001</v>
      </c>
      <c r="G2049" s="35">
        <v>600</v>
      </c>
    </row>
    <row r="2050" spans="1:7" x14ac:dyDescent="0.25">
      <c r="A2050">
        <v>20220916</v>
      </c>
      <c r="B2050" t="s">
        <v>772</v>
      </c>
      <c r="C2050" t="s">
        <v>749</v>
      </c>
      <c r="D2050" t="s">
        <v>234</v>
      </c>
      <c r="E2050" s="35">
        <v>0.17899999999999999</v>
      </c>
      <c r="F2050" s="35">
        <v>0.22800000000000001</v>
      </c>
      <c r="G2050" s="35">
        <v>600</v>
      </c>
    </row>
    <row r="2051" spans="1:7" x14ac:dyDescent="0.25">
      <c r="A2051">
        <v>20220916</v>
      </c>
      <c r="B2051" t="s">
        <v>772</v>
      </c>
      <c r="C2051" t="s">
        <v>749</v>
      </c>
      <c r="D2051" t="s">
        <v>243</v>
      </c>
      <c r="E2051" s="35">
        <v>0.17899999999999999</v>
      </c>
      <c r="F2051" s="35">
        <v>0.22800000000000001</v>
      </c>
      <c r="G2051" s="35">
        <v>510</v>
      </c>
    </row>
    <row r="2052" spans="1:7" x14ac:dyDescent="0.25">
      <c r="A2052">
        <v>20220916</v>
      </c>
      <c r="B2052" t="s">
        <v>772</v>
      </c>
      <c r="C2052" t="s">
        <v>749</v>
      </c>
      <c r="D2052" t="s">
        <v>251</v>
      </c>
      <c r="E2052" s="35">
        <v>0.17899999999999999</v>
      </c>
      <c r="F2052" s="35">
        <v>0.22800000000000001</v>
      </c>
      <c r="G2052" s="35">
        <v>510</v>
      </c>
    </row>
    <row r="2053" spans="1:7" x14ac:dyDescent="0.25">
      <c r="A2053">
        <v>20220916</v>
      </c>
      <c r="B2053" t="s">
        <v>772</v>
      </c>
      <c r="C2053" t="s">
        <v>749</v>
      </c>
      <c r="D2053" t="s">
        <v>259</v>
      </c>
      <c r="E2053" s="35">
        <v>0.17899999999999999</v>
      </c>
      <c r="F2053" s="35">
        <v>0.22800000000000001</v>
      </c>
      <c r="G2053" s="35">
        <v>430</v>
      </c>
    </row>
    <row r="2054" spans="1:7" x14ac:dyDescent="0.25">
      <c r="A2054">
        <v>20220916</v>
      </c>
      <c r="B2054" t="s">
        <v>772</v>
      </c>
      <c r="C2054" t="s">
        <v>749</v>
      </c>
      <c r="D2054" t="s">
        <v>266</v>
      </c>
      <c r="E2054" s="35">
        <v>0.17899999999999999</v>
      </c>
      <c r="F2054" s="35">
        <v>0.22800000000000001</v>
      </c>
      <c r="G2054" s="35">
        <v>370</v>
      </c>
    </row>
    <row r="2055" spans="1:7" x14ac:dyDescent="0.25">
      <c r="A2055">
        <v>20220916</v>
      </c>
      <c r="B2055" t="s">
        <v>772</v>
      </c>
      <c r="C2055" t="s">
        <v>749</v>
      </c>
      <c r="D2055" t="s">
        <v>274</v>
      </c>
      <c r="E2055" s="35">
        <v>0.17899999999999999</v>
      </c>
      <c r="F2055" s="35">
        <v>0.22800000000000001</v>
      </c>
      <c r="G2055" s="35">
        <v>320</v>
      </c>
    </row>
    <row r="2056" spans="1:7" x14ac:dyDescent="0.25">
      <c r="A2056">
        <v>20220916</v>
      </c>
      <c r="B2056" t="s">
        <v>772</v>
      </c>
      <c r="C2056" t="s">
        <v>749</v>
      </c>
      <c r="D2056" t="s">
        <v>280</v>
      </c>
      <c r="E2056" s="35">
        <v>0.17899999999999999</v>
      </c>
      <c r="F2056" s="35">
        <v>0.22800000000000001</v>
      </c>
      <c r="G2056" s="35">
        <v>260</v>
      </c>
    </row>
    <row r="2057" spans="1:7" x14ac:dyDescent="0.25">
      <c r="A2057">
        <v>20220916</v>
      </c>
      <c r="B2057" t="s">
        <v>772</v>
      </c>
      <c r="C2057" t="s">
        <v>749</v>
      </c>
      <c r="D2057" t="s">
        <v>286</v>
      </c>
      <c r="E2057" s="35">
        <v>0.17899999999999999</v>
      </c>
      <c r="F2057" s="35">
        <v>0.22800000000000001</v>
      </c>
      <c r="G2057" s="35">
        <v>200</v>
      </c>
    </row>
    <row r="2058" spans="1:7" x14ac:dyDescent="0.25">
      <c r="A2058">
        <v>20220916</v>
      </c>
      <c r="B2058" t="s">
        <v>772</v>
      </c>
      <c r="C2058" t="s">
        <v>749</v>
      </c>
      <c r="D2058" t="s">
        <v>290</v>
      </c>
      <c r="E2058" s="35">
        <v>0.17899999999999999</v>
      </c>
      <c r="F2058" s="35">
        <v>0.22800000000000001</v>
      </c>
      <c r="G2058" s="35">
        <v>150</v>
      </c>
    </row>
    <row r="2059" spans="1:7" x14ac:dyDescent="0.25">
      <c r="A2059">
        <v>20220916</v>
      </c>
      <c r="B2059" t="s">
        <v>772</v>
      </c>
      <c r="C2059" t="s">
        <v>186</v>
      </c>
      <c r="D2059" t="s">
        <v>187</v>
      </c>
      <c r="E2059" s="35">
        <v>0.22900000000000001</v>
      </c>
      <c r="F2059" s="35">
        <v>0.29799999999999999</v>
      </c>
      <c r="G2059" s="35">
        <v>1610</v>
      </c>
    </row>
    <row r="2060" spans="1:7" x14ac:dyDescent="0.25">
      <c r="A2060">
        <v>20220916</v>
      </c>
      <c r="B2060" t="s">
        <v>772</v>
      </c>
      <c r="C2060" t="s">
        <v>186</v>
      </c>
      <c r="D2060" t="s">
        <v>214</v>
      </c>
      <c r="E2060" s="35">
        <v>0.22900000000000001</v>
      </c>
      <c r="F2060" s="35">
        <v>0.29799999999999999</v>
      </c>
      <c r="G2060" s="35">
        <v>1610</v>
      </c>
    </row>
    <row r="2061" spans="1:7" x14ac:dyDescent="0.25">
      <c r="A2061">
        <v>20220916</v>
      </c>
      <c r="B2061" t="s">
        <v>772</v>
      </c>
      <c r="C2061" t="s">
        <v>186</v>
      </c>
      <c r="D2061" t="s">
        <v>234</v>
      </c>
      <c r="E2061" s="35">
        <v>0.22900000000000001</v>
      </c>
      <c r="F2061" s="35">
        <v>0.29799999999999999</v>
      </c>
      <c r="G2061" s="35">
        <v>1610</v>
      </c>
    </row>
    <row r="2062" spans="1:7" x14ac:dyDescent="0.25">
      <c r="A2062">
        <v>20220916</v>
      </c>
      <c r="B2062" t="s">
        <v>772</v>
      </c>
      <c r="C2062" t="s">
        <v>186</v>
      </c>
      <c r="D2062" t="s">
        <v>243</v>
      </c>
      <c r="E2062" s="35">
        <v>0.22900000000000001</v>
      </c>
      <c r="F2062" s="35">
        <v>0.29799999999999999</v>
      </c>
      <c r="G2062" s="35">
        <v>1400</v>
      </c>
    </row>
    <row r="2063" spans="1:7" x14ac:dyDescent="0.25">
      <c r="A2063">
        <v>20220916</v>
      </c>
      <c r="B2063" t="s">
        <v>772</v>
      </c>
      <c r="C2063" t="s">
        <v>186</v>
      </c>
      <c r="D2063" t="s">
        <v>251</v>
      </c>
      <c r="E2063" s="35">
        <v>0.22900000000000001</v>
      </c>
      <c r="F2063" s="35">
        <v>0.29799999999999999</v>
      </c>
      <c r="G2063" s="35">
        <v>1400</v>
      </c>
    </row>
    <row r="2064" spans="1:7" x14ac:dyDescent="0.25">
      <c r="A2064">
        <v>20220916</v>
      </c>
      <c r="B2064" t="s">
        <v>772</v>
      </c>
      <c r="C2064" t="s">
        <v>186</v>
      </c>
      <c r="D2064" t="s">
        <v>259</v>
      </c>
      <c r="E2064" s="35">
        <v>0.22900000000000001</v>
      </c>
      <c r="F2064" s="35">
        <v>0.29799999999999999</v>
      </c>
      <c r="G2064" s="35">
        <v>1060</v>
      </c>
    </row>
    <row r="2065" spans="1:7" x14ac:dyDescent="0.25">
      <c r="A2065">
        <v>20220916</v>
      </c>
      <c r="B2065" t="s">
        <v>772</v>
      </c>
      <c r="C2065" t="s">
        <v>186</v>
      </c>
      <c r="D2065" t="s">
        <v>266</v>
      </c>
      <c r="E2065" s="35">
        <v>0.22900000000000001</v>
      </c>
      <c r="F2065" s="35">
        <v>0.29799999999999999</v>
      </c>
      <c r="G2065" s="35">
        <v>910</v>
      </c>
    </row>
    <row r="2066" spans="1:7" x14ac:dyDescent="0.25">
      <c r="A2066">
        <v>20220916</v>
      </c>
      <c r="B2066" t="s">
        <v>772</v>
      </c>
      <c r="C2066" t="s">
        <v>186</v>
      </c>
      <c r="D2066" t="s">
        <v>274</v>
      </c>
      <c r="E2066" s="35">
        <v>0.22900000000000001</v>
      </c>
      <c r="F2066" s="35">
        <v>0.29799999999999999</v>
      </c>
      <c r="G2066" s="35">
        <v>770</v>
      </c>
    </row>
    <row r="2067" spans="1:7" x14ac:dyDescent="0.25">
      <c r="A2067">
        <v>20220916</v>
      </c>
      <c r="B2067" t="s">
        <v>772</v>
      </c>
      <c r="C2067" t="s">
        <v>186</v>
      </c>
      <c r="D2067" t="s">
        <v>280</v>
      </c>
      <c r="E2067" s="35">
        <v>0.22900000000000001</v>
      </c>
      <c r="F2067" s="35">
        <v>0.29799999999999999</v>
      </c>
      <c r="G2067" s="35">
        <v>640</v>
      </c>
    </row>
    <row r="2068" spans="1:7" x14ac:dyDescent="0.25">
      <c r="A2068">
        <v>20220916</v>
      </c>
      <c r="B2068" t="s">
        <v>772</v>
      </c>
      <c r="C2068" t="s">
        <v>186</v>
      </c>
      <c r="D2068" t="s">
        <v>286</v>
      </c>
      <c r="E2068" s="35">
        <v>0.22900000000000001</v>
      </c>
      <c r="F2068" s="35">
        <v>0.29799999999999999</v>
      </c>
      <c r="G2068" s="35">
        <v>510</v>
      </c>
    </row>
    <row r="2069" spans="1:7" x14ac:dyDescent="0.25">
      <c r="A2069">
        <v>20220916</v>
      </c>
      <c r="B2069" t="s">
        <v>772</v>
      </c>
      <c r="C2069" t="s">
        <v>186</v>
      </c>
      <c r="D2069" t="s">
        <v>290</v>
      </c>
      <c r="E2069" s="35">
        <v>0.22900000000000001</v>
      </c>
      <c r="F2069" s="35">
        <v>0.29799999999999999</v>
      </c>
      <c r="G2069" s="35">
        <v>400</v>
      </c>
    </row>
    <row r="2070" spans="1:7" x14ac:dyDescent="0.25">
      <c r="A2070">
        <v>20220916</v>
      </c>
      <c r="B2070" t="s">
        <v>772</v>
      </c>
      <c r="C2070" t="s">
        <v>213</v>
      </c>
      <c r="D2070" t="s">
        <v>187</v>
      </c>
      <c r="E2070" s="35">
        <v>0.22900000000000001</v>
      </c>
      <c r="F2070" s="35">
        <v>0.29799999999999999</v>
      </c>
      <c r="G2070" s="35">
        <v>1610</v>
      </c>
    </row>
    <row r="2071" spans="1:7" x14ac:dyDescent="0.25">
      <c r="A2071">
        <v>20220916</v>
      </c>
      <c r="B2071" t="s">
        <v>772</v>
      </c>
      <c r="C2071" t="s">
        <v>213</v>
      </c>
      <c r="D2071" t="s">
        <v>214</v>
      </c>
      <c r="E2071" s="35">
        <v>0.22900000000000001</v>
      </c>
      <c r="F2071" s="35">
        <v>0.29799999999999999</v>
      </c>
      <c r="G2071" s="35">
        <v>1610</v>
      </c>
    </row>
    <row r="2072" spans="1:7" x14ac:dyDescent="0.25">
      <c r="A2072">
        <v>20220916</v>
      </c>
      <c r="B2072" t="s">
        <v>772</v>
      </c>
      <c r="C2072" t="s">
        <v>213</v>
      </c>
      <c r="D2072" t="s">
        <v>234</v>
      </c>
      <c r="E2072" s="35">
        <v>0.22900000000000001</v>
      </c>
      <c r="F2072" s="35">
        <v>0.29799999999999999</v>
      </c>
      <c r="G2072" s="35">
        <v>1610</v>
      </c>
    </row>
    <row r="2073" spans="1:7" x14ac:dyDescent="0.25">
      <c r="A2073">
        <v>20220916</v>
      </c>
      <c r="B2073" t="s">
        <v>772</v>
      </c>
      <c r="C2073" t="s">
        <v>213</v>
      </c>
      <c r="D2073" t="s">
        <v>243</v>
      </c>
      <c r="E2073" s="35">
        <v>0.22900000000000001</v>
      </c>
      <c r="F2073" s="35">
        <v>0.29799999999999999</v>
      </c>
      <c r="G2073" s="35">
        <v>1400</v>
      </c>
    </row>
    <row r="2074" spans="1:7" x14ac:dyDescent="0.25">
      <c r="A2074">
        <v>20220916</v>
      </c>
      <c r="B2074" t="s">
        <v>772</v>
      </c>
      <c r="C2074" t="s">
        <v>213</v>
      </c>
      <c r="D2074" t="s">
        <v>251</v>
      </c>
      <c r="E2074" s="35">
        <v>0.22900000000000001</v>
      </c>
      <c r="F2074" s="35">
        <v>0.29799999999999999</v>
      </c>
      <c r="G2074" s="35">
        <v>1400</v>
      </c>
    </row>
    <row r="2075" spans="1:7" x14ac:dyDescent="0.25">
      <c r="A2075">
        <v>20220916</v>
      </c>
      <c r="B2075" t="s">
        <v>772</v>
      </c>
      <c r="C2075" t="s">
        <v>213</v>
      </c>
      <c r="D2075" t="s">
        <v>259</v>
      </c>
      <c r="E2075" s="35">
        <v>0.22900000000000001</v>
      </c>
      <c r="F2075" s="35">
        <v>0.29799999999999999</v>
      </c>
      <c r="G2075" s="35">
        <v>1060</v>
      </c>
    </row>
    <row r="2076" spans="1:7" x14ac:dyDescent="0.25">
      <c r="A2076">
        <v>20220916</v>
      </c>
      <c r="B2076" t="s">
        <v>772</v>
      </c>
      <c r="C2076" t="s">
        <v>213</v>
      </c>
      <c r="D2076" t="s">
        <v>266</v>
      </c>
      <c r="E2076" s="35">
        <v>0.22900000000000001</v>
      </c>
      <c r="F2076" s="35">
        <v>0.29799999999999999</v>
      </c>
      <c r="G2076" s="35">
        <v>910</v>
      </c>
    </row>
    <row r="2077" spans="1:7" x14ac:dyDescent="0.25">
      <c r="A2077">
        <v>20220916</v>
      </c>
      <c r="B2077" t="s">
        <v>772</v>
      </c>
      <c r="C2077" t="s">
        <v>213</v>
      </c>
      <c r="D2077" t="s">
        <v>274</v>
      </c>
      <c r="E2077" s="35">
        <v>0.22900000000000001</v>
      </c>
      <c r="F2077" s="35">
        <v>0.29799999999999999</v>
      </c>
      <c r="G2077" s="35">
        <v>770</v>
      </c>
    </row>
    <row r="2078" spans="1:7" x14ac:dyDescent="0.25">
      <c r="A2078">
        <v>20220916</v>
      </c>
      <c r="B2078" t="s">
        <v>772</v>
      </c>
      <c r="C2078" t="s">
        <v>213</v>
      </c>
      <c r="D2078" t="s">
        <v>280</v>
      </c>
      <c r="E2078" s="35">
        <v>0.22900000000000001</v>
      </c>
      <c r="F2078" s="35">
        <v>0.29799999999999999</v>
      </c>
      <c r="G2078" s="35">
        <v>640</v>
      </c>
    </row>
    <row r="2079" spans="1:7" x14ac:dyDescent="0.25">
      <c r="A2079">
        <v>20220916</v>
      </c>
      <c r="B2079" t="s">
        <v>772</v>
      </c>
      <c r="C2079" t="s">
        <v>213</v>
      </c>
      <c r="D2079" t="s">
        <v>286</v>
      </c>
      <c r="E2079" s="35">
        <v>0.22900000000000001</v>
      </c>
      <c r="F2079" s="35">
        <v>0.29799999999999999</v>
      </c>
      <c r="G2079" s="35">
        <v>510</v>
      </c>
    </row>
    <row r="2080" spans="1:7" x14ac:dyDescent="0.25">
      <c r="A2080">
        <v>20220916</v>
      </c>
      <c r="B2080" t="s">
        <v>772</v>
      </c>
      <c r="C2080" t="s">
        <v>213</v>
      </c>
      <c r="D2080" t="s">
        <v>290</v>
      </c>
      <c r="E2080" s="35">
        <v>0.22900000000000001</v>
      </c>
      <c r="F2080" s="35">
        <v>0.29799999999999999</v>
      </c>
      <c r="G2080" s="35">
        <v>400</v>
      </c>
    </row>
    <row r="2081" spans="1:7" x14ac:dyDescent="0.25">
      <c r="A2081">
        <v>20220916</v>
      </c>
      <c r="B2081" t="s">
        <v>772</v>
      </c>
      <c r="C2081" t="s">
        <v>233</v>
      </c>
      <c r="D2081" t="s">
        <v>187</v>
      </c>
      <c r="E2081" s="35">
        <v>0.22900000000000001</v>
      </c>
      <c r="F2081" s="35">
        <v>0.29799999999999999</v>
      </c>
      <c r="G2081" s="35">
        <v>1610</v>
      </c>
    </row>
    <row r="2082" spans="1:7" x14ac:dyDescent="0.25">
      <c r="A2082">
        <v>20220916</v>
      </c>
      <c r="B2082" t="s">
        <v>772</v>
      </c>
      <c r="C2082" t="s">
        <v>233</v>
      </c>
      <c r="D2082" t="s">
        <v>214</v>
      </c>
      <c r="E2082" s="35">
        <v>0.22900000000000001</v>
      </c>
      <c r="F2082" s="35">
        <v>0.29799999999999999</v>
      </c>
      <c r="G2082" s="35">
        <v>1610</v>
      </c>
    </row>
    <row r="2083" spans="1:7" x14ac:dyDescent="0.25">
      <c r="A2083">
        <v>20220916</v>
      </c>
      <c r="B2083" t="s">
        <v>772</v>
      </c>
      <c r="C2083" t="s">
        <v>233</v>
      </c>
      <c r="D2083" t="s">
        <v>234</v>
      </c>
      <c r="E2083" s="35">
        <v>0.22900000000000001</v>
      </c>
      <c r="F2083" s="35">
        <v>0.29799999999999999</v>
      </c>
      <c r="G2083" s="35">
        <v>1610</v>
      </c>
    </row>
    <row r="2084" spans="1:7" x14ac:dyDescent="0.25">
      <c r="A2084">
        <v>20220916</v>
      </c>
      <c r="B2084" t="s">
        <v>772</v>
      </c>
      <c r="C2084" t="s">
        <v>233</v>
      </c>
      <c r="D2084" t="s">
        <v>243</v>
      </c>
      <c r="E2084" s="35">
        <v>0.22900000000000001</v>
      </c>
      <c r="F2084" s="35">
        <v>0.29799999999999999</v>
      </c>
      <c r="G2084" s="35">
        <v>1400</v>
      </c>
    </row>
    <row r="2085" spans="1:7" x14ac:dyDescent="0.25">
      <c r="A2085">
        <v>20220916</v>
      </c>
      <c r="B2085" t="s">
        <v>772</v>
      </c>
      <c r="C2085" t="s">
        <v>233</v>
      </c>
      <c r="D2085" t="s">
        <v>251</v>
      </c>
      <c r="E2085" s="35">
        <v>0.22900000000000001</v>
      </c>
      <c r="F2085" s="35">
        <v>0.29799999999999999</v>
      </c>
      <c r="G2085" s="35">
        <v>1400</v>
      </c>
    </row>
    <row r="2086" spans="1:7" x14ac:dyDescent="0.25">
      <c r="A2086">
        <v>20220916</v>
      </c>
      <c r="B2086" t="s">
        <v>772</v>
      </c>
      <c r="C2086" t="s">
        <v>233</v>
      </c>
      <c r="D2086" t="s">
        <v>259</v>
      </c>
      <c r="E2086" s="35">
        <v>0.22900000000000001</v>
      </c>
      <c r="F2086" s="35">
        <v>0.29799999999999999</v>
      </c>
      <c r="G2086" s="35">
        <v>1060</v>
      </c>
    </row>
    <row r="2087" spans="1:7" x14ac:dyDescent="0.25">
      <c r="A2087">
        <v>20220916</v>
      </c>
      <c r="B2087" t="s">
        <v>772</v>
      </c>
      <c r="C2087" t="s">
        <v>233</v>
      </c>
      <c r="D2087" t="s">
        <v>266</v>
      </c>
      <c r="E2087" s="35">
        <v>0.22900000000000001</v>
      </c>
      <c r="F2087" s="35">
        <v>0.29799999999999999</v>
      </c>
      <c r="G2087" s="35">
        <v>910</v>
      </c>
    </row>
    <row r="2088" spans="1:7" x14ac:dyDescent="0.25">
      <c r="A2088">
        <v>20220916</v>
      </c>
      <c r="B2088" t="s">
        <v>772</v>
      </c>
      <c r="C2088" t="s">
        <v>233</v>
      </c>
      <c r="D2088" t="s">
        <v>274</v>
      </c>
      <c r="E2088" s="35">
        <v>0.22900000000000001</v>
      </c>
      <c r="F2088" s="35">
        <v>0.29799999999999999</v>
      </c>
      <c r="G2088" s="35">
        <v>770</v>
      </c>
    </row>
    <row r="2089" spans="1:7" x14ac:dyDescent="0.25">
      <c r="A2089">
        <v>20220916</v>
      </c>
      <c r="B2089" t="s">
        <v>772</v>
      </c>
      <c r="C2089" t="s">
        <v>233</v>
      </c>
      <c r="D2089" t="s">
        <v>280</v>
      </c>
      <c r="E2089" s="35">
        <v>0.22900000000000001</v>
      </c>
      <c r="F2089" s="35">
        <v>0.29799999999999999</v>
      </c>
      <c r="G2089" s="35">
        <v>640</v>
      </c>
    </row>
    <row r="2090" spans="1:7" x14ac:dyDescent="0.25">
      <c r="A2090">
        <v>20220916</v>
      </c>
      <c r="B2090" t="s">
        <v>772</v>
      </c>
      <c r="C2090" t="s">
        <v>233</v>
      </c>
      <c r="D2090" t="s">
        <v>286</v>
      </c>
      <c r="E2090" s="35">
        <v>0.22900000000000001</v>
      </c>
      <c r="F2090" s="35">
        <v>0.29799999999999999</v>
      </c>
      <c r="G2090" s="35">
        <v>510</v>
      </c>
    </row>
    <row r="2091" spans="1:7" x14ac:dyDescent="0.25">
      <c r="A2091">
        <v>20220916</v>
      </c>
      <c r="B2091" t="s">
        <v>772</v>
      </c>
      <c r="C2091" t="s">
        <v>233</v>
      </c>
      <c r="D2091" t="s">
        <v>290</v>
      </c>
      <c r="E2091" s="35">
        <v>0.22900000000000001</v>
      </c>
      <c r="F2091" s="35">
        <v>0.29799999999999999</v>
      </c>
      <c r="G2091" s="35">
        <v>400</v>
      </c>
    </row>
    <row r="2092" spans="1:7" x14ac:dyDescent="0.25">
      <c r="A2092">
        <v>20220916</v>
      </c>
      <c r="B2092" t="s">
        <v>772</v>
      </c>
      <c r="C2092" t="s">
        <v>215</v>
      </c>
      <c r="D2092" t="s">
        <v>187</v>
      </c>
      <c r="E2092" s="35">
        <v>0.22900000000000001</v>
      </c>
      <c r="F2092" s="35">
        <v>0.29799999999999999</v>
      </c>
      <c r="G2092" s="35">
        <v>1410</v>
      </c>
    </row>
    <row r="2093" spans="1:7" x14ac:dyDescent="0.25">
      <c r="A2093">
        <v>20220916</v>
      </c>
      <c r="B2093" t="s">
        <v>772</v>
      </c>
      <c r="C2093" t="s">
        <v>215</v>
      </c>
      <c r="D2093" t="s">
        <v>214</v>
      </c>
      <c r="E2093" s="35">
        <v>0.22900000000000001</v>
      </c>
      <c r="F2093" s="35">
        <v>0.29799999999999999</v>
      </c>
      <c r="G2093" s="35">
        <v>1410</v>
      </c>
    </row>
    <row r="2094" spans="1:7" x14ac:dyDescent="0.25">
      <c r="A2094">
        <v>20220916</v>
      </c>
      <c r="B2094" t="s">
        <v>772</v>
      </c>
      <c r="C2094" t="s">
        <v>215</v>
      </c>
      <c r="D2094" t="s">
        <v>234</v>
      </c>
      <c r="E2094" s="35">
        <v>0.22900000000000001</v>
      </c>
      <c r="F2094" s="35">
        <v>0.29799999999999999</v>
      </c>
      <c r="G2094" s="35">
        <v>1410</v>
      </c>
    </row>
    <row r="2095" spans="1:7" x14ac:dyDescent="0.25">
      <c r="A2095">
        <v>20220916</v>
      </c>
      <c r="B2095" t="s">
        <v>772</v>
      </c>
      <c r="C2095" t="s">
        <v>215</v>
      </c>
      <c r="D2095" t="s">
        <v>243</v>
      </c>
      <c r="E2095" s="35">
        <v>0.22900000000000001</v>
      </c>
      <c r="F2095" s="35">
        <v>0.29799999999999999</v>
      </c>
      <c r="G2095" s="35">
        <v>1210</v>
      </c>
    </row>
    <row r="2096" spans="1:7" x14ac:dyDescent="0.25">
      <c r="A2096">
        <v>20220916</v>
      </c>
      <c r="B2096" t="s">
        <v>772</v>
      </c>
      <c r="C2096" t="s">
        <v>215</v>
      </c>
      <c r="D2096" t="s">
        <v>251</v>
      </c>
      <c r="E2096" s="35">
        <v>0.22900000000000001</v>
      </c>
      <c r="F2096" s="35">
        <v>0.29799999999999999</v>
      </c>
      <c r="G2096" s="35">
        <v>1210</v>
      </c>
    </row>
    <row r="2097" spans="1:7" x14ac:dyDescent="0.25">
      <c r="A2097">
        <v>20220916</v>
      </c>
      <c r="B2097" t="s">
        <v>772</v>
      </c>
      <c r="C2097" t="s">
        <v>215</v>
      </c>
      <c r="D2097" t="s">
        <v>259</v>
      </c>
      <c r="E2097" s="35">
        <v>0.22900000000000001</v>
      </c>
      <c r="F2097" s="35">
        <v>0.29799999999999999</v>
      </c>
      <c r="G2097" s="35">
        <v>930</v>
      </c>
    </row>
    <row r="2098" spans="1:7" x14ac:dyDescent="0.25">
      <c r="A2098">
        <v>20220916</v>
      </c>
      <c r="B2098" t="s">
        <v>772</v>
      </c>
      <c r="C2098" t="s">
        <v>215</v>
      </c>
      <c r="D2098" t="s">
        <v>266</v>
      </c>
      <c r="E2098" s="35">
        <v>0.22900000000000001</v>
      </c>
      <c r="F2098" s="35">
        <v>0.29799999999999999</v>
      </c>
      <c r="G2098" s="35">
        <v>800</v>
      </c>
    </row>
    <row r="2099" spans="1:7" x14ac:dyDescent="0.25">
      <c r="A2099">
        <v>20220916</v>
      </c>
      <c r="B2099" t="s">
        <v>772</v>
      </c>
      <c r="C2099" t="s">
        <v>215</v>
      </c>
      <c r="D2099" t="s">
        <v>274</v>
      </c>
      <c r="E2099" s="35">
        <v>0.22900000000000001</v>
      </c>
      <c r="F2099" s="35">
        <v>0.29799999999999999</v>
      </c>
      <c r="G2099" s="35">
        <v>680</v>
      </c>
    </row>
    <row r="2100" spans="1:7" x14ac:dyDescent="0.25">
      <c r="A2100">
        <v>20220916</v>
      </c>
      <c r="B2100" t="s">
        <v>772</v>
      </c>
      <c r="C2100" t="s">
        <v>215</v>
      </c>
      <c r="D2100" t="s">
        <v>280</v>
      </c>
      <c r="E2100" s="35">
        <v>0.22900000000000001</v>
      </c>
      <c r="F2100" s="35">
        <v>0.29799999999999999</v>
      </c>
      <c r="G2100" s="35">
        <v>560</v>
      </c>
    </row>
    <row r="2101" spans="1:7" x14ac:dyDescent="0.25">
      <c r="A2101">
        <v>20220916</v>
      </c>
      <c r="B2101" t="s">
        <v>772</v>
      </c>
      <c r="C2101" t="s">
        <v>215</v>
      </c>
      <c r="D2101" t="s">
        <v>286</v>
      </c>
      <c r="E2101" s="35">
        <v>0.22900000000000001</v>
      </c>
      <c r="F2101" s="35">
        <v>0.29799999999999999</v>
      </c>
      <c r="G2101" s="35">
        <v>450</v>
      </c>
    </row>
    <row r="2102" spans="1:7" x14ac:dyDescent="0.25">
      <c r="A2102">
        <v>20220916</v>
      </c>
      <c r="B2102" t="s">
        <v>772</v>
      </c>
      <c r="C2102" t="s">
        <v>215</v>
      </c>
      <c r="D2102" t="s">
        <v>290</v>
      </c>
      <c r="E2102" s="35">
        <v>0.22900000000000001</v>
      </c>
      <c r="F2102" s="35">
        <v>0.29799999999999999</v>
      </c>
      <c r="G2102" s="35">
        <v>350</v>
      </c>
    </row>
    <row r="2103" spans="1:7" x14ac:dyDescent="0.25">
      <c r="A2103">
        <v>20220916</v>
      </c>
      <c r="B2103" t="s">
        <v>772</v>
      </c>
      <c r="C2103" t="s">
        <v>250</v>
      </c>
      <c r="D2103" t="s">
        <v>187</v>
      </c>
      <c r="E2103" s="35">
        <v>0.22900000000000001</v>
      </c>
      <c r="F2103" s="35">
        <v>0.29799999999999999</v>
      </c>
      <c r="G2103" s="35">
        <v>1410</v>
      </c>
    </row>
    <row r="2104" spans="1:7" x14ac:dyDescent="0.25">
      <c r="A2104">
        <v>20220916</v>
      </c>
      <c r="B2104" t="s">
        <v>772</v>
      </c>
      <c r="C2104" t="s">
        <v>250</v>
      </c>
      <c r="D2104" t="s">
        <v>214</v>
      </c>
      <c r="E2104" s="35">
        <v>0.22900000000000001</v>
      </c>
      <c r="F2104" s="35">
        <v>0.29799999999999999</v>
      </c>
      <c r="G2104" s="35">
        <v>1410</v>
      </c>
    </row>
    <row r="2105" spans="1:7" x14ac:dyDescent="0.25">
      <c r="A2105">
        <v>20220916</v>
      </c>
      <c r="B2105" t="s">
        <v>772</v>
      </c>
      <c r="C2105" t="s">
        <v>250</v>
      </c>
      <c r="D2105" t="s">
        <v>234</v>
      </c>
      <c r="E2105" s="35">
        <v>0.22900000000000001</v>
      </c>
      <c r="F2105" s="35">
        <v>0.29799999999999999</v>
      </c>
      <c r="G2105" s="35">
        <v>1410</v>
      </c>
    </row>
    <row r="2106" spans="1:7" x14ac:dyDescent="0.25">
      <c r="A2106">
        <v>20220916</v>
      </c>
      <c r="B2106" t="s">
        <v>772</v>
      </c>
      <c r="C2106" t="s">
        <v>250</v>
      </c>
      <c r="D2106" t="s">
        <v>243</v>
      </c>
      <c r="E2106" s="35">
        <v>0.22900000000000001</v>
      </c>
      <c r="F2106" s="35">
        <v>0.29799999999999999</v>
      </c>
      <c r="G2106" s="35">
        <v>1210</v>
      </c>
    </row>
    <row r="2107" spans="1:7" x14ac:dyDescent="0.25">
      <c r="A2107">
        <v>20220916</v>
      </c>
      <c r="B2107" t="s">
        <v>772</v>
      </c>
      <c r="C2107" t="s">
        <v>250</v>
      </c>
      <c r="D2107" t="s">
        <v>251</v>
      </c>
      <c r="E2107" s="35">
        <v>0.22900000000000001</v>
      </c>
      <c r="F2107" s="35">
        <v>0.29799999999999999</v>
      </c>
      <c r="G2107" s="35">
        <v>1210</v>
      </c>
    </row>
    <row r="2108" spans="1:7" x14ac:dyDescent="0.25">
      <c r="A2108">
        <v>20220916</v>
      </c>
      <c r="B2108" t="s">
        <v>772</v>
      </c>
      <c r="C2108" t="s">
        <v>250</v>
      </c>
      <c r="D2108" t="s">
        <v>259</v>
      </c>
      <c r="E2108" s="35">
        <v>0.22900000000000001</v>
      </c>
      <c r="F2108" s="35">
        <v>0.29799999999999999</v>
      </c>
      <c r="G2108" s="35">
        <v>930</v>
      </c>
    </row>
    <row r="2109" spans="1:7" x14ac:dyDescent="0.25">
      <c r="A2109">
        <v>20220916</v>
      </c>
      <c r="B2109" t="s">
        <v>772</v>
      </c>
      <c r="C2109" t="s">
        <v>250</v>
      </c>
      <c r="D2109" t="s">
        <v>266</v>
      </c>
      <c r="E2109" s="35">
        <v>0.22900000000000001</v>
      </c>
      <c r="F2109" s="35">
        <v>0.29799999999999999</v>
      </c>
      <c r="G2109" s="35">
        <v>800</v>
      </c>
    </row>
    <row r="2110" spans="1:7" x14ac:dyDescent="0.25">
      <c r="A2110">
        <v>20220916</v>
      </c>
      <c r="B2110" t="s">
        <v>772</v>
      </c>
      <c r="C2110" t="s">
        <v>250</v>
      </c>
      <c r="D2110" t="s">
        <v>274</v>
      </c>
      <c r="E2110" s="35">
        <v>0.22900000000000001</v>
      </c>
      <c r="F2110" s="35">
        <v>0.29799999999999999</v>
      </c>
      <c r="G2110" s="35">
        <v>680</v>
      </c>
    </row>
    <row r="2111" spans="1:7" x14ac:dyDescent="0.25">
      <c r="A2111">
        <v>20220916</v>
      </c>
      <c r="B2111" t="s">
        <v>772</v>
      </c>
      <c r="C2111" t="s">
        <v>250</v>
      </c>
      <c r="D2111" t="s">
        <v>280</v>
      </c>
      <c r="E2111" s="35">
        <v>0.22900000000000001</v>
      </c>
      <c r="F2111" s="35">
        <v>0.29799999999999999</v>
      </c>
      <c r="G2111" s="35">
        <v>560</v>
      </c>
    </row>
    <row r="2112" spans="1:7" x14ac:dyDescent="0.25">
      <c r="A2112">
        <v>20220916</v>
      </c>
      <c r="B2112" t="s">
        <v>772</v>
      </c>
      <c r="C2112" t="s">
        <v>250</v>
      </c>
      <c r="D2112" t="s">
        <v>286</v>
      </c>
      <c r="E2112" s="35">
        <v>0.22900000000000001</v>
      </c>
      <c r="F2112" s="35">
        <v>0.29799999999999999</v>
      </c>
      <c r="G2112" s="35">
        <v>450</v>
      </c>
    </row>
    <row r="2113" spans="1:7" x14ac:dyDescent="0.25">
      <c r="A2113">
        <v>20220916</v>
      </c>
      <c r="B2113" t="s">
        <v>772</v>
      </c>
      <c r="C2113" t="s">
        <v>250</v>
      </c>
      <c r="D2113" t="s">
        <v>290</v>
      </c>
      <c r="E2113" s="35">
        <v>0.22900000000000001</v>
      </c>
      <c r="F2113" s="35">
        <v>0.29799999999999999</v>
      </c>
      <c r="G2113" s="35">
        <v>350</v>
      </c>
    </row>
    <row r="2114" spans="1:7" x14ac:dyDescent="0.25">
      <c r="A2114">
        <v>20220916</v>
      </c>
      <c r="B2114" t="s">
        <v>772</v>
      </c>
      <c r="C2114" t="s">
        <v>258</v>
      </c>
      <c r="D2114" t="s">
        <v>187</v>
      </c>
      <c r="E2114" s="35">
        <v>0.22900000000000001</v>
      </c>
      <c r="F2114" s="35">
        <v>0.29799999999999999</v>
      </c>
      <c r="G2114" s="35">
        <v>1180</v>
      </c>
    </row>
    <row r="2115" spans="1:7" x14ac:dyDescent="0.25">
      <c r="A2115">
        <v>20220916</v>
      </c>
      <c r="B2115" t="s">
        <v>772</v>
      </c>
      <c r="C2115" t="s">
        <v>258</v>
      </c>
      <c r="D2115" t="s">
        <v>214</v>
      </c>
      <c r="E2115" s="35">
        <v>0.22900000000000001</v>
      </c>
      <c r="F2115" s="35">
        <v>0.29799999999999999</v>
      </c>
      <c r="G2115" s="35">
        <v>1180</v>
      </c>
    </row>
    <row r="2116" spans="1:7" x14ac:dyDescent="0.25">
      <c r="A2116">
        <v>20220916</v>
      </c>
      <c r="B2116" t="s">
        <v>772</v>
      </c>
      <c r="C2116" t="s">
        <v>258</v>
      </c>
      <c r="D2116" t="s">
        <v>234</v>
      </c>
      <c r="E2116" s="35">
        <v>0.22900000000000001</v>
      </c>
      <c r="F2116" s="35">
        <v>0.29799999999999999</v>
      </c>
      <c r="G2116" s="35">
        <v>1180</v>
      </c>
    </row>
    <row r="2117" spans="1:7" x14ac:dyDescent="0.25">
      <c r="A2117">
        <v>20220916</v>
      </c>
      <c r="B2117" t="s">
        <v>772</v>
      </c>
      <c r="C2117" t="s">
        <v>258</v>
      </c>
      <c r="D2117" t="s">
        <v>243</v>
      </c>
      <c r="E2117" s="35">
        <v>0.22900000000000001</v>
      </c>
      <c r="F2117" s="35">
        <v>0.29799999999999999</v>
      </c>
      <c r="G2117" s="35">
        <v>990</v>
      </c>
    </row>
    <row r="2118" spans="1:7" x14ac:dyDescent="0.25">
      <c r="A2118">
        <v>20220916</v>
      </c>
      <c r="B2118" t="s">
        <v>772</v>
      </c>
      <c r="C2118" t="s">
        <v>258</v>
      </c>
      <c r="D2118" t="s">
        <v>251</v>
      </c>
      <c r="E2118" s="35">
        <v>0.22900000000000001</v>
      </c>
      <c r="F2118" s="35">
        <v>0.29799999999999999</v>
      </c>
      <c r="G2118" s="35">
        <v>990</v>
      </c>
    </row>
    <row r="2119" spans="1:7" x14ac:dyDescent="0.25">
      <c r="A2119">
        <v>20220916</v>
      </c>
      <c r="B2119" t="s">
        <v>772</v>
      </c>
      <c r="C2119" t="s">
        <v>258</v>
      </c>
      <c r="D2119" t="s">
        <v>259</v>
      </c>
      <c r="E2119" s="35">
        <v>0.22900000000000001</v>
      </c>
      <c r="F2119" s="35">
        <v>0.29799999999999999</v>
      </c>
      <c r="G2119" s="35">
        <v>780</v>
      </c>
    </row>
    <row r="2120" spans="1:7" x14ac:dyDescent="0.25">
      <c r="A2120">
        <v>20220916</v>
      </c>
      <c r="B2120" t="s">
        <v>772</v>
      </c>
      <c r="C2120" t="s">
        <v>258</v>
      </c>
      <c r="D2120" t="s">
        <v>266</v>
      </c>
      <c r="E2120" s="35">
        <v>0.22900000000000001</v>
      </c>
      <c r="F2120" s="35">
        <v>0.29799999999999999</v>
      </c>
      <c r="G2120" s="35">
        <v>680</v>
      </c>
    </row>
    <row r="2121" spans="1:7" x14ac:dyDescent="0.25">
      <c r="A2121">
        <v>20220916</v>
      </c>
      <c r="B2121" t="s">
        <v>772</v>
      </c>
      <c r="C2121" t="s">
        <v>258</v>
      </c>
      <c r="D2121" t="s">
        <v>274</v>
      </c>
      <c r="E2121" s="35">
        <v>0.22900000000000001</v>
      </c>
      <c r="F2121" s="35">
        <v>0.29799999999999999</v>
      </c>
      <c r="G2121" s="35">
        <v>590</v>
      </c>
    </row>
    <row r="2122" spans="1:7" x14ac:dyDescent="0.25">
      <c r="A2122">
        <v>20220916</v>
      </c>
      <c r="B2122" t="s">
        <v>772</v>
      </c>
      <c r="C2122" t="s">
        <v>258</v>
      </c>
      <c r="D2122" t="s">
        <v>280</v>
      </c>
      <c r="E2122" s="35">
        <v>0.22900000000000001</v>
      </c>
      <c r="F2122" s="35">
        <v>0.29799999999999999</v>
      </c>
      <c r="G2122" s="35">
        <v>490</v>
      </c>
    </row>
    <row r="2123" spans="1:7" x14ac:dyDescent="0.25">
      <c r="A2123">
        <v>20220916</v>
      </c>
      <c r="B2123" t="s">
        <v>772</v>
      </c>
      <c r="C2123" t="s">
        <v>258</v>
      </c>
      <c r="D2123" t="s">
        <v>286</v>
      </c>
      <c r="E2123" s="35">
        <v>0.22900000000000001</v>
      </c>
      <c r="F2123" s="35">
        <v>0.29799999999999999</v>
      </c>
      <c r="G2123" s="35">
        <v>390</v>
      </c>
    </row>
    <row r="2124" spans="1:7" x14ac:dyDescent="0.25">
      <c r="A2124">
        <v>20220916</v>
      </c>
      <c r="B2124" t="s">
        <v>772</v>
      </c>
      <c r="C2124" t="s">
        <v>258</v>
      </c>
      <c r="D2124" t="s">
        <v>290</v>
      </c>
      <c r="E2124" s="35">
        <v>0.22900000000000001</v>
      </c>
      <c r="F2124" s="35">
        <v>0.29799999999999999</v>
      </c>
      <c r="G2124" s="35">
        <v>300</v>
      </c>
    </row>
    <row r="2125" spans="1:7" x14ac:dyDescent="0.25">
      <c r="A2125">
        <v>20220916</v>
      </c>
      <c r="B2125" t="s">
        <v>772</v>
      </c>
      <c r="C2125" t="s">
        <v>265</v>
      </c>
      <c r="D2125" t="s">
        <v>187</v>
      </c>
      <c r="E2125" s="35">
        <v>0.22900000000000001</v>
      </c>
      <c r="F2125" s="35">
        <v>0.29799999999999999</v>
      </c>
      <c r="G2125" s="35">
        <v>1180</v>
      </c>
    </row>
    <row r="2126" spans="1:7" x14ac:dyDescent="0.25">
      <c r="A2126">
        <v>20220916</v>
      </c>
      <c r="B2126" t="s">
        <v>772</v>
      </c>
      <c r="C2126" t="s">
        <v>265</v>
      </c>
      <c r="D2126" t="s">
        <v>214</v>
      </c>
      <c r="E2126" s="35">
        <v>0.22900000000000001</v>
      </c>
      <c r="F2126" s="35">
        <v>0.29799999999999999</v>
      </c>
      <c r="G2126" s="35">
        <v>1180</v>
      </c>
    </row>
    <row r="2127" spans="1:7" x14ac:dyDescent="0.25">
      <c r="A2127">
        <v>20220916</v>
      </c>
      <c r="B2127" t="s">
        <v>772</v>
      </c>
      <c r="C2127" t="s">
        <v>265</v>
      </c>
      <c r="D2127" t="s">
        <v>234</v>
      </c>
      <c r="E2127" s="35">
        <v>0.22900000000000001</v>
      </c>
      <c r="F2127" s="35">
        <v>0.29799999999999999</v>
      </c>
      <c r="G2127" s="35">
        <v>1180</v>
      </c>
    </row>
    <row r="2128" spans="1:7" x14ac:dyDescent="0.25">
      <c r="A2128">
        <v>20220916</v>
      </c>
      <c r="B2128" t="s">
        <v>772</v>
      </c>
      <c r="C2128" t="s">
        <v>265</v>
      </c>
      <c r="D2128" t="s">
        <v>243</v>
      </c>
      <c r="E2128" s="35">
        <v>0.22900000000000001</v>
      </c>
      <c r="F2128" s="35">
        <v>0.29799999999999999</v>
      </c>
      <c r="G2128" s="35">
        <v>990</v>
      </c>
    </row>
    <row r="2129" spans="1:7" x14ac:dyDescent="0.25">
      <c r="A2129">
        <v>20220916</v>
      </c>
      <c r="B2129" t="s">
        <v>772</v>
      </c>
      <c r="C2129" t="s">
        <v>265</v>
      </c>
      <c r="D2129" t="s">
        <v>251</v>
      </c>
      <c r="E2129" s="35">
        <v>0.22900000000000001</v>
      </c>
      <c r="F2129" s="35">
        <v>0.29799999999999999</v>
      </c>
      <c r="G2129" s="35">
        <v>990</v>
      </c>
    </row>
    <row r="2130" spans="1:7" x14ac:dyDescent="0.25">
      <c r="A2130">
        <v>20220916</v>
      </c>
      <c r="B2130" t="s">
        <v>772</v>
      </c>
      <c r="C2130" t="s">
        <v>265</v>
      </c>
      <c r="D2130" t="s">
        <v>259</v>
      </c>
      <c r="E2130" s="35">
        <v>0.22900000000000001</v>
      </c>
      <c r="F2130" s="35">
        <v>0.29799999999999999</v>
      </c>
      <c r="G2130" s="35">
        <v>780</v>
      </c>
    </row>
    <row r="2131" spans="1:7" x14ac:dyDescent="0.25">
      <c r="A2131">
        <v>20220916</v>
      </c>
      <c r="B2131" t="s">
        <v>772</v>
      </c>
      <c r="C2131" t="s">
        <v>265</v>
      </c>
      <c r="D2131" t="s">
        <v>266</v>
      </c>
      <c r="E2131" s="35">
        <v>0.22900000000000001</v>
      </c>
      <c r="F2131" s="35">
        <v>0.29799999999999999</v>
      </c>
      <c r="G2131" s="35">
        <v>680</v>
      </c>
    </row>
    <row r="2132" spans="1:7" x14ac:dyDescent="0.25">
      <c r="A2132">
        <v>20220916</v>
      </c>
      <c r="B2132" t="s">
        <v>772</v>
      </c>
      <c r="C2132" t="s">
        <v>265</v>
      </c>
      <c r="D2132" t="s">
        <v>274</v>
      </c>
      <c r="E2132" s="35">
        <v>0.22900000000000001</v>
      </c>
      <c r="F2132" s="35">
        <v>0.29799999999999999</v>
      </c>
      <c r="G2132" s="35">
        <v>590</v>
      </c>
    </row>
    <row r="2133" spans="1:7" x14ac:dyDescent="0.25">
      <c r="A2133">
        <v>20220916</v>
      </c>
      <c r="B2133" t="s">
        <v>772</v>
      </c>
      <c r="C2133" t="s">
        <v>265</v>
      </c>
      <c r="D2133" t="s">
        <v>280</v>
      </c>
      <c r="E2133" s="35">
        <v>0.22900000000000001</v>
      </c>
      <c r="F2133" s="35">
        <v>0.29799999999999999</v>
      </c>
      <c r="G2133" s="35">
        <v>490</v>
      </c>
    </row>
    <row r="2134" spans="1:7" x14ac:dyDescent="0.25">
      <c r="A2134">
        <v>20220916</v>
      </c>
      <c r="B2134" t="s">
        <v>772</v>
      </c>
      <c r="C2134" t="s">
        <v>265</v>
      </c>
      <c r="D2134" t="s">
        <v>286</v>
      </c>
      <c r="E2134" s="35">
        <v>0.22900000000000001</v>
      </c>
      <c r="F2134" s="35">
        <v>0.29799999999999999</v>
      </c>
      <c r="G2134" s="35">
        <v>390</v>
      </c>
    </row>
    <row r="2135" spans="1:7" x14ac:dyDescent="0.25">
      <c r="A2135">
        <v>20220916</v>
      </c>
      <c r="B2135" t="s">
        <v>772</v>
      </c>
      <c r="C2135" t="s">
        <v>265</v>
      </c>
      <c r="D2135" t="s">
        <v>290</v>
      </c>
      <c r="E2135" s="35">
        <v>0.22900000000000001</v>
      </c>
      <c r="F2135" s="35">
        <v>0.29799999999999999</v>
      </c>
      <c r="G2135" s="35">
        <v>300</v>
      </c>
    </row>
    <row r="2136" spans="1:7" x14ac:dyDescent="0.25">
      <c r="A2136">
        <v>20220916</v>
      </c>
      <c r="B2136" t="s">
        <v>772</v>
      </c>
      <c r="C2136" t="s">
        <v>273</v>
      </c>
      <c r="D2136" t="s">
        <v>187</v>
      </c>
      <c r="E2136" s="35">
        <v>0.22900000000000001</v>
      </c>
      <c r="F2136" s="35">
        <v>0.29799999999999999</v>
      </c>
      <c r="G2136" s="35">
        <v>940</v>
      </c>
    </row>
    <row r="2137" spans="1:7" x14ac:dyDescent="0.25">
      <c r="A2137">
        <v>20220916</v>
      </c>
      <c r="B2137" t="s">
        <v>772</v>
      </c>
      <c r="C2137" t="s">
        <v>273</v>
      </c>
      <c r="D2137" t="s">
        <v>214</v>
      </c>
      <c r="E2137" s="35">
        <v>0.22900000000000001</v>
      </c>
      <c r="F2137" s="35">
        <v>0.29799999999999999</v>
      </c>
      <c r="G2137" s="35">
        <v>940</v>
      </c>
    </row>
    <row r="2138" spans="1:7" x14ac:dyDescent="0.25">
      <c r="A2138">
        <v>20220916</v>
      </c>
      <c r="B2138" t="s">
        <v>772</v>
      </c>
      <c r="C2138" t="s">
        <v>273</v>
      </c>
      <c r="D2138" t="s">
        <v>234</v>
      </c>
      <c r="E2138" s="35">
        <v>0.22900000000000001</v>
      </c>
      <c r="F2138" s="35">
        <v>0.29799999999999999</v>
      </c>
      <c r="G2138" s="35">
        <v>940</v>
      </c>
    </row>
    <row r="2139" spans="1:7" x14ac:dyDescent="0.25">
      <c r="A2139">
        <v>20220916</v>
      </c>
      <c r="B2139" t="s">
        <v>772</v>
      </c>
      <c r="C2139" t="s">
        <v>273</v>
      </c>
      <c r="D2139" t="s">
        <v>243</v>
      </c>
      <c r="E2139" s="35">
        <v>0.22900000000000001</v>
      </c>
      <c r="F2139" s="35">
        <v>0.29799999999999999</v>
      </c>
      <c r="G2139" s="35">
        <v>810</v>
      </c>
    </row>
    <row r="2140" spans="1:7" x14ac:dyDescent="0.25">
      <c r="A2140">
        <v>20220916</v>
      </c>
      <c r="B2140" t="s">
        <v>772</v>
      </c>
      <c r="C2140" t="s">
        <v>273</v>
      </c>
      <c r="D2140" t="s">
        <v>251</v>
      </c>
      <c r="E2140" s="35">
        <v>0.22900000000000001</v>
      </c>
      <c r="F2140" s="35">
        <v>0.29799999999999999</v>
      </c>
      <c r="G2140" s="35">
        <v>810</v>
      </c>
    </row>
    <row r="2141" spans="1:7" x14ac:dyDescent="0.25">
      <c r="A2141">
        <v>20220916</v>
      </c>
      <c r="B2141" t="s">
        <v>772</v>
      </c>
      <c r="C2141" t="s">
        <v>273</v>
      </c>
      <c r="D2141" t="s">
        <v>259</v>
      </c>
      <c r="E2141" s="35">
        <v>0.22900000000000001</v>
      </c>
      <c r="F2141" s="35">
        <v>0.29799999999999999</v>
      </c>
      <c r="G2141" s="35">
        <v>660</v>
      </c>
    </row>
    <row r="2142" spans="1:7" x14ac:dyDescent="0.25">
      <c r="A2142">
        <v>20220916</v>
      </c>
      <c r="B2142" t="s">
        <v>772</v>
      </c>
      <c r="C2142" t="s">
        <v>273</v>
      </c>
      <c r="D2142" t="s">
        <v>266</v>
      </c>
      <c r="E2142" s="35">
        <v>0.22900000000000001</v>
      </c>
      <c r="F2142" s="35">
        <v>0.29799999999999999</v>
      </c>
      <c r="G2142" s="35">
        <v>580</v>
      </c>
    </row>
    <row r="2143" spans="1:7" x14ac:dyDescent="0.25">
      <c r="A2143">
        <v>20220916</v>
      </c>
      <c r="B2143" t="s">
        <v>772</v>
      </c>
      <c r="C2143" t="s">
        <v>273</v>
      </c>
      <c r="D2143" t="s">
        <v>274</v>
      </c>
      <c r="E2143" s="35">
        <v>0.22900000000000001</v>
      </c>
      <c r="F2143" s="35">
        <v>0.29799999999999999</v>
      </c>
      <c r="G2143" s="35">
        <v>510</v>
      </c>
    </row>
    <row r="2144" spans="1:7" x14ac:dyDescent="0.25">
      <c r="A2144">
        <v>20220916</v>
      </c>
      <c r="B2144" t="s">
        <v>772</v>
      </c>
      <c r="C2144" t="s">
        <v>273</v>
      </c>
      <c r="D2144" t="s">
        <v>280</v>
      </c>
      <c r="E2144" s="35">
        <v>0.22900000000000001</v>
      </c>
      <c r="F2144" s="35">
        <v>0.29799999999999999</v>
      </c>
      <c r="G2144" s="35">
        <v>390</v>
      </c>
    </row>
    <row r="2145" spans="1:7" x14ac:dyDescent="0.25">
      <c r="A2145">
        <v>20220916</v>
      </c>
      <c r="B2145" t="s">
        <v>772</v>
      </c>
      <c r="C2145" t="s">
        <v>273</v>
      </c>
      <c r="D2145" t="s">
        <v>286</v>
      </c>
      <c r="E2145" s="35">
        <v>0.22900000000000001</v>
      </c>
      <c r="F2145" s="35">
        <v>0.29799999999999999</v>
      </c>
      <c r="G2145" s="35">
        <v>310</v>
      </c>
    </row>
    <row r="2146" spans="1:7" x14ac:dyDescent="0.25">
      <c r="A2146">
        <v>20220916</v>
      </c>
      <c r="B2146" t="s">
        <v>772</v>
      </c>
      <c r="C2146" t="s">
        <v>273</v>
      </c>
      <c r="D2146" t="s">
        <v>290</v>
      </c>
      <c r="E2146" s="35">
        <v>0.22900000000000001</v>
      </c>
      <c r="F2146" s="35">
        <v>0.29799999999999999</v>
      </c>
      <c r="G2146" s="35">
        <v>230</v>
      </c>
    </row>
    <row r="2147" spans="1:7" x14ac:dyDescent="0.25">
      <c r="A2147">
        <v>20220916</v>
      </c>
      <c r="B2147" t="s">
        <v>772</v>
      </c>
      <c r="C2147" t="s">
        <v>279</v>
      </c>
      <c r="D2147" t="s">
        <v>187</v>
      </c>
      <c r="E2147" s="35">
        <v>0.22900000000000001</v>
      </c>
      <c r="F2147" s="35">
        <v>0.29799999999999999</v>
      </c>
      <c r="G2147" s="35">
        <v>940</v>
      </c>
    </row>
    <row r="2148" spans="1:7" x14ac:dyDescent="0.25">
      <c r="A2148">
        <v>20220916</v>
      </c>
      <c r="B2148" t="s">
        <v>772</v>
      </c>
      <c r="C2148" t="s">
        <v>279</v>
      </c>
      <c r="D2148" t="s">
        <v>214</v>
      </c>
      <c r="E2148" s="35">
        <v>0.22900000000000001</v>
      </c>
      <c r="F2148" s="35">
        <v>0.29799999999999999</v>
      </c>
      <c r="G2148" s="35">
        <v>940</v>
      </c>
    </row>
    <row r="2149" spans="1:7" x14ac:dyDescent="0.25">
      <c r="A2149">
        <v>20220916</v>
      </c>
      <c r="B2149" t="s">
        <v>772</v>
      </c>
      <c r="C2149" t="s">
        <v>279</v>
      </c>
      <c r="D2149" t="s">
        <v>234</v>
      </c>
      <c r="E2149" s="35">
        <v>0.22900000000000001</v>
      </c>
      <c r="F2149" s="35">
        <v>0.29799999999999999</v>
      </c>
      <c r="G2149" s="35">
        <v>940</v>
      </c>
    </row>
    <row r="2150" spans="1:7" x14ac:dyDescent="0.25">
      <c r="A2150">
        <v>20220916</v>
      </c>
      <c r="B2150" t="s">
        <v>772</v>
      </c>
      <c r="C2150" t="s">
        <v>279</v>
      </c>
      <c r="D2150" t="s">
        <v>243</v>
      </c>
      <c r="E2150" s="35">
        <v>0.22900000000000001</v>
      </c>
      <c r="F2150" s="35">
        <v>0.29799999999999999</v>
      </c>
      <c r="G2150" s="35">
        <v>810</v>
      </c>
    </row>
    <row r="2151" spans="1:7" x14ac:dyDescent="0.25">
      <c r="A2151">
        <v>20220916</v>
      </c>
      <c r="B2151" t="s">
        <v>772</v>
      </c>
      <c r="C2151" t="s">
        <v>279</v>
      </c>
      <c r="D2151" t="s">
        <v>251</v>
      </c>
      <c r="E2151" s="35">
        <v>0.22900000000000001</v>
      </c>
      <c r="F2151" s="35">
        <v>0.29799999999999999</v>
      </c>
      <c r="G2151" s="35">
        <v>810</v>
      </c>
    </row>
    <row r="2152" spans="1:7" x14ac:dyDescent="0.25">
      <c r="A2152">
        <v>20220916</v>
      </c>
      <c r="B2152" t="s">
        <v>772</v>
      </c>
      <c r="C2152" t="s">
        <v>279</v>
      </c>
      <c r="D2152" t="s">
        <v>259</v>
      </c>
      <c r="E2152" s="35">
        <v>0.22900000000000001</v>
      </c>
      <c r="F2152" s="35">
        <v>0.29799999999999999</v>
      </c>
      <c r="G2152" s="35">
        <v>660</v>
      </c>
    </row>
    <row r="2153" spans="1:7" x14ac:dyDescent="0.25">
      <c r="A2153">
        <v>20220916</v>
      </c>
      <c r="B2153" t="s">
        <v>772</v>
      </c>
      <c r="C2153" t="s">
        <v>279</v>
      </c>
      <c r="D2153" t="s">
        <v>266</v>
      </c>
      <c r="E2153" s="35">
        <v>0.22900000000000001</v>
      </c>
      <c r="F2153" s="35">
        <v>0.29799999999999999</v>
      </c>
      <c r="G2153" s="35">
        <v>580</v>
      </c>
    </row>
    <row r="2154" spans="1:7" x14ac:dyDescent="0.25">
      <c r="A2154">
        <v>20220916</v>
      </c>
      <c r="B2154" t="s">
        <v>772</v>
      </c>
      <c r="C2154" t="s">
        <v>279</v>
      </c>
      <c r="D2154" t="s">
        <v>274</v>
      </c>
      <c r="E2154" s="35">
        <v>0.22900000000000001</v>
      </c>
      <c r="F2154" s="35">
        <v>0.29799999999999999</v>
      </c>
      <c r="G2154" s="35">
        <v>510</v>
      </c>
    </row>
    <row r="2155" spans="1:7" x14ac:dyDescent="0.25">
      <c r="A2155">
        <v>20220916</v>
      </c>
      <c r="B2155" t="s">
        <v>772</v>
      </c>
      <c r="C2155" t="s">
        <v>279</v>
      </c>
      <c r="D2155" t="s">
        <v>280</v>
      </c>
      <c r="E2155" s="35">
        <v>0.22900000000000001</v>
      </c>
      <c r="F2155" s="35">
        <v>0.29799999999999999</v>
      </c>
      <c r="G2155" s="35">
        <v>390</v>
      </c>
    </row>
    <row r="2156" spans="1:7" x14ac:dyDescent="0.25">
      <c r="A2156">
        <v>20220916</v>
      </c>
      <c r="B2156" t="s">
        <v>772</v>
      </c>
      <c r="C2156" t="s">
        <v>279</v>
      </c>
      <c r="D2156" t="s">
        <v>286</v>
      </c>
      <c r="E2156" s="35">
        <v>0.22900000000000001</v>
      </c>
      <c r="F2156" s="35">
        <v>0.29799999999999999</v>
      </c>
      <c r="G2156" s="35">
        <v>310</v>
      </c>
    </row>
    <row r="2157" spans="1:7" x14ac:dyDescent="0.25">
      <c r="A2157">
        <v>20220916</v>
      </c>
      <c r="B2157" t="s">
        <v>772</v>
      </c>
      <c r="C2157" t="s">
        <v>279</v>
      </c>
      <c r="D2157" t="s">
        <v>290</v>
      </c>
      <c r="E2157" s="35">
        <v>0.22900000000000001</v>
      </c>
      <c r="F2157" s="35">
        <v>0.29799999999999999</v>
      </c>
      <c r="G2157" s="35">
        <v>230</v>
      </c>
    </row>
    <row r="2158" spans="1:7" x14ac:dyDescent="0.25">
      <c r="A2158">
        <v>20220916</v>
      </c>
      <c r="B2158" t="s">
        <v>772</v>
      </c>
      <c r="C2158" t="s">
        <v>285</v>
      </c>
      <c r="D2158" t="s">
        <v>187</v>
      </c>
      <c r="E2158" s="35">
        <v>0.22900000000000001</v>
      </c>
      <c r="F2158" s="35">
        <v>0.29799999999999999</v>
      </c>
      <c r="G2158" s="35">
        <v>780</v>
      </c>
    </row>
    <row r="2159" spans="1:7" x14ac:dyDescent="0.25">
      <c r="A2159">
        <v>20220916</v>
      </c>
      <c r="B2159" t="s">
        <v>772</v>
      </c>
      <c r="C2159" t="s">
        <v>285</v>
      </c>
      <c r="D2159" t="s">
        <v>214</v>
      </c>
      <c r="E2159" s="35">
        <v>0.22900000000000001</v>
      </c>
      <c r="F2159" s="35">
        <v>0.29799999999999999</v>
      </c>
      <c r="G2159" s="35">
        <v>780</v>
      </c>
    </row>
    <row r="2160" spans="1:7" x14ac:dyDescent="0.25">
      <c r="A2160">
        <v>20220916</v>
      </c>
      <c r="B2160" t="s">
        <v>772</v>
      </c>
      <c r="C2160" t="s">
        <v>285</v>
      </c>
      <c r="D2160" t="s">
        <v>234</v>
      </c>
      <c r="E2160" s="35">
        <v>0.22900000000000001</v>
      </c>
      <c r="F2160" s="35">
        <v>0.29799999999999999</v>
      </c>
      <c r="G2160" s="35">
        <v>780</v>
      </c>
    </row>
    <row r="2161" spans="1:7" x14ac:dyDescent="0.25">
      <c r="A2161">
        <v>20220916</v>
      </c>
      <c r="B2161" t="s">
        <v>772</v>
      </c>
      <c r="C2161" t="s">
        <v>285</v>
      </c>
      <c r="D2161" t="s">
        <v>243</v>
      </c>
      <c r="E2161" s="35">
        <v>0.22900000000000001</v>
      </c>
      <c r="F2161" s="35">
        <v>0.29799999999999999</v>
      </c>
      <c r="G2161" s="35">
        <v>660</v>
      </c>
    </row>
    <row r="2162" spans="1:7" x14ac:dyDescent="0.25">
      <c r="A2162">
        <v>20220916</v>
      </c>
      <c r="B2162" t="s">
        <v>772</v>
      </c>
      <c r="C2162" t="s">
        <v>285</v>
      </c>
      <c r="D2162" t="s">
        <v>251</v>
      </c>
      <c r="E2162" s="35">
        <v>0.22900000000000001</v>
      </c>
      <c r="F2162" s="35">
        <v>0.29799999999999999</v>
      </c>
      <c r="G2162" s="35">
        <v>660</v>
      </c>
    </row>
    <row r="2163" spans="1:7" x14ac:dyDescent="0.25">
      <c r="A2163">
        <v>20220916</v>
      </c>
      <c r="B2163" t="s">
        <v>772</v>
      </c>
      <c r="C2163" t="s">
        <v>285</v>
      </c>
      <c r="D2163" t="s">
        <v>259</v>
      </c>
      <c r="E2163" s="35">
        <v>0.22900000000000001</v>
      </c>
      <c r="F2163" s="35">
        <v>0.29799999999999999</v>
      </c>
      <c r="G2163" s="35">
        <v>550</v>
      </c>
    </row>
    <row r="2164" spans="1:7" x14ac:dyDescent="0.25">
      <c r="A2164">
        <v>20220916</v>
      </c>
      <c r="B2164" t="s">
        <v>772</v>
      </c>
      <c r="C2164" t="s">
        <v>285</v>
      </c>
      <c r="D2164" t="s">
        <v>266</v>
      </c>
      <c r="E2164" s="35">
        <v>0.22900000000000001</v>
      </c>
      <c r="F2164" s="35">
        <v>0.29799999999999999</v>
      </c>
      <c r="G2164" s="35">
        <v>480</v>
      </c>
    </row>
    <row r="2165" spans="1:7" x14ac:dyDescent="0.25">
      <c r="A2165">
        <v>20220916</v>
      </c>
      <c r="B2165" t="s">
        <v>772</v>
      </c>
      <c r="C2165" t="s">
        <v>285</v>
      </c>
      <c r="D2165" t="s">
        <v>274</v>
      </c>
      <c r="E2165" s="35">
        <v>0.22900000000000001</v>
      </c>
      <c r="F2165" s="35">
        <v>0.29799999999999999</v>
      </c>
      <c r="G2165" s="35">
        <v>420</v>
      </c>
    </row>
    <row r="2166" spans="1:7" x14ac:dyDescent="0.25">
      <c r="A2166">
        <v>20220916</v>
      </c>
      <c r="B2166" t="s">
        <v>772</v>
      </c>
      <c r="C2166" t="s">
        <v>285</v>
      </c>
      <c r="D2166" t="s">
        <v>280</v>
      </c>
      <c r="E2166" s="35">
        <v>0.22900000000000001</v>
      </c>
      <c r="F2166" s="35">
        <v>0.29799999999999999</v>
      </c>
      <c r="G2166" s="35">
        <v>310</v>
      </c>
    </row>
    <row r="2167" spans="1:7" x14ac:dyDescent="0.25">
      <c r="A2167">
        <v>20220916</v>
      </c>
      <c r="B2167" t="s">
        <v>772</v>
      </c>
      <c r="C2167" t="s">
        <v>285</v>
      </c>
      <c r="D2167" t="s">
        <v>286</v>
      </c>
      <c r="E2167" s="35">
        <v>0.22900000000000001</v>
      </c>
      <c r="F2167" s="35">
        <v>0.29799999999999999</v>
      </c>
      <c r="G2167" s="35">
        <v>240</v>
      </c>
    </row>
    <row r="2168" spans="1:7" x14ac:dyDescent="0.25">
      <c r="A2168">
        <v>20220916</v>
      </c>
      <c r="B2168" t="s">
        <v>772</v>
      </c>
      <c r="C2168" t="s">
        <v>285</v>
      </c>
      <c r="D2168" t="s">
        <v>290</v>
      </c>
      <c r="E2168" s="35">
        <v>0.22900000000000001</v>
      </c>
      <c r="F2168" s="35">
        <v>0.29799999999999999</v>
      </c>
      <c r="G2168" s="35">
        <v>170</v>
      </c>
    </row>
    <row r="2169" spans="1:7" x14ac:dyDescent="0.25">
      <c r="A2169">
        <v>20220916</v>
      </c>
      <c r="B2169" t="s">
        <v>772</v>
      </c>
      <c r="C2169" t="s">
        <v>749</v>
      </c>
      <c r="D2169" t="s">
        <v>187</v>
      </c>
      <c r="E2169" s="35">
        <v>0.22900000000000001</v>
      </c>
      <c r="F2169" s="35">
        <v>0.29799999999999999</v>
      </c>
      <c r="G2169" s="35">
        <v>780</v>
      </c>
    </row>
    <row r="2170" spans="1:7" x14ac:dyDescent="0.25">
      <c r="A2170">
        <v>20220916</v>
      </c>
      <c r="B2170" t="s">
        <v>772</v>
      </c>
      <c r="C2170" t="s">
        <v>749</v>
      </c>
      <c r="D2170" t="s">
        <v>214</v>
      </c>
      <c r="E2170" s="35">
        <v>0.22900000000000001</v>
      </c>
      <c r="F2170" s="35">
        <v>0.29799999999999999</v>
      </c>
      <c r="G2170" s="35">
        <v>780</v>
      </c>
    </row>
    <row r="2171" spans="1:7" x14ac:dyDescent="0.25">
      <c r="A2171">
        <v>20220916</v>
      </c>
      <c r="B2171" t="s">
        <v>772</v>
      </c>
      <c r="C2171" t="s">
        <v>749</v>
      </c>
      <c r="D2171" t="s">
        <v>234</v>
      </c>
      <c r="E2171" s="35">
        <v>0.22900000000000001</v>
      </c>
      <c r="F2171" s="35">
        <v>0.29799999999999999</v>
      </c>
      <c r="G2171" s="35">
        <v>780</v>
      </c>
    </row>
    <row r="2172" spans="1:7" x14ac:dyDescent="0.25">
      <c r="A2172">
        <v>20220916</v>
      </c>
      <c r="B2172" t="s">
        <v>772</v>
      </c>
      <c r="C2172" t="s">
        <v>749</v>
      </c>
      <c r="D2172" t="s">
        <v>243</v>
      </c>
      <c r="E2172" s="35">
        <v>0.22900000000000001</v>
      </c>
      <c r="F2172" s="35">
        <v>0.29799999999999999</v>
      </c>
      <c r="G2172" s="35">
        <v>660</v>
      </c>
    </row>
    <row r="2173" spans="1:7" x14ac:dyDescent="0.25">
      <c r="A2173">
        <v>20220916</v>
      </c>
      <c r="B2173" t="s">
        <v>772</v>
      </c>
      <c r="C2173" t="s">
        <v>749</v>
      </c>
      <c r="D2173" t="s">
        <v>251</v>
      </c>
      <c r="E2173" s="35">
        <v>0.22900000000000001</v>
      </c>
      <c r="F2173" s="35">
        <v>0.29799999999999999</v>
      </c>
      <c r="G2173" s="35">
        <v>660</v>
      </c>
    </row>
    <row r="2174" spans="1:7" x14ac:dyDescent="0.25">
      <c r="A2174">
        <v>20220916</v>
      </c>
      <c r="B2174" t="s">
        <v>772</v>
      </c>
      <c r="C2174" t="s">
        <v>749</v>
      </c>
      <c r="D2174" t="s">
        <v>259</v>
      </c>
      <c r="E2174" s="35">
        <v>0.22900000000000001</v>
      </c>
      <c r="F2174" s="35">
        <v>0.29799999999999999</v>
      </c>
      <c r="G2174" s="35">
        <v>550</v>
      </c>
    </row>
    <row r="2175" spans="1:7" x14ac:dyDescent="0.25">
      <c r="A2175">
        <v>20220916</v>
      </c>
      <c r="B2175" t="s">
        <v>772</v>
      </c>
      <c r="C2175" t="s">
        <v>749</v>
      </c>
      <c r="D2175" t="s">
        <v>266</v>
      </c>
      <c r="E2175" s="35">
        <v>0.22900000000000001</v>
      </c>
      <c r="F2175" s="35">
        <v>0.29799999999999999</v>
      </c>
      <c r="G2175" s="35">
        <v>480</v>
      </c>
    </row>
    <row r="2176" spans="1:7" x14ac:dyDescent="0.25">
      <c r="A2176">
        <v>20220916</v>
      </c>
      <c r="B2176" t="s">
        <v>772</v>
      </c>
      <c r="C2176" t="s">
        <v>749</v>
      </c>
      <c r="D2176" t="s">
        <v>274</v>
      </c>
      <c r="E2176" s="35">
        <v>0.22900000000000001</v>
      </c>
      <c r="F2176" s="35">
        <v>0.29799999999999999</v>
      </c>
      <c r="G2176" s="35">
        <v>420</v>
      </c>
    </row>
    <row r="2177" spans="1:7" x14ac:dyDescent="0.25">
      <c r="A2177">
        <v>20220916</v>
      </c>
      <c r="B2177" t="s">
        <v>772</v>
      </c>
      <c r="C2177" t="s">
        <v>749</v>
      </c>
      <c r="D2177" t="s">
        <v>280</v>
      </c>
      <c r="E2177" s="35">
        <v>0.22900000000000001</v>
      </c>
      <c r="F2177" s="35">
        <v>0.29799999999999999</v>
      </c>
      <c r="G2177" s="35">
        <v>310</v>
      </c>
    </row>
    <row r="2178" spans="1:7" x14ac:dyDescent="0.25">
      <c r="A2178">
        <v>20220916</v>
      </c>
      <c r="B2178" t="s">
        <v>772</v>
      </c>
      <c r="C2178" t="s">
        <v>749</v>
      </c>
      <c r="D2178" t="s">
        <v>286</v>
      </c>
      <c r="E2178" s="35">
        <v>0.22900000000000001</v>
      </c>
      <c r="F2178" s="35">
        <v>0.29799999999999999</v>
      </c>
      <c r="G2178" s="35">
        <v>240</v>
      </c>
    </row>
    <row r="2179" spans="1:7" x14ac:dyDescent="0.25">
      <c r="A2179">
        <v>20220916</v>
      </c>
      <c r="B2179" t="s">
        <v>772</v>
      </c>
      <c r="C2179" t="s">
        <v>749</v>
      </c>
      <c r="D2179" t="s">
        <v>290</v>
      </c>
      <c r="E2179" s="35">
        <v>0.22900000000000001</v>
      </c>
      <c r="F2179" s="35">
        <v>0.29799999999999999</v>
      </c>
      <c r="G2179" s="35">
        <v>170</v>
      </c>
    </row>
    <row r="2180" spans="1:7" x14ac:dyDescent="0.25">
      <c r="A2180">
        <v>20220916</v>
      </c>
      <c r="B2180" t="s">
        <v>772</v>
      </c>
      <c r="C2180" t="s">
        <v>186</v>
      </c>
      <c r="D2180" t="s">
        <v>187</v>
      </c>
      <c r="E2180" s="35">
        <v>0.29899999999999999</v>
      </c>
      <c r="F2180" s="35">
        <v>0.39800000000000002</v>
      </c>
      <c r="G2180" s="35">
        <v>2900</v>
      </c>
    </row>
    <row r="2181" spans="1:7" x14ac:dyDescent="0.25">
      <c r="A2181">
        <v>20220916</v>
      </c>
      <c r="B2181" t="s">
        <v>772</v>
      </c>
      <c r="C2181" t="s">
        <v>186</v>
      </c>
      <c r="D2181" t="s">
        <v>214</v>
      </c>
      <c r="E2181" s="35">
        <v>0.29899999999999999</v>
      </c>
      <c r="F2181" s="35">
        <v>0.39800000000000002</v>
      </c>
      <c r="G2181" s="35">
        <v>2500</v>
      </c>
    </row>
    <row r="2182" spans="1:7" x14ac:dyDescent="0.25">
      <c r="A2182">
        <v>20220916</v>
      </c>
      <c r="B2182" t="s">
        <v>772</v>
      </c>
      <c r="C2182" t="s">
        <v>186</v>
      </c>
      <c r="D2182" t="s">
        <v>234</v>
      </c>
      <c r="E2182" s="35">
        <v>0.29899999999999999</v>
      </c>
      <c r="F2182" s="35">
        <v>0.39800000000000002</v>
      </c>
      <c r="G2182" s="35">
        <v>2300</v>
      </c>
    </row>
    <row r="2183" spans="1:7" x14ac:dyDescent="0.25">
      <c r="A2183">
        <v>20220916</v>
      </c>
      <c r="B2183" t="s">
        <v>772</v>
      </c>
      <c r="C2183" t="s">
        <v>186</v>
      </c>
      <c r="D2183" t="s">
        <v>243</v>
      </c>
      <c r="E2183" s="35">
        <v>0.29899999999999999</v>
      </c>
      <c r="F2183" s="35">
        <v>0.39800000000000002</v>
      </c>
      <c r="G2183" s="35">
        <v>2100</v>
      </c>
    </row>
    <row r="2184" spans="1:7" x14ac:dyDescent="0.25">
      <c r="A2184">
        <v>20220916</v>
      </c>
      <c r="B2184" t="s">
        <v>772</v>
      </c>
      <c r="C2184" t="s">
        <v>186</v>
      </c>
      <c r="D2184" t="s">
        <v>251</v>
      </c>
      <c r="E2184" s="35">
        <v>0.29899999999999999</v>
      </c>
      <c r="F2184" s="35">
        <v>0.39800000000000002</v>
      </c>
      <c r="G2184" s="35">
        <v>1900</v>
      </c>
    </row>
    <row r="2185" spans="1:7" x14ac:dyDescent="0.25">
      <c r="A2185">
        <v>20220916</v>
      </c>
      <c r="B2185" t="s">
        <v>772</v>
      </c>
      <c r="C2185" t="s">
        <v>186</v>
      </c>
      <c r="D2185" t="s">
        <v>259</v>
      </c>
      <c r="E2185" s="35">
        <v>0.29899999999999999</v>
      </c>
      <c r="F2185" s="35">
        <v>0.39800000000000002</v>
      </c>
      <c r="G2185" s="35">
        <v>1700</v>
      </c>
    </row>
    <row r="2186" spans="1:7" x14ac:dyDescent="0.25">
      <c r="A2186">
        <v>20220916</v>
      </c>
      <c r="B2186" t="s">
        <v>772</v>
      </c>
      <c r="C2186" t="s">
        <v>186</v>
      </c>
      <c r="D2186" t="s">
        <v>266</v>
      </c>
      <c r="E2186" s="35">
        <v>0.29899999999999999</v>
      </c>
      <c r="F2186" s="35">
        <v>0.39800000000000002</v>
      </c>
      <c r="G2186" s="35">
        <v>1500</v>
      </c>
    </row>
    <row r="2187" spans="1:7" x14ac:dyDescent="0.25">
      <c r="A2187">
        <v>20220916</v>
      </c>
      <c r="B2187" t="s">
        <v>772</v>
      </c>
      <c r="C2187" t="s">
        <v>186</v>
      </c>
      <c r="D2187" t="s">
        <v>274</v>
      </c>
      <c r="E2187" s="35">
        <v>0.29899999999999999</v>
      </c>
      <c r="F2187" s="35">
        <v>0.39800000000000002</v>
      </c>
      <c r="G2187" s="35">
        <v>1300</v>
      </c>
    </row>
    <row r="2188" spans="1:7" x14ac:dyDescent="0.25">
      <c r="A2188">
        <v>20220916</v>
      </c>
      <c r="B2188" t="s">
        <v>772</v>
      </c>
      <c r="C2188" t="s">
        <v>186</v>
      </c>
      <c r="D2188" t="s">
        <v>280</v>
      </c>
      <c r="E2188" s="35">
        <v>0.29899999999999999</v>
      </c>
      <c r="F2188" s="35">
        <v>0.39800000000000002</v>
      </c>
      <c r="G2188" s="35">
        <v>1000</v>
      </c>
    </row>
    <row r="2189" spans="1:7" x14ac:dyDescent="0.25">
      <c r="A2189">
        <v>20220916</v>
      </c>
      <c r="B2189" t="s">
        <v>772</v>
      </c>
      <c r="C2189" t="s">
        <v>186</v>
      </c>
      <c r="D2189" t="s">
        <v>286</v>
      </c>
      <c r="E2189" s="35">
        <v>0.29899999999999999</v>
      </c>
      <c r="F2189" s="35">
        <v>0.39800000000000002</v>
      </c>
      <c r="G2189" s="35">
        <v>800</v>
      </c>
    </row>
    <row r="2190" spans="1:7" x14ac:dyDescent="0.25">
      <c r="A2190">
        <v>20220916</v>
      </c>
      <c r="B2190" t="s">
        <v>772</v>
      </c>
      <c r="C2190" t="s">
        <v>186</v>
      </c>
      <c r="D2190" t="s">
        <v>290</v>
      </c>
      <c r="E2190" s="35">
        <v>0.29899999999999999</v>
      </c>
      <c r="F2190" s="35">
        <v>0.39800000000000002</v>
      </c>
      <c r="G2190" s="35">
        <v>600</v>
      </c>
    </row>
    <row r="2191" spans="1:7" x14ac:dyDescent="0.25">
      <c r="A2191">
        <v>20220916</v>
      </c>
      <c r="B2191" t="s">
        <v>772</v>
      </c>
      <c r="C2191" t="s">
        <v>213</v>
      </c>
      <c r="D2191" t="s">
        <v>187</v>
      </c>
      <c r="E2191" s="35">
        <v>0.29899999999999999</v>
      </c>
      <c r="F2191" s="35">
        <v>0.39800000000000002</v>
      </c>
      <c r="G2191" s="35">
        <v>2500</v>
      </c>
    </row>
    <row r="2192" spans="1:7" x14ac:dyDescent="0.25">
      <c r="A2192">
        <v>20220916</v>
      </c>
      <c r="B2192" t="s">
        <v>772</v>
      </c>
      <c r="C2192" t="s">
        <v>213</v>
      </c>
      <c r="D2192" t="s">
        <v>214</v>
      </c>
      <c r="E2192" s="35">
        <v>0.29899999999999999</v>
      </c>
      <c r="F2192" s="35">
        <v>0.39800000000000002</v>
      </c>
      <c r="G2192" s="35">
        <v>2300</v>
      </c>
    </row>
    <row r="2193" spans="1:7" x14ac:dyDescent="0.25">
      <c r="A2193">
        <v>20220916</v>
      </c>
      <c r="B2193" t="s">
        <v>772</v>
      </c>
      <c r="C2193" t="s">
        <v>213</v>
      </c>
      <c r="D2193" t="s">
        <v>234</v>
      </c>
      <c r="E2193" s="35">
        <v>0.29899999999999999</v>
      </c>
      <c r="F2193" s="35">
        <v>0.39800000000000002</v>
      </c>
      <c r="G2193" s="35">
        <v>2100</v>
      </c>
    </row>
    <row r="2194" spans="1:7" x14ac:dyDescent="0.25">
      <c r="A2194">
        <v>20220916</v>
      </c>
      <c r="B2194" t="s">
        <v>772</v>
      </c>
      <c r="C2194" t="s">
        <v>213</v>
      </c>
      <c r="D2194" t="s">
        <v>243</v>
      </c>
      <c r="E2194" s="35">
        <v>0.29899999999999999</v>
      </c>
      <c r="F2194" s="35">
        <v>0.39800000000000002</v>
      </c>
      <c r="G2194" s="35">
        <v>2000</v>
      </c>
    </row>
    <row r="2195" spans="1:7" x14ac:dyDescent="0.25">
      <c r="A2195">
        <v>20220916</v>
      </c>
      <c r="B2195" t="s">
        <v>772</v>
      </c>
      <c r="C2195" t="s">
        <v>213</v>
      </c>
      <c r="D2195" t="s">
        <v>251</v>
      </c>
      <c r="E2195" s="35">
        <v>0.29899999999999999</v>
      </c>
      <c r="F2195" s="35">
        <v>0.39800000000000002</v>
      </c>
      <c r="G2195" s="35">
        <v>1800</v>
      </c>
    </row>
    <row r="2196" spans="1:7" x14ac:dyDescent="0.25">
      <c r="A2196">
        <v>20220916</v>
      </c>
      <c r="B2196" t="s">
        <v>772</v>
      </c>
      <c r="C2196" t="s">
        <v>213</v>
      </c>
      <c r="D2196" t="s">
        <v>259</v>
      </c>
      <c r="E2196" s="35">
        <v>0.29899999999999999</v>
      </c>
      <c r="F2196" s="35">
        <v>0.39800000000000002</v>
      </c>
      <c r="G2196" s="35">
        <v>1600</v>
      </c>
    </row>
    <row r="2197" spans="1:7" x14ac:dyDescent="0.25">
      <c r="A2197">
        <v>20220916</v>
      </c>
      <c r="B2197" t="s">
        <v>772</v>
      </c>
      <c r="C2197" t="s">
        <v>213</v>
      </c>
      <c r="D2197" t="s">
        <v>266</v>
      </c>
      <c r="E2197" s="35">
        <v>0.29899999999999999</v>
      </c>
      <c r="F2197" s="35">
        <v>0.39800000000000002</v>
      </c>
      <c r="G2197" s="35">
        <v>1400</v>
      </c>
    </row>
    <row r="2198" spans="1:7" x14ac:dyDescent="0.25">
      <c r="A2198">
        <v>20220916</v>
      </c>
      <c r="B2198" t="s">
        <v>772</v>
      </c>
      <c r="C2198" t="s">
        <v>213</v>
      </c>
      <c r="D2198" t="s">
        <v>274</v>
      </c>
      <c r="E2198" s="35">
        <v>0.29899999999999999</v>
      </c>
      <c r="F2198" s="35">
        <v>0.39800000000000002</v>
      </c>
      <c r="G2198" s="35">
        <v>1200</v>
      </c>
    </row>
    <row r="2199" spans="1:7" x14ac:dyDescent="0.25">
      <c r="A2199">
        <v>20220916</v>
      </c>
      <c r="B2199" t="s">
        <v>772</v>
      </c>
      <c r="C2199" t="s">
        <v>213</v>
      </c>
      <c r="D2199" t="s">
        <v>280</v>
      </c>
      <c r="E2199" s="35">
        <v>0.29899999999999999</v>
      </c>
      <c r="F2199" s="35">
        <v>0.39800000000000002</v>
      </c>
      <c r="G2199" s="35">
        <v>900</v>
      </c>
    </row>
    <row r="2200" spans="1:7" x14ac:dyDescent="0.25">
      <c r="A2200">
        <v>20220916</v>
      </c>
      <c r="B2200" t="s">
        <v>772</v>
      </c>
      <c r="C2200" t="s">
        <v>213</v>
      </c>
      <c r="D2200" t="s">
        <v>286</v>
      </c>
      <c r="E2200" s="35">
        <v>0.29899999999999999</v>
      </c>
      <c r="F2200" s="35">
        <v>0.39800000000000002</v>
      </c>
      <c r="G2200" s="35">
        <v>800</v>
      </c>
    </row>
    <row r="2201" spans="1:7" x14ac:dyDescent="0.25">
      <c r="A2201">
        <v>20220916</v>
      </c>
      <c r="B2201" t="s">
        <v>772</v>
      </c>
      <c r="C2201" t="s">
        <v>213</v>
      </c>
      <c r="D2201" t="s">
        <v>290</v>
      </c>
      <c r="E2201" s="35">
        <v>0.29899999999999999</v>
      </c>
      <c r="F2201" s="35">
        <v>0.39800000000000002</v>
      </c>
      <c r="G2201" s="35">
        <v>500</v>
      </c>
    </row>
    <row r="2202" spans="1:7" x14ac:dyDescent="0.25">
      <c r="A2202">
        <v>20220916</v>
      </c>
      <c r="B2202" t="s">
        <v>772</v>
      </c>
      <c r="C2202" t="s">
        <v>233</v>
      </c>
      <c r="D2202" t="s">
        <v>187</v>
      </c>
      <c r="E2202" s="35">
        <v>0.29899999999999999</v>
      </c>
      <c r="F2202" s="35">
        <v>0.39800000000000002</v>
      </c>
      <c r="G2202" s="35">
        <v>2300</v>
      </c>
    </row>
    <row r="2203" spans="1:7" x14ac:dyDescent="0.25">
      <c r="A2203">
        <v>20220916</v>
      </c>
      <c r="B2203" t="s">
        <v>772</v>
      </c>
      <c r="C2203" t="s">
        <v>233</v>
      </c>
      <c r="D2203" t="s">
        <v>214</v>
      </c>
      <c r="E2203" s="35">
        <v>0.29899999999999999</v>
      </c>
      <c r="F2203" s="35">
        <v>0.39800000000000002</v>
      </c>
      <c r="G2203" s="35">
        <v>2100</v>
      </c>
    </row>
    <row r="2204" spans="1:7" x14ac:dyDescent="0.25">
      <c r="A2204">
        <v>20220916</v>
      </c>
      <c r="B2204" t="s">
        <v>772</v>
      </c>
      <c r="C2204" t="s">
        <v>233</v>
      </c>
      <c r="D2204" t="s">
        <v>234</v>
      </c>
      <c r="E2204" s="35">
        <v>0.29899999999999999</v>
      </c>
      <c r="F2204" s="35">
        <v>0.39800000000000002</v>
      </c>
      <c r="G2204" s="35">
        <v>2000</v>
      </c>
    </row>
    <row r="2205" spans="1:7" x14ac:dyDescent="0.25">
      <c r="A2205">
        <v>20220916</v>
      </c>
      <c r="B2205" t="s">
        <v>772</v>
      </c>
      <c r="C2205" t="s">
        <v>233</v>
      </c>
      <c r="D2205" t="s">
        <v>243</v>
      </c>
      <c r="E2205" s="35">
        <v>0.29899999999999999</v>
      </c>
      <c r="F2205" s="35">
        <v>0.39800000000000002</v>
      </c>
      <c r="G2205" s="35">
        <v>1900</v>
      </c>
    </row>
    <row r="2206" spans="1:7" x14ac:dyDescent="0.25">
      <c r="A2206">
        <v>20220916</v>
      </c>
      <c r="B2206" t="s">
        <v>772</v>
      </c>
      <c r="C2206" t="s">
        <v>233</v>
      </c>
      <c r="D2206" t="s">
        <v>251</v>
      </c>
      <c r="E2206" s="35">
        <v>0.29899999999999999</v>
      </c>
      <c r="F2206" s="35">
        <v>0.39800000000000002</v>
      </c>
      <c r="G2206" s="35">
        <v>1700</v>
      </c>
    </row>
    <row r="2207" spans="1:7" x14ac:dyDescent="0.25">
      <c r="A2207">
        <v>20220916</v>
      </c>
      <c r="B2207" t="s">
        <v>772</v>
      </c>
      <c r="C2207" t="s">
        <v>233</v>
      </c>
      <c r="D2207" t="s">
        <v>259</v>
      </c>
      <c r="E2207" s="35">
        <v>0.29899999999999999</v>
      </c>
      <c r="F2207" s="35">
        <v>0.39800000000000002</v>
      </c>
      <c r="G2207" s="35">
        <v>1500</v>
      </c>
    </row>
    <row r="2208" spans="1:7" x14ac:dyDescent="0.25">
      <c r="A2208">
        <v>20220916</v>
      </c>
      <c r="B2208" t="s">
        <v>772</v>
      </c>
      <c r="C2208" t="s">
        <v>233</v>
      </c>
      <c r="D2208" t="s">
        <v>266</v>
      </c>
      <c r="E2208" s="35">
        <v>0.29899999999999999</v>
      </c>
      <c r="F2208" s="35">
        <v>0.39800000000000002</v>
      </c>
      <c r="G2208" s="35">
        <v>1300</v>
      </c>
    </row>
    <row r="2209" spans="1:7" x14ac:dyDescent="0.25">
      <c r="A2209">
        <v>20220916</v>
      </c>
      <c r="B2209" t="s">
        <v>772</v>
      </c>
      <c r="C2209" t="s">
        <v>233</v>
      </c>
      <c r="D2209" t="s">
        <v>274</v>
      </c>
      <c r="E2209" s="35">
        <v>0.29899999999999999</v>
      </c>
      <c r="F2209" s="35">
        <v>0.39800000000000002</v>
      </c>
      <c r="G2209" s="35">
        <v>1100</v>
      </c>
    </row>
    <row r="2210" spans="1:7" x14ac:dyDescent="0.25">
      <c r="A2210">
        <v>20220916</v>
      </c>
      <c r="B2210" t="s">
        <v>772</v>
      </c>
      <c r="C2210" t="s">
        <v>233</v>
      </c>
      <c r="D2210" t="s">
        <v>280</v>
      </c>
      <c r="E2210" s="35">
        <v>0.29899999999999999</v>
      </c>
      <c r="F2210" s="35">
        <v>0.39800000000000002</v>
      </c>
      <c r="G2210" s="35">
        <v>800</v>
      </c>
    </row>
    <row r="2211" spans="1:7" x14ac:dyDescent="0.25">
      <c r="A2211">
        <v>20220916</v>
      </c>
      <c r="B2211" t="s">
        <v>772</v>
      </c>
      <c r="C2211" t="s">
        <v>233</v>
      </c>
      <c r="D2211" t="s">
        <v>286</v>
      </c>
      <c r="E2211" s="35">
        <v>0.29899999999999999</v>
      </c>
      <c r="F2211" s="35">
        <v>0.39800000000000002</v>
      </c>
      <c r="G2211" s="35">
        <v>700</v>
      </c>
    </row>
    <row r="2212" spans="1:7" x14ac:dyDescent="0.25">
      <c r="A2212">
        <v>20220916</v>
      </c>
      <c r="B2212" t="s">
        <v>772</v>
      </c>
      <c r="C2212" t="s">
        <v>233</v>
      </c>
      <c r="D2212" t="s">
        <v>290</v>
      </c>
      <c r="E2212" s="35">
        <v>0.29899999999999999</v>
      </c>
      <c r="F2212" s="35">
        <v>0.39800000000000002</v>
      </c>
      <c r="G2212" s="35">
        <v>500</v>
      </c>
    </row>
    <row r="2213" spans="1:7" x14ac:dyDescent="0.25">
      <c r="A2213">
        <v>20220916</v>
      </c>
      <c r="B2213" t="s">
        <v>772</v>
      </c>
      <c r="C2213" t="s">
        <v>215</v>
      </c>
      <c r="D2213" t="s">
        <v>187</v>
      </c>
      <c r="E2213" s="35">
        <v>0.29899999999999999</v>
      </c>
      <c r="F2213" s="35">
        <v>0.39800000000000002</v>
      </c>
      <c r="G2213" s="35">
        <v>2100</v>
      </c>
    </row>
    <row r="2214" spans="1:7" x14ac:dyDescent="0.25">
      <c r="A2214">
        <v>20220916</v>
      </c>
      <c r="B2214" t="s">
        <v>772</v>
      </c>
      <c r="C2214" t="s">
        <v>215</v>
      </c>
      <c r="D2214" t="s">
        <v>214</v>
      </c>
      <c r="E2214" s="35">
        <v>0.29899999999999999</v>
      </c>
      <c r="F2214" s="35">
        <v>0.39800000000000002</v>
      </c>
      <c r="G2214" s="35">
        <v>2000</v>
      </c>
    </row>
    <row r="2215" spans="1:7" x14ac:dyDescent="0.25">
      <c r="A2215">
        <v>20220916</v>
      </c>
      <c r="B2215" t="s">
        <v>772</v>
      </c>
      <c r="C2215" t="s">
        <v>215</v>
      </c>
      <c r="D2215" t="s">
        <v>234</v>
      </c>
      <c r="E2215" s="35">
        <v>0.29899999999999999</v>
      </c>
      <c r="F2215" s="35">
        <v>0.39800000000000002</v>
      </c>
      <c r="G2215" s="35">
        <v>1900</v>
      </c>
    </row>
    <row r="2216" spans="1:7" x14ac:dyDescent="0.25">
      <c r="A2216">
        <v>20220916</v>
      </c>
      <c r="B2216" t="s">
        <v>772</v>
      </c>
      <c r="C2216" t="s">
        <v>215</v>
      </c>
      <c r="D2216" t="s">
        <v>243</v>
      </c>
      <c r="E2216" s="35">
        <v>0.29899999999999999</v>
      </c>
      <c r="F2216" s="35">
        <v>0.39800000000000002</v>
      </c>
      <c r="G2216" s="35">
        <v>1800</v>
      </c>
    </row>
    <row r="2217" spans="1:7" x14ac:dyDescent="0.25">
      <c r="A2217">
        <v>20220916</v>
      </c>
      <c r="B2217" t="s">
        <v>772</v>
      </c>
      <c r="C2217" t="s">
        <v>215</v>
      </c>
      <c r="D2217" t="s">
        <v>251</v>
      </c>
      <c r="E2217" s="35">
        <v>0.29899999999999999</v>
      </c>
      <c r="F2217" s="35">
        <v>0.39800000000000002</v>
      </c>
      <c r="G2217" s="35">
        <v>1600</v>
      </c>
    </row>
    <row r="2218" spans="1:7" x14ac:dyDescent="0.25">
      <c r="A2218">
        <v>20220916</v>
      </c>
      <c r="B2218" t="s">
        <v>772</v>
      </c>
      <c r="C2218" t="s">
        <v>215</v>
      </c>
      <c r="D2218" t="s">
        <v>259</v>
      </c>
      <c r="E2218" s="35">
        <v>0.29899999999999999</v>
      </c>
      <c r="F2218" s="35">
        <v>0.39800000000000002</v>
      </c>
      <c r="G2218" s="35">
        <v>1400</v>
      </c>
    </row>
    <row r="2219" spans="1:7" x14ac:dyDescent="0.25">
      <c r="A2219">
        <v>20220916</v>
      </c>
      <c r="B2219" t="s">
        <v>772</v>
      </c>
      <c r="C2219" t="s">
        <v>215</v>
      </c>
      <c r="D2219" t="s">
        <v>266</v>
      </c>
      <c r="E2219" s="35">
        <v>0.29899999999999999</v>
      </c>
      <c r="F2219" s="35">
        <v>0.39800000000000002</v>
      </c>
      <c r="G2219" s="35">
        <v>1200</v>
      </c>
    </row>
    <row r="2220" spans="1:7" x14ac:dyDescent="0.25">
      <c r="A2220">
        <v>20220916</v>
      </c>
      <c r="B2220" t="s">
        <v>772</v>
      </c>
      <c r="C2220" t="s">
        <v>215</v>
      </c>
      <c r="D2220" t="s">
        <v>274</v>
      </c>
      <c r="E2220" s="35">
        <v>0.29899999999999999</v>
      </c>
      <c r="F2220" s="35">
        <v>0.39800000000000002</v>
      </c>
      <c r="G2220" s="35">
        <v>1000</v>
      </c>
    </row>
    <row r="2221" spans="1:7" x14ac:dyDescent="0.25">
      <c r="A2221">
        <v>20220916</v>
      </c>
      <c r="B2221" t="s">
        <v>772</v>
      </c>
      <c r="C2221" t="s">
        <v>215</v>
      </c>
      <c r="D2221" t="s">
        <v>280</v>
      </c>
      <c r="E2221" s="35">
        <v>0.29899999999999999</v>
      </c>
      <c r="F2221" s="35">
        <v>0.39800000000000002</v>
      </c>
      <c r="G2221" s="35">
        <v>800</v>
      </c>
    </row>
    <row r="2222" spans="1:7" x14ac:dyDescent="0.25">
      <c r="A2222">
        <v>20220916</v>
      </c>
      <c r="B2222" t="s">
        <v>772</v>
      </c>
      <c r="C2222" t="s">
        <v>215</v>
      </c>
      <c r="D2222" t="s">
        <v>286</v>
      </c>
      <c r="E2222" s="35">
        <v>0.29899999999999999</v>
      </c>
      <c r="F2222" s="35">
        <v>0.39800000000000002</v>
      </c>
      <c r="G2222" s="35">
        <v>700</v>
      </c>
    </row>
    <row r="2223" spans="1:7" x14ac:dyDescent="0.25">
      <c r="A2223">
        <v>20220916</v>
      </c>
      <c r="B2223" t="s">
        <v>772</v>
      </c>
      <c r="C2223" t="s">
        <v>215</v>
      </c>
      <c r="D2223" t="s">
        <v>290</v>
      </c>
      <c r="E2223" s="35">
        <v>0.29899999999999999</v>
      </c>
      <c r="F2223" s="35">
        <v>0.39800000000000002</v>
      </c>
      <c r="G2223" s="35">
        <v>400</v>
      </c>
    </row>
    <row r="2224" spans="1:7" x14ac:dyDescent="0.25">
      <c r="A2224">
        <v>20220916</v>
      </c>
      <c r="B2224" t="s">
        <v>772</v>
      </c>
      <c r="C2224" t="s">
        <v>250</v>
      </c>
      <c r="D2224" t="s">
        <v>187</v>
      </c>
      <c r="E2224" s="35">
        <v>0.29899999999999999</v>
      </c>
      <c r="F2224" s="35">
        <v>0.39800000000000002</v>
      </c>
      <c r="G2224" s="35">
        <v>1900</v>
      </c>
    </row>
    <row r="2225" spans="1:7" x14ac:dyDescent="0.25">
      <c r="A2225">
        <v>20220916</v>
      </c>
      <c r="B2225" t="s">
        <v>772</v>
      </c>
      <c r="C2225" t="s">
        <v>250</v>
      </c>
      <c r="D2225" t="s">
        <v>214</v>
      </c>
      <c r="E2225" s="35">
        <v>0.29899999999999999</v>
      </c>
      <c r="F2225" s="35">
        <v>0.39800000000000002</v>
      </c>
      <c r="G2225" s="35">
        <v>1800</v>
      </c>
    </row>
    <row r="2226" spans="1:7" x14ac:dyDescent="0.25">
      <c r="A2226">
        <v>20220916</v>
      </c>
      <c r="B2226" t="s">
        <v>772</v>
      </c>
      <c r="C2226" t="s">
        <v>250</v>
      </c>
      <c r="D2226" t="s">
        <v>234</v>
      </c>
      <c r="E2226" s="35">
        <v>0.29899999999999999</v>
      </c>
      <c r="F2226" s="35">
        <v>0.39800000000000002</v>
      </c>
      <c r="G2226" s="35">
        <v>1700</v>
      </c>
    </row>
    <row r="2227" spans="1:7" x14ac:dyDescent="0.25">
      <c r="A2227">
        <v>20220916</v>
      </c>
      <c r="B2227" t="s">
        <v>772</v>
      </c>
      <c r="C2227" t="s">
        <v>250</v>
      </c>
      <c r="D2227" t="s">
        <v>243</v>
      </c>
      <c r="E2227" s="35">
        <v>0.29899999999999999</v>
      </c>
      <c r="F2227" s="35">
        <v>0.39800000000000002</v>
      </c>
      <c r="G2227" s="35">
        <v>1600</v>
      </c>
    </row>
    <row r="2228" spans="1:7" x14ac:dyDescent="0.25">
      <c r="A2228">
        <v>20220916</v>
      </c>
      <c r="B2228" t="s">
        <v>772</v>
      </c>
      <c r="C2228" t="s">
        <v>250</v>
      </c>
      <c r="D2228" t="s">
        <v>251</v>
      </c>
      <c r="E2228" s="35">
        <v>0.29899999999999999</v>
      </c>
      <c r="F2228" s="35">
        <v>0.39800000000000002</v>
      </c>
      <c r="G2228" s="35">
        <v>1400</v>
      </c>
    </row>
    <row r="2229" spans="1:7" x14ac:dyDescent="0.25">
      <c r="A2229">
        <v>20220916</v>
      </c>
      <c r="B2229" t="s">
        <v>772</v>
      </c>
      <c r="C2229" t="s">
        <v>250</v>
      </c>
      <c r="D2229" t="s">
        <v>259</v>
      </c>
      <c r="E2229" s="35">
        <v>0.29899999999999999</v>
      </c>
      <c r="F2229" s="35">
        <v>0.39800000000000002</v>
      </c>
      <c r="G2229" s="35">
        <v>1300</v>
      </c>
    </row>
    <row r="2230" spans="1:7" x14ac:dyDescent="0.25">
      <c r="A2230">
        <v>20220916</v>
      </c>
      <c r="B2230" t="s">
        <v>772</v>
      </c>
      <c r="C2230" t="s">
        <v>250</v>
      </c>
      <c r="D2230" t="s">
        <v>266</v>
      </c>
      <c r="E2230" s="35">
        <v>0.29899999999999999</v>
      </c>
      <c r="F2230" s="35">
        <v>0.39800000000000002</v>
      </c>
      <c r="G2230" s="35">
        <v>1100</v>
      </c>
    </row>
    <row r="2231" spans="1:7" x14ac:dyDescent="0.25">
      <c r="A2231">
        <v>20220916</v>
      </c>
      <c r="B2231" t="s">
        <v>772</v>
      </c>
      <c r="C2231" t="s">
        <v>250</v>
      </c>
      <c r="D2231" t="s">
        <v>274</v>
      </c>
      <c r="E2231" s="35">
        <v>0.29899999999999999</v>
      </c>
      <c r="F2231" s="35">
        <v>0.39800000000000002</v>
      </c>
      <c r="G2231" s="35">
        <v>900</v>
      </c>
    </row>
    <row r="2232" spans="1:7" x14ac:dyDescent="0.25">
      <c r="A2232">
        <v>20220916</v>
      </c>
      <c r="B2232" t="s">
        <v>772</v>
      </c>
      <c r="C2232" t="s">
        <v>250</v>
      </c>
      <c r="D2232" t="s">
        <v>280</v>
      </c>
      <c r="E2232" s="35">
        <v>0.29899999999999999</v>
      </c>
      <c r="F2232" s="35">
        <v>0.39800000000000002</v>
      </c>
      <c r="G2232" s="35">
        <v>700</v>
      </c>
    </row>
    <row r="2233" spans="1:7" x14ac:dyDescent="0.25">
      <c r="A2233">
        <v>20220916</v>
      </c>
      <c r="B2233" t="s">
        <v>772</v>
      </c>
      <c r="C2233" t="s">
        <v>250</v>
      </c>
      <c r="D2233" t="s">
        <v>286</v>
      </c>
      <c r="E2233" s="35">
        <v>0.29899999999999999</v>
      </c>
      <c r="F2233" s="35">
        <v>0.39800000000000002</v>
      </c>
      <c r="G2233" s="35">
        <v>600</v>
      </c>
    </row>
    <row r="2234" spans="1:7" x14ac:dyDescent="0.25">
      <c r="A2234">
        <v>20220916</v>
      </c>
      <c r="B2234" t="s">
        <v>772</v>
      </c>
      <c r="C2234" t="s">
        <v>250</v>
      </c>
      <c r="D2234" t="s">
        <v>290</v>
      </c>
      <c r="E2234" s="35">
        <v>0.29899999999999999</v>
      </c>
      <c r="F2234" s="35">
        <v>0.39800000000000002</v>
      </c>
      <c r="G2234" s="35">
        <v>400</v>
      </c>
    </row>
    <row r="2235" spans="1:7" x14ac:dyDescent="0.25">
      <c r="A2235">
        <v>20220916</v>
      </c>
      <c r="B2235" t="s">
        <v>772</v>
      </c>
      <c r="C2235" t="s">
        <v>258</v>
      </c>
      <c r="D2235" t="s">
        <v>187</v>
      </c>
      <c r="E2235" s="35">
        <v>0.29899999999999999</v>
      </c>
      <c r="F2235" s="35">
        <v>0.39800000000000002</v>
      </c>
      <c r="G2235" s="35">
        <v>1700</v>
      </c>
    </row>
    <row r="2236" spans="1:7" x14ac:dyDescent="0.25">
      <c r="A2236">
        <v>20220916</v>
      </c>
      <c r="B2236" t="s">
        <v>772</v>
      </c>
      <c r="C2236" t="s">
        <v>258</v>
      </c>
      <c r="D2236" t="s">
        <v>214</v>
      </c>
      <c r="E2236" s="35">
        <v>0.29899999999999999</v>
      </c>
      <c r="F2236" s="35">
        <v>0.39800000000000002</v>
      </c>
      <c r="G2236" s="35">
        <v>1600</v>
      </c>
    </row>
    <row r="2237" spans="1:7" x14ac:dyDescent="0.25">
      <c r="A2237">
        <v>20220916</v>
      </c>
      <c r="B2237" t="s">
        <v>772</v>
      </c>
      <c r="C2237" t="s">
        <v>258</v>
      </c>
      <c r="D2237" t="s">
        <v>234</v>
      </c>
      <c r="E2237" s="35">
        <v>0.29899999999999999</v>
      </c>
      <c r="F2237" s="35">
        <v>0.39800000000000002</v>
      </c>
      <c r="G2237" s="35">
        <v>1500</v>
      </c>
    </row>
    <row r="2238" spans="1:7" x14ac:dyDescent="0.25">
      <c r="A2238">
        <v>20220916</v>
      </c>
      <c r="B2238" t="s">
        <v>772</v>
      </c>
      <c r="C2238" t="s">
        <v>258</v>
      </c>
      <c r="D2238" t="s">
        <v>243</v>
      </c>
      <c r="E2238" s="35">
        <v>0.29899999999999999</v>
      </c>
      <c r="F2238" s="35">
        <v>0.39800000000000002</v>
      </c>
      <c r="G2238" s="35">
        <v>1400</v>
      </c>
    </row>
    <row r="2239" spans="1:7" x14ac:dyDescent="0.25">
      <c r="A2239">
        <v>20220916</v>
      </c>
      <c r="B2239" t="s">
        <v>772</v>
      </c>
      <c r="C2239" t="s">
        <v>258</v>
      </c>
      <c r="D2239" t="s">
        <v>251</v>
      </c>
      <c r="E2239" s="35">
        <v>0.29899999999999999</v>
      </c>
      <c r="F2239" s="35">
        <v>0.39800000000000002</v>
      </c>
      <c r="G2239" s="35">
        <v>1200</v>
      </c>
    </row>
    <row r="2240" spans="1:7" x14ac:dyDescent="0.25">
      <c r="A2240">
        <v>20220916</v>
      </c>
      <c r="B2240" t="s">
        <v>772</v>
      </c>
      <c r="C2240" t="s">
        <v>258</v>
      </c>
      <c r="D2240" t="s">
        <v>259</v>
      </c>
      <c r="E2240" s="35">
        <v>0.29899999999999999</v>
      </c>
      <c r="F2240" s="35">
        <v>0.39800000000000002</v>
      </c>
      <c r="G2240" s="35">
        <v>1100</v>
      </c>
    </row>
    <row r="2241" spans="1:7" x14ac:dyDescent="0.25">
      <c r="A2241">
        <v>20220916</v>
      </c>
      <c r="B2241" t="s">
        <v>772</v>
      </c>
      <c r="C2241" t="s">
        <v>258</v>
      </c>
      <c r="D2241" t="s">
        <v>266</v>
      </c>
      <c r="E2241" s="35">
        <v>0.29899999999999999</v>
      </c>
      <c r="F2241" s="35">
        <v>0.39800000000000002</v>
      </c>
      <c r="G2241" s="35">
        <v>1000</v>
      </c>
    </row>
    <row r="2242" spans="1:7" x14ac:dyDescent="0.25">
      <c r="A2242">
        <v>20220916</v>
      </c>
      <c r="B2242" t="s">
        <v>772</v>
      </c>
      <c r="C2242" t="s">
        <v>258</v>
      </c>
      <c r="D2242" t="s">
        <v>274</v>
      </c>
      <c r="E2242" s="35">
        <v>0.29899999999999999</v>
      </c>
      <c r="F2242" s="35">
        <v>0.39800000000000002</v>
      </c>
      <c r="G2242" s="35">
        <v>800</v>
      </c>
    </row>
    <row r="2243" spans="1:7" x14ac:dyDescent="0.25">
      <c r="A2243">
        <v>20220916</v>
      </c>
      <c r="B2243" t="s">
        <v>772</v>
      </c>
      <c r="C2243" t="s">
        <v>258</v>
      </c>
      <c r="D2243" t="s">
        <v>280</v>
      </c>
      <c r="E2243" s="35">
        <v>0.29899999999999999</v>
      </c>
      <c r="F2243" s="35">
        <v>0.39800000000000002</v>
      </c>
      <c r="G2243" s="35">
        <v>700</v>
      </c>
    </row>
    <row r="2244" spans="1:7" x14ac:dyDescent="0.25">
      <c r="A2244">
        <v>20220916</v>
      </c>
      <c r="B2244" t="s">
        <v>772</v>
      </c>
      <c r="C2244" t="s">
        <v>258</v>
      </c>
      <c r="D2244" t="s">
        <v>286</v>
      </c>
      <c r="E2244" s="35">
        <v>0.29899999999999999</v>
      </c>
      <c r="F2244" s="35">
        <v>0.39800000000000002</v>
      </c>
      <c r="G2244" s="35">
        <v>600</v>
      </c>
    </row>
    <row r="2245" spans="1:7" x14ac:dyDescent="0.25">
      <c r="A2245">
        <v>20220916</v>
      </c>
      <c r="B2245" t="s">
        <v>772</v>
      </c>
      <c r="C2245" t="s">
        <v>258</v>
      </c>
      <c r="D2245" t="s">
        <v>290</v>
      </c>
      <c r="E2245" s="35">
        <v>0.29899999999999999</v>
      </c>
      <c r="F2245" s="35">
        <v>0.39800000000000002</v>
      </c>
      <c r="G2245" s="35">
        <v>400</v>
      </c>
    </row>
    <row r="2246" spans="1:7" x14ac:dyDescent="0.25">
      <c r="A2246">
        <v>20220916</v>
      </c>
      <c r="B2246" t="s">
        <v>772</v>
      </c>
      <c r="C2246" t="s">
        <v>265</v>
      </c>
      <c r="D2246" t="s">
        <v>187</v>
      </c>
      <c r="E2246" s="35">
        <v>0.29899999999999999</v>
      </c>
      <c r="F2246" s="35">
        <v>0.39800000000000002</v>
      </c>
      <c r="G2246" s="35">
        <v>1400</v>
      </c>
    </row>
    <row r="2247" spans="1:7" x14ac:dyDescent="0.25">
      <c r="A2247">
        <v>20220916</v>
      </c>
      <c r="B2247" t="s">
        <v>772</v>
      </c>
      <c r="C2247" t="s">
        <v>265</v>
      </c>
      <c r="D2247" t="s">
        <v>214</v>
      </c>
      <c r="E2247" s="35">
        <v>0.29899999999999999</v>
      </c>
      <c r="F2247" s="35">
        <v>0.39800000000000002</v>
      </c>
      <c r="G2247" s="35">
        <v>1300</v>
      </c>
    </row>
    <row r="2248" spans="1:7" x14ac:dyDescent="0.25">
      <c r="A2248">
        <v>20220916</v>
      </c>
      <c r="B2248" t="s">
        <v>772</v>
      </c>
      <c r="C2248" t="s">
        <v>265</v>
      </c>
      <c r="D2248" t="s">
        <v>234</v>
      </c>
      <c r="E2248" s="35">
        <v>0.29899999999999999</v>
      </c>
      <c r="F2248" s="35">
        <v>0.39800000000000002</v>
      </c>
      <c r="G2248" s="35">
        <v>1200</v>
      </c>
    </row>
    <row r="2249" spans="1:7" x14ac:dyDescent="0.25">
      <c r="A2249">
        <v>20220916</v>
      </c>
      <c r="B2249" t="s">
        <v>772</v>
      </c>
      <c r="C2249" t="s">
        <v>265</v>
      </c>
      <c r="D2249" t="s">
        <v>243</v>
      </c>
      <c r="E2249" s="35">
        <v>0.29899999999999999</v>
      </c>
      <c r="F2249" s="35">
        <v>0.39800000000000002</v>
      </c>
      <c r="G2249" s="35">
        <v>1100</v>
      </c>
    </row>
    <row r="2250" spans="1:7" x14ac:dyDescent="0.25">
      <c r="A2250">
        <v>20220916</v>
      </c>
      <c r="B2250" t="s">
        <v>772</v>
      </c>
      <c r="C2250" t="s">
        <v>265</v>
      </c>
      <c r="D2250" t="s">
        <v>251</v>
      </c>
      <c r="E2250" s="35">
        <v>0.29899999999999999</v>
      </c>
      <c r="F2250" s="35">
        <v>0.39800000000000002</v>
      </c>
      <c r="G2250" s="35">
        <v>1000</v>
      </c>
    </row>
    <row r="2251" spans="1:7" x14ac:dyDescent="0.25">
      <c r="A2251">
        <v>20220916</v>
      </c>
      <c r="B2251" t="s">
        <v>772</v>
      </c>
      <c r="C2251" t="s">
        <v>265</v>
      </c>
      <c r="D2251" t="s">
        <v>259</v>
      </c>
      <c r="E2251" s="35">
        <v>0.29899999999999999</v>
      </c>
      <c r="F2251" s="35">
        <v>0.39800000000000002</v>
      </c>
      <c r="G2251" s="35">
        <v>900</v>
      </c>
    </row>
    <row r="2252" spans="1:7" x14ac:dyDescent="0.25">
      <c r="A2252">
        <v>20220916</v>
      </c>
      <c r="B2252" t="s">
        <v>772</v>
      </c>
      <c r="C2252" t="s">
        <v>265</v>
      </c>
      <c r="D2252" t="s">
        <v>266</v>
      </c>
      <c r="E2252" s="35">
        <v>0.29899999999999999</v>
      </c>
      <c r="F2252" s="35">
        <v>0.39800000000000002</v>
      </c>
      <c r="G2252" s="35">
        <v>800</v>
      </c>
    </row>
    <row r="2253" spans="1:7" x14ac:dyDescent="0.25">
      <c r="A2253">
        <v>20220916</v>
      </c>
      <c r="B2253" t="s">
        <v>772</v>
      </c>
      <c r="C2253" t="s">
        <v>265</v>
      </c>
      <c r="D2253" t="s">
        <v>274</v>
      </c>
      <c r="E2253" s="35">
        <v>0.29899999999999999</v>
      </c>
      <c r="F2253" s="35">
        <v>0.39800000000000002</v>
      </c>
      <c r="G2253" s="35">
        <v>700</v>
      </c>
    </row>
    <row r="2254" spans="1:7" x14ac:dyDescent="0.25">
      <c r="A2254">
        <v>20220916</v>
      </c>
      <c r="B2254" t="s">
        <v>772</v>
      </c>
      <c r="C2254" t="s">
        <v>265</v>
      </c>
      <c r="D2254" t="s">
        <v>280</v>
      </c>
      <c r="E2254" s="35">
        <v>0.29899999999999999</v>
      </c>
      <c r="F2254" s="35">
        <v>0.39800000000000002</v>
      </c>
      <c r="G2254" s="35">
        <v>600</v>
      </c>
    </row>
    <row r="2255" spans="1:7" x14ac:dyDescent="0.25">
      <c r="A2255">
        <v>20220916</v>
      </c>
      <c r="B2255" t="s">
        <v>772</v>
      </c>
      <c r="C2255" t="s">
        <v>265</v>
      </c>
      <c r="D2255" t="s">
        <v>286</v>
      </c>
      <c r="E2255" s="35">
        <v>0.29899999999999999</v>
      </c>
      <c r="F2255" s="35">
        <v>0.39800000000000002</v>
      </c>
      <c r="G2255" s="35">
        <v>500</v>
      </c>
    </row>
    <row r="2256" spans="1:7" x14ac:dyDescent="0.25">
      <c r="A2256">
        <v>20220916</v>
      </c>
      <c r="B2256" t="s">
        <v>772</v>
      </c>
      <c r="C2256" t="s">
        <v>265</v>
      </c>
      <c r="D2256" t="s">
        <v>290</v>
      </c>
      <c r="E2256" s="35">
        <v>0.29899999999999999</v>
      </c>
      <c r="F2256" s="35">
        <v>0.39800000000000002</v>
      </c>
      <c r="G2256" s="35">
        <v>300</v>
      </c>
    </row>
    <row r="2257" spans="1:7" x14ac:dyDescent="0.25">
      <c r="A2257">
        <v>20220916</v>
      </c>
      <c r="B2257" t="s">
        <v>772</v>
      </c>
      <c r="C2257" t="s">
        <v>273</v>
      </c>
      <c r="D2257" t="s">
        <v>187</v>
      </c>
      <c r="E2257" s="35">
        <v>0.29899999999999999</v>
      </c>
      <c r="F2257" s="35">
        <v>0.39800000000000002</v>
      </c>
      <c r="G2257" s="35">
        <v>1200</v>
      </c>
    </row>
    <row r="2258" spans="1:7" x14ac:dyDescent="0.25">
      <c r="A2258">
        <v>20220916</v>
      </c>
      <c r="B2258" t="s">
        <v>772</v>
      </c>
      <c r="C2258" t="s">
        <v>273</v>
      </c>
      <c r="D2258" t="s">
        <v>214</v>
      </c>
      <c r="E2258" s="35">
        <v>0.29899999999999999</v>
      </c>
      <c r="F2258" s="35">
        <v>0.39800000000000002</v>
      </c>
      <c r="G2258" s="35">
        <v>1100</v>
      </c>
    </row>
    <row r="2259" spans="1:7" x14ac:dyDescent="0.25">
      <c r="A2259">
        <v>20220916</v>
      </c>
      <c r="B2259" t="s">
        <v>772</v>
      </c>
      <c r="C2259" t="s">
        <v>273</v>
      </c>
      <c r="D2259" t="s">
        <v>234</v>
      </c>
      <c r="E2259" s="35">
        <v>0.29899999999999999</v>
      </c>
      <c r="F2259" s="35">
        <v>0.39800000000000002</v>
      </c>
      <c r="G2259" s="35">
        <v>1000</v>
      </c>
    </row>
    <row r="2260" spans="1:7" x14ac:dyDescent="0.25">
      <c r="A2260">
        <v>20220916</v>
      </c>
      <c r="B2260" t="s">
        <v>772</v>
      </c>
      <c r="C2260" t="s">
        <v>273</v>
      </c>
      <c r="D2260" t="s">
        <v>243</v>
      </c>
      <c r="E2260" s="35">
        <v>0.29899999999999999</v>
      </c>
      <c r="F2260" s="35">
        <v>0.39800000000000002</v>
      </c>
      <c r="G2260" s="35">
        <v>900</v>
      </c>
    </row>
    <row r="2261" spans="1:7" x14ac:dyDescent="0.25">
      <c r="A2261">
        <v>20220916</v>
      </c>
      <c r="B2261" t="s">
        <v>772</v>
      </c>
      <c r="C2261" t="s">
        <v>273</v>
      </c>
      <c r="D2261" t="s">
        <v>251</v>
      </c>
      <c r="E2261" s="35">
        <v>0.29899999999999999</v>
      </c>
      <c r="F2261" s="35">
        <v>0.39800000000000002</v>
      </c>
      <c r="G2261" s="35">
        <v>900</v>
      </c>
    </row>
    <row r="2262" spans="1:7" x14ac:dyDescent="0.25">
      <c r="A2262">
        <v>20220916</v>
      </c>
      <c r="B2262" t="s">
        <v>772</v>
      </c>
      <c r="C2262" t="s">
        <v>273</v>
      </c>
      <c r="D2262" t="s">
        <v>259</v>
      </c>
      <c r="E2262" s="35">
        <v>0.29899999999999999</v>
      </c>
      <c r="F2262" s="35">
        <v>0.39800000000000002</v>
      </c>
      <c r="G2262" s="35">
        <v>800</v>
      </c>
    </row>
    <row r="2263" spans="1:7" x14ac:dyDescent="0.25">
      <c r="A2263">
        <v>20220916</v>
      </c>
      <c r="B2263" t="s">
        <v>772</v>
      </c>
      <c r="C2263" t="s">
        <v>273</v>
      </c>
      <c r="D2263" t="s">
        <v>266</v>
      </c>
      <c r="E2263" s="35">
        <v>0.29899999999999999</v>
      </c>
      <c r="F2263" s="35">
        <v>0.39800000000000002</v>
      </c>
      <c r="G2263" s="35">
        <v>700</v>
      </c>
    </row>
    <row r="2264" spans="1:7" x14ac:dyDescent="0.25">
      <c r="A2264">
        <v>20220916</v>
      </c>
      <c r="B2264" t="s">
        <v>772</v>
      </c>
      <c r="C2264" t="s">
        <v>273</v>
      </c>
      <c r="D2264" t="s">
        <v>274</v>
      </c>
      <c r="E2264" s="35">
        <v>0.29899999999999999</v>
      </c>
      <c r="F2264" s="35">
        <v>0.39800000000000002</v>
      </c>
      <c r="G2264" s="35">
        <v>700</v>
      </c>
    </row>
    <row r="2265" spans="1:7" x14ac:dyDescent="0.25">
      <c r="A2265">
        <v>20220916</v>
      </c>
      <c r="B2265" t="s">
        <v>772</v>
      </c>
      <c r="C2265" t="s">
        <v>273</v>
      </c>
      <c r="D2265" t="s">
        <v>280</v>
      </c>
      <c r="E2265" s="35">
        <v>0.29899999999999999</v>
      </c>
      <c r="F2265" s="35">
        <v>0.39800000000000002</v>
      </c>
      <c r="G2265" s="35">
        <v>600</v>
      </c>
    </row>
    <row r="2266" spans="1:7" x14ac:dyDescent="0.25">
      <c r="A2266">
        <v>20220916</v>
      </c>
      <c r="B2266" t="s">
        <v>772</v>
      </c>
      <c r="C2266" t="s">
        <v>273</v>
      </c>
      <c r="D2266" t="s">
        <v>286</v>
      </c>
      <c r="E2266" s="35">
        <v>0.29899999999999999</v>
      </c>
      <c r="F2266" s="35">
        <v>0.39800000000000002</v>
      </c>
      <c r="G2266" s="35">
        <v>500</v>
      </c>
    </row>
    <row r="2267" spans="1:7" x14ac:dyDescent="0.25">
      <c r="A2267">
        <v>20220916</v>
      </c>
      <c r="B2267" t="s">
        <v>772</v>
      </c>
      <c r="C2267" t="s">
        <v>273</v>
      </c>
      <c r="D2267" t="s">
        <v>290</v>
      </c>
      <c r="E2267" s="35">
        <v>0.29899999999999999</v>
      </c>
      <c r="F2267" s="35">
        <v>0.39800000000000002</v>
      </c>
      <c r="G2267" s="35">
        <v>300</v>
      </c>
    </row>
    <row r="2268" spans="1:7" x14ac:dyDescent="0.25">
      <c r="A2268">
        <v>20220916</v>
      </c>
      <c r="B2268" t="s">
        <v>772</v>
      </c>
      <c r="C2268" t="s">
        <v>279</v>
      </c>
      <c r="D2268" t="s">
        <v>187</v>
      </c>
      <c r="E2268" s="35">
        <v>0.29899999999999999</v>
      </c>
      <c r="F2268" s="35">
        <v>0.39800000000000002</v>
      </c>
      <c r="G2268" s="35">
        <v>1000</v>
      </c>
    </row>
    <row r="2269" spans="1:7" x14ac:dyDescent="0.25">
      <c r="A2269">
        <v>20220916</v>
      </c>
      <c r="B2269" t="s">
        <v>772</v>
      </c>
      <c r="C2269" t="s">
        <v>279</v>
      </c>
      <c r="D2269" t="s">
        <v>214</v>
      </c>
      <c r="E2269" s="35">
        <v>0.29899999999999999</v>
      </c>
      <c r="F2269" s="35">
        <v>0.39800000000000002</v>
      </c>
      <c r="G2269" s="35">
        <v>900</v>
      </c>
    </row>
    <row r="2270" spans="1:7" x14ac:dyDescent="0.25">
      <c r="A2270">
        <v>20220916</v>
      </c>
      <c r="B2270" t="s">
        <v>772</v>
      </c>
      <c r="C2270" t="s">
        <v>279</v>
      </c>
      <c r="D2270" t="s">
        <v>234</v>
      </c>
      <c r="E2270" s="35">
        <v>0.29899999999999999</v>
      </c>
      <c r="F2270" s="35">
        <v>0.39800000000000002</v>
      </c>
      <c r="G2270" s="35">
        <v>900</v>
      </c>
    </row>
    <row r="2271" spans="1:7" x14ac:dyDescent="0.25">
      <c r="A2271">
        <v>20220916</v>
      </c>
      <c r="B2271" t="s">
        <v>772</v>
      </c>
      <c r="C2271" t="s">
        <v>279</v>
      </c>
      <c r="D2271" t="s">
        <v>243</v>
      </c>
      <c r="E2271" s="35">
        <v>0.29899999999999999</v>
      </c>
      <c r="F2271" s="35">
        <v>0.39800000000000002</v>
      </c>
      <c r="G2271" s="35">
        <v>800</v>
      </c>
    </row>
    <row r="2272" spans="1:7" x14ac:dyDescent="0.25">
      <c r="A2272">
        <v>20220916</v>
      </c>
      <c r="B2272" t="s">
        <v>772</v>
      </c>
      <c r="C2272" t="s">
        <v>279</v>
      </c>
      <c r="D2272" t="s">
        <v>251</v>
      </c>
      <c r="E2272" s="35">
        <v>0.29899999999999999</v>
      </c>
      <c r="F2272" s="35">
        <v>0.39800000000000002</v>
      </c>
      <c r="G2272" s="35">
        <v>800</v>
      </c>
    </row>
    <row r="2273" spans="1:7" x14ac:dyDescent="0.25">
      <c r="A2273">
        <v>20220916</v>
      </c>
      <c r="B2273" t="s">
        <v>772</v>
      </c>
      <c r="C2273" t="s">
        <v>279</v>
      </c>
      <c r="D2273" t="s">
        <v>259</v>
      </c>
      <c r="E2273" s="35">
        <v>0.29899999999999999</v>
      </c>
      <c r="F2273" s="35">
        <v>0.39800000000000002</v>
      </c>
      <c r="G2273" s="35">
        <v>800</v>
      </c>
    </row>
    <row r="2274" spans="1:7" x14ac:dyDescent="0.25">
      <c r="A2274">
        <v>20220916</v>
      </c>
      <c r="B2274" t="s">
        <v>772</v>
      </c>
      <c r="C2274" t="s">
        <v>279</v>
      </c>
      <c r="D2274" t="s">
        <v>266</v>
      </c>
      <c r="E2274" s="35">
        <v>0.29899999999999999</v>
      </c>
      <c r="F2274" s="35">
        <v>0.39800000000000002</v>
      </c>
      <c r="G2274" s="35">
        <v>700</v>
      </c>
    </row>
    <row r="2275" spans="1:7" x14ac:dyDescent="0.25">
      <c r="A2275">
        <v>20220916</v>
      </c>
      <c r="B2275" t="s">
        <v>772</v>
      </c>
      <c r="C2275" t="s">
        <v>279</v>
      </c>
      <c r="D2275" t="s">
        <v>274</v>
      </c>
      <c r="E2275" s="35">
        <v>0.29899999999999999</v>
      </c>
      <c r="F2275" s="35">
        <v>0.39800000000000002</v>
      </c>
      <c r="G2275" s="35">
        <v>600</v>
      </c>
    </row>
    <row r="2276" spans="1:7" x14ac:dyDescent="0.25">
      <c r="A2276">
        <v>20220916</v>
      </c>
      <c r="B2276" t="s">
        <v>772</v>
      </c>
      <c r="C2276" t="s">
        <v>279</v>
      </c>
      <c r="D2276" t="s">
        <v>280</v>
      </c>
      <c r="E2276" s="35">
        <v>0.29899999999999999</v>
      </c>
      <c r="F2276" s="35">
        <v>0.39800000000000002</v>
      </c>
      <c r="G2276" s="35">
        <v>500</v>
      </c>
    </row>
    <row r="2277" spans="1:7" x14ac:dyDescent="0.25">
      <c r="A2277">
        <v>20220916</v>
      </c>
      <c r="B2277" t="s">
        <v>772</v>
      </c>
      <c r="C2277" t="s">
        <v>279</v>
      </c>
      <c r="D2277" t="s">
        <v>286</v>
      </c>
      <c r="E2277" s="35">
        <v>0.29899999999999999</v>
      </c>
      <c r="F2277" s="35">
        <v>0.39800000000000002</v>
      </c>
      <c r="G2277" s="35">
        <v>400</v>
      </c>
    </row>
    <row r="2278" spans="1:7" x14ac:dyDescent="0.25">
      <c r="A2278">
        <v>20220916</v>
      </c>
      <c r="B2278" t="s">
        <v>772</v>
      </c>
      <c r="C2278" t="s">
        <v>279</v>
      </c>
      <c r="D2278" t="s">
        <v>290</v>
      </c>
      <c r="E2278" s="35">
        <v>0.29899999999999999</v>
      </c>
      <c r="F2278" s="35">
        <v>0.39800000000000002</v>
      </c>
      <c r="G2278" s="35">
        <v>200</v>
      </c>
    </row>
    <row r="2279" spans="1:7" x14ac:dyDescent="0.25">
      <c r="A2279">
        <v>20220916</v>
      </c>
      <c r="B2279" t="s">
        <v>772</v>
      </c>
      <c r="C2279" t="s">
        <v>285</v>
      </c>
      <c r="D2279" t="s">
        <v>187</v>
      </c>
      <c r="E2279" s="35">
        <v>0.29899999999999999</v>
      </c>
      <c r="F2279" s="35">
        <v>0.39800000000000002</v>
      </c>
      <c r="G2279" s="35">
        <v>900</v>
      </c>
    </row>
    <row r="2280" spans="1:7" x14ac:dyDescent="0.25">
      <c r="A2280">
        <v>20220916</v>
      </c>
      <c r="B2280" t="s">
        <v>772</v>
      </c>
      <c r="C2280" t="s">
        <v>285</v>
      </c>
      <c r="D2280" t="s">
        <v>214</v>
      </c>
      <c r="E2280" s="35">
        <v>0.29899999999999999</v>
      </c>
      <c r="F2280" s="35">
        <v>0.39800000000000002</v>
      </c>
      <c r="G2280" s="35">
        <v>900</v>
      </c>
    </row>
    <row r="2281" spans="1:7" x14ac:dyDescent="0.25">
      <c r="A2281">
        <v>20220916</v>
      </c>
      <c r="B2281" t="s">
        <v>772</v>
      </c>
      <c r="C2281" t="s">
        <v>285</v>
      </c>
      <c r="D2281" t="s">
        <v>234</v>
      </c>
      <c r="E2281" s="35">
        <v>0.29899999999999999</v>
      </c>
      <c r="F2281" s="35">
        <v>0.39800000000000002</v>
      </c>
      <c r="G2281" s="35">
        <v>900</v>
      </c>
    </row>
    <row r="2282" spans="1:7" x14ac:dyDescent="0.25">
      <c r="A2282">
        <v>20220916</v>
      </c>
      <c r="B2282" t="s">
        <v>772</v>
      </c>
      <c r="C2282" t="s">
        <v>285</v>
      </c>
      <c r="D2282" t="s">
        <v>243</v>
      </c>
      <c r="E2282" s="35">
        <v>0.29899999999999999</v>
      </c>
      <c r="F2282" s="35">
        <v>0.39800000000000002</v>
      </c>
      <c r="G2282" s="35">
        <v>800</v>
      </c>
    </row>
    <row r="2283" spans="1:7" x14ac:dyDescent="0.25">
      <c r="A2283">
        <v>20220916</v>
      </c>
      <c r="B2283" t="s">
        <v>772</v>
      </c>
      <c r="C2283" t="s">
        <v>285</v>
      </c>
      <c r="D2283" t="s">
        <v>251</v>
      </c>
      <c r="E2283" s="35">
        <v>0.29899999999999999</v>
      </c>
      <c r="F2283" s="35">
        <v>0.39800000000000002</v>
      </c>
      <c r="G2283" s="35">
        <v>800</v>
      </c>
    </row>
    <row r="2284" spans="1:7" x14ac:dyDescent="0.25">
      <c r="A2284">
        <v>20220916</v>
      </c>
      <c r="B2284" t="s">
        <v>772</v>
      </c>
      <c r="C2284" t="s">
        <v>285</v>
      </c>
      <c r="D2284" t="s">
        <v>259</v>
      </c>
      <c r="E2284" s="35">
        <v>0.29899999999999999</v>
      </c>
      <c r="F2284" s="35">
        <v>0.39800000000000002</v>
      </c>
      <c r="G2284" s="35">
        <v>700</v>
      </c>
    </row>
    <row r="2285" spans="1:7" x14ac:dyDescent="0.25">
      <c r="A2285">
        <v>20220916</v>
      </c>
      <c r="B2285" t="s">
        <v>772</v>
      </c>
      <c r="C2285" t="s">
        <v>285</v>
      </c>
      <c r="D2285" t="s">
        <v>266</v>
      </c>
      <c r="E2285" s="35">
        <v>0.29899999999999999</v>
      </c>
      <c r="F2285" s="35">
        <v>0.39800000000000002</v>
      </c>
      <c r="G2285" s="35">
        <v>600</v>
      </c>
    </row>
    <row r="2286" spans="1:7" x14ac:dyDescent="0.25">
      <c r="A2286">
        <v>20220916</v>
      </c>
      <c r="B2286" t="s">
        <v>772</v>
      </c>
      <c r="C2286" t="s">
        <v>285</v>
      </c>
      <c r="D2286" t="s">
        <v>274</v>
      </c>
      <c r="E2286" s="35">
        <v>0.29899999999999999</v>
      </c>
      <c r="F2286" s="35">
        <v>0.39800000000000002</v>
      </c>
      <c r="G2286" s="35">
        <v>500</v>
      </c>
    </row>
    <row r="2287" spans="1:7" x14ac:dyDescent="0.25">
      <c r="A2287">
        <v>20220916</v>
      </c>
      <c r="B2287" t="s">
        <v>772</v>
      </c>
      <c r="C2287" t="s">
        <v>285</v>
      </c>
      <c r="D2287" t="s">
        <v>280</v>
      </c>
      <c r="E2287" s="35">
        <v>0.29899999999999999</v>
      </c>
      <c r="F2287" s="35">
        <v>0.39800000000000002</v>
      </c>
      <c r="G2287" s="35">
        <v>400</v>
      </c>
    </row>
    <row r="2288" spans="1:7" x14ac:dyDescent="0.25">
      <c r="A2288">
        <v>20220916</v>
      </c>
      <c r="B2288" t="s">
        <v>772</v>
      </c>
      <c r="C2288" t="s">
        <v>285</v>
      </c>
      <c r="D2288" t="s">
        <v>286</v>
      </c>
      <c r="E2288" s="35">
        <v>0.29899999999999999</v>
      </c>
      <c r="F2288" s="35">
        <v>0.39800000000000002</v>
      </c>
      <c r="G2288" s="35">
        <v>300</v>
      </c>
    </row>
    <row r="2289" spans="1:7" x14ac:dyDescent="0.25">
      <c r="A2289">
        <v>20220916</v>
      </c>
      <c r="B2289" t="s">
        <v>772</v>
      </c>
      <c r="C2289" t="s">
        <v>285</v>
      </c>
      <c r="D2289" t="s">
        <v>290</v>
      </c>
      <c r="E2289" s="35">
        <v>0.29899999999999999</v>
      </c>
      <c r="F2289" s="35">
        <v>0.39800000000000002</v>
      </c>
      <c r="G2289" s="35">
        <v>200</v>
      </c>
    </row>
    <row r="2290" spans="1:7" x14ac:dyDescent="0.25">
      <c r="A2290">
        <v>20220916</v>
      </c>
      <c r="B2290" t="s">
        <v>772</v>
      </c>
      <c r="C2290" t="s">
        <v>186</v>
      </c>
      <c r="D2290" t="s">
        <v>187</v>
      </c>
      <c r="E2290" s="35">
        <v>0.39900000000000002</v>
      </c>
      <c r="F2290" s="35">
        <v>0.498</v>
      </c>
      <c r="G2290" s="35">
        <v>3400</v>
      </c>
    </row>
    <row r="2291" spans="1:7" x14ac:dyDescent="0.25">
      <c r="A2291">
        <v>20220916</v>
      </c>
      <c r="B2291" t="s">
        <v>772</v>
      </c>
      <c r="C2291" t="s">
        <v>186</v>
      </c>
      <c r="D2291" t="s">
        <v>214</v>
      </c>
      <c r="E2291" s="35">
        <v>0.39900000000000002</v>
      </c>
      <c r="F2291" s="35">
        <v>0.498</v>
      </c>
      <c r="G2291" s="35">
        <v>3100</v>
      </c>
    </row>
    <row r="2292" spans="1:7" x14ac:dyDescent="0.25">
      <c r="A2292">
        <v>20220916</v>
      </c>
      <c r="B2292" t="s">
        <v>772</v>
      </c>
      <c r="C2292" t="s">
        <v>186</v>
      </c>
      <c r="D2292" t="s">
        <v>234</v>
      </c>
      <c r="E2292" s="35">
        <v>0.39900000000000002</v>
      </c>
      <c r="F2292" s="35">
        <v>0.498</v>
      </c>
      <c r="G2292" s="35">
        <v>2900</v>
      </c>
    </row>
    <row r="2293" spans="1:7" x14ac:dyDescent="0.25">
      <c r="A2293">
        <v>20220916</v>
      </c>
      <c r="B2293" t="s">
        <v>772</v>
      </c>
      <c r="C2293" t="s">
        <v>186</v>
      </c>
      <c r="D2293" t="s">
        <v>243</v>
      </c>
      <c r="E2293" s="35">
        <v>0.39900000000000002</v>
      </c>
      <c r="F2293" s="35">
        <v>0.498</v>
      </c>
      <c r="G2293" s="35">
        <v>2700</v>
      </c>
    </row>
    <row r="2294" spans="1:7" x14ac:dyDescent="0.25">
      <c r="A2294">
        <v>20220916</v>
      </c>
      <c r="B2294" t="s">
        <v>772</v>
      </c>
      <c r="C2294" t="s">
        <v>186</v>
      </c>
      <c r="D2294" t="s">
        <v>251</v>
      </c>
      <c r="E2294" s="35">
        <v>0.39900000000000002</v>
      </c>
      <c r="F2294" s="35">
        <v>0.498</v>
      </c>
      <c r="G2294" s="35">
        <v>2400</v>
      </c>
    </row>
    <row r="2295" spans="1:7" x14ac:dyDescent="0.25">
      <c r="A2295">
        <v>20220916</v>
      </c>
      <c r="B2295" t="s">
        <v>772</v>
      </c>
      <c r="C2295" t="s">
        <v>186</v>
      </c>
      <c r="D2295" t="s">
        <v>259</v>
      </c>
      <c r="E2295" s="35">
        <v>0.39900000000000002</v>
      </c>
      <c r="F2295" s="35">
        <v>0.498</v>
      </c>
      <c r="G2295" s="35">
        <v>2100</v>
      </c>
    </row>
    <row r="2296" spans="1:7" x14ac:dyDescent="0.25">
      <c r="A2296">
        <v>20220916</v>
      </c>
      <c r="B2296" t="s">
        <v>772</v>
      </c>
      <c r="C2296" t="s">
        <v>186</v>
      </c>
      <c r="D2296" t="s">
        <v>266</v>
      </c>
      <c r="E2296" s="35">
        <v>0.39900000000000002</v>
      </c>
      <c r="F2296" s="35">
        <v>0.498</v>
      </c>
      <c r="G2296" s="35">
        <v>1700</v>
      </c>
    </row>
    <row r="2297" spans="1:7" x14ac:dyDescent="0.25">
      <c r="A2297">
        <v>20220916</v>
      </c>
      <c r="B2297" t="s">
        <v>772</v>
      </c>
      <c r="C2297" t="s">
        <v>186</v>
      </c>
      <c r="D2297" t="s">
        <v>274</v>
      </c>
      <c r="E2297" s="35">
        <v>0.39900000000000002</v>
      </c>
      <c r="F2297" s="35">
        <v>0.498</v>
      </c>
      <c r="G2297" s="35">
        <v>1500</v>
      </c>
    </row>
    <row r="2298" spans="1:7" x14ac:dyDescent="0.25">
      <c r="A2298">
        <v>20220916</v>
      </c>
      <c r="B2298" t="s">
        <v>772</v>
      </c>
      <c r="C2298" t="s">
        <v>186</v>
      </c>
      <c r="D2298" t="s">
        <v>280</v>
      </c>
      <c r="E2298" s="35">
        <v>0.39900000000000002</v>
      </c>
      <c r="F2298" s="35">
        <v>0.498</v>
      </c>
      <c r="G2298" s="35">
        <v>1200</v>
      </c>
    </row>
    <row r="2299" spans="1:7" x14ac:dyDescent="0.25">
      <c r="A2299">
        <v>20220916</v>
      </c>
      <c r="B2299" t="s">
        <v>772</v>
      </c>
      <c r="C2299" t="s">
        <v>186</v>
      </c>
      <c r="D2299" t="s">
        <v>286</v>
      </c>
      <c r="E2299" s="35">
        <v>0.39900000000000002</v>
      </c>
      <c r="F2299" s="35">
        <v>0.498</v>
      </c>
      <c r="G2299" s="35">
        <v>900</v>
      </c>
    </row>
    <row r="2300" spans="1:7" x14ac:dyDescent="0.25">
      <c r="A2300">
        <v>20220916</v>
      </c>
      <c r="B2300" t="s">
        <v>772</v>
      </c>
      <c r="C2300" t="s">
        <v>186</v>
      </c>
      <c r="D2300" t="s">
        <v>290</v>
      </c>
      <c r="E2300" s="35">
        <v>0.39900000000000002</v>
      </c>
      <c r="F2300" s="35">
        <v>0.498</v>
      </c>
      <c r="G2300" s="35">
        <v>700</v>
      </c>
    </row>
    <row r="2301" spans="1:7" x14ac:dyDescent="0.25">
      <c r="A2301">
        <v>20220916</v>
      </c>
      <c r="B2301" t="s">
        <v>772</v>
      </c>
      <c r="C2301" t="s">
        <v>213</v>
      </c>
      <c r="D2301" t="s">
        <v>187</v>
      </c>
      <c r="E2301" s="35">
        <v>0.39900000000000002</v>
      </c>
      <c r="F2301" s="35">
        <v>0.498</v>
      </c>
      <c r="G2301" s="35">
        <v>3200</v>
      </c>
    </row>
    <row r="2302" spans="1:7" x14ac:dyDescent="0.25">
      <c r="A2302">
        <v>20220916</v>
      </c>
      <c r="B2302" t="s">
        <v>772</v>
      </c>
      <c r="C2302" t="s">
        <v>213</v>
      </c>
      <c r="D2302" t="s">
        <v>214</v>
      </c>
      <c r="E2302" s="35">
        <v>0.39900000000000002</v>
      </c>
      <c r="F2302" s="35">
        <v>0.498</v>
      </c>
      <c r="G2302" s="35">
        <v>2900</v>
      </c>
    </row>
    <row r="2303" spans="1:7" x14ac:dyDescent="0.25">
      <c r="A2303">
        <v>20220916</v>
      </c>
      <c r="B2303" t="s">
        <v>772</v>
      </c>
      <c r="C2303" t="s">
        <v>213</v>
      </c>
      <c r="D2303" t="s">
        <v>234</v>
      </c>
      <c r="E2303" s="35">
        <v>0.39900000000000002</v>
      </c>
      <c r="F2303" s="35">
        <v>0.498</v>
      </c>
      <c r="G2303" s="35">
        <v>2700</v>
      </c>
    </row>
    <row r="2304" spans="1:7" x14ac:dyDescent="0.25">
      <c r="A2304">
        <v>20220916</v>
      </c>
      <c r="B2304" t="s">
        <v>772</v>
      </c>
      <c r="C2304" t="s">
        <v>213</v>
      </c>
      <c r="D2304" t="s">
        <v>243</v>
      </c>
      <c r="E2304" s="35">
        <v>0.39900000000000002</v>
      </c>
      <c r="F2304" s="35">
        <v>0.498</v>
      </c>
      <c r="G2304" s="35">
        <v>2500</v>
      </c>
    </row>
    <row r="2305" spans="1:7" x14ac:dyDescent="0.25">
      <c r="A2305">
        <v>20220916</v>
      </c>
      <c r="B2305" t="s">
        <v>772</v>
      </c>
      <c r="C2305" t="s">
        <v>213</v>
      </c>
      <c r="D2305" t="s">
        <v>251</v>
      </c>
      <c r="E2305" s="35">
        <v>0.39900000000000002</v>
      </c>
      <c r="F2305" s="35">
        <v>0.498</v>
      </c>
      <c r="G2305" s="35">
        <v>2300</v>
      </c>
    </row>
    <row r="2306" spans="1:7" x14ac:dyDescent="0.25">
      <c r="A2306">
        <v>20220916</v>
      </c>
      <c r="B2306" t="s">
        <v>772</v>
      </c>
      <c r="C2306" t="s">
        <v>213</v>
      </c>
      <c r="D2306" t="s">
        <v>259</v>
      </c>
      <c r="E2306" s="35">
        <v>0.39900000000000002</v>
      </c>
      <c r="F2306" s="35">
        <v>0.498</v>
      </c>
      <c r="G2306" s="35">
        <v>2000</v>
      </c>
    </row>
    <row r="2307" spans="1:7" x14ac:dyDescent="0.25">
      <c r="A2307">
        <v>20220916</v>
      </c>
      <c r="B2307" t="s">
        <v>772</v>
      </c>
      <c r="C2307" t="s">
        <v>213</v>
      </c>
      <c r="D2307" t="s">
        <v>266</v>
      </c>
      <c r="E2307" s="35">
        <v>0.39900000000000002</v>
      </c>
      <c r="F2307" s="35">
        <v>0.498</v>
      </c>
      <c r="G2307" s="35">
        <v>1600</v>
      </c>
    </row>
    <row r="2308" spans="1:7" x14ac:dyDescent="0.25">
      <c r="A2308">
        <v>20220916</v>
      </c>
      <c r="B2308" t="s">
        <v>772</v>
      </c>
      <c r="C2308" t="s">
        <v>213</v>
      </c>
      <c r="D2308" t="s">
        <v>274</v>
      </c>
      <c r="E2308" s="35">
        <v>0.39900000000000002</v>
      </c>
      <c r="F2308" s="35">
        <v>0.498</v>
      </c>
      <c r="G2308" s="35">
        <v>1400</v>
      </c>
    </row>
    <row r="2309" spans="1:7" x14ac:dyDescent="0.25">
      <c r="A2309">
        <v>20220916</v>
      </c>
      <c r="B2309" t="s">
        <v>772</v>
      </c>
      <c r="C2309" t="s">
        <v>213</v>
      </c>
      <c r="D2309" t="s">
        <v>280</v>
      </c>
      <c r="E2309" s="35">
        <v>0.39900000000000002</v>
      </c>
      <c r="F2309" s="35">
        <v>0.498</v>
      </c>
      <c r="G2309" s="35">
        <v>1100</v>
      </c>
    </row>
    <row r="2310" spans="1:7" x14ac:dyDescent="0.25">
      <c r="A2310">
        <v>20220916</v>
      </c>
      <c r="B2310" t="s">
        <v>772</v>
      </c>
      <c r="C2310" t="s">
        <v>213</v>
      </c>
      <c r="D2310" t="s">
        <v>286</v>
      </c>
      <c r="E2310" s="35">
        <v>0.39900000000000002</v>
      </c>
      <c r="F2310" s="35">
        <v>0.498</v>
      </c>
      <c r="G2310" s="35">
        <v>900</v>
      </c>
    </row>
    <row r="2311" spans="1:7" x14ac:dyDescent="0.25">
      <c r="A2311">
        <v>20220916</v>
      </c>
      <c r="B2311" t="s">
        <v>772</v>
      </c>
      <c r="C2311" t="s">
        <v>213</v>
      </c>
      <c r="D2311" t="s">
        <v>290</v>
      </c>
      <c r="E2311" s="35">
        <v>0.39900000000000002</v>
      </c>
      <c r="F2311" s="35">
        <v>0.498</v>
      </c>
      <c r="G2311" s="35">
        <v>600</v>
      </c>
    </row>
    <row r="2312" spans="1:7" x14ac:dyDescent="0.25">
      <c r="A2312">
        <v>20220916</v>
      </c>
      <c r="B2312" t="s">
        <v>772</v>
      </c>
      <c r="C2312" t="s">
        <v>233</v>
      </c>
      <c r="D2312" t="s">
        <v>187</v>
      </c>
      <c r="E2312" s="35">
        <v>0.39900000000000002</v>
      </c>
      <c r="F2312" s="35">
        <v>0.498</v>
      </c>
      <c r="G2312" s="35">
        <v>3000</v>
      </c>
    </row>
    <row r="2313" spans="1:7" x14ac:dyDescent="0.25">
      <c r="A2313">
        <v>20220916</v>
      </c>
      <c r="B2313" t="s">
        <v>772</v>
      </c>
      <c r="C2313" t="s">
        <v>233</v>
      </c>
      <c r="D2313" t="s">
        <v>214</v>
      </c>
      <c r="E2313" s="35">
        <v>0.39900000000000002</v>
      </c>
      <c r="F2313" s="35">
        <v>0.498</v>
      </c>
      <c r="G2313" s="35">
        <v>2800</v>
      </c>
    </row>
    <row r="2314" spans="1:7" x14ac:dyDescent="0.25">
      <c r="A2314">
        <v>20220916</v>
      </c>
      <c r="B2314" t="s">
        <v>772</v>
      </c>
      <c r="C2314" t="s">
        <v>233</v>
      </c>
      <c r="D2314" t="s">
        <v>234</v>
      </c>
      <c r="E2314" s="35">
        <v>0.39900000000000002</v>
      </c>
      <c r="F2314" s="35">
        <v>0.498</v>
      </c>
      <c r="G2314" s="35">
        <v>2600</v>
      </c>
    </row>
    <row r="2315" spans="1:7" x14ac:dyDescent="0.25">
      <c r="A2315">
        <v>20220916</v>
      </c>
      <c r="B2315" t="s">
        <v>772</v>
      </c>
      <c r="C2315" t="s">
        <v>233</v>
      </c>
      <c r="D2315" t="s">
        <v>243</v>
      </c>
      <c r="E2315" s="35">
        <v>0.39900000000000002</v>
      </c>
      <c r="F2315" s="35">
        <v>0.498</v>
      </c>
      <c r="G2315" s="35">
        <v>2400</v>
      </c>
    </row>
    <row r="2316" spans="1:7" x14ac:dyDescent="0.25">
      <c r="A2316">
        <v>20220916</v>
      </c>
      <c r="B2316" t="s">
        <v>772</v>
      </c>
      <c r="C2316" t="s">
        <v>233</v>
      </c>
      <c r="D2316" t="s">
        <v>251</v>
      </c>
      <c r="E2316" s="35">
        <v>0.39900000000000002</v>
      </c>
      <c r="F2316" s="35">
        <v>0.498</v>
      </c>
      <c r="G2316" s="35">
        <v>2200</v>
      </c>
    </row>
    <row r="2317" spans="1:7" x14ac:dyDescent="0.25">
      <c r="A2317">
        <v>20220916</v>
      </c>
      <c r="B2317" t="s">
        <v>772</v>
      </c>
      <c r="C2317" t="s">
        <v>233</v>
      </c>
      <c r="D2317" t="s">
        <v>259</v>
      </c>
      <c r="E2317" s="35">
        <v>0.39900000000000002</v>
      </c>
      <c r="F2317" s="35">
        <v>0.498</v>
      </c>
      <c r="G2317" s="35">
        <v>1900</v>
      </c>
    </row>
    <row r="2318" spans="1:7" x14ac:dyDescent="0.25">
      <c r="A2318">
        <v>20220916</v>
      </c>
      <c r="B2318" t="s">
        <v>772</v>
      </c>
      <c r="C2318" t="s">
        <v>233</v>
      </c>
      <c r="D2318" t="s">
        <v>266</v>
      </c>
      <c r="E2318" s="35">
        <v>0.39900000000000002</v>
      </c>
      <c r="F2318" s="35">
        <v>0.498</v>
      </c>
      <c r="G2318" s="35">
        <v>1500</v>
      </c>
    </row>
    <row r="2319" spans="1:7" x14ac:dyDescent="0.25">
      <c r="A2319">
        <v>20220916</v>
      </c>
      <c r="B2319" t="s">
        <v>772</v>
      </c>
      <c r="C2319" t="s">
        <v>233</v>
      </c>
      <c r="D2319" t="s">
        <v>274</v>
      </c>
      <c r="E2319" s="35">
        <v>0.39900000000000002</v>
      </c>
      <c r="F2319" s="35">
        <v>0.498</v>
      </c>
      <c r="G2319" s="35">
        <v>1300</v>
      </c>
    </row>
    <row r="2320" spans="1:7" x14ac:dyDescent="0.25">
      <c r="A2320">
        <v>20220916</v>
      </c>
      <c r="B2320" t="s">
        <v>772</v>
      </c>
      <c r="C2320" t="s">
        <v>233</v>
      </c>
      <c r="D2320" t="s">
        <v>280</v>
      </c>
      <c r="E2320" s="35">
        <v>0.39900000000000002</v>
      </c>
      <c r="F2320" s="35">
        <v>0.498</v>
      </c>
      <c r="G2320" s="35">
        <v>1000</v>
      </c>
    </row>
    <row r="2321" spans="1:7" x14ac:dyDescent="0.25">
      <c r="A2321">
        <v>20220916</v>
      </c>
      <c r="B2321" t="s">
        <v>772</v>
      </c>
      <c r="C2321" t="s">
        <v>233</v>
      </c>
      <c r="D2321" t="s">
        <v>286</v>
      </c>
      <c r="E2321" s="35">
        <v>0.39900000000000002</v>
      </c>
      <c r="F2321" s="35">
        <v>0.498</v>
      </c>
      <c r="G2321" s="35">
        <v>800</v>
      </c>
    </row>
    <row r="2322" spans="1:7" x14ac:dyDescent="0.25">
      <c r="A2322">
        <v>20220916</v>
      </c>
      <c r="B2322" t="s">
        <v>772</v>
      </c>
      <c r="C2322" t="s">
        <v>233</v>
      </c>
      <c r="D2322" t="s">
        <v>290</v>
      </c>
      <c r="E2322" s="35">
        <v>0.39900000000000002</v>
      </c>
      <c r="F2322" s="35">
        <v>0.498</v>
      </c>
      <c r="G2322" s="35">
        <v>500</v>
      </c>
    </row>
    <row r="2323" spans="1:7" x14ac:dyDescent="0.25">
      <c r="A2323">
        <v>20220916</v>
      </c>
      <c r="B2323" t="s">
        <v>772</v>
      </c>
      <c r="C2323" t="s">
        <v>215</v>
      </c>
      <c r="D2323" t="s">
        <v>187</v>
      </c>
      <c r="E2323" s="35">
        <v>0.39900000000000002</v>
      </c>
      <c r="F2323" s="35">
        <v>0.498</v>
      </c>
      <c r="G2323" s="35">
        <v>2800</v>
      </c>
    </row>
    <row r="2324" spans="1:7" x14ac:dyDescent="0.25">
      <c r="A2324">
        <v>20220916</v>
      </c>
      <c r="B2324" t="s">
        <v>772</v>
      </c>
      <c r="C2324" t="s">
        <v>215</v>
      </c>
      <c r="D2324" t="s">
        <v>214</v>
      </c>
      <c r="E2324" s="35">
        <v>0.39900000000000002</v>
      </c>
      <c r="F2324" s="35">
        <v>0.498</v>
      </c>
      <c r="G2324" s="35">
        <v>2600</v>
      </c>
    </row>
    <row r="2325" spans="1:7" x14ac:dyDescent="0.25">
      <c r="A2325">
        <v>20220916</v>
      </c>
      <c r="B2325" t="s">
        <v>772</v>
      </c>
      <c r="C2325" t="s">
        <v>215</v>
      </c>
      <c r="D2325" t="s">
        <v>234</v>
      </c>
      <c r="E2325" s="35">
        <v>0.39900000000000002</v>
      </c>
      <c r="F2325" s="35">
        <v>0.498</v>
      </c>
      <c r="G2325" s="35">
        <v>2400</v>
      </c>
    </row>
    <row r="2326" spans="1:7" x14ac:dyDescent="0.25">
      <c r="A2326">
        <v>20220916</v>
      </c>
      <c r="B2326" t="s">
        <v>772</v>
      </c>
      <c r="C2326" t="s">
        <v>215</v>
      </c>
      <c r="D2326" t="s">
        <v>243</v>
      </c>
      <c r="E2326" s="35">
        <v>0.39900000000000002</v>
      </c>
      <c r="F2326" s="35">
        <v>0.498</v>
      </c>
      <c r="G2326" s="35">
        <v>2300</v>
      </c>
    </row>
    <row r="2327" spans="1:7" x14ac:dyDescent="0.25">
      <c r="A2327">
        <v>20220916</v>
      </c>
      <c r="B2327" t="s">
        <v>772</v>
      </c>
      <c r="C2327" t="s">
        <v>215</v>
      </c>
      <c r="D2327" t="s">
        <v>251</v>
      </c>
      <c r="E2327" s="35">
        <v>0.39900000000000002</v>
      </c>
      <c r="F2327" s="35">
        <v>0.498</v>
      </c>
      <c r="G2327" s="35">
        <v>2100</v>
      </c>
    </row>
    <row r="2328" spans="1:7" x14ac:dyDescent="0.25">
      <c r="A2328">
        <v>20220916</v>
      </c>
      <c r="B2328" t="s">
        <v>772</v>
      </c>
      <c r="C2328" t="s">
        <v>215</v>
      </c>
      <c r="D2328" t="s">
        <v>259</v>
      </c>
      <c r="E2328" s="35">
        <v>0.39900000000000002</v>
      </c>
      <c r="F2328" s="35">
        <v>0.498</v>
      </c>
      <c r="G2328" s="35">
        <v>1800</v>
      </c>
    </row>
    <row r="2329" spans="1:7" x14ac:dyDescent="0.25">
      <c r="A2329">
        <v>20220916</v>
      </c>
      <c r="B2329" t="s">
        <v>772</v>
      </c>
      <c r="C2329" t="s">
        <v>215</v>
      </c>
      <c r="D2329" t="s">
        <v>266</v>
      </c>
      <c r="E2329" s="35">
        <v>0.39900000000000002</v>
      </c>
      <c r="F2329" s="35">
        <v>0.498</v>
      </c>
      <c r="G2329" s="35">
        <v>1400</v>
      </c>
    </row>
    <row r="2330" spans="1:7" x14ac:dyDescent="0.25">
      <c r="A2330">
        <v>20220916</v>
      </c>
      <c r="B2330" t="s">
        <v>772</v>
      </c>
      <c r="C2330" t="s">
        <v>215</v>
      </c>
      <c r="D2330" t="s">
        <v>274</v>
      </c>
      <c r="E2330" s="35">
        <v>0.39900000000000002</v>
      </c>
      <c r="F2330" s="35">
        <v>0.498</v>
      </c>
      <c r="G2330" s="35">
        <v>1200</v>
      </c>
    </row>
    <row r="2331" spans="1:7" x14ac:dyDescent="0.25">
      <c r="A2331">
        <v>20220916</v>
      </c>
      <c r="B2331" t="s">
        <v>772</v>
      </c>
      <c r="C2331" t="s">
        <v>215</v>
      </c>
      <c r="D2331" t="s">
        <v>280</v>
      </c>
      <c r="E2331" s="35">
        <v>0.39900000000000002</v>
      </c>
      <c r="F2331" s="35">
        <v>0.498</v>
      </c>
      <c r="G2331" s="35">
        <v>1000</v>
      </c>
    </row>
    <row r="2332" spans="1:7" x14ac:dyDescent="0.25">
      <c r="A2332">
        <v>20220916</v>
      </c>
      <c r="B2332" t="s">
        <v>772</v>
      </c>
      <c r="C2332" t="s">
        <v>215</v>
      </c>
      <c r="D2332" t="s">
        <v>286</v>
      </c>
      <c r="E2332" s="35">
        <v>0.39900000000000002</v>
      </c>
      <c r="F2332" s="35">
        <v>0.498</v>
      </c>
      <c r="G2332" s="35">
        <v>800</v>
      </c>
    </row>
    <row r="2333" spans="1:7" x14ac:dyDescent="0.25">
      <c r="A2333">
        <v>20220916</v>
      </c>
      <c r="B2333" t="s">
        <v>772</v>
      </c>
      <c r="C2333" t="s">
        <v>215</v>
      </c>
      <c r="D2333" t="s">
        <v>290</v>
      </c>
      <c r="E2333" s="35">
        <v>0.39900000000000002</v>
      </c>
      <c r="F2333" s="35">
        <v>0.498</v>
      </c>
      <c r="G2333" s="35">
        <v>500</v>
      </c>
    </row>
    <row r="2334" spans="1:7" x14ac:dyDescent="0.25">
      <c r="A2334">
        <v>20220916</v>
      </c>
      <c r="B2334" t="s">
        <v>772</v>
      </c>
      <c r="C2334" t="s">
        <v>250</v>
      </c>
      <c r="D2334" t="s">
        <v>187</v>
      </c>
      <c r="E2334" s="35">
        <v>0.39900000000000002</v>
      </c>
      <c r="F2334" s="35">
        <v>0.498</v>
      </c>
      <c r="G2334" s="35">
        <v>2500</v>
      </c>
    </row>
    <row r="2335" spans="1:7" x14ac:dyDescent="0.25">
      <c r="A2335">
        <v>20220916</v>
      </c>
      <c r="B2335" t="s">
        <v>772</v>
      </c>
      <c r="C2335" t="s">
        <v>250</v>
      </c>
      <c r="D2335" t="s">
        <v>214</v>
      </c>
      <c r="E2335" s="35">
        <v>0.39900000000000002</v>
      </c>
      <c r="F2335" s="35">
        <v>0.498</v>
      </c>
      <c r="G2335" s="35">
        <v>2400</v>
      </c>
    </row>
    <row r="2336" spans="1:7" x14ac:dyDescent="0.25">
      <c r="A2336">
        <v>20220916</v>
      </c>
      <c r="B2336" t="s">
        <v>772</v>
      </c>
      <c r="C2336" t="s">
        <v>250</v>
      </c>
      <c r="D2336" t="s">
        <v>234</v>
      </c>
      <c r="E2336" s="35">
        <v>0.39900000000000002</v>
      </c>
      <c r="F2336" s="35">
        <v>0.498</v>
      </c>
      <c r="G2336" s="35">
        <v>2200</v>
      </c>
    </row>
    <row r="2337" spans="1:7" x14ac:dyDescent="0.25">
      <c r="A2337">
        <v>20220916</v>
      </c>
      <c r="B2337" t="s">
        <v>772</v>
      </c>
      <c r="C2337" t="s">
        <v>250</v>
      </c>
      <c r="D2337" t="s">
        <v>243</v>
      </c>
      <c r="E2337" s="35">
        <v>0.39900000000000002</v>
      </c>
      <c r="F2337" s="35">
        <v>0.498</v>
      </c>
      <c r="G2337" s="35">
        <v>2100</v>
      </c>
    </row>
    <row r="2338" spans="1:7" x14ac:dyDescent="0.25">
      <c r="A2338">
        <v>20220916</v>
      </c>
      <c r="B2338" t="s">
        <v>772</v>
      </c>
      <c r="C2338" t="s">
        <v>250</v>
      </c>
      <c r="D2338" t="s">
        <v>251</v>
      </c>
      <c r="E2338" s="35">
        <v>0.39900000000000002</v>
      </c>
      <c r="F2338" s="35">
        <v>0.498</v>
      </c>
      <c r="G2338" s="35">
        <v>1900</v>
      </c>
    </row>
    <row r="2339" spans="1:7" x14ac:dyDescent="0.25">
      <c r="A2339">
        <v>20220916</v>
      </c>
      <c r="B2339" t="s">
        <v>772</v>
      </c>
      <c r="C2339" t="s">
        <v>250</v>
      </c>
      <c r="D2339" t="s">
        <v>259</v>
      </c>
      <c r="E2339" s="35">
        <v>0.39900000000000002</v>
      </c>
      <c r="F2339" s="35">
        <v>0.498</v>
      </c>
      <c r="G2339" s="35">
        <v>1700</v>
      </c>
    </row>
    <row r="2340" spans="1:7" x14ac:dyDescent="0.25">
      <c r="A2340">
        <v>20220916</v>
      </c>
      <c r="B2340" t="s">
        <v>772</v>
      </c>
      <c r="C2340" t="s">
        <v>250</v>
      </c>
      <c r="D2340" t="s">
        <v>266</v>
      </c>
      <c r="E2340" s="35">
        <v>0.39900000000000002</v>
      </c>
      <c r="F2340" s="35">
        <v>0.498</v>
      </c>
      <c r="G2340" s="35">
        <v>1300</v>
      </c>
    </row>
    <row r="2341" spans="1:7" x14ac:dyDescent="0.25">
      <c r="A2341">
        <v>20220916</v>
      </c>
      <c r="B2341" t="s">
        <v>772</v>
      </c>
      <c r="C2341" t="s">
        <v>250</v>
      </c>
      <c r="D2341" t="s">
        <v>274</v>
      </c>
      <c r="E2341" s="35">
        <v>0.39900000000000002</v>
      </c>
      <c r="F2341" s="35">
        <v>0.498</v>
      </c>
      <c r="G2341" s="35">
        <v>1100</v>
      </c>
    </row>
    <row r="2342" spans="1:7" x14ac:dyDescent="0.25">
      <c r="A2342">
        <v>20220916</v>
      </c>
      <c r="B2342" t="s">
        <v>772</v>
      </c>
      <c r="C2342" t="s">
        <v>250</v>
      </c>
      <c r="D2342" t="s">
        <v>280</v>
      </c>
      <c r="E2342" s="35">
        <v>0.39900000000000002</v>
      </c>
      <c r="F2342" s="35">
        <v>0.498</v>
      </c>
      <c r="G2342" s="35">
        <v>900</v>
      </c>
    </row>
    <row r="2343" spans="1:7" x14ac:dyDescent="0.25">
      <c r="A2343">
        <v>20220916</v>
      </c>
      <c r="B2343" t="s">
        <v>772</v>
      </c>
      <c r="C2343" t="s">
        <v>250</v>
      </c>
      <c r="D2343" t="s">
        <v>286</v>
      </c>
      <c r="E2343" s="35">
        <v>0.39900000000000002</v>
      </c>
      <c r="F2343" s="35">
        <v>0.498</v>
      </c>
      <c r="G2343" s="35">
        <v>700</v>
      </c>
    </row>
    <row r="2344" spans="1:7" x14ac:dyDescent="0.25">
      <c r="A2344">
        <v>20220916</v>
      </c>
      <c r="B2344" t="s">
        <v>772</v>
      </c>
      <c r="C2344" t="s">
        <v>250</v>
      </c>
      <c r="D2344" t="s">
        <v>290</v>
      </c>
      <c r="E2344" s="35">
        <v>0.39900000000000002</v>
      </c>
      <c r="F2344" s="35">
        <v>0.498</v>
      </c>
      <c r="G2344" s="35">
        <v>500</v>
      </c>
    </row>
    <row r="2345" spans="1:7" x14ac:dyDescent="0.25">
      <c r="A2345">
        <v>20220916</v>
      </c>
      <c r="B2345" t="s">
        <v>772</v>
      </c>
      <c r="C2345" t="s">
        <v>258</v>
      </c>
      <c r="D2345" t="s">
        <v>187</v>
      </c>
      <c r="E2345" s="35">
        <v>0.39900000000000002</v>
      </c>
      <c r="F2345" s="35">
        <v>0.498</v>
      </c>
      <c r="G2345" s="35">
        <v>2200</v>
      </c>
    </row>
    <row r="2346" spans="1:7" x14ac:dyDescent="0.25">
      <c r="A2346">
        <v>20220916</v>
      </c>
      <c r="B2346" t="s">
        <v>772</v>
      </c>
      <c r="C2346" t="s">
        <v>258</v>
      </c>
      <c r="D2346" t="s">
        <v>214</v>
      </c>
      <c r="E2346" s="35">
        <v>0.39900000000000002</v>
      </c>
      <c r="F2346" s="35">
        <v>0.498</v>
      </c>
      <c r="G2346" s="35">
        <v>2100</v>
      </c>
    </row>
    <row r="2347" spans="1:7" x14ac:dyDescent="0.25">
      <c r="A2347">
        <v>20220916</v>
      </c>
      <c r="B2347" t="s">
        <v>772</v>
      </c>
      <c r="C2347" t="s">
        <v>258</v>
      </c>
      <c r="D2347" t="s">
        <v>234</v>
      </c>
      <c r="E2347" s="35">
        <v>0.39900000000000002</v>
      </c>
      <c r="F2347" s="35">
        <v>0.498</v>
      </c>
      <c r="G2347" s="35">
        <v>2000</v>
      </c>
    </row>
    <row r="2348" spans="1:7" x14ac:dyDescent="0.25">
      <c r="A2348">
        <v>20220916</v>
      </c>
      <c r="B2348" t="s">
        <v>772</v>
      </c>
      <c r="C2348" t="s">
        <v>258</v>
      </c>
      <c r="D2348" t="s">
        <v>243</v>
      </c>
      <c r="E2348" s="35">
        <v>0.39900000000000002</v>
      </c>
      <c r="F2348" s="35">
        <v>0.498</v>
      </c>
      <c r="G2348" s="35">
        <v>1900</v>
      </c>
    </row>
    <row r="2349" spans="1:7" x14ac:dyDescent="0.25">
      <c r="A2349">
        <v>20220916</v>
      </c>
      <c r="B2349" t="s">
        <v>772</v>
      </c>
      <c r="C2349" t="s">
        <v>258</v>
      </c>
      <c r="D2349" t="s">
        <v>251</v>
      </c>
      <c r="E2349" s="35">
        <v>0.39900000000000002</v>
      </c>
      <c r="F2349" s="35">
        <v>0.498</v>
      </c>
      <c r="G2349" s="35">
        <v>1700</v>
      </c>
    </row>
    <row r="2350" spans="1:7" x14ac:dyDescent="0.25">
      <c r="A2350">
        <v>20220916</v>
      </c>
      <c r="B2350" t="s">
        <v>772</v>
      </c>
      <c r="C2350" t="s">
        <v>258</v>
      </c>
      <c r="D2350" t="s">
        <v>259</v>
      </c>
      <c r="E2350" s="35">
        <v>0.39900000000000002</v>
      </c>
      <c r="F2350" s="35">
        <v>0.498</v>
      </c>
      <c r="G2350" s="35">
        <v>1500</v>
      </c>
    </row>
    <row r="2351" spans="1:7" x14ac:dyDescent="0.25">
      <c r="A2351">
        <v>20220916</v>
      </c>
      <c r="B2351" t="s">
        <v>772</v>
      </c>
      <c r="C2351" t="s">
        <v>258</v>
      </c>
      <c r="D2351" t="s">
        <v>266</v>
      </c>
      <c r="E2351" s="35">
        <v>0.39900000000000002</v>
      </c>
      <c r="F2351" s="35">
        <v>0.498</v>
      </c>
      <c r="G2351" s="35">
        <v>1200</v>
      </c>
    </row>
    <row r="2352" spans="1:7" x14ac:dyDescent="0.25">
      <c r="A2352">
        <v>20220916</v>
      </c>
      <c r="B2352" t="s">
        <v>772</v>
      </c>
      <c r="C2352" t="s">
        <v>258</v>
      </c>
      <c r="D2352" t="s">
        <v>274</v>
      </c>
      <c r="E2352" s="35">
        <v>0.39900000000000002</v>
      </c>
      <c r="F2352" s="35">
        <v>0.498</v>
      </c>
      <c r="G2352" s="35">
        <v>1000</v>
      </c>
    </row>
    <row r="2353" spans="1:7" x14ac:dyDescent="0.25">
      <c r="A2353">
        <v>20220916</v>
      </c>
      <c r="B2353" t="s">
        <v>772</v>
      </c>
      <c r="C2353" t="s">
        <v>258</v>
      </c>
      <c r="D2353" t="s">
        <v>280</v>
      </c>
      <c r="E2353" s="35">
        <v>0.39900000000000002</v>
      </c>
      <c r="F2353" s="35">
        <v>0.498</v>
      </c>
      <c r="G2353" s="35">
        <v>800</v>
      </c>
    </row>
    <row r="2354" spans="1:7" x14ac:dyDescent="0.25">
      <c r="A2354">
        <v>20220916</v>
      </c>
      <c r="B2354" t="s">
        <v>772</v>
      </c>
      <c r="C2354" t="s">
        <v>258</v>
      </c>
      <c r="D2354" t="s">
        <v>286</v>
      </c>
      <c r="E2354" s="35">
        <v>0.39900000000000002</v>
      </c>
      <c r="F2354" s="35">
        <v>0.498</v>
      </c>
      <c r="G2354" s="35">
        <v>700</v>
      </c>
    </row>
    <row r="2355" spans="1:7" x14ac:dyDescent="0.25">
      <c r="A2355">
        <v>20220916</v>
      </c>
      <c r="B2355" t="s">
        <v>772</v>
      </c>
      <c r="C2355" t="s">
        <v>258</v>
      </c>
      <c r="D2355" t="s">
        <v>290</v>
      </c>
      <c r="E2355" s="35">
        <v>0.39900000000000002</v>
      </c>
      <c r="F2355" s="35">
        <v>0.498</v>
      </c>
      <c r="G2355" s="35">
        <v>400</v>
      </c>
    </row>
    <row r="2356" spans="1:7" x14ac:dyDescent="0.25">
      <c r="A2356">
        <v>20220916</v>
      </c>
      <c r="B2356" t="s">
        <v>772</v>
      </c>
      <c r="C2356" t="s">
        <v>265</v>
      </c>
      <c r="D2356" t="s">
        <v>187</v>
      </c>
      <c r="E2356" s="35">
        <v>0.39900000000000002</v>
      </c>
      <c r="F2356" s="35">
        <v>0.498</v>
      </c>
      <c r="G2356" s="35">
        <v>1800</v>
      </c>
    </row>
    <row r="2357" spans="1:7" x14ac:dyDescent="0.25">
      <c r="A2357">
        <v>20220916</v>
      </c>
      <c r="B2357" t="s">
        <v>772</v>
      </c>
      <c r="C2357" t="s">
        <v>265</v>
      </c>
      <c r="D2357" t="s">
        <v>214</v>
      </c>
      <c r="E2357" s="35">
        <v>0.39900000000000002</v>
      </c>
      <c r="F2357" s="35">
        <v>0.498</v>
      </c>
      <c r="G2357" s="35">
        <v>1700</v>
      </c>
    </row>
    <row r="2358" spans="1:7" x14ac:dyDescent="0.25">
      <c r="A2358">
        <v>20220916</v>
      </c>
      <c r="B2358" t="s">
        <v>772</v>
      </c>
      <c r="C2358" t="s">
        <v>265</v>
      </c>
      <c r="D2358" t="s">
        <v>234</v>
      </c>
      <c r="E2358" s="35">
        <v>0.39900000000000002</v>
      </c>
      <c r="F2358" s="35">
        <v>0.498</v>
      </c>
      <c r="G2358" s="35">
        <v>1600</v>
      </c>
    </row>
    <row r="2359" spans="1:7" x14ac:dyDescent="0.25">
      <c r="A2359">
        <v>20220916</v>
      </c>
      <c r="B2359" t="s">
        <v>772</v>
      </c>
      <c r="C2359" t="s">
        <v>265</v>
      </c>
      <c r="D2359" t="s">
        <v>243</v>
      </c>
      <c r="E2359" s="35">
        <v>0.39900000000000002</v>
      </c>
      <c r="F2359" s="35">
        <v>0.498</v>
      </c>
      <c r="G2359" s="35">
        <v>1500</v>
      </c>
    </row>
    <row r="2360" spans="1:7" x14ac:dyDescent="0.25">
      <c r="A2360">
        <v>20220916</v>
      </c>
      <c r="B2360" t="s">
        <v>772</v>
      </c>
      <c r="C2360" t="s">
        <v>265</v>
      </c>
      <c r="D2360" t="s">
        <v>251</v>
      </c>
      <c r="E2360" s="35">
        <v>0.39900000000000002</v>
      </c>
      <c r="F2360" s="35">
        <v>0.498</v>
      </c>
      <c r="G2360" s="35">
        <v>1400</v>
      </c>
    </row>
    <row r="2361" spans="1:7" x14ac:dyDescent="0.25">
      <c r="A2361">
        <v>20220916</v>
      </c>
      <c r="B2361" t="s">
        <v>772</v>
      </c>
      <c r="C2361" t="s">
        <v>265</v>
      </c>
      <c r="D2361" t="s">
        <v>259</v>
      </c>
      <c r="E2361" s="35">
        <v>0.39900000000000002</v>
      </c>
      <c r="F2361" s="35">
        <v>0.498</v>
      </c>
      <c r="G2361" s="35">
        <v>1200</v>
      </c>
    </row>
    <row r="2362" spans="1:7" x14ac:dyDescent="0.25">
      <c r="A2362">
        <v>20220916</v>
      </c>
      <c r="B2362" t="s">
        <v>772</v>
      </c>
      <c r="C2362" t="s">
        <v>265</v>
      </c>
      <c r="D2362" t="s">
        <v>266</v>
      </c>
      <c r="E2362" s="35">
        <v>0.39900000000000002</v>
      </c>
      <c r="F2362" s="35">
        <v>0.498</v>
      </c>
      <c r="G2362" s="35">
        <v>1100</v>
      </c>
    </row>
    <row r="2363" spans="1:7" x14ac:dyDescent="0.25">
      <c r="A2363">
        <v>20220916</v>
      </c>
      <c r="B2363" t="s">
        <v>772</v>
      </c>
      <c r="C2363" t="s">
        <v>265</v>
      </c>
      <c r="D2363" t="s">
        <v>274</v>
      </c>
      <c r="E2363" s="35">
        <v>0.39900000000000002</v>
      </c>
      <c r="F2363" s="35">
        <v>0.498</v>
      </c>
      <c r="G2363" s="35">
        <v>900</v>
      </c>
    </row>
    <row r="2364" spans="1:7" x14ac:dyDescent="0.25">
      <c r="A2364">
        <v>20220916</v>
      </c>
      <c r="B2364" t="s">
        <v>772</v>
      </c>
      <c r="C2364" t="s">
        <v>265</v>
      </c>
      <c r="D2364" t="s">
        <v>280</v>
      </c>
      <c r="E2364" s="35">
        <v>0.39900000000000002</v>
      </c>
      <c r="F2364" s="35">
        <v>0.498</v>
      </c>
      <c r="G2364" s="35">
        <v>700</v>
      </c>
    </row>
    <row r="2365" spans="1:7" x14ac:dyDescent="0.25">
      <c r="A2365">
        <v>20220916</v>
      </c>
      <c r="B2365" t="s">
        <v>772</v>
      </c>
      <c r="C2365" t="s">
        <v>265</v>
      </c>
      <c r="D2365" t="s">
        <v>286</v>
      </c>
      <c r="E2365" s="35">
        <v>0.39900000000000002</v>
      </c>
      <c r="F2365" s="35">
        <v>0.498</v>
      </c>
      <c r="G2365" s="35">
        <v>600</v>
      </c>
    </row>
    <row r="2366" spans="1:7" x14ac:dyDescent="0.25">
      <c r="A2366">
        <v>20220916</v>
      </c>
      <c r="B2366" t="s">
        <v>772</v>
      </c>
      <c r="C2366" t="s">
        <v>265</v>
      </c>
      <c r="D2366" t="s">
        <v>290</v>
      </c>
      <c r="E2366" s="35">
        <v>0.39900000000000002</v>
      </c>
      <c r="F2366" s="35">
        <v>0.498</v>
      </c>
      <c r="G2366" s="35">
        <v>400</v>
      </c>
    </row>
    <row r="2367" spans="1:7" x14ac:dyDescent="0.25">
      <c r="A2367">
        <v>20220916</v>
      </c>
      <c r="B2367" t="s">
        <v>772</v>
      </c>
      <c r="C2367" t="s">
        <v>273</v>
      </c>
      <c r="D2367" t="s">
        <v>187</v>
      </c>
      <c r="E2367" s="35">
        <v>0.39900000000000002</v>
      </c>
      <c r="F2367" s="35">
        <v>0.498</v>
      </c>
      <c r="G2367" s="35">
        <v>1500</v>
      </c>
    </row>
    <row r="2368" spans="1:7" x14ac:dyDescent="0.25">
      <c r="A2368">
        <v>20220916</v>
      </c>
      <c r="B2368" t="s">
        <v>772</v>
      </c>
      <c r="C2368" t="s">
        <v>273</v>
      </c>
      <c r="D2368" t="s">
        <v>214</v>
      </c>
      <c r="E2368" s="35">
        <v>0.39900000000000002</v>
      </c>
      <c r="F2368" s="35">
        <v>0.498</v>
      </c>
      <c r="G2368" s="35">
        <v>1400</v>
      </c>
    </row>
    <row r="2369" spans="1:7" x14ac:dyDescent="0.25">
      <c r="A2369">
        <v>20220916</v>
      </c>
      <c r="B2369" t="s">
        <v>772</v>
      </c>
      <c r="C2369" t="s">
        <v>273</v>
      </c>
      <c r="D2369" t="s">
        <v>234</v>
      </c>
      <c r="E2369" s="35">
        <v>0.39900000000000002</v>
      </c>
      <c r="F2369" s="35">
        <v>0.498</v>
      </c>
      <c r="G2369" s="35">
        <v>1300</v>
      </c>
    </row>
    <row r="2370" spans="1:7" x14ac:dyDescent="0.25">
      <c r="A2370">
        <v>20220916</v>
      </c>
      <c r="B2370" t="s">
        <v>772</v>
      </c>
      <c r="C2370" t="s">
        <v>273</v>
      </c>
      <c r="D2370" t="s">
        <v>243</v>
      </c>
      <c r="E2370" s="35">
        <v>0.39900000000000002</v>
      </c>
      <c r="F2370" s="35">
        <v>0.498</v>
      </c>
      <c r="G2370" s="35">
        <v>1200</v>
      </c>
    </row>
    <row r="2371" spans="1:7" x14ac:dyDescent="0.25">
      <c r="A2371">
        <v>20220916</v>
      </c>
      <c r="B2371" t="s">
        <v>772</v>
      </c>
      <c r="C2371" t="s">
        <v>273</v>
      </c>
      <c r="D2371" t="s">
        <v>251</v>
      </c>
      <c r="E2371" s="35">
        <v>0.39900000000000002</v>
      </c>
      <c r="F2371" s="35">
        <v>0.498</v>
      </c>
      <c r="G2371" s="35">
        <v>1100</v>
      </c>
    </row>
    <row r="2372" spans="1:7" x14ac:dyDescent="0.25">
      <c r="A2372">
        <v>20220916</v>
      </c>
      <c r="B2372" t="s">
        <v>772</v>
      </c>
      <c r="C2372" t="s">
        <v>273</v>
      </c>
      <c r="D2372" t="s">
        <v>259</v>
      </c>
      <c r="E2372" s="35">
        <v>0.39900000000000002</v>
      </c>
      <c r="F2372" s="35">
        <v>0.498</v>
      </c>
      <c r="G2372" s="35">
        <v>1000</v>
      </c>
    </row>
    <row r="2373" spans="1:7" x14ac:dyDescent="0.25">
      <c r="A2373">
        <v>20220916</v>
      </c>
      <c r="B2373" t="s">
        <v>772</v>
      </c>
      <c r="C2373" t="s">
        <v>273</v>
      </c>
      <c r="D2373" t="s">
        <v>266</v>
      </c>
      <c r="E2373" s="35">
        <v>0.39900000000000002</v>
      </c>
      <c r="F2373" s="35">
        <v>0.498</v>
      </c>
      <c r="G2373" s="35">
        <v>900</v>
      </c>
    </row>
    <row r="2374" spans="1:7" x14ac:dyDescent="0.25">
      <c r="A2374">
        <v>20220916</v>
      </c>
      <c r="B2374" t="s">
        <v>772</v>
      </c>
      <c r="C2374" t="s">
        <v>273</v>
      </c>
      <c r="D2374" t="s">
        <v>274</v>
      </c>
      <c r="E2374" s="35">
        <v>0.39900000000000002</v>
      </c>
      <c r="F2374" s="35">
        <v>0.498</v>
      </c>
      <c r="G2374" s="35">
        <v>800</v>
      </c>
    </row>
    <row r="2375" spans="1:7" x14ac:dyDescent="0.25">
      <c r="A2375">
        <v>20220916</v>
      </c>
      <c r="B2375" t="s">
        <v>772</v>
      </c>
      <c r="C2375" t="s">
        <v>273</v>
      </c>
      <c r="D2375" t="s">
        <v>280</v>
      </c>
      <c r="E2375" s="35">
        <v>0.39900000000000002</v>
      </c>
      <c r="F2375" s="35">
        <v>0.498</v>
      </c>
      <c r="G2375" s="35">
        <v>700</v>
      </c>
    </row>
    <row r="2376" spans="1:7" x14ac:dyDescent="0.25">
      <c r="A2376">
        <v>20220916</v>
      </c>
      <c r="B2376" t="s">
        <v>772</v>
      </c>
      <c r="C2376" t="s">
        <v>273</v>
      </c>
      <c r="D2376" t="s">
        <v>286</v>
      </c>
      <c r="E2376" s="35">
        <v>0.39900000000000002</v>
      </c>
      <c r="F2376" s="35">
        <v>0.498</v>
      </c>
      <c r="G2376" s="35">
        <v>600</v>
      </c>
    </row>
    <row r="2377" spans="1:7" x14ac:dyDescent="0.25">
      <c r="A2377">
        <v>20220916</v>
      </c>
      <c r="B2377" t="s">
        <v>772</v>
      </c>
      <c r="C2377" t="s">
        <v>273</v>
      </c>
      <c r="D2377" t="s">
        <v>290</v>
      </c>
      <c r="E2377" s="35">
        <v>0.39900000000000002</v>
      </c>
      <c r="F2377" s="35">
        <v>0.498</v>
      </c>
      <c r="G2377" s="35">
        <v>400</v>
      </c>
    </row>
    <row r="2378" spans="1:7" x14ac:dyDescent="0.25">
      <c r="A2378">
        <v>20220916</v>
      </c>
      <c r="B2378" t="s">
        <v>772</v>
      </c>
      <c r="C2378" t="s">
        <v>279</v>
      </c>
      <c r="D2378" t="s">
        <v>187</v>
      </c>
      <c r="E2378" s="35">
        <v>0.39900000000000002</v>
      </c>
      <c r="F2378" s="35">
        <v>0.498</v>
      </c>
      <c r="G2378" s="35">
        <v>1300</v>
      </c>
    </row>
    <row r="2379" spans="1:7" x14ac:dyDescent="0.25">
      <c r="A2379">
        <v>20220916</v>
      </c>
      <c r="B2379" t="s">
        <v>772</v>
      </c>
      <c r="C2379" t="s">
        <v>279</v>
      </c>
      <c r="D2379" t="s">
        <v>214</v>
      </c>
      <c r="E2379" s="35">
        <v>0.39900000000000002</v>
      </c>
      <c r="F2379" s="35">
        <v>0.498</v>
      </c>
      <c r="G2379" s="35">
        <v>1200</v>
      </c>
    </row>
    <row r="2380" spans="1:7" x14ac:dyDescent="0.25">
      <c r="A2380">
        <v>20220916</v>
      </c>
      <c r="B2380" t="s">
        <v>772</v>
      </c>
      <c r="C2380" t="s">
        <v>279</v>
      </c>
      <c r="D2380" t="s">
        <v>234</v>
      </c>
      <c r="E2380" s="35">
        <v>0.39900000000000002</v>
      </c>
      <c r="F2380" s="35">
        <v>0.498</v>
      </c>
      <c r="G2380" s="35">
        <v>1100</v>
      </c>
    </row>
    <row r="2381" spans="1:7" x14ac:dyDescent="0.25">
      <c r="A2381">
        <v>20220916</v>
      </c>
      <c r="B2381" t="s">
        <v>772</v>
      </c>
      <c r="C2381" t="s">
        <v>279</v>
      </c>
      <c r="D2381" t="s">
        <v>243</v>
      </c>
      <c r="E2381" s="35">
        <v>0.39900000000000002</v>
      </c>
      <c r="F2381" s="35">
        <v>0.498</v>
      </c>
      <c r="G2381" s="35">
        <v>1000</v>
      </c>
    </row>
    <row r="2382" spans="1:7" x14ac:dyDescent="0.25">
      <c r="A2382">
        <v>20220916</v>
      </c>
      <c r="B2382" t="s">
        <v>772</v>
      </c>
      <c r="C2382" t="s">
        <v>279</v>
      </c>
      <c r="D2382" t="s">
        <v>251</v>
      </c>
      <c r="E2382" s="35">
        <v>0.39900000000000002</v>
      </c>
      <c r="F2382" s="35">
        <v>0.498</v>
      </c>
      <c r="G2382" s="35">
        <v>1000</v>
      </c>
    </row>
    <row r="2383" spans="1:7" x14ac:dyDescent="0.25">
      <c r="A2383">
        <v>20220916</v>
      </c>
      <c r="B2383" t="s">
        <v>772</v>
      </c>
      <c r="C2383" t="s">
        <v>279</v>
      </c>
      <c r="D2383" t="s">
        <v>259</v>
      </c>
      <c r="E2383" s="35">
        <v>0.39900000000000002</v>
      </c>
      <c r="F2383" s="35">
        <v>0.498</v>
      </c>
      <c r="G2383" s="35">
        <v>900</v>
      </c>
    </row>
    <row r="2384" spans="1:7" x14ac:dyDescent="0.25">
      <c r="A2384">
        <v>20220916</v>
      </c>
      <c r="B2384" t="s">
        <v>772</v>
      </c>
      <c r="C2384" t="s">
        <v>279</v>
      </c>
      <c r="D2384" t="s">
        <v>266</v>
      </c>
      <c r="E2384" s="35">
        <v>0.39900000000000002</v>
      </c>
      <c r="F2384" s="35">
        <v>0.498</v>
      </c>
      <c r="G2384" s="35">
        <v>800</v>
      </c>
    </row>
    <row r="2385" spans="1:7" x14ac:dyDescent="0.25">
      <c r="A2385">
        <v>20220916</v>
      </c>
      <c r="B2385" t="s">
        <v>772</v>
      </c>
      <c r="C2385" t="s">
        <v>279</v>
      </c>
      <c r="D2385" t="s">
        <v>274</v>
      </c>
      <c r="E2385" s="35">
        <v>0.39900000000000002</v>
      </c>
      <c r="F2385" s="35">
        <v>0.498</v>
      </c>
      <c r="G2385" s="35">
        <v>700</v>
      </c>
    </row>
    <row r="2386" spans="1:7" x14ac:dyDescent="0.25">
      <c r="A2386">
        <v>20220916</v>
      </c>
      <c r="B2386" t="s">
        <v>772</v>
      </c>
      <c r="C2386" t="s">
        <v>279</v>
      </c>
      <c r="D2386" t="s">
        <v>280</v>
      </c>
      <c r="E2386" s="35">
        <v>0.39900000000000002</v>
      </c>
      <c r="F2386" s="35">
        <v>0.498</v>
      </c>
      <c r="G2386" s="35">
        <v>600</v>
      </c>
    </row>
    <row r="2387" spans="1:7" x14ac:dyDescent="0.25">
      <c r="A2387">
        <v>20220916</v>
      </c>
      <c r="B2387" t="s">
        <v>772</v>
      </c>
      <c r="C2387" t="s">
        <v>279</v>
      </c>
      <c r="D2387" t="s">
        <v>286</v>
      </c>
      <c r="E2387" s="35">
        <v>0.39900000000000002</v>
      </c>
      <c r="F2387" s="35">
        <v>0.498</v>
      </c>
      <c r="G2387" s="35">
        <v>500</v>
      </c>
    </row>
    <row r="2388" spans="1:7" x14ac:dyDescent="0.25">
      <c r="A2388">
        <v>20220916</v>
      </c>
      <c r="B2388" t="s">
        <v>772</v>
      </c>
      <c r="C2388" t="s">
        <v>279</v>
      </c>
      <c r="D2388" t="s">
        <v>290</v>
      </c>
      <c r="E2388" s="35">
        <v>0.39900000000000002</v>
      </c>
      <c r="F2388" s="35">
        <v>0.498</v>
      </c>
      <c r="G2388" s="35">
        <v>300</v>
      </c>
    </row>
    <row r="2389" spans="1:7" x14ac:dyDescent="0.25">
      <c r="A2389">
        <v>20220916</v>
      </c>
      <c r="B2389" t="s">
        <v>772</v>
      </c>
      <c r="C2389" t="s">
        <v>285</v>
      </c>
      <c r="D2389" t="s">
        <v>187</v>
      </c>
      <c r="E2389" s="35">
        <v>0.39900000000000002</v>
      </c>
      <c r="F2389" s="35">
        <v>0.498</v>
      </c>
      <c r="G2389" s="35">
        <v>1200</v>
      </c>
    </row>
    <row r="2390" spans="1:7" x14ac:dyDescent="0.25">
      <c r="A2390">
        <v>20220916</v>
      </c>
      <c r="B2390" t="s">
        <v>772</v>
      </c>
      <c r="C2390" t="s">
        <v>285</v>
      </c>
      <c r="D2390" t="s">
        <v>214</v>
      </c>
      <c r="E2390" s="35">
        <v>0.39900000000000002</v>
      </c>
      <c r="F2390" s="35">
        <v>0.498</v>
      </c>
      <c r="G2390" s="35">
        <v>1100</v>
      </c>
    </row>
    <row r="2391" spans="1:7" x14ac:dyDescent="0.25">
      <c r="A2391">
        <v>20220916</v>
      </c>
      <c r="B2391" t="s">
        <v>772</v>
      </c>
      <c r="C2391" t="s">
        <v>285</v>
      </c>
      <c r="D2391" t="s">
        <v>234</v>
      </c>
      <c r="E2391" s="35">
        <v>0.39900000000000002</v>
      </c>
      <c r="F2391" s="35">
        <v>0.498</v>
      </c>
      <c r="G2391" s="35">
        <v>1000</v>
      </c>
    </row>
    <row r="2392" spans="1:7" x14ac:dyDescent="0.25">
      <c r="A2392">
        <v>20220916</v>
      </c>
      <c r="B2392" t="s">
        <v>772</v>
      </c>
      <c r="C2392" t="s">
        <v>285</v>
      </c>
      <c r="D2392" t="s">
        <v>243</v>
      </c>
      <c r="E2392" s="35">
        <v>0.39900000000000002</v>
      </c>
      <c r="F2392" s="35">
        <v>0.498</v>
      </c>
      <c r="G2392" s="35">
        <v>900</v>
      </c>
    </row>
    <row r="2393" spans="1:7" x14ac:dyDescent="0.25">
      <c r="A2393">
        <v>20220916</v>
      </c>
      <c r="B2393" t="s">
        <v>772</v>
      </c>
      <c r="C2393" t="s">
        <v>285</v>
      </c>
      <c r="D2393" t="s">
        <v>251</v>
      </c>
      <c r="E2393" s="35">
        <v>0.39900000000000002</v>
      </c>
      <c r="F2393" s="35">
        <v>0.498</v>
      </c>
      <c r="G2393" s="35">
        <v>900</v>
      </c>
    </row>
    <row r="2394" spans="1:7" x14ac:dyDescent="0.25">
      <c r="A2394">
        <v>20220916</v>
      </c>
      <c r="B2394" t="s">
        <v>772</v>
      </c>
      <c r="C2394" t="s">
        <v>285</v>
      </c>
      <c r="D2394" t="s">
        <v>259</v>
      </c>
      <c r="E2394" s="35">
        <v>0.39900000000000002</v>
      </c>
      <c r="F2394" s="35">
        <v>0.498</v>
      </c>
      <c r="G2394" s="35">
        <v>800</v>
      </c>
    </row>
    <row r="2395" spans="1:7" x14ac:dyDescent="0.25">
      <c r="A2395">
        <v>20220916</v>
      </c>
      <c r="B2395" t="s">
        <v>772</v>
      </c>
      <c r="C2395" t="s">
        <v>285</v>
      </c>
      <c r="D2395" t="s">
        <v>266</v>
      </c>
      <c r="E2395" s="35">
        <v>0.39900000000000002</v>
      </c>
      <c r="F2395" s="35">
        <v>0.498</v>
      </c>
      <c r="G2395" s="35">
        <v>700</v>
      </c>
    </row>
    <row r="2396" spans="1:7" x14ac:dyDescent="0.25">
      <c r="A2396">
        <v>20220916</v>
      </c>
      <c r="B2396" t="s">
        <v>772</v>
      </c>
      <c r="C2396" t="s">
        <v>285</v>
      </c>
      <c r="D2396" t="s">
        <v>274</v>
      </c>
      <c r="E2396" s="35">
        <v>0.39900000000000002</v>
      </c>
      <c r="F2396" s="35">
        <v>0.498</v>
      </c>
      <c r="G2396" s="35">
        <v>600</v>
      </c>
    </row>
    <row r="2397" spans="1:7" x14ac:dyDescent="0.25">
      <c r="A2397">
        <v>20220916</v>
      </c>
      <c r="B2397" t="s">
        <v>772</v>
      </c>
      <c r="C2397" t="s">
        <v>285</v>
      </c>
      <c r="D2397" t="s">
        <v>280</v>
      </c>
      <c r="E2397" s="35">
        <v>0.39900000000000002</v>
      </c>
      <c r="F2397" s="35">
        <v>0.498</v>
      </c>
      <c r="G2397" s="35">
        <v>500</v>
      </c>
    </row>
    <row r="2398" spans="1:7" x14ac:dyDescent="0.25">
      <c r="A2398">
        <v>20220916</v>
      </c>
      <c r="B2398" t="s">
        <v>772</v>
      </c>
      <c r="C2398" t="s">
        <v>285</v>
      </c>
      <c r="D2398" t="s">
        <v>286</v>
      </c>
      <c r="E2398" s="35">
        <v>0.39900000000000002</v>
      </c>
      <c r="F2398" s="35">
        <v>0.498</v>
      </c>
      <c r="G2398" s="35">
        <v>400</v>
      </c>
    </row>
    <row r="2399" spans="1:7" x14ac:dyDescent="0.25">
      <c r="A2399">
        <v>20220916</v>
      </c>
      <c r="B2399" t="s">
        <v>772</v>
      </c>
      <c r="C2399" t="s">
        <v>285</v>
      </c>
      <c r="D2399" t="s">
        <v>290</v>
      </c>
      <c r="E2399" s="35">
        <v>0.39900000000000002</v>
      </c>
      <c r="F2399" s="35">
        <v>0.498</v>
      </c>
      <c r="G2399" s="35">
        <v>300</v>
      </c>
    </row>
    <row r="2400" spans="1:7" x14ac:dyDescent="0.25">
      <c r="A2400">
        <v>20220916</v>
      </c>
      <c r="B2400" t="s">
        <v>772</v>
      </c>
      <c r="C2400" t="s">
        <v>186</v>
      </c>
      <c r="D2400" t="s">
        <v>187</v>
      </c>
      <c r="E2400" s="35">
        <v>0.499</v>
      </c>
      <c r="F2400" s="35">
        <v>0.69799999999999995</v>
      </c>
      <c r="G2400" s="35">
        <v>4200</v>
      </c>
    </row>
    <row r="2401" spans="1:7" x14ac:dyDescent="0.25">
      <c r="A2401">
        <v>20220916</v>
      </c>
      <c r="B2401" t="s">
        <v>772</v>
      </c>
      <c r="C2401" t="s">
        <v>186</v>
      </c>
      <c r="D2401" t="s">
        <v>214</v>
      </c>
      <c r="E2401" s="35">
        <v>0.499</v>
      </c>
      <c r="F2401" s="35">
        <v>0.69799999999999995</v>
      </c>
      <c r="G2401" s="35">
        <v>3700</v>
      </c>
    </row>
    <row r="2402" spans="1:7" x14ac:dyDescent="0.25">
      <c r="A2402">
        <v>20220916</v>
      </c>
      <c r="B2402" t="s">
        <v>772</v>
      </c>
      <c r="C2402" t="s">
        <v>186</v>
      </c>
      <c r="D2402" t="s">
        <v>234</v>
      </c>
      <c r="E2402" s="35">
        <v>0.499</v>
      </c>
      <c r="F2402" s="35">
        <v>0.69799999999999995</v>
      </c>
      <c r="G2402" s="35">
        <v>3500</v>
      </c>
    </row>
    <row r="2403" spans="1:7" x14ac:dyDescent="0.25">
      <c r="A2403">
        <v>20220916</v>
      </c>
      <c r="B2403" t="s">
        <v>772</v>
      </c>
      <c r="C2403" t="s">
        <v>186</v>
      </c>
      <c r="D2403" t="s">
        <v>243</v>
      </c>
      <c r="E2403" s="35">
        <v>0.499</v>
      </c>
      <c r="F2403" s="35">
        <v>0.69799999999999995</v>
      </c>
      <c r="G2403" s="35">
        <v>3300</v>
      </c>
    </row>
    <row r="2404" spans="1:7" x14ac:dyDescent="0.25">
      <c r="A2404">
        <v>20220916</v>
      </c>
      <c r="B2404" t="s">
        <v>772</v>
      </c>
      <c r="C2404" t="s">
        <v>186</v>
      </c>
      <c r="D2404" t="s">
        <v>251</v>
      </c>
      <c r="E2404" s="35">
        <v>0.499</v>
      </c>
      <c r="F2404" s="35">
        <v>0.69799999999999995</v>
      </c>
      <c r="G2404" s="35">
        <v>3100</v>
      </c>
    </row>
    <row r="2405" spans="1:7" x14ac:dyDescent="0.25">
      <c r="A2405">
        <v>20220916</v>
      </c>
      <c r="B2405" t="s">
        <v>772</v>
      </c>
      <c r="C2405" t="s">
        <v>186</v>
      </c>
      <c r="D2405" t="s">
        <v>259</v>
      </c>
      <c r="E2405" s="35">
        <v>0.499</v>
      </c>
      <c r="F2405" s="35">
        <v>0.69799999999999995</v>
      </c>
      <c r="G2405" s="35">
        <v>2600</v>
      </c>
    </row>
    <row r="2406" spans="1:7" x14ac:dyDescent="0.25">
      <c r="A2406">
        <v>20220916</v>
      </c>
      <c r="B2406" t="s">
        <v>772</v>
      </c>
      <c r="C2406" t="s">
        <v>186</v>
      </c>
      <c r="D2406" t="s">
        <v>266</v>
      </c>
      <c r="E2406" s="35">
        <v>0.499</v>
      </c>
      <c r="F2406" s="35">
        <v>0.69799999999999995</v>
      </c>
      <c r="G2406" s="35">
        <v>2200</v>
      </c>
    </row>
    <row r="2407" spans="1:7" x14ac:dyDescent="0.25">
      <c r="A2407">
        <v>20220916</v>
      </c>
      <c r="B2407" t="s">
        <v>772</v>
      </c>
      <c r="C2407" t="s">
        <v>186</v>
      </c>
      <c r="D2407" t="s">
        <v>274</v>
      </c>
      <c r="E2407" s="35">
        <v>0.499</v>
      </c>
      <c r="F2407" s="35">
        <v>0.69799999999999995</v>
      </c>
      <c r="G2407" s="35">
        <v>2000</v>
      </c>
    </row>
    <row r="2408" spans="1:7" x14ac:dyDescent="0.25">
      <c r="A2408">
        <v>20220916</v>
      </c>
      <c r="B2408" t="s">
        <v>772</v>
      </c>
      <c r="C2408" t="s">
        <v>186</v>
      </c>
      <c r="D2408" t="s">
        <v>280</v>
      </c>
      <c r="E2408" s="35">
        <v>0.499</v>
      </c>
      <c r="F2408" s="35">
        <v>0.69799999999999995</v>
      </c>
      <c r="G2408" s="35">
        <v>1700</v>
      </c>
    </row>
    <row r="2409" spans="1:7" x14ac:dyDescent="0.25">
      <c r="A2409">
        <v>20220916</v>
      </c>
      <c r="B2409" t="s">
        <v>772</v>
      </c>
      <c r="C2409" t="s">
        <v>186</v>
      </c>
      <c r="D2409" t="s">
        <v>286</v>
      </c>
      <c r="E2409" s="35">
        <v>0.499</v>
      </c>
      <c r="F2409" s="35">
        <v>0.69799999999999995</v>
      </c>
      <c r="G2409" s="35">
        <v>1300</v>
      </c>
    </row>
    <row r="2410" spans="1:7" x14ac:dyDescent="0.25">
      <c r="A2410">
        <v>20220916</v>
      </c>
      <c r="B2410" t="s">
        <v>772</v>
      </c>
      <c r="C2410" t="s">
        <v>186</v>
      </c>
      <c r="D2410" t="s">
        <v>290</v>
      </c>
      <c r="E2410" s="35">
        <v>0.499</v>
      </c>
      <c r="F2410" s="35">
        <v>0.69799999999999995</v>
      </c>
      <c r="G2410" s="35">
        <v>900</v>
      </c>
    </row>
    <row r="2411" spans="1:7" x14ac:dyDescent="0.25">
      <c r="A2411">
        <v>20220916</v>
      </c>
      <c r="B2411" t="s">
        <v>772</v>
      </c>
      <c r="C2411" t="s">
        <v>213</v>
      </c>
      <c r="D2411" t="s">
        <v>187</v>
      </c>
      <c r="E2411" s="35">
        <v>0.499</v>
      </c>
      <c r="F2411" s="35">
        <v>0.69799999999999995</v>
      </c>
      <c r="G2411" s="35">
        <v>3700</v>
      </c>
    </row>
    <row r="2412" spans="1:7" x14ac:dyDescent="0.25">
      <c r="A2412">
        <v>20220916</v>
      </c>
      <c r="B2412" t="s">
        <v>772</v>
      </c>
      <c r="C2412" t="s">
        <v>213</v>
      </c>
      <c r="D2412" t="s">
        <v>214</v>
      </c>
      <c r="E2412" s="35">
        <v>0.499</v>
      </c>
      <c r="F2412" s="35">
        <v>0.69799999999999995</v>
      </c>
      <c r="G2412" s="35">
        <v>3500</v>
      </c>
    </row>
    <row r="2413" spans="1:7" x14ac:dyDescent="0.25">
      <c r="A2413">
        <v>20220916</v>
      </c>
      <c r="B2413" t="s">
        <v>772</v>
      </c>
      <c r="C2413" t="s">
        <v>213</v>
      </c>
      <c r="D2413" t="s">
        <v>234</v>
      </c>
      <c r="E2413" s="35">
        <v>0.499</v>
      </c>
      <c r="F2413" s="35">
        <v>0.69799999999999995</v>
      </c>
      <c r="G2413" s="35">
        <v>3300</v>
      </c>
    </row>
    <row r="2414" spans="1:7" x14ac:dyDescent="0.25">
      <c r="A2414">
        <v>20220916</v>
      </c>
      <c r="B2414" t="s">
        <v>772</v>
      </c>
      <c r="C2414" t="s">
        <v>213</v>
      </c>
      <c r="D2414" t="s">
        <v>243</v>
      </c>
      <c r="E2414" s="35">
        <v>0.499</v>
      </c>
      <c r="F2414" s="35">
        <v>0.69799999999999995</v>
      </c>
      <c r="G2414" s="35">
        <v>3100</v>
      </c>
    </row>
    <row r="2415" spans="1:7" x14ac:dyDescent="0.25">
      <c r="A2415">
        <v>20220916</v>
      </c>
      <c r="B2415" t="s">
        <v>772</v>
      </c>
      <c r="C2415" t="s">
        <v>213</v>
      </c>
      <c r="D2415" t="s">
        <v>251</v>
      </c>
      <c r="E2415" s="35">
        <v>0.499</v>
      </c>
      <c r="F2415" s="35">
        <v>0.69799999999999995</v>
      </c>
      <c r="G2415" s="35">
        <v>2900</v>
      </c>
    </row>
    <row r="2416" spans="1:7" x14ac:dyDescent="0.25">
      <c r="A2416">
        <v>20220916</v>
      </c>
      <c r="B2416" t="s">
        <v>772</v>
      </c>
      <c r="C2416" t="s">
        <v>213</v>
      </c>
      <c r="D2416" t="s">
        <v>259</v>
      </c>
      <c r="E2416" s="35">
        <v>0.499</v>
      </c>
      <c r="F2416" s="35">
        <v>0.69799999999999995</v>
      </c>
      <c r="G2416" s="35">
        <v>2400</v>
      </c>
    </row>
    <row r="2417" spans="1:7" x14ac:dyDescent="0.25">
      <c r="A2417">
        <v>20220916</v>
      </c>
      <c r="B2417" t="s">
        <v>772</v>
      </c>
      <c r="C2417" t="s">
        <v>213</v>
      </c>
      <c r="D2417" t="s">
        <v>266</v>
      </c>
      <c r="E2417" s="35">
        <v>0.499</v>
      </c>
      <c r="F2417" s="35">
        <v>0.69799999999999995</v>
      </c>
      <c r="G2417" s="35">
        <v>2000</v>
      </c>
    </row>
    <row r="2418" spans="1:7" x14ac:dyDescent="0.25">
      <c r="A2418">
        <v>20220916</v>
      </c>
      <c r="B2418" t="s">
        <v>772</v>
      </c>
      <c r="C2418" t="s">
        <v>213</v>
      </c>
      <c r="D2418" t="s">
        <v>274</v>
      </c>
      <c r="E2418" s="35">
        <v>0.499</v>
      </c>
      <c r="F2418" s="35">
        <v>0.69799999999999995</v>
      </c>
      <c r="G2418" s="35">
        <v>1800</v>
      </c>
    </row>
    <row r="2419" spans="1:7" x14ac:dyDescent="0.25">
      <c r="A2419">
        <v>20220916</v>
      </c>
      <c r="B2419" t="s">
        <v>772</v>
      </c>
      <c r="C2419" t="s">
        <v>213</v>
      </c>
      <c r="D2419" t="s">
        <v>280</v>
      </c>
      <c r="E2419" s="35">
        <v>0.499</v>
      </c>
      <c r="F2419" s="35">
        <v>0.69799999999999995</v>
      </c>
      <c r="G2419" s="35">
        <v>1600</v>
      </c>
    </row>
    <row r="2420" spans="1:7" x14ac:dyDescent="0.25">
      <c r="A2420">
        <v>20220916</v>
      </c>
      <c r="B2420" t="s">
        <v>772</v>
      </c>
      <c r="C2420" t="s">
        <v>213</v>
      </c>
      <c r="D2420" t="s">
        <v>286</v>
      </c>
      <c r="E2420" s="35">
        <v>0.499</v>
      </c>
      <c r="F2420" s="35">
        <v>0.69799999999999995</v>
      </c>
      <c r="G2420" s="35">
        <v>1200</v>
      </c>
    </row>
    <row r="2421" spans="1:7" x14ac:dyDescent="0.25">
      <c r="A2421">
        <v>20220916</v>
      </c>
      <c r="B2421" t="s">
        <v>772</v>
      </c>
      <c r="C2421" t="s">
        <v>213</v>
      </c>
      <c r="D2421" t="s">
        <v>290</v>
      </c>
      <c r="E2421" s="35">
        <v>0.499</v>
      </c>
      <c r="F2421" s="35">
        <v>0.69799999999999995</v>
      </c>
      <c r="G2421" s="35">
        <v>800</v>
      </c>
    </row>
    <row r="2422" spans="1:7" x14ac:dyDescent="0.25">
      <c r="A2422">
        <v>20220916</v>
      </c>
      <c r="B2422" t="s">
        <v>772</v>
      </c>
      <c r="C2422" t="s">
        <v>233</v>
      </c>
      <c r="D2422" t="s">
        <v>187</v>
      </c>
      <c r="E2422" s="35">
        <v>0.499</v>
      </c>
      <c r="F2422" s="35">
        <v>0.69799999999999995</v>
      </c>
      <c r="G2422" s="35">
        <v>3500</v>
      </c>
    </row>
    <row r="2423" spans="1:7" x14ac:dyDescent="0.25">
      <c r="A2423">
        <v>20220916</v>
      </c>
      <c r="B2423" t="s">
        <v>772</v>
      </c>
      <c r="C2423" t="s">
        <v>233</v>
      </c>
      <c r="D2423" t="s">
        <v>214</v>
      </c>
      <c r="E2423" s="35">
        <v>0.499</v>
      </c>
      <c r="F2423" s="35">
        <v>0.69799999999999995</v>
      </c>
      <c r="G2423" s="35">
        <v>3300</v>
      </c>
    </row>
    <row r="2424" spans="1:7" x14ac:dyDescent="0.25">
      <c r="A2424">
        <v>20220916</v>
      </c>
      <c r="B2424" t="s">
        <v>772</v>
      </c>
      <c r="C2424" t="s">
        <v>233</v>
      </c>
      <c r="D2424" t="s">
        <v>234</v>
      </c>
      <c r="E2424" s="35">
        <v>0.499</v>
      </c>
      <c r="F2424" s="35">
        <v>0.69799999999999995</v>
      </c>
      <c r="G2424" s="35">
        <v>3100</v>
      </c>
    </row>
    <row r="2425" spans="1:7" x14ac:dyDescent="0.25">
      <c r="A2425">
        <v>20220916</v>
      </c>
      <c r="B2425" t="s">
        <v>772</v>
      </c>
      <c r="C2425" t="s">
        <v>233</v>
      </c>
      <c r="D2425" t="s">
        <v>243</v>
      </c>
      <c r="E2425" s="35">
        <v>0.499</v>
      </c>
      <c r="F2425" s="35">
        <v>0.69799999999999995</v>
      </c>
      <c r="G2425" s="35">
        <v>3000</v>
      </c>
    </row>
    <row r="2426" spans="1:7" x14ac:dyDescent="0.25">
      <c r="A2426">
        <v>20220916</v>
      </c>
      <c r="B2426" t="s">
        <v>772</v>
      </c>
      <c r="C2426" t="s">
        <v>233</v>
      </c>
      <c r="D2426" t="s">
        <v>251</v>
      </c>
      <c r="E2426" s="35">
        <v>0.499</v>
      </c>
      <c r="F2426" s="35">
        <v>0.69799999999999995</v>
      </c>
      <c r="G2426" s="35">
        <v>2800</v>
      </c>
    </row>
    <row r="2427" spans="1:7" x14ac:dyDescent="0.25">
      <c r="A2427">
        <v>20220916</v>
      </c>
      <c r="B2427" t="s">
        <v>772</v>
      </c>
      <c r="C2427" t="s">
        <v>233</v>
      </c>
      <c r="D2427" t="s">
        <v>259</v>
      </c>
      <c r="E2427" s="35">
        <v>0.499</v>
      </c>
      <c r="F2427" s="35">
        <v>0.69799999999999995</v>
      </c>
      <c r="G2427" s="35">
        <v>2300</v>
      </c>
    </row>
    <row r="2428" spans="1:7" x14ac:dyDescent="0.25">
      <c r="A2428">
        <v>20220916</v>
      </c>
      <c r="B2428" t="s">
        <v>772</v>
      </c>
      <c r="C2428" t="s">
        <v>233</v>
      </c>
      <c r="D2428" t="s">
        <v>266</v>
      </c>
      <c r="E2428" s="35">
        <v>0.499</v>
      </c>
      <c r="F2428" s="35">
        <v>0.69799999999999995</v>
      </c>
      <c r="G2428" s="35">
        <v>1900</v>
      </c>
    </row>
    <row r="2429" spans="1:7" x14ac:dyDescent="0.25">
      <c r="A2429">
        <v>20220916</v>
      </c>
      <c r="B2429" t="s">
        <v>772</v>
      </c>
      <c r="C2429" t="s">
        <v>233</v>
      </c>
      <c r="D2429" t="s">
        <v>274</v>
      </c>
      <c r="E2429" s="35">
        <v>0.499</v>
      </c>
      <c r="F2429" s="35">
        <v>0.69799999999999995</v>
      </c>
      <c r="G2429" s="35">
        <v>1700</v>
      </c>
    </row>
    <row r="2430" spans="1:7" x14ac:dyDescent="0.25">
      <c r="A2430">
        <v>20220916</v>
      </c>
      <c r="B2430" t="s">
        <v>772</v>
      </c>
      <c r="C2430" t="s">
        <v>233</v>
      </c>
      <c r="D2430" t="s">
        <v>280</v>
      </c>
      <c r="E2430" s="35">
        <v>0.499</v>
      </c>
      <c r="F2430" s="35">
        <v>0.69799999999999995</v>
      </c>
      <c r="G2430" s="35">
        <v>1500</v>
      </c>
    </row>
    <row r="2431" spans="1:7" x14ac:dyDescent="0.25">
      <c r="A2431">
        <v>20220916</v>
      </c>
      <c r="B2431" t="s">
        <v>772</v>
      </c>
      <c r="C2431" t="s">
        <v>233</v>
      </c>
      <c r="D2431" t="s">
        <v>286</v>
      </c>
      <c r="E2431" s="35">
        <v>0.499</v>
      </c>
      <c r="F2431" s="35">
        <v>0.69799999999999995</v>
      </c>
      <c r="G2431" s="35">
        <v>1100</v>
      </c>
    </row>
    <row r="2432" spans="1:7" x14ac:dyDescent="0.25">
      <c r="A2432">
        <v>20220916</v>
      </c>
      <c r="B2432" t="s">
        <v>772</v>
      </c>
      <c r="C2432" t="s">
        <v>233</v>
      </c>
      <c r="D2432" t="s">
        <v>290</v>
      </c>
      <c r="E2432" s="35">
        <v>0.499</v>
      </c>
      <c r="F2432" s="35">
        <v>0.69799999999999995</v>
      </c>
      <c r="G2432" s="35">
        <v>700</v>
      </c>
    </row>
    <row r="2433" spans="1:7" x14ac:dyDescent="0.25">
      <c r="A2433">
        <v>20220916</v>
      </c>
      <c r="B2433" t="s">
        <v>772</v>
      </c>
      <c r="C2433" t="s">
        <v>215</v>
      </c>
      <c r="D2433" t="s">
        <v>187</v>
      </c>
      <c r="E2433" s="35">
        <v>0.499</v>
      </c>
      <c r="F2433" s="35">
        <v>0.69799999999999995</v>
      </c>
      <c r="G2433" s="35">
        <v>3300</v>
      </c>
    </row>
    <row r="2434" spans="1:7" x14ac:dyDescent="0.25">
      <c r="A2434">
        <v>20220916</v>
      </c>
      <c r="B2434" t="s">
        <v>772</v>
      </c>
      <c r="C2434" t="s">
        <v>215</v>
      </c>
      <c r="D2434" t="s">
        <v>214</v>
      </c>
      <c r="E2434" s="35">
        <v>0.499</v>
      </c>
      <c r="F2434" s="35">
        <v>0.69799999999999995</v>
      </c>
      <c r="G2434" s="35">
        <v>3100</v>
      </c>
    </row>
    <row r="2435" spans="1:7" x14ac:dyDescent="0.25">
      <c r="A2435">
        <v>20220916</v>
      </c>
      <c r="B2435" t="s">
        <v>772</v>
      </c>
      <c r="C2435" t="s">
        <v>215</v>
      </c>
      <c r="D2435" t="s">
        <v>234</v>
      </c>
      <c r="E2435" s="35">
        <v>0.499</v>
      </c>
      <c r="F2435" s="35">
        <v>0.69799999999999995</v>
      </c>
      <c r="G2435" s="35">
        <v>2900</v>
      </c>
    </row>
    <row r="2436" spans="1:7" x14ac:dyDescent="0.25">
      <c r="A2436">
        <v>20220916</v>
      </c>
      <c r="B2436" t="s">
        <v>772</v>
      </c>
      <c r="C2436" t="s">
        <v>215</v>
      </c>
      <c r="D2436" t="s">
        <v>243</v>
      </c>
      <c r="E2436" s="35">
        <v>0.499</v>
      </c>
      <c r="F2436" s="35">
        <v>0.69799999999999995</v>
      </c>
      <c r="G2436" s="35">
        <v>2800</v>
      </c>
    </row>
    <row r="2437" spans="1:7" x14ac:dyDescent="0.25">
      <c r="A2437">
        <v>20220916</v>
      </c>
      <c r="B2437" t="s">
        <v>772</v>
      </c>
      <c r="C2437" t="s">
        <v>215</v>
      </c>
      <c r="D2437" t="s">
        <v>251</v>
      </c>
      <c r="E2437" s="35">
        <v>0.499</v>
      </c>
      <c r="F2437" s="35">
        <v>0.69799999999999995</v>
      </c>
      <c r="G2437" s="35">
        <v>2700</v>
      </c>
    </row>
    <row r="2438" spans="1:7" x14ac:dyDescent="0.25">
      <c r="A2438">
        <v>20220916</v>
      </c>
      <c r="B2438" t="s">
        <v>772</v>
      </c>
      <c r="C2438" t="s">
        <v>215</v>
      </c>
      <c r="D2438" t="s">
        <v>259</v>
      </c>
      <c r="E2438" s="35">
        <v>0.499</v>
      </c>
      <c r="F2438" s="35">
        <v>0.69799999999999995</v>
      </c>
      <c r="G2438" s="35">
        <v>2200</v>
      </c>
    </row>
    <row r="2439" spans="1:7" x14ac:dyDescent="0.25">
      <c r="A2439">
        <v>20220916</v>
      </c>
      <c r="B2439" t="s">
        <v>772</v>
      </c>
      <c r="C2439" t="s">
        <v>215</v>
      </c>
      <c r="D2439" t="s">
        <v>266</v>
      </c>
      <c r="E2439" s="35">
        <v>0.499</v>
      </c>
      <c r="F2439" s="35">
        <v>0.69799999999999995</v>
      </c>
      <c r="G2439" s="35">
        <v>1800</v>
      </c>
    </row>
    <row r="2440" spans="1:7" x14ac:dyDescent="0.25">
      <c r="A2440">
        <v>20220916</v>
      </c>
      <c r="B2440" t="s">
        <v>772</v>
      </c>
      <c r="C2440" t="s">
        <v>215</v>
      </c>
      <c r="D2440" t="s">
        <v>274</v>
      </c>
      <c r="E2440" s="35">
        <v>0.499</v>
      </c>
      <c r="F2440" s="35">
        <v>0.69799999999999995</v>
      </c>
      <c r="G2440" s="35">
        <v>1600</v>
      </c>
    </row>
    <row r="2441" spans="1:7" x14ac:dyDescent="0.25">
      <c r="A2441">
        <v>20220916</v>
      </c>
      <c r="B2441" t="s">
        <v>772</v>
      </c>
      <c r="C2441" t="s">
        <v>215</v>
      </c>
      <c r="D2441" t="s">
        <v>280</v>
      </c>
      <c r="E2441" s="35">
        <v>0.499</v>
      </c>
      <c r="F2441" s="35">
        <v>0.69799999999999995</v>
      </c>
      <c r="G2441" s="35">
        <v>1400</v>
      </c>
    </row>
    <row r="2442" spans="1:7" x14ac:dyDescent="0.25">
      <c r="A2442">
        <v>20220916</v>
      </c>
      <c r="B2442" t="s">
        <v>772</v>
      </c>
      <c r="C2442" t="s">
        <v>215</v>
      </c>
      <c r="D2442" t="s">
        <v>286</v>
      </c>
      <c r="E2442" s="35">
        <v>0.499</v>
      </c>
      <c r="F2442" s="35">
        <v>0.69799999999999995</v>
      </c>
      <c r="G2442" s="35">
        <v>1000</v>
      </c>
    </row>
    <row r="2443" spans="1:7" x14ac:dyDescent="0.25">
      <c r="A2443">
        <v>20220916</v>
      </c>
      <c r="B2443" t="s">
        <v>772</v>
      </c>
      <c r="C2443" t="s">
        <v>215</v>
      </c>
      <c r="D2443" t="s">
        <v>290</v>
      </c>
      <c r="E2443" s="35">
        <v>0.499</v>
      </c>
      <c r="F2443" s="35">
        <v>0.69799999999999995</v>
      </c>
      <c r="G2443" s="35">
        <v>700</v>
      </c>
    </row>
    <row r="2444" spans="1:7" x14ac:dyDescent="0.25">
      <c r="A2444">
        <v>20220916</v>
      </c>
      <c r="B2444" t="s">
        <v>772</v>
      </c>
      <c r="C2444" t="s">
        <v>250</v>
      </c>
      <c r="D2444" t="s">
        <v>187</v>
      </c>
      <c r="E2444" s="35">
        <v>0.499</v>
      </c>
      <c r="F2444" s="35">
        <v>0.69799999999999995</v>
      </c>
      <c r="G2444" s="35">
        <v>3000</v>
      </c>
    </row>
    <row r="2445" spans="1:7" x14ac:dyDescent="0.25">
      <c r="A2445">
        <v>20220916</v>
      </c>
      <c r="B2445" t="s">
        <v>772</v>
      </c>
      <c r="C2445" t="s">
        <v>250</v>
      </c>
      <c r="D2445" t="s">
        <v>214</v>
      </c>
      <c r="E2445" s="35">
        <v>0.499</v>
      </c>
      <c r="F2445" s="35">
        <v>0.69799999999999995</v>
      </c>
      <c r="G2445" s="35">
        <v>2900</v>
      </c>
    </row>
    <row r="2446" spans="1:7" x14ac:dyDescent="0.25">
      <c r="A2446">
        <v>20220916</v>
      </c>
      <c r="B2446" t="s">
        <v>772</v>
      </c>
      <c r="C2446" t="s">
        <v>250</v>
      </c>
      <c r="D2446" t="s">
        <v>234</v>
      </c>
      <c r="E2446" s="35">
        <v>0.499</v>
      </c>
      <c r="F2446" s="35">
        <v>0.69799999999999995</v>
      </c>
      <c r="G2446" s="35">
        <v>2700</v>
      </c>
    </row>
    <row r="2447" spans="1:7" x14ac:dyDescent="0.25">
      <c r="A2447">
        <v>20220916</v>
      </c>
      <c r="B2447" t="s">
        <v>772</v>
      </c>
      <c r="C2447" t="s">
        <v>250</v>
      </c>
      <c r="D2447" t="s">
        <v>243</v>
      </c>
      <c r="E2447" s="35">
        <v>0.499</v>
      </c>
      <c r="F2447" s="35">
        <v>0.69799999999999995</v>
      </c>
      <c r="G2447" s="35">
        <v>2600</v>
      </c>
    </row>
    <row r="2448" spans="1:7" x14ac:dyDescent="0.25">
      <c r="A2448">
        <v>20220916</v>
      </c>
      <c r="B2448" t="s">
        <v>772</v>
      </c>
      <c r="C2448" t="s">
        <v>250</v>
      </c>
      <c r="D2448" t="s">
        <v>251</v>
      </c>
      <c r="E2448" s="35">
        <v>0.499</v>
      </c>
      <c r="F2448" s="35">
        <v>0.69799999999999995</v>
      </c>
      <c r="G2448" s="35">
        <v>2500</v>
      </c>
    </row>
    <row r="2449" spans="1:7" x14ac:dyDescent="0.25">
      <c r="A2449">
        <v>20220916</v>
      </c>
      <c r="B2449" t="s">
        <v>772</v>
      </c>
      <c r="C2449" t="s">
        <v>250</v>
      </c>
      <c r="D2449" t="s">
        <v>259</v>
      </c>
      <c r="E2449" s="35">
        <v>0.499</v>
      </c>
      <c r="F2449" s="35">
        <v>0.69799999999999995</v>
      </c>
      <c r="G2449" s="35">
        <v>2100</v>
      </c>
    </row>
    <row r="2450" spans="1:7" x14ac:dyDescent="0.25">
      <c r="A2450">
        <v>20220916</v>
      </c>
      <c r="B2450" t="s">
        <v>772</v>
      </c>
      <c r="C2450" t="s">
        <v>250</v>
      </c>
      <c r="D2450" t="s">
        <v>266</v>
      </c>
      <c r="E2450" s="35">
        <v>0.499</v>
      </c>
      <c r="F2450" s="35">
        <v>0.69799999999999995</v>
      </c>
      <c r="G2450" s="35">
        <v>1700</v>
      </c>
    </row>
    <row r="2451" spans="1:7" x14ac:dyDescent="0.25">
      <c r="A2451">
        <v>20220916</v>
      </c>
      <c r="B2451" t="s">
        <v>772</v>
      </c>
      <c r="C2451" t="s">
        <v>250</v>
      </c>
      <c r="D2451" t="s">
        <v>274</v>
      </c>
      <c r="E2451" s="35">
        <v>0.499</v>
      </c>
      <c r="F2451" s="35">
        <v>0.69799999999999995</v>
      </c>
      <c r="G2451" s="35">
        <v>1500</v>
      </c>
    </row>
    <row r="2452" spans="1:7" x14ac:dyDescent="0.25">
      <c r="A2452">
        <v>20220916</v>
      </c>
      <c r="B2452" t="s">
        <v>772</v>
      </c>
      <c r="C2452" t="s">
        <v>250</v>
      </c>
      <c r="D2452" t="s">
        <v>280</v>
      </c>
      <c r="E2452" s="35">
        <v>0.499</v>
      </c>
      <c r="F2452" s="35">
        <v>0.69799999999999995</v>
      </c>
      <c r="G2452" s="35">
        <v>1300</v>
      </c>
    </row>
    <row r="2453" spans="1:7" x14ac:dyDescent="0.25">
      <c r="A2453">
        <v>20220916</v>
      </c>
      <c r="B2453" t="s">
        <v>772</v>
      </c>
      <c r="C2453" t="s">
        <v>250</v>
      </c>
      <c r="D2453" t="s">
        <v>286</v>
      </c>
      <c r="E2453" s="35">
        <v>0.499</v>
      </c>
      <c r="F2453" s="35">
        <v>0.69799999999999995</v>
      </c>
      <c r="G2453" s="35">
        <v>900</v>
      </c>
    </row>
    <row r="2454" spans="1:7" x14ac:dyDescent="0.25">
      <c r="A2454">
        <v>20220916</v>
      </c>
      <c r="B2454" t="s">
        <v>772</v>
      </c>
      <c r="C2454" t="s">
        <v>250</v>
      </c>
      <c r="D2454" t="s">
        <v>290</v>
      </c>
      <c r="E2454" s="35">
        <v>0.499</v>
      </c>
      <c r="F2454" s="35">
        <v>0.69799999999999995</v>
      </c>
      <c r="G2454" s="35">
        <v>700</v>
      </c>
    </row>
    <row r="2455" spans="1:7" x14ac:dyDescent="0.25">
      <c r="A2455">
        <v>20220916</v>
      </c>
      <c r="B2455" t="s">
        <v>772</v>
      </c>
      <c r="C2455" t="s">
        <v>258</v>
      </c>
      <c r="D2455" t="s">
        <v>187</v>
      </c>
      <c r="E2455" s="35">
        <v>0.499</v>
      </c>
      <c r="F2455" s="35">
        <v>0.69799999999999995</v>
      </c>
      <c r="G2455" s="35">
        <v>2700</v>
      </c>
    </row>
    <row r="2456" spans="1:7" x14ac:dyDescent="0.25">
      <c r="A2456">
        <v>20220916</v>
      </c>
      <c r="B2456" t="s">
        <v>772</v>
      </c>
      <c r="C2456" t="s">
        <v>258</v>
      </c>
      <c r="D2456" t="s">
        <v>214</v>
      </c>
      <c r="E2456" s="35">
        <v>0.499</v>
      </c>
      <c r="F2456" s="35">
        <v>0.69799999999999995</v>
      </c>
      <c r="G2456" s="35">
        <v>2600</v>
      </c>
    </row>
    <row r="2457" spans="1:7" x14ac:dyDescent="0.25">
      <c r="A2457">
        <v>20220916</v>
      </c>
      <c r="B2457" t="s">
        <v>772</v>
      </c>
      <c r="C2457" t="s">
        <v>258</v>
      </c>
      <c r="D2457" t="s">
        <v>234</v>
      </c>
      <c r="E2457" s="35">
        <v>0.499</v>
      </c>
      <c r="F2457" s="35">
        <v>0.69799999999999995</v>
      </c>
      <c r="G2457" s="35">
        <v>2500</v>
      </c>
    </row>
    <row r="2458" spans="1:7" x14ac:dyDescent="0.25">
      <c r="A2458">
        <v>20220916</v>
      </c>
      <c r="B2458" t="s">
        <v>772</v>
      </c>
      <c r="C2458" t="s">
        <v>258</v>
      </c>
      <c r="D2458" t="s">
        <v>243</v>
      </c>
      <c r="E2458" s="35">
        <v>0.499</v>
      </c>
      <c r="F2458" s="35">
        <v>0.69799999999999995</v>
      </c>
      <c r="G2458" s="35">
        <v>2400</v>
      </c>
    </row>
    <row r="2459" spans="1:7" x14ac:dyDescent="0.25">
      <c r="A2459">
        <v>20220916</v>
      </c>
      <c r="B2459" t="s">
        <v>772</v>
      </c>
      <c r="C2459" t="s">
        <v>258</v>
      </c>
      <c r="D2459" t="s">
        <v>251</v>
      </c>
      <c r="E2459" s="35">
        <v>0.499</v>
      </c>
      <c r="F2459" s="35">
        <v>0.69799999999999995</v>
      </c>
      <c r="G2459" s="35">
        <v>2300</v>
      </c>
    </row>
    <row r="2460" spans="1:7" x14ac:dyDescent="0.25">
      <c r="A2460">
        <v>20220916</v>
      </c>
      <c r="B2460" t="s">
        <v>772</v>
      </c>
      <c r="C2460" t="s">
        <v>258</v>
      </c>
      <c r="D2460" t="s">
        <v>259</v>
      </c>
      <c r="E2460" s="35">
        <v>0.499</v>
      </c>
      <c r="F2460" s="35">
        <v>0.69799999999999995</v>
      </c>
      <c r="G2460" s="35">
        <v>1900</v>
      </c>
    </row>
    <row r="2461" spans="1:7" x14ac:dyDescent="0.25">
      <c r="A2461">
        <v>20220916</v>
      </c>
      <c r="B2461" t="s">
        <v>772</v>
      </c>
      <c r="C2461" t="s">
        <v>258</v>
      </c>
      <c r="D2461" t="s">
        <v>266</v>
      </c>
      <c r="E2461" s="35">
        <v>0.499</v>
      </c>
      <c r="F2461" s="35">
        <v>0.69799999999999995</v>
      </c>
      <c r="G2461" s="35">
        <v>1600</v>
      </c>
    </row>
    <row r="2462" spans="1:7" x14ac:dyDescent="0.25">
      <c r="A2462">
        <v>20220916</v>
      </c>
      <c r="B2462" t="s">
        <v>772</v>
      </c>
      <c r="C2462" t="s">
        <v>258</v>
      </c>
      <c r="D2462" t="s">
        <v>274</v>
      </c>
      <c r="E2462" s="35">
        <v>0.499</v>
      </c>
      <c r="F2462" s="35">
        <v>0.69799999999999995</v>
      </c>
      <c r="G2462" s="35">
        <v>1400</v>
      </c>
    </row>
    <row r="2463" spans="1:7" x14ac:dyDescent="0.25">
      <c r="A2463">
        <v>20220916</v>
      </c>
      <c r="B2463" t="s">
        <v>772</v>
      </c>
      <c r="C2463" t="s">
        <v>258</v>
      </c>
      <c r="D2463" t="s">
        <v>280</v>
      </c>
      <c r="E2463" s="35">
        <v>0.499</v>
      </c>
      <c r="F2463" s="35">
        <v>0.69799999999999995</v>
      </c>
      <c r="G2463" s="35">
        <v>1200</v>
      </c>
    </row>
    <row r="2464" spans="1:7" x14ac:dyDescent="0.25">
      <c r="A2464">
        <v>20220916</v>
      </c>
      <c r="B2464" t="s">
        <v>772</v>
      </c>
      <c r="C2464" t="s">
        <v>258</v>
      </c>
      <c r="D2464" t="s">
        <v>286</v>
      </c>
      <c r="E2464" s="35">
        <v>0.499</v>
      </c>
      <c r="F2464" s="35">
        <v>0.69799999999999995</v>
      </c>
      <c r="G2464" s="35">
        <v>900</v>
      </c>
    </row>
    <row r="2465" spans="1:7" x14ac:dyDescent="0.25">
      <c r="A2465">
        <v>20220916</v>
      </c>
      <c r="B2465" t="s">
        <v>772</v>
      </c>
      <c r="C2465" t="s">
        <v>258</v>
      </c>
      <c r="D2465" t="s">
        <v>290</v>
      </c>
      <c r="E2465" s="35">
        <v>0.499</v>
      </c>
      <c r="F2465" s="35">
        <v>0.69799999999999995</v>
      </c>
      <c r="G2465" s="35">
        <v>600</v>
      </c>
    </row>
    <row r="2466" spans="1:7" x14ac:dyDescent="0.25">
      <c r="A2466">
        <v>20220916</v>
      </c>
      <c r="B2466" t="s">
        <v>772</v>
      </c>
      <c r="C2466" t="s">
        <v>265</v>
      </c>
      <c r="D2466" t="s">
        <v>187</v>
      </c>
      <c r="E2466" s="35">
        <v>0.499</v>
      </c>
      <c r="F2466" s="35">
        <v>0.69799999999999995</v>
      </c>
      <c r="G2466" s="35">
        <v>2300</v>
      </c>
    </row>
    <row r="2467" spans="1:7" x14ac:dyDescent="0.25">
      <c r="A2467">
        <v>20220916</v>
      </c>
      <c r="B2467" t="s">
        <v>772</v>
      </c>
      <c r="C2467" t="s">
        <v>265</v>
      </c>
      <c r="D2467" t="s">
        <v>214</v>
      </c>
      <c r="E2467" s="35">
        <v>0.499</v>
      </c>
      <c r="F2467" s="35">
        <v>0.69799999999999995</v>
      </c>
      <c r="G2467" s="35">
        <v>2200</v>
      </c>
    </row>
    <row r="2468" spans="1:7" x14ac:dyDescent="0.25">
      <c r="A2468">
        <v>20220916</v>
      </c>
      <c r="B2468" t="s">
        <v>772</v>
      </c>
      <c r="C2468" t="s">
        <v>265</v>
      </c>
      <c r="D2468" t="s">
        <v>234</v>
      </c>
      <c r="E2468" s="35">
        <v>0.499</v>
      </c>
      <c r="F2468" s="35">
        <v>0.69799999999999995</v>
      </c>
      <c r="G2468" s="35">
        <v>2100</v>
      </c>
    </row>
    <row r="2469" spans="1:7" x14ac:dyDescent="0.25">
      <c r="A2469">
        <v>20220916</v>
      </c>
      <c r="B2469" t="s">
        <v>772</v>
      </c>
      <c r="C2469" t="s">
        <v>265</v>
      </c>
      <c r="D2469" t="s">
        <v>243</v>
      </c>
      <c r="E2469" s="35">
        <v>0.499</v>
      </c>
      <c r="F2469" s="35">
        <v>0.69799999999999995</v>
      </c>
      <c r="G2469" s="35">
        <v>2000</v>
      </c>
    </row>
    <row r="2470" spans="1:7" x14ac:dyDescent="0.25">
      <c r="A2470">
        <v>20220916</v>
      </c>
      <c r="B2470" t="s">
        <v>772</v>
      </c>
      <c r="C2470" t="s">
        <v>265</v>
      </c>
      <c r="D2470" t="s">
        <v>251</v>
      </c>
      <c r="E2470" s="35">
        <v>0.499</v>
      </c>
      <c r="F2470" s="35">
        <v>0.69799999999999995</v>
      </c>
      <c r="G2470" s="35">
        <v>1900</v>
      </c>
    </row>
    <row r="2471" spans="1:7" x14ac:dyDescent="0.25">
      <c r="A2471">
        <v>20220916</v>
      </c>
      <c r="B2471" t="s">
        <v>772</v>
      </c>
      <c r="C2471" t="s">
        <v>265</v>
      </c>
      <c r="D2471" t="s">
        <v>259</v>
      </c>
      <c r="E2471" s="35">
        <v>0.499</v>
      </c>
      <c r="F2471" s="35">
        <v>0.69799999999999995</v>
      </c>
      <c r="G2471" s="35">
        <v>1700</v>
      </c>
    </row>
    <row r="2472" spans="1:7" x14ac:dyDescent="0.25">
      <c r="A2472">
        <v>20220916</v>
      </c>
      <c r="B2472" t="s">
        <v>772</v>
      </c>
      <c r="C2472" t="s">
        <v>265</v>
      </c>
      <c r="D2472" t="s">
        <v>266</v>
      </c>
      <c r="E2472" s="35">
        <v>0.499</v>
      </c>
      <c r="F2472" s="35">
        <v>0.69799999999999995</v>
      </c>
      <c r="G2472" s="35">
        <v>1500</v>
      </c>
    </row>
    <row r="2473" spans="1:7" x14ac:dyDescent="0.25">
      <c r="A2473">
        <v>20220916</v>
      </c>
      <c r="B2473" t="s">
        <v>772</v>
      </c>
      <c r="C2473" t="s">
        <v>265</v>
      </c>
      <c r="D2473" t="s">
        <v>274</v>
      </c>
      <c r="E2473" s="35">
        <v>0.499</v>
      </c>
      <c r="F2473" s="35">
        <v>0.69799999999999995</v>
      </c>
      <c r="G2473" s="35">
        <v>1300</v>
      </c>
    </row>
    <row r="2474" spans="1:7" x14ac:dyDescent="0.25">
      <c r="A2474">
        <v>20220916</v>
      </c>
      <c r="B2474" t="s">
        <v>772</v>
      </c>
      <c r="C2474" t="s">
        <v>265</v>
      </c>
      <c r="D2474" t="s">
        <v>280</v>
      </c>
      <c r="E2474" s="35">
        <v>0.499</v>
      </c>
      <c r="F2474" s="35">
        <v>0.69799999999999995</v>
      </c>
      <c r="G2474" s="35">
        <v>1100</v>
      </c>
    </row>
    <row r="2475" spans="1:7" x14ac:dyDescent="0.25">
      <c r="A2475">
        <v>20220916</v>
      </c>
      <c r="B2475" t="s">
        <v>772</v>
      </c>
      <c r="C2475" t="s">
        <v>265</v>
      </c>
      <c r="D2475" t="s">
        <v>286</v>
      </c>
      <c r="E2475" s="35">
        <v>0.499</v>
      </c>
      <c r="F2475" s="35">
        <v>0.69799999999999995</v>
      </c>
      <c r="G2475" s="35">
        <v>800</v>
      </c>
    </row>
    <row r="2476" spans="1:7" x14ac:dyDescent="0.25">
      <c r="A2476">
        <v>20220916</v>
      </c>
      <c r="B2476" t="s">
        <v>772</v>
      </c>
      <c r="C2476" t="s">
        <v>265</v>
      </c>
      <c r="D2476" t="s">
        <v>290</v>
      </c>
      <c r="E2476" s="35">
        <v>0.499</v>
      </c>
      <c r="F2476" s="35">
        <v>0.69799999999999995</v>
      </c>
      <c r="G2476" s="35">
        <v>600</v>
      </c>
    </row>
    <row r="2477" spans="1:7" x14ac:dyDescent="0.25">
      <c r="A2477">
        <v>20220916</v>
      </c>
      <c r="B2477" t="s">
        <v>772</v>
      </c>
      <c r="C2477" t="s">
        <v>273</v>
      </c>
      <c r="D2477" t="s">
        <v>187</v>
      </c>
      <c r="E2477" s="35">
        <v>0.499</v>
      </c>
      <c r="F2477" s="35">
        <v>0.69799999999999995</v>
      </c>
      <c r="G2477" s="35">
        <v>1900</v>
      </c>
    </row>
    <row r="2478" spans="1:7" x14ac:dyDescent="0.25">
      <c r="A2478">
        <v>20220916</v>
      </c>
      <c r="B2478" t="s">
        <v>772</v>
      </c>
      <c r="C2478" t="s">
        <v>273</v>
      </c>
      <c r="D2478" t="s">
        <v>214</v>
      </c>
      <c r="E2478" s="35">
        <v>0.499</v>
      </c>
      <c r="F2478" s="35">
        <v>0.69799999999999995</v>
      </c>
      <c r="G2478" s="35">
        <v>1800</v>
      </c>
    </row>
    <row r="2479" spans="1:7" x14ac:dyDescent="0.25">
      <c r="A2479">
        <v>20220916</v>
      </c>
      <c r="B2479" t="s">
        <v>772</v>
      </c>
      <c r="C2479" t="s">
        <v>273</v>
      </c>
      <c r="D2479" t="s">
        <v>234</v>
      </c>
      <c r="E2479" s="35">
        <v>0.499</v>
      </c>
      <c r="F2479" s="35">
        <v>0.69799999999999995</v>
      </c>
      <c r="G2479" s="35">
        <v>1700</v>
      </c>
    </row>
    <row r="2480" spans="1:7" x14ac:dyDescent="0.25">
      <c r="A2480">
        <v>20220916</v>
      </c>
      <c r="B2480" t="s">
        <v>772</v>
      </c>
      <c r="C2480" t="s">
        <v>273</v>
      </c>
      <c r="D2480" t="s">
        <v>243</v>
      </c>
      <c r="E2480" s="35">
        <v>0.499</v>
      </c>
      <c r="F2480" s="35">
        <v>0.69799999999999995</v>
      </c>
      <c r="G2480" s="35">
        <v>1600</v>
      </c>
    </row>
    <row r="2481" spans="1:7" x14ac:dyDescent="0.25">
      <c r="A2481">
        <v>20220916</v>
      </c>
      <c r="B2481" t="s">
        <v>772</v>
      </c>
      <c r="C2481" t="s">
        <v>273</v>
      </c>
      <c r="D2481" t="s">
        <v>251</v>
      </c>
      <c r="E2481" s="35">
        <v>0.499</v>
      </c>
      <c r="F2481" s="35">
        <v>0.69799999999999995</v>
      </c>
      <c r="G2481" s="35">
        <v>1500</v>
      </c>
    </row>
    <row r="2482" spans="1:7" x14ac:dyDescent="0.25">
      <c r="A2482">
        <v>20220916</v>
      </c>
      <c r="B2482" t="s">
        <v>772</v>
      </c>
      <c r="C2482" t="s">
        <v>273</v>
      </c>
      <c r="D2482" t="s">
        <v>259</v>
      </c>
      <c r="E2482" s="35">
        <v>0.499</v>
      </c>
      <c r="F2482" s="35">
        <v>0.69799999999999995</v>
      </c>
      <c r="G2482" s="35">
        <v>1400</v>
      </c>
    </row>
    <row r="2483" spans="1:7" x14ac:dyDescent="0.25">
      <c r="A2483">
        <v>20220916</v>
      </c>
      <c r="B2483" t="s">
        <v>772</v>
      </c>
      <c r="C2483" t="s">
        <v>273</v>
      </c>
      <c r="D2483" t="s">
        <v>266</v>
      </c>
      <c r="E2483" s="35">
        <v>0.499</v>
      </c>
      <c r="F2483" s="35">
        <v>0.69799999999999995</v>
      </c>
      <c r="G2483" s="35">
        <v>1300</v>
      </c>
    </row>
    <row r="2484" spans="1:7" x14ac:dyDescent="0.25">
      <c r="A2484">
        <v>20220916</v>
      </c>
      <c r="B2484" t="s">
        <v>772</v>
      </c>
      <c r="C2484" t="s">
        <v>273</v>
      </c>
      <c r="D2484" t="s">
        <v>274</v>
      </c>
      <c r="E2484" s="35">
        <v>0.499</v>
      </c>
      <c r="F2484" s="35">
        <v>0.69799999999999995</v>
      </c>
      <c r="G2484" s="35">
        <v>1100</v>
      </c>
    </row>
    <row r="2485" spans="1:7" x14ac:dyDescent="0.25">
      <c r="A2485">
        <v>20220916</v>
      </c>
      <c r="B2485" t="s">
        <v>772</v>
      </c>
      <c r="C2485" t="s">
        <v>273</v>
      </c>
      <c r="D2485" t="s">
        <v>280</v>
      </c>
      <c r="E2485" s="35">
        <v>0.499</v>
      </c>
      <c r="F2485" s="35">
        <v>0.69799999999999995</v>
      </c>
      <c r="G2485" s="35">
        <v>900</v>
      </c>
    </row>
    <row r="2486" spans="1:7" x14ac:dyDescent="0.25">
      <c r="A2486">
        <v>20220916</v>
      </c>
      <c r="B2486" t="s">
        <v>772</v>
      </c>
      <c r="C2486" t="s">
        <v>273</v>
      </c>
      <c r="D2486" t="s">
        <v>286</v>
      </c>
      <c r="E2486" s="35">
        <v>0.499</v>
      </c>
      <c r="F2486" s="35">
        <v>0.69799999999999995</v>
      </c>
      <c r="G2486" s="35">
        <v>700</v>
      </c>
    </row>
    <row r="2487" spans="1:7" x14ac:dyDescent="0.25">
      <c r="A2487">
        <v>20220916</v>
      </c>
      <c r="B2487" t="s">
        <v>772</v>
      </c>
      <c r="C2487" t="s">
        <v>273</v>
      </c>
      <c r="D2487" t="s">
        <v>290</v>
      </c>
      <c r="E2487" s="35">
        <v>0.499</v>
      </c>
      <c r="F2487" s="35">
        <v>0.69799999999999995</v>
      </c>
      <c r="G2487" s="35">
        <v>600</v>
      </c>
    </row>
    <row r="2488" spans="1:7" x14ac:dyDescent="0.25">
      <c r="A2488">
        <v>20220916</v>
      </c>
      <c r="B2488" t="s">
        <v>772</v>
      </c>
      <c r="C2488" t="s">
        <v>279</v>
      </c>
      <c r="D2488" t="s">
        <v>187</v>
      </c>
      <c r="E2488" s="35">
        <v>0.499</v>
      </c>
      <c r="F2488" s="35">
        <v>0.69799999999999995</v>
      </c>
      <c r="G2488" s="35">
        <v>1600</v>
      </c>
    </row>
    <row r="2489" spans="1:7" x14ac:dyDescent="0.25">
      <c r="A2489">
        <v>20220916</v>
      </c>
      <c r="B2489" t="s">
        <v>772</v>
      </c>
      <c r="C2489" t="s">
        <v>279</v>
      </c>
      <c r="D2489" t="s">
        <v>214</v>
      </c>
      <c r="E2489" s="35">
        <v>0.499</v>
      </c>
      <c r="F2489" s="35">
        <v>0.69799999999999995</v>
      </c>
      <c r="G2489" s="35">
        <v>1500</v>
      </c>
    </row>
    <row r="2490" spans="1:7" x14ac:dyDescent="0.25">
      <c r="A2490">
        <v>20220916</v>
      </c>
      <c r="B2490" t="s">
        <v>772</v>
      </c>
      <c r="C2490" t="s">
        <v>279</v>
      </c>
      <c r="D2490" t="s">
        <v>234</v>
      </c>
      <c r="E2490" s="35">
        <v>0.499</v>
      </c>
      <c r="F2490" s="35">
        <v>0.69799999999999995</v>
      </c>
      <c r="G2490" s="35">
        <v>1400</v>
      </c>
    </row>
    <row r="2491" spans="1:7" x14ac:dyDescent="0.25">
      <c r="A2491">
        <v>20220916</v>
      </c>
      <c r="B2491" t="s">
        <v>772</v>
      </c>
      <c r="C2491" t="s">
        <v>279</v>
      </c>
      <c r="D2491" t="s">
        <v>243</v>
      </c>
      <c r="E2491" s="35">
        <v>0.499</v>
      </c>
      <c r="F2491" s="35">
        <v>0.69799999999999995</v>
      </c>
      <c r="G2491" s="35">
        <v>1300</v>
      </c>
    </row>
    <row r="2492" spans="1:7" x14ac:dyDescent="0.25">
      <c r="A2492">
        <v>20220916</v>
      </c>
      <c r="B2492" t="s">
        <v>772</v>
      </c>
      <c r="C2492" t="s">
        <v>279</v>
      </c>
      <c r="D2492" t="s">
        <v>251</v>
      </c>
      <c r="E2492" s="35">
        <v>0.499</v>
      </c>
      <c r="F2492" s="35">
        <v>0.69799999999999995</v>
      </c>
      <c r="G2492" s="35">
        <v>1200</v>
      </c>
    </row>
    <row r="2493" spans="1:7" x14ac:dyDescent="0.25">
      <c r="A2493">
        <v>20220916</v>
      </c>
      <c r="B2493" t="s">
        <v>772</v>
      </c>
      <c r="C2493" t="s">
        <v>279</v>
      </c>
      <c r="D2493" t="s">
        <v>259</v>
      </c>
      <c r="E2493" s="35">
        <v>0.499</v>
      </c>
      <c r="F2493" s="35">
        <v>0.69799999999999995</v>
      </c>
      <c r="G2493" s="35">
        <v>1200</v>
      </c>
    </row>
    <row r="2494" spans="1:7" x14ac:dyDescent="0.25">
      <c r="A2494">
        <v>20220916</v>
      </c>
      <c r="B2494" t="s">
        <v>772</v>
      </c>
      <c r="C2494" t="s">
        <v>279</v>
      </c>
      <c r="D2494" t="s">
        <v>266</v>
      </c>
      <c r="E2494" s="35">
        <v>0.499</v>
      </c>
      <c r="F2494" s="35">
        <v>0.69799999999999995</v>
      </c>
      <c r="G2494" s="35">
        <v>1100</v>
      </c>
    </row>
    <row r="2495" spans="1:7" x14ac:dyDescent="0.25">
      <c r="A2495">
        <v>20220916</v>
      </c>
      <c r="B2495" t="s">
        <v>772</v>
      </c>
      <c r="C2495" t="s">
        <v>279</v>
      </c>
      <c r="D2495" t="s">
        <v>274</v>
      </c>
      <c r="E2495" s="35">
        <v>0.499</v>
      </c>
      <c r="F2495" s="35">
        <v>0.69799999999999995</v>
      </c>
      <c r="G2495" s="35">
        <v>1000</v>
      </c>
    </row>
    <row r="2496" spans="1:7" x14ac:dyDescent="0.25">
      <c r="A2496">
        <v>20220916</v>
      </c>
      <c r="B2496" t="s">
        <v>772</v>
      </c>
      <c r="C2496" t="s">
        <v>279</v>
      </c>
      <c r="D2496" t="s">
        <v>280</v>
      </c>
      <c r="E2496" s="35">
        <v>0.499</v>
      </c>
      <c r="F2496" s="35">
        <v>0.69799999999999995</v>
      </c>
      <c r="G2496" s="35">
        <v>800</v>
      </c>
    </row>
    <row r="2497" spans="1:7" x14ac:dyDescent="0.25">
      <c r="A2497">
        <v>20220916</v>
      </c>
      <c r="B2497" t="s">
        <v>772</v>
      </c>
      <c r="C2497" t="s">
        <v>279</v>
      </c>
      <c r="D2497" t="s">
        <v>286</v>
      </c>
      <c r="E2497" s="35">
        <v>0.499</v>
      </c>
      <c r="F2497" s="35">
        <v>0.69799999999999995</v>
      </c>
      <c r="G2497" s="35">
        <v>700</v>
      </c>
    </row>
    <row r="2498" spans="1:7" x14ac:dyDescent="0.25">
      <c r="A2498">
        <v>20220916</v>
      </c>
      <c r="B2498" t="s">
        <v>772</v>
      </c>
      <c r="C2498" t="s">
        <v>279</v>
      </c>
      <c r="D2498" t="s">
        <v>290</v>
      </c>
      <c r="E2498" s="35">
        <v>0.499</v>
      </c>
      <c r="F2498" s="35">
        <v>0.69799999999999995</v>
      </c>
      <c r="G2498" s="35">
        <v>500</v>
      </c>
    </row>
    <row r="2499" spans="1:7" x14ac:dyDescent="0.25">
      <c r="A2499">
        <v>20220916</v>
      </c>
      <c r="B2499" t="s">
        <v>772</v>
      </c>
      <c r="C2499" t="s">
        <v>285</v>
      </c>
      <c r="D2499" t="s">
        <v>187</v>
      </c>
      <c r="E2499" s="35">
        <v>0.499</v>
      </c>
      <c r="F2499" s="35">
        <v>0.69799999999999995</v>
      </c>
      <c r="G2499" s="35">
        <v>1400</v>
      </c>
    </row>
    <row r="2500" spans="1:7" x14ac:dyDescent="0.25">
      <c r="A2500">
        <v>20220916</v>
      </c>
      <c r="B2500" t="s">
        <v>772</v>
      </c>
      <c r="C2500" t="s">
        <v>285</v>
      </c>
      <c r="D2500" t="s">
        <v>214</v>
      </c>
      <c r="E2500" s="35">
        <v>0.499</v>
      </c>
      <c r="F2500" s="35">
        <v>0.69799999999999995</v>
      </c>
      <c r="G2500" s="35">
        <v>1300</v>
      </c>
    </row>
    <row r="2501" spans="1:7" x14ac:dyDescent="0.25">
      <c r="A2501">
        <v>20220916</v>
      </c>
      <c r="B2501" t="s">
        <v>772</v>
      </c>
      <c r="C2501" t="s">
        <v>285</v>
      </c>
      <c r="D2501" t="s">
        <v>234</v>
      </c>
      <c r="E2501" s="35">
        <v>0.499</v>
      </c>
      <c r="F2501" s="35">
        <v>0.69799999999999995</v>
      </c>
      <c r="G2501" s="35">
        <v>1200</v>
      </c>
    </row>
    <row r="2502" spans="1:7" x14ac:dyDescent="0.25">
      <c r="A2502">
        <v>20220916</v>
      </c>
      <c r="B2502" t="s">
        <v>772</v>
      </c>
      <c r="C2502" t="s">
        <v>285</v>
      </c>
      <c r="D2502" t="s">
        <v>243</v>
      </c>
      <c r="E2502" s="35">
        <v>0.499</v>
      </c>
      <c r="F2502" s="35">
        <v>0.69799999999999995</v>
      </c>
      <c r="G2502" s="35">
        <v>1100</v>
      </c>
    </row>
    <row r="2503" spans="1:7" x14ac:dyDescent="0.25">
      <c r="A2503">
        <v>20220916</v>
      </c>
      <c r="B2503" t="s">
        <v>772</v>
      </c>
      <c r="C2503" t="s">
        <v>285</v>
      </c>
      <c r="D2503" t="s">
        <v>251</v>
      </c>
      <c r="E2503" s="35">
        <v>0.499</v>
      </c>
      <c r="F2503" s="35">
        <v>0.69799999999999995</v>
      </c>
      <c r="G2503" s="35">
        <v>1000</v>
      </c>
    </row>
    <row r="2504" spans="1:7" x14ac:dyDescent="0.25">
      <c r="A2504">
        <v>20220916</v>
      </c>
      <c r="B2504" t="s">
        <v>772</v>
      </c>
      <c r="C2504" t="s">
        <v>285</v>
      </c>
      <c r="D2504" t="s">
        <v>259</v>
      </c>
      <c r="E2504" s="35">
        <v>0.499</v>
      </c>
      <c r="F2504" s="35">
        <v>0.69799999999999995</v>
      </c>
      <c r="G2504" s="35">
        <v>1000</v>
      </c>
    </row>
    <row r="2505" spans="1:7" x14ac:dyDescent="0.25">
      <c r="A2505">
        <v>20220916</v>
      </c>
      <c r="B2505" t="s">
        <v>772</v>
      </c>
      <c r="C2505" t="s">
        <v>285</v>
      </c>
      <c r="D2505" t="s">
        <v>266</v>
      </c>
      <c r="E2505" s="35">
        <v>0.499</v>
      </c>
      <c r="F2505" s="35">
        <v>0.69799999999999995</v>
      </c>
      <c r="G2505" s="35">
        <v>900</v>
      </c>
    </row>
    <row r="2506" spans="1:7" x14ac:dyDescent="0.25">
      <c r="A2506">
        <v>20220916</v>
      </c>
      <c r="B2506" t="s">
        <v>772</v>
      </c>
      <c r="C2506" t="s">
        <v>285</v>
      </c>
      <c r="D2506" t="s">
        <v>274</v>
      </c>
      <c r="E2506" s="35">
        <v>0.499</v>
      </c>
      <c r="F2506" s="35">
        <v>0.69799999999999995</v>
      </c>
      <c r="G2506" s="35">
        <v>800</v>
      </c>
    </row>
    <row r="2507" spans="1:7" x14ac:dyDescent="0.25">
      <c r="A2507">
        <v>20220916</v>
      </c>
      <c r="B2507" t="s">
        <v>772</v>
      </c>
      <c r="C2507" t="s">
        <v>285</v>
      </c>
      <c r="D2507" t="s">
        <v>280</v>
      </c>
      <c r="E2507" s="35">
        <v>0.499</v>
      </c>
      <c r="F2507" s="35">
        <v>0.69799999999999995</v>
      </c>
      <c r="G2507" s="35">
        <v>700</v>
      </c>
    </row>
    <row r="2508" spans="1:7" x14ac:dyDescent="0.25">
      <c r="A2508">
        <v>20220916</v>
      </c>
      <c r="B2508" t="s">
        <v>772</v>
      </c>
      <c r="C2508" t="s">
        <v>285</v>
      </c>
      <c r="D2508" t="s">
        <v>286</v>
      </c>
      <c r="E2508" s="35">
        <v>0.499</v>
      </c>
      <c r="F2508" s="35">
        <v>0.69799999999999995</v>
      </c>
      <c r="G2508" s="35">
        <v>600</v>
      </c>
    </row>
    <row r="2509" spans="1:7" x14ac:dyDescent="0.25">
      <c r="A2509">
        <v>20220916</v>
      </c>
      <c r="B2509" t="s">
        <v>772</v>
      </c>
      <c r="C2509" t="s">
        <v>285</v>
      </c>
      <c r="D2509" t="s">
        <v>290</v>
      </c>
      <c r="E2509" s="35">
        <v>0.499</v>
      </c>
      <c r="F2509" s="35">
        <v>0.69799999999999995</v>
      </c>
      <c r="G2509" s="35">
        <v>400</v>
      </c>
    </row>
    <row r="2510" spans="1:7" x14ac:dyDescent="0.25">
      <c r="A2510">
        <v>20220916</v>
      </c>
      <c r="B2510" t="s">
        <v>772</v>
      </c>
      <c r="C2510" t="s">
        <v>186</v>
      </c>
      <c r="D2510" t="s">
        <v>187</v>
      </c>
      <c r="E2510" s="35">
        <v>0.69899999999999995</v>
      </c>
      <c r="F2510" s="35">
        <v>0.89800000000000002</v>
      </c>
      <c r="G2510" s="35">
        <v>6200</v>
      </c>
    </row>
    <row r="2511" spans="1:7" x14ac:dyDescent="0.25">
      <c r="A2511">
        <v>20220916</v>
      </c>
      <c r="B2511" t="s">
        <v>772</v>
      </c>
      <c r="C2511" t="s">
        <v>186</v>
      </c>
      <c r="D2511" t="s">
        <v>214</v>
      </c>
      <c r="E2511" s="35">
        <v>0.69899999999999995</v>
      </c>
      <c r="F2511" s="35">
        <v>0.89800000000000002</v>
      </c>
      <c r="G2511" s="35">
        <v>5600</v>
      </c>
    </row>
    <row r="2512" spans="1:7" x14ac:dyDescent="0.25">
      <c r="A2512">
        <v>20220916</v>
      </c>
      <c r="B2512" t="s">
        <v>772</v>
      </c>
      <c r="C2512" t="s">
        <v>186</v>
      </c>
      <c r="D2512" t="s">
        <v>234</v>
      </c>
      <c r="E2512" s="35">
        <v>0.69899999999999995</v>
      </c>
      <c r="F2512" s="35">
        <v>0.89800000000000002</v>
      </c>
      <c r="G2512" s="35">
        <v>5300</v>
      </c>
    </row>
    <row r="2513" spans="1:7" x14ac:dyDescent="0.25">
      <c r="A2513">
        <v>20220916</v>
      </c>
      <c r="B2513" t="s">
        <v>772</v>
      </c>
      <c r="C2513" t="s">
        <v>186</v>
      </c>
      <c r="D2513" t="s">
        <v>243</v>
      </c>
      <c r="E2513" s="35">
        <v>0.69899999999999995</v>
      </c>
      <c r="F2513" s="35">
        <v>0.89800000000000002</v>
      </c>
      <c r="G2513" s="35">
        <v>5000</v>
      </c>
    </row>
    <row r="2514" spans="1:7" x14ac:dyDescent="0.25">
      <c r="A2514">
        <v>20220916</v>
      </c>
      <c r="B2514" t="s">
        <v>772</v>
      </c>
      <c r="C2514" t="s">
        <v>186</v>
      </c>
      <c r="D2514" t="s">
        <v>251</v>
      </c>
      <c r="E2514" s="35">
        <v>0.69899999999999995</v>
      </c>
      <c r="F2514" s="35">
        <v>0.89800000000000002</v>
      </c>
      <c r="G2514" s="35">
        <v>4700</v>
      </c>
    </row>
    <row r="2515" spans="1:7" x14ac:dyDescent="0.25">
      <c r="A2515">
        <v>20220916</v>
      </c>
      <c r="B2515" t="s">
        <v>772</v>
      </c>
      <c r="C2515" t="s">
        <v>186</v>
      </c>
      <c r="D2515" t="s">
        <v>259</v>
      </c>
      <c r="E2515" s="35">
        <v>0.69899999999999995</v>
      </c>
      <c r="F2515" s="35">
        <v>0.89800000000000002</v>
      </c>
      <c r="G2515" s="35">
        <v>4100</v>
      </c>
    </row>
    <row r="2516" spans="1:7" x14ac:dyDescent="0.25">
      <c r="A2516">
        <v>20220916</v>
      </c>
      <c r="B2516" t="s">
        <v>772</v>
      </c>
      <c r="C2516" t="s">
        <v>186</v>
      </c>
      <c r="D2516" t="s">
        <v>266</v>
      </c>
      <c r="E2516" s="35">
        <v>0.69899999999999995</v>
      </c>
      <c r="F2516" s="35">
        <v>0.89800000000000002</v>
      </c>
      <c r="G2516" s="35">
        <v>3500</v>
      </c>
    </row>
    <row r="2517" spans="1:7" x14ac:dyDescent="0.25">
      <c r="A2517">
        <v>20220916</v>
      </c>
      <c r="B2517" t="s">
        <v>772</v>
      </c>
      <c r="C2517" t="s">
        <v>186</v>
      </c>
      <c r="D2517" t="s">
        <v>274</v>
      </c>
      <c r="E2517" s="35">
        <v>0.69899999999999995</v>
      </c>
      <c r="F2517" s="35">
        <v>0.89800000000000002</v>
      </c>
      <c r="G2517" s="35">
        <v>3100</v>
      </c>
    </row>
    <row r="2518" spans="1:7" x14ac:dyDescent="0.25">
      <c r="A2518">
        <v>20220916</v>
      </c>
      <c r="B2518" t="s">
        <v>772</v>
      </c>
      <c r="C2518" t="s">
        <v>186</v>
      </c>
      <c r="D2518" t="s">
        <v>280</v>
      </c>
      <c r="E2518" s="35">
        <v>0.69899999999999995</v>
      </c>
      <c r="F2518" s="35">
        <v>0.89800000000000002</v>
      </c>
      <c r="G2518" s="35">
        <v>2400</v>
      </c>
    </row>
    <row r="2519" spans="1:7" x14ac:dyDescent="0.25">
      <c r="A2519">
        <v>20220916</v>
      </c>
      <c r="B2519" t="s">
        <v>772</v>
      </c>
      <c r="C2519" t="s">
        <v>186</v>
      </c>
      <c r="D2519" t="s">
        <v>286</v>
      </c>
      <c r="E2519" s="35">
        <v>0.69899999999999995</v>
      </c>
      <c r="F2519" s="35">
        <v>0.89800000000000002</v>
      </c>
      <c r="G2519" s="35">
        <v>1600</v>
      </c>
    </row>
    <row r="2520" spans="1:7" x14ac:dyDescent="0.25">
      <c r="A2520">
        <v>20220916</v>
      </c>
      <c r="B2520" t="s">
        <v>772</v>
      </c>
      <c r="C2520" t="s">
        <v>186</v>
      </c>
      <c r="D2520" t="s">
        <v>290</v>
      </c>
      <c r="E2520" s="35">
        <v>0.69899999999999995</v>
      </c>
      <c r="F2520" s="35">
        <v>0.89800000000000002</v>
      </c>
      <c r="G2520" s="35">
        <v>1000</v>
      </c>
    </row>
    <row r="2521" spans="1:7" x14ac:dyDescent="0.25">
      <c r="A2521">
        <v>20220916</v>
      </c>
      <c r="B2521" t="s">
        <v>772</v>
      </c>
      <c r="C2521" t="s">
        <v>213</v>
      </c>
      <c r="D2521" t="s">
        <v>187</v>
      </c>
      <c r="E2521" s="35">
        <v>0.69899999999999995</v>
      </c>
      <c r="F2521" s="35">
        <v>0.89800000000000002</v>
      </c>
      <c r="G2521" s="35">
        <v>5600</v>
      </c>
    </row>
    <row r="2522" spans="1:7" x14ac:dyDescent="0.25">
      <c r="A2522">
        <v>20220916</v>
      </c>
      <c r="B2522" t="s">
        <v>772</v>
      </c>
      <c r="C2522" t="s">
        <v>213</v>
      </c>
      <c r="D2522" t="s">
        <v>214</v>
      </c>
      <c r="E2522" s="35">
        <v>0.69899999999999995</v>
      </c>
      <c r="F2522" s="35">
        <v>0.89800000000000002</v>
      </c>
      <c r="G2522" s="35">
        <v>5300</v>
      </c>
    </row>
    <row r="2523" spans="1:7" x14ac:dyDescent="0.25">
      <c r="A2523">
        <v>20220916</v>
      </c>
      <c r="B2523" t="s">
        <v>772</v>
      </c>
      <c r="C2523" t="s">
        <v>213</v>
      </c>
      <c r="D2523" t="s">
        <v>234</v>
      </c>
      <c r="E2523" s="35">
        <v>0.69899999999999995</v>
      </c>
      <c r="F2523" s="35">
        <v>0.89800000000000002</v>
      </c>
      <c r="G2523" s="35">
        <v>5000</v>
      </c>
    </row>
    <row r="2524" spans="1:7" x14ac:dyDescent="0.25">
      <c r="A2524">
        <v>20220916</v>
      </c>
      <c r="B2524" t="s">
        <v>772</v>
      </c>
      <c r="C2524" t="s">
        <v>213</v>
      </c>
      <c r="D2524" t="s">
        <v>243</v>
      </c>
      <c r="E2524" s="35">
        <v>0.69899999999999995</v>
      </c>
      <c r="F2524" s="35">
        <v>0.89800000000000002</v>
      </c>
      <c r="G2524" s="35">
        <v>4800</v>
      </c>
    </row>
    <row r="2525" spans="1:7" x14ac:dyDescent="0.25">
      <c r="A2525">
        <v>20220916</v>
      </c>
      <c r="B2525" t="s">
        <v>772</v>
      </c>
      <c r="C2525" t="s">
        <v>213</v>
      </c>
      <c r="D2525" t="s">
        <v>251</v>
      </c>
      <c r="E2525" s="35">
        <v>0.69899999999999995</v>
      </c>
      <c r="F2525" s="35">
        <v>0.89800000000000002</v>
      </c>
      <c r="G2525" s="35">
        <v>4500</v>
      </c>
    </row>
    <row r="2526" spans="1:7" x14ac:dyDescent="0.25">
      <c r="A2526">
        <v>20220916</v>
      </c>
      <c r="B2526" t="s">
        <v>772</v>
      </c>
      <c r="C2526" t="s">
        <v>213</v>
      </c>
      <c r="D2526" t="s">
        <v>259</v>
      </c>
      <c r="E2526" s="35">
        <v>0.69899999999999995</v>
      </c>
      <c r="F2526" s="35">
        <v>0.89800000000000002</v>
      </c>
      <c r="G2526" s="35">
        <v>3900</v>
      </c>
    </row>
    <row r="2527" spans="1:7" x14ac:dyDescent="0.25">
      <c r="A2527">
        <v>20220916</v>
      </c>
      <c r="B2527" t="s">
        <v>772</v>
      </c>
      <c r="C2527" t="s">
        <v>213</v>
      </c>
      <c r="D2527" t="s">
        <v>266</v>
      </c>
      <c r="E2527" s="35">
        <v>0.69899999999999995</v>
      </c>
      <c r="F2527" s="35">
        <v>0.89800000000000002</v>
      </c>
      <c r="G2527" s="35">
        <v>3300</v>
      </c>
    </row>
    <row r="2528" spans="1:7" x14ac:dyDescent="0.25">
      <c r="A2528">
        <v>20220916</v>
      </c>
      <c r="B2528" t="s">
        <v>772</v>
      </c>
      <c r="C2528" t="s">
        <v>213</v>
      </c>
      <c r="D2528" t="s">
        <v>274</v>
      </c>
      <c r="E2528" s="35">
        <v>0.69899999999999995</v>
      </c>
      <c r="F2528" s="35">
        <v>0.89800000000000002</v>
      </c>
      <c r="G2528" s="35">
        <v>2900</v>
      </c>
    </row>
    <row r="2529" spans="1:7" x14ac:dyDescent="0.25">
      <c r="A2529">
        <v>20220916</v>
      </c>
      <c r="B2529" t="s">
        <v>772</v>
      </c>
      <c r="C2529" t="s">
        <v>213</v>
      </c>
      <c r="D2529" t="s">
        <v>280</v>
      </c>
      <c r="E2529" s="35">
        <v>0.69899999999999995</v>
      </c>
      <c r="F2529" s="35">
        <v>0.89800000000000002</v>
      </c>
      <c r="G2529" s="35">
        <v>2300</v>
      </c>
    </row>
    <row r="2530" spans="1:7" x14ac:dyDescent="0.25">
      <c r="A2530">
        <v>20220916</v>
      </c>
      <c r="B2530" t="s">
        <v>772</v>
      </c>
      <c r="C2530" t="s">
        <v>213</v>
      </c>
      <c r="D2530" t="s">
        <v>286</v>
      </c>
      <c r="E2530" s="35">
        <v>0.69899999999999995</v>
      </c>
      <c r="F2530" s="35">
        <v>0.89800000000000002</v>
      </c>
      <c r="G2530" s="35">
        <v>1500</v>
      </c>
    </row>
    <row r="2531" spans="1:7" x14ac:dyDescent="0.25">
      <c r="A2531">
        <v>20220916</v>
      </c>
      <c r="B2531" t="s">
        <v>772</v>
      </c>
      <c r="C2531" t="s">
        <v>213</v>
      </c>
      <c r="D2531" t="s">
        <v>290</v>
      </c>
      <c r="E2531" s="35">
        <v>0.69899999999999995</v>
      </c>
      <c r="F2531" s="35">
        <v>0.89800000000000002</v>
      </c>
      <c r="G2531" s="35">
        <v>900</v>
      </c>
    </row>
    <row r="2532" spans="1:7" x14ac:dyDescent="0.25">
      <c r="A2532">
        <v>20220916</v>
      </c>
      <c r="B2532" t="s">
        <v>772</v>
      </c>
      <c r="C2532" t="s">
        <v>233</v>
      </c>
      <c r="D2532" t="s">
        <v>187</v>
      </c>
      <c r="E2532" s="35">
        <v>0.69899999999999995</v>
      </c>
      <c r="F2532" s="35">
        <v>0.89800000000000002</v>
      </c>
      <c r="G2532" s="35">
        <v>5300</v>
      </c>
    </row>
    <row r="2533" spans="1:7" x14ac:dyDescent="0.25">
      <c r="A2533">
        <v>20220916</v>
      </c>
      <c r="B2533" t="s">
        <v>772</v>
      </c>
      <c r="C2533" t="s">
        <v>233</v>
      </c>
      <c r="D2533" t="s">
        <v>214</v>
      </c>
      <c r="E2533" s="35">
        <v>0.69899999999999995</v>
      </c>
      <c r="F2533" s="35">
        <v>0.89800000000000002</v>
      </c>
      <c r="G2533" s="35">
        <v>5000</v>
      </c>
    </row>
    <row r="2534" spans="1:7" x14ac:dyDescent="0.25">
      <c r="A2534">
        <v>20220916</v>
      </c>
      <c r="B2534" t="s">
        <v>772</v>
      </c>
      <c r="C2534" t="s">
        <v>233</v>
      </c>
      <c r="D2534" t="s">
        <v>234</v>
      </c>
      <c r="E2534" s="35">
        <v>0.69899999999999995</v>
      </c>
      <c r="F2534" s="35">
        <v>0.89800000000000002</v>
      </c>
      <c r="G2534" s="35">
        <v>4800</v>
      </c>
    </row>
    <row r="2535" spans="1:7" x14ac:dyDescent="0.25">
      <c r="A2535">
        <v>20220916</v>
      </c>
      <c r="B2535" t="s">
        <v>772</v>
      </c>
      <c r="C2535" t="s">
        <v>233</v>
      </c>
      <c r="D2535" t="s">
        <v>243</v>
      </c>
      <c r="E2535" s="35">
        <v>0.69899999999999995</v>
      </c>
      <c r="F2535" s="35">
        <v>0.89800000000000002</v>
      </c>
      <c r="G2535" s="35">
        <v>4600</v>
      </c>
    </row>
    <row r="2536" spans="1:7" x14ac:dyDescent="0.25">
      <c r="A2536">
        <v>20220916</v>
      </c>
      <c r="B2536" t="s">
        <v>772</v>
      </c>
      <c r="C2536" t="s">
        <v>233</v>
      </c>
      <c r="D2536" t="s">
        <v>251</v>
      </c>
      <c r="E2536" s="35">
        <v>0.69899999999999995</v>
      </c>
      <c r="F2536" s="35">
        <v>0.89800000000000002</v>
      </c>
      <c r="G2536" s="35">
        <v>4300</v>
      </c>
    </row>
    <row r="2537" spans="1:7" x14ac:dyDescent="0.25">
      <c r="A2537">
        <v>20220916</v>
      </c>
      <c r="B2537" t="s">
        <v>772</v>
      </c>
      <c r="C2537" t="s">
        <v>233</v>
      </c>
      <c r="D2537" t="s">
        <v>259</v>
      </c>
      <c r="E2537" s="35">
        <v>0.69899999999999995</v>
      </c>
      <c r="F2537" s="35">
        <v>0.89800000000000002</v>
      </c>
      <c r="G2537" s="35">
        <v>3700</v>
      </c>
    </row>
    <row r="2538" spans="1:7" x14ac:dyDescent="0.25">
      <c r="A2538">
        <v>20220916</v>
      </c>
      <c r="B2538" t="s">
        <v>772</v>
      </c>
      <c r="C2538" t="s">
        <v>233</v>
      </c>
      <c r="D2538" t="s">
        <v>266</v>
      </c>
      <c r="E2538" s="35">
        <v>0.69899999999999995</v>
      </c>
      <c r="F2538" s="35">
        <v>0.89800000000000002</v>
      </c>
      <c r="G2538" s="35">
        <v>3100</v>
      </c>
    </row>
    <row r="2539" spans="1:7" x14ac:dyDescent="0.25">
      <c r="A2539">
        <v>20220916</v>
      </c>
      <c r="B2539" t="s">
        <v>772</v>
      </c>
      <c r="C2539" t="s">
        <v>233</v>
      </c>
      <c r="D2539" t="s">
        <v>274</v>
      </c>
      <c r="E2539" s="35">
        <v>0.69899999999999995</v>
      </c>
      <c r="F2539" s="35">
        <v>0.89800000000000002</v>
      </c>
      <c r="G2539" s="35">
        <v>2700</v>
      </c>
    </row>
    <row r="2540" spans="1:7" x14ac:dyDescent="0.25">
      <c r="A2540">
        <v>20220916</v>
      </c>
      <c r="B2540" t="s">
        <v>772</v>
      </c>
      <c r="C2540" t="s">
        <v>233</v>
      </c>
      <c r="D2540" t="s">
        <v>280</v>
      </c>
      <c r="E2540" s="35">
        <v>0.69899999999999995</v>
      </c>
      <c r="F2540" s="35">
        <v>0.89800000000000002</v>
      </c>
      <c r="G2540" s="35">
        <v>2200</v>
      </c>
    </row>
    <row r="2541" spans="1:7" x14ac:dyDescent="0.25">
      <c r="A2541">
        <v>20220916</v>
      </c>
      <c r="B2541" t="s">
        <v>772</v>
      </c>
      <c r="C2541" t="s">
        <v>233</v>
      </c>
      <c r="D2541" t="s">
        <v>286</v>
      </c>
      <c r="E2541" s="35">
        <v>0.69899999999999995</v>
      </c>
      <c r="F2541" s="35">
        <v>0.89800000000000002</v>
      </c>
      <c r="G2541" s="35">
        <v>1400</v>
      </c>
    </row>
    <row r="2542" spans="1:7" x14ac:dyDescent="0.25">
      <c r="A2542">
        <v>20220916</v>
      </c>
      <c r="B2542" t="s">
        <v>772</v>
      </c>
      <c r="C2542" t="s">
        <v>233</v>
      </c>
      <c r="D2542" t="s">
        <v>290</v>
      </c>
      <c r="E2542" s="35">
        <v>0.69899999999999995</v>
      </c>
      <c r="F2542" s="35">
        <v>0.89800000000000002</v>
      </c>
      <c r="G2542" s="35">
        <v>900</v>
      </c>
    </row>
    <row r="2543" spans="1:7" x14ac:dyDescent="0.25">
      <c r="A2543">
        <v>20220916</v>
      </c>
      <c r="B2543" t="s">
        <v>772</v>
      </c>
      <c r="C2543" t="s">
        <v>215</v>
      </c>
      <c r="D2543" t="s">
        <v>187</v>
      </c>
      <c r="E2543" s="35">
        <v>0.69899999999999995</v>
      </c>
      <c r="F2543" s="35">
        <v>0.89800000000000002</v>
      </c>
      <c r="G2543" s="35">
        <v>5000</v>
      </c>
    </row>
    <row r="2544" spans="1:7" x14ac:dyDescent="0.25">
      <c r="A2544">
        <v>20220916</v>
      </c>
      <c r="B2544" t="s">
        <v>772</v>
      </c>
      <c r="C2544" t="s">
        <v>215</v>
      </c>
      <c r="D2544" t="s">
        <v>214</v>
      </c>
      <c r="E2544" s="35">
        <v>0.69899999999999995</v>
      </c>
      <c r="F2544" s="35">
        <v>0.89800000000000002</v>
      </c>
      <c r="G2544" s="35">
        <v>4700</v>
      </c>
    </row>
    <row r="2545" spans="1:7" x14ac:dyDescent="0.25">
      <c r="A2545">
        <v>20220916</v>
      </c>
      <c r="B2545" t="s">
        <v>772</v>
      </c>
      <c r="C2545" t="s">
        <v>215</v>
      </c>
      <c r="D2545" t="s">
        <v>234</v>
      </c>
      <c r="E2545" s="35">
        <v>0.69899999999999995</v>
      </c>
      <c r="F2545" s="35">
        <v>0.89800000000000002</v>
      </c>
      <c r="G2545" s="35">
        <v>4500</v>
      </c>
    </row>
    <row r="2546" spans="1:7" x14ac:dyDescent="0.25">
      <c r="A2546">
        <v>20220916</v>
      </c>
      <c r="B2546" t="s">
        <v>772</v>
      </c>
      <c r="C2546" t="s">
        <v>215</v>
      </c>
      <c r="D2546" t="s">
        <v>243</v>
      </c>
      <c r="E2546" s="35">
        <v>0.69899999999999995</v>
      </c>
      <c r="F2546" s="35">
        <v>0.89800000000000002</v>
      </c>
      <c r="G2546" s="35">
        <v>4300</v>
      </c>
    </row>
    <row r="2547" spans="1:7" x14ac:dyDescent="0.25">
      <c r="A2547">
        <v>20220916</v>
      </c>
      <c r="B2547" t="s">
        <v>772</v>
      </c>
      <c r="C2547" t="s">
        <v>215</v>
      </c>
      <c r="D2547" t="s">
        <v>251</v>
      </c>
      <c r="E2547" s="35">
        <v>0.69899999999999995</v>
      </c>
      <c r="F2547" s="35">
        <v>0.89800000000000002</v>
      </c>
      <c r="G2547" s="35">
        <v>4000</v>
      </c>
    </row>
    <row r="2548" spans="1:7" x14ac:dyDescent="0.25">
      <c r="A2548">
        <v>20220916</v>
      </c>
      <c r="B2548" t="s">
        <v>772</v>
      </c>
      <c r="C2548" t="s">
        <v>215</v>
      </c>
      <c r="D2548" t="s">
        <v>259</v>
      </c>
      <c r="E2548" s="35">
        <v>0.69899999999999995</v>
      </c>
      <c r="F2548" s="35">
        <v>0.89800000000000002</v>
      </c>
      <c r="G2548" s="35">
        <v>3400</v>
      </c>
    </row>
    <row r="2549" spans="1:7" x14ac:dyDescent="0.25">
      <c r="A2549">
        <v>20220916</v>
      </c>
      <c r="B2549" t="s">
        <v>772</v>
      </c>
      <c r="C2549" t="s">
        <v>215</v>
      </c>
      <c r="D2549" t="s">
        <v>266</v>
      </c>
      <c r="E2549" s="35">
        <v>0.69899999999999995</v>
      </c>
      <c r="F2549" s="35">
        <v>0.89800000000000002</v>
      </c>
      <c r="G2549" s="35">
        <v>2900</v>
      </c>
    </row>
    <row r="2550" spans="1:7" x14ac:dyDescent="0.25">
      <c r="A2550">
        <v>20220916</v>
      </c>
      <c r="B2550" t="s">
        <v>772</v>
      </c>
      <c r="C2550" t="s">
        <v>215</v>
      </c>
      <c r="D2550" t="s">
        <v>274</v>
      </c>
      <c r="E2550" s="35">
        <v>0.69899999999999995</v>
      </c>
      <c r="F2550" s="35">
        <v>0.89800000000000002</v>
      </c>
      <c r="G2550" s="35">
        <v>2500</v>
      </c>
    </row>
    <row r="2551" spans="1:7" x14ac:dyDescent="0.25">
      <c r="A2551">
        <v>20220916</v>
      </c>
      <c r="B2551" t="s">
        <v>772</v>
      </c>
      <c r="C2551" t="s">
        <v>215</v>
      </c>
      <c r="D2551" t="s">
        <v>280</v>
      </c>
      <c r="E2551" s="35">
        <v>0.69899999999999995</v>
      </c>
      <c r="F2551" s="35">
        <v>0.89800000000000002</v>
      </c>
      <c r="G2551" s="35">
        <v>2100</v>
      </c>
    </row>
    <row r="2552" spans="1:7" x14ac:dyDescent="0.25">
      <c r="A2552">
        <v>20220916</v>
      </c>
      <c r="B2552" t="s">
        <v>772</v>
      </c>
      <c r="C2552" t="s">
        <v>215</v>
      </c>
      <c r="D2552" t="s">
        <v>286</v>
      </c>
      <c r="E2552" s="35">
        <v>0.69899999999999995</v>
      </c>
      <c r="F2552" s="35">
        <v>0.89800000000000002</v>
      </c>
      <c r="G2552" s="35">
        <v>1400</v>
      </c>
    </row>
    <row r="2553" spans="1:7" x14ac:dyDescent="0.25">
      <c r="A2553">
        <v>20220916</v>
      </c>
      <c r="B2553" t="s">
        <v>772</v>
      </c>
      <c r="C2553" t="s">
        <v>215</v>
      </c>
      <c r="D2553" t="s">
        <v>290</v>
      </c>
      <c r="E2553" s="35">
        <v>0.69899999999999995</v>
      </c>
      <c r="F2553" s="35">
        <v>0.89800000000000002</v>
      </c>
      <c r="G2553" s="35">
        <v>800</v>
      </c>
    </row>
    <row r="2554" spans="1:7" x14ac:dyDescent="0.25">
      <c r="A2554">
        <v>20220916</v>
      </c>
      <c r="B2554" t="s">
        <v>772</v>
      </c>
      <c r="C2554" t="s">
        <v>250</v>
      </c>
      <c r="D2554" t="s">
        <v>187</v>
      </c>
      <c r="E2554" s="35">
        <v>0.69899999999999995</v>
      </c>
      <c r="F2554" s="35">
        <v>0.89800000000000002</v>
      </c>
      <c r="G2554" s="35">
        <v>4600</v>
      </c>
    </row>
    <row r="2555" spans="1:7" x14ac:dyDescent="0.25">
      <c r="A2555">
        <v>20220916</v>
      </c>
      <c r="B2555" t="s">
        <v>772</v>
      </c>
      <c r="C2555" t="s">
        <v>250</v>
      </c>
      <c r="D2555" t="s">
        <v>214</v>
      </c>
      <c r="E2555" s="35">
        <v>0.69899999999999995</v>
      </c>
      <c r="F2555" s="35">
        <v>0.89800000000000002</v>
      </c>
      <c r="G2555" s="35">
        <v>4300</v>
      </c>
    </row>
    <row r="2556" spans="1:7" x14ac:dyDescent="0.25">
      <c r="A2556">
        <v>20220916</v>
      </c>
      <c r="B2556" t="s">
        <v>772</v>
      </c>
      <c r="C2556" t="s">
        <v>250</v>
      </c>
      <c r="D2556" t="s">
        <v>234</v>
      </c>
      <c r="E2556" s="35">
        <v>0.69899999999999995</v>
      </c>
      <c r="F2556" s="35">
        <v>0.89800000000000002</v>
      </c>
      <c r="G2556" s="35">
        <v>4100</v>
      </c>
    </row>
    <row r="2557" spans="1:7" x14ac:dyDescent="0.25">
      <c r="A2557">
        <v>20220916</v>
      </c>
      <c r="B2557" t="s">
        <v>772</v>
      </c>
      <c r="C2557" t="s">
        <v>250</v>
      </c>
      <c r="D2557" t="s">
        <v>243</v>
      </c>
      <c r="E2557" s="35">
        <v>0.69899999999999995</v>
      </c>
      <c r="F2557" s="35">
        <v>0.89800000000000002</v>
      </c>
      <c r="G2557" s="35">
        <v>3900</v>
      </c>
    </row>
    <row r="2558" spans="1:7" x14ac:dyDescent="0.25">
      <c r="A2558">
        <v>20220916</v>
      </c>
      <c r="B2558" t="s">
        <v>772</v>
      </c>
      <c r="C2558" t="s">
        <v>250</v>
      </c>
      <c r="D2558" t="s">
        <v>251</v>
      </c>
      <c r="E2558" s="35">
        <v>0.69899999999999995</v>
      </c>
      <c r="F2558" s="35">
        <v>0.89800000000000002</v>
      </c>
      <c r="G2558" s="35">
        <v>3600</v>
      </c>
    </row>
    <row r="2559" spans="1:7" x14ac:dyDescent="0.25">
      <c r="A2559">
        <v>20220916</v>
      </c>
      <c r="B2559" t="s">
        <v>772</v>
      </c>
      <c r="C2559" t="s">
        <v>250</v>
      </c>
      <c r="D2559" t="s">
        <v>259</v>
      </c>
      <c r="E2559" s="35">
        <v>0.69899999999999995</v>
      </c>
      <c r="F2559" s="35">
        <v>0.89800000000000002</v>
      </c>
      <c r="G2559" s="35">
        <v>3100</v>
      </c>
    </row>
    <row r="2560" spans="1:7" x14ac:dyDescent="0.25">
      <c r="A2560">
        <v>20220916</v>
      </c>
      <c r="B2560" t="s">
        <v>772</v>
      </c>
      <c r="C2560" t="s">
        <v>250</v>
      </c>
      <c r="D2560" t="s">
        <v>266</v>
      </c>
      <c r="E2560" s="35">
        <v>0.69899999999999995</v>
      </c>
      <c r="F2560" s="35">
        <v>0.89800000000000002</v>
      </c>
      <c r="G2560" s="35">
        <v>2700</v>
      </c>
    </row>
    <row r="2561" spans="1:7" x14ac:dyDescent="0.25">
      <c r="A2561">
        <v>20220916</v>
      </c>
      <c r="B2561" t="s">
        <v>772</v>
      </c>
      <c r="C2561" t="s">
        <v>250</v>
      </c>
      <c r="D2561" t="s">
        <v>274</v>
      </c>
      <c r="E2561" s="35">
        <v>0.69899999999999995</v>
      </c>
      <c r="F2561" s="35">
        <v>0.89800000000000002</v>
      </c>
      <c r="G2561" s="35">
        <v>2300</v>
      </c>
    </row>
    <row r="2562" spans="1:7" x14ac:dyDescent="0.25">
      <c r="A2562">
        <v>20220916</v>
      </c>
      <c r="B2562" t="s">
        <v>772</v>
      </c>
      <c r="C2562" t="s">
        <v>250</v>
      </c>
      <c r="D2562" t="s">
        <v>280</v>
      </c>
      <c r="E2562" s="35">
        <v>0.69899999999999995</v>
      </c>
      <c r="F2562" s="35">
        <v>0.89800000000000002</v>
      </c>
      <c r="G2562" s="35">
        <v>2000</v>
      </c>
    </row>
    <row r="2563" spans="1:7" x14ac:dyDescent="0.25">
      <c r="A2563">
        <v>20220916</v>
      </c>
      <c r="B2563" t="s">
        <v>772</v>
      </c>
      <c r="C2563" t="s">
        <v>250</v>
      </c>
      <c r="D2563" t="s">
        <v>286</v>
      </c>
      <c r="E2563" s="35">
        <v>0.69899999999999995</v>
      </c>
      <c r="F2563" s="35">
        <v>0.89800000000000002</v>
      </c>
      <c r="G2563" s="35">
        <v>1300</v>
      </c>
    </row>
    <row r="2564" spans="1:7" x14ac:dyDescent="0.25">
      <c r="A2564">
        <v>20220916</v>
      </c>
      <c r="B2564" t="s">
        <v>772</v>
      </c>
      <c r="C2564" t="s">
        <v>250</v>
      </c>
      <c r="D2564" t="s">
        <v>290</v>
      </c>
      <c r="E2564" s="35">
        <v>0.69899999999999995</v>
      </c>
      <c r="F2564" s="35">
        <v>0.89800000000000002</v>
      </c>
      <c r="G2564" s="35">
        <v>800</v>
      </c>
    </row>
    <row r="2565" spans="1:7" x14ac:dyDescent="0.25">
      <c r="A2565">
        <v>20220916</v>
      </c>
      <c r="B2565" t="s">
        <v>772</v>
      </c>
      <c r="C2565" t="s">
        <v>258</v>
      </c>
      <c r="D2565" t="s">
        <v>187</v>
      </c>
      <c r="E2565" s="35">
        <v>0.69899999999999995</v>
      </c>
      <c r="F2565" s="35">
        <v>0.89800000000000002</v>
      </c>
      <c r="G2565" s="35">
        <v>3800</v>
      </c>
    </row>
    <row r="2566" spans="1:7" x14ac:dyDescent="0.25">
      <c r="A2566">
        <v>20220916</v>
      </c>
      <c r="B2566" t="s">
        <v>772</v>
      </c>
      <c r="C2566" t="s">
        <v>258</v>
      </c>
      <c r="D2566" t="s">
        <v>214</v>
      </c>
      <c r="E2566" s="35">
        <v>0.69899999999999995</v>
      </c>
      <c r="F2566" s="35">
        <v>0.89800000000000002</v>
      </c>
      <c r="G2566" s="35">
        <v>3600</v>
      </c>
    </row>
    <row r="2567" spans="1:7" x14ac:dyDescent="0.25">
      <c r="A2567">
        <v>20220916</v>
      </c>
      <c r="B2567" t="s">
        <v>772</v>
      </c>
      <c r="C2567" t="s">
        <v>258</v>
      </c>
      <c r="D2567" t="s">
        <v>234</v>
      </c>
      <c r="E2567" s="35">
        <v>0.69899999999999995</v>
      </c>
      <c r="F2567" s="35">
        <v>0.89800000000000002</v>
      </c>
      <c r="G2567" s="35">
        <v>3400</v>
      </c>
    </row>
    <row r="2568" spans="1:7" x14ac:dyDescent="0.25">
      <c r="A2568">
        <v>20220916</v>
      </c>
      <c r="B2568" t="s">
        <v>772</v>
      </c>
      <c r="C2568" t="s">
        <v>258</v>
      </c>
      <c r="D2568" t="s">
        <v>243</v>
      </c>
      <c r="E2568" s="35">
        <v>0.69899999999999995</v>
      </c>
      <c r="F2568" s="35">
        <v>0.89800000000000002</v>
      </c>
      <c r="G2568" s="35">
        <v>3200</v>
      </c>
    </row>
    <row r="2569" spans="1:7" x14ac:dyDescent="0.25">
      <c r="A2569">
        <v>20220916</v>
      </c>
      <c r="B2569" t="s">
        <v>772</v>
      </c>
      <c r="C2569" t="s">
        <v>258</v>
      </c>
      <c r="D2569" t="s">
        <v>251</v>
      </c>
      <c r="E2569" s="35">
        <v>0.69899999999999995</v>
      </c>
      <c r="F2569" s="35">
        <v>0.89800000000000002</v>
      </c>
      <c r="G2569" s="35">
        <v>3100</v>
      </c>
    </row>
    <row r="2570" spans="1:7" x14ac:dyDescent="0.25">
      <c r="A2570">
        <v>20220916</v>
      </c>
      <c r="B2570" t="s">
        <v>772</v>
      </c>
      <c r="C2570" t="s">
        <v>258</v>
      </c>
      <c r="D2570" t="s">
        <v>259</v>
      </c>
      <c r="E2570" s="35">
        <v>0.69899999999999995</v>
      </c>
      <c r="F2570" s="35">
        <v>0.89800000000000002</v>
      </c>
      <c r="G2570" s="35">
        <v>2800</v>
      </c>
    </row>
    <row r="2571" spans="1:7" x14ac:dyDescent="0.25">
      <c r="A2571">
        <v>20220916</v>
      </c>
      <c r="B2571" t="s">
        <v>772</v>
      </c>
      <c r="C2571" t="s">
        <v>258</v>
      </c>
      <c r="D2571" t="s">
        <v>266</v>
      </c>
      <c r="E2571" s="35">
        <v>0.69899999999999995</v>
      </c>
      <c r="F2571" s="35">
        <v>0.89800000000000002</v>
      </c>
      <c r="G2571" s="35">
        <v>2500</v>
      </c>
    </row>
    <row r="2572" spans="1:7" x14ac:dyDescent="0.25">
      <c r="A2572">
        <v>20220916</v>
      </c>
      <c r="B2572" t="s">
        <v>772</v>
      </c>
      <c r="C2572" t="s">
        <v>258</v>
      </c>
      <c r="D2572" t="s">
        <v>274</v>
      </c>
      <c r="E2572" s="35">
        <v>0.69899999999999995</v>
      </c>
      <c r="F2572" s="35">
        <v>0.89800000000000002</v>
      </c>
      <c r="G2572" s="35">
        <v>2100</v>
      </c>
    </row>
    <row r="2573" spans="1:7" x14ac:dyDescent="0.25">
      <c r="A2573">
        <v>20220916</v>
      </c>
      <c r="B2573" t="s">
        <v>772</v>
      </c>
      <c r="C2573" t="s">
        <v>258</v>
      </c>
      <c r="D2573" t="s">
        <v>280</v>
      </c>
      <c r="E2573" s="35">
        <v>0.69899999999999995</v>
      </c>
      <c r="F2573" s="35">
        <v>0.89800000000000002</v>
      </c>
      <c r="G2573" s="35">
        <v>1800</v>
      </c>
    </row>
    <row r="2574" spans="1:7" x14ac:dyDescent="0.25">
      <c r="A2574">
        <v>20220916</v>
      </c>
      <c r="B2574" t="s">
        <v>772</v>
      </c>
      <c r="C2574" t="s">
        <v>258</v>
      </c>
      <c r="D2574" t="s">
        <v>286</v>
      </c>
      <c r="E2574" s="35">
        <v>0.69899999999999995</v>
      </c>
      <c r="F2574" s="35">
        <v>0.89800000000000002</v>
      </c>
      <c r="G2574" s="35">
        <v>1200</v>
      </c>
    </row>
    <row r="2575" spans="1:7" x14ac:dyDescent="0.25">
      <c r="A2575">
        <v>20220916</v>
      </c>
      <c r="B2575" t="s">
        <v>772</v>
      </c>
      <c r="C2575" t="s">
        <v>258</v>
      </c>
      <c r="D2575" t="s">
        <v>290</v>
      </c>
      <c r="E2575" s="35">
        <v>0.69899999999999995</v>
      </c>
      <c r="F2575" s="35">
        <v>0.89800000000000002</v>
      </c>
      <c r="G2575" s="35">
        <v>800</v>
      </c>
    </row>
    <row r="2576" spans="1:7" x14ac:dyDescent="0.25">
      <c r="A2576">
        <v>20220916</v>
      </c>
      <c r="B2576" t="s">
        <v>772</v>
      </c>
      <c r="C2576" t="s">
        <v>265</v>
      </c>
      <c r="D2576" t="s">
        <v>187</v>
      </c>
      <c r="E2576" s="35">
        <v>0.69899999999999995</v>
      </c>
      <c r="F2576" s="35">
        <v>0.89800000000000002</v>
      </c>
      <c r="G2576" s="35">
        <v>3000</v>
      </c>
    </row>
    <row r="2577" spans="1:7" x14ac:dyDescent="0.25">
      <c r="A2577">
        <v>20220916</v>
      </c>
      <c r="B2577" t="s">
        <v>772</v>
      </c>
      <c r="C2577" t="s">
        <v>265</v>
      </c>
      <c r="D2577" t="s">
        <v>214</v>
      </c>
      <c r="E2577" s="35">
        <v>0.69899999999999995</v>
      </c>
      <c r="F2577" s="35">
        <v>0.89800000000000002</v>
      </c>
      <c r="G2577" s="35">
        <v>2900</v>
      </c>
    </row>
    <row r="2578" spans="1:7" x14ac:dyDescent="0.25">
      <c r="A2578">
        <v>20220916</v>
      </c>
      <c r="B2578" t="s">
        <v>772</v>
      </c>
      <c r="C2578" t="s">
        <v>265</v>
      </c>
      <c r="D2578" t="s">
        <v>234</v>
      </c>
      <c r="E2578" s="35">
        <v>0.69899999999999995</v>
      </c>
      <c r="F2578" s="35">
        <v>0.89800000000000002</v>
      </c>
      <c r="G2578" s="35">
        <v>2800</v>
      </c>
    </row>
    <row r="2579" spans="1:7" x14ac:dyDescent="0.25">
      <c r="A2579">
        <v>20220916</v>
      </c>
      <c r="B2579" t="s">
        <v>772</v>
      </c>
      <c r="C2579" t="s">
        <v>265</v>
      </c>
      <c r="D2579" t="s">
        <v>243</v>
      </c>
      <c r="E2579" s="35">
        <v>0.69899999999999995</v>
      </c>
      <c r="F2579" s="35">
        <v>0.89800000000000002</v>
      </c>
      <c r="G2579" s="35">
        <v>2700</v>
      </c>
    </row>
    <row r="2580" spans="1:7" x14ac:dyDescent="0.25">
      <c r="A2580">
        <v>20220916</v>
      </c>
      <c r="B2580" t="s">
        <v>772</v>
      </c>
      <c r="C2580" t="s">
        <v>265</v>
      </c>
      <c r="D2580" t="s">
        <v>251</v>
      </c>
      <c r="E2580" s="35">
        <v>0.69899999999999995</v>
      </c>
      <c r="F2580" s="35">
        <v>0.89800000000000002</v>
      </c>
      <c r="G2580" s="35">
        <v>2600</v>
      </c>
    </row>
    <row r="2581" spans="1:7" x14ac:dyDescent="0.25">
      <c r="A2581">
        <v>20220916</v>
      </c>
      <c r="B2581" t="s">
        <v>772</v>
      </c>
      <c r="C2581" t="s">
        <v>265</v>
      </c>
      <c r="D2581" t="s">
        <v>259</v>
      </c>
      <c r="E2581" s="35">
        <v>0.69899999999999995</v>
      </c>
      <c r="F2581" s="35">
        <v>0.89800000000000002</v>
      </c>
      <c r="G2581" s="35">
        <v>2400</v>
      </c>
    </row>
    <row r="2582" spans="1:7" x14ac:dyDescent="0.25">
      <c r="A2582">
        <v>20220916</v>
      </c>
      <c r="B2582" t="s">
        <v>772</v>
      </c>
      <c r="C2582" t="s">
        <v>265</v>
      </c>
      <c r="D2582" t="s">
        <v>266</v>
      </c>
      <c r="E2582" s="35">
        <v>0.69899999999999995</v>
      </c>
      <c r="F2582" s="35">
        <v>0.89800000000000002</v>
      </c>
      <c r="G2582" s="35">
        <v>2200</v>
      </c>
    </row>
    <row r="2583" spans="1:7" x14ac:dyDescent="0.25">
      <c r="A2583">
        <v>20220916</v>
      </c>
      <c r="B2583" t="s">
        <v>772</v>
      </c>
      <c r="C2583" t="s">
        <v>265</v>
      </c>
      <c r="D2583" t="s">
        <v>274</v>
      </c>
      <c r="E2583" s="35">
        <v>0.69899999999999995</v>
      </c>
      <c r="F2583" s="35">
        <v>0.89800000000000002</v>
      </c>
      <c r="G2583" s="35">
        <v>1900</v>
      </c>
    </row>
    <row r="2584" spans="1:7" x14ac:dyDescent="0.25">
      <c r="A2584">
        <v>20220916</v>
      </c>
      <c r="B2584" t="s">
        <v>772</v>
      </c>
      <c r="C2584" t="s">
        <v>265</v>
      </c>
      <c r="D2584" t="s">
        <v>280</v>
      </c>
      <c r="E2584" s="35">
        <v>0.69899999999999995</v>
      </c>
      <c r="F2584" s="35">
        <v>0.89800000000000002</v>
      </c>
      <c r="G2584" s="35">
        <v>1500</v>
      </c>
    </row>
    <row r="2585" spans="1:7" x14ac:dyDescent="0.25">
      <c r="A2585">
        <v>20220916</v>
      </c>
      <c r="B2585" t="s">
        <v>772</v>
      </c>
      <c r="C2585" t="s">
        <v>265</v>
      </c>
      <c r="D2585" t="s">
        <v>286</v>
      </c>
      <c r="E2585" s="35">
        <v>0.69899999999999995</v>
      </c>
      <c r="F2585" s="35">
        <v>0.89800000000000002</v>
      </c>
      <c r="G2585" s="35">
        <v>1100</v>
      </c>
    </row>
    <row r="2586" spans="1:7" x14ac:dyDescent="0.25">
      <c r="A2586">
        <v>20220916</v>
      </c>
      <c r="B2586" t="s">
        <v>772</v>
      </c>
      <c r="C2586" t="s">
        <v>265</v>
      </c>
      <c r="D2586" t="s">
        <v>290</v>
      </c>
      <c r="E2586" s="35">
        <v>0.69899999999999995</v>
      </c>
      <c r="F2586" s="35">
        <v>0.89800000000000002</v>
      </c>
      <c r="G2586" s="35">
        <v>700</v>
      </c>
    </row>
    <row r="2587" spans="1:7" x14ac:dyDescent="0.25">
      <c r="A2587">
        <v>20220916</v>
      </c>
      <c r="B2587" t="s">
        <v>772</v>
      </c>
      <c r="C2587" t="s">
        <v>273</v>
      </c>
      <c r="D2587" t="s">
        <v>187</v>
      </c>
      <c r="E2587" s="35">
        <v>0.69899999999999995</v>
      </c>
      <c r="F2587" s="35">
        <v>0.89800000000000002</v>
      </c>
      <c r="G2587" s="35">
        <v>2500</v>
      </c>
    </row>
    <row r="2588" spans="1:7" x14ac:dyDescent="0.25">
      <c r="A2588">
        <v>20220916</v>
      </c>
      <c r="B2588" t="s">
        <v>772</v>
      </c>
      <c r="C2588" t="s">
        <v>273</v>
      </c>
      <c r="D2588" t="s">
        <v>214</v>
      </c>
      <c r="E2588" s="35">
        <v>0.69899999999999995</v>
      </c>
      <c r="F2588" s="35">
        <v>0.89800000000000002</v>
      </c>
      <c r="G2588" s="35">
        <v>2400</v>
      </c>
    </row>
    <row r="2589" spans="1:7" x14ac:dyDescent="0.25">
      <c r="A2589">
        <v>20220916</v>
      </c>
      <c r="B2589" t="s">
        <v>772</v>
      </c>
      <c r="C2589" t="s">
        <v>273</v>
      </c>
      <c r="D2589" t="s">
        <v>234</v>
      </c>
      <c r="E2589" s="35">
        <v>0.69899999999999995</v>
      </c>
      <c r="F2589" s="35">
        <v>0.89800000000000002</v>
      </c>
      <c r="G2589" s="35">
        <v>2300</v>
      </c>
    </row>
    <row r="2590" spans="1:7" x14ac:dyDescent="0.25">
      <c r="A2590">
        <v>20220916</v>
      </c>
      <c r="B2590" t="s">
        <v>772</v>
      </c>
      <c r="C2590" t="s">
        <v>273</v>
      </c>
      <c r="D2590" t="s">
        <v>243</v>
      </c>
      <c r="E2590" s="35">
        <v>0.69899999999999995</v>
      </c>
      <c r="F2590" s="35">
        <v>0.89800000000000002</v>
      </c>
      <c r="G2590" s="35">
        <v>2200</v>
      </c>
    </row>
    <row r="2591" spans="1:7" x14ac:dyDescent="0.25">
      <c r="A2591">
        <v>20220916</v>
      </c>
      <c r="B2591" t="s">
        <v>772</v>
      </c>
      <c r="C2591" t="s">
        <v>273</v>
      </c>
      <c r="D2591" t="s">
        <v>251</v>
      </c>
      <c r="E2591" s="35">
        <v>0.69899999999999995</v>
      </c>
      <c r="F2591" s="35">
        <v>0.89800000000000002</v>
      </c>
      <c r="G2591" s="35">
        <v>2100</v>
      </c>
    </row>
    <row r="2592" spans="1:7" x14ac:dyDescent="0.25">
      <c r="A2592">
        <v>20220916</v>
      </c>
      <c r="B2592" t="s">
        <v>772</v>
      </c>
      <c r="C2592" t="s">
        <v>273</v>
      </c>
      <c r="D2592" t="s">
        <v>259</v>
      </c>
      <c r="E2592" s="35">
        <v>0.69899999999999995</v>
      </c>
      <c r="F2592" s="35">
        <v>0.89800000000000002</v>
      </c>
      <c r="G2592" s="35">
        <v>2000</v>
      </c>
    </row>
    <row r="2593" spans="1:7" x14ac:dyDescent="0.25">
      <c r="A2593">
        <v>20220916</v>
      </c>
      <c r="B2593" t="s">
        <v>772</v>
      </c>
      <c r="C2593" t="s">
        <v>273</v>
      </c>
      <c r="D2593" t="s">
        <v>266</v>
      </c>
      <c r="E2593" s="35">
        <v>0.69899999999999995</v>
      </c>
      <c r="F2593" s="35">
        <v>0.89800000000000002</v>
      </c>
      <c r="G2593" s="35">
        <v>1900</v>
      </c>
    </row>
    <row r="2594" spans="1:7" x14ac:dyDescent="0.25">
      <c r="A2594">
        <v>20220916</v>
      </c>
      <c r="B2594" t="s">
        <v>772</v>
      </c>
      <c r="C2594" t="s">
        <v>273</v>
      </c>
      <c r="D2594" t="s">
        <v>274</v>
      </c>
      <c r="E2594" s="35">
        <v>0.69899999999999995</v>
      </c>
      <c r="F2594" s="35">
        <v>0.89800000000000002</v>
      </c>
      <c r="G2594" s="35">
        <v>1700</v>
      </c>
    </row>
    <row r="2595" spans="1:7" x14ac:dyDescent="0.25">
      <c r="A2595">
        <v>20220916</v>
      </c>
      <c r="B2595" t="s">
        <v>772</v>
      </c>
      <c r="C2595" t="s">
        <v>273</v>
      </c>
      <c r="D2595" t="s">
        <v>280</v>
      </c>
      <c r="E2595" s="35">
        <v>0.69899999999999995</v>
      </c>
      <c r="F2595" s="35">
        <v>0.89800000000000002</v>
      </c>
      <c r="G2595" s="35">
        <v>1400</v>
      </c>
    </row>
    <row r="2596" spans="1:7" x14ac:dyDescent="0.25">
      <c r="A2596">
        <v>20220916</v>
      </c>
      <c r="B2596" t="s">
        <v>772</v>
      </c>
      <c r="C2596" t="s">
        <v>273</v>
      </c>
      <c r="D2596" t="s">
        <v>286</v>
      </c>
      <c r="E2596" s="35">
        <v>0.69899999999999995</v>
      </c>
      <c r="F2596" s="35">
        <v>0.89800000000000002</v>
      </c>
      <c r="G2596" s="35">
        <v>1000</v>
      </c>
    </row>
    <row r="2597" spans="1:7" x14ac:dyDescent="0.25">
      <c r="A2597">
        <v>20220916</v>
      </c>
      <c r="B2597" t="s">
        <v>772</v>
      </c>
      <c r="C2597" t="s">
        <v>273</v>
      </c>
      <c r="D2597" t="s">
        <v>290</v>
      </c>
      <c r="E2597" s="35">
        <v>0.69899999999999995</v>
      </c>
      <c r="F2597" s="35">
        <v>0.89800000000000002</v>
      </c>
      <c r="G2597" s="35">
        <v>700</v>
      </c>
    </row>
    <row r="2598" spans="1:7" x14ac:dyDescent="0.25">
      <c r="A2598">
        <v>20220916</v>
      </c>
      <c r="B2598" t="s">
        <v>772</v>
      </c>
      <c r="C2598" t="s">
        <v>279</v>
      </c>
      <c r="D2598" t="s">
        <v>187</v>
      </c>
      <c r="E2598" s="35">
        <v>0.69899999999999995</v>
      </c>
      <c r="F2598" s="35">
        <v>0.89800000000000002</v>
      </c>
      <c r="G2598" s="35">
        <v>2200</v>
      </c>
    </row>
    <row r="2599" spans="1:7" x14ac:dyDescent="0.25">
      <c r="A2599">
        <v>20220916</v>
      </c>
      <c r="B2599" t="s">
        <v>772</v>
      </c>
      <c r="C2599" t="s">
        <v>279</v>
      </c>
      <c r="D2599" t="s">
        <v>214</v>
      </c>
      <c r="E2599" s="35">
        <v>0.69899999999999995</v>
      </c>
      <c r="F2599" s="35">
        <v>0.89800000000000002</v>
      </c>
      <c r="G2599" s="35">
        <v>2100</v>
      </c>
    </row>
    <row r="2600" spans="1:7" x14ac:dyDescent="0.25">
      <c r="A2600">
        <v>20220916</v>
      </c>
      <c r="B2600" t="s">
        <v>772</v>
      </c>
      <c r="C2600" t="s">
        <v>279</v>
      </c>
      <c r="D2600" t="s">
        <v>234</v>
      </c>
      <c r="E2600" s="35">
        <v>0.69899999999999995</v>
      </c>
      <c r="F2600" s="35">
        <v>0.89800000000000002</v>
      </c>
      <c r="G2600" s="35">
        <v>2000</v>
      </c>
    </row>
    <row r="2601" spans="1:7" x14ac:dyDescent="0.25">
      <c r="A2601">
        <v>20220916</v>
      </c>
      <c r="B2601" t="s">
        <v>772</v>
      </c>
      <c r="C2601" t="s">
        <v>279</v>
      </c>
      <c r="D2601" t="s">
        <v>243</v>
      </c>
      <c r="E2601" s="35">
        <v>0.69899999999999995</v>
      </c>
      <c r="F2601" s="35">
        <v>0.89800000000000002</v>
      </c>
      <c r="G2601" s="35">
        <v>1900</v>
      </c>
    </row>
    <row r="2602" spans="1:7" x14ac:dyDescent="0.25">
      <c r="A2602">
        <v>20220916</v>
      </c>
      <c r="B2602" t="s">
        <v>772</v>
      </c>
      <c r="C2602" t="s">
        <v>279</v>
      </c>
      <c r="D2602" t="s">
        <v>251</v>
      </c>
      <c r="E2602" s="35">
        <v>0.69899999999999995</v>
      </c>
      <c r="F2602" s="35">
        <v>0.89800000000000002</v>
      </c>
      <c r="G2602" s="35">
        <v>1800</v>
      </c>
    </row>
    <row r="2603" spans="1:7" x14ac:dyDescent="0.25">
      <c r="A2603">
        <v>20220916</v>
      </c>
      <c r="B2603" t="s">
        <v>772</v>
      </c>
      <c r="C2603" t="s">
        <v>279</v>
      </c>
      <c r="D2603" t="s">
        <v>259</v>
      </c>
      <c r="E2603" s="35">
        <v>0.69899999999999995</v>
      </c>
      <c r="F2603" s="35">
        <v>0.89800000000000002</v>
      </c>
      <c r="G2603" s="35">
        <v>1700</v>
      </c>
    </row>
    <row r="2604" spans="1:7" x14ac:dyDescent="0.25">
      <c r="A2604">
        <v>20220916</v>
      </c>
      <c r="B2604" t="s">
        <v>772</v>
      </c>
      <c r="C2604" t="s">
        <v>279</v>
      </c>
      <c r="D2604" t="s">
        <v>266</v>
      </c>
      <c r="E2604" s="35">
        <v>0.69899999999999995</v>
      </c>
      <c r="F2604" s="35">
        <v>0.89800000000000002</v>
      </c>
      <c r="G2604" s="35">
        <v>1600</v>
      </c>
    </row>
    <row r="2605" spans="1:7" x14ac:dyDescent="0.25">
      <c r="A2605">
        <v>20220916</v>
      </c>
      <c r="B2605" t="s">
        <v>772</v>
      </c>
      <c r="C2605" t="s">
        <v>279</v>
      </c>
      <c r="D2605" t="s">
        <v>274</v>
      </c>
      <c r="E2605" s="35">
        <v>0.69899999999999995</v>
      </c>
      <c r="F2605" s="35">
        <v>0.89800000000000002</v>
      </c>
      <c r="G2605" s="35">
        <v>1500</v>
      </c>
    </row>
    <row r="2606" spans="1:7" x14ac:dyDescent="0.25">
      <c r="A2606">
        <v>20220916</v>
      </c>
      <c r="B2606" t="s">
        <v>772</v>
      </c>
      <c r="C2606" t="s">
        <v>279</v>
      </c>
      <c r="D2606" t="s">
        <v>280</v>
      </c>
      <c r="E2606" s="35">
        <v>0.69899999999999995</v>
      </c>
      <c r="F2606" s="35">
        <v>0.89800000000000002</v>
      </c>
      <c r="G2606" s="35">
        <v>1100</v>
      </c>
    </row>
    <row r="2607" spans="1:7" x14ac:dyDescent="0.25">
      <c r="A2607">
        <v>20220916</v>
      </c>
      <c r="B2607" t="s">
        <v>772</v>
      </c>
      <c r="C2607" t="s">
        <v>279</v>
      </c>
      <c r="D2607" t="s">
        <v>286</v>
      </c>
      <c r="E2607" s="35">
        <v>0.69899999999999995</v>
      </c>
      <c r="F2607" s="35">
        <v>0.89800000000000002</v>
      </c>
      <c r="G2607" s="35">
        <v>800</v>
      </c>
    </row>
    <row r="2608" spans="1:7" x14ac:dyDescent="0.25">
      <c r="A2608">
        <v>20220916</v>
      </c>
      <c r="B2608" t="s">
        <v>772</v>
      </c>
      <c r="C2608" t="s">
        <v>279</v>
      </c>
      <c r="D2608" t="s">
        <v>290</v>
      </c>
      <c r="E2608" s="35">
        <v>0.69899999999999995</v>
      </c>
      <c r="F2608" s="35">
        <v>0.89800000000000002</v>
      </c>
      <c r="G2608" s="35">
        <v>600</v>
      </c>
    </row>
    <row r="2609" spans="1:7" x14ac:dyDescent="0.25">
      <c r="A2609">
        <v>20220916</v>
      </c>
      <c r="B2609" t="s">
        <v>772</v>
      </c>
      <c r="C2609" t="s">
        <v>285</v>
      </c>
      <c r="D2609" t="s">
        <v>187</v>
      </c>
      <c r="E2609" s="35">
        <v>0.69899999999999995</v>
      </c>
      <c r="F2609" s="35">
        <v>0.89800000000000002</v>
      </c>
      <c r="G2609" s="35">
        <v>2000</v>
      </c>
    </row>
    <row r="2610" spans="1:7" x14ac:dyDescent="0.25">
      <c r="A2610">
        <v>20220916</v>
      </c>
      <c r="B2610" t="s">
        <v>772</v>
      </c>
      <c r="C2610" t="s">
        <v>285</v>
      </c>
      <c r="D2610" t="s">
        <v>214</v>
      </c>
      <c r="E2610" s="35">
        <v>0.69899999999999995</v>
      </c>
      <c r="F2610" s="35">
        <v>0.89800000000000002</v>
      </c>
      <c r="G2610" s="35">
        <v>1900</v>
      </c>
    </row>
    <row r="2611" spans="1:7" x14ac:dyDescent="0.25">
      <c r="A2611">
        <v>20220916</v>
      </c>
      <c r="B2611" t="s">
        <v>772</v>
      </c>
      <c r="C2611" t="s">
        <v>285</v>
      </c>
      <c r="D2611" t="s">
        <v>234</v>
      </c>
      <c r="E2611" s="35">
        <v>0.69899999999999995</v>
      </c>
      <c r="F2611" s="35">
        <v>0.89800000000000002</v>
      </c>
      <c r="G2611" s="35">
        <v>1800</v>
      </c>
    </row>
    <row r="2612" spans="1:7" x14ac:dyDescent="0.25">
      <c r="A2612">
        <v>20220916</v>
      </c>
      <c r="B2612" t="s">
        <v>772</v>
      </c>
      <c r="C2612" t="s">
        <v>285</v>
      </c>
      <c r="D2612" t="s">
        <v>243</v>
      </c>
      <c r="E2612" s="35">
        <v>0.69899999999999995</v>
      </c>
      <c r="F2612" s="35">
        <v>0.89800000000000002</v>
      </c>
      <c r="G2612" s="35">
        <v>1700</v>
      </c>
    </row>
    <row r="2613" spans="1:7" x14ac:dyDescent="0.25">
      <c r="A2613">
        <v>20220916</v>
      </c>
      <c r="B2613" t="s">
        <v>772</v>
      </c>
      <c r="C2613" t="s">
        <v>285</v>
      </c>
      <c r="D2613" t="s">
        <v>251</v>
      </c>
      <c r="E2613" s="35">
        <v>0.69899999999999995</v>
      </c>
      <c r="F2613" s="35">
        <v>0.89800000000000002</v>
      </c>
      <c r="G2613" s="35">
        <v>1600</v>
      </c>
    </row>
    <row r="2614" spans="1:7" x14ac:dyDescent="0.25">
      <c r="A2614">
        <v>20220916</v>
      </c>
      <c r="B2614" t="s">
        <v>772</v>
      </c>
      <c r="C2614" t="s">
        <v>285</v>
      </c>
      <c r="D2614" t="s">
        <v>259</v>
      </c>
      <c r="E2614" s="35">
        <v>0.69899999999999995</v>
      </c>
      <c r="F2614" s="35">
        <v>0.89800000000000002</v>
      </c>
      <c r="G2614" s="35">
        <v>1500</v>
      </c>
    </row>
    <row r="2615" spans="1:7" x14ac:dyDescent="0.25">
      <c r="A2615">
        <v>20220916</v>
      </c>
      <c r="B2615" t="s">
        <v>772</v>
      </c>
      <c r="C2615" t="s">
        <v>285</v>
      </c>
      <c r="D2615" t="s">
        <v>266</v>
      </c>
      <c r="E2615" s="35">
        <v>0.69899999999999995</v>
      </c>
      <c r="F2615" s="35">
        <v>0.89800000000000002</v>
      </c>
      <c r="G2615" s="35">
        <v>1400</v>
      </c>
    </row>
    <row r="2616" spans="1:7" x14ac:dyDescent="0.25">
      <c r="A2616">
        <v>20220916</v>
      </c>
      <c r="B2616" t="s">
        <v>772</v>
      </c>
      <c r="C2616" t="s">
        <v>285</v>
      </c>
      <c r="D2616" t="s">
        <v>274</v>
      </c>
      <c r="E2616" s="35">
        <v>0.69899999999999995</v>
      </c>
      <c r="F2616" s="35">
        <v>0.89800000000000002</v>
      </c>
      <c r="G2616" s="35">
        <v>1200</v>
      </c>
    </row>
    <row r="2617" spans="1:7" x14ac:dyDescent="0.25">
      <c r="A2617">
        <v>20220916</v>
      </c>
      <c r="B2617" t="s">
        <v>772</v>
      </c>
      <c r="C2617" t="s">
        <v>285</v>
      </c>
      <c r="D2617" t="s">
        <v>280</v>
      </c>
      <c r="E2617" s="35">
        <v>0.69899999999999995</v>
      </c>
      <c r="F2617" s="35">
        <v>0.89800000000000002</v>
      </c>
      <c r="G2617" s="35">
        <v>900</v>
      </c>
    </row>
    <row r="2618" spans="1:7" x14ac:dyDescent="0.25">
      <c r="A2618">
        <v>20220916</v>
      </c>
      <c r="B2618" t="s">
        <v>772</v>
      </c>
      <c r="C2618" t="s">
        <v>285</v>
      </c>
      <c r="D2618" t="s">
        <v>286</v>
      </c>
      <c r="E2618" s="35">
        <v>0.69899999999999995</v>
      </c>
      <c r="F2618" s="35">
        <v>0.89800000000000002</v>
      </c>
      <c r="G2618" s="35">
        <v>700</v>
      </c>
    </row>
    <row r="2619" spans="1:7" x14ac:dyDescent="0.25">
      <c r="A2619">
        <v>20220916</v>
      </c>
      <c r="B2619" t="s">
        <v>772</v>
      </c>
      <c r="C2619" t="s">
        <v>285</v>
      </c>
      <c r="D2619" t="s">
        <v>290</v>
      </c>
      <c r="E2619" s="35">
        <v>0.69899999999999995</v>
      </c>
      <c r="F2619" s="35">
        <v>0.89800000000000002</v>
      </c>
      <c r="G2619" s="35">
        <v>500</v>
      </c>
    </row>
    <row r="2620" spans="1:7" x14ac:dyDescent="0.25">
      <c r="A2620">
        <v>20220916</v>
      </c>
      <c r="B2620" t="s">
        <v>772</v>
      </c>
      <c r="C2620" t="s">
        <v>186</v>
      </c>
      <c r="D2620" t="s">
        <v>187</v>
      </c>
      <c r="E2620" s="35">
        <v>0.89900000000000002</v>
      </c>
      <c r="F2620" s="35">
        <v>0.998</v>
      </c>
      <c r="G2620" s="35">
        <v>9200</v>
      </c>
    </row>
    <row r="2621" spans="1:7" x14ac:dyDescent="0.25">
      <c r="A2621">
        <v>20220916</v>
      </c>
      <c r="B2621" t="s">
        <v>772</v>
      </c>
      <c r="C2621" t="s">
        <v>186</v>
      </c>
      <c r="D2621" t="s">
        <v>214</v>
      </c>
      <c r="E2621" s="35">
        <v>0.89900000000000002</v>
      </c>
      <c r="F2621" s="35">
        <v>0.998</v>
      </c>
      <c r="G2621" s="35">
        <v>7800</v>
      </c>
    </row>
    <row r="2622" spans="1:7" x14ac:dyDescent="0.25">
      <c r="A2622">
        <v>20220916</v>
      </c>
      <c r="B2622" t="s">
        <v>772</v>
      </c>
      <c r="C2622" t="s">
        <v>186</v>
      </c>
      <c r="D2622" t="s">
        <v>234</v>
      </c>
      <c r="E2622" s="35">
        <v>0.89900000000000002</v>
      </c>
      <c r="F2622" s="35">
        <v>0.998</v>
      </c>
      <c r="G2622" s="35">
        <v>7100</v>
      </c>
    </row>
    <row r="2623" spans="1:7" x14ac:dyDescent="0.25">
      <c r="A2623">
        <v>20220916</v>
      </c>
      <c r="B2623" t="s">
        <v>772</v>
      </c>
      <c r="C2623" t="s">
        <v>186</v>
      </c>
      <c r="D2623" t="s">
        <v>243</v>
      </c>
      <c r="E2623" s="35">
        <v>0.89900000000000002</v>
      </c>
      <c r="F2623" s="35">
        <v>0.998</v>
      </c>
      <c r="G2623" s="35">
        <v>6500</v>
      </c>
    </row>
    <row r="2624" spans="1:7" x14ac:dyDescent="0.25">
      <c r="A2624">
        <v>20220916</v>
      </c>
      <c r="B2624" t="s">
        <v>772</v>
      </c>
      <c r="C2624" t="s">
        <v>186</v>
      </c>
      <c r="D2624" t="s">
        <v>251</v>
      </c>
      <c r="E2624" s="35">
        <v>0.89900000000000002</v>
      </c>
      <c r="F2624" s="35">
        <v>0.998</v>
      </c>
      <c r="G2624" s="35">
        <v>6000</v>
      </c>
    </row>
    <row r="2625" spans="1:7" x14ac:dyDescent="0.25">
      <c r="A2625">
        <v>20220916</v>
      </c>
      <c r="B2625" t="s">
        <v>772</v>
      </c>
      <c r="C2625" t="s">
        <v>186</v>
      </c>
      <c r="D2625" t="s">
        <v>259</v>
      </c>
      <c r="E2625" s="35">
        <v>0.89900000000000002</v>
      </c>
      <c r="F2625" s="35">
        <v>0.998</v>
      </c>
      <c r="G2625" s="35">
        <v>5100</v>
      </c>
    </row>
    <row r="2626" spans="1:7" x14ac:dyDescent="0.25">
      <c r="A2626">
        <v>20220916</v>
      </c>
      <c r="B2626" t="s">
        <v>772</v>
      </c>
      <c r="C2626" t="s">
        <v>186</v>
      </c>
      <c r="D2626" t="s">
        <v>266</v>
      </c>
      <c r="E2626" s="35">
        <v>0.89900000000000002</v>
      </c>
      <c r="F2626" s="35">
        <v>0.998</v>
      </c>
      <c r="G2626" s="35">
        <v>4500</v>
      </c>
    </row>
    <row r="2627" spans="1:7" x14ac:dyDescent="0.25">
      <c r="A2627">
        <v>20220916</v>
      </c>
      <c r="B2627" t="s">
        <v>772</v>
      </c>
      <c r="C2627" t="s">
        <v>186</v>
      </c>
      <c r="D2627" t="s">
        <v>274</v>
      </c>
      <c r="E2627" s="35">
        <v>0.89900000000000002</v>
      </c>
      <c r="F2627" s="35">
        <v>0.998</v>
      </c>
      <c r="G2627" s="35">
        <v>3700</v>
      </c>
    </row>
    <row r="2628" spans="1:7" x14ac:dyDescent="0.25">
      <c r="A2628">
        <v>20220916</v>
      </c>
      <c r="B2628" t="s">
        <v>772</v>
      </c>
      <c r="C2628" t="s">
        <v>186</v>
      </c>
      <c r="D2628" t="s">
        <v>280</v>
      </c>
      <c r="E2628" s="35">
        <v>0.89900000000000002</v>
      </c>
      <c r="F2628" s="35">
        <v>0.998</v>
      </c>
      <c r="G2628" s="35">
        <v>2700</v>
      </c>
    </row>
    <row r="2629" spans="1:7" x14ac:dyDescent="0.25">
      <c r="A2629">
        <v>20220916</v>
      </c>
      <c r="B2629" t="s">
        <v>772</v>
      </c>
      <c r="C2629" t="s">
        <v>186</v>
      </c>
      <c r="D2629" t="s">
        <v>286</v>
      </c>
      <c r="E2629" s="35">
        <v>0.89900000000000002</v>
      </c>
      <c r="F2629" s="35">
        <v>0.998</v>
      </c>
      <c r="G2629" s="35">
        <v>1800</v>
      </c>
    </row>
    <row r="2630" spans="1:7" x14ac:dyDescent="0.25">
      <c r="A2630">
        <v>20220916</v>
      </c>
      <c r="B2630" t="s">
        <v>772</v>
      </c>
      <c r="C2630" t="s">
        <v>186</v>
      </c>
      <c r="D2630" t="s">
        <v>290</v>
      </c>
      <c r="E2630" s="35">
        <v>0.89900000000000002</v>
      </c>
      <c r="F2630" s="35">
        <v>0.998</v>
      </c>
      <c r="G2630" s="35">
        <v>1100</v>
      </c>
    </row>
    <row r="2631" spans="1:7" x14ac:dyDescent="0.25">
      <c r="A2631">
        <v>20220916</v>
      </c>
      <c r="B2631" t="s">
        <v>772</v>
      </c>
      <c r="C2631" t="s">
        <v>213</v>
      </c>
      <c r="D2631" t="s">
        <v>187</v>
      </c>
      <c r="E2631" s="35">
        <v>0.89900000000000002</v>
      </c>
      <c r="F2631" s="35">
        <v>0.998</v>
      </c>
      <c r="G2631" s="35">
        <v>7700</v>
      </c>
    </row>
    <row r="2632" spans="1:7" x14ac:dyDescent="0.25">
      <c r="A2632">
        <v>20220916</v>
      </c>
      <c r="B2632" t="s">
        <v>772</v>
      </c>
      <c r="C2632" t="s">
        <v>213</v>
      </c>
      <c r="D2632" t="s">
        <v>214</v>
      </c>
      <c r="E2632" s="35">
        <v>0.89900000000000002</v>
      </c>
      <c r="F2632" s="35">
        <v>0.998</v>
      </c>
      <c r="G2632" s="35">
        <v>7100</v>
      </c>
    </row>
    <row r="2633" spans="1:7" x14ac:dyDescent="0.25">
      <c r="A2633">
        <v>20220916</v>
      </c>
      <c r="B2633" t="s">
        <v>772</v>
      </c>
      <c r="C2633" t="s">
        <v>213</v>
      </c>
      <c r="D2633" t="s">
        <v>234</v>
      </c>
      <c r="E2633" s="35">
        <v>0.89900000000000002</v>
      </c>
      <c r="F2633" s="35">
        <v>0.998</v>
      </c>
      <c r="G2633" s="35">
        <v>6500</v>
      </c>
    </row>
    <row r="2634" spans="1:7" x14ac:dyDescent="0.25">
      <c r="A2634">
        <v>20220916</v>
      </c>
      <c r="B2634" t="s">
        <v>772</v>
      </c>
      <c r="C2634" t="s">
        <v>213</v>
      </c>
      <c r="D2634" t="s">
        <v>243</v>
      </c>
      <c r="E2634" s="35">
        <v>0.89900000000000002</v>
      </c>
      <c r="F2634" s="35">
        <v>0.998</v>
      </c>
      <c r="G2634" s="35">
        <v>6000</v>
      </c>
    </row>
    <row r="2635" spans="1:7" x14ac:dyDescent="0.25">
      <c r="A2635">
        <v>20220916</v>
      </c>
      <c r="B2635" t="s">
        <v>772</v>
      </c>
      <c r="C2635" t="s">
        <v>213</v>
      </c>
      <c r="D2635" t="s">
        <v>251</v>
      </c>
      <c r="E2635" s="35">
        <v>0.89900000000000002</v>
      </c>
      <c r="F2635" s="35">
        <v>0.998</v>
      </c>
      <c r="G2635" s="35">
        <v>5700</v>
      </c>
    </row>
    <row r="2636" spans="1:7" x14ac:dyDescent="0.25">
      <c r="A2636">
        <v>20220916</v>
      </c>
      <c r="B2636" t="s">
        <v>772</v>
      </c>
      <c r="C2636" t="s">
        <v>213</v>
      </c>
      <c r="D2636" t="s">
        <v>259</v>
      </c>
      <c r="E2636" s="35">
        <v>0.89900000000000002</v>
      </c>
      <c r="F2636" s="35">
        <v>0.998</v>
      </c>
      <c r="G2636" s="35">
        <v>4900</v>
      </c>
    </row>
    <row r="2637" spans="1:7" x14ac:dyDescent="0.25">
      <c r="A2637">
        <v>20220916</v>
      </c>
      <c r="B2637" t="s">
        <v>772</v>
      </c>
      <c r="C2637" t="s">
        <v>213</v>
      </c>
      <c r="D2637" t="s">
        <v>266</v>
      </c>
      <c r="E2637" s="35">
        <v>0.89900000000000002</v>
      </c>
      <c r="F2637" s="35">
        <v>0.998</v>
      </c>
      <c r="G2637" s="35">
        <v>4300</v>
      </c>
    </row>
    <row r="2638" spans="1:7" x14ac:dyDescent="0.25">
      <c r="A2638">
        <v>20220916</v>
      </c>
      <c r="B2638" t="s">
        <v>772</v>
      </c>
      <c r="C2638" t="s">
        <v>213</v>
      </c>
      <c r="D2638" t="s">
        <v>274</v>
      </c>
      <c r="E2638" s="35">
        <v>0.89900000000000002</v>
      </c>
      <c r="F2638" s="35">
        <v>0.998</v>
      </c>
      <c r="G2638" s="35">
        <v>3500</v>
      </c>
    </row>
    <row r="2639" spans="1:7" x14ac:dyDescent="0.25">
      <c r="A2639">
        <v>20220916</v>
      </c>
      <c r="B2639" t="s">
        <v>772</v>
      </c>
      <c r="C2639" t="s">
        <v>213</v>
      </c>
      <c r="D2639" t="s">
        <v>280</v>
      </c>
      <c r="E2639" s="35">
        <v>0.89900000000000002</v>
      </c>
      <c r="F2639" s="35">
        <v>0.998</v>
      </c>
      <c r="G2639" s="35">
        <v>2600</v>
      </c>
    </row>
    <row r="2640" spans="1:7" x14ac:dyDescent="0.25">
      <c r="A2640">
        <v>20220916</v>
      </c>
      <c r="B2640" t="s">
        <v>772</v>
      </c>
      <c r="C2640" t="s">
        <v>213</v>
      </c>
      <c r="D2640" t="s">
        <v>286</v>
      </c>
      <c r="E2640" s="35">
        <v>0.89900000000000002</v>
      </c>
      <c r="F2640" s="35">
        <v>0.998</v>
      </c>
      <c r="G2640" s="35">
        <v>1700</v>
      </c>
    </row>
    <row r="2641" spans="1:7" x14ac:dyDescent="0.25">
      <c r="A2641">
        <v>20220916</v>
      </c>
      <c r="B2641" t="s">
        <v>772</v>
      </c>
      <c r="C2641" t="s">
        <v>213</v>
      </c>
      <c r="D2641" t="s">
        <v>290</v>
      </c>
      <c r="E2641" s="35">
        <v>0.89900000000000002</v>
      </c>
      <c r="F2641" s="35">
        <v>0.998</v>
      </c>
      <c r="G2641" s="35">
        <v>1000</v>
      </c>
    </row>
    <row r="2642" spans="1:7" x14ac:dyDescent="0.25">
      <c r="A2642">
        <v>20220916</v>
      </c>
      <c r="B2642" t="s">
        <v>772</v>
      </c>
      <c r="C2642" t="s">
        <v>233</v>
      </c>
      <c r="D2642" t="s">
        <v>187</v>
      </c>
      <c r="E2642" s="35">
        <v>0.89900000000000002</v>
      </c>
      <c r="F2642" s="35">
        <v>0.998</v>
      </c>
      <c r="G2642" s="35">
        <v>6900</v>
      </c>
    </row>
    <row r="2643" spans="1:7" x14ac:dyDescent="0.25">
      <c r="A2643">
        <v>20220916</v>
      </c>
      <c r="B2643" t="s">
        <v>772</v>
      </c>
      <c r="C2643" t="s">
        <v>233</v>
      </c>
      <c r="D2643" t="s">
        <v>214</v>
      </c>
      <c r="E2643" s="35">
        <v>0.89900000000000002</v>
      </c>
      <c r="F2643" s="35">
        <v>0.998</v>
      </c>
      <c r="G2643" s="35">
        <v>6400</v>
      </c>
    </row>
    <row r="2644" spans="1:7" x14ac:dyDescent="0.25">
      <c r="A2644">
        <v>20220916</v>
      </c>
      <c r="B2644" t="s">
        <v>772</v>
      </c>
      <c r="C2644" t="s">
        <v>233</v>
      </c>
      <c r="D2644" t="s">
        <v>234</v>
      </c>
      <c r="E2644" s="35">
        <v>0.89900000000000002</v>
      </c>
      <c r="F2644" s="35">
        <v>0.998</v>
      </c>
      <c r="G2644" s="35">
        <v>6000</v>
      </c>
    </row>
    <row r="2645" spans="1:7" x14ac:dyDescent="0.25">
      <c r="A2645">
        <v>20220916</v>
      </c>
      <c r="B2645" t="s">
        <v>772</v>
      </c>
      <c r="C2645" t="s">
        <v>233</v>
      </c>
      <c r="D2645" t="s">
        <v>243</v>
      </c>
      <c r="E2645" s="35">
        <v>0.89900000000000002</v>
      </c>
      <c r="F2645" s="35">
        <v>0.998</v>
      </c>
      <c r="G2645" s="35">
        <v>5700</v>
      </c>
    </row>
    <row r="2646" spans="1:7" x14ac:dyDescent="0.25">
      <c r="A2646">
        <v>20220916</v>
      </c>
      <c r="B2646" t="s">
        <v>772</v>
      </c>
      <c r="C2646" t="s">
        <v>233</v>
      </c>
      <c r="D2646" t="s">
        <v>251</v>
      </c>
      <c r="E2646" s="35">
        <v>0.89900000000000002</v>
      </c>
      <c r="F2646" s="35">
        <v>0.998</v>
      </c>
      <c r="G2646" s="35">
        <v>5500</v>
      </c>
    </row>
    <row r="2647" spans="1:7" x14ac:dyDescent="0.25">
      <c r="A2647">
        <v>20220916</v>
      </c>
      <c r="B2647" t="s">
        <v>772</v>
      </c>
      <c r="C2647" t="s">
        <v>233</v>
      </c>
      <c r="D2647" t="s">
        <v>259</v>
      </c>
      <c r="E2647" s="35">
        <v>0.89900000000000002</v>
      </c>
      <c r="F2647" s="35">
        <v>0.998</v>
      </c>
      <c r="G2647" s="35">
        <v>4700</v>
      </c>
    </row>
    <row r="2648" spans="1:7" x14ac:dyDescent="0.25">
      <c r="A2648">
        <v>20220916</v>
      </c>
      <c r="B2648" t="s">
        <v>772</v>
      </c>
      <c r="C2648" t="s">
        <v>233</v>
      </c>
      <c r="D2648" t="s">
        <v>266</v>
      </c>
      <c r="E2648" s="35">
        <v>0.89900000000000002</v>
      </c>
      <c r="F2648" s="35">
        <v>0.998</v>
      </c>
      <c r="G2648" s="35">
        <v>4100</v>
      </c>
    </row>
    <row r="2649" spans="1:7" x14ac:dyDescent="0.25">
      <c r="A2649">
        <v>20220916</v>
      </c>
      <c r="B2649" t="s">
        <v>772</v>
      </c>
      <c r="C2649" t="s">
        <v>233</v>
      </c>
      <c r="D2649" t="s">
        <v>274</v>
      </c>
      <c r="E2649" s="35">
        <v>0.89900000000000002</v>
      </c>
      <c r="F2649" s="35">
        <v>0.998</v>
      </c>
      <c r="G2649" s="35">
        <v>3300</v>
      </c>
    </row>
    <row r="2650" spans="1:7" x14ac:dyDescent="0.25">
      <c r="A2650">
        <v>20220916</v>
      </c>
      <c r="B2650" t="s">
        <v>772</v>
      </c>
      <c r="C2650" t="s">
        <v>233</v>
      </c>
      <c r="D2650" t="s">
        <v>280</v>
      </c>
      <c r="E2650" s="35">
        <v>0.89900000000000002</v>
      </c>
      <c r="F2650" s="35">
        <v>0.998</v>
      </c>
      <c r="G2650" s="35">
        <v>2500</v>
      </c>
    </row>
    <row r="2651" spans="1:7" x14ac:dyDescent="0.25">
      <c r="A2651">
        <v>20220916</v>
      </c>
      <c r="B2651" t="s">
        <v>772</v>
      </c>
      <c r="C2651" t="s">
        <v>233</v>
      </c>
      <c r="D2651" t="s">
        <v>286</v>
      </c>
      <c r="E2651" s="35">
        <v>0.89900000000000002</v>
      </c>
      <c r="F2651" s="35">
        <v>0.998</v>
      </c>
      <c r="G2651" s="35">
        <v>1600</v>
      </c>
    </row>
    <row r="2652" spans="1:7" x14ac:dyDescent="0.25">
      <c r="A2652">
        <v>20220916</v>
      </c>
      <c r="B2652" t="s">
        <v>772</v>
      </c>
      <c r="C2652" t="s">
        <v>233</v>
      </c>
      <c r="D2652" t="s">
        <v>290</v>
      </c>
      <c r="E2652" s="35">
        <v>0.89900000000000002</v>
      </c>
      <c r="F2652" s="35">
        <v>0.998</v>
      </c>
      <c r="G2652" s="35">
        <v>1000</v>
      </c>
    </row>
    <row r="2653" spans="1:7" x14ac:dyDescent="0.25">
      <c r="A2653">
        <v>20220916</v>
      </c>
      <c r="B2653" t="s">
        <v>772</v>
      </c>
      <c r="C2653" t="s">
        <v>215</v>
      </c>
      <c r="D2653" t="s">
        <v>187</v>
      </c>
      <c r="E2653" s="35">
        <v>0.89900000000000002</v>
      </c>
      <c r="F2653" s="35">
        <v>0.998</v>
      </c>
      <c r="G2653" s="35">
        <v>6200</v>
      </c>
    </row>
    <row r="2654" spans="1:7" x14ac:dyDescent="0.25">
      <c r="A2654">
        <v>20220916</v>
      </c>
      <c r="B2654" t="s">
        <v>772</v>
      </c>
      <c r="C2654" t="s">
        <v>215</v>
      </c>
      <c r="D2654" t="s">
        <v>214</v>
      </c>
      <c r="E2654" s="35">
        <v>0.89900000000000002</v>
      </c>
      <c r="F2654" s="35">
        <v>0.998</v>
      </c>
      <c r="G2654" s="35">
        <v>5900</v>
      </c>
    </row>
    <row r="2655" spans="1:7" x14ac:dyDescent="0.25">
      <c r="A2655">
        <v>20220916</v>
      </c>
      <c r="B2655" t="s">
        <v>772</v>
      </c>
      <c r="C2655" t="s">
        <v>215</v>
      </c>
      <c r="D2655" t="s">
        <v>234</v>
      </c>
      <c r="E2655" s="35">
        <v>0.89900000000000002</v>
      </c>
      <c r="F2655" s="35">
        <v>0.998</v>
      </c>
      <c r="G2655" s="35">
        <v>5600</v>
      </c>
    </row>
    <row r="2656" spans="1:7" x14ac:dyDescent="0.25">
      <c r="A2656">
        <v>20220916</v>
      </c>
      <c r="B2656" t="s">
        <v>772</v>
      </c>
      <c r="C2656" t="s">
        <v>215</v>
      </c>
      <c r="D2656" t="s">
        <v>243</v>
      </c>
      <c r="E2656" s="35">
        <v>0.89900000000000002</v>
      </c>
      <c r="F2656" s="35">
        <v>0.998</v>
      </c>
      <c r="G2656" s="35">
        <v>5400</v>
      </c>
    </row>
    <row r="2657" spans="1:7" x14ac:dyDescent="0.25">
      <c r="A2657">
        <v>20220916</v>
      </c>
      <c r="B2657" t="s">
        <v>772</v>
      </c>
      <c r="C2657" t="s">
        <v>215</v>
      </c>
      <c r="D2657" t="s">
        <v>251</v>
      </c>
      <c r="E2657" s="35">
        <v>0.89900000000000002</v>
      </c>
      <c r="F2657" s="35">
        <v>0.998</v>
      </c>
      <c r="G2657" s="35">
        <v>5200</v>
      </c>
    </row>
    <row r="2658" spans="1:7" x14ac:dyDescent="0.25">
      <c r="A2658">
        <v>20220916</v>
      </c>
      <c r="B2658" t="s">
        <v>772</v>
      </c>
      <c r="C2658" t="s">
        <v>215</v>
      </c>
      <c r="D2658" t="s">
        <v>259</v>
      </c>
      <c r="E2658" s="35">
        <v>0.89900000000000002</v>
      </c>
      <c r="F2658" s="35">
        <v>0.998</v>
      </c>
      <c r="G2658" s="35">
        <v>4500</v>
      </c>
    </row>
    <row r="2659" spans="1:7" x14ac:dyDescent="0.25">
      <c r="A2659">
        <v>20220916</v>
      </c>
      <c r="B2659" t="s">
        <v>772</v>
      </c>
      <c r="C2659" t="s">
        <v>215</v>
      </c>
      <c r="D2659" t="s">
        <v>266</v>
      </c>
      <c r="E2659" s="35">
        <v>0.89900000000000002</v>
      </c>
      <c r="F2659" s="35">
        <v>0.998</v>
      </c>
      <c r="G2659" s="35">
        <v>3900</v>
      </c>
    </row>
    <row r="2660" spans="1:7" x14ac:dyDescent="0.25">
      <c r="A2660">
        <v>20220916</v>
      </c>
      <c r="B2660" t="s">
        <v>772</v>
      </c>
      <c r="C2660" t="s">
        <v>215</v>
      </c>
      <c r="D2660" t="s">
        <v>274</v>
      </c>
      <c r="E2660" s="35">
        <v>0.89900000000000002</v>
      </c>
      <c r="F2660" s="35">
        <v>0.998</v>
      </c>
      <c r="G2660" s="35">
        <v>3100</v>
      </c>
    </row>
    <row r="2661" spans="1:7" x14ac:dyDescent="0.25">
      <c r="A2661">
        <v>20220916</v>
      </c>
      <c r="B2661" t="s">
        <v>772</v>
      </c>
      <c r="C2661" t="s">
        <v>215</v>
      </c>
      <c r="D2661" t="s">
        <v>280</v>
      </c>
      <c r="E2661" s="35">
        <v>0.89900000000000002</v>
      </c>
      <c r="F2661" s="35">
        <v>0.998</v>
      </c>
      <c r="G2661" s="35">
        <v>2400</v>
      </c>
    </row>
    <row r="2662" spans="1:7" x14ac:dyDescent="0.25">
      <c r="A2662">
        <v>20220916</v>
      </c>
      <c r="B2662" t="s">
        <v>772</v>
      </c>
      <c r="C2662" t="s">
        <v>215</v>
      </c>
      <c r="D2662" t="s">
        <v>286</v>
      </c>
      <c r="E2662" s="35">
        <v>0.89900000000000002</v>
      </c>
      <c r="F2662" s="35">
        <v>0.998</v>
      </c>
      <c r="G2662" s="35">
        <v>1600</v>
      </c>
    </row>
    <row r="2663" spans="1:7" x14ac:dyDescent="0.25">
      <c r="A2663">
        <v>20220916</v>
      </c>
      <c r="B2663" t="s">
        <v>772</v>
      </c>
      <c r="C2663" t="s">
        <v>215</v>
      </c>
      <c r="D2663" t="s">
        <v>290</v>
      </c>
      <c r="E2663" s="35">
        <v>0.89900000000000002</v>
      </c>
      <c r="F2663" s="35">
        <v>0.998</v>
      </c>
      <c r="G2663" s="35">
        <v>900</v>
      </c>
    </row>
    <row r="2664" spans="1:7" x14ac:dyDescent="0.25">
      <c r="A2664">
        <v>20220916</v>
      </c>
      <c r="B2664" t="s">
        <v>772</v>
      </c>
      <c r="C2664" t="s">
        <v>250</v>
      </c>
      <c r="D2664" t="s">
        <v>187</v>
      </c>
      <c r="E2664" s="35">
        <v>0.89900000000000002</v>
      </c>
      <c r="F2664" s="35">
        <v>0.998</v>
      </c>
      <c r="G2664" s="35">
        <v>5600</v>
      </c>
    </row>
    <row r="2665" spans="1:7" x14ac:dyDescent="0.25">
      <c r="A2665">
        <v>20220916</v>
      </c>
      <c r="B2665" t="s">
        <v>772</v>
      </c>
      <c r="C2665" t="s">
        <v>250</v>
      </c>
      <c r="D2665" t="s">
        <v>214</v>
      </c>
      <c r="E2665" s="35">
        <v>0.89900000000000002</v>
      </c>
      <c r="F2665" s="35">
        <v>0.998</v>
      </c>
      <c r="G2665" s="35">
        <v>5400</v>
      </c>
    </row>
    <row r="2666" spans="1:7" x14ac:dyDescent="0.25">
      <c r="A2666">
        <v>20220916</v>
      </c>
      <c r="B2666" t="s">
        <v>772</v>
      </c>
      <c r="C2666" t="s">
        <v>250</v>
      </c>
      <c r="D2666" t="s">
        <v>234</v>
      </c>
      <c r="E2666" s="35">
        <v>0.89900000000000002</v>
      </c>
      <c r="F2666" s="35">
        <v>0.998</v>
      </c>
      <c r="G2666" s="35">
        <v>5200</v>
      </c>
    </row>
    <row r="2667" spans="1:7" x14ac:dyDescent="0.25">
      <c r="A2667">
        <v>20220916</v>
      </c>
      <c r="B2667" t="s">
        <v>772</v>
      </c>
      <c r="C2667" t="s">
        <v>250</v>
      </c>
      <c r="D2667" t="s">
        <v>243</v>
      </c>
      <c r="E2667" s="35">
        <v>0.89900000000000002</v>
      </c>
      <c r="F2667" s="35">
        <v>0.998</v>
      </c>
      <c r="G2667" s="35">
        <v>4900</v>
      </c>
    </row>
    <row r="2668" spans="1:7" x14ac:dyDescent="0.25">
      <c r="A2668">
        <v>20220916</v>
      </c>
      <c r="B2668" t="s">
        <v>772</v>
      </c>
      <c r="C2668" t="s">
        <v>250</v>
      </c>
      <c r="D2668" t="s">
        <v>251</v>
      </c>
      <c r="E2668" s="35">
        <v>0.89900000000000002</v>
      </c>
      <c r="F2668" s="35">
        <v>0.998</v>
      </c>
      <c r="G2668" s="35">
        <v>4700</v>
      </c>
    </row>
    <row r="2669" spans="1:7" x14ac:dyDescent="0.25">
      <c r="A2669">
        <v>20220916</v>
      </c>
      <c r="B2669" t="s">
        <v>772</v>
      </c>
      <c r="C2669" t="s">
        <v>250</v>
      </c>
      <c r="D2669" t="s">
        <v>259</v>
      </c>
      <c r="E2669" s="35">
        <v>0.89900000000000002</v>
      </c>
      <c r="F2669" s="35">
        <v>0.998</v>
      </c>
      <c r="G2669" s="35">
        <v>4100</v>
      </c>
    </row>
    <row r="2670" spans="1:7" x14ac:dyDescent="0.25">
      <c r="A2670">
        <v>20220916</v>
      </c>
      <c r="B2670" t="s">
        <v>772</v>
      </c>
      <c r="C2670" t="s">
        <v>250</v>
      </c>
      <c r="D2670" t="s">
        <v>266</v>
      </c>
      <c r="E2670" s="35">
        <v>0.89900000000000002</v>
      </c>
      <c r="F2670" s="35">
        <v>0.998</v>
      </c>
      <c r="G2670" s="35">
        <v>3600</v>
      </c>
    </row>
    <row r="2671" spans="1:7" x14ac:dyDescent="0.25">
      <c r="A2671">
        <v>20220916</v>
      </c>
      <c r="B2671" t="s">
        <v>772</v>
      </c>
      <c r="C2671" t="s">
        <v>250</v>
      </c>
      <c r="D2671" t="s">
        <v>274</v>
      </c>
      <c r="E2671" s="35">
        <v>0.89900000000000002</v>
      </c>
      <c r="F2671" s="35">
        <v>0.998</v>
      </c>
      <c r="G2671" s="35">
        <v>2900</v>
      </c>
    </row>
    <row r="2672" spans="1:7" x14ac:dyDescent="0.25">
      <c r="A2672">
        <v>20220916</v>
      </c>
      <c r="B2672" t="s">
        <v>772</v>
      </c>
      <c r="C2672" t="s">
        <v>250</v>
      </c>
      <c r="D2672" t="s">
        <v>280</v>
      </c>
      <c r="E2672" s="35">
        <v>0.89900000000000002</v>
      </c>
      <c r="F2672" s="35">
        <v>0.998</v>
      </c>
      <c r="G2672" s="35">
        <v>2300</v>
      </c>
    </row>
    <row r="2673" spans="1:7" x14ac:dyDescent="0.25">
      <c r="A2673">
        <v>20220916</v>
      </c>
      <c r="B2673" t="s">
        <v>772</v>
      </c>
      <c r="C2673" t="s">
        <v>250</v>
      </c>
      <c r="D2673" t="s">
        <v>286</v>
      </c>
      <c r="E2673" s="35">
        <v>0.89900000000000002</v>
      </c>
      <c r="F2673" s="35">
        <v>0.998</v>
      </c>
      <c r="G2673" s="35">
        <v>1500</v>
      </c>
    </row>
    <row r="2674" spans="1:7" x14ac:dyDescent="0.25">
      <c r="A2674">
        <v>20220916</v>
      </c>
      <c r="B2674" t="s">
        <v>772</v>
      </c>
      <c r="C2674" t="s">
        <v>250</v>
      </c>
      <c r="D2674" t="s">
        <v>290</v>
      </c>
      <c r="E2674" s="35">
        <v>0.89900000000000002</v>
      </c>
      <c r="F2674" s="35">
        <v>0.998</v>
      </c>
      <c r="G2674" s="35">
        <v>900</v>
      </c>
    </row>
    <row r="2675" spans="1:7" x14ac:dyDescent="0.25">
      <c r="A2675">
        <v>20220916</v>
      </c>
      <c r="B2675" t="s">
        <v>772</v>
      </c>
      <c r="C2675" t="s">
        <v>258</v>
      </c>
      <c r="D2675" t="s">
        <v>187</v>
      </c>
      <c r="E2675" s="35">
        <v>0.89900000000000002</v>
      </c>
      <c r="F2675" s="35">
        <v>0.998</v>
      </c>
      <c r="G2675" s="35">
        <v>4800</v>
      </c>
    </row>
    <row r="2676" spans="1:7" x14ac:dyDescent="0.25">
      <c r="A2676">
        <v>20220916</v>
      </c>
      <c r="B2676" t="s">
        <v>772</v>
      </c>
      <c r="C2676" t="s">
        <v>258</v>
      </c>
      <c r="D2676" t="s">
        <v>214</v>
      </c>
      <c r="E2676" s="35">
        <v>0.89900000000000002</v>
      </c>
      <c r="F2676" s="35">
        <v>0.998</v>
      </c>
      <c r="G2676" s="35">
        <v>4600</v>
      </c>
    </row>
    <row r="2677" spans="1:7" x14ac:dyDescent="0.25">
      <c r="A2677">
        <v>20220916</v>
      </c>
      <c r="B2677" t="s">
        <v>772</v>
      </c>
      <c r="C2677" t="s">
        <v>258</v>
      </c>
      <c r="D2677" t="s">
        <v>234</v>
      </c>
      <c r="E2677" s="35">
        <v>0.89900000000000002</v>
      </c>
      <c r="F2677" s="35">
        <v>0.998</v>
      </c>
      <c r="G2677" s="35">
        <v>4400</v>
      </c>
    </row>
    <row r="2678" spans="1:7" x14ac:dyDescent="0.25">
      <c r="A2678">
        <v>20220916</v>
      </c>
      <c r="B2678" t="s">
        <v>772</v>
      </c>
      <c r="C2678" t="s">
        <v>258</v>
      </c>
      <c r="D2678" t="s">
        <v>243</v>
      </c>
      <c r="E2678" s="35">
        <v>0.89900000000000002</v>
      </c>
      <c r="F2678" s="35">
        <v>0.998</v>
      </c>
      <c r="G2678" s="35">
        <v>4200</v>
      </c>
    </row>
    <row r="2679" spans="1:7" x14ac:dyDescent="0.25">
      <c r="A2679">
        <v>20220916</v>
      </c>
      <c r="B2679" t="s">
        <v>772</v>
      </c>
      <c r="C2679" t="s">
        <v>258</v>
      </c>
      <c r="D2679" t="s">
        <v>251</v>
      </c>
      <c r="E2679" s="35">
        <v>0.89900000000000002</v>
      </c>
      <c r="F2679" s="35">
        <v>0.998</v>
      </c>
      <c r="G2679" s="35">
        <v>4000</v>
      </c>
    </row>
    <row r="2680" spans="1:7" x14ac:dyDescent="0.25">
      <c r="A2680">
        <v>20220916</v>
      </c>
      <c r="B2680" t="s">
        <v>772</v>
      </c>
      <c r="C2680" t="s">
        <v>258</v>
      </c>
      <c r="D2680" t="s">
        <v>259</v>
      </c>
      <c r="E2680" s="35">
        <v>0.89900000000000002</v>
      </c>
      <c r="F2680" s="35">
        <v>0.998</v>
      </c>
      <c r="G2680" s="35">
        <v>3600</v>
      </c>
    </row>
    <row r="2681" spans="1:7" x14ac:dyDescent="0.25">
      <c r="A2681">
        <v>20220916</v>
      </c>
      <c r="B2681" t="s">
        <v>772</v>
      </c>
      <c r="C2681" t="s">
        <v>258</v>
      </c>
      <c r="D2681" t="s">
        <v>266</v>
      </c>
      <c r="E2681" s="35">
        <v>0.89900000000000002</v>
      </c>
      <c r="F2681" s="35">
        <v>0.998</v>
      </c>
      <c r="G2681" s="35">
        <v>3300</v>
      </c>
    </row>
    <row r="2682" spans="1:7" x14ac:dyDescent="0.25">
      <c r="A2682">
        <v>20220916</v>
      </c>
      <c r="B2682" t="s">
        <v>772</v>
      </c>
      <c r="C2682" t="s">
        <v>258</v>
      </c>
      <c r="D2682" t="s">
        <v>274</v>
      </c>
      <c r="E2682" s="35">
        <v>0.89900000000000002</v>
      </c>
      <c r="F2682" s="35">
        <v>0.998</v>
      </c>
      <c r="G2682" s="35">
        <v>2700</v>
      </c>
    </row>
    <row r="2683" spans="1:7" x14ac:dyDescent="0.25">
      <c r="A2683">
        <v>20220916</v>
      </c>
      <c r="B2683" t="s">
        <v>772</v>
      </c>
      <c r="C2683" t="s">
        <v>258</v>
      </c>
      <c r="D2683" t="s">
        <v>280</v>
      </c>
      <c r="E2683" s="35">
        <v>0.89900000000000002</v>
      </c>
      <c r="F2683" s="35">
        <v>0.998</v>
      </c>
      <c r="G2683" s="35">
        <v>2100</v>
      </c>
    </row>
    <row r="2684" spans="1:7" x14ac:dyDescent="0.25">
      <c r="A2684">
        <v>20220916</v>
      </c>
      <c r="B2684" t="s">
        <v>772</v>
      </c>
      <c r="C2684" t="s">
        <v>258</v>
      </c>
      <c r="D2684" t="s">
        <v>286</v>
      </c>
      <c r="E2684" s="35">
        <v>0.89900000000000002</v>
      </c>
      <c r="F2684" s="35">
        <v>0.998</v>
      </c>
      <c r="G2684" s="35">
        <v>1400</v>
      </c>
    </row>
    <row r="2685" spans="1:7" x14ac:dyDescent="0.25">
      <c r="A2685">
        <v>20220916</v>
      </c>
      <c r="B2685" t="s">
        <v>772</v>
      </c>
      <c r="C2685" t="s">
        <v>258</v>
      </c>
      <c r="D2685" t="s">
        <v>290</v>
      </c>
      <c r="E2685" s="35">
        <v>0.89900000000000002</v>
      </c>
      <c r="F2685" s="35">
        <v>0.998</v>
      </c>
      <c r="G2685" s="35">
        <v>900</v>
      </c>
    </row>
    <row r="2686" spans="1:7" x14ac:dyDescent="0.25">
      <c r="A2686">
        <v>20220916</v>
      </c>
      <c r="B2686" t="s">
        <v>772</v>
      </c>
      <c r="C2686" t="s">
        <v>265</v>
      </c>
      <c r="D2686" t="s">
        <v>187</v>
      </c>
      <c r="E2686" s="35">
        <v>0.89900000000000002</v>
      </c>
      <c r="F2686" s="35">
        <v>0.998</v>
      </c>
      <c r="G2686" s="35">
        <v>3900</v>
      </c>
    </row>
    <row r="2687" spans="1:7" x14ac:dyDescent="0.25">
      <c r="A2687">
        <v>20220916</v>
      </c>
      <c r="B2687" t="s">
        <v>772</v>
      </c>
      <c r="C2687" t="s">
        <v>265</v>
      </c>
      <c r="D2687" t="s">
        <v>214</v>
      </c>
      <c r="E2687" s="35">
        <v>0.89900000000000002</v>
      </c>
      <c r="F2687" s="35">
        <v>0.998</v>
      </c>
      <c r="G2687" s="35">
        <v>3700</v>
      </c>
    </row>
    <row r="2688" spans="1:7" x14ac:dyDescent="0.25">
      <c r="A2688">
        <v>20220916</v>
      </c>
      <c r="B2688" t="s">
        <v>772</v>
      </c>
      <c r="C2688" t="s">
        <v>265</v>
      </c>
      <c r="D2688" t="s">
        <v>234</v>
      </c>
      <c r="E2688" s="35">
        <v>0.89900000000000002</v>
      </c>
      <c r="F2688" s="35">
        <v>0.998</v>
      </c>
      <c r="G2688" s="35">
        <v>3600</v>
      </c>
    </row>
    <row r="2689" spans="1:7" x14ac:dyDescent="0.25">
      <c r="A2689">
        <v>20220916</v>
      </c>
      <c r="B2689" t="s">
        <v>772</v>
      </c>
      <c r="C2689" t="s">
        <v>265</v>
      </c>
      <c r="D2689" t="s">
        <v>243</v>
      </c>
      <c r="E2689" s="35">
        <v>0.89900000000000002</v>
      </c>
      <c r="F2689" s="35">
        <v>0.998</v>
      </c>
      <c r="G2689" s="35">
        <v>3500</v>
      </c>
    </row>
    <row r="2690" spans="1:7" x14ac:dyDescent="0.25">
      <c r="A2690">
        <v>20220916</v>
      </c>
      <c r="B2690" t="s">
        <v>772</v>
      </c>
      <c r="C2690" t="s">
        <v>265</v>
      </c>
      <c r="D2690" t="s">
        <v>251</v>
      </c>
      <c r="E2690" s="35">
        <v>0.89900000000000002</v>
      </c>
      <c r="F2690" s="35">
        <v>0.998</v>
      </c>
      <c r="G2690" s="35">
        <v>3300</v>
      </c>
    </row>
    <row r="2691" spans="1:7" x14ac:dyDescent="0.25">
      <c r="A2691">
        <v>20220916</v>
      </c>
      <c r="B2691" t="s">
        <v>772</v>
      </c>
      <c r="C2691" t="s">
        <v>265</v>
      </c>
      <c r="D2691" t="s">
        <v>259</v>
      </c>
      <c r="E2691" s="35">
        <v>0.89900000000000002</v>
      </c>
      <c r="F2691" s="35">
        <v>0.998</v>
      </c>
      <c r="G2691" s="35">
        <v>3100</v>
      </c>
    </row>
    <row r="2692" spans="1:7" x14ac:dyDescent="0.25">
      <c r="A2692">
        <v>20220916</v>
      </c>
      <c r="B2692" t="s">
        <v>772</v>
      </c>
      <c r="C2692" t="s">
        <v>265</v>
      </c>
      <c r="D2692" t="s">
        <v>266</v>
      </c>
      <c r="E2692" s="35">
        <v>0.89900000000000002</v>
      </c>
      <c r="F2692" s="35">
        <v>0.998</v>
      </c>
      <c r="G2692" s="35">
        <v>2800</v>
      </c>
    </row>
    <row r="2693" spans="1:7" x14ac:dyDescent="0.25">
      <c r="A2693">
        <v>20220916</v>
      </c>
      <c r="B2693" t="s">
        <v>772</v>
      </c>
      <c r="C2693" t="s">
        <v>265</v>
      </c>
      <c r="D2693" t="s">
        <v>274</v>
      </c>
      <c r="E2693" s="35">
        <v>0.89900000000000002</v>
      </c>
      <c r="F2693" s="35">
        <v>0.998</v>
      </c>
      <c r="G2693" s="35">
        <v>2300</v>
      </c>
    </row>
    <row r="2694" spans="1:7" x14ac:dyDescent="0.25">
      <c r="A2694">
        <v>20220916</v>
      </c>
      <c r="B2694" t="s">
        <v>772</v>
      </c>
      <c r="C2694" t="s">
        <v>265</v>
      </c>
      <c r="D2694" t="s">
        <v>280</v>
      </c>
      <c r="E2694" s="35">
        <v>0.89900000000000002</v>
      </c>
      <c r="F2694" s="35">
        <v>0.998</v>
      </c>
      <c r="G2694" s="35">
        <v>1900</v>
      </c>
    </row>
    <row r="2695" spans="1:7" x14ac:dyDescent="0.25">
      <c r="A2695">
        <v>20220916</v>
      </c>
      <c r="B2695" t="s">
        <v>772</v>
      </c>
      <c r="C2695" t="s">
        <v>265</v>
      </c>
      <c r="D2695" t="s">
        <v>286</v>
      </c>
      <c r="E2695" s="35">
        <v>0.89900000000000002</v>
      </c>
      <c r="F2695" s="35">
        <v>0.998</v>
      </c>
      <c r="G2695" s="35">
        <v>1300</v>
      </c>
    </row>
    <row r="2696" spans="1:7" x14ac:dyDescent="0.25">
      <c r="A2696">
        <v>20220916</v>
      </c>
      <c r="B2696" t="s">
        <v>772</v>
      </c>
      <c r="C2696" t="s">
        <v>265</v>
      </c>
      <c r="D2696" t="s">
        <v>290</v>
      </c>
      <c r="E2696" s="35">
        <v>0.89900000000000002</v>
      </c>
      <c r="F2696" s="35">
        <v>0.998</v>
      </c>
      <c r="G2696" s="35">
        <v>800</v>
      </c>
    </row>
    <row r="2697" spans="1:7" x14ac:dyDescent="0.25">
      <c r="A2697">
        <v>20220916</v>
      </c>
      <c r="B2697" t="s">
        <v>772</v>
      </c>
      <c r="C2697" t="s">
        <v>273</v>
      </c>
      <c r="D2697" t="s">
        <v>187</v>
      </c>
      <c r="E2697" s="35">
        <v>0.89900000000000002</v>
      </c>
      <c r="F2697" s="35">
        <v>0.998</v>
      </c>
      <c r="G2697" s="35">
        <v>3200</v>
      </c>
    </row>
    <row r="2698" spans="1:7" x14ac:dyDescent="0.25">
      <c r="A2698">
        <v>20220916</v>
      </c>
      <c r="B2698" t="s">
        <v>772</v>
      </c>
      <c r="C2698" t="s">
        <v>273</v>
      </c>
      <c r="D2698" t="s">
        <v>214</v>
      </c>
      <c r="E2698" s="35">
        <v>0.89900000000000002</v>
      </c>
      <c r="F2698" s="35">
        <v>0.998</v>
      </c>
      <c r="G2698" s="35">
        <v>3000</v>
      </c>
    </row>
    <row r="2699" spans="1:7" x14ac:dyDescent="0.25">
      <c r="A2699">
        <v>20220916</v>
      </c>
      <c r="B2699" t="s">
        <v>772</v>
      </c>
      <c r="C2699" t="s">
        <v>273</v>
      </c>
      <c r="D2699" t="s">
        <v>234</v>
      </c>
      <c r="E2699" s="35">
        <v>0.89900000000000002</v>
      </c>
      <c r="F2699" s="35">
        <v>0.998</v>
      </c>
      <c r="G2699" s="35">
        <v>2900</v>
      </c>
    </row>
    <row r="2700" spans="1:7" x14ac:dyDescent="0.25">
      <c r="A2700">
        <v>20220916</v>
      </c>
      <c r="B2700" t="s">
        <v>772</v>
      </c>
      <c r="C2700" t="s">
        <v>273</v>
      </c>
      <c r="D2700" t="s">
        <v>243</v>
      </c>
      <c r="E2700" s="35">
        <v>0.89900000000000002</v>
      </c>
      <c r="F2700" s="35">
        <v>0.998</v>
      </c>
      <c r="G2700" s="35">
        <v>2800</v>
      </c>
    </row>
    <row r="2701" spans="1:7" x14ac:dyDescent="0.25">
      <c r="A2701">
        <v>20220916</v>
      </c>
      <c r="B2701" t="s">
        <v>772</v>
      </c>
      <c r="C2701" t="s">
        <v>273</v>
      </c>
      <c r="D2701" t="s">
        <v>251</v>
      </c>
      <c r="E2701" s="35">
        <v>0.89900000000000002</v>
      </c>
      <c r="F2701" s="35">
        <v>0.998</v>
      </c>
      <c r="G2701" s="35">
        <v>2700</v>
      </c>
    </row>
    <row r="2702" spans="1:7" x14ac:dyDescent="0.25">
      <c r="A2702">
        <v>20220916</v>
      </c>
      <c r="B2702" t="s">
        <v>772</v>
      </c>
      <c r="C2702" t="s">
        <v>273</v>
      </c>
      <c r="D2702" t="s">
        <v>259</v>
      </c>
      <c r="E2702" s="35">
        <v>0.89900000000000002</v>
      </c>
      <c r="F2702" s="35">
        <v>0.998</v>
      </c>
      <c r="G2702" s="35">
        <v>2600</v>
      </c>
    </row>
    <row r="2703" spans="1:7" x14ac:dyDescent="0.25">
      <c r="A2703">
        <v>20220916</v>
      </c>
      <c r="B2703" t="s">
        <v>772</v>
      </c>
      <c r="C2703" t="s">
        <v>273</v>
      </c>
      <c r="D2703" t="s">
        <v>266</v>
      </c>
      <c r="E2703" s="35">
        <v>0.89900000000000002</v>
      </c>
      <c r="F2703" s="35">
        <v>0.998</v>
      </c>
      <c r="G2703" s="35">
        <v>2400</v>
      </c>
    </row>
    <row r="2704" spans="1:7" x14ac:dyDescent="0.25">
      <c r="A2704">
        <v>20220916</v>
      </c>
      <c r="B2704" t="s">
        <v>772</v>
      </c>
      <c r="C2704" t="s">
        <v>273</v>
      </c>
      <c r="D2704" t="s">
        <v>274</v>
      </c>
      <c r="E2704" s="35">
        <v>0.89900000000000002</v>
      </c>
      <c r="F2704" s="35">
        <v>0.998</v>
      </c>
      <c r="G2704" s="35">
        <v>2000</v>
      </c>
    </row>
    <row r="2705" spans="1:7" x14ac:dyDescent="0.25">
      <c r="A2705">
        <v>20220916</v>
      </c>
      <c r="B2705" t="s">
        <v>772</v>
      </c>
      <c r="C2705" t="s">
        <v>273</v>
      </c>
      <c r="D2705" t="s">
        <v>280</v>
      </c>
      <c r="E2705" s="35">
        <v>0.89900000000000002</v>
      </c>
      <c r="F2705" s="35">
        <v>0.998</v>
      </c>
      <c r="G2705" s="35">
        <v>1600</v>
      </c>
    </row>
    <row r="2706" spans="1:7" x14ac:dyDescent="0.25">
      <c r="A2706">
        <v>20220916</v>
      </c>
      <c r="B2706" t="s">
        <v>772</v>
      </c>
      <c r="C2706" t="s">
        <v>273</v>
      </c>
      <c r="D2706" t="s">
        <v>286</v>
      </c>
      <c r="E2706" s="35">
        <v>0.89900000000000002</v>
      </c>
      <c r="F2706" s="35">
        <v>0.998</v>
      </c>
      <c r="G2706" s="35">
        <v>1200</v>
      </c>
    </row>
    <row r="2707" spans="1:7" x14ac:dyDescent="0.25">
      <c r="A2707">
        <v>20220916</v>
      </c>
      <c r="B2707" t="s">
        <v>772</v>
      </c>
      <c r="C2707" t="s">
        <v>273</v>
      </c>
      <c r="D2707" t="s">
        <v>290</v>
      </c>
      <c r="E2707" s="35">
        <v>0.89900000000000002</v>
      </c>
      <c r="F2707" s="35">
        <v>0.998</v>
      </c>
      <c r="G2707" s="35">
        <v>800</v>
      </c>
    </row>
    <row r="2708" spans="1:7" x14ac:dyDescent="0.25">
      <c r="A2708">
        <v>20220916</v>
      </c>
      <c r="B2708" t="s">
        <v>772</v>
      </c>
      <c r="C2708" t="s">
        <v>279</v>
      </c>
      <c r="D2708" t="s">
        <v>187</v>
      </c>
      <c r="E2708" s="35">
        <v>0.89900000000000002</v>
      </c>
      <c r="F2708" s="35">
        <v>0.998</v>
      </c>
      <c r="G2708" s="35">
        <v>2600</v>
      </c>
    </row>
    <row r="2709" spans="1:7" x14ac:dyDescent="0.25">
      <c r="A2709">
        <v>20220916</v>
      </c>
      <c r="B2709" t="s">
        <v>772</v>
      </c>
      <c r="C2709" t="s">
        <v>279</v>
      </c>
      <c r="D2709" t="s">
        <v>214</v>
      </c>
      <c r="E2709" s="35">
        <v>0.89900000000000002</v>
      </c>
      <c r="F2709" s="35">
        <v>0.998</v>
      </c>
      <c r="G2709" s="35">
        <v>2500</v>
      </c>
    </row>
    <row r="2710" spans="1:7" x14ac:dyDescent="0.25">
      <c r="A2710">
        <v>20220916</v>
      </c>
      <c r="B2710" t="s">
        <v>772</v>
      </c>
      <c r="C2710" t="s">
        <v>279</v>
      </c>
      <c r="D2710" t="s">
        <v>234</v>
      </c>
      <c r="E2710" s="35">
        <v>0.89900000000000002</v>
      </c>
      <c r="F2710" s="35">
        <v>0.998</v>
      </c>
      <c r="G2710" s="35">
        <v>2400</v>
      </c>
    </row>
    <row r="2711" spans="1:7" x14ac:dyDescent="0.25">
      <c r="A2711">
        <v>20220916</v>
      </c>
      <c r="B2711" t="s">
        <v>772</v>
      </c>
      <c r="C2711" t="s">
        <v>279</v>
      </c>
      <c r="D2711" t="s">
        <v>243</v>
      </c>
      <c r="E2711" s="35">
        <v>0.89900000000000002</v>
      </c>
      <c r="F2711" s="35">
        <v>0.998</v>
      </c>
      <c r="G2711" s="35">
        <v>2300</v>
      </c>
    </row>
    <row r="2712" spans="1:7" x14ac:dyDescent="0.25">
      <c r="A2712">
        <v>20220916</v>
      </c>
      <c r="B2712" t="s">
        <v>772</v>
      </c>
      <c r="C2712" t="s">
        <v>279</v>
      </c>
      <c r="D2712" t="s">
        <v>251</v>
      </c>
      <c r="E2712" s="35">
        <v>0.89900000000000002</v>
      </c>
      <c r="F2712" s="35">
        <v>0.998</v>
      </c>
      <c r="G2712" s="35">
        <v>2200</v>
      </c>
    </row>
    <row r="2713" spans="1:7" x14ac:dyDescent="0.25">
      <c r="A2713">
        <v>20220916</v>
      </c>
      <c r="B2713" t="s">
        <v>772</v>
      </c>
      <c r="C2713" t="s">
        <v>279</v>
      </c>
      <c r="D2713" t="s">
        <v>259</v>
      </c>
      <c r="E2713" s="35">
        <v>0.89900000000000002</v>
      </c>
      <c r="F2713" s="35">
        <v>0.998</v>
      </c>
      <c r="G2713" s="35">
        <v>2100</v>
      </c>
    </row>
    <row r="2714" spans="1:7" x14ac:dyDescent="0.25">
      <c r="A2714">
        <v>20220916</v>
      </c>
      <c r="B2714" t="s">
        <v>772</v>
      </c>
      <c r="C2714" t="s">
        <v>279</v>
      </c>
      <c r="D2714" t="s">
        <v>266</v>
      </c>
      <c r="E2714" s="35">
        <v>0.89900000000000002</v>
      </c>
      <c r="F2714" s="35">
        <v>0.998</v>
      </c>
      <c r="G2714" s="35">
        <v>2000</v>
      </c>
    </row>
    <row r="2715" spans="1:7" x14ac:dyDescent="0.25">
      <c r="A2715">
        <v>20220916</v>
      </c>
      <c r="B2715" t="s">
        <v>772</v>
      </c>
      <c r="C2715" t="s">
        <v>279</v>
      </c>
      <c r="D2715" t="s">
        <v>274</v>
      </c>
      <c r="E2715" s="35">
        <v>0.89900000000000002</v>
      </c>
      <c r="F2715" s="35">
        <v>0.998</v>
      </c>
      <c r="G2715" s="35">
        <v>1700</v>
      </c>
    </row>
    <row r="2716" spans="1:7" x14ac:dyDescent="0.25">
      <c r="A2716">
        <v>20220916</v>
      </c>
      <c r="B2716" t="s">
        <v>772</v>
      </c>
      <c r="C2716" t="s">
        <v>279</v>
      </c>
      <c r="D2716" t="s">
        <v>280</v>
      </c>
      <c r="E2716" s="35">
        <v>0.89900000000000002</v>
      </c>
      <c r="F2716" s="35">
        <v>0.998</v>
      </c>
      <c r="G2716" s="35">
        <v>1300</v>
      </c>
    </row>
    <row r="2717" spans="1:7" x14ac:dyDescent="0.25">
      <c r="A2717">
        <v>20220916</v>
      </c>
      <c r="B2717" t="s">
        <v>772</v>
      </c>
      <c r="C2717" t="s">
        <v>279</v>
      </c>
      <c r="D2717" t="s">
        <v>286</v>
      </c>
      <c r="E2717" s="35">
        <v>0.89900000000000002</v>
      </c>
      <c r="F2717" s="35">
        <v>0.998</v>
      </c>
      <c r="G2717" s="35">
        <v>1000</v>
      </c>
    </row>
    <row r="2718" spans="1:7" x14ac:dyDescent="0.25">
      <c r="A2718">
        <v>20220916</v>
      </c>
      <c r="B2718" t="s">
        <v>772</v>
      </c>
      <c r="C2718" t="s">
        <v>279</v>
      </c>
      <c r="D2718" t="s">
        <v>290</v>
      </c>
      <c r="E2718" s="35">
        <v>0.89900000000000002</v>
      </c>
      <c r="F2718" s="35">
        <v>0.998</v>
      </c>
      <c r="G2718" s="35">
        <v>700</v>
      </c>
    </row>
    <row r="2719" spans="1:7" x14ac:dyDescent="0.25">
      <c r="A2719">
        <v>20220916</v>
      </c>
      <c r="B2719" t="s">
        <v>772</v>
      </c>
      <c r="C2719" t="s">
        <v>285</v>
      </c>
      <c r="D2719" t="s">
        <v>187</v>
      </c>
      <c r="E2719" s="35">
        <v>0.89900000000000002</v>
      </c>
      <c r="F2719" s="35">
        <v>0.998</v>
      </c>
      <c r="G2719" s="35">
        <v>2200</v>
      </c>
    </row>
    <row r="2720" spans="1:7" x14ac:dyDescent="0.25">
      <c r="A2720">
        <v>20220916</v>
      </c>
      <c r="B2720" t="s">
        <v>772</v>
      </c>
      <c r="C2720" t="s">
        <v>285</v>
      </c>
      <c r="D2720" t="s">
        <v>214</v>
      </c>
      <c r="E2720" s="35">
        <v>0.89900000000000002</v>
      </c>
      <c r="F2720" s="35">
        <v>0.998</v>
      </c>
      <c r="G2720" s="35">
        <v>2100</v>
      </c>
    </row>
    <row r="2721" spans="1:7" x14ac:dyDescent="0.25">
      <c r="A2721">
        <v>20220916</v>
      </c>
      <c r="B2721" t="s">
        <v>772</v>
      </c>
      <c r="C2721" t="s">
        <v>285</v>
      </c>
      <c r="D2721" t="s">
        <v>234</v>
      </c>
      <c r="E2721" s="35">
        <v>0.89900000000000002</v>
      </c>
      <c r="F2721" s="35">
        <v>0.998</v>
      </c>
      <c r="G2721" s="35">
        <v>2000</v>
      </c>
    </row>
    <row r="2722" spans="1:7" x14ac:dyDescent="0.25">
      <c r="A2722">
        <v>20220916</v>
      </c>
      <c r="B2722" t="s">
        <v>772</v>
      </c>
      <c r="C2722" t="s">
        <v>285</v>
      </c>
      <c r="D2722" t="s">
        <v>243</v>
      </c>
      <c r="E2722" s="35">
        <v>0.89900000000000002</v>
      </c>
      <c r="F2722" s="35">
        <v>0.998</v>
      </c>
      <c r="G2722" s="35">
        <v>1900</v>
      </c>
    </row>
    <row r="2723" spans="1:7" x14ac:dyDescent="0.25">
      <c r="A2723">
        <v>20220916</v>
      </c>
      <c r="B2723" t="s">
        <v>772</v>
      </c>
      <c r="C2723" t="s">
        <v>285</v>
      </c>
      <c r="D2723" t="s">
        <v>251</v>
      </c>
      <c r="E2723" s="35">
        <v>0.89900000000000002</v>
      </c>
      <c r="F2723" s="35">
        <v>0.998</v>
      </c>
      <c r="G2723" s="35">
        <v>1800</v>
      </c>
    </row>
    <row r="2724" spans="1:7" x14ac:dyDescent="0.25">
      <c r="A2724">
        <v>20220916</v>
      </c>
      <c r="B2724" t="s">
        <v>772</v>
      </c>
      <c r="C2724" t="s">
        <v>285</v>
      </c>
      <c r="D2724" t="s">
        <v>259</v>
      </c>
      <c r="E2724" s="35">
        <v>0.89900000000000002</v>
      </c>
      <c r="F2724" s="35">
        <v>0.998</v>
      </c>
      <c r="G2724" s="35">
        <v>1700</v>
      </c>
    </row>
    <row r="2725" spans="1:7" x14ac:dyDescent="0.25">
      <c r="A2725">
        <v>20220916</v>
      </c>
      <c r="B2725" t="s">
        <v>772</v>
      </c>
      <c r="C2725" t="s">
        <v>285</v>
      </c>
      <c r="D2725" t="s">
        <v>266</v>
      </c>
      <c r="E2725" s="35">
        <v>0.89900000000000002</v>
      </c>
      <c r="F2725" s="35">
        <v>0.998</v>
      </c>
      <c r="G2725" s="35">
        <v>1600</v>
      </c>
    </row>
    <row r="2726" spans="1:7" x14ac:dyDescent="0.25">
      <c r="A2726">
        <v>20220916</v>
      </c>
      <c r="B2726" t="s">
        <v>772</v>
      </c>
      <c r="C2726" t="s">
        <v>285</v>
      </c>
      <c r="D2726" t="s">
        <v>274</v>
      </c>
      <c r="E2726" s="35">
        <v>0.89900000000000002</v>
      </c>
      <c r="F2726" s="35">
        <v>0.998</v>
      </c>
      <c r="G2726" s="35">
        <v>1500</v>
      </c>
    </row>
    <row r="2727" spans="1:7" x14ac:dyDescent="0.25">
      <c r="A2727">
        <v>20220916</v>
      </c>
      <c r="B2727" t="s">
        <v>772</v>
      </c>
      <c r="C2727" t="s">
        <v>285</v>
      </c>
      <c r="D2727" t="s">
        <v>280</v>
      </c>
      <c r="E2727" s="35">
        <v>0.89900000000000002</v>
      </c>
      <c r="F2727" s="35">
        <v>0.998</v>
      </c>
      <c r="G2727" s="35">
        <v>1100</v>
      </c>
    </row>
    <row r="2728" spans="1:7" x14ac:dyDescent="0.25">
      <c r="A2728">
        <v>20220916</v>
      </c>
      <c r="B2728" t="s">
        <v>772</v>
      </c>
      <c r="C2728" t="s">
        <v>285</v>
      </c>
      <c r="D2728" t="s">
        <v>286</v>
      </c>
      <c r="E2728" s="35">
        <v>0.89900000000000002</v>
      </c>
      <c r="F2728" s="35">
        <v>0.998</v>
      </c>
      <c r="G2728" s="35">
        <v>900</v>
      </c>
    </row>
    <row r="2729" spans="1:7" x14ac:dyDescent="0.25">
      <c r="A2729">
        <v>20220916</v>
      </c>
      <c r="B2729" t="s">
        <v>772</v>
      </c>
      <c r="C2729" t="s">
        <v>285</v>
      </c>
      <c r="D2729" t="s">
        <v>290</v>
      </c>
      <c r="E2729" s="35">
        <v>0.89900000000000002</v>
      </c>
      <c r="F2729" s="35">
        <v>0.998</v>
      </c>
      <c r="G2729" s="35">
        <v>700</v>
      </c>
    </row>
    <row r="2730" spans="1:7" x14ac:dyDescent="0.25">
      <c r="A2730">
        <v>20220916</v>
      </c>
      <c r="B2730" t="s">
        <v>772</v>
      </c>
      <c r="C2730" t="s">
        <v>186</v>
      </c>
      <c r="D2730" t="s">
        <v>187</v>
      </c>
      <c r="E2730" s="35">
        <v>0.999</v>
      </c>
      <c r="F2730" s="35">
        <v>1.498</v>
      </c>
      <c r="G2730" s="35">
        <v>12500</v>
      </c>
    </row>
    <row r="2731" spans="1:7" x14ac:dyDescent="0.25">
      <c r="A2731">
        <v>20220916</v>
      </c>
      <c r="B2731" t="s">
        <v>772</v>
      </c>
      <c r="C2731" t="s">
        <v>186</v>
      </c>
      <c r="D2731" t="s">
        <v>214</v>
      </c>
      <c r="E2731" s="35">
        <v>0.999</v>
      </c>
      <c r="F2731" s="35">
        <v>1.498</v>
      </c>
      <c r="G2731" s="35">
        <v>10400</v>
      </c>
    </row>
    <row r="2732" spans="1:7" x14ac:dyDescent="0.25">
      <c r="A2732">
        <v>20220916</v>
      </c>
      <c r="B2732" t="s">
        <v>772</v>
      </c>
      <c r="C2732" t="s">
        <v>186</v>
      </c>
      <c r="D2732" t="s">
        <v>234</v>
      </c>
      <c r="E2732" s="35">
        <v>0.999</v>
      </c>
      <c r="F2732" s="35">
        <v>1.498</v>
      </c>
      <c r="G2732" s="35">
        <v>9400</v>
      </c>
    </row>
    <row r="2733" spans="1:7" x14ac:dyDescent="0.25">
      <c r="A2733">
        <v>20220916</v>
      </c>
      <c r="B2733" t="s">
        <v>772</v>
      </c>
      <c r="C2733" t="s">
        <v>186</v>
      </c>
      <c r="D2733" t="s">
        <v>243</v>
      </c>
      <c r="E2733" s="35">
        <v>0.999</v>
      </c>
      <c r="F2733" s="35">
        <v>1.498</v>
      </c>
      <c r="G2733" s="35">
        <v>8500</v>
      </c>
    </row>
    <row r="2734" spans="1:7" x14ac:dyDescent="0.25">
      <c r="A2734">
        <v>20220916</v>
      </c>
      <c r="B2734" t="s">
        <v>772</v>
      </c>
      <c r="C2734" t="s">
        <v>186</v>
      </c>
      <c r="D2734" t="s">
        <v>251</v>
      </c>
      <c r="E2734" s="35">
        <v>0.999</v>
      </c>
      <c r="F2734" s="35">
        <v>1.498</v>
      </c>
      <c r="G2734" s="35">
        <v>7500</v>
      </c>
    </row>
    <row r="2735" spans="1:7" x14ac:dyDescent="0.25">
      <c r="A2735">
        <v>20220916</v>
      </c>
      <c r="B2735" t="s">
        <v>772</v>
      </c>
      <c r="C2735" t="s">
        <v>186</v>
      </c>
      <c r="D2735" t="s">
        <v>259</v>
      </c>
      <c r="E2735" s="35">
        <v>0.999</v>
      </c>
      <c r="F2735" s="35">
        <v>1.498</v>
      </c>
      <c r="G2735" s="35">
        <v>6500</v>
      </c>
    </row>
    <row r="2736" spans="1:7" x14ac:dyDescent="0.25">
      <c r="A2736">
        <v>20220916</v>
      </c>
      <c r="B2736" t="s">
        <v>772</v>
      </c>
      <c r="C2736" t="s">
        <v>186</v>
      </c>
      <c r="D2736" t="s">
        <v>266</v>
      </c>
      <c r="E2736" s="35">
        <v>0.999</v>
      </c>
      <c r="F2736" s="35">
        <v>1.498</v>
      </c>
      <c r="G2736" s="35">
        <v>5500</v>
      </c>
    </row>
    <row r="2737" spans="1:7" x14ac:dyDescent="0.25">
      <c r="A2737">
        <v>20220916</v>
      </c>
      <c r="B2737" t="s">
        <v>772</v>
      </c>
      <c r="C2737" t="s">
        <v>186</v>
      </c>
      <c r="D2737" t="s">
        <v>274</v>
      </c>
      <c r="E2737" s="35">
        <v>0.999</v>
      </c>
      <c r="F2737" s="35">
        <v>1.498</v>
      </c>
      <c r="G2737" s="35">
        <v>4300</v>
      </c>
    </row>
    <row r="2738" spans="1:7" x14ac:dyDescent="0.25">
      <c r="A2738">
        <v>20220916</v>
      </c>
      <c r="B2738" t="s">
        <v>772</v>
      </c>
      <c r="C2738" t="s">
        <v>186</v>
      </c>
      <c r="D2738" t="s">
        <v>280</v>
      </c>
      <c r="E2738" s="35">
        <v>0.999</v>
      </c>
      <c r="F2738" s="35">
        <v>1.498</v>
      </c>
      <c r="G2738" s="35">
        <v>3300</v>
      </c>
    </row>
    <row r="2739" spans="1:7" x14ac:dyDescent="0.25">
      <c r="A2739">
        <v>20220916</v>
      </c>
      <c r="B2739" t="s">
        <v>772</v>
      </c>
      <c r="C2739" t="s">
        <v>186</v>
      </c>
      <c r="D2739" t="s">
        <v>286</v>
      </c>
      <c r="E2739" s="35">
        <v>0.999</v>
      </c>
      <c r="F2739" s="35">
        <v>1.498</v>
      </c>
      <c r="G2739" s="35">
        <v>2100</v>
      </c>
    </row>
    <row r="2740" spans="1:7" x14ac:dyDescent="0.25">
      <c r="A2740">
        <v>20220916</v>
      </c>
      <c r="B2740" t="s">
        <v>772</v>
      </c>
      <c r="C2740" t="s">
        <v>186</v>
      </c>
      <c r="D2740" t="s">
        <v>290</v>
      </c>
      <c r="E2740" s="35">
        <v>0.999</v>
      </c>
      <c r="F2740" s="35">
        <v>1.498</v>
      </c>
      <c r="G2740" s="35">
        <v>1300</v>
      </c>
    </row>
    <row r="2741" spans="1:7" x14ac:dyDescent="0.25">
      <c r="A2741">
        <v>20220916</v>
      </c>
      <c r="B2741" t="s">
        <v>772</v>
      </c>
      <c r="C2741" t="s">
        <v>213</v>
      </c>
      <c r="D2741" t="s">
        <v>187</v>
      </c>
      <c r="E2741" s="35">
        <v>0.999</v>
      </c>
      <c r="F2741" s="35">
        <v>1.498</v>
      </c>
      <c r="G2741" s="35">
        <v>10400</v>
      </c>
    </row>
    <row r="2742" spans="1:7" x14ac:dyDescent="0.25">
      <c r="A2742">
        <v>20220916</v>
      </c>
      <c r="B2742" t="s">
        <v>772</v>
      </c>
      <c r="C2742" t="s">
        <v>213</v>
      </c>
      <c r="D2742" t="s">
        <v>214</v>
      </c>
      <c r="E2742" s="35">
        <v>0.999</v>
      </c>
      <c r="F2742" s="35">
        <v>1.498</v>
      </c>
      <c r="G2742" s="35">
        <v>9400</v>
      </c>
    </row>
    <row r="2743" spans="1:7" x14ac:dyDescent="0.25">
      <c r="A2743">
        <v>20220916</v>
      </c>
      <c r="B2743" t="s">
        <v>772</v>
      </c>
      <c r="C2743" t="s">
        <v>213</v>
      </c>
      <c r="D2743" t="s">
        <v>234</v>
      </c>
      <c r="E2743" s="35">
        <v>0.999</v>
      </c>
      <c r="F2743" s="35">
        <v>1.498</v>
      </c>
      <c r="G2743" s="35">
        <v>8700</v>
      </c>
    </row>
    <row r="2744" spans="1:7" x14ac:dyDescent="0.25">
      <c r="A2744">
        <v>20220916</v>
      </c>
      <c r="B2744" t="s">
        <v>772</v>
      </c>
      <c r="C2744" t="s">
        <v>213</v>
      </c>
      <c r="D2744" t="s">
        <v>243</v>
      </c>
      <c r="E2744" s="35">
        <v>0.999</v>
      </c>
      <c r="F2744" s="35">
        <v>1.498</v>
      </c>
      <c r="G2744" s="35">
        <v>8000</v>
      </c>
    </row>
    <row r="2745" spans="1:7" x14ac:dyDescent="0.25">
      <c r="A2745">
        <v>20220916</v>
      </c>
      <c r="B2745" t="s">
        <v>772</v>
      </c>
      <c r="C2745" t="s">
        <v>213</v>
      </c>
      <c r="D2745" t="s">
        <v>251</v>
      </c>
      <c r="E2745" s="35">
        <v>0.999</v>
      </c>
      <c r="F2745" s="35">
        <v>1.498</v>
      </c>
      <c r="G2745" s="35">
        <v>7200</v>
      </c>
    </row>
    <row r="2746" spans="1:7" x14ac:dyDescent="0.25">
      <c r="A2746">
        <v>20220916</v>
      </c>
      <c r="B2746" t="s">
        <v>772</v>
      </c>
      <c r="C2746" t="s">
        <v>213</v>
      </c>
      <c r="D2746" t="s">
        <v>259</v>
      </c>
      <c r="E2746" s="35">
        <v>0.999</v>
      </c>
      <c r="F2746" s="35">
        <v>1.498</v>
      </c>
      <c r="G2746" s="35">
        <v>6200</v>
      </c>
    </row>
    <row r="2747" spans="1:7" x14ac:dyDescent="0.25">
      <c r="A2747">
        <v>20220916</v>
      </c>
      <c r="B2747" t="s">
        <v>772</v>
      </c>
      <c r="C2747" t="s">
        <v>213</v>
      </c>
      <c r="D2747" t="s">
        <v>266</v>
      </c>
      <c r="E2747" s="35">
        <v>0.999</v>
      </c>
      <c r="F2747" s="35">
        <v>1.498</v>
      </c>
      <c r="G2747" s="35">
        <v>5300</v>
      </c>
    </row>
    <row r="2748" spans="1:7" x14ac:dyDescent="0.25">
      <c r="A2748">
        <v>20220916</v>
      </c>
      <c r="B2748" t="s">
        <v>772</v>
      </c>
      <c r="C2748" t="s">
        <v>213</v>
      </c>
      <c r="D2748" t="s">
        <v>274</v>
      </c>
      <c r="E2748" s="35">
        <v>0.999</v>
      </c>
      <c r="F2748" s="35">
        <v>1.498</v>
      </c>
      <c r="G2748" s="35">
        <v>4100</v>
      </c>
    </row>
    <row r="2749" spans="1:7" x14ac:dyDescent="0.25">
      <c r="A2749">
        <v>20220916</v>
      </c>
      <c r="B2749" t="s">
        <v>772</v>
      </c>
      <c r="C2749" t="s">
        <v>213</v>
      </c>
      <c r="D2749" t="s">
        <v>280</v>
      </c>
      <c r="E2749" s="35">
        <v>0.999</v>
      </c>
      <c r="F2749" s="35">
        <v>1.498</v>
      </c>
      <c r="G2749" s="35">
        <v>3200</v>
      </c>
    </row>
    <row r="2750" spans="1:7" x14ac:dyDescent="0.25">
      <c r="A2750">
        <v>20220916</v>
      </c>
      <c r="B2750" t="s">
        <v>772</v>
      </c>
      <c r="C2750" t="s">
        <v>213</v>
      </c>
      <c r="D2750" t="s">
        <v>286</v>
      </c>
      <c r="E2750" s="35">
        <v>0.999</v>
      </c>
      <c r="F2750" s="35">
        <v>1.498</v>
      </c>
      <c r="G2750" s="35">
        <v>2000</v>
      </c>
    </row>
    <row r="2751" spans="1:7" x14ac:dyDescent="0.25">
      <c r="A2751">
        <v>20220916</v>
      </c>
      <c r="B2751" t="s">
        <v>772</v>
      </c>
      <c r="C2751" t="s">
        <v>213</v>
      </c>
      <c r="D2751" t="s">
        <v>290</v>
      </c>
      <c r="E2751" s="35">
        <v>0.999</v>
      </c>
      <c r="F2751" s="35">
        <v>1.498</v>
      </c>
      <c r="G2751" s="35">
        <v>1200</v>
      </c>
    </row>
    <row r="2752" spans="1:7" x14ac:dyDescent="0.25">
      <c r="A2752">
        <v>20220916</v>
      </c>
      <c r="B2752" t="s">
        <v>772</v>
      </c>
      <c r="C2752" t="s">
        <v>233</v>
      </c>
      <c r="D2752" t="s">
        <v>187</v>
      </c>
      <c r="E2752" s="35">
        <v>0.999</v>
      </c>
      <c r="F2752" s="35">
        <v>1.498</v>
      </c>
      <c r="G2752" s="35">
        <v>9400</v>
      </c>
    </row>
    <row r="2753" spans="1:7" x14ac:dyDescent="0.25">
      <c r="A2753">
        <v>20220916</v>
      </c>
      <c r="B2753" t="s">
        <v>772</v>
      </c>
      <c r="C2753" t="s">
        <v>233</v>
      </c>
      <c r="D2753" t="s">
        <v>214</v>
      </c>
      <c r="E2753" s="35">
        <v>0.999</v>
      </c>
      <c r="F2753" s="35">
        <v>1.498</v>
      </c>
      <c r="G2753" s="35">
        <v>8500</v>
      </c>
    </row>
    <row r="2754" spans="1:7" x14ac:dyDescent="0.25">
      <c r="A2754">
        <v>20220916</v>
      </c>
      <c r="B2754" t="s">
        <v>772</v>
      </c>
      <c r="C2754" t="s">
        <v>233</v>
      </c>
      <c r="D2754" t="s">
        <v>234</v>
      </c>
      <c r="E2754" s="35">
        <v>0.999</v>
      </c>
      <c r="F2754" s="35">
        <v>1.498</v>
      </c>
      <c r="G2754" s="35">
        <v>8000</v>
      </c>
    </row>
    <row r="2755" spans="1:7" x14ac:dyDescent="0.25">
      <c r="A2755">
        <v>20220916</v>
      </c>
      <c r="B2755" t="s">
        <v>772</v>
      </c>
      <c r="C2755" t="s">
        <v>233</v>
      </c>
      <c r="D2755" t="s">
        <v>243</v>
      </c>
      <c r="E2755" s="35">
        <v>0.999</v>
      </c>
      <c r="F2755" s="35">
        <v>1.498</v>
      </c>
      <c r="G2755" s="35">
        <v>7500</v>
      </c>
    </row>
    <row r="2756" spans="1:7" x14ac:dyDescent="0.25">
      <c r="A2756">
        <v>20220916</v>
      </c>
      <c r="B2756" t="s">
        <v>772</v>
      </c>
      <c r="C2756" t="s">
        <v>233</v>
      </c>
      <c r="D2756" t="s">
        <v>251</v>
      </c>
      <c r="E2756" s="35">
        <v>0.999</v>
      </c>
      <c r="F2756" s="35">
        <v>1.498</v>
      </c>
      <c r="G2756" s="35">
        <v>6900</v>
      </c>
    </row>
    <row r="2757" spans="1:7" x14ac:dyDescent="0.25">
      <c r="A2757">
        <v>20220916</v>
      </c>
      <c r="B2757" t="s">
        <v>772</v>
      </c>
      <c r="C2757" t="s">
        <v>233</v>
      </c>
      <c r="D2757" t="s">
        <v>259</v>
      </c>
      <c r="E2757" s="35">
        <v>0.999</v>
      </c>
      <c r="F2757" s="35">
        <v>1.498</v>
      </c>
      <c r="G2757" s="35">
        <v>5900</v>
      </c>
    </row>
    <row r="2758" spans="1:7" x14ac:dyDescent="0.25">
      <c r="A2758">
        <v>20220916</v>
      </c>
      <c r="B2758" t="s">
        <v>772</v>
      </c>
      <c r="C2758" t="s">
        <v>233</v>
      </c>
      <c r="D2758" t="s">
        <v>266</v>
      </c>
      <c r="E2758" s="35">
        <v>0.999</v>
      </c>
      <c r="F2758" s="35">
        <v>1.498</v>
      </c>
      <c r="G2758" s="35">
        <v>5000</v>
      </c>
    </row>
    <row r="2759" spans="1:7" x14ac:dyDescent="0.25">
      <c r="A2759">
        <v>20220916</v>
      </c>
      <c r="B2759" t="s">
        <v>772</v>
      </c>
      <c r="C2759" t="s">
        <v>233</v>
      </c>
      <c r="D2759" t="s">
        <v>274</v>
      </c>
      <c r="E2759" s="35">
        <v>0.999</v>
      </c>
      <c r="F2759" s="35">
        <v>1.498</v>
      </c>
      <c r="G2759" s="35">
        <v>3900</v>
      </c>
    </row>
    <row r="2760" spans="1:7" x14ac:dyDescent="0.25">
      <c r="A2760">
        <v>20220916</v>
      </c>
      <c r="B2760" t="s">
        <v>772</v>
      </c>
      <c r="C2760" t="s">
        <v>233</v>
      </c>
      <c r="D2760" t="s">
        <v>280</v>
      </c>
      <c r="E2760" s="35">
        <v>0.999</v>
      </c>
      <c r="F2760" s="35">
        <v>1.498</v>
      </c>
      <c r="G2760" s="35">
        <v>3100</v>
      </c>
    </row>
    <row r="2761" spans="1:7" x14ac:dyDescent="0.25">
      <c r="A2761">
        <v>20220916</v>
      </c>
      <c r="B2761" t="s">
        <v>772</v>
      </c>
      <c r="C2761" t="s">
        <v>233</v>
      </c>
      <c r="D2761" t="s">
        <v>286</v>
      </c>
      <c r="E2761" s="35">
        <v>0.999</v>
      </c>
      <c r="F2761" s="35">
        <v>1.498</v>
      </c>
      <c r="G2761" s="35">
        <v>2000</v>
      </c>
    </row>
    <row r="2762" spans="1:7" x14ac:dyDescent="0.25">
      <c r="A2762">
        <v>20220916</v>
      </c>
      <c r="B2762" t="s">
        <v>772</v>
      </c>
      <c r="C2762" t="s">
        <v>233</v>
      </c>
      <c r="D2762" t="s">
        <v>290</v>
      </c>
      <c r="E2762" s="35">
        <v>0.999</v>
      </c>
      <c r="F2762" s="35">
        <v>1.498</v>
      </c>
      <c r="G2762" s="35">
        <v>1100</v>
      </c>
    </row>
    <row r="2763" spans="1:7" x14ac:dyDescent="0.25">
      <c r="A2763">
        <v>20220916</v>
      </c>
      <c r="B2763" t="s">
        <v>772</v>
      </c>
      <c r="C2763" t="s">
        <v>215</v>
      </c>
      <c r="D2763" t="s">
        <v>187</v>
      </c>
      <c r="E2763" s="35">
        <v>0.999</v>
      </c>
      <c r="F2763" s="35">
        <v>1.498</v>
      </c>
      <c r="G2763" s="35">
        <v>8100</v>
      </c>
    </row>
    <row r="2764" spans="1:7" x14ac:dyDescent="0.25">
      <c r="A2764">
        <v>20220916</v>
      </c>
      <c r="B2764" t="s">
        <v>772</v>
      </c>
      <c r="C2764" t="s">
        <v>215</v>
      </c>
      <c r="D2764" t="s">
        <v>214</v>
      </c>
      <c r="E2764" s="35">
        <v>0.999</v>
      </c>
      <c r="F2764" s="35">
        <v>1.498</v>
      </c>
      <c r="G2764" s="35">
        <v>7700</v>
      </c>
    </row>
    <row r="2765" spans="1:7" x14ac:dyDescent="0.25">
      <c r="A2765">
        <v>20220916</v>
      </c>
      <c r="B2765" t="s">
        <v>772</v>
      </c>
      <c r="C2765" t="s">
        <v>215</v>
      </c>
      <c r="D2765" t="s">
        <v>234</v>
      </c>
      <c r="E2765" s="35">
        <v>0.999</v>
      </c>
      <c r="F2765" s="35">
        <v>1.498</v>
      </c>
      <c r="G2765" s="35">
        <v>7300</v>
      </c>
    </row>
    <row r="2766" spans="1:7" x14ac:dyDescent="0.25">
      <c r="A2766">
        <v>20220916</v>
      </c>
      <c r="B2766" t="s">
        <v>772</v>
      </c>
      <c r="C2766" t="s">
        <v>215</v>
      </c>
      <c r="D2766" t="s">
        <v>243</v>
      </c>
      <c r="E2766" s="35">
        <v>0.999</v>
      </c>
      <c r="F2766" s="35">
        <v>1.498</v>
      </c>
      <c r="G2766" s="35">
        <v>7000</v>
      </c>
    </row>
    <row r="2767" spans="1:7" x14ac:dyDescent="0.25">
      <c r="A2767">
        <v>20220916</v>
      </c>
      <c r="B2767" t="s">
        <v>772</v>
      </c>
      <c r="C2767" t="s">
        <v>215</v>
      </c>
      <c r="D2767" t="s">
        <v>251</v>
      </c>
      <c r="E2767" s="35">
        <v>0.999</v>
      </c>
      <c r="F2767" s="35">
        <v>1.498</v>
      </c>
      <c r="G2767" s="35">
        <v>6600</v>
      </c>
    </row>
    <row r="2768" spans="1:7" x14ac:dyDescent="0.25">
      <c r="A2768">
        <v>20220916</v>
      </c>
      <c r="B2768" t="s">
        <v>772</v>
      </c>
      <c r="C2768" t="s">
        <v>215</v>
      </c>
      <c r="D2768" t="s">
        <v>259</v>
      </c>
      <c r="E2768" s="35">
        <v>0.999</v>
      </c>
      <c r="F2768" s="35">
        <v>1.498</v>
      </c>
      <c r="G2768" s="35">
        <v>5600</v>
      </c>
    </row>
    <row r="2769" spans="1:7" x14ac:dyDescent="0.25">
      <c r="A2769">
        <v>20220916</v>
      </c>
      <c r="B2769" t="s">
        <v>772</v>
      </c>
      <c r="C2769" t="s">
        <v>215</v>
      </c>
      <c r="D2769" t="s">
        <v>266</v>
      </c>
      <c r="E2769" s="35">
        <v>0.999</v>
      </c>
      <c r="F2769" s="35">
        <v>1.498</v>
      </c>
      <c r="G2769" s="35">
        <v>4800</v>
      </c>
    </row>
    <row r="2770" spans="1:7" x14ac:dyDescent="0.25">
      <c r="A2770">
        <v>20220916</v>
      </c>
      <c r="B2770" t="s">
        <v>772</v>
      </c>
      <c r="C2770" t="s">
        <v>215</v>
      </c>
      <c r="D2770" t="s">
        <v>274</v>
      </c>
      <c r="E2770" s="35">
        <v>0.999</v>
      </c>
      <c r="F2770" s="35">
        <v>1.498</v>
      </c>
      <c r="G2770" s="35">
        <v>3700</v>
      </c>
    </row>
    <row r="2771" spans="1:7" x14ac:dyDescent="0.25">
      <c r="A2771">
        <v>20220916</v>
      </c>
      <c r="B2771" t="s">
        <v>772</v>
      </c>
      <c r="C2771" t="s">
        <v>215</v>
      </c>
      <c r="D2771" t="s">
        <v>280</v>
      </c>
      <c r="E2771" s="35">
        <v>0.999</v>
      </c>
      <c r="F2771" s="35">
        <v>1.498</v>
      </c>
      <c r="G2771" s="35">
        <v>2900</v>
      </c>
    </row>
    <row r="2772" spans="1:7" x14ac:dyDescent="0.25">
      <c r="A2772">
        <v>20220916</v>
      </c>
      <c r="B2772" t="s">
        <v>772</v>
      </c>
      <c r="C2772" t="s">
        <v>215</v>
      </c>
      <c r="D2772" t="s">
        <v>286</v>
      </c>
      <c r="E2772" s="35">
        <v>0.999</v>
      </c>
      <c r="F2772" s="35">
        <v>1.498</v>
      </c>
      <c r="G2772" s="35">
        <v>1900</v>
      </c>
    </row>
    <row r="2773" spans="1:7" x14ac:dyDescent="0.25">
      <c r="A2773">
        <v>20220916</v>
      </c>
      <c r="B2773" t="s">
        <v>772</v>
      </c>
      <c r="C2773" t="s">
        <v>215</v>
      </c>
      <c r="D2773" t="s">
        <v>290</v>
      </c>
      <c r="E2773" s="35">
        <v>0.999</v>
      </c>
      <c r="F2773" s="35">
        <v>1.498</v>
      </c>
      <c r="G2773" s="35">
        <v>1000</v>
      </c>
    </row>
    <row r="2774" spans="1:7" x14ac:dyDescent="0.25">
      <c r="A2774">
        <v>20220916</v>
      </c>
      <c r="B2774" t="s">
        <v>772</v>
      </c>
      <c r="C2774" t="s">
        <v>250</v>
      </c>
      <c r="D2774" t="s">
        <v>187</v>
      </c>
      <c r="E2774" s="35">
        <v>0.999</v>
      </c>
      <c r="F2774" s="35">
        <v>1.498</v>
      </c>
      <c r="G2774" s="35">
        <v>6900</v>
      </c>
    </row>
    <row r="2775" spans="1:7" x14ac:dyDescent="0.25">
      <c r="A2775">
        <v>20220916</v>
      </c>
      <c r="B2775" t="s">
        <v>772</v>
      </c>
      <c r="C2775" t="s">
        <v>250</v>
      </c>
      <c r="D2775" t="s">
        <v>214</v>
      </c>
      <c r="E2775" s="35">
        <v>0.999</v>
      </c>
      <c r="F2775" s="35">
        <v>1.498</v>
      </c>
      <c r="G2775" s="35">
        <v>6600</v>
      </c>
    </row>
    <row r="2776" spans="1:7" x14ac:dyDescent="0.25">
      <c r="A2776">
        <v>20220916</v>
      </c>
      <c r="B2776" t="s">
        <v>772</v>
      </c>
      <c r="C2776" t="s">
        <v>250</v>
      </c>
      <c r="D2776" t="s">
        <v>234</v>
      </c>
      <c r="E2776" s="35">
        <v>0.999</v>
      </c>
      <c r="F2776" s="35">
        <v>1.498</v>
      </c>
      <c r="G2776" s="35">
        <v>6300</v>
      </c>
    </row>
    <row r="2777" spans="1:7" x14ac:dyDescent="0.25">
      <c r="A2777">
        <v>20220916</v>
      </c>
      <c r="B2777" t="s">
        <v>772</v>
      </c>
      <c r="C2777" t="s">
        <v>250</v>
      </c>
      <c r="D2777" t="s">
        <v>243</v>
      </c>
      <c r="E2777" s="35">
        <v>0.999</v>
      </c>
      <c r="F2777" s="35">
        <v>1.498</v>
      </c>
      <c r="G2777" s="35">
        <v>6000</v>
      </c>
    </row>
    <row r="2778" spans="1:7" x14ac:dyDescent="0.25">
      <c r="A2778">
        <v>20220916</v>
      </c>
      <c r="B2778" t="s">
        <v>772</v>
      </c>
      <c r="C2778" t="s">
        <v>250</v>
      </c>
      <c r="D2778" t="s">
        <v>251</v>
      </c>
      <c r="E2778" s="35">
        <v>0.999</v>
      </c>
      <c r="F2778" s="35">
        <v>1.498</v>
      </c>
      <c r="G2778" s="35">
        <v>5700</v>
      </c>
    </row>
    <row r="2779" spans="1:7" x14ac:dyDescent="0.25">
      <c r="A2779">
        <v>20220916</v>
      </c>
      <c r="B2779" t="s">
        <v>772</v>
      </c>
      <c r="C2779" t="s">
        <v>250</v>
      </c>
      <c r="D2779" t="s">
        <v>259</v>
      </c>
      <c r="E2779" s="35">
        <v>0.999</v>
      </c>
      <c r="F2779" s="35">
        <v>1.498</v>
      </c>
      <c r="G2779" s="35">
        <v>5200</v>
      </c>
    </row>
    <row r="2780" spans="1:7" x14ac:dyDescent="0.25">
      <c r="A2780">
        <v>20220916</v>
      </c>
      <c r="B2780" t="s">
        <v>772</v>
      </c>
      <c r="C2780" t="s">
        <v>250</v>
      </c>
      <c r="D2780" t="s">
        <v>266</v>
      </c>
      <c r="E2780" s="35">
        <v>0.999</v>
      </c>
      <c r="F2780" s="35">
        <v>1.498</v>
      </c>
      <c r="G2780" s="35">
        <v>4500</v>
      </c>
    </row>
    <row r="2781" spans="1:7" x14ac:dyDescent="0.25">
      <c r="A2781">
        <v>20220916</v>
      </c>
      <c r="B2781" t="s">
        <v>772</v>
      </c>
      <c r="C2781" t="s">
        <v>250</v>
      </c>
      <c r="D2781" t="s">
        <v>274</v>
      </c>
      <c r="E2781" s="35">
        <v>0.999</v>
      </c>
      <c r="F2781" s="35">
        <v>1.498</v>
      </c>
      <c r="G2781" s="35">
        <v>3500</v>
      </c>
    </row>
    <row r="2782" spans="1:7" x14ac:dyDescent="0.25">
      <c r="A2782">
        <v>20220916</v>
      </c>
      <c r="B2782" t="s">
        <v>772</v>
      </c>
      <c r="C2782" t="s">
        <v>250</v>
      </c>
      <c r="D2782" t="s">
        <v>280</v>
      </c>
      <c r="E2782" s="35">
        <v>0.999</v>
      </c>
      <c r="F2782" s="35">
        <v>1.498</v>
      </c>
      <c r="G2782" s="35">
        <v>2700</v>
      </c>
    </row>
    <row r="2783" spans="1:7" x14ac:dyDescent="0.25">
      <c r="A2783">
        <v>20220916</v>
      </c>
      <c r="B2783" t="s">
        <v>772</v>
      </c>
      <c r="C2783" t="s">
        <v>250</v>
      </c>
      <c r="D2783" t="s">
        <v>286</v>
      </c>
      <c r="E2783" s="35">
        <v>0.999</v>
      </c>
      <c r="F2783" s="35">
        <v>1.498</v>
      </c>
      <c r="G2783" s="35">
        <v>1800</v>
      </c>
    </row>
    <row r="2784" spans="1:7" x14ac:dyDescent="0.25">
      <c r="A2784">
        <v>20220916</v>
      </c>
      <c r="B2784" t="s">
        <v>772</v>
      </c>
      <c r="C2784" t="s">
        <v>250</v>
      </c>
      <c r="D2784" t="s">
        <v>290</v>
      </c>
      <c r="E2784" s="35">
        <v>0.999</v>
      </c>
      <c r="F2784" s="35">
        <v>1.498</v>
      </c>
      <c r="G2784" s="35">
        <v>1000</v>
      </c>
    </row>
    <row r="2785" spans="1:7" x14ac:dyDescent="0.25">
      <c r="A2785">
        <v>20220916</v>
      </c>
      <c r="B2785" t="s">
        <v>772</v>
      </c>
      <c r="C2785" t="s">
        <v>258</v>
      </c>
      <c r="D2785" t="s">
        <v>187</v>
      </c>
      <c r="E2785" s="35">
        <v>0.999</v>
      </c>
      <c r="F2785" s="35">
        <v>1.498</v>
      </c>
      <c r="G2785" s="35">
        <v>5900</v>
      </c>
    </row>
    <row r="2786" spans="1:7" x14ac:dyDescent="0.25">
      <c r="A2786">
        <v>20220916</v>
      </c>
      <c r="B2786" t="s">
        <v>772</v>
      </c>
      <c r="C2786" t="s">
        <v>258</v>
      </c>
      <c r="D2786" t="s">
        <v>214</v>
      </c>
      <c r="E2786" s="35">
        <v>0.999</v>
      </c>
      <c r="F2786" s="35">
        <v>1.498</v>
      </c>
      <c r="G2786" s="35">
        <v>5600</v>
      </c>
    </row>
    <row r="2787" spans="1:7" x14ac:dyDescent="0.25">
      <c r="A2787">
        <v>20220916</v>
      </c>
      <c r="B2787" t="s">
        <v>772</v>
      </c>
      <c r="C2787" t="s">
        <v>258</v>
      </c>
      <c r="D2787" t="s">
        <v>234</v>
      </c>
      <c r="E2787" s="35">
        <v>0.999</v>
      </c>
      <c r="F2787" s="35">
        <v>1.498</v>
      </c>
      <c r="G2787" s="35">
        <v>5400</v>
      </c>
    </row>
    <row r="2788" spans="1:7" x14ac:dyDescent="0.25">
      <c r="A2788">
        <v>20220916</v>
      </c>
      <c r="B2788" t="s">
        <v>772</v>
      </c>
      <c r="C2788" t="s">
        <v>258</v>
      </c>
      <c r="D2788" t="s">
        <v>243</v>
      </c>
      <c r="E2788" s="35">
        <v>0.999</v>
      </c>
      <c r="F2788" s="35">
        <v>1.498</v>
      </c>
      <c r="G2788" s="35">
        <v>5200</v>
      </c>
    </row>
    <row r="2789" spans="1:7" x14ac:dyDescent="0.25">
      <c r="A2789">
        <v>20220916</v>
      </c>
      <c r="B2789" t="s">
        <v>772</v>
      </c>
      <c r="C2789" t="s">
        <v>258</v>
      </c>
      <c r="D2789" t="s">
        <v>251</v>
      </c>
      <c r="E2789" s="35">
        <v>0.999</v>
      </c>
      <c r="F2789" s="35">
        <v>1.498</v>
      </c>
      <c r="G2789" s="35">
        <v>4900</v>
      </c>
    </row>
    <row r="2790" spans="1:7" x14ac:dyDescent="0.25">
      <c r="A2790">
        <v>20220916</v>
      </c>
      <c r="B2790" t="s">
        <v>772</v>
      </c>
      <c r="C2790" t="s">
        <v>258</v>
      </c>
      <c r="D2790" t="s">
        <v>259</v>
      </c>
      <c r="E2790" s="35">
        <v>0.999</v>
      </c>
      <c r="F2790" s="35">
        <v>1.498</v>
      </c>
      <c r="G2790" s="35">
        <v>4500</v>
      </c>
    </row>
    <row r="2791" spans="1:7" x14ac:dyDescent="0.25">
      <c r="A2791">
        <v>20220916</v>
      </c>
      <c r="B2791" t="s">
        <v>772</v>
      </c>
      <c r="C2791" t="s">
        <v>258</v>
      </c>
      <c r="D2791" t="s">
        <v>266</v>
      </c>
      <c r="E2791" s="35">
        <v>0.999</v>
      </c>
      <c r="F2791" s="35">
        <v>1.498</v>
      </c>
      <c r="G2791" s="35">
        <v>4100</v>
      </c>
    </row>
    <row r="2792" spans="1:7" x14ac:dyDescent="0.25">
      <c r="A2792">
        <v>20220916</v>
      </c>
      <c r="B2792" t="s">
        <v>772</v>
      </c>
      <c r="C2792" t="s">
        <v>258</v>
      </c>
      <c r="D2792" t="s">
        <v>274</v>
      </c>
      <c r="E2792" s="35">
        <v>0.999</v>
      </c>
      <c r="F2792" s="35">
        <v>1.498</v>
      </c>
      <c r="G2792" s="35">
        <v>3200</v>
      </c>
    </row>
    <row r="2793" spans="1:7" x14ac:dyDescent="0.25">
      <c r="A2793">
        <v>20220916</v>
      </c>
      <c r="B2793" t="s">
        <v>772</v>
      </c>
      <c r="C2793" t="s">
        <v>258</v>
      </c>
      <c r="D2793" t="s">
        <v>280</v>
      </c>
      <c r="E2793" s="35">
        <v>0.999</v>
      </c>
      <c r="F2793" s="35">
        <v>1.498</v>
      </c>
      <c r="G2793" s="35">
        <v>2500</v>
      </c>
    </row>
    <row r="2794" spans="1:7" x14ac:dyDescent="0.25">
      <c r="A2794">
        <v>20220916</v>
      </c>
      <c r="B2794" t="s">
        <v>772</v>
      </c>
      <c r="C2794" t="s">
        <v>258</v>
      </c>
      <c r="D2794" t="s">
        <v>286</v>
      </c>
      <c r="E2794" s="35">
        <v>0.999</v>
      </c>
      <c r="F2794" s="35">
        <v>1.498</v>
      </c>
      <c r="G2794" s="35">
        <v>1700</v>
      </c>
    </row>
    <row r="2795" spans="1:7" x14ac:dyDescent="0.25">
      <c r="A2795">
        <v>20220916</v>
      </c>
      <c r="B2795" t="s">
        <v>772</v>
      </c>
      <c r="C2795" t="s">
        <v>258</v>
      </c>
      <c r="D2795" t="s">
        <v>290</v>
      </c>
      <c r="E2795" s="35">
        <v>0.999</v>
      </c>
      <c r="F2795" s="35">
        <v>1.498</v>
      </c>
      <c r="G2795" s="35">
        <v>1000</v>
      </c>
    </row>
    <row r="2796" spans="1:7" x14ac:dyDescent="0.25">
      <c r="A2796">
        <v>20220916</v>
      </c>
      <c r="B2796" t="s">
        <v>772</v>
      </c>
      <c r="C2796" t="s">
        <v>265</v>
      </c>
      <c r="D2796" t="s">
        <v>187</v>
      </c>
      <c r="E2796" s="35">
        <v>0.999</v>
      </c>
      <c r="F2796" s="35">
        <v>1.498</v>
      </c>
      <c r="G2796" s="35">
        <v>4800</v>
      </c>
    </row>
    <row r="2797" spans="1:7" x14ac:dyDescent="0.25">
      <c r="A2797">
        <v>20220916</v>
      </c>
      <c r="B2797" t="s">
        <v>772</v>
      </c>
      <c r="C2797" t="s">
        <v>265</v>
      </c>
      <c r="D2797" t="s">
        <v>214</v>
      </c>
      <c r="E2797" s="35">
        <v>0.999</v>
      </c>
      <c r="F2797" s="35">
        <v>1.498</v>
      </c>
      <c r="G2797" s="35">
        <v>4600</v>
      </c>
    </row>
    <row r="2798" spans="1:7" x14ac:dyDescent="0.25">
      <c r="A2798">
        <v>20220916</v>
      </c>
      <c r="B2798" t="s">
        <v>772</v>
      </c>
      <c r="C2798" t="s">
        <v>265</v>
      </c>
      <c r="D2798" t="s">
        <v>234</v>
      </c>
      <c r="E2798" s="35">
        <v>0.999</v>
      </c>
      <c r="F2798" s="35">
        <v>1.498</v>
      </c>
      <c r="G2798" s="35">
        <v>4400</v>
      </c>
    </row>
    <row r="2799" spans="1:7" x14ac:dyDescent="0.25">
      <c r="A2799">
        <v>20220916</v>
      </c>
      <c r="B2799" t="s">
        <v>772</v>
      </c>
      <c r="C2799" t="s">
        <v>265</v>
      </c>
      <c r="D2799" t="s">
        <v>243</v>
      </c>
      <c r="E2799" s="35">
        <v>0.999</v>
      </c>
      <c r="F2799" s="35">
        <v>1.498</v>
      </c>
      <c r="G2799" s="35">
        <v>4200</v>
      </c>
    </row>
    <row r="2800" spans="1:7" x14ac:dyDescent="0.25">
      <c r="A2800">
        <v>20220916</v>
      </c>
      <c r="B2800" t="s">
        <v>772</v>
      </c>
      <c r="C2800" t="s">
        <v>265</v>
      </c>
      <c r="D2800" t="s">
        <v>251</v>
      </c>
      <c r="E2800" s="35">
        <v>0.999</v>
      </c>
      <c r="F2800" s="35">
        <v>1.498</v>
      </c>
      <c r="G2800" s="35">
        <v>4000</v>
      </c>
    </row>
    <row r="2801" spans="1:7" x14ac:dyDescent="0.25">
      <c r="A2801">
        <v>20220916</v>
      </c>
      <c r="B2801" t="s">
        <v>772</v>
      </c>
      <c r="C2801" t="s">
        <v>265</v>
      </c>
      <c r="D2801" t="s">
        <v>259</v>
      </c>
      <c r="E2801" s="35">
        <v>0.999</v>
      </c>
      <c r="F2801" s="35">
        <v>1.498</v>
      </c>
      <c r="G2801" s="35">
        <v>3700</v>
      </c>
    </row>
    <row r="2802" spans="1:7" x14ac:dyDescent="0.25">
      <c r="A2802">
        <v>20220916</v>
      </c>
      <c r="B2802" t="s">
        <v>772</v>
      </c>
      <c r="C2802" t="s">
        <v>265</v>
      </c>
      <c r="D2802" t="s">
        <v>266</v>
      </c>
      <c r="E2802" s="35">
        <v>0.999</v>
      </c>
      <c r="F2802" s="35">
        <v>1.498</v>
      </c>
      <c r="G2802" s="35">
        <v>3400</v>
      </c>
    </row>
    <row r="2803" spans="1:7" x14ac:dyDescent="0.25">
      <c r="A2803">
        <v>20220916</v>
      </c>
      <c r="B2803" t="s">
        <v>772</v>
      </c>
      <c r="C2803" t="s">
        <v>265</v>
      </c>
      <c r="D2803" t="s">
        <v>274</v>
      </c>
      <c r="E2803" s="35">
        <v>0.999</v>
      </c>
      <c r="F2803" s="35">
        <v>1.498</v>
      </c>
      <c r="G2803" s="35">
        <v>2700</v>
      </c>
    </row>
    <row r="2804" spans="1:7" x14ac:dyDescent="0.25">
      <c r="A2804">
        <v>20220916</v>
      </c>
      <c r="B2804" t="s">
        <v>772</v>
      </c>
      <c r="C2804" t="s">
        <v>265</v>
      </c>
      <c r="D2804" t="s">
        <v>280</v>
      </c>
      <c r="E2804" s="35">
        <v>0.999</v>
      </c>
      <c r="F2804" s="35">
        <v>1.498</v>
      </c>
      <c r="G2804" s="35">
        <v>2200</v>
      </c>
    </row>
    <row r="2805" spans="1:7" x14ac:dyDescent="0.25">
      <c r="A2805">
        <v>20220916</v>
      </c>
      <c r="B2805" t="s">
        <v>772</v>
      </c>
      <c r="C2805" t="s">
        <v>265</v>
      </c>
      <c r="D2805" t="s">
        <v>286</v>
      </c>
      <c r="E2805" s="35">
        <v>0.999</v>
      </c>
      <c r="F2805" s="35">
        <v>1.498</v>
      </c>
      <c r="G2805" s="35">
        <v>1500</v>
      </c>
    </row>
    <row r="2806" spans="1:7" x14ac:dyDescent="0.25">
      <c r="A2806">
        <v>20220916</v>
      </c>
      <c r="B2806" t="s">
        <v>772</v>
      </c>
      <c r="C2806" t="s">
        <v>265</v>
      </c>
      <c r="D2806" t="s">
        <v>290</v>
      </c>
      <c r="E2806" s="35">
        <v>0.999</v>
      </c>
      <c r="F2806" s="35">
        <v>1.498</v>
      </c>
      <c r="G2806" s="35">
        <v>900</v>
      </c>
    </row>
    <row r="2807" spans="1:7" x14ac:dyDescent="0.25">
      <c r="A2807">
        <v>20220916</v>
      </c>
      <c r="B2807" t="s">
        <v>772</v>
      </c>
      <c r="C2807" t="s">
        <v>273</v>
      </c>
      <c r="D2807" t="s">
        <v>187</v>
      </c>
      <c r="E2807" s="35">
        <v>0.999</v>
      </c>
      <c r="F2807" s="35">
        <v>1.498</v>
      </c>
      <c r="G2807" s="35">
        <v>3900</v>
      </c>
    </row>
    <row r="2808" spans="1:7" x14ac:dyDescent="0.25">
      <c r="A2808">
        <v>20220916</v>
      </c>
      <c r="B2808" t="s">
        <v>772</v>
      </c>
      <c r="C2808" t="s">
        <v>273</v>
      </c>
      <c r="D2808" t="s">
        <v>214</v>
      </c>
      <c r="E2808" s="35">
        <v>0.999</v>
      </c>
      <c r="F2808" s="35">
        <v>1.498</v>
      </c>
      <c r="G2808" s="35">
        <v>3700</v>
      </c>
    </row>
    <row r="2809" spans="1:7" x14ac:dyDescent="0.25">
      <c r="A2809">
        <v>20220916</v>
      </c>
      <c r="B2809" t="s">
        <v>772</v>
      </c>
      <c r="C2809" t="s">
        <v>273</v>
      </c>
      <c r="D2809" t="s">
        <v>234</v>
      </c>
      <c r="E2809" s="35">
        <v>0.999</v>
      </c>
      <c r="F2809" s="35">
        <v>1.498</v>
      </c>
      <c r="G2809" s="35">
        <v>3500</v>
      </c>
    </row>
    <row r="2810" spans="1:7" x14ac:dyDescent="0.25">
      <c r="A2810">
        <v>20220916</v>
      </c>
      <c r="B2810" t="s">
        <v>772</v>
      </c>
      <c r="C2810" t="s">
        <v>273</v>
      </c>
      <c r="D2810" t="s">
        <v>243</v>
      </c>
      <c r="E2810" s="35">
        <v>0.999</v>
      </c>
      <c r="F2810" s="35">
        <v>1.498</v>
      </c>
      <c r="G2810" s="35">
        <v>3300</v>
      </c>
    </row>
    <row r="2811" spans="1:7" x14ac:dyDescent="0.25">
      <c r="A2811">
        <v>20220916</v>
      </c>
      <c r="B2811" t="s">
        <v>772</v>
      </c>
      <c r="C2811" t="s">
        <v>273</v>
      </c>
      <c r="D2811" t="s">
        <v>251</v>
      </c>
      <c r="E2811" s="35">
        <v>0.999</v>
      </c>
      <c r="F2811" s="35">
        <v>1.498</v>
      </c>
      <c r="G2811" s="35">
        <v>3200</v>
      </c>
    </row>
    <row r="2812" spans="1:7" x14ac:dyDescent="0.25">
      <c r="A2812">
        <v>20220916</v>
      </c>
      <c r="B2812" t="s">
        <v>772</v>
      </c>
      <c r="C2812" t="s">
        <v>273</v>
      </c>
      <c r="D2812" t="s">
        <v>259</v>
      </c>
      <c r="E2812" s="35">
        <v>0.999</v>
      </c>
      <c r="F2812" s="35">
        <v>1.498</v>
      </c>
      <c r="G2812" s="35">
        <v>3000</v>
      </c>
    </row>
    <row r="2813" spans="1:7" x14ac:dyDescent="0.25">
      <c r="A2813">
        <v>20220916</v>
      </c>
      <c r="B2813" t="s">
        <v>772</v>
      </c>
      <c r="C2813" t="s">
        <v>273</v>
      </c>
      <c r="D2813" t="s">
        <v>266</v>
      </c>
      <c r="E2813" s="35">
        <v>0.999</v>
      </c>
      <c r="F2813" s="35">
        <v>1.498</v>
      </c>
      <c r="G2813" s="35">
        <v>2800</v>
      </c>
    </row>
    <row r="2814" spans="1:7" x14ac:dyDescent="0.25">
      <c r="A2814">
        <v>20220916</v>
      </c>
      <c r="B2814" t="s">
        <v>772</v>
      </c>
      <c r="C2814" t="s">
        <v>273</v>
      </c>
      <c r="D2814" t="s">
        <v>274</v>
      </c>
      <c r="E2814" s="35">
        <v>0.999</v>
      </c>
      <c r="F2814" s="35">
        <v>1.498</v>
      </c>
      <c r="G2814" s="35">
        <v>2300</v>
      </c>
    </row>
    <row r="2815" spans="1:7" x14ac:dyDescent="0.25">
      <c r="A2815">
        <v>20220916</v>
      </c>
      <c r="B2815" t="s">
        <v>772</v>
      </c>
      <c r="C2815" t="s">
        <v>273</v>
      </c>
      <c r="D2815" t="s">
        <v>280</v>
      </c>
      <c r="E2815" s="35">
        <v>0.999</v>
      </c>
      <c r="F2815" s="35">
        <v>1.498</v>
      </c>
      <c r="G2815" s="35">
        <v>1900</v>
      </c>
    </row>
    <row r="2816" spans="1:7" x14ac:dyDescent="0.25">
      <c r="A2816">
        <v>20220916</v>
      </c>
      <c r="B2816" t="s">
        <v>772</v>
      </c>
      <c r="C2816" t="s">
        <v>273</v>
      </c>
      <c r="D2816" t="s">
        <v>286</v>
      </c>
      <c r="E2816" s="35">
        <v>0.999</v>
      </c>
      <c r="F2816" s="35">
        <v>1.498</v>
      </c>
      <c r="G2816" s="35">
        <v>1400</v>
      </c>
    </row>
    <row r="2817" spans="1:7" x14ac:dyDescent="0.25">
      <c r="A2817">
        <v>20220916</v>
      </c>
      <c r="B2817" t="s">
        <v>772</v>
      </c>
      <c r="C2817" t="s">
        <v>273</v>
      </c>
      <c r="D2817" t="s">
        <v>290</v>
      </c>
      <c r="E2817" s="35">
        <v>0.999</v>
      </c>
      <c r="F2817" s="35">
        <v>1.498</v>
      </c>
      <c r="G2817" s="35">
        <v>900</v>
      </c>
    </row>
    <row r="2818" spans="1:7" x14ac:dyDescent="0.25">
      <c r="A2818">
        <v>20220916</v>
      </c>
      <c r="B2818" t="s">
        <v>772</v>
      </c>
      <c r="C2818" t="s">
        <v>279</v>
      </c>
      <c r="D2818" t="s">
        <v>187</v>
      </c>
      <c r="E2818" s="35">
        <v>0.999</v>
      </c>
      <c r="F2818" s="35">
        <v>1.498</v>
      </c>
      <c r="G2818" s="35">
        <v>3300</v>
      </c>
    </row>
    <row r="2819" spans="1:7" x14ac:dyDescent="0.25">
      <c r="A2819">
        <v>20220916</v>
      </c>
      <c r="B2819" t="s">
        <v>772</v>
      </c>
      <c r="C2819" t="s">
        <v>279</v>
      </c>
      <c r="D2819" t="s">
        <v>214</v>
      </c>
      <c r="E2819" s="35">
        <v>0.999</v>
      </c>
      <c r="F2819" s="35">
        <v>1.498</v>
      </c>
      <c r="G2819" s="35">
        <v>3100</v>
      </c>
    </row>
    <row r="2820" spans="1:7" x14ac:dyDescent="0.25">
      <c r="A2820">
        <v>20220916</v>
      </c>
      <c r="B2820" t="s">
        <v>772</v>
      </c>
      <c r="C2820" t="s">
        <v>279</v>
      </c>
      <c r="D2820" t="s">
        <v>234</v>
      </c>
      <c r="E2820" s="35">
        <v>0.999</v>
      </c>
      <c r="F2820" s="35">
        <v>1.498</v>
      </c>
      <c r="G2820" s="35">
        <v>2900</v>
      </c>
    </row>
    <row r="2821" spans="1:7" x14ac:dyDescent="0.25">
      <c r="A2821">
        <v>20220916</v>
      </c>
      <c r="B2821" t="s">
        <v>772</v>
      </c>
      <c r="C2821" t="s">
        <v>279</v>
      </c>
      <c r="D2821" t="s">
        <v>243</v>
      </c>
      <c r="E2821" s="35">
        <v>0.999</v>
      </c>
      <c r="F2821" s="35">
        <v>1.498</v>
      </c>
      <c r="G2821" s="35">
        <v>2800</v>
      </c>
    </row>
    <row r="2822" spans="1:7" x14ac:dyDescent="0.25">
      <c r="A2822">
        <v>20220916</v>
      </c>
      <c r="B2822" t="s">
        <v>772</v>
      </c>
      <c r="C2822" t="s">
        <v>279</v>
      </c>
      <c r="D2822" t="s">
        <v>251</v>
      </c>
      <c r="E2822" s="35">
        <v>0.999</v>
      </c>
      <c r="F2822" s="35">
        <v>1.498</v>
      </c>
      <c r="G2822" s="35">
        <v>2600</v>
      </c>
    </row>
    <row r="2823" spans="1:7" x14ac:dyDescent="0.25">
      <c r="A2823">
        <v>20220916</v>
      </c>
      <c r="B2823" t="s">
        <v>772</v>
      </c>
      <c r="C2823" t="s">
        <v>279</v>
      </c>
      <c r="D2823" t="s">
        <v>259</v>
      </c>
      <c r="E2823" s="35">
        <v>0.999</v>
      </c>
      <c r="F2823" s="35">
        <v>1.498</v>
      </c>
      <c r="G2823" s="35">
        <v>2500</v>
      </c>
    </row>
    <row r="2824" spans="1:7" x14ac:dyDescent="0.25">
      <c r="A2824">
        <v>20220916</v>
      </c>
      <c r="B2824" t="s">
        <v>772</v>
      </c>
      <c r="C2824" t="s">
        <v>279</v>
      </c>
      <c r="D2824" t="s">
        <v>266</v>
      </c>
      <c r="E2824" s="35">
        <v>0.999</v>
      </c>
      <c r="F2824" s="35">
        <v>1.498</v>
      </c>
      <c r="G2824" s="35">
        <v>2300</v>
      </c>
    </row>
    <row r="2825" spans="1:7" x14ac:dyDescent="0.25">
      <c r="A2825">
        <v>20220916</v>
      </c>
      <c r="B2825" t="s">
        <v>772</v>
      </c>
      <c r="C2825" t="s">
        <v>279</v>
      </c>
      <c r="D2825" t="s">
        <v>274</v>
      </c>
      <c r="E2825" s="35">
        <v>0.999</v>
      </c>
      <c r="F2825" s="35">
        <v>1.498</v>
      </c>
      <c r="G2825" s="35">
        <v>2000</v>
      </c>
    </row>
    <row r="2826" spans="1:7" x14ac:dyDescent="0.25">
      <c r="A2826">
        <v>20220916</v>
      </c>
      <c r="B2826" t="s">
        <v>772</v>
      </c>
      <c r="C2826" t="s">
        <v>279</v>
      </c>
      <c r="D2826" t="s">
        <v>280</v>
      </c>
      <c r="E2826" s="35">
        <v>0.999</v>
      </c>
      <c r="F2826" s="35">
        <v>1.498</v>
      </c>
      <c r="G2826" s="35">
        <v>1700</v>
      </c>
    </row>
    <row r="2827" spans="1:7" x14ac:dyDescent="0.25">
      <c r="A2827">
        <v>20220916</v>
      </c>
      <c r="B2827" t="s">
        <v>772</v>
      </c>
      <c r="C2827" t="s">
        <v>279</v>
      </c>
      <c r="D2827" t="s">
        <v>286</v>
      </c>
      <c r="E2827" s="35">
        <v>0.999</v>
      </c>
      <c r="F2827" s="35">
        <v>1.498</v>
      </c>
      <c r="G2827" s="35">
        <v>1200</v>
      </c>
    </row>
    <row r="2828" spans="1:7" x14ac:dyDescent="0.25">
      <c r="A2828">
        <v>20220916</v>
      </c>
      <c r="B2828" t="s">
        <v>772</v>
      </c>
      <c r="C2828" t="s">
        <v>279</v>
      </c>
      <c r="D2828" t="s">
        <v>290</v>
      </c>
      <c r="E2828" s="35">
        <v>0.999</v>
      </c>
      <c r="F2828" s="35">
        <v>1.498</v>
      </c>
      <c r="G2828" s="35">
        <v>900</v>
      </c>
    </row>
    <row r="2829" spans="1:7" x14ac:dyDescent="0.25">
      <c r="A2829">
        <v>20220916</v>
      </c>
      <c r="B2829" t="s">
        <v>772</v>
      </c>
      <c r="C2829" t="s">
        <v>285</v>
      </c>
      <c r="D2829" t="s">
        <v>187</v>
      </c>
      <c r="E2829" s="35">
        <v>0.999</v>
      </c>
      <c r="F2829" s="35">
        <v>1.498</v>
      </c>
      <c r="G2829" s="35">
        <v>2700</v>
      </c>
    </row>
    <row r="2830" spans="1:7" x14ac:dyDescent="0.25">
      <c r="A2830">
        <v>20220916</v>
      </c>
      <c r="B2830" t="s">
        <v>772</v>
      </c>
      <c r="C2830" t="s">
        <v>285</v>
      </c>
      <c r="D2830" t="s">
        <v>214</v>
      </c>
      <c r="E2830" s="35">
        <v>0.999</v>
      </c>
      <c r="F2830" s="35">
        <v>1.498</v>
      </c>
      <c r="G2830" s="35">
        <v>2500</v>
      </c>
    </row>
    <row r="2831" spans="1:7" x14ac:dyDescent="0.25">
      <c r="A2831">
        <v>20220916</v>
      </c>
      <c r="B2831" t="s">
        <v>772</v>
      </c>
      <c r="C2831" t="s">
        <v>285</v>
      </c>
      <c r="D2831" t="s">
        <v>234</v>
      </c>
      <c r="E2831" s="35">
        <v>0.999</v>
      </c>
      <c r="F2831" s="35">
        <v>1.498</v>
      </c>
      <c r="G2831" s="35">
        <v>2300</v>
      </c>
    </row>
    <row r="2832" spans="1:7" x14ac:dyDescent="0.25">
      <c r="A2832">
        <v>20220916</v>
      </c>
      <c r="B2832" t="s">
        <v>772</v>
      </c>
      <c r="C2832" t="s">
        <v>285</v>
      </c>
      <c r="D2832" t="s">
        <v>243</v>
      </c>
      <c r="E2832" s="35">
        <v>0.999</v>
      </c>
      <c r="F2832" s="35">
        <v>1.498</v>
      </c>
      <c r="G2832" s="35">
        <v>2200</v>
      </c>
    </row>
    <row r="2833" spans="1:7" x14ac:dyDescent="0.25">
      <c r="A2833">
        <v>20220916</v>
      </c>
      <c r="B2833" t="s">
        <v>772</v>
      </c>
      <c r="C2833" t="s">
        <v>285</v>
      </c>
      <c r="D2833" t="s">
        <v>251</v>
      </c>
      <c r="E2833" s="35">
        <v>0.999</v>
      </c>
      <c r="F2833" s="35">
        <v>1.498</v>
      </c>
      <c r="G2833" s="35">
        <v>2100</v>
      </c>
    </row>
    <row r="2834" spans="1:7" x14ac:dyDescent="0.25">
      <c r="A2834">
        <v>20220916</v>
      </c>
      <c r="B2834" t="s">
        <v>772</v>
      </c>
      <c r="C2834" t="s">
        <v>285</v>
      </c>
      <c r="D2834" t="s">
        <v>259</v>
      </c>
      <c r="E2834" s="35">
        <v>0.999</v>
      </c>
      <c r="F2834" s="35">
        <v>1.498</v>
      </c>
      <c r="G2834" s="35">
        <v>2000</v>
      </c>
    </row>
    <row r="2835" spans="1:7" x14ac:dyDescent="0.25">
      <c r="A2835">
        <v>20220916</v>
      </c>
      <c r="B2835" t="s">
        <v>772</v>
      </c>
      <c r="C2835" t="s">
        <v>285</v>
      </c>
      <c r="D2835" t="s">
        <v>266</v>
      </c>
      <c r="E2835" s="35">
        <v>0.999</v>
      </c>
      <c r="F2835" s="35">
        <v>1.498</v>
      </c>
      <c r="G2835" s="35">
        <v>1900</v>
      </c>
    </row>
    <row r="2836" spans="1:7" x14ac:dyDescent="0.25">
      <c r="A2836">
        <v>20220916</v>
      </c>
      <c r="B2836" t="s">
        <v>772</v>
      </c>
      <c r="C2836" t="s">
        <v>285</v>
      </c>
      <c r="D2836" t="s">
        <v>274</v>
      </c>
      <c r="E2836" s="35">
        <v>0.999</v>
      </c>
      <c r="F2836" s="35">
        <v>1.498</v>
      </c>
      <c r="G2836" s="35">
        <v>1800</v>
      </c>
    </row>
    <row r="2837" spans="1:7" x14ac:dyDescent="0.25">
      <c r="A2837">
        <v>20220916</v>
      </c>
      <c r="B2837" t="s">
        <v>772</v>
      </c>
      <c r="C2837" t="s">
        <v>285</v>
      </c>
      <c r="D2837" t="s">
        <v>280</v>
      </c>
      <c r="E2837" s="35">
        <v>0.999</v>
      </c>
      <c r="F2837" s="35">
        <v>1.498</v>
      </c>
      <c r="G2837" s="35">
        <v>1400</v>
      </c>
    </row>
    <row r="2838" spans="1:7" x14ac:dyDescent="0.25">
      <c r="A2838">
        <v>20220916</v>
      </c>
      <c r="B2838" t="s">
        <v>772</v>
      </c>
      <c r="C2838" t="s">
        <v>285</v>
      </c>
      <c r="D2838" t="s">
        <v>286</v>
      </c>
      <c r="E2838" s="35">
        <v>0.999</v>
      </c>
      <c r="F2838" s="35">
        <v>1.498</v>
      </c>
      <c r="G2838" s="35">
        <v>1000</v>
      </c>
    </row>
    <row r="2839" spans="1:7" x14ac:dyDescent="0.25">
      <c r="A2839">
        <v>20220916</v>
      </c>
      <c r="B2839" t="s">
        <v>772</v>
      </c>
      <c r="C2839" t="s">
        <v>285</v>
      </c>
      <c r="D2839" t="s">
        <v>290</v>
      </c>
      <c r="E2839" s="35">
        <v>0.999</v>
      </c>
      <c r="F2839" s="35">
        <v>1.498</v>
      </c>
      <c r="G2839" s="35">
        <v>800</v>
      </c>
    </row>
    <row r="2840" spans="1:7" x14ac:dyDescent="0.25">
      <c r="A2840">
        <v>20220916</v>
      </c>
      <c r="B2840" t="s">
        <v>772</v>
      </c>
      <c r="C2840" t="s">
        <v>186</v>
      </c>
      <c r="D2840" t="s">
        <v>187</v>
      </c>
      <c r="E2840" s="35">
        <v>1.4990000000000001</v>
      </c>
      <c r="F2840" s="35">
        <v>1.998</v>
      </c>
      <c r="G2840" s="35">
        <v>18200</v>
      </c>
    </row>
    <row r="2841" spans="1:7" x14ac:dyDescent="0.25">
      <c r="A2841">
        <v>20220916</v>
      </c>
      <c r="B2841" t="s">
        <v>772</v>
      </c>
      <c r="C2841" t="s">
        <v>186</v>
      </c>
      <c r="D2841" t="s">
        <v>214</v>
      </c>
      <c r="E2841" s="35">
        <v>1.4990000000000001</v>
      </c>
      <c r="F2841" s="35">
        <v>1.998</v>
      </c>
      <c r="G2841" s="35">
        <v>16400</v>
      </c>
    </row>
    <row r="2842" spans="1:7" x14ac:dyDescent="0.25">
      <c r="A2842">
        <v>20220916</v>
      </c>
      <c r="B2842" t="s">
        <v>772</v>
      </c>
      <c r="C2842" t="s">
        <v>186</v>
      </c>
      <c r="D2842" t="s">
        <v>234</v>
      </c>
      <c r="E2842" s="35">
        <v>1.4990000000000001</v>
      </c>
      <c r="F2842" s="35">
        <v>1.998</v>
      </c>
      <c r="G2842" s="35">
        <v>15000</v>
      </c>
    </row>
    <row r="2843" spans="1:7" x14ac:dyDescent="0.25">
      <c r="A2843">
        <v>20220916</v>
      </c>
      <c r="B2843" t="s">
        <v>772</v>
      </c>
      <c r="C2843" t="s">
        <v>186</v>
      </c>
      <c r="D2843" t="s">
        <v>243</v>
      </c>
      <c r="E2843" s="35">
        <v>1.4990000000000001</v>
      </c>
      <c r="F2843" s="35">
        <v>1.998</v>
      </c>
      <c r="G2843" s="35">
        <v>13600</v>
      </c>
    </row>
    <row r="2844" spans="1:7" x14ac:dyDescent="0.25">
      <c r="A2844">
        <v>20220916</v>
      </c>
      <c r="B2844" t="s">
        <v>772</v>
      </c>
      <c r="C2844" t="s">
        <v>186</v>
      </c>
      <c r="D2844" t="s">
        <v>251</v>
      </c>
      <c r="E2844" s="35">
        <v>1.4990000000000001</v>
      </c>
      <c r="F2844" s="35">
        <v>1.998</v>
      </c>
      <c r="G2844" s="35">
        <v>12400</v>
      </c>
    </row>
    <row r="2845" spans="1:7" x14ac:dyDescent="0.25">
      <c r="A2845">
        <v>20220916</v>
      </c>
      <c r="B2845" t="s">
        <v>772</v>
      </c>
      <c r="C2845" t="s">
        <v>186</v>
      </c>
      <c r="D2845" t="s">
        <v>259</v>
      </c>
      <c r="E2845" s="35">
        <v>1.4990000000000001</v>
      </c>
      <c r="F2845" s="35">
        <v>1.998</v>
      </c>
      <c r="G2845" s="35">
        <v>11000</v>
      </c>
    </row>
    <row r="2846" spans="1:7" x14ac:dyDescent="0.25">
      <c r="A2846">
        <v>20220916</v>
      </c>
      <c r="B2846" t="s">
        <v>772</v>
      </c>
      <c r="C2846" t="s">
        <v>186</v>
      </c>
      <c r="D2846" t="s">
        <v>266</v>
      </c>
      <c r="E2846" s="35">
        <v>1.4990000000000001</v>
      </c>
      <c r="F2846" s="35">
        <v>1.998</v>
      </c>
      <c r="G2846" s="35">
        <v>9100</v>
      </c>
    </row>
    <row r="2847" spans="1:7" x14ac:dyDescent="0.25">
      <c r="A2847">
        <v>20220916</v>
      </c>
      <c r="B2847" t="s">
        <v>772</v>
      </c>
      <c r="C2847" t="s">
        <v>186</v>
      </c>
      <c r="D2847" t="s">
        <v>274</v>
      </c>
      <c r="E2847" s="35">
        <v>1.4990000000000001</v>
      </c>
      <c r="F2847" s="35">
        <v>1.998</v>
      </c>
      <c r="G2847" s="35">
        <v>7100</v>
      </c>
    </row>
    <row r="2848" spans="1:7" x14ac:dyDescent="0.25">
      <c r="A2848">
        <v>20220916</v>
      </c>
      <c r="B2848" t="s">
        <v>772</v>
      </c>
      <c r="C2848" t="s">
        <v>186</v>
      </c>
      <c r="D2848" t="s">
        <v>280</v>
      </c>
      <c r="E2848" s="35">
        <v>1.4990000000000001</v>
      </c>
      <c r="F2848" s="35">
        <v>1.998</v>
      </c>
      <c r="G2848" s="35">
        <v>5300</v>
      </c>
    </row>
    <row r="2849" spans="1:7" x14ac:dyDescent="0.25">
      <c r="A2849">
        <v>20220916</v>
      </c>
      <c r="B2849" t="s">
        <v>772</v>
      </c>
      <c r="C2849" t="s">
        <v>186</v>
      </c>
      <c r="D2849" t="s">
        <v>286</v>
      </c>
      <c r="E2849" s="35">
        <v>1.4990000000000001</v>
      </c>
      <c r="F2849" s="35">
        <v>1.998</v>
      </c>
      <c r="G2849" s="35">
        <v>2700</v>
      </c>
    </row>
    <row r="2850" spans="1:7" x14ac:dyDescent="0.25">
      <c r="A2850">
        <v>20220916</v>
      </c>
      <c r="B2850" t="s">
        <v>772</v>
      </c>
      <c r="C2850" t="s">
        <v>186</v>
      </c>
      <c r="D2850" t="s">
        <v>290</v>
      </c>
      <c r="E2850" s="35">
        <v>1.4990000000000001</v>
      </c>
      <c r="F2850" s="35">
        <v>1.998</v>
      </c>
      <c r="G2850" s="35">
        <v>1500</v>
      </c>
    </row>
    <row r="2851" spans="1:7" x14ac:dyDescent="0.25">
      <c r="A2851">
        <v>20220916</v>
      </c>
      <c r="B2851" t="s">
        <v>772</v>
      </c>
      <c r="C2851" t="s">
        <v>213</v>
      </c>
      <c r="D2851" t="s">
        <v>187</v>
      </c>
      <c r="E2851" s="35">
        <v>1.4990000000000001</v>
      </c>
      <c r="F2851" s="35">
        <v>1.998</v>
      </c>
      <c r="G2851" s="35">
        <v>16400</v>
      </c>
    </row>
    <row r="2852" spans="1:7" x14ac:dyDescent="0.25">
      <c r="A2852">
        <v>20220916</v>
      </c>
      <c r="B2852" t="s">
        <v>772</v>
      </c>
      <c r="C2852" t="s">
        <v>213</v>
      </c>
      <c r="D2852" t="s">
        <v>214</v>
      </c>
      <c r="E2852" s="35">
        <v>1.4990000000000001</v>
      </c>
      <c r="F2852" s="35">
        <v>1.998</v>
      </c>
      <c r="G2852" s="35">
        <v>14900</v>
      </c>
    </row>
    <row r="2853" spans="1:7" x14ac:dyDescent="0.25">
      <c r="A2853">
        <v>20220916</v>
      </c>
      <c r="B2853" t="s">
        <v>772</v>
      </c>
      <c r="C2853" t="s">
        <v>213</v>
      </c>
      <c r="D2853" t="s">
        <v>234</v>
      </c>
      <c r="E2853" s="35">
        <v>1.4990000000000001</v>
      </c>
      <c r="F2853" s="35">
        <v>1.998</v>
      </c>
      <c r="G2853" s="35">
        <v>13600</v>
      </c>
    </row>
    <row r="2854" spans="1:7" x14ac:dyDescent="0.25">
      <c r="A2854">
        <v>20220916</v>
      </c>
      <c r="B2854" t="s">
        <v>772</v>
      </c>
      <c r="C2854" t="s">
        <v>213</v>
      </c>
      <c r="D2854" t="s">
        <v>243</v>
      </c>
      <c r="E2854" s="35">
        <v>1.4990000000000001</v>
      </c>
      <c r="F2854" s="35">
        <v>1.998</v>
      </c>
      <c r="G2854" s="35">
        <v>12800</v>
      </c>
    </row>
    <row r="2855" spans="1:7" x14ac:dyDescent="0.25">
      <c r="A2855">
        <v>20220916</v>
      </c>
      <c r="B2855" t="s">
        <v>772</v>
      </c>
      <c r="C2855" t="s">
        <v>213</v>
      </c>
      <c r="D2855" t="s">
        <v>251</v>
      </c>
      <c r="E2855" s="35">
        <v>1.4990000000000001</v>
      </c>
      <c r="F2855" s="35">
        <v>1.998</v>
      </c>
      <c r="G2855" s="35">
        <v>11800</v>
      </c>
    </row>
    <row r="2856" spans="1:7" x14ac:dyDescent="0.25">
      <c r="A2856">
        <v>20220916</v>
      </c>
      <c r="B2856" t="s">
        <v>772</v>
      </c>
      <c r="C2856" t="s">
        <v>213</v>
      </c>
      <c r="D2856" t="s">
        <v>259</v>
      </c>
      <c r="E2856" s="35">
        <v>1.4990000000000001</v>
      </c>
      <c r="F2856" s="35">
        <v>1.998</v>
      </c>
      <c r="G2856" s="35">
        <v>10500</v>
      </c>
    </row>
    <row r="2857" spans="1:7" x14ac:dyDescent="0.25">
      <c r="A2857">
        <v>20220916</v>
      </c>
      <c r="B2857" t="s">
        <v>772</v>
      </c>
      <c r="C2857" t="s">
        <v>213</v>
      </c>
      <c r="D2857" t="s">
        <v>266</v>
      </c>
      <c r="E2857" s="35">
        <v>1.4990000000000001</v>
      </c>
      <c r="F2857" s="35">
        <v>1.998</v>
      </c>
      <c r="G2857" s="35">
        <v>8600</v>
      </c>
    </row>
    <row r="2858" spans="1:7" x14ac:dyDescent="0.25">
      <c r="A2858">
        <v>20220916</v>
      </c>
      <c r="B2858" t="s">
        <v>772</v>
      </c>
      <c r="C2858" t="s">
        <v>213</v>
      </c>
      <c r="D2858" t="s">
        <v>274</v>
      </c>
      <c r="E2858" s="35">
        <v>1.4990000000000001</v>
      </c>
      <c r="F2858" s="35">
        <v>1.998</v>
      </c>
      <c r="G2858" s="35">
        <v>6600</v>
      </c>
    </row>
    <row r="2859" spans="1:7" x14ac:dyDescent="0.25">
      <c r="A2859">
        <v>20220916</v>
      </c>
      <c r="B2859" t="s">
        <v>772</v>
      </c>
      <c r="C2859" t="s">
        <v>213</v>
      </c>
      <c r="D2859" t="s">
        <v>280</v>
      </c>
      <c r="E2859" s="35">
        <v>1.4990000000000001</v>
      </c>
      <c r="F2859" s="35">
        <v>1.998</v>
      </c>
      <c r="G2859" s="35">
        <v>5000</v>
      </c>
    </row>
    <row r="2860" spans="1:7" x14ac:dyDescent="0.25">
      <c r="A2860">
        <v>20220916</v>
      </c>
      <c r="B2860" t="s">
        <v>772</v>
      </c>
      <c r="C2860" t="s">
        <v>213</v>
      </c>
      <c r="D2860" t="s">
        <v>286</v>
      </c>
      <c r="E2860" s="35">
        <v>1.4990000000000001</v>
      </c>
      <c r="F2860" s="35">
        <v>1.998</v>
      </c>
      <c r="G2860" s="35">
        <v>2600</v>
      </c>
    </row>
    <row r="2861" spans="1:7" x14ac:dyDescent="0.25">
      <c r="A2861">
        <v>20220916</v>
      </c>
      <c r="B2861" t="s">
        <v>772</v>
      </c>
      <c r="C2861" t="s">
        <v>213</v>
      </c>
      <c r="D2861" t="s">
        <v>290</v>
      </c>
      <c r="E2861" s="35">
        <v>1.4990000000000001</v>
      </c>
      <c r="F2861" s="35">
        <v>1.998</v>
      </c>
      <c r="G2861" s="35">
        <v>1400</v>
      </c>
    </row>
    <row r="2862" spans="1:7" x14ac:dyDescent="0.25">
      <c r="A2862">
        <v>20220916</v>
      </c>
      <c r="B2862" t="s">
        <v>772</v>
      </c>
      <c r="C2862" t="s">
        <v>233</v>
      </c>
      <c r="D2862" t="s">
        <v>187</v>
      </c>
      <c r="E2862" s="35">
        <v>1.4990000000000001</v>
      </c>
      <c r="F2862" s="35">
        <v>1.998</v>
      </c>
      <c r="G2862" s="35">
        <v>14300</v>
      </c>
    </row>
    <row r="2863" spans="1:7" x14ac:dyDescent="0.25">
      <c r="A2863">
        <v>20220916</v>
      </c>
      <c r="B2863" t="s">
        <v>772</v>
      </c>
      <c r="C2863" t="s">
        <v>233</v>
      </c>
      <c r="D2863" t="s">
        <v>214</v>
      </c>
      <c r="E2863" s="35">
        <v>1.4990000000000001</v>
      </c>
      <c r="F2863" s="35">
        <v>1.998</v>
      </c>
      <c r="G2863" s="35">
        <v>13400</v>
      </c>
    </row>
    <row r="2864" spans="1:7" x14ac:dyDescent="0.25">
      <c r="A2864">
        <v>20220916</v>
      </c>
      <c r="B2864" t="s">
        <v>772</v>
      </c>
      <c r="C2864" t="s">
        <v>233</v>
      </c>
      <c r="D2864" t="s">
        <v>234</v>
      </c>
      <c r="E2864" s="35">
        <v>1.4990000000000001</v>
      </c>
      <c r="F2864" s="35">
        <v>1.998</v>
      </c>
      <c r="G2864" s="35">
        <v>12700</v>
      </c>
    </row>
    <row r="2865" spans="1:7" x14ac:dyDescent="0.25">
      <c r="A2865">
        <v>20220916</v>
      </c>
      <c r="B2865" t="s">
        <v>772</v>
      </c>
      <c r="C2865" t="s">
        <v>233</v>
      </c>
      <c r="D2865" t="s">
        <v>243</v>
      </c>
      <c r="E2865" s="35">
        <v>1.4990000000000001</v>
      </c>
      <c r="F2865" s="35">
        <v>1.998</v>
      </c>
      <c r="G2865" s="35">
        <v>12200</v>
      </c>
    </row>
    <row r="2866" spans="1:7" x14ac:dyDescent="0.25">
      <c r="A2866">
        <v>20220916</v>
      </c>
      <c r="B2866" t="s">
        <v>772</v>
      </c>
      <c r="C2866" t="s">
        <v>233</v>
      </c>
      <c r="D2866" t="s">
        <v>251</v>
      </c>
      <c r="E2866" s="35">
        <v>1.4990000000000001</v>
      </c>
      <c r="F2866" s="35">
        <v>1.998</v>
      </c>
      <c r="G2866" s="35">
        <v>11200</v>
      </c>
    </row>
    <row r="2867" spans="1:7" x14ac:dyDescent="0.25">
      <c r="A2867">
        <v>20220916</v>
      </c>
      <c r="B2867" t="s">
        <v>772</v>
      </c>
      <c r="C2867" t="s">
        <v>233</v>
      </c>
      <c r="D2867" t="s">
        <v>259</v>
      </c>
      <c r="E2867" s="35">
        <v>1.4990000000000001</v>
      </c>
      <c r="F2867" s="35">
        <v>1.998</v>
      </c>
      <c r="G2867" s="35">
        <v>9900</v>
      </c>
    </row>
    <row r="2868" spans="1:7" x14ac:dyDescent="0.25">
      <c r="A2868">
        <v>20220916</v>
      </c>
      <c r="B2868" t="s">
        <v>772</v>
      </c>
      <c r="C2868" t="s">
        <v>233</v>
      </c>
      <c r="D2868" t="s">
        <v>266</v>
      </c>
      <c r="E2868" s="35">
        <v>1.4990000000000001</v>
      </c>
      <c r="F2868" s="35">
        <v>1.998</v>
      </c>
      <c r="G2868" s="35">
        <v>8200</v>
      </c>
    </row>
    <row r="2869" spans="1:7" x14ac:dyDescent="0.25">
      <c r="A2869">
        <v>20220916</v>
      </c>
      <c r="B2869" t="s">
        <v>772</v>
      </c>
      <c r="C2869" t="s">
        <v>233</v>
      </c>
      <c r="D2869" t="s">
        <v>274</v>
      </c>
      <c r="E2869" s="35">
        <v>1.4990000000000001</v>
      </c>
      <c r="F2869" s="35">
        <v>1.998</v>
      </c>
      <c r="G2869" s="35">
        <v>6100</v>
      </c>
    </row>
    <row r="2870" spans="1:7" x14ac:dyDescent="0.25">
      <c r="A2870">
        <v>20220916</v>
      </c>
      <c r="B2870" t="s">
        <v>772</v>
      </c>
      <c r="C2870" t="s">
        <v>233</v>
      </c>
      <c r="D2870" t="s">
        <v>280</v>
      </c>
      <c r="E2870" s="35">
        <v>1.4990000000000001</v>
      </c>
      <c r="F2870" s="35">
        <v>1.998</v>
      </c>
      <c r="G2870" s="35">
        <v>4700</v>
      </c>
    </row>
    <row r="2871" spans="1:7" x14ac:dyDescent="0.25">
      <c r="A2871">
        <v>20220916</v>
      </c>
      <c r="B2871" t="s">
        <v>772</v>
      </c>
      <c r="C2871" t="s">
        <v>233</v>
      </c>
      <c r="D2871" t="s">
        <v>286</v>
      </c>
      <c r="E2871" s="35">
        <v>1.4990000000000001</v>
      </c>
      <c r="F2871" s="35">
        <v>1.998</v>
      </c>
      <c r="G2871" s="35">
        <v>2500</v>
      </c>
    </row>
    <row r="2872" spans="1:7" x14ac:dyDescent="0.25">
      <c r="A2872">
        <v>20220916</v>
      </c>
      <c r="B2872" t="s">
        <v>772</v>
      </c>
      <c r="C2872" t="s">
        <v>233</v>
      </c>
      <c r="D2872" t="s">
        <v>290</v>
      </c>
      <c r="E2872" s="35">
        <v>1.4990000000000001</v>
      </c>
      <c r="F2872" s="35">
        <v>1.998</v>
      </c>
      <c r="G2872" s="35">
        <v>1300</v>
      </c>
    </row>
    <row r="2873" spans="1:7" x14ac:dyDescent="0.25">
      <c r="A2873">
        <v>20220916</v>
      </c>
      <c r="B2873" t="s">
        <v>772</v>
      </c>
      <c r="C2873" t="s">
        <v>215</v>
      </c>
      <c r="D2873" t="s">
        <v>187</v>
      </c>
      <c r="E2873" s="35">
        <v>1.4990000000000001</v>
      </c>
      <c r="F2873" s="35">
        <v>1.998</v>
      </c>
      <c r="G2873" s="35">
        <v>12700</v>
      </c>
    </row>
    <row r="2874" spans="1:7" x14ac:dyDescent="0.25">
      <c r="A2874">
        <v>20220916</v>
      </c>
      <c r="B2874" t="s">
        <v>772</v>
      </c>
      <c r="C2874" t="s">
        <v>215</v>
      </c>
      <c r="D2874" t="s">
        <v>214</v>
      </c>
      <c r="E2874" s="35">
        <v>1.4990000000000001</v>
      </c>
      <c r="F2874" s="35">
        <v>1.998</v>
      </c>
      <c r="G2874" s="35">
        <v>12200</v>
      </c>
    </row>
    <row r="2875" spans="1:7" x14ac:dyDescent="0.25">
      <c r="A2875">
        <v>20220916</v>
      </c>
      <c r="B2875" t="s">
        <v>772</v>
      </c>
      <c r="C2875" t="s">
        <v>215</v>
      </c>
      <c r="D2875" t="s">
        <v>234</v>
      </c>
      <c r="E2875" s="35">
        <v>1.4990000000000001</v>
      </c>
      <c r="F2875" s="35">
        <v>1.998</v>
      </c>
      <c r="G2875" s="35">
        <v>11700</v>
      </c>
    </row>
    <row r="2876" spans="1:7" x14ac:dyDescent="0.25">
      <c r="A2876">
        <v>20220916</v>
      </c>
      <c r="B2876" t="s">
        <v>772</v>
      </c>
      <c r="C2876" t="s">
        <v>215</v>
      </c>
      <c r="D2876" t="s">
        <v>243</v>
      </c>
      <c r="E2876" s="35">
        <v>1.4990000000000001</v>
      </c>
      <c r="F2876" s="35">
        <v>1.998</v>
      </c>
      <c r="G2876" s="35">
        <v>11200</v>
      </c>
    </row>
    <row r="2877" spans="1:7" x14ac:dyDescent="0.25">
      <c r="A2877">
        <v>20220916</v>
      </c>
      <c r="B2877" t="s">
        <v>772</v>
      </c>
      <c r="C2877" t="s">
        <v>215</v>
      </c>
      <c r="D2877" t="s">
        <v>251</v>
      </c>
      <c r="E2877" s="35">
        <v>1.4990000000000001</v>
      </c>
      <c r="F2877" s="35">
        <v>1.998</v>
      </c>
      <c r="G2877" s="35">
        <v>10400</v>
      </c>
    </row>
    <row r="2878" spans="1:7" x14ac:dyDescent="0.25">
      <c r="A2878">
        <v>20220916</v>
      </c>
      <c r="B2878" t="s">
        <v>772</v>
      </c>
      <c r="C2878" t="s">
        <v>215</v>
      </c>
      <c r="D2878" t="s">
        <v>259</v>
      </c>
      <c r="E2878" s="35">
        <v>1.4990000000000001</v>
      </c>
      <c r="F2878" s="35">
        <v>1.998</v>
      </c>
      <c r="G2878" s="35">
        <v>9200</v>
      </c>
    </row>
    <row r="2879" spans="1:7" x14ac:dyDescent="0.25">
      <c r="A2879">
        <v>20220916</v>
      </c>
      <c r="B2879" t="s">
        <v>772</v>
      </c>
      <c r="C2879" t="s">
        <v>215</v>
      </c>
      <c r="D2879" t="s">
        <v>266</v>
      </c>
      <c r="E2879" s="35">
        <v>1.4990000000000001</v>
      </c>
      <c r="F2879" s="35">
        <v>1.998</v>
      </c>
      <c r="G2879" s="35">
        <v>7800</v>
      </c>
    </row>
    <row r="2880" spans="1:7" x14ac:dyDescent="0.25">
      <c r="A2880">
        <v>20220916</v>
      </c>
      <c r="B2880" t="s">
        <v>772</v>
      </c>
      <c r="C2880" t="s">
        <v>215</v>
      </c>
      <c r="D2880" t="s">
        <v>274</v>
      </c>
      <c r="E2880" s="35">
        <v>1.4990000000000001</v>
      </c>
      <c r="F2880" s="35">
        <v>1.998</v>
      </c>
      <c r="G2880" s="35">
        <v>5700</v>
      </c>
    </row>
    <row r="2881" spans="1:7" x14ac:dyDescent="0.25">
      <c r="A2881">
        <v>20220916</v>
      </c>
      <c r="B2881" t="s">
        <v>772</v>
      </c>
      <c r="C2881" t="s">
        <v>215</v>
      </c>
      <c r="D2881" t="s">
        <v>280</v>
      </c>
      <c r="E2881" s="35">
        <v>1.4990000000000001</v>
      </c>
      <c r="F2881" s="35">
        <v>1.998</v>
      </c>
      <c r="G2881" s="35">
        <v>4400</v>
      </c>
    </row>
    <row r="2882" spans="1:7" x14ac:dyDescent="0.25">
      <c r="A2882">
        <v>20220916</v>
      </c>
      <c r="B2882" t="s">
        <v>772</v>
      </c>
      <c r="C2882" t="s">
        <v>215</v>
      </c>
      <c r="D2882" t="s">
        <v>286</v>
      </c>
      <c r="E2882" s="35">
        <v>1.4990000000000001</v>
      </c>
      <c r="F2882" s="35">
        <v>1.998</v>
      </c>
      <c r="G2882" s="35">
        <v>2400</v>
      </c>
    </row>
    <row r="2883" spans="1:7" x14ac:dyDescent="0.25">
      <c r="A2883">
        <v>20220916</v>
      </c>
      <c r="B2883" t="s">
        <v>772</v>
      </c>
      <c r="C2883" t="s">
        <v>215</v>
      </c>
      <c r="D2883" t="s">
        <v>290</v>
      </c>
      <c r="E2883" s="35">
        <v>1.4990000000000001</v>
      </c>
      <c r="F2883" s="35">
        <v>1.998</v>
      </c>
      <c r="G2883" s="35">
        <v>1200</v>
      </c>
    </row>
    <row r="2884" spans="1:7" x14ac:dyDescent="0.25">
      <c r="A2884">
        <v>20220916</v>
      </c>
      <c r="B2884" t="s">
        <v>772</v>
      </c>
      <c r="C2884" t="s">
        <v>250</v>
      </c>
      <c r="D2884" t="s">
        <v>187</v>
      </c>
      <c r="E2884" s="35">
        <v>1.4990000000000001</v>
      </c>
      <c r="F2884" s="35">
        <v>1.998</v>
      </c>
      <c r="G2884" s="35">
        <v>10700</v>
      </c>
    </row>
    <row r="2885" spans="1:7" x14ac:dyDescent="0.25">
      <c r="A2885">
        <v>20220916</v>
      </c>
      <c r="B2885" t="s">
        <v>772</v>
      </c>
      <c r="C2885" t="s">
        <v>250</v>
      </c>
      <c r="D2885" t="s">
        <v>214</v>
      </c>
      <c r="E2885" s="35">
        <v>1.4990000000000001</v>
      </c>
      <c r="F2885" s="35">
        <v>1.998</v>
      </c>
      <c r="G2885" s="35">
        <v>10300</v>
      </c>
    </row>
    <row r="2886" spans="1:7" x14ac:dyDescent="0.25">
      <c r="A2886">
        <v>20220916</v>
      </c>
      <c r="B2886" t="s">
        <v>772</v>
      </c>
      <c r="C2886" t="s">
        <v>250</v>
      </c>
      <c r="D2886" t="s">
        <v>234</v>
      </c>
      <c r="E2886" s="35">
        <v>1.4990000000000001</v>
      </c>
      <c r="F2886" s="35">
        <v>1.998</v>
      </c>
      <c r="G2886" s="35">
        <v>9900</v>
      </c>
    </row>
    <row r="2887" spans="1:7" x14ac:dyDescent="0.25">
      <c r="A2887">
        <v>20220916</v>
      </c>
      <c r="B2887" t="s">
        <v>772</v>
      </c>
      <c r="C2887" t="s">
        <v>250</v>
      </c>
      <c r="D2887" t="s">
        <v>243</v>
      </c>
      <c r="E2887" s="35">
        <v>1.4990000000000001</v>
      </c>
      <c r="F2887" s="35">
        <v>1.998</v>
      </c>
      <c r="G2887" s="35">
        <v>9500</v>
      </c>
    </row>
    <row r="2888" spans="1:7" x14ac:dyDescent="0.25">
      <c r="A2888">
        <v>20220916</v>
      </c>
      <c r="B2888" t="s">
        <v>772</v>
      </c>
      <c r="C2888" t="s">
        <v>250</v>
      </c>
      <c r="D2888" t="s">
        <v>251</v>
      </c>
      <c r="E2888" s="35">
        <v>1.4990000000000001</v>
      </c>
      <c r="F2888" s="35">
        <v>1.998</v>
      </c>
      <c r="G2888" s="35">
        <v>9100</v>
      </c>
    </row>
    <row r="2889" spans="1:7" x14ac:dyDescent="0.25">
      <c r="A2889">
        <v>20220916</v>
      </c>
      <c r="B2889" t="s">
        <v>772</v>
      </c>
      <c r="C2889" t="s">
        <v>250</v>
      </c>
      <c r="D2889" t="s">
        <v>259</v>
      </c>
      <c r="E2889" s="35">
        <v>1.4990000000000001</v>
      </c>
      <c r="F2889" s="35">
        <v>1.998</v>
      </c>
      <c r="G2889" s="35">
        <v>8500</v>
      </c>
    </row>
    <row r="2890" spans="1:7" x14ac:dyDescent="0.25">
      <c r="A2890">
        <v>20220916</v>
      </c>
      <c r="B2890" t="s">
        <v>772</v>
      </c>
      <c r="C2890" t="s">
        <v>250</v>
      </c>
      <c r="D2890" t="s">
        <v>266</v>
      </c>
      <c r="E2890" s="35">
        <v>1.4990000000000001</v>
      </c>
      <c r="F2890" s="35">
        <v>1.998</v>
      </c>
      <c r="G2890" s="35">
        <v>7400</v>
      </c>
    </row>
    <row r="2891" spans="1:7" x14ac:dyDescent="0.25">
      <c r="A2891">
        <v>20220916</v>
      </c>
      <c r="B2891" t="s">
        <v>772</v>
      </c>
      <c r="C2891" t="s">
        <v>250</v>
      </c>
      <c r="D2891" t="s">
        <v>274</v>
      </c>
      <c r="E2891" s="35">
        <v>1.4990000000000001</v>
      </c>
      <c r="F2891" s="35">
        <v>1.998</v>
      </c>
      <c r="G2891" s="35">
        <v>5400</v>
      </c>
    </row>
    <row r="2892" spans="1:7" x14ac:dyDescent="0.25">
      <c r="A2892">
        <v>20220916</v>
      </c>
      <c r="B2892" t="s">
        <v>772</v>
      </c>
      <c r="C2892" t="s">
        <v>250</v>
      </c>
      <c r="D2892" t="s">
        <v>280</v>
      </c>
      <c r="E2892" s="35">
        <v>1.4990000000000001</v>
      </c>
      <c r="F2892" s="35">
        <v>1.998</v>
      </c>
      <c r="G2892" s="35">
        <v>4100</v>
      </c>
    </row>
    <row r="2893" spans="1:7" x14ac:dyDescent="0.25">
      <c r="A2893">
        <v>20220916</v>
      </c>
      <c r="B2893" t="s">
        <v>772</v>
      </c>
      <c r="C2893" t="s">
        <v>250</v>
      </c>
      <c r="D2893" t="s">
        <v>286</v>
      </c>
      <c r="E2893" s="35">
        <v>1.4990000000000001</v>
      </c>
      <c r="F2893" s="35">
        <v>1.998</v>
      </c>
      <c r="G2893" s="35">
        <v>2300</v>
      </c>
    </row>
    <row r="2894" spans="1:7" x14ac:dyDescent="0.25">
      <c r="A2894">
        <v>20220916</v>
      </c>
      <c r="B2894" t="s">
        <v>772</v>
      </c>
      <c r="C2894" t="s">
        <v>250</v>
      </c>
      <c r="D2894" t="s">
        <v>290</v>
      </c>
      <c r="E2894" s="35">
        <v>1.4990000000000001</v>
      </c>
      <c r="F2894" s="35">
        <v>1.998</v>
      </c>
      <c r="G2894" s="35">
        <v>1100</v>
      </c>
    </row>
    <row r="2895" spans="1:7" x14ac:dyDescent="0.25">
      <c r="A2895">
        <v>20220916</v>
      </c>
      <c r="B2895" t="s">
        <v>772</v>
      </c>
      <c r="C2895" t="s">
        <v>258</v>
      </c>
      <c r="D2895" t="s">
        <v>187</v>
      </c>
      <c r="E2895" s="35">
        <v>1.4990000000000001</v>
      </c>
      <c r="F2895" s="35">
        <v>1.998</v>
      </c>
      <c r="G2895" s="35">
        <v>8900</v>
      </c>
    </row>
    <row r="2896" spans="1:7" x14ac:dyDescent="0.25">
      <c r="A2896">
        <v>20220916</v>
      </c>
      <c r="B2896" t="s">
        <v>772</v>
      </c>
      <c r="C2896" t="s">
        <v>258</v>
      </c>
      <c r="D2896" t="s">
        <v>214</v>
      </c>
      <c r="E2896" s="35">
        <v>1.4990000000000001</v>
      </c>
      <c r="F2896" s="35">
        <v>1.998</v>
      </c>
      <c r="G2896" s="35">
        <v>8500</v>
      </c>
    </row>
    <row r="2897" spans="1:7" x14ac:dyDescent="0.25">
      <c r="A2897">
        <v>20220916</v>
      </c>
      <c r="B2897" t="s">
        <v>772</v>
      </c>
      <c r="C2897" t="s">
        <v>258</v>
      </c>
      <c r="D2897" t="s">
        <v>234</v>
      </c>
      <c r="E2897" s="35">
        <v>1.4990000000000001</v>
      </c>
      <c r="F2897" s="35">
        <v>1.998</v>
      </c>
      <c r="G2897" s="35">
        <v>8200</v>
      </c>
    </row>
    <row r="2898" spans="1:7" x14ac:dyDescent="0.25">
      <c r="A2898">
        <v>20220916</v>
      </c>
      <c r="B2898" t="s">
        <v>772</v>
      </c>
      <c r="C2898" t="s">
        <v>258</v>
      </c>
      <c r="D2898" t="s">
        <v>243</v>
      </c>
      <c r="E2898" s="35">
        <v>1.4990000000000001</v>
      </c>
      <c r="F2898" s="35">
        <v>1.998</v>
      </c>
      <c r="G2898" s="35">
        <v>7900</v>
      </c>
    </row>
    <row r="2899" spans="1:7" x14ac:dyDescent="0.25">
      <c r="A2899">
        <v>20220916</v>
      </c>
      <c r="B2899" t="s">
        <v>772</v>
      </c>
      <c r="C2899" t="s">
        <v>258</v>
      </c>
      <c r="D2899" t="s">
        <v>251</v>
      </c>
      <c r="E2899" s="35">
        <v>1.4990000000000001</v>
      </c>
      <c r="F2899" s="35">
        <v>1.998</v>
      </c>
      <c r="G2899" s="35">
        <v>7600</v>
      </c>
    </row>
    <row r="2900" spans="1:7" x14ac:dyDescent="0.25">
      <c r="A2900">
        <v>20220916</v>
      </c>
      <c r="B2900" t="s">
        <v>772</v>
      </c>
      <c r="C2900" t="s">
        <v>258</v>
      </c>
      <c r="D2900" t="s">
        <v>259</v>
      </c>
      <c r="E2900" s="35">
        <v>1.4990000000000001</v>
      </c>
      <c r="F2900" s="35">
        <v>1.998</v>
      </c>
      <c r="G2900" s="35">
        <v>7300</v>
      </c>
    </row>
    <row r="2901" spans="1:7" x14ac:dyDescent="0.25">
      <c r="A2901">
        <v>20220916</v>
      </c>
      <c r="B2901" t="s">
        <v>772</v>
      </c>
      <c r="C2901" t="s">
        <v>258</v>
      </c>
      <c r="D2901" t="s">
        <v>266</v>
      </c>
      <c r="E2901" s="35">
        <v>1.4990000000000001</v>
      </c>
      <c r="F2901" s="35">
        <v>1.998</v>
      </c>
      <c r="G2901" s="35">
        <v>6700</v>
      </c>
    </row>
    <row r="2902" spans="1:7" x14ac:dyDescent="0.25">
      <c r="A2902">
        <v>20220916</v>
      </c>
      <c r="B2902" t="s">
        <v>772</v>
      </c>
      <c r="C2902" t="s">
        <v>258</v>
      </c>
      <c r="D2902" t="s">
        <v>274</v>
      </c>
      <c r="E2902" s="35">
        <v>1.4990000000000001</v>
      </c>
      <c r="F2902" s="35">
        <v>1.998</v>
      </c>
      <c r="G2902" s="35">
        <v>5000</v>
      </c>
    </row>
    <row r="2903" spans="1:7" x14ac:dyDescent="0.25">
      <c r="A2903">
        <v>20220916</v>
      </c>
      <c r="B2903" t="s">
        <v>772</v>
      </c>
      <c r="C2903" t="s">
        <v>258</v>
      </c>
      <c r="D2903" t="s">
        <v>280</v>
      </c>
      <c r="E2903" s="35">
        <v>1.4990000000000001</v>
      </c>
      <c r="F2903" s="35">
        <v>1.998</v>
      </c>
      <c r="G2903" s="35">
        <v>3800</v>
      </c>
    </row>
    <row r="2904" spans="1:7" x14ac:dyDescent="0.25">
      <c r="A2904">
        <v>20220916</v>
      </c>
      <c r="B2904" t="s">
        <v>772</v>
      </c>
      <c r="C2904" t="s">
        <v>258</v>
      </c>
      <c r="D2904" t="s">
        <v>286</v>
      </c>
      <c r="E2904" s="35">
        <v>1.4990000000000001</v>
      </c>
      <c r="F2904" s="35">
        <v>1.998</v>
      </c>
      <c r="G2904" s="35">
        <v>2200</v>
      </c>
    </row>
    <row r="2905" spans="1:7" x14ac:dyDescent="0.25">
      <c r="A2905">
        <v>20220916</v>
      </c>
      <c r="B2905" t="s">
        <v>772</v>
      </c>
      <c r="C2905" t="s">
        <v>258</v>
      </c>
      <c r="D2905" t="s">
        <v>290</v>
      </c>
      <c r="E2905" s="35">
        <v>1.4990000000000001</v>
      </c>
      <c r="F2905" s="35">
        <v>1.998</v>
      </c>
      <c r="G2905" s="35">
        <v>1100</v>
      </c>
    </row>
    <row r="2906" spans="1:7" x14ac:dyDescent="0.25">
      <c r="A2906">
        <v>20220916</v>
      </c>
      <c r="B2906" t="s">
        <v>772</v>
      </c>
      <c r="C2906" t="s">
        <v>265</v>
      </c>
      <c r="D2906" t="s">
        <v>187</v>
      </c>
      <c r="E2906" s="35">
        <v>1.4990000000000001</v>
      </c>
      <c r="F2906" s="35">
        <v>1.998</v>
      </c>
      <c r="G2906" s="35">
        <v>7200</v>
      </c>
    </row>
    <row r="2907" spans="1:7" x14ac:dyDescent="0.25">
      <c r="A2907">
        <v>20220916</v>
      </c>
      <c r="B2907" t="s">
        <v>772</v>
      </c>
      <c r="C2907" t="s">
        <v>265</v>
      </c>
      <c r="D2907" t="s">
        <v>214</v>
      </c>
      <c r="E2907" s="35">
        <v>1.4990000000000001</v>
      </c>
      <c r="F2907" s="35">
        <v>1.998</v>
      </c>
      <c r="G2907" s="35">
        <v>6900</v>
      </c>
    </row>
    <row r="2908" spans="1:7" x14ac:dyDescent="0.25">
      <c r="A2908">
        <v>20220916</v>
      </c>
      <c r="B2908" t="s">
        <v>772</v>
      </c>
      <c r="C2908" t="s">
        <v>265</v>
      </c>
      <c r="D2908" t="s">
        <v>234</v>
      </c>
      <c r="E2908" s="35">
        <v>1.4990000000000001</v>
      </c>
      <c r="F2908" s="35">
        <v>1.998</v>
      </c>
      <c r="G2908" s="35">
        <v>6600</v>
      </c>
    </row>
    <row r="2909" spans="1:7" x14ac:dyDescent="0.25">
      <c r="A2909">
        <v>20220916</v>
      </c>
      <c r="B2909" t="s">
        <v>772</v>
      </c>
      <c r="C2909" t="s">
        <v>265</v>
      </c>
      <c r="D2909" t="s">
        <v>243</v>
      </c>
      <c r="E2909" s="35">
        <v>1.4990000000000001</v>
      </c>
      <c r="F2909" s="35">
        <v>1.998</v>
      </c>
      <c r="G2909" s="35">
        <v>6300</v>
      </c>
    </row>
    <row r="2910" spans="1:7" x14ac:dyDescent="0.25">
      <c r="A2910">
        <v>20220916</v>
      </c>
      <c r="B2910" t="s">
        <v>772</v>
      </c>
      <c r="C2910" t="s">
        <v>265</v>
      </c>
      <c r="D2910" t="s">
        <v>251</v>
      </c>
      <c r="E2910" s="35">
        <v>1.4990000000000001</v>
      </c>
      <c r="F2910" s="35">
        <v>1.998</v>
      </c>
      <c r="G2910" s="35">
        <v>6100</v>
      </c>
    </row>
    <row r="2911" spans="1:7" x14ac:dyDescent="0.25">
      <c r="A2911">
        <v>20220916</v>
      </c>
      <c r="B2911" t="s">
        <v>772</v>
      </c>
      <c r="C2911" t="s">
        <v>265</v>
      </c>
      <c r="D2911" t="s">
        <v>259</v>
      </c>
      <c r="E2911" s="35">
        <v>1.4990000000000001</v>
      </c>
      <c r="F2911" s="35">
        <v>1.998</v>
      </c>
      <c r="G2911" s="35">
        <v>5800</v>
      </c>
    </row>
    <row r="2912" spans="1:7" x14ac:dyDescent="0.25">
      <c r="A2912">
        <v>20220916</v>
      </c>
      <c r="B2912" t="s">
        <v>772</v>
      </c>
      <c r="C2912" t="s">
        <v>265</v>
      </c>
      <c r="D2912" t="s">
        <v>266</v>
      </c>
      <c r="E2912" s="35">
        <v>1.4990000000000001</v>
      </c>
      <c r="F2912" s="35">
        <v>1.998</v>
      </c>
      <c r="G2912" s="35">
        <v>5500</v>
      </c>
    </row>
    <row r="2913" spans="1:7" x14ac:dyDescent="0.25">
      <c r="A2913">
        <v>20220916</v>
      </c>
      <c r="B2913" t="s">
        <v>772</v>
      </c>
      <c r="C2913" t="s">
        <v>265</v>
      </c>
      <c r="D2913" t="s">
        <v>274</v>
      </c>
      <c r="E2913" s="35">
        <v>1.4990000000000001</v>
      </c>
      <c r="F2913" s="35">
        <v>1.998</v>
      </c>
      <c r="G2913" s="35">
        <v>4400</v>
      </c>
    </row>
    <row r="2914" spans="1:7" x14ac:dyDescent="0.25">
      <c r="A2914">
        <v>20220916</v>
      </c>
      <c r="B2914" t="s">
        <v>772</v>
      </c>
      <c r="C2914" t="s">
        <v>265</v>
      </c>
      <c r="D2914" t="s">
        <v>280</v>
      </c>
      <c r="E2914" s="35">
        <v>1.4990000000000001</v>
      </c>
      <c r="F2914" s="35">
        <v>1.998</v>
      </c>
      <c r="G2914" s="35">
        <v>3500</v>
      </c>
    </row>
    <row r="2915" spans="1:7" x14ac:dyDescent="0.25">
      <c r="A2915">
        <v>20220916</v>
      </c>
      <c r="B2915" t="s">
        <v>772</v>
      </c>
      <c r="C2915" t="s">
        <v>265</v>
      </c>
      <c r="D2915" t="s">
        <v>286</v>
      </c>
      <c r="E2915" s="35">
        <v>1.4990000000000001</v>
      </c>
      <c r="F2915" s="35">
        <v>1.998</v>
      </c>
      <c r="G2915" s="35">
        <v>2000</v>
      </c>
    </row>
    <row r="2916" spans="1:7" x14ac:dyDescent="0.25">
      <c r="A2916">
        <v>20220916</v>
      </c>
      <c r="B2916" t="s">
        <v>772</v>
      </c>
      <c r="C2916" t="s">
        <v>265</v>
      </c>
      <c r="D2916" t="s">
        <v>290</v>
      </c>
      <c r="E2916" s="35">
        <v>1.4990000000000001</v>
      </c>
      <c r="F2916" s="35">
        <v>1.998</v>
      </c>
      <c r="G2916" s="35">
        <v>1100</v>
      </c>
    </row>
    <row r="2917" spans="1:7" x14ac:dyDescent="0.25">
      <c r="A2917">
        <v>20220916</v>
      </c>
      <c r="B2917" t="s">
        <v>772</v>
      </c>
      <c r="C2917" t="s">
        <v>273</v>
      </c>
      <c r="D2917" t="s">
        <v>187</v>
      </c>
      <c r="E2917" s="35">
        <v>1.4990000000000001</v>
      </c>
      <c r="F2917" s="35">
        <v>1.998</v>
      </c>
      <c r="G2917" s="35">
        <v>5700</v>
      </c>
    </row>
    <row r="2918" spans="1:7" x14ac:dyDescent="0.25">
      <c r="A2918">
        <v>20220916</v>
      </c>
      <c r="B2918" t="s">
        <v>772</v>
      </c>
      <c r="C2918" t="s">
        <v>273</v>
      </c>
      <c r="D2918" t="s">
        <v>214</v>
      </c>
      <c r="E2918" s="35">
        <v>1.4990000000000001</v>
      </c>
      <c r="F2918" s="35">
        <v>1.998</v>
      </c>
      <c r="G2918" s="35">
        <v>5500</v>
      </c>
    </row>
    <row r="2919" spans="1:7" x14ac:dyDescent="0.25">
      <c r="A2919">
        <v>20220916</v>
      </c>
      <c r="B2919" t="s">
        <v>772</v>
      </c>
      <c r="C2919" t="s">
        <v>273</v>
      </c>
      <c r="D2919" t="s">
        <v>234</v>
      </c>
      <c r="E2919" s="35">
        <v>1.4990000000000001</v>
      </c>
      <c r="F2919" s="35">
        <v>1.998</v>
      </c>
      <c r="G2919" s="35">
        <v>5300</v>
      </c>
    </row>
    <row r="2920" spans="1:7" x14ac:dyDescent="0.25">
      <c r="A2920">
        <v>20220916</v>
      </c>
      <c r="B2920" t="s">
        <v>772</v>
      </c>
      <c r="C2920" t="s">
        <v>273</v>
      </c>
      <c r="D2920" t="s">
        <v>243</v>
      </c>
      <c r="E2920" s="35">
        <v>1.4990000000000001</v>
      </c>
      <c r="F2920" s="35">
        <v>1.998</v>
      </c>
      <c r="G2920" s="35">
        <v>5100</v>
      </c>
    </row>
    <row r="2921" spans="1:7" x14ac:dyDescent="0.25">
      <c r="A2921">
        <v>20220916</v>
      </c>
      <c r="B2921" t="s">
        <v>772</v>
      </c>
      <c r="C2921" t="s">
        <v>273</v>
      </c>
      <c r="D2921" t="s">
        <v>251</v>
      </c>
      <c r="E2921" s="35">
        <v>1.4990000000000001</v>
      </c>
      <c r="F2921" s="35">
        <v>1.998</v>
      </c>
      <c r="G2921" s="35">
        <v>4900</v>
      </c>
    </row>
    <row r="2922" spans="1:7" x14ac:dyDescent="0.25">
      <c r="A2922">
        <v>20220916</v>
      </c>
      <c r="B2922" t="s">
        <v>772</v>
      </c>
      <c r="C2922" t="s">
        <v>273</v>
      </c>
      <c r="D2922" t="s">
        <v>259</v>
      </c>
      <c r="E2922" s="35">
        <v>1.4990000000000001</v>
      </c>
      <c r="F2922" s="35">
        <v>1.998</v>
      </c>
      <c r="G2922" s="35">
        <v>4700</v>
      </c>
    </row>
    <row r="2923" spans="1:7" x14ac:dyDescent="0.25">
      <c r="A2923">
        <v>20220916</v>
      </c>
      <c r="B2923" t="s">
        <v>772</v>
      </c>
      <c r="C2923" t="s">
        <v>273</v>
      </c>
      <c r="D2923" t="s">
        <v>266</v>
      </c>
      <c r="E2923" s="35">
        <v>1.4990000000000001</v>
      </c>
      <c r="F2923" s="35">
        <v>1.998</v>
      </c>
      <c r="G2923" s="35">
        <v>4400</v>
      </c>
    </row>
    <row r="2924" spans="1:7" x14ac:dyDescent="0.25">
      <c r="A2924">
        <v>20220916</v>
      </c>
      <c r="B2924" t="s">
        <v>772</v>
      </c>
      <c r="C2924" t="s">
        <v>273</v>
      </c>
      <c r="D2924" t="s">
        <v>274</v>
      </c>
      <c r="E2924" s="35">
        <v>1.4990000000000001</v>
      </c>
      <c r="F2924" s="35">
        <v>1.998</v>
      </c>
      <c r="G2924" s="35">
        <v>3700</v>
      </c>
    </row>
    <row r="2925" spans="1:7" x14ac:dyDescent="0.25">
      <c r="A2925">
        <v>20220916</v>
      </c>
      <c r="B2925" t="s">
        <v>772</v>
      </c>
      <c r="C2925" t="s">
        <v>273</v>
      </c>
      <c r="D2925" t="s">
        <v>280</v>
      </c>
      <c r="E2925" s="35">
        <v>1.4990000000000001</v>
      </c>
      <c r="F2925" s="35">
        <v>1.998</v>
      </c>
      <c r="G2925" s="35">
        <v>3200</v>
      </c>
    </row>
    <row r="2926" spans="1:7" x14ac:dyDescent="0.25">
      <c r="A2926">
        <v>20220916</v>
      </c>
      <c r="B2926" t="s">
        <v>772</v>
      </c>
      <c r="C2926" t="s">
        <v>273</v>
      </c>
      <c r="D2926" t="s">
        <v>286</v>
      </c>
      <c r="E2926" s="35">
        <v>1.4990000000000001</v>
      </c>
      <c r="F2926" s="35">
        <v>1.998</v>
      </c>
      <c r="G2926" s="35">
        <v>1800</v>
      </c>
    </row>
    <row r="2927" spans="1:7" x14ac:dyDescent="0.25">
      <c r="A2927">
        <v>20220916</v>
      </c>
      <c r="B2927" t="s">
        <v>772</v>
      </c>
      <c r="C2927" t="s">
        <v>273</v>
      </c>
      <c r="D2927" t="s">
        <v>290</v>
      </c>
      <c r="E2927" s="35">
        <v>1.4990000000000001</v>
      </c>
      <c r="F2927" s="35">
        <v>1.998</v>
      </c>
      <c r="G2927" s="35">
        <v>1000</v>
      </c>
    </row>
    <row r="2928" spans="1:7" x14ac:dyDescent="0.25">
      <c r="A2928">
        <v>20220916</v>
      </c>
      <c r="B2928" t="s">
        <v>772</v>
      </c>
      <c r="C2928" t="s">
        <v>279</v>
      </c>
      <c r="D2928" t="s">
        <v>187</v>
      </c>
      <c r="E2928" s="35">
        <v>1.4990000000000001</v>
      </c>
      <c r="F2928" s="35">
        <v>1.998</v>
      </c>
      <c r="G2928" s="35">
        <v>4600</v>
      </c>
    </row>
    <row r="2929" spans="1:7" x14ac:dyDescent="0.25">
      <c r="A2929">
        <v>20220916</v>
      </c>
      <c r="B2929" t="s">
        <v>772</v>
      </c>
      <c r="C2929" t="s">
        <v>279</v>
      </c>
      <c r="D2929" t="s">
        <v>214</v>
      </c>
      <c r="E2929" s="35">
        <v>1.4990000000000001</v>
      </c>
      <c r="F2929" s="35">
        <v>1.998</v>
      </c>
      <c r="G2929" s="35">
        <v>4400</v>
      </c>
    </row>
    <row r="2930" spans="1:7" x14ac:dyDescent="0.25">
      <c r="A2930">
        <v>20220916</v>
      </c>
      <c r="B2930" t="s">
        <v>772</v>
      </c>
      <c r="C2930" t="s">
        <v>279</v>
      </c>
      <c r="D2930" t="s">
        <v>234</v>
      </c>
      <c r="E2930" s="35">
        <v>1.4990000000000001</v>
      </c>
      <c r="F2930" s="35">
        <v>1.998</v>
      </c>
      <c r="G2930" s="35">
        <v>4300</v>
      </c>
    </row>
    <row r="2931" spans="1:7" x14ac:dyDescent="0.25">
      <c r="A2931">
        <v>20220916</v>
      </c>
      <c r="B2931" t="s">
        <v>772</v>
      </c>
      <c r="C2931" t="s">
        <v>279</v>
      </c>
      <c r="D2931" t="s">
        <v>243</v>
      </c>
      <c r="E2931" s="35">
        <v>1.4990000000000001</v>
      </c>
      <c r="F2931" s="35">
        <v>1.998</v>
      </c>
      <c r="G2931" s="35">
        <v>4100</v>
      </c>
    </row>
    <row r="2932" spans="1:7" x14ac:dyDescent="0.25">
      <c r="A2932">
        <v>20220916</v>
      </c>
      <c r="B2932" t="s">
        <v>772</v>
      </c>
      <c r="C2932" t="s">
        <v>279</v>
      </c>
      <c r="D2932" t="s">
        <v>251</v>
      </c>
      <c r="E2932" s="35">
        <v>1.4990000000000001</v>
      </c>
      <c r="F2932" s="35">
        <v>1.998</v>
      </c>
      <c r="G2932" s="35">
        <v>4000</v>
      </c>
    </row>
    <row r="2933" spans="1:7" x14ac:dyDescent="0.25">
      <c r="A2933">
        <v>20220916</v>
      </c>
      <c r="B2933" t="s">
        <v>772</v>
      </c>
      <c r="C2933" t="s">
        <v>279</v>
      </c>
      <c r="D2933" t="s">
        <v>259</v>
      </c>
      <c r="E2933" s="35">
        <v>1.4990000000000001</v>
      </c>
      <c r="F2933" s="35">
        <v>1.998</v>
      </c>
      <c r="G2933" s="35">
        <v>3800</v>
      </c>
    </row>
    <row r="2934" spans="1:7" x14ac:dyDescent="0.25">
      <c r="A2934">
        <v>20220916</v>
      </c>
      <c r="B2934" t="s">
        <v>772</v>
      </c>
      <c r="C2934" t="s">
        <v>279</v>
      </c>
      <c r="D2934" t="s">
        <v>266</v>
      </c>
      <c r="E2934" s="35">
        <v>1.4990000000000001</v>
      </c>
      <c r="F2934" s="35">
        <v>1.998</v>
      </c>
      <c r="G2934" s="35">
        <v>3600</v>
      </c>
    </row>
    <row r="2935" spans="1:7" x14ac:dyDescent="0.25">
      <c r="A2935">
        <v>20220916</v>
      </c>
      <c r="B2935" t="s">
        <v>772</v>
      </c>
      <c r="C2935" t="s">
        <v>279</v>
      </c>
      <c r="D2935" t="s">
        <v>274</v>
      </c>
      <c r="E2935" s="35">
        <v>1.4990000000000001</v>
      </c>
      <c r="F2935" s="35">
        <v>1.998</v>
      </c>
      <c r="G2935" s="35">
        <v>3000</v>
      </c>
    </row>
    <row r="2936" spans="1:7" x14ac:dyDescent="0.25">
      <c r="A2936">
        <v>20220916</v>
      </c>
      <c r="B2936" t="s">
        <v>772</v>
      </c>
      <c r="C2936" t="s">
        <v>279</v>
      </c>
      <c r="D2936" t="s">
        <v>280</v>
      </c>
      <c r="E2936" s="35">
        <v>1.4990000000000001</v>
      </c>
      <c r="F2936" s="35">
        <v>1.998</v>
      </c>
      <c r="G2936" s="35">
        <v>2700</v>
      </c>
    </row>
    <row r="2937" spans="1:7" x14ac:dyDescent="0.25">
      <c r="A2937">
        <v>20220916</v>
      </c>
      <c r="B2937" t="s">
        <v>772</v>
      </c>
      <c r="C2937" t="s">
        <v>279</v>
      </c>
      <c r="D2937" t="s">
        <v>286</v>
      </c>
      <c r="E2937" s="35">
        <v>1.4990000000000001</v>
      </c>
      <c r="F2937" s="35">
        <v>1.998</v>
      </c>
      <c r="G2937" s="35">
        <v>1600</v>
      </c>
    </row>
    <row r="2938" spans="1:7" x14ac:dyDescent="0.25">
      <c r="A2938">
        <v>20220916</v>
      </c>
      <c r="B2938" t="s">
        <v>772</v>
      </c>
      <c r="C2938" t="s">
        <v>279</v>
      </c>
      <c r="D2938" t="s">
        <v>290</v>
      </c>
      <c r="E2938" s="35">
        <v>1.4990000000000001</v>
      </c>
      <c r="F2938" s="35">
        <v>1.998</v>
      </c>
      <c r="G2938" s="35">
        <v>1000</v>
      </c>
    </row>
    <row r="2939" spans="1:7" x14ac:dyDescent="0.25">
      <c r="A2939">
        <v>20220916</v>
      </c>
      <c r="B2939" t="s">
        <v>772</v>
      </c>
      <c r="C2939" t="s">
        <v>285</v>
      </c>
      <c r="D2939" t="s">
        <v>187</v>
      </c>
      <c r="E2939" s="35">
        <v>1.4990000000000001</v>
      </c>
      <c r="F2939" s="35">
        <v>1.998</v>
      </c>
      <c r="G2939" s="35">
        <v>3700</v>
      </c>
    </row>
    <row r="2940" spans="1:7" x14ac:dyDescent="0.25">
      <c r="A2940">
        <v>20220916</v>
      </c>
      <c r="B2940" t="s">
        <v>772</v>
      </c>
      <c r="C2940" t="s">
        <v>285</v>
      </c>
      <c r="D2940" t="s">
        <v>214</v>
      </c>
      <c r="E2940" s="35">
        <v>1.4990000000000001</v>
      </c>
      <c r="F2940" s="35">
        <v>1.998</v>
      </c>
      <c r="G2940" s="35">
        <v>3500</v>
      </c>
    </row>
    <row r="2941" spans="1:7" x14ac:dyDescent="0.25">
      <c r="A2941">
        <v>20220916</v>
      </c>
      <c r="B2941" t="s">
        <v>772</v>
      </c>
      <c r="C2941" t="s">
        <v>285</v>
      </c>
      <c r="D2941" t="s">
        <v>234</v>
      </c>
      <c r="E2941" s="35">
        <v>1.4990000000000001</v>
      </c>
      <c r="F2941" s="35">
        <v>1.998</v>
      </c>
      <c r="G2941" s="35">
        <v>3400</v>
      </c>
    </row>
    <row r="2942" spans="1:7" x14ac:dyDescent="0.25">
      <c r="A2942">
        <v>20220916</v>
      </c>
      <c r="B2942" t="s">
        <v>772</v>
      </c>
      <c r="C2942" t="s">
        <v>285</v>
      </c>
      <c r="D2942" t="s">
        <v>243</v>
      </c>
      <c r="E2942" s="35">
        <v>1.4990000000000001</v>
      </c>
      <c r="F2942" s="35">
        <v>1.998</v>
      </c>
      <c r="G2942" s="35">
        <v>3300</v>
      </c>
    </row>
    <row r="2943" spans="1:7" x14ac:dyDescent="0.25">
      <c r="A2943">
        <v>20220916</v>
      </c>
      <c r="B2943" t="s">
        <v>772</v>
      </c>
      <c r="C2943" t="s">
        <v>285</v>
      </c>
      <c r="D2943" t="s">
        <v>251</v>
      </c>
      <c r="E2943" s="35">
        <v>1.4990000000000001</v>
      </c>
      <c r="F2943" s="35">
        <v>1.998</v>
      </c>
      <c r="G2943" s="35">
        <v>3200</v>
      </c>
    </row>
    <row r="2944" spans="1:7" x14ac:dyDescent="0.25">
      <c r="A2944">
        <v>20220916</v>
      </c>
      <c r="B2944" t="s">
        <v>772</v>
      </c>
      <c r="C2944" t="s">
        <v>285</v>
      </c>
      <c r="D2944" t="s">
        <v>259</v>
      </c>
      <c r="E2944" s="35">
        <v>1.4990000000000001</v>
      </c>
      <c r="F2944" s="35">
        <v>1.998</v>
      </c>
      <c r="G2944" s="35">
        <v>3000</v>
      </c>
    </row>
    <row r="2945" spans="1:7" x14ac:dyDescent="0.25">
      <c r="A2945">
        <v>20220916</v>
      </c>
      <c r="B2945" t="s">
        <v>772</v>
      </c>
      <c r="C2945" t="s">
        <v>285</v>
      </c>
      <c r="D2945" t="s">
        <v>266</v>
      </c>
      <c r="E2945" s="35">
        <v>1.4990000000000001</v>
      </c>
      <c r="F2945" s="35">
        <v>1.998</v>
      </c>
      <c r="G2945" s="35">
        <v>2800</v>
      </c>
    </row>
    <row r="2946" spans="1:7" x14ac:dyDescent="0.25">
      <c r="A2946">
        <v>20220916</v>
      </c>
      <c r="B2946" t="s">
        <v>772</v>
      </c>
      <c r="C2946" t="s">
        <v>285</v>
      </c>
      <c r="D2946" t="s">
        <v>274</v>
      </c>
      <c r="E2946" s="35">
        <v>1.4990000000000001</v>
      </c>
      <c r="F2946" s="35">
        <v>1.998</v>
      </c>
      <c r="G2946" s="35">
        <v>2600</v>
      </c>
    </row>
    <row r="2947" spans="1:7" x14ac:dyDescent="0.25">
      <c r="A2947">
        <v>20220916</v>
      </c>
      <c r="B2947" t="s">
        <v>772</v>
      </c>
      <c r="C2947" t="s">
        <v>285</v>
      </c>
      <c r="D2947" t="s">
        <v>280</v>
      </c>
      <c r="E2947" s="35">
        <v>1.4990000000000001</v>
      </c>
      <c r="F2947" s="35">
        <v>1.998</v>
      </c>
      <c r="G2947" s="35">
        <v>2300</v>
      </c>
    </row>
    <row r="2948" spans="1:7" x14ac:dyDescent="0.25">
      <c r="A2948">
        <v>20220916</v>
      </c>
      <c r="B2948" t="s">
        <v>772</v>
      </c>
      <c r="C2948" t="s">
        <v>285</v>
      </c>
      <c r="D2948" t="s">
        <v>286</v>
      </c>
      <c r="E2948" s="35">
        <v>1.4990000000000001</v>
      </c>
      <c r="F2948" s="35">
        <v>1.998</v>
      </c>
      <c r="G2948" s="35">
        <v>1500</v>
      </c>
    </row>
    <row r="2949" spans="1:7" x14ac:dyDescent="0.25">
      <c r="A2949">
        <v>20220916</v>
      </c>
      <c r="B2949" t="s">
        <v>772</v>
      </c>
      <c r="C2949" t="s">
        <v>285</v>
      </c>
      <c r="D2949" t="s">
        <v>290</v>
      </c>
      <c r="E2949" s="35">
        <v>1.4990000000000001</v>
      </c>
      <c r="F2949" s="35">
        <v>1.998</v>
      </c>
      <c r="G2949" s="35">
        <v>1000</v>
      </c>
    </row>
    <row r="2950" spans="1:7" x14ac:dyDescent="0.25">
      <c r="A2950">
        <v>20220916</v>
      </c>
      <c r="B2950" t="s">
        <v>772</v>
      </c>
      <c r="C2950" t="s">
        <v>186</v>
      </c>
      <c r="D2950" t="s">
        <v>187</v>
      </c>
      <c r="E2950" s="35">
        <v>1.9990000000000001</v>
      </c>
      <c r="F2950" s="35">
        <v>2.9980000000000002</v>
      </c>
      <c r="G2950" s="35">
        <v>25500</v>
      </c>
    </row>
    <row r="2951" spans="1:7" x14ac:dyDescent="0.25">
      <c r="A2951">
        <v>20220916</v>
      </c>
      <c r="B2951" t="s">
        <v>772</v>
      </c>
      <c r="C2951" t="s">
        <v>186</v>
      </c>
      <c r="D2951" t="s">
        <v>214</v>
      </c>
      <c r="E2951" s="35">
        <v>1.9990000000000001</v>
      </c>
      <c r="F2951" s="35">
        <v>2.9980000000000002</v>
      </c>
      <c r="G2951" s="35">
        <v>23500</v>
      </c>
    </row>
    <row r="2952" spans="1:7" x14ac:dyDescent="0.25">
      <c r="A2952">
        <v>20220916</v>
      </c>
      <c r="B2952" t="s">
        <v>772</v>
      </c>
      <c r="C2952" t="s">
        <v>186</v>
      </c>
      <c r="D2952" t="s">
        <v>234</v>
      </c>
      <c r="E2952" s="35">
        <v>1.9990000000000001</v>
      </c>
      <c r="F2952" s="35">
        <v>2.9980000000000002</v>
      </c>
      <c r="G2952" s="35">
        <v>21000</v>
      </c>
    </row>
    <row r="2953" spans="1:7" x14ac:dyDescent="0.25">
      <c r="A2953">
        <v>20220916</v>
      </c>
      <c r="B2953" t="s">
        <v>772</v>
      </c>
      <c r="C2953" t="s">
        <v>186</v>
      </c>
      <c r="D2953" t="s">
        <v>243</v>
      </c>
      <c r="E2953" s="35">
        <v>1.9990000000000001</v>
      </c>
      <c r="F2953" s="35">
        <v>2.9980000000000002</v>
      </c>
      <c r="G2953" s="35">
        <v>19000</v>
      </c>
    </row>
    <row r="2954" spans="1:7" x14ac:dyDescent="0.25">
      <c r="A2954">
        <v>20220916</v>
      </c>
      <c r="B2954" t="s">
        <v>772</v>
      </c>
      <c r="C2954" t="s">
        <v>186</v>
      </c>
      <c r="D2954" t="s">
        <v>251</v>
      </c>
      <c r="E2954" s="35">
        <v>1.9990000000000001</v>
      </c>
      <c r="F2954" s="35">
        <v>2.9980000000000002</v>
      </c>
      <c r="G2954" s="35">
        <v>17500</v>
      </c>
    </row>
    <row r="2955" spans="1:7" x14ac:dyDescent="0.25">
      <c r="A2955">
        <v>20220916</v>
      </c>
      <c r="B2955" t="s">
        <v>772</v>
      </c>
      <c r="C2955" t="s">
        <v>186</v>
      </c>
      <c r="D2955" t="s">
        <v>259</v>
      </c>
      <c r="E2955" s="35">
        <v>1.9990000000000001</v>
      </c>
      <c r="F2955" s="35">
        <v>2.9980000000000002</v>
      </c>
      <c r="G2955" s="35">
        <v>15100</v>
      </c>
    </row>
    <row r="2956" spans="1:7" x14ac:dyDescent="0.25">
      <c r="A2956">
        <v>20220916</v>
      </c>
      <c r="B2956" t="s">
        <v>772</v>
      </c>
      <c r="C2956" t="s">
        <v>186</v>
      </c>
      <c r="D2956" t="s">
        <v>266</v>
      </c>
      <c r="E2956" s="35">
        <v>1.9990000000000001</v>
      </c>
      <c r="F2956" s="35">
        <v>2.9980000000000002</v>
      </c>
      <c r="G2956" s="35">
        <v>12100</v>
      </c>
    </row>
    <row r="2957" spans="1:7" x14ac:dyDescent="0.25">
      <c r="A2957">
        <v>20220916</v>
      </c>
      <c r="B2957" t="s">
        <v>772</v>
      </c>
      <c r="C2957" t="s">
        <v>186</v>
      </c>
      <c r="D2957" t="s">
        <v>274</v>
      </c>
      <c r="E2957" s="35">
        <v>1.9990000000000001</v>
      </c>
      <c r="F2957" s="35">
        <v>2.9980000000000002</v>
      </c>
      <c r="G2957" s="35">
        <v>8800</v>
      </c>
    </row>
    <row r="2958" spans="1:7" x14ac:dyDescent="0.25">
      <c r="A2958">
        <v>20220916</v>
      </c>
      <c r="B2958" t="s">
        <v>772</v>
      </c>
      <c r="C2958" t="s">
        <v>186</v>
      </c>
      <c r="D2958" t="s">
        <v>280</v>
      </c>
      <c r="E2958" s="35">
        <v>1.9990000000000001</v>
      </c>
      <c r="F2958" s="35">
        <v>2.9980000000000002</v>
      </c>
      <c r="G2958" s="35">
        <v>6900</v>
      </c>
    </row>
    <row r="2959" spans="1:7" x14ac:dyDescent="0.25">
      <c r="A2959">
        <v>20220916</v>
      </c>
      <c r="B2959" t="s">
        <v>772</v>
      </c>
      <c r="C2959" t="s">
        <v>186</v>
      </c>
      <c r="D2959" t="s">
        <v>286</v>
      </c>
      <c r="E2959" s="35">
        <v>1.9990000000000001</v>
      </c>
      <c r="F2959" s="35">
        <v>2.9980000000000002</v>
      </c>
      <c r="G2959" s="35">
        <v>3000</v>
      </c>
    </row>
    <row r="2960" spans="1:7" x14ac:dyDescent="0.25">
      <c r="A2960">
        <v>20220916</v>
      </c>
      <c r="B2960" t="s">
        <v>772</v>
      </c>
      <c r="C2960" t="s">
        <v>186</v>
      </c>
      <c r="D2960" t="s">
        <v>290</v>
      </c>
      <c r="E2960" s="35">
        <v>1.9990000000000001</v>
      </c>
      <c r="F2960" s="35">
        <v>2.9980000000000002</v>
      </c>
      <c r="G2960" s="35">
        <v>1600</v>
      </c>
    </row>
    <row r="2961" spans="1:7" x14ac:dyDescent="0.25">
      <c r="A2961">
        <v>20220916</v>
      </c>
      <c r="B2961" t="s">
        <v>772</v>
      </c>
      <c r="C2961" t="s">
        <v>213</v>
      </c>
      <c r="D2961" t="s">
        <v>187</v>
      </c>
      <c r="E2961" s="35">
        <v>1.9990000000000001</v>
      </c>
      <c r="F2961" s="35">
        <v>2.9980000000000002</v>
      </c>
      <c r="G2961" s="35">
        <v>23000</v>
      </c>
    </row>
    <row r="2962" spans="1:7" x14ac:dyDescent="0.25">
      <c r="A2962">
        <v>20220916</v>
      </c>
      <c r="B2962" t="s">
        <v>772</v>
      </c>
      <c r="C2962" t="s">
        <v>213</v>
      </c>
      <c r="D2962" t="s">
        <v>214</v>
      </c>
      <c r="E2962" s="35">
        <v>1.9990000000000001</v>
      </c>
      <c r="F2962" s="35">
        <v>2.9980000000000002</v>
      </c>
      <c r="G2962" s="35">
        <v>21000</v>
      </c>
    </row>
    <row r="2963" spans="1:7" x14ac:dyDescent="0.25">
      <c r="A2963">
        <v>20220916</v>
      </c>
      <c r="B2963" t="s">
        <v>772</v>
      </c>
      <c r="C2963" t="s">
        <v>213</v>
      </c>
      <c r="D2963" t="s">
        <v>234</v>
      </c>
      <c r="E2963" s="35">
        <v>1.9990000000000001</v>
      </c>
      <c r="F2963" s="35">
        <v>2.9980000000000002</v>
      </c>
      <c r="G2963" s="35">
        <v>19500</v>
      </c>
    </row>
    <row r="2964" spans="1:7" x14ac:dyDescent="0.25">
      <c r="A2964">
        <v>20220916</v>
      </c>
      <c r="B2964" t="s">
        <v>772</v>
      </c>
      <c r="C2964" t="s">
        <v>213</v>
      </c>
      <c r="D2964" t="s">
        <v>243</v>
      </c>
      <c r="E2964" s="35">
        <v>1.9990000000000001</v>
      </c>
      <c r="F2964" s="35">
        <v>2.9980000000000002</v>
      </c>
      <c r="G2964" s="35">
        <v>18000</v>
      </c>
    </row>
    <row r="2965" spans="1:7" x14ac:dyDescent="0.25">
      <c r="A2965">
        <v>20220916</v>
      </c>
      <c r="B2965" t="s">
        <v>772</v>
      </c>
      <c r="C2965" t="s">
        <v>213</v>
      </c>
      <c r="D2965" t="s">
        <v>251</v>
      </c>
      <c r="E2965" s="35">
        <v>1.9990000000000001</v>
      </c>
      <c r="F2965" s="35">
        <v>2.9980000000000002</v>
      </c>
      <c r="G2965" s="35">
        <v>16500</v>
      </c>
    </row>
    <row r="2966" spans="1:7" x14ac:dyDescent="0.25">
      <c r="A2966">
        <v>20220916</v>
      </c>
      <c r="B2966" t="s">
        <v>772</v>
      </c>
      <c r="C2966" t="s">
        <v>213</v>
      </c>
      <c r="D2966" t="s">
        <v>259</v>
      </c>
      <c r="E2966" s="35">
        <v>1.9990000000000001</v>
      </c>
      <c r="F2966" s="35">
        <v>2.9980000000000002</v>
      </c>
      <c r="G2966" s="35">
        <v>14100</v>
      </c>
    </row>
    <row r="2967" spans="1:7" x14ac:dyDescent="0.25">
      <c r="A2967">
        <v>20220916</v>
      </c>
      <c r="B2967" t="s">
        <v>772</v>
      </c>
      <c r="C2967" t="s">
        <v>213</v>
      </c>
      <c r="D2967" t="s">
        <v>266</v>
      </c>
      <c r="E2967" s="35">
        <v>1.9990000000000001</v>
      </c>
      <c r="F2967" s="35">
        <v>2.9980000000000002</v>
      </c>
      <c r="G2967" s="35">
        <v>11400</v>
      </c>
    </row>
    <row r="2968" spans="1:7" x14ac:dyDescent="0.25">
      <c r="A2968">
        <v>20220916</v>
      </c>
      <c r="B2968" t="s">
        <v>772</v>
      </c>
      <c r="C2968" t="s">
        <v>213</v>
      </c>
      <c r="D2968" t="s">
        <v>274</v>
      </c>
      <c r="E2968" s="35">
        <v>1.9990000000000001</v>
      </c>
      <c r="F2968" s="35">
        <v>2.9980000000000002</v>
      </c>
      <c r="G2968" s="35">
        <v>8400</v>
      </c>
    </row>
    <row r="2969" spans="1:7" x14ac:dyDescent="0.25">
      <c r="A2969">
        <v>20220916</v>
      </c>
      <c r="B2969" t="s">
        <v>772</v>
      </c>
      <c r="C2969" t="s">
        <v>213</v>
      </c>
      <c r="D2969" t="s">
        <v>280</v>
      </c>
      <c r="E2969" s="35">
        <v>1.9990000000000001</v>
      </c>
      <c r="F2969" s="35">
        <v>2.9980000000000002</v>
      </c>
      <c r="G2969" s="35">
        <v>6400</v>
      </c>
    </row>
    <row r="2970" spans="1:7" x14ac:dyDescent="0.25">
      <c r="A2970">
        <v>20220916</v>
      </c>
      <c r="B2970" t="s">
        <v>772</v>
      </c>
      <c r="C2970" t="s">
        <v>213</v>
      </c>
      <c r="D2970" t="s">
        <v>286</v>
      </c>
      <c r="E2970" s="35">
        <v>1.9990000000000001</v>
      </c>
      <c r="F2970" s="35">
        <v>2.9980000000000002</v>
      </c>
      <c r="G2970" s="35">
        <v>2900</v>
      </c>
    </row>
    <row r="2971" spans="1:7" x14ac:dyDescent="0.25">
      <c r="A2971">
        <v>20220916</v>
      </c>
      <c r="B2971" t="s">
        <v>772</v>
      </c>
      <c r="C2971" t="s">
        <v>213</v>
      </c>
      <c r="D2971" t="s">
        <v>290</v>
      </c>
      <c r="E2971" s="35">
        <v>1.9990000000000001</v>
      </c>
      <c r="F2971" s="35">
        <v>2.9980000000000002</v>
      </c>
      <c r="G2971" s="35">
        <v>1500</v>
      </c>
    </row>
    <row r="2972" spans="1:7" x14ac:dyDescent="0.25">
      <c r="A2972">
        <v>20220916</v>
      </c>
      <c r="B2972" t="s">
        <v>772</v>
      </c>
      <c r="C2972" t="s">
        <v>233</v>
      </c>
      <c r="D2972" t="s">
        <v>187</v>
      </c>
      <c r="E2972" s="35">
        <v>1.9990000000000001</v>
      </c>
      <c r="F2972" s="35">
        <v>2.9980000000000002</v>
      </c>
      <c r="G2972" s="35">
        <v>20500</v>
      </c>
    </row>
    <row r="2973" spans="1:7" x14ac:dyDescent="0.25">
      <c r="A2973">
        <v>20220916</v>
      </c>
      <c r="B2973" t="s">
        <v>772</v>
      </c>
      <c r="C2973" t="s">
        <v>233</v>
      </c>
      <c r="D2973" t="s">
        <v>214</v>
      </c>
      <c r="E2973" s="35">
        <v>1.9990000000000001</v>
      </c>
      <c r="F2973" s="35">
        <v>2.9980000000000002</v>
      </c>
      <c r="G2973" s="35">
        <v>19000</v>
      </c>
    </row>
    <row r="2974" spans="1:7" x14ac:dyDescent="0.25">
      <c r="A2974">
        <v>20220916</v>
      </c>
      <c r="B2974" t="s">
        <v>772</v>
      </c>
      <c r="C2974" t="s">
        <v>233</v>
      </c>
      <c r="D2974" t="s">
        <v>234</v>
      </c>
      <c r="E2974" s="35">
        <v>1.9990000000000001</v>
      </c>
      <c r="F2974" s="35">
        <v>2.9980000000000002</v>
      </c>
      <c r="G2974" s="35">
        <v>18000</v>
      </c>
    </row>
    <row r="2975" spans="1:7" x14ac:dyDescent="0.25">
      <c r="A2975">
        <v>20220916</v>
      </c>
      <c r="B2975" t="s">
        <v>772</v>
      </c>
      <c r="C2975" t="s">
        <v>233</v>
      </c>
      <c r="D2975" t="s">
        <v>243</v>
      </c>
      <c r="E2975" s="35">
        <v>1.9990000000000001</v>
      </c>
      <c r="F2975" s="35">
        <v>2.9980000000000002</v>
      </c>
      <c r="G2975" s="35">
        <v>17000</v>
      </c>
    </row>
    <row r="2976" spans="1:7" x14ac:dyDescent="0.25">
      <c r="A2976">
        <v>20220916</v>
      </c>
      <c r="B2976" t="s">
        <v>772</v>
      </c>
      <c r="C2976" t="s">
        <v>233</v>
      </c>
      <c r="D2976" t="s">
        <v>251</v>
      </c>
      <c r="E2976" s="35">
        <v>1.9990000000000001</v>
      </c>
      <c r="F2976" s="35">
        <v>2.9980000000000002</v>
      </c>
      <c r="G2976" s="35">
        <v>15500</v>
      </c>
    </row>
    <row r="2977" spans="1:7" x14ac:dyDescent="0.25">
      <c r="A2977">
        <v>20220916</v>
      </c>
      <c r="B2977" t="s">
        <v>772</v>
      </c>
      <c r="C2977" t="s">
        <v>233</v>
      </c>
      <c r="D2977" t="s">
        <v>259</v>
      </c>
      <c r="E2977" s="35">
        <v>1.9990000000000001</v>
      </c>
      <c r="F2977" s="35">
        <v>2.9980000000000002</v>
      </c>
      <c r="G2977" s="35">
        <v>13200</v>
      </c>
    </row>
    <row r="2978" spans="1:7" x14ac:dyDescent="0.25">
      <c r="A2978">
        <v>20220916</v>
      </c>
      <c r="B2978" t="s">
        <v>772</v>
      </c>
      <c r="C2978" t="s">
        <v>233</v>
      </c>
      <c r="D2978" t="s">
        <v>266</v>
      </c>
      <c r="E2978" s="35">
        <v>1.9990000000000001</v>
      </c>
      <c r="F2978" s="35">
        <v>2.9980000000000002</v>
      </c>
      <c r="G2978" s="35">
        <v>10800</v>
      </c>
    </row>
    <row r="2979" spans="1:7" x14ac:dyDescent="0.25">
      <c r="A2979">
        <v>20220916</v>
      </c>
      <c r="B2979" t="s">
        <v>772</v>
      </c>
      <c r="C2979" t="s">
        <v>233</v>
      </c>
      <c r="D2979" t="s">
        <v>274</v>
      </c>
      <c r="E2979" s="35">
        <v>1.9990000000000001</v>
      </c>
      <c r="F2979" s="35">
        <v>2.9980000000000002</v>
      </c>
      <c r="G2979" s="35">
        <v>8000</v>
      </c>
    </row>
    <row r="2980" spans="1:7" x14ac:dyDescent="0.25">
      <c r="A2980">
        <v>20220916</v>
      </c>
      <c r="B2980" t="s">
        <v>772</v>
      </c>
      <c r="C2980" t="s">
        <v>233</v>
      </c>
      <c r="D2980" t="s">
        <v>280</v>
      </c>
      <c r="E2980" s="35">
        <v>1.9990000000000001</v>
      </c>
      <c r="F2980" s="35">
        <v>2.9980000000000002</v>
      </c>
      <c r="G2980" s="35">
        <v>5900</v>
      </c>
    </row>
    <row r="2981" spans="1:7" x14ac:dyDescent="0.25">
      <c r="A2981">
        <v>20220916</v>
      </c>
      <c r="B2981" t="s">
        <v>772</v>
      </c>
      <c r="C2981" t="s">
        <v>233</v>
      </c>
      <c r="D2981" t="s">
        <v>286</v>
      </c>
      <c r="E2981" s="35">
        <v>1.9990000000000001</v>
      </c>
      <c r="F2981" s="35">
        <v>2.9980000000000002</v>
      </c>
      <c r="G2981" s="35">
        <v>2800</v>
      </c>
    </row>
    <row r="2982" spans="1:7" x14ac:dyDescent="0.25">
      <c r="A2982">
        <v>20220916</v>
      </c>
      <c r="B2982" t="s">
        <v>772</v>
      </c>
      <c r="C2982" t="s">
        <v>233</v>
      </c>
      <c r="D2982" t="s">
        <v>290</v>
      </c>
      <c r="E2982" s="35">
        <v>1.9990000000000001</v>
      </c>
      <c r="F2982" s="35">
        <v>2.9980000000000002</v>
      </c>
      <c r="G2982" s="35">
        <v>1400</v>
      </c>
    </row>
    <row r="2983" spans="1:7" x14ac:dyDescent="0.25">
      <c r="A2983">
        <v>20220916</v>
      </c>
      <c r="B2983" t="s">
        <v>772</v>
      </c>
      <c r="C2983" t="s">
        <v>215</v>
      </c>
      <c r="D2983" t="s">
        <v>187</v>
      </c>
      <c r="E2983" s="35">
        <v>1.9990000000000001</v>
      </c>
      <c r="F2983" s="35">
        <v>2.9980000000000002</v>
      </c>
      <c r="G2983" s="35">
        <v>18500</v>
      </c>
    </row>
    <row r="2984" spans="1:7" x14ac:dyDescent="0.25">
      <c r="A2984">
        <v>20220916</v>
      </c>
      <c r="B2984" t="s">
        <v>772</v>
      </c>
      <c r="C2984" t="s">
        <v>215</v>
      </c>
      <c r="D2984" t="s">
        <v>214</v>
      </c>
      <c r="E2984" s="35">
        <v>1.9990000000000001</v>
      </c>
      <c r="F2984" s="35">
        <v>2.9980000000000002</v>
      </c>
      <c r="G2984" s="35">
        <v>17500</v>
      </c>
    </row>
    <row r="2985" spans="1:7" x14ac:dyDescent="0.25">
      <c r="A2985">
        <v>20220916</v>
      </c>
      <c r="B2985" t="s">
        <v>772</v>
      </c>
      <c r="C2985" t="s">
        <v>215</v>
      </c>
      <c r="D2985" t="s">
        <v>234</v>
      </c>
      <c r="E2985" s="35">
        <v>1.9990000000000001</v>
      </c>
      <c r="F2985" s="35">
        <v>2.9980000000000002</v>
      </c>
      <c r="G2985" s="35">
        <v>16500</v>
      </c>
    </row>
    <row r="2986" spans="1:7" x14ac:dyDescent="0.25">
      <c r="A2986">
        <v>20220916</v>
      </c>
      <c r="B2986" t="s">
        <v>772</v>
      </c>
      <c r="C2986" t="s">
        <v>215</v>
      </c>
      <c r="D2986" t="s">
        <v>243</v>
      </c>
      <c r="E2986" s="35">
        <v>1.9990000000000001</v>
      </c>
      <c r="F2986" s="35">
        <v>2.9980000000000002</v>
      </c>
      <c r="G2986" s="35">
        <v>15500</v>
      </c>
    </row>
    <row r="2987" spans="1:7" x14ac:dyDescent="0.25">
      <c r="A2987">
        <v>20220916</v>
      </c>
      <c r="B2987" t="s">
        <v>772</v>
      </c>
      <c r="C2987" t="s">
        <v>215</v>
      </c>
      <c r="D2987" t="s">
        <v>251</v>
      </c>
      <c r="E2987" s="35">
        <v>1.9990000000000001</v>
      </c>
      <c r="F2987" s="35">
        <v>2.9980000000000002</v>
      </c>
      <c r="G2987" s="35">
        <v>14500</v>
      </c>
    </row>
    <row r="2988" spans="1:7" x14ac:dyDescent="0.25">
      <c r="A2988">
        <v>20220916</v>
      </c>
      <c r="B2988" t="s">
        <v>772</v>
      </c>
      <c r="C2988" t="s">
        <v>215</v>
      </c>
      <c r="D2988" t="s">
        <v>259</v>
      </c>
      <c r="E2988" s="35">
        <v>1.9990000000000001</v>
      </c>
      <c r="F2988" s="35">
        <v>2.9980000000000002</v>
      </c>
      <c r="G2988" s="35">
        <v>12200</v>
      </c>
    </row>
    <row r="2989" spans="1:7" x14ac:dyDescent="0.25">
      <c r="A2989">
        <v>20220916</v>
      </c>
      <c r="B2989" t="s">
        <v>772</v>
      </c>
      <c r="C2989" t="s">
        <v>215</v>
      </c>
      <c r="D2989" t="s">
        <v>266</v>
      </c>
      <c r="E2989" s="35">
        <v>1.9990000000000001</v>
      </c>
      <c r="F2989" s="35">
        <v>2.9980000000000002</v>
      </c>
      <c r="G2989" s="35">
        <v>10300</v>
      </c>
    </row>
    <row r="2990" spans="1:7" x14ac:dyDescent="0.25">
      <c r="A2990">
        <v>20220916</v>
      </c>
      <c r="B2990" t="s">
        <v>772</v>
      </c>
      <c r="C2990" t="s">
        <v>215</v>
      </c>
      <c r="D2990" t="s">
        <v>274</v>
      </c>
      <c r="E2990" s="35">
        <v>1.9990000000000001</v>
      </c>
      <c r="F2990" s="35">
        <v>2.9980000000000002</v>
      </c>
      <c r="G2990" s="35">
        <v>7500</v>
      </c>
    </row>
    <row r="2991" spans="1:7" x14ac:dyDescent="0.25">
      <c r="A2991">
        <v>20220916</v>
      </c>
      <c r="B2991" t="s">
        <v>772</v>
      </c>
      <c r="C2991" t="s">
        <v>215</v>
      </c>
      <c r="D2991" t="s">
        <v>280</v>
      </c>
      <c r="E2991" s="35">
        <v>1.9990000000000001</v>
      </c>
      <c r="F2991" s="35">
        <v>2.9980000000000002</v>
      </c>
      <c r="G2991" s="35">
        <v>5500</v>
      </c>
    </row>
    <row r="2992" spans="1:7" x14ac:dyDescent="0.25">
      <c r="A2992">
        <v>20220916</v>
      </c>
      <c r="B2992" t="s">
        <v>772</v>
      </c>
      <c r="C2992" t="s">
        <v>215</v>
      </c>
      <c r="D2992" t="s">
        <v>286</v>
      </c>
      <c r="E2992" s="35">
        <v>1.9990000000000001</v>
      </c>
      <c r="F2992" s="35">
        <v>2.9980000000000002</v>
      </c>
      <c r="G2992" s="35">
        <v>2700</v>
      </c>
    </row>
    <row r="2993" spans="1:7" x14ac:dyDescent="0.25">
      <c r="A2993">
        <v>20220916</v>
      </c>
      <c r="B2993" t="s">
        <v>772</v>
      </c>
      <c r="C2993" t="s">
        <v>215</v>
      </c>
      <c r="D2993" t="s">
        <v>290</v>
      </c>
      <c r="E2993" s="35">
        <v>1.9990000000000001</v>
      </c>
      <c r="F2993" s="35">
        <v>2.9980000000000002</v>
      </c>
      <c r="G2993" s="35">
        <v>1300</v>
      </c>
    </row>
    <row r="2994" spans="1:7" x14ac:dyDescent="0.25">
      <c r="A2994">
        <v>20220916</v>
      </c>
      <c r="B2994" t="s">
        <v>772</v>
      </c>
      <c r="C2994" t="s">
        <v>250</v>
      </c>
      <c r="D2994" t="s">
        <v>187</v>
      </c>
      <c r="E2994" s="35">
        <v>1.9990000000000001</v>
      </c>
      <c r="F2994" s="35">
        <v>2.9980000000000002</v>
      </c>
      <c r="G2994" s="35">
        <v>15000</v>
      </c>
    </row>
    <row r="2995" spans="1:7" x14ac:dyDescent="0.25">
      <c r="A2995">
        <v>20220916</v>
      </c>
      <c r="B2995" t="s">
        <v>772</v>
      </c>
      <c r="C2995" t="s">
        <v>250</v>
      </c>
      <c r="D2995" t="s">
        <v>214</v>
      </c>
      <c r="E2995" s="35">
        <v>1.9990000000000001</v>
      </c>
      <c r="F2995" s="35">
        <v>2.9980000000000002</v>
      </c>
      <c r="G2995" s="35">
        <v>14000</v>
      </c>
    </row>
    <row r="2996" spans="1:7" x14ac:dyDescent="0.25">
      <c r="A2996">
        <v>20220916</v>
      </c>
      <c r="B2996" t="s">
        <v>772</v>
      </c>
      <c r="C2996" t="s">
        <v>250</v>
      </c>
      <c r="D2996" t="s">
        <v>234</v>
      </c>
      <c r="E2996" s="35">
        <v>1.9990000000000001</v>
      </c>
      <c r="F2996" s="35">
        <v>2.9980000000000002</v>
      </c>
      <c r="G2996" s="35">
        <v>13500</v>
      </c>
    </row>
    <row r="2997" spans="1:7" x14ac:dyDescent="0.25">
      <c r="A2997">
        <v>20220916</v>
      </c>
      <c r="B2997" t="s">
        <v>772</v>
      </c>
      <c r="C2997" t="s">
        <v>250</v>
      </c>
      <c r="D2997" t="s">
        <v>243</v>
      </c>
      <c r="E2997" s="35">
        <v>1.9990000000000001</v>
      </c>
      <c r="F2997" s="35">
        <v>2.9980000000000002</v>
      </c>
      <c r="G2997" s="35">
        <v>13000</v>
      </c>
    </row>
    <row r="2998" spans="1:7" x14ac:dyDescent="0.25">
      <c r="A2998">
        <v>20220916</v>
      </c>
      <c r="B2998" t="s">
        <v>772</v>
      </c>
      <c r="C2998" t="s">
        <v>250</v>
      </c>
      <c r="D2998" t="s">
        <v>251</v>
      </c>
      <c r="E2998" s="35">
        <v>1.9990000000000001</v>
      </c>
      <c r="F2998" s="35">
        <v>2.9980000000000002</v>
      </c>
      <c r="G2998" s="35">
        <v>12000</v>
      </c>
    </row>
    <row r="2999" spans="1:7" x14ac:dyDescent="0.25">
      <c r="A2999">
        <v>20220916</v>
      </c>
      <c r="B2999" t="s">
        <v>772</v>
      </c>
      <c r="C2999" t="s">
        <v>250</v>
      </c>
      <c r="D2999" t="s">
        <v>259</v>
      </c>
      <c r="E2999" s="35">
        <v>1.9990000000000001</v>
      </c>
      <c r="F2999" s="35">
        <v>2.9980000000000002</v>
      </c>
      <c r="G2999" s="35">
        <v>11100</v>
      </c>
    </row>
    <row r="3000" spans="1:7" x14ac:dyDescent="0.25">
      <c r="A3000">
        <v>20220916</v>
      </c>
      <c r="B3000" t="s">
        <v>772</v>
      </c>
      <c r="C3000" t="s">
        <v>250</v>
      </c>
      <c r="D3000" t="s">
        <v>266</v>
      </c>
      <c r="E3000" s="35">
        <v>1.9990000000000001</v>
      </c>
      <c r="F3000" s="35">
        <v>2.9980000000000002</v>
      </c>
      <c r="G3000" s="35">
        <v>9600</v>
      </c>
    </row>
    <row r="3001" spans="1:7" x14ac:dyDescent="0.25">
      <c r="A3001">
        <v>20220916</v>
      </c>
      <c r="B3001" t="s">
        <v>772</v>
      </c>
      <c r="C3001" t="s">
        <v>250</v>
      </c>
      <c r="D3001" t="s">
        <v>274</v>
      </c>
      <c r="E3001" s="35">
        <v>1.9990000000000001</v>
      </c>
      <c r="F3001" s="35">
        <v>2.9980000000000002</v>
      </c>
      <c r="G3001" s="35">
        <v>6700</v>
      </c>
    </row>
    <row r="3002" spans="1:7" x14ac:dyDescent="0.25">
      <c r="A3002">
        <v>20220916</v>
      </c>
      <c r="B3002" t="s">
        <v>772</v>
      </c>
      <c r="C3002" t="s">
        <v>250</v>
      </c>
      <c r="D3002" t="s">
        <v>280</v>
      </c>
      <c r="E3002" s="35">
        <v>1.9990000000000001</v>
      </c>
      <c r="F3002" s="35">
        <v>2.9980000000000002</v>
      </c>
      <c r="G3002" s="35">
        <v>5100</v>
      </c>
    </row>
    <row r="3003" spans="1:7" x14ac:dyDescent="0.25">
      <c r="A3003">
        <v>20220916</v>
      </c>
      <c r="B3003" t="s">
        <v>772</v>
      </c>
      <c r="C3003" t="s">
        <v>250</v>
      </c>
      <c r="D3003" t="s">
        <v>286</v>
      </c>
      <c r="E3003" s="35">
        <v>1.9990000000000001</v>
      </c>
      <c r="F3003" s="35">
        <v>2.9980000000000002</v>
      </c>
      <c r="G3003" s="35">
        <v>2500</v>
      </c>
    </row>
    <row r="3004" spans="1:7" x14ac:dyDescent="0.25">
      <c r="A3004">
        <v>20220916</v>
      </c>
      <c r="B3004" t="s">
        <v>772</v>
      </c>
      <c r="C3004" t="s">
        <v>250</v>
      </c>
      <c r="D3004" t="s">
        <v>290</v>
      </c>
      <c r="E3004" s="35">
        <v>1.9990000000000001</v>
      </c>
      <c r="F3004" s="35">
        <v>2.9980000000000002</v>
      </c>
      <c r="G3004" s="35">
        <v>1200</v>
      </c>
    </row>
    <row r="3005" spans="1:7" x14ac:dyDescent="0.25">
      <c r="A3005">
        <v>20220916</v>
      </c>
      <c r="B3005" t="s">
        <v>772</v>
      </c>
      <c r="C3005" t="s">
        <v>258</v>
      </c>
      <c r="D3005" t="s">
        <v>187</v>
      </c>
      <c r="E3005" s="35">
        <v>1.9990000000000001</v>
      </c>
      <c r="F3005" s="35">
        <v>2.9980000000000002</v>
      </c>
      <c r="G3005" s="35">
        <v>11800</v>
      </c>
    </row>
    <row r="3006" spans="1:7" x14ac:dyDescent="0.25">
      <c r="A3006">
        <v>20220916</v>
      </c>
      <c r="B3006" t="s">
        <v>772</v>
      </c>
      <c r="C3006" t="s">
        <v>258</v>
      </c>
      <c r="D3006" t="s">
        <v>214</v>
      </c>
      <c r="E3006" s="35">
        <v>1.9990000000000001</v>
      </c>
      <c r="F3006" s="35">
        <v>2.9980000000000002</v>
      </c>
      <c r="G3006" s="35">
        <v>11200</v>
      </c>
    </row>
    <row r="3007" spans="1:7" x14ac:dyDescent="0.25">
      <c r="A3007">
        <v>20220916</v>
      </c>
      <c r="B3007" t="s">
        <v>772</v>
      </c>
      <c r="C3007" t="s">
        <v>258</v>
      </c>
      <c r="D3007" t="s">
        <v>234</v>
      </c>
      <c r="E3007" s="35">
        <v>1.9990000000000001</v>
      </c>
      <c r="F3007" s="35">
        <v>2.9980000000000002</v>
      </c>
      <c r="G3007" s="35">
        <v>10700</v>
      </c>
    </row>
    <row r="3008" spans="1:7" x14ac:dyDescent="0.25">
      <c r="A3008">
        <v>20220916</v>
      </c>
      <c r="B3008" t="s">
        <v>772</v>
      </c>
      <c r="C3008" t="s">
        <v>258</v>
      </c>
      <c r="D3008" t="s">
        <v>243</v>
      </c>
      <c r="E3008" s="35">
        <v>1.9990000000000001</v>
      </c>
      <c r="F3008" s="35">
        <v>2.9980000000000002</v>
      </c>
      <c r="G3008" s="35">
        <v>10300</v>
      </c>
    </row>
    <row r="3009" spans="1:7" x14ac:dyDescent="0.25">
      <c r="A3009">
        <v>20220916</v>
      </c>
      <c r="B3009" t="s">
        <v>772</v>
      </c>
      <c r="C3009" t="s">
        <v>258</v>
      </c>
      <c r="D3009" t="s">
        <v>251</v>
      </c>
      <c r="E3009" s="35">
        <v>1.9990000000000001</v>
      </c>
      <c r="F3009" s="35">
        <v>2.9980000000000002</v>
      </c>
      <c r="G3009" s="35">
        <v>9700</v>
      </c>
    </row>
    <row r="3010" spans="1:7" x14ac:dyDescent="0.25">
      <c r="A3010">
        <v>20220916</v>
      </c>
      <c r="B3010" t="s">
        <v>772</v>
      </c>
      <c r="C3010" t="s">
        <v>258</v>
      </c>
      <c r="D3010" t="s">
        <v>259</v>
      </c>
      <c r="E3010" s="35">
        <v>1.9990000000000001</v>
      </c>
      <c r="F3010" s="35">
        <v>2.9980000000000002</v>
      </c>
      <c r="G3010" s="35">
        <v>9300</v>
      </c>
    </row>
    <row r="3011" spans="1:7" x14ac:dyDescent="0.25">
      <c r="A3011">
        <v>20220916</v>
      </c>
      <c r="B3011" t="s">
        <v>772</v>
      </c>
      <c r="C3011" t="s">
        <v>258</v>
      </c>
      <c r="D3011" t="s">
        <v>266</v>
      </c>
      <c r="E3011" s="35">
        <v>1.9990000000000001</v>
      </c>
      <c r="F3011" s="35">
        <v>2.9980000000000002</v>
      </c>
      <c r="G3011" s="35">
        <v>8900</v>
      </c>
    </row>
    <row r="3012" spans="1:7" x14ac:dyDescent="0.25">
      <c r="A3012">
        <v>20220916</v>
      </c>
      <c r="B3012" t="s">
        <v>772</v>
      </c>
      <c r="C3012" t="s">
        <v>258</v>
      </c>
      <c r="D3012" t="s">
        <v>274</v>
      </c>
      <c r="E3012" s="35">
        <v>1.9990000000000001</v>
      </c>
      <c r="F3012" s="35">
        <v>2.9980000000000002</v>
      </c>
      <c r="G3012" s="35">
        <v>6000</v>
      </c>
    </row>
    <row r="3013" spans="1:7" x14ac:dyDescent="0.25">
      <c r="A3013">
        <v>20220916</v>
      </c>
      <c r="B3013" t="s">
        <v>772</v>
      </c>
      <c r="C3013" t="s">
        <v>258</v>
      </c>
      <c r="D3013" t="s">
        <v>280</v>
      </c>
      <c r="E3013" s="35">
        <v>1.9990000000000001</v>
      </c>
      <c r="F3013" s="35">
        <v>2.9980000000000002</v>
      </c>
      <c r="G3013" s="35">
        <v>4800</v>
      </c>
    </row>
    <row r="3014" spans="1:7" x14ac:dyDescent="0.25">
      <c r="A3014">
        <v>20220916</v>
      </c>
      <c r="B3014" t="s">
        <v>772</v>
      </c>
      <c r="C3014" t="s">
        <v>258</v>
      </c>
      <c r="D3014" t="s">
        <v>286</v>
      </c>
      <c r="E3014" s="35">
        <v>1.9990000000000001</v>
      </c>
      <c r="F3014" s="35">
        <v>2.9980000000000002</v>
      </c>
      <c r="G3014" s="35">
        <v>2400</v>
      </c>
    </row>
    <row r="3015" spans="1:7" x14ac:dyDescent="0.25">
      <c r="A3015">
        <v>20220916</v>
      </c>
      <c r="B3015" t="s">
        <v>772</v>
      </c>
      <c r="C3015" t="s">
        <v>258</v>
      </c>
      <c r="D3015" t="s">
        <v>290</v>
      </c>
      <c r="E3015" s="35">
        <v>1.9990000000000001</v>
      </c>
      <c r="F3015" s="35">
        <v>2.9980000000000002</v>
      </c>
      <c r="G3015" s="35">
        <v>1200</v>
      </c>
    </row>
    <row r="3016" spans="1:7" x14ac:dyDescent="0.25">
      <c r="A3016">
        <v>20220916</v>
      </c>
      <c r="B3016" t="s">
        <v>772</v>
      </c>
      <c r="C3016" t="s">
        <v>265</v>
      </c>
      <c r="D3016" t="s">
        <v>187</v>
      </c>
      <c r="E3016" s="35">
        <v>1.9990000000000001</v>
      </c>
      <c r="F3016" s="35">
        <v>2.9980000000000002</v>
      </c>
      <c r="G3016" s="35">
        <v>9400</v>
      </c>
    </row>
    <row r="3017" spans="1:7" x14ac:dyDescent="0.25">
      <c r="A3017">
        <v>20220916</v>
      </c>
      <c r="B3017" t="s">
        <v>772</v>
      </c>
      <c r="C3017" t="s">
        <v>265</v>
      </c>
      <c r="D3017" t="s">
        <v>214</v>
      </c>
      <c r="E3017" s="35">
        <v>1.9990000000000001</v>
      </c>
      <c r="F3017" s="35">
        <v>2.9980000000000002</v>
      </c>
      <c r="G3017" s="35">
        <v>9000</v>
      </c>
    </row>
    <row r="3018" spans="1:7" x14ac:dyDescent="0.25">
      <c r="A3018">
        <v>20220916</v>
      </c>
      <c r="B3018" t="s">
        <v>772</v>
      </c>
      <c r="C3018" t="s">
        <v>265</v>
      </c>
      <c r="D3018" t="s">
        <v>234</v>
      </c>
      <c r="E3018" s="35">
        <v>1.9990000000000001</v>
      </c>
      <c r="F3018" s="35">
        <v>2.9980000000000002</v>
      </c>
      <c r="G3018" s="35">
        <v>8700</v>
      </c>
    </row>
    <row r="3019" spans="1:7" x14ac:dyDescent="0.25">
      <c r="A3019">
        <v>20220916</v>
      </c>
      <c r="B3019" t="s">
        <v>772</v>
      </c>
      <c r="C3019" t="s">
        <v>265</v>
      </c>
      <c r="D3019" t="s">
        <v>243</v>
      </c>
      <c r="E3019" s="35">
        <v>1.9990000000000001</v>
      </c>
      <c r="F3019" s="35">
        <v>2.9980000000000002</v>
      </c>
      <c r="G3019" s="35">
        <v>8300</v>
      </c>
    </row>
    <row r="3020" spans="1:7" x14ac:dyDescent="0.25">
      <c r="A3020">
        <v>20220916</v>
      </c>
      <c r="B3020" t="s">
        <v>772</v>
      </c>
      <c r="C3020" t="s">
        <v>265</v>
      </c>
      <c r="D3020" t="s">
        <v>251</v>
      </c>
      <c r="E3020" s="35">
        <v>1.9990000000000001</v>
      </c>
      <c r="F3020" s="35">
        <v>2.9980000000000002</v>
      </c>
      <c r="G3020" s="35">
        <v>8000</v>
      </c>
    </row>
    <row r="3021" spans="1:7" x14ac:dyDescent="0.25">
      <c r="A3021">
        <v>20220916</v>
      </c>
      <c r="B3021" t="s">
        <v>772</v>
      </c>
      <c r="C3021" t="s">
        <v>265</v>
      </c>
      <c r="D3021" t="s">
        <v>259</v>
      </c>
      <c r="E3021" s="35">
        <v>1.9990000000000001</v>
      </c>
      <c r="F3021" s="35">
        <v>2.9980000000000002</v>
      </c>
      <c r="G3021" s="35">
        <v>7700</v>
      </c>
    </row>
    <row r="3022" spans="1:7" x14ac:dyDescent="0.25">
      <c r="A3022">
        <v>20220916</v>
      </c>
      <c r="B3022" t="s">
        <v>772</v>
      </c>
      <c r="C3022" t="s">
        <v>265</v>
      </c>
      <c r="D3022" t="s">
        <v>266</v>
      </c>
      <c r="E3022" s="35">
        <v>1.9990000000000001</v>
      </c>
      <c r="F3022" s="35">
        <v>2.9980000000000002</v>
      </c>
      <c r="G3022" s="35">
        <v>7400</v>
      </c>
    </row>
    <row r="3023" spans="1:7" x14ac:dyDescent="0.25">
      <c r="A3023">
        <v>20220916</v>
      </c>
      <c r="B3023" t="s">
        <v>772</v>
      </c>
      <c r="C3023" t="s">
        <v>265</v>
      </c>
      <c r="D3023" t="s">
        <v>274</v>
      </c>
      <c r="E3023" s="35">
        <v>1.9990000000000001</v>
      </c>
      <c r="F3023" s="35">
        <v>2.9980000000000002</v>
      </c>
      <c r="G3023" s="35">
        <v>5400</v>
      </c>
    </row>
    <row r="3024" spans="1:7" x14ac:dyDescent="0.25">
      <c r="A3024">
        <v>20220916</v>
      </c>
      <c r="B3024" t="s">
        <v>772</v>
      </c>
      <c r="C3024" t="s">
        <v>265</v>
      </c>
      <c r="D3024" t="s">
        <v>280</v>
      </c>
      <c r="E3024" s="35">
        <v>1.9990000000000001</v>
      </c>
      <c r="F3024" s="35">
        <v>2.9980000000000002</v>
      </c>
      <c r="G3024" s="35">
        <v>4500</v>
      </c>
    </row>
    <row r="3025" spans="1:7" x14ac:dyDescent="0.25">
      <c r="A3025">
        <v>20220916</v>
      </c>
      <c r="B3025" t="s">
        <v>772</v>
      </c>
      <c r="C3025" t="s">
        <v>265</v>
      </c>
      <c r="D3025" t="s">
        <v>286</v>
      </c>
      <c r="E3025" s="35">
        <v>1.9990000000000001</v>
      </c>
      <c r="F3025" s="35">
        <v>2.9980000000000002</v>
      </c>
      <c r="G3025" s="35">
        <v>2200</v>
      </c>
    </row>
    <row r="3026" spans="1:7" x14ac:dyDescent="0.25">
      <c r="A3026">
        <v>20220916</v>
      </c>
      <c r="B3026" t="s">
        <v>772</v>
      </c>
      <c r="C3026" t="s">
        <v>265</v>
      </c>
      <c r="D3026" t="s">
        <v>290</v>
      </c>
      <c r="E3026" s="35">
        <v>1.9990000000000001</v>
      </c>
      <c r="F3026" s="35">
        <v>2.9980000000000002</v>
      </c>
      <c r="G3026" s="35">
        <v>1200</v>
      </c>
    </row>
    <row r="3027" spans="1:7" x14ac:dyDescent="0.25">
      <c r="A3027">
        <v>20220916</v>
      </c>
      <c r="B3027" t="s">
        <v>772</v>
      </c>
      <c r="C3027" t="s">
        <v>273</v>
      </c>
      <c r="D3027" t="s">
        <v>187</v>
      </c>
      <c r="E3027" s="35">
        <v>1.9990000000000001</v>
      </c>
      <c r="F3027" s="35">
        <v>2.9980000000000002</v>
      </c>
      <c r="G3027" s="35">
        <v>7600</v>
      </c>
    </row>
    <row r="3028" spans="1:7" x14ac:dyDescent="0.25">
      <c r="A3028">
        <v>20220916</v>
      </c>
      <c r="B3028" t="s">
        <v>772</v>
      </c>
      <c r="C3028" t="s">
        <v>273</v>
      </c>
      <c r="D3028" t="s">
        <v>214</v>
      </c>
      <c r="E3028" s="35">
        <v>1.9990000000000001</v>
      </c>
      <c r="F3028" s="35">
        <v>2.9980000000000002</v>
      </c>
      <c r="G3028" s="35">
        <v>7300</v>
      </c>
    </row>
    <row r="3029" spans="1:7" x14ac:dyDescent="0.25">
      <c r="A3029">
        <v>20220916</v>
      </c>
      <c r="B3029" t="s">
        <v>772</v>
      </c>
      <c r="C3029" t="s">
        <v>273</v>
      </c>
      <c r="D3029" t="s">
        <v>234</v>
      </c>
      <c r="E3029" s="35">
        <v>1.9990000000000001</v>
      </c>
      <c r="F3029" s="35">
        <v>2.9980000000000002</v>
      </c>
      <c r="G3029" s="35">
        <v>7100</v>
      </c>
    </row>
    <row r="3030" spans="1:7" x14ac:dyDescent="0.25">
      <c r="A3030">
        <v>20220916</v>
      </c>
      <c r="B3030" t="s">
        <v>772</v>
      </c>
      <c r="C3030" t="s">
        <v>273</v>
      </c>
      <c r="D3030" t="s">
        <v>243</v>
      </c>
      <c r="E3030" s="35">
        <v>1.9990000000000001</v>
      </c>
      <c r="F3030" s="35">
        <v>2.9980000000000002</v>
      </c>
      <c r="G3030" s="35">
        <v>6800</v>
      </c>
    </row>
    <row r="3031" spans="1:7" x14ac:dyDescent="0.25">
      <c r="A3031">
        <v>20220916</v>
      </c>
      <c r="B3031" t="s">
        <v>772</v>
      </c>
      <c r="C3031" t="s">
        <v>273</v>
      </c>
      <c r="D3031" t="s">
        <v>251</v>
      </c>
      <c r="E3031" s="35">
        <v>1.9990000000000001</v>
      </c>
      <c r="F3031" s="35">
        <v>2.9980000000000002</v>
      </c>
      <c r="G3031" s="35">
        <v>6600</v>
      </c>
    </row>
    <row r="3032" spans="1:7" x14ac:dyDescent="0.25">
      <c r="A3032">
        <v>20220916</v>
      </c>
      <c r="B3032" t="s">
        <v>772</v>
      </c>
      <c r="C3032" t="s">
        <v>273</v>
      </c>
      <c r="D3032" t="s">
        <v>259</v>
      </c>
      <c r="E3032" s="35">
        <v>1.9990000000000001</v>
      </c>
      <c r="F3032" s="35">
        <v>2.9980000000000002</v>
      </c>
      <c r="G3032" s="35">
        <v>6300</v>
      </c>
    </row>
    <row r="3033" spans="1:7" x14ac:dyDescent="0.25">
      <c r="A3033">
        <v>20220916</v>
      </c>
      <c r="B3033" t="s">
        <v>772</v>
      </c>
      <c r="C3033" t="s">
        <v>273</v>
      </c>
      <c r="D3033" t="s">
        <v>266</v>
      </c>
      <c r="E3033" s="35">
        <v>1.9990000000000001</v>
      </c>
      <c r="F3033" s="35">
        <v>2.9980000000000002</v>
      </c>
      <c r="G3033" s="35">
        <v>6000</v>
      </c>
    </row>
    <row r="3034" spans="1:7" x14ac:dyDescent="0.25">
      <c r="A3034">
        <v>20220916</v>
      </c>
      <c r="B3034" t="s">
        <v>772</v>
      </c>
      <c r="C3034" t="s">
        <v>273</v>
      </c>
      <c r="D3034" t="s">
        <v>274</v>
      </c>
      <c r="E3034" s="35">
        <v>1.9990000000000001</v>
      </c>
      <c r="F3034" s="35">
        <v>2.9980000000000002</v>
      </c>
      <c r="G3034" s="35">
        <v>4700</v>
      </c>
    </row>
    <row r="3035" spans="1:7" x14ac:dyDescent="0.25">
      <c r="A3035">
        <v>20220916</v>
      </c>
      <c r="B3035" t="s">
        <v>772</v>
      </c>
      <c r="C3035" t="s">
        <v>273</v>
      </c>
      <c r="D3035" t="s">
        <v>280</v>
      </c>
      <c r="E3035" s="35">
        <v>1.9990000000000001</v>
      </c>
      <c r="F3035" s="35">
        <v>2.9980000000000002</v>
      </c>
      <c r="G3035" s="35">
        <v>3900</v>
      </c>
    </row>
    <row r="3036" spans="1:7" x14ac:dyDescent="0.25">
      <c r="A3036">
        <v>20220916</v>
      </c>
      <c r="B3036" t="s">
        <v>772</v>
      </c>
      <c r="C3036" t="s">
        <v>273</v>
      </c>
      <c r="D3036" t="s">
        <v>286</v>
      </c>
      <c r="E3036" s="35">
        <v>1.9990000000000001</v>
      </c>
      <c r="F3036" s="35">
        <v>2.9980000000000002</v>
      </c>
      <c r="G3036" s="35">
        <v>2100</v>
      </c>
    </row>
    <row r="3037" spans="1:7" x14ac:dyDescent="0.25">
      <c r="A3037">
        <v>20220916</v>
      </c>
      <c r="B3037" t="s">
        <v>772</v>
      </c>
      <c r="C3037" t="s">
        <v>273</v>
      </c>
      <c r="D3037" t="s">
        <v>290</v>
      </c>
      <c r="E3037" s="35">
        <v>1.9990000000000001</v>
      </c>
      <c r="F3037" s="35">
        <v>2.9980000000000002</v>
      </c>
      <c r="G3037" s="35">
        <v>1100</v>
      </c>
    </row>
    <row r="3038" spans="1:7" x14ac:dyDescent="0.25">
      <c r="A3038">
        <v>20220916</v>
      </c>
      <c r="B3038" t="s">
        <v>772</v>
      </c>
      <c r="C3038" t="s">
        <v>279</v>
      </c>
      <c r="D3038" t="s">
        <v>187</v>
      </c>
      <c r="E3038" s="35">
        <v>1.9990000000000001</v>
      </c>
      <c r="F3038" s="35">
        <v>2.9980000000000002</v>
      </c>
      <c r="G3038" s="35">
        <v>6100</v>
      </c>
    </row>
    <row r="3039" spans="1:7" x14ac:dyDescent="0.25">
      <c r="A3039">
        <v>20220916</v>
      </c>
      <c r="B3039" t="s">
        <v>772</v>
      </c>
      <c r="C3039" t="s">
        <v>279</v>
      </c>
      <c r="D3039" t="s">
        <v>214</v>
      </c>
      <c r="E3039" s="35">
        <v>1.9990000000000001</v>
      </c>
      <c r="F3039" s="35">
        <v>2.9980000000000002</v>
      </c>
      <c r="G3039" s="35">
        <v>5800</v>
      </c>
    </row>
    <row r="3040" spans="1:7" x14ac:dyDescent="0.25">
      <c r="A3040">
        <v>20220916</v>
      </c>
      <c r="B3040" t="s">
        <v>772</v>
      </c>
      <c r="C3040" t="s">
        <v>279</v>
      </c>
      <c r="D3040" t="s">
        <v>234</v>
      </c>
      <c r="E3040" s="35">
        <v>1.9990000000000001</v>
      </c>
      <c r="F3040" s="35">
        <v>2.9980000000000002</v>
      </c>
      <c r="G3040" s="35">
        <v>5600</v>
      </c>
    </row>
    <row r="3041" spans="1:7" x14ac:dyDescent="0.25">
      <c r="A3041">
        <v>20220916</v>
      </c>
      <c r="B3041" t="s">
        <v>772</v>
      </c>
      <c r="C3041" t="s">
        <v>279</v>
      </c>
      <c r="D3041" t="s">
        <v>243</v>
      </c>
      <c r="E3041" s="35">
        <v>1.9990000000000001</v>
      </c>
      <c r="F3041" s="35">
        <v>2.9980000000000002</v>
      </c>
      <c r="G3041" s="35">
        <v>5400</v>
      </c>
    </row>
    <row r="3042" spans="1:7" x14ac:dyDescent="0.25">
      <c r="A3042">
        <v>20220916</v>
      </c>
      <c r="B3042" t="s">
        <v>772</v>
      </c>
      <c r="C3042" t="s">
        <v>279</v>
      </c>
      <c r="D3042" t="s">
        <v>251</v>
      </c>
      <c r="E3042" s="35">
        <v>1.9990000000000001</v>
      </c>
      <c r="F3042" s="35">
        <v>2.9980000000000002</v>
      </c>
      <c r="G3042" s="35">
        <v>5200</v>
      </c>
    </row>
    <row r="3043" spans="1:7" x14ac:dyDescent="0.25">
      <c r="A3043">
        <v>20220916</v>
      </c>
      <c r="B3043" t="s">
        <v>772</v>
      </c>
      <c r="C3043" t="s">
        <v>279</v>
      </c>
      <c r="D3043" t="s">
        <v>259</v>
      </c>
      <c r="E3043" s="35">
        <v>1.9990000000000001</v>
      </c>
      <c r="F3043" s="35">
        <v>2.9980000000000002</v>
      </c>
      <c r="G3043" s="35">
        <v>4900</v>
      </c>
    </row>
    <row r="3044" spans="1:7" x14ac:dyDescent="0.25">
      <c r="A3044">
        <v>20220916</v>
      </c>
      <c r="B3044" t="s">
        <v>772</v>
      </c>
      <c r="C3044" t="s">
        <v>279</v>
      </c>
      <c r="D3044" t="s">
        <v>266</v>
      </c>
      <c r="E3044" s="35">
        <v>1.9990000000000001</v>
      </c>
      <c r="F3044" s="35">
        <v>2.9980000000000002</v>
      </c>
      <c r="G3044" s="35">
        <v>4700</v>
      </c>
    </row>
    <row r="3045" spans="1:7" x14ac:dyDescent="0.25">
      <c r="A3045">
        <v>20220916</v>
      </c>
      <c r="B3045" t="s">
        <v>772</v>
      </c>
      <c r="C3045" t="s">
        <v>279</v>
      </c>
      <c r="D3045" t="s">
        <v>274</v>
      </c>
      <c r="E3045" s="35">
        <v>1.9990000000000001</v>
      </c>
      <c r="F3045" s="35">
        <v>2.9980000000000002</v>
      </c>
      <c r="G3045" s="35">
        <v>3900</v>
      </c>
    </row>
    <row r="3046" spans="1:7" x14ac:dyDescent="0.25">
      <c r="A3046">
        <v>20220916</v>
      </c>
      <c r="B3046" t="s">
        <v>772</v>
      </c>
      <c r="C3046" t="s">
        <v>279</v>
      </c>
      <c r="D3046" t="s">
        <v>280</v>
      </c>
      <c r="E3046" s="35">
        <v>1.9990000000000001</v>
      </c>
      <c r="F3046" s="35">
        <v>2.9980000000000002</v>
      </c>
      <c r="G3046" s="35">
        <v>3400</v>
      </c>
    </row>
    <row r="3047" spans="1:7" x14ac:dyDescent="0.25">
      <c r="A3047">
        <v>20220916</v>
      </c>
      <c r="B3047" t="s">
        <v>772</v>
      </c>
      <c r="C3047" t="s">
        <v>279</v>
      </c>
      <c r="D3047" t="s">
        <v>286</v>
      </c>
      <c r="E3047" s="35">
        <v>1.9990000000000001</v>
      </c>
      <c r="F3047" s="35">
        <v>2.9980000000000002</v>
      </c>
      <c r="G3047" s="35">
        <v>1900</v>
      </c>
    </row>
    <row r="3048" spans="1:7" x14ac:dyDescent="0.25">
      <c r="A3048">
        <v>20220916</v>
      </c>
      <c r="B3048" t="s">
        <v>772</v>
      </c>
      <c r="C3048" t="s">
        <v>279</v>
      </c>
      <c r="D3048" t="s">
        <v>290</v>
      </c>
      <c r="E3048" s="35">
        <v>1.9990000000000001</v>
      </c>
      <c r="F3048" s="35">
        <v>2.9980000000000002</v>
      </c>
      <c r="G3048" s="35">
        <v>1100</v>
      </c>
    </row>
    <row r="3049" spans="1:7" x14ac:dyDescent="0.25">
      <c r="A3049">
        <v>20220916</v>
      </c>
      <c r="B3049" t="s">
        <v>772</v>
      </c>
      <c r="C3049" t="s">
        <v>285</v>
      </c>
      <c r="D3049" t="s">
        <v>187</v>
      </c>
      <c r="E3049" s="35">
        <v>1.9990000000000001</v>
      </c>
      <c r="F3049" s="35">
        <v>2.9980000000000002</v>
      </c>
      <c r="G3049" s="35">
        <v>4800</v>
      </c>
    </row>
    <row r="3050" spans="1:7" x14ac:dyDescent="0.25">
      <c r="A3050">
        <v>20220916</v>
      </c>
      <c r="B3050" t="s">
        <v>772</v>
      </c>
      <c r="C3050" t="s">
        <v>285</v>
      </c>
      <c r="D3050" t="s">
        <v>214</v>
      </c>
      <c r="E3050" s="35">
        <v>1.9990000000000001</v>
      </c>
      <c r="F3050" s="35">
        <v>2.9980000000000002</v>
      </c>
      <c r="G3050" s="35">
        <v>4600</v>
      </c>
    </row>
    <row r="3051" spans="1:7" x14ac:dyDescent="0.25">
      <c r="A3051">
        <v>20220916</v>
      </c>
      <c r="B3051" t="s">
        <v>772</v>
      </c>
      <c r="C3051" t="s">
        <v>285</v>
      </c>
      <c r="D3051" t="s">
        <v>234</v>
      </c>
      <c r="E3051" s="35">
        <v>1.9990000000000001</v>
      </c>
      <c r="F3051" s="35">
        <v>2.9980000000000002</v>
      </c>
      <c r="G3051" s="35">
        <v>4500</v>
      </c>
    </row>
    <row r="3052" spans="1:7" x14ac:dyDescent="0.25">
      <c r="A3052">
        <v>20220916</v>
      </c>
      <c r="B3052" t="s">
        <v>772</v>
      </c>
      <c r="C3052" t="s">
        <v>285</v>
      </c>
      <c r="D3052" t="s">
        <v>243</v>
      </c>
      <c r="E3052" s="35">
        <v>1.9990000000000001</v>
      </c>
      <c r="F3052" s="35">
        <v>2.9980000000000002</v>
      </c>
      <c r="G3052" s="35">
        <v>4300</v>
      </c>
    </row>
    <row r="3053" spans="1:7" x14ac:dyDescent="0.25">
      <c r="A3053">
        <v>20220916</v>
      </c>
      <c r="B3053" t="s">
        <v>772</v>
      </c>
      <c r="C3053" t="s">
        <v>285</v>
      </c>
      <c r="D3053" t="s">
        <v>251</v>
      </c>
      <c r="E3053" s="35">
        <v>1.9990000000000001</v>
      </c>
      <c r="F3053" s="35">
        <v>2.9980000000000002</v>
      </c>
      <c r="G3053" s="35">
        <v>4100</v>
      </c>
    </row>
    <row r="3054" spans="1:7" x14ac:dyDescent="0.25">
      <c r="A3054">
        <v>20220916</v>
      </c>
      <c r="B3054" t="s">
        <v>772</v>
      </c>
      <c r="C3054" t="s">
        <v>285</v>
      </c>
      <c r="D3054" t="s">
        <v>259</v>
      </c>
      <c r="E3054" s="35">
        <v>1.9990000000000001</v>
      </c>
      <c r="F3054" s="35">
        <v>2.9980000000000002</v>
      </c>
      <c r="G3054" s="35">
        <v>3900</v>
      </c>
    </row>
    <row r="3055" spans="1:7" x14ac:dyDescent="0.25">
      <c r="A3055">
        <v>20220916</v>
      </c>
      <c r="B3055" t="s">
        <v>772</v>
      </c>
      <c r="C3055" t="s">
        <v>285</v>
      </c>
      <c r="D3055" t="s">
        <v>266</v>
      </c>
      <c r="E3055" s="35">
        <v>1.9990000000000001</v>
      </c>
      <c r="F3055" s="35">
        <v>2.9980000000000002</v>
      </c>
      <c r="G3055" s="35">
        <v>3700</v>
      </c>
    </row>
    <row r="3056" spans="1:7" x14ac:dyDescent="0.25">
      <c r="A3056">
        <v>20220916</v>
      </c>
      <c r="B3056" t="s">
        <v>772</v>
      </c>
      <c r="C3056" t="s">
        <v>285</v>
      </c>
      <c r="D3056" t="s">
        <v>274</v>
      </c>
      <c r="E3056" s="35">
        <v>1.9990000000000001</v>
      </c>
      <c r="F3056" s="35">
        <v>2.9980000000000002</v>
      </c>
      <c r="G3056" s="35">
        <v>3300</v>
      </c>
    </row>
    <row r="3057" spans="1:7" x14ac:dyDescent="0.25">
      <c r="A3057">
        <v>20220916</v>
      </c>
      <c r="B3057" t="s">
        <v>772</v>
      </c>
      <c r="C3057" t="s">
        <v>285</v>
      </c>
      <c r="D3057" t="s">
        <v>280</v>
      </c>
      <c r="E3057" s="35">
        <v>1.9990000000000001</v>
      </c>
      <c r="F3057" s="35">
        <v>2.9980000000000002</v>
      </c>
      <c r="G3057" s="35">
        <v>2800</v>
      </c>
    </row>
    <row r="3058" spans="1:7" x14ac:dyDescent="0.25">
      <c r="A3058">
        <v>20220916</v>
      </c>
      <c r="B3058" t="s">
        <v>772</v>
      </c>
      <c r="C3058" t="s">
        <v>285</v>
      </c>
      <c r="D3058" t="s">
        <v>286</v>
      </c>
      <c r="E3058" s="35">
        <v>1.9990000000000001</v>
      </c>
      <c r="F3058" s="35">
        <v>2.9980000000000002</v>
      </c>
      <c r="G3058" s="35">
        <v>1800</v>
      </c>
    </row>
    <row r="3059" spans="1:7" x14ac:dyDescent="0.25">
      <c r="A3059">
        <v>20220916</v>
      </c>
      <c r="B3059" t="s">
        <v>772</v>
      </c>
      <c r="C3059" t="s">
        <v>285</v>
      </c>
      <c r="D3059" t="s">
        <v>290</v>
      </c>
      <c r="E3059" s="35">
        <v>1.9990000000000001</v>
      </c>
      <c r="F3059" s="35">
        <v>2.9980000000000002</v>
      </c>
      <c r="G3059" s="35">
        <v>1000</v>
      </c>
    </row>
    <row r="3060" spans="1:7" x14ac:dyDescent="0.25">
      <c r="A3060">
        <v>20220916</v>
      </c>
      <c r="B3060" t="s">
        <v>772</v>
      </c>
      <c r="C3060" t="s">
        <v>186</v>
      </c>
      <c r="D3060" t="s">
        <v>187</v>
      </c>
      <c r="E3060" s="35">
        <v>2.9990000000000001</v>
      </c>
      <c r="F3060" s="35">
        <v>3.9980000000000002</v>
      </c>
      <c r="G3060" s="35">
        <v>46000</v>
      </c>
    </row>
    <row r="3061" spans="1:7" x14ac:dyDescent="0.25">
      <c r="A3061">
        <v>20220916</v>
      </c>
      <c r="B3061" t="s">
        <v>772</v>
      </c>
      <c r="C3061" t="s">
        <v>186</v>
      </c>
      <c r="D3061" t="s">
        <v>214</v>
      </c>
      <c r="E3061" s="35">
        <v>2.9990000000000001</v>
      </c>
      <c r="F3061" s="35">
        <v>3.9980000000000002</v>
      </c>
      <c r="G3061" s="35">
        <v>36500</v>
      </c>
    </row>
    <row r="3062" spans="1:7" x14ac:dyDescent="0.25">
      <c r="A3062">
        <v>20220916</v>
      </c>
      <c r="B3062" t="s">
        <v>772</v>
      </c>
      <c r="C3062" t="s">
        <v>186</v>
      </c>
      <c r="D3062" t="s">
        <v>234</v>
      </c>
      <c r="E3062" s="35">
        <v>2.9990000000000001</v>
      </c>
      <c r="F3062" s="35">
        <v>3.9980000000000002</v>
      </c>
      <c r="G3062" s="35">
        <v>33500</v>
      </c>
    </row>
    <row r="3063" spans="1:7" x14ac:dyDescent="0.25">
      <c r="A3063">
        <v>20220916</v>
      </c>
      <c r="B3063" t="s">
        <v>772</v>
      </c>
      <c r="C3063" t="s">
        <v>186</v>
      </c>
      <c r="D3063" t="s">
        <v>243</v>
      </c>
      <c r="E3063" s="35">
        <v>2.9990000000000001</v>
      </c>
      <c r="F3063" s="35">
        <v>3.9980000000000002</v>
      </c>
      <c r="G3063" s="35">
        <v>30500</v>
      </c>
    </row>
    <row r="3064" spans="1:7" x14ac:dyDescent="0.25">
      <c r="A3064">
        <v>20220916</v>
      </c>
      <c r="B3064" t="s">
        <v>772</v>
      </c>
      <c r="C3064" t="s">
        <v>186</v>
      </c>
      <c r="D3064" t="s">
        <v>251</v>
      </c>
      <c r="E3064" s="35">
        <v>2.9990000000000001</v>
      </c>
      <c r="F3064" s="35">
        <v>3.9980000000000002</v>
      </c>
      <c r="G3064" s="35">
        <v>27000</v>
      </c>
    </row>
    <row r="3065" spans="1:7" x14ac:dyDescent="0.25">
      <c r="A3065">
        <v>20220916</v>
      </c>
      <c r="B3065" t="s">
        <v>772</v>
      </c>
      <c r="C3065" t="s">
        <v>186</v>
      </c>
      <c r="D3065" t="s">
        <v>259</v>
      </c>
      <c r="E3065" s="35">
        <v>2.9990000000000001</v>
      </c>
      <c r="F3065" s="35">
        <v>3.9980000000000002</v>
      </c>
      <c r="G3065" s="35">
        <v>23000</v>
      </c>
    </row>
    <row r="3066" spans="1:7" x14ac:dyDescent="0.25">
      <c r="A3066">
        <v>20220916</v>
      </c>
      <c r="B3066" t="s">
        <v>772</v>
      </c>
      <c r="C3066" t="s">
        <v>186</v>
      </c>
      <c r="D3066" t="s">
        <v>266</v>
      </c>
      <c r="E3066" s="35">
        <v>2.9990000000000001</v>
      </c>
      <c r="F3066" s="35">
        <v>3.9980000000000002</v>
      </c>
      <c r="G3066" s="35">
        <v>17500</v>
      </c>
    </row>
    <row r="3067" spans="1:7" x14ac:dyDescent="0.25">
      <c r="A3067">
        <v>20220916</v>
      </c>
      <c r="B3067" t="s">
        <v>772</v>
      </c>
      <c r="C3067" t="s">
        <v>186</v>
      </c>
      <c r="D3067" t="s">
        <v>274</v>
      </c>
      <c r="E3067" s="35">
        <v>2.9990000000000001</v>
      </c>
      <c r="F3067" s="35">
        <v>3.9980000000000002</v>
      </c>
      <c r="G3067" s="35">
        <v>11800</v>
      </c>
    </row>
    <row r="3068" spans="1:7" x14ac:dyDescent="0.25">
      <c r="A3068">
        <v>20220916</v>
      </c>
      <c r="B3068" t="s">
        <v>772</v>
      </c>
      <c r="C3068" t="s">
        <v>186</v>
      </c>
      <c r="D3068" t="s">
        <v>280</v>
      </c>
      <c r="E3068" s="35">
        <v>2.9990000000000001</v>
      </c>
      <c r="F3068" s="35">
        <v>3.9980000000000002</v>
      </c>
      <c r="G3068" s="35">
        <v>8600</v>
      </c>
    </row>
    <row r="3069" spans="1:7" x14ac:dyDescent="0.25">
      <c r="A3069">
        <v>20220916</v>
      </c>
      <c r="B3069" t="s">
        <v>772</v>
      </c>
      <c r="C3069" t="s">
        <v>186</v>
      </c>
      <c r="D3069" t="s">
        <v>286</v>
      </c>
      <c r="E3069" s="35">
        <v>2.9990000000000001</v>
      </c>
      <c r="F3069" s="35">
        <v>3.9980000000000002</v>
      </c>
      <c r="G3069" s="35">
        <v>3600</v>
      </c>
    </row>
    <row r="3070" spans="1:7" x14ac:dyDescent="0.25">
      <c r="A3070">
        <v>20220916</v>
      </c>
      <c r="B3070" t="s">
        <v>772</v>
      </c>
      <c r="C3070" t="s">
        <v>186</v>
      </c>
      <c r="D3070" t="s">
        <v>290</v>
      </c>
      <c r="E3070" s="35">
        <v>2.9990000000000001</v>
      </c>
      <c r="F3070" s="35">
        <v>3.9980000000000002</v>
      </c>
      <c r="G3070" s="35">
        <v>1700</v>
      </c>
    </row>
    <row r="3071" spans="1:7" x14ac:dyDescent="0.25">
      <c r="A3071">
        <v>20220916</v>
      </c>
      <c r="B3071" t="s">
        <v>772</v>
      </c>
      <c r="C3071" t="s">
        <v>213</v>
      </c>
      <c r="D3071" t="s">
        <v>187</v>
      </c>
      <c r="E3071" s="35">
        <v>2.9990000000000001</v>
      </c>
      <c r="F3071" s="35">
        <v>3.9980000000000002</v>
      </c>
      <c r="G3071" s="35">
        <v>37500</v>
      </c>
    </row>
    <row r="3072" spans="1:7" x14ac:dyDescent="0.25">
      <c r="A3072">
        <v>20220916</v>
      </c>
      <c r="B3072" t="s">
        <v>772</v>
      </c>
      <c r="C3072" t="s">
        <v>213</v>
      </c>
      <c r="D3072" t="s">
        <v>214</v>
      </c>
      <c r="E3072" s="35">
        <v>2.9990000000000001</v>
      </c>
      <c r="F3072" s="35">
        <v>3.9980000000000002</v>
      </c>
      <c r="G3072" s="35">
        <v>33500</v>
      </c>
    </row>
    <row r="3073" spans="1:7" x14ac:dyDescent="0.25">
      <c r="A3073">
        <v>20220916</v>
      </c>
      <c r="B3073" t="s">
        <v>772</v>
      </c>
      <c r="C3073" t="s">
        <v>213</v>
      </c>
      <c r="D3073" t="s">
        <v>234</v>
      </c>
      <c r="E3073" s="35">
        <v>2.9990000000000001</v>
      </c>
      <c r="F3073" s="35">
        <v>3.9980000000000002</v>
      </c>
      <c r="G3073" s="35">
        <v>30500</v>
      </c>
    </row>
    <row r="3074" spans="1:7" x14ac:dyDescent="0.25">
      <c r="A3074">
        <v>20220916</v>
      </c>
      <c r="B3074" t="s">
        <v>772</v>
      </c>
      <c r="C3074" t="s">
        <v>213</v>
      </c>
      <c r="D3074" t="s">
        <v>243</v>
      </c>
      <c r="E3074" s="35">
        <v>2.9990000000000001</v>
      </c>
      <c r="F3074" s="35">
        <v>3.9980000000000002</v>
      </c>
      <c r="G3074" s="35">
        <v>28000</v>
      </c>
    </row>
    <row r="3075" spans="1:7" x14ac:dyDescent="0.25">
      <c r="A3075">
        <v>20220916</v>
      </c>
      <c r="B3075" t="s">
        <v>772</v>
      </c>
      <c r="C3075" t="s">
        <v>213</v>
      </c>
      <c r="D3075" t="s">
        <v>251</v>
      </c>
      <c r="E3075" s="35">
        <v>2.9990000000000001</v>
      </c>
      <c r="F3075" s="35">
        <v>3.9980000000000002</v>
      </c>
      <c r="G3075" s="35">
        <v>24500</v>
      </c>
    </row>
    <row r="3076" spans="1:7" x14ac:dyDescent="0.25">
      <c r="A3076">
        <v>20220916</v>
      </c>
      <c r="B3076" t="s">
        <v>772</v>
      </c>
      <c r="C3076" t="s">
        <v>213</v>
      </c>
      <c r="D3076" t="s">
        <v>259</v>
      </c>
      <c r="E3076" s="35">
        <v>2.9990000000000001</v>
      </c>
      <c r="F3076" s="35">
        <v>3.9980000000000002</v>
      </c>
      <c r="G3076" s="35">
        <v>21500</v>
      </c>
    </row>
    <row r="3077" spans="1:7" x14ac:dyDescent="0.25">
      <c r="A3077">
        <v>20220916</v>
      </c>
      <c r="B3077" t="s">
        <v>772</v>
      </c>
      <c r="C3077" t="s">
        <v>213</v>
      </c>
      <c r="D3077" t="s">
        <v>266</v>
      </c>
      <c r="E3077" s="35">
        <v>2.9990000000000001</v>
      </c>
      <c r="F3077" s="35">
        <v>3.9980000000000002</v>
      </c>
      <c r="G3077" s="35">
        <v>16500</v>
      </c>
    </row>
    <row r="3078" spans="1:7" x14ac:dyDescent="0.25">
      <c r="A3078">
        <v>20220916</v>
      </c>
      <c r="B3078" t="s">
        <v>772</v>
      </c>
      <c r="C3078" t="s">
        <v>213</v>
      </c>
      <c r="D3078" t="s">
        <v>274</v>
      </c>
      <c r="E3078" s="35">
        <v>2.9990000000000001</v>
      </c>
      <c r="F3078" s="35">
        <v>3.9980000000000002</v>
      </c>
      <c r="G3078" s="35">
        <v>10900</v>
      </c>
    </row>
    <row r="3079" spans="1:7" x14ac:dyDescent="0.25">
      <c r="A3079">
        <v>20220916</v>
      </c>
      <c r="B3079" t="s">
        <v>772</v>
      </c>
      <c r="C3079" t="s">
        <v>213</v>
      </c>
      <c r="D3079" t="s">
        <v>280</v>
      </c>
      <c r="E3079" s="35">
        <v>2.9990000000000001</v>
      </c>
      <c r="F3079" s="35">
        <v>3.9980000000000002</v>
      </c>
      <c r="G3079" s="35">
        <v>8000</v>
      </c>
    </row>
    <row r="3080" spans="1:7" x14ac:dyDescent="0.25">
      <c r="A3080">
        <v>20220916</v>
      </c>
      <c r="B3080" t="s">
        <v>772</v>
      </c>
      <c r="C3080" t="s">
        <v>213</v>
      </c>
      <c r="D3080" t="s">
        <v>286</v>
      </c>
      <c r="E3080" s="35">
        <v>2.9990000000000001</v>
      </c>
      <c r="F3080" s="35">
        <v>3.9980000000000002</v>
      </c>
      <c r="G3080" s="35">
        <v>3300</v>
      </c>
    </row>
    <row r="3081" spans="1:7" x14ac:dyDescent="0.25">
      <c r="A3081">
        <v>20220916</v>
      </c>
      <c r="B3081" t="s">
        <v>772</v>
      </c>
      <c r="C3081" t="s">
        <v>213</v>
      </c>
      <c r="D3081" t="s">
        <v>290</v>
      </c>
      <c r="E3081" s="35">
        <v>2.9990000000000001</v>
      </c>
      <c r="F3081" s="35">
        <v>3.9980000000000002</v>
      </c>
      <c r="G3081" s="35">
        <v>1600</v>
      </c>
    </row>
    <row r="3082" spans="1:7" x14ac:dyDescent="0.25">
      <c r="A3082">
        <v>20220916</v>
      </c>
      <c r="B3082" t="s">
        <v>772</v>
      </c>
      <c r="C3082" t="s">
        <v>233</v>
      </c>
      <c r="D3082" t="s">
        <v>187</v>
      </c>
      <c r="E3082" s="35">
        <v>2.9990000000000001</v>
      </c>
      <c r="F3082" s="35">
        <v>3.9980000000000002</v>
      </c>
      <c r="G3082" s="35">
        <v>33500</v>
      </c>
    </row>
    <row r="3083" spans="1:7" x14ac:dyDescent="0.25">
      <c r="A3083">
        <v>20220916</v>
      </c>
      <c r="B3083" t="s">
        <v>772</v>
      </c>
      <c r="C3083" t="s">
        <v>233</v>
      </c>
      <c r="D3083" t="s">
        <v>214</v>
      </c>
      <c r="E3083" s="35">
        <v>2.9990000000000001</v>
      </c>
      <c r="F3083" s="35">
        <v>3.9980000000000002</v>
      </c>
      <c r="G3083" s="35">
        <v>30500</v>
      </c>
    </row>
    <row r="3084" spans="1:7" x14ac:dyDescent="0.25">
      <c r="A3084">
        <v>20220916</v>
      </c>
      <c r="B3084" t="s">
        <v>772</v>
      </c>
      <c r="C3084" t="s">
        <v>233</v>
      </c>
      <c r="D3084" t="s">
        <v>234</v>
      </c>
      <c r="E3084" s="35">
        <v>2.9990000000000001</v>
      </c>
      <c r="F3084" s="35">
        <v>3.9980000000000002</v>
      </c>
      <c r="G3084" s="35">
        <v>28000</v>
      </c>
    </row>
    <row r="3085" spans="1:7" x14ac:dyDescent="0.25">
      <c r="A3085">
        <v>20220916</v>
      </c>
      <c r="B3085" t="s">
        <v>772</v>
      </c>
      <c r="C3085" t="s">
        <v>233</v>
      </c>
      <c r="D3085" t="s">
        <v>243</v>
      </c>
      <c r="E3085" s="35">
        <v>2.9990000000000001</v>
      </c>
      <c r="F3085" s="35">
        <v>3.9980000000000002</v>
      </c>
      <c r="G3085" s="35">
        <v>25000</v>
      </c>
    </row>
    <row r="3086" spans="1:7" x14ac:dyDescent="0.25">
      <c r="A3086">
        <v>20220916</v>
      </c>
      <c r="B3086" t="s">
        <v>772</v>
      </c>
      <c r="C3086" t="s">
        <v>233</v>
      </c>
      <c r="D3086" t="s">
        <v>251</v>
      </c>
      <c r="E3086" s="35">
        <v>2.9990000000000001</v>
      </c>
      <c r="F3086" s="35">
        <v>3.9980000000000002</v>
      </c>
      <c r="G3086" s="35">
        <v>22500</v>
      </c>
    </row>
    <row r="3087" spans="1:7" x14ac:dyDescent="0.25">
      <c r="A3087">
        <v>20220916</v>
      </c>
      <c r="B3087" t="s">
        <v>772</v>
      </c>
      <c r="C3087" t="s">
        <v>233</v>
      </c>
      <c r="D3087" t="s">
        <v>259</v>
      </c>
      <c r="E3087" s="35">
        <v>2.9990000000000001</v>
      </c>
      <c r="F3087" s="35">
        <v>3.9980000000000002</v>
      </c>
      <c r="G3087" s="35">
        <v>19500</v>
      </c>
    </row>
    <row r="3088" spans="1:7" x14ac:dyDescent="0.25">
      <c r="A3088">
        <v>20220916</v>
      </c>
      <c r="B3088" t="s">
        <v>772</v>
      </c>
      <c r="C3088" t="s">
        <v>233</v>
      </c>
      <c r="D3088" t="s">
        <v>266</v>
      </c>
      <c r="E3088" s="35">
        <v>2.9990000000000001</v>
      </c>
      <c r="F3088" s="35">
        <v>3.9980000000000002</v>
      </c>
      <c r="G3088" s="35">
        <v>15500</v>
      </c>
    </row>
    <row r="3089" spans="1:7" x14ac:dyDescent="0.25">
      <c r="A3089">
        <v>20220916</v>
      </c>
      <c r="B3089" t="s">
        <v>772</v>
      </c>
      <c r="C3089" t="s">
        <v>233</v>
      </c>
      <c r="D3089" t="s">
        <v>274</v>
      </c>
      <c r="E3089" s="35">
        <v>2.9990000000000001</v>
      </c>
      <c r="F3089" s="35">
        <v>3.9980000000000002</v>
      </c>
      <c r="G3089" s="35">
        <v>10100</v>
      </c>
    </row>
    <row r="3090" spans="1:7" x14ac:dyDescent="0.25">
      <c r="A3090">
        <v>20220916</v>
      </c>
      <c r="B3090" t="s">
        <v>772</v>
      </c>
      <c r="C3090" t="s">
        <v>233</v>
      </c>
      <c r="D3090" t="s">
        <v>280</v>
      </c>
      <c r="E3090" s="35">
        <v>2.9990000000000001</v>
      </c>
      <c r="F3090" s="35">
        <v>3.9980000000000002</v>
      </c>
      <c r="G3090" s="35">
        <v>7400</v>
      </c>
    </row>
    <row r="3091" spans="1:7" x14ac:dyDescent="0.25">
      <c r="A3091">
        <v>20220916</v>
      </c>
      <c r="B3091" t="s">
        <v>772</v>
      </c>
      <c r="C3091" t="s">
        <v>233</v>
      </c>
      <c r="D3091" t="s">
        <v>286</v>
      </c>
      <c r="E3091" s="35">
        <v>2.9990000000000001</v>
      </c>
      <c r="F3091" s="35">
        <v>3.9980000000000002</v>
      </c>
      <c r="G3091" s="35">
        <v>3000</v>
      </c>
    </row>
    <row r="3092" spans="1:7" x14ac:dyDescent="0.25">
      <c r="A3092">
        <v>20220916</v>
      </c>
      <c r="B3092" t="s">
        <v>772</v>
      </c>
      <c r="C3092" t="s">
        <v>233</v>
      </c>
      <c r="D3092" t="s">
        <v>290</v>
      </c>
      <c r="E3092" s="35">
        <v>2.9990000000000001</v>
      </c>
      <c r="F3092" s="35">
        <v>3.9980000000000002</v>
      </c>
      <c r="G3092" s="35">
        <v>1500</v>
      </c>
    </row>
    <row r="3093" spans="1:7" x14ac:dyDescent="0.25">
      <c r="A3093">
        <v>20220916</v>
      </c>
      <c r="B3093" t="s">
        <v>772</v>
      </c>
      <c r="C3093" t="s">
        <v>215</v>
      </c>
      <c r="D3093" t="s">
        <v>187</v>
      </c>
      <c r="E3093" s="35">
        <v>2.9990000000000001</v>
      </c>
      <c r="F3093" s="35">
        <v>3.9980000000000002</v>
      </c>
      <c r="G3093" s="35">
        <v>30000</v>
      </c>
    </row>
    <row r="3094" spans="1:7" x14ac:dyDescent="0.25">
      <c r="A3094">
        <v>20220916</v>
      </c>
      <c r="B3094" t="s">
        <v>772</v>
      </c>
      <c r="C3094" t="s">
        <v>215</v>
      </c>
      <c r="D3094" t="s">
        <v>214</v>
      </c>
      <c r="E3094" s="35">
        <v>2.9990000000000001</v>
      </c>
      <c r="F3094" s="35">
        <v>3.9980000000000002</v>
      </c>
      <c r="G3094" s="35">
        <v>27500</v>
      </c>
    </row>
    <row r="3095" spans="1:7" x14ac:dyDescent="0.25">
      <c r="A3095">
        <v>20220916</v>
      </c>
      <c r="B3095" t="s">
        <v>772</v>
      </c>
      <c r="C3095" t="s">
        <v>215</v>
      </c>
      <c r="D3095" t="s">
        <v>234</v>
      </c>
      <c r="E3095" s="35">
        <v>2.9990000000000001</v>
      </c>
      <c r="F3095" s="35">
        <v>3.9980000000000002</v>
      </c>
      <c r="G3095" s="35">
        <v>25000</v>
      </c>
    </row>
    <row r="3096" spans="1:7" x14ac:dyDescent="0.25">
      <c r="A3096">
        <v>20220916</v>
      </c>
      <c r="B3096" t="s">
        <v>772</v>
      </c>
      <c r="C3096" t="s">
        <v>215</v>
      </c>
      <c r="D3096" t="s">
        <v>243</v>
      </c>
      <c r="E3096" s="35">
        <v>2.9990000000000001</v>
      </c>
      <c r="F3096" s="35">
        <v>3.9980000000000002</v>
      </c>
      <c r="G3096" s="35">
        <v>22500</v>
      </c>
    </row>
    <row r="3097" spans="1:7" x14ac:dyDescent="0.25">
      <c r="A3097">
        <v>20220916</v>
      </c>
      <c r="B3097" t="s">
        <v>772</v>
      </c>
      <c r="C3097" t="s">
        <v>215</v>
      </c>
      <c r="D3097" t="s">
        <v>251</v>
      </c>
      <c r="E3097" s="35">
        <v>2.9990000000000001</v>
      </c>
      <c r="F3097" s="35">
        <v>3.9980000000000002</v>
      </c>
      <c r="G3097" s="35">
        <v>20500</v>
      </c>
    </row>
    <row r="3098" spans="1:7" x14ac:dyDescent="0.25">
      <c r="A3098">
        <v>20220916</v>
      </c>
      <c r="B3098" t="s">
        <v>772</v>
      </c>
      <c r="C3098" t="s">
        <v>215</v>
      </c>
      <c r="D3098" t="s">
        <v>259</v>
      </c>
      <c r="E3098" s="35">
        <v>2.9990000000000001</v>
      </c>
      <c r="F3098" s="35">
        <v>3.9980000000000002</v>
      </c>
      <c r="G3098" s="35">
        <v>18000</v>
      </c>
    </row>
    <row r="3099" spans="1:7" x14ac:dyDescent="0.25">
      <c r="A3099">
        <v>20220916</v>
      </c>
      <c r="B3099" t="s">
        <v>772</v>
      </c>
      <c r="C3099" t="s">
        <v>215</v>
      </c>
      <c r="D3099" t="s">
        <v>266</v>
      </c>
      <c r="E3099" s="35">
        <v>2.9990000000000001</v>
      </c>
      <c r="F3099" s="35">
        <v>3.9980000000000002</v>
      </c>
      <c r="G3099" s="35">
        <v>14500</v>
      </c>
    </row>
    <row r="3100" spans="1:7" x14ac:dyDescent="0.25">
      <c r="A3100">
        <v>20220916</v>
      </c>
      <c r="B3100" t="s">
        <v>772</v>
      </c>
      <c r="C3100" t="s">
        <v>215</v>
      </c>
      <c r="D3100" t="s">
        <v>274</v>
      </c>
      <c r="E3100" s="35">
        <v>2.9990000000000001</v>
      </c>
      <c r="F3100" s="35">
        <v>3.9980000000000002</v>
      </c>
      <c r="G3100" s="35">
        <v>9200</v>
      </c>
    </row>
    <row r="3101" spans="1:7" x14ac:dyDescent="0.25">
      <c r="A3101">
        <v>20220916</v>
      </c>
      <c r="B3101" t="s">
        <v>772</v>
      </c>
      <c r="C3101" t="s">
        <v>215</v>
      </c>
      <c r="D3101" t="s">
        <v>280</v>
      </c>
      <c r="E3101" s="35">
        <v>2.9990000000000001</v>
      </c>
      <c r="F3101" s="35">
        <v>3.9980000000000002</v>
      </c>
      <c r="G3101" s="35">
        <v>6700</v>
      </c>
    </row>
    <row r="3102" spans="1:7" x14ac:dyDescent="0.25">
      <c r="A3102">
        <v>20220916</v>
      </c>
      <c r="B3102" t="s">
        <v>772</v>
      </c>
      <c r="C3102" t="s">
        <v>215</v>
      </c>
      <c r="D3102" t="s">
        <v>286</v>
      </c>
      <c r="E3102" s="35">
        <v>2.9990000000000001</v>
      </c>
      <c r="F3102" s="35">
        <v>3.9980000000000002</v>
      </c>
      <c r="G3102" s="35">
        <v>2900</v>
      </c>
    </row>
    <row r="3103" spans="1:7" x14ac:dyDescent="0.25">
      <c r="A3103">
        <v>20220916</v>
      </c>
      <c r="B3103" t="s">
        <v>772</v>
      </c>
      <c r="C3103" t="s">
        <v>215</v>
      </c>
      <c r="D3103" t="s">
        <v>290</v>
      </c>
      <c r="E3103" s="35">
        <v>2.9990000000000001</v>
      </c>
      <c r="F3103" s="35">
        <v>3.9980000000000002</v>
      </c>
      <c r="G3103" s="35">
        <v>1500</v>
      </c>
    </row>
    <row r="3104" spans="1:7" x14ac:dyDescent="0.25">
      <c r="A3104">
        <v>20220916</v>
      </c>
      <c r="B3104" t="s">
        <v>772</v>
      </c>
      <c r="C3104" t="s">
        <v>250</v>
      </c>
      <c r="D3104" t="s">
        <v>187</v>
      </c>
      <c r="E3104" s="35">
        <v>2.9990000000000001</v>
      </c>
      <c r="F3104" s="35">
        <v>3.9980000000000002</v>
      </c>
      <c r="G3104" s="35">
        <v>24500</v>
      </c>
    </row>
    <row r="3105" spans="1:7" x14ac:dyDescent="0.25">
      <c r="A3105">
        <v>20220916</v>
      </c>
      <c r="B3105" t="s">
        <v>772</v>
      </c>
      <c r="C3105" t="s">
        <v>250</v>
      </c>
      <c r="D3105" t="s">
        <v>214</v>
      </c>
      <c r="E3105" s="35">
        <v>2.9990000000000001</v>
      </c>
      <c r="F3105" s="35">
        <v>3.9980000000000002</v>
      </c>
      <c r="G3105" s="35">
        <v>23000</v>
      </c>
    </row>
    <row r="3106" spans="1:7" x14ac:dyDescent="0.25">
      <c r="A3106">
        <v>20220916</v>
      </c>
      <c r="B3106" t="s">
        <v>772</v>
      </c>
      <c r="C3106" t="s">
        <v>250</v>
      </c>
      <c r="D3106" t="s">
        <v>234</v>
      </c>
      <c r="E3106" s="35">
        <v>2.9990000000000001</v>
      </c>
      <c r="F3106" s="35">
        <v>3.9980000000000002</v>
      </c>
      <c r="G3106" s="35">
        <v>21500</v>
      </c>
    </row>
    <row r="3107" spans="1:7" x14ac:dyDescent="0.25">
      <c r="A3107">
        <v>20220916</v>
      </c>
      <c r="B3107" t="s">
        <v>772</v>
      </c>
      <c r="C3107" t="s">
        <v>250</v>
      </c>
      <c r="D3107" t="s">
        <v>243</v>
      </c>
      <c r="E3107" s="35">
        <v>2.9990000000000001</v>
      </c>
      <c r="F3107" s="35">
        <v>3.9980000000000002</v>
      </c>
      <c r="G3107" s="35">
        <v>20000</v>
      </c>
    </row>
    <row r="3108" spans="1:7" x14ac:dyDescent="0.25">
      <c r="A3108">
        <v>20220916</v>
      </c>
      <c r="B3108" t="s">
        <v>772</v>
      </c>
      <c r="C3108" t="s">
        <v>250</v>
      </c>
      <c r="D3108" t="s">
        <v>251</v>
      </c>
      <c r="E3108" s="35">
        <v>2.9990000000000001</v>
      </c>
      <c r="F3108" s="35">
        <v>3.9980000000000002</v>
      </c>
      <c r="G3108" s="35">
        <v>18000</v>
      </c>
    </row>
    <row r="3109" spans="1:7" x14ac:dyDescent="0.25">
      <c r="A3109">
        <v>20220916</v>
      </c>
      <c r="B3109" t="s">
        <v>772</v>
      </c>
      <c r="C3109" t="s">
        <v>250</v>
      </c>
      <c r="D3109" t="s">
        <v>259</v>
      </c>
      <c r="E3109" s="35">
        <v>2.9990000000000001</v>
      </c>
      <c r="F3109" s="35">
        <v>3.9980000000000002</v>
      </c>
      <c r="G3109" s="35">
        <v>16000</v>
      </c>
    </row>
    <row r="3110" spans="1:7" x14ac:dyDescent="0.25">
      <c r="A3110">
        <v>20220916</v>
      </c>
      <c r="B3110" t="s">
        <v>772</v>
      </c>
      <c r="C3110" t="s">
        <v>250</v>
      </c>
      <c r="D3110" t="s">
        <v>266</v>
      </c>
      <c r="E3110" s="35">
        <v>2.9990000000000001</v>
      </c>
      <c r="F3110" s="35">
        <v>3.9980000000000002</v>
      </c>
      <c r="G3110" s="35">
        <v>13500</v>
      </c>
    </row>
    <row r="3111" spans="1:7" x14ac:dyDescent="0.25">
      <c r="A3111">
        <v>20220916</v>
      </c>
      <c r="B3111" t="s">
        <v>772</v>
      </c>
      <c r="C3111" t="s">
        <v>250</v>
      </c>
      <c r="D3111" t="s">
        <v>274</v>
      </c>
      <c r="E3111" s="35">
        <v>2.9990000000000001</v>
      </c>
      <c r="F3111" s="35">
        <v>3.9980000000000002</v>
      </c>
      <c r="G3111" s="35">
        <v>8500</v>
      </c>
    </row>
    <row r="3112" spans="1:7" x14ac:dyDescent="0.25">
      <c r="A3112">
        <v>20220916</v>
      </c>
      <c r="B3112" t="s">
        <v>772</v>
      </c>
      <c r="C3112" t="s">
        <v>250</v>
      </c>
      <c r="D3112" t="s">
        <v>280</v>
      </c>
      <c r="E3112" s="35">
        <v>2.9990000000000001</v>
      </c>
      <c r="F3112" s="35">
        <v>3.9980000000000002</v>
      </c>
      <c r="G3112" s="35">
        <v>6200</v>
      </c>
    </row>
    <row r="3113" spans="1:7" x14ac:dyDescent="0.25">
      <c r="A3113">
        <v>20220916</v>
      </c>
      <c r="B3113" t="s">
        <v>772</v>
      </c>
      <c r="C3113" t="s">
        <v>250</v>
      </c>
      <c r="D3113" t="s">
        <v>286</v>
      </c>
      <c r="E3113" s="35">
        <v>2.9990000000000001</v>
      </c>
      <c r="F3113" s="35">
        <v>3.9980000000000002</v>
      </c>
      <c r="G3113" s="35">
        <v>2700</v>
      </c>
    </row>
    <row r="3114" spans="1:7" x14ac:dyDescent="0.25">
      <c r="A3114">
        <v>20220916</v>
      </c>
      <c r="B3114" t="s">
        <v>772</v>
      </c>
      <c r="C3114" t="s">
        <v>250</v>
      </c>
      <c r="D3114" t="s">
        <v>290</v>
      </c>
      <c r="E3114" s="35">
        <v>2.9990000000000001</v>
      </c>
      <c r="F3114" s="35">
        <v>3.9980000000000002</v>
      </c>
      <c r="G3114" s="35">
        <v>1400</v>
      </c>
    </row>
    <row r="3115" spans="1:7" x14ac:dyDescent="0.25">
      <c r="A3115">
        <v>20220916</v>
      </c>
      <c r="B3115" t="s">
        <v>772</v>
      </c>
      <c r="C3115" t="s">
        <v>258</v>
      </c>
      <c r="D3115" t="s">
        <v>187</v>
      </c>
      <c r="E3115" s="35">
        <v>2.9990000000000001</v>
      </c>
      <c r="F3115" s="35">
        <v>3.9980000000000002</v>
      </c>
      <c r="G3115" s="35">
        <v>20000</v>
      </c>
    </row>
    <row r="3116" spans="1:7" x14ac:dyDescent="0.25">
      <c r="A3116">
        <v>20220916</v>
      </c>
      <c r="B3116" t="s">
        <v>772</v>
      </c>
      <c r="C3116" t="s">
        <v>258</v>
      </c>
      <c r="D3116" t="s">
        <v>214</v>
      </c>
      <c r="E3116" s="35">
        <v>2.9990000000000001</v>
      </c>
      <c r="F3116" s="35">
        <v>3.9980000000000002</v>
      </c>
      <c r="G3116" s="35">
        <v>19000</v>
      </c>
    </row>
    <row r="3117" spans="1:7" x14ac:dyDescent="0.25">
      <c r="A3117">
        <v>20220916</v>
      </c>
      <c r="B3117" t="s">
        <v>772</v>
      </c>
      <c r="C3117" t="s">
        <v>258</v>
      </c>
      <c r="D3117" t="s">
        <v>234</v>
      </c>
      <c r="E3117" s="35">
        <v>2.9990000000000001</v>
      </c>
      <c r="F3117" s="35">
        <v>3.9980000000000002</v>
      </c>
      <c r="G3117" s="35">
        <v>18000</v>
      </c>
    </row>
    <row r="3118" spans="1:7" x14ac:dyDescent="0.25">
      <c r="A3118">
        <v>20220916</v>
      </c>
      <c r="B3118" t="s">
        <v>772</v>
      </c>
      <c r="C3118" t="s">
        <v>258</v>
      </c>
      <c r="D3118" t="s">
        <v>243</v>
      </c>
      <c r="E3118" s="35">
        <v>2.9990000000000001</v>
      </c>
      <c r="F3118" s="35">
        <v>3.9980000000000002</v>
      </c>
      <c r="G3118" s="35">
        <v>17000</v>
      </c>
    </row>
    <row r="3119" spans="1:7" x14ac:dyDescent="0.25">
      <c r="A3119">
        <v>20220916</v>
      </c>
      <c r="B3119" t="s">
        <v>772</v>
      </c>
      <c r="C3119" t="s">
        <v>258</v>
      </c>
      <c r="D3119" t="s">
        <v>251</v>
      </c>
      <c r="E3119" s="35">
        <v>2.9990000000000001</v>
      </c>
      <c r="F3119" s="35">
        <v>3.9980000000000002</v>
      </c>
      <c r="G3119" s="35">
        <v>15500</v>
      </c>
    </row>
    <row r="3120" spans="1:7" x14ac:dyDescent="0.25">
      <c r="A3120">
        <v>20220916</v>
      </c>
      <c r="B3120" t="s">
        <v>772</v>
      </c>
      <c r="C3120" t="s">
        <v>258</v>
      </c>
      <c r="D3120" t="s">
        <v>259</v>
      </c>
      <c r="E3120" s="35">
        <v>2.9990000000000001</v>
      </c>
      <c r="F3120" s="35">
        <v>3.9980000000000002</v>
      </c>
      <c r="G3120" s="35">
        <v>14000</v>
      </c>
    </row>
    <row r="3121" spans="1:7" x14ac:dyDescent="0.25">
      <c r="A3121">
        <v>20220916</v>
      </c>
      <c r="B3121" t="s">
        <v>772</v>
      </c>
      <c r="C3121" t="s">
        <v>258</v>
      </c>
      <c r="D3121" t="s">
        <v>266</v>
      </c>
      <c r="E3121" s="35">
        <v>2.9990000000000001</v>
      </c>
      <c r="F3121" s="35">
        <v>3.9980000000000002</v>
      </c>
      <c r="G3121" s="35">
        <v>12000</v>
      </c>
    </row>
    <row r="3122" spans="1:7" x14ac:dyDescent="0.25">
      <c r="A3122">
        <v>20220916</v>
      </c>
      <c r="B3122" t="s">
        <v>772</v>
      </c>
      <c r="C3122" t="s">
        <v>258</v>
      </c>
      <c r="D3122" t="s">
        <v>274</v>
      </c>
      <c r="E3122" s="35">
        <v>2.9990000000000001</v>
      </c>
      <c r="F3122" s="35">
        <v>3.9980000000000002</v>
      </c>
      <c r="G3122" s="35">
        <v>7900</v>
      </c>
    </row>
    <row r="3123" spans="1:7" x14ac:dyDescent="0.25">
      <c r="A3123">
        <v>20220916</v>
      </c>
      <c r="B3123" t="s">
        <v>772</v>
      </c>
      <c r="C3123" t="s">
        <v>258</v>
      </c>
      <c r="D3123" t="s">
        <v>280</v>
      </c>
      <c r="E3123" s="35">
        <v>2.9990000000000001</v>
      </c>
      <c r="F3123" s="35">
        <v>3.9980000000000002</v>
      </c>
      <c r="G3123" s="35">
        <v>5700</v>
      </c>
    </row>
    <row r="3124" spans="1:7" x14ac:dyDescent="0.25">
      <c r="A3124">
        <v>20220916</v>
      </c>
      <c r="B3124" t="s">
        <v>772</v>
      </c>
      <c r="C3124" t="s">
        <v>258</v>
      </c>
      <c r="D3124" t="s">
        <v>286</v>
      </c>
      <c r="E3124" s="35">
        <v>2.9990000000000001</v>
      </c>
      <c r="F3124" s="35">
        <v>3.9980000000000002</v>
      </c>
      <c r="G3124" s="35">
        <v>2600</v>
      </c>
    </row>
    <row r="3125" spans="1:7" x14ac:dyDescent="0.25">
      <c r="A3125">
        <v>20220916</v>
      </c>
      <c r="B3125" t="s">
        <v>772</v>
      </c>
      <c r="C3125" t="s">
        <v>258</v>
      </c>
      <c r="D3125" t="s">
        <v>290</v>
      </c>
      <c r="E3125" s="35">
        <v>2.9990000000000001</v>
      </c>
      <c r="F3125" s="35">
        <v>3.9980000000000002</v>
      </c>
      <c r="G3125" s="35">
        <v>1400</v>
      </c>
    </row>
    <row r="3126" spans="1:7" x14ac:dyDescent="0.25">
      <c r="A3126">
        <v>20220916</v>
      </c>
      <c r="B3126" t="s">
        <v>772</v>
      </c>
      <c r="C3126" t="s">
        <v>265</v>
      </c>
      <c r="D3126" t="s">
        <v>187</v>
      </c>
      <c r="E3126" s="35">
        <v>2.9990000000000001</v>
      </c>
      <c r="F3126" s="35">
        <v>3.9980000000000002</v>
      </c>
      <c r="G3126" s="35">
        <v>15900</v>
      </c>
    </row>
    <row r="3127" spans="1:7" x14ac:dyDescent="0.25">
      <c r="A3127">
        <v>20220916</v>
      </c>
      <c r="B3127" t="s">
        <v>772</v>
      </c>
      <c r="C3127" t="s">
        <v>265</v>
      </c>
      <c r="D3127" t="s">
        <v>214</v>
      </c>
      <c r="E3127" s="35">
        <v>2.9990000000000001</v>
      </c>
      <c r="F3127" s="35">
        <v>3.9980000000000002</v>
      </c>
      <c r="G3127" s="35">
        <v>14600</v>
      </c>
    </row>
    <row r="3128" spans="1:7" x14ac:dyDescent="0.25">
      <c r="A3128">
        <v>20220916</v>
      </c>
      <c r="B3128" t="s">
        <v>772</v>
      </c>
      <c r="C3128" t="s">
        <v>265</v>
      </c>
      <c r="D3128" t="s">
        <v>234</v>
      </c>
      <c r="E3128" s="35">
        <v>2.9990000000000001</v>
      </c>
      <c r="F3128" s="35">
        <v>3.9980000000000002</v>
      </c>
      <c r="G3128" s="35">
        <v>13900</v>
      </c>
    </row>
    <row r="3129" spans="1:7" x14ac:dyDescent="0.25">
      <c r="A3129">
        <v>20220916</v>
      </c>
      <c r="B3129" t="s">
        <v>772</v>
      </c>
      <c r="C3129" t="s">
        <v>265</v>
      </c>
      <c r="D3129" t="s">
        <v>243</v>
      </c>
      <c r="E3129" s="35">
        <v>2.9990000000000001</v>
      </c>
      <c r="F3129" s="35">
        <v>3.9980000000000002</v>
      </c>
      <c r="G3129" s="35">
        <v>13100</v>
      </c>
    </row>
    <row r="3130" spans="1:7" x14ac:dyDescent="0.25">
      <c r="A3130">
        <v>20220916</v>
      </c>
      <c r="B3130" t="s">
        <v>772</v>
      </c>
      <c r="C3130" t="s">
        <v>265</v>
      </c>
      <c r="D3130" t="s">
        <v>251</v>
      </c>
      <c r="E3130" s="35">
        <v>2.9990000000000001</v>
      </c>
      <c r="F3130" s="35">
        <v>3.9980000000000002</v>
      </c>
      <c r="G3130" s="35">
        <v>12100</v>
      </c>
    </row>
    <row r="3131" spans="1:7" x14ac:dyDescent="0.25">
      <c r="A3131">
        <v>20220916</v>
      </c>
      <c r="B3131" t="s">
        <v>772</v>
      </c>
      <c r="C3131" t="s">
        <v>265</v>
      </c>
      <c r="D3131" t="s">
        <v>259</v>
      </c>
      <c r="E3131" s="35">
        <v>2.9990000000000001</v>
      </c>
      <c r="F3131" s="35">
        <v>3.9980000000000002</v>
      </c>
      <c r="G3131" s="35">
        <v>11100</v>
      </c>
    </row>
    <row r="3132" spans="1:7" x14ac:dyDescent="0.25">
      <c r="A3132">
        <v>20220916</v>
      </c>
      <c r="B3132" t="s">
        <v>772</v>
      </c>
      <c r="C3132" t="s">
        <v>265</v>
      </c>
      <c r="D3132" t="s">
        <v>266</v>
      </c>
      <c r="E3132" s="35">
        <v>2.9990000000000001</v>
      </c>
      <c r="F3132" s="35">
        <v>3.9980000000000002</v>
      </c>
      <c r="G3132" s="35">
        <v>10200</v>
      </c>
    </row>
    <row r="3133" spans="1:7" x14ac:dyDescent="0.25">
      <c r="A3133">
        <v>20220916</v>
      </c>
      <c r="B3133" t="s">
        <v>772</v>
      </c>
      <c r="C3133" t="s">
        <v>265</v>
      </c>
      <c r="D3133" t="s">
        <v>274</v>
      </c>
      <c r="E3133" s="35">
        <v>2.9990000000000001</v>
      </c>
      <c r="F3133" s="35">
        <v>3.9980000000000002</v>
      </c>
      <c r="G3133" s="35">
        <v>7100</v>
      </c>
    </row>
    <row r="3134" spans="1:7" x14ac:dyDescent="0.25">
      <c r="A3134">
        <v>20220916</v>
      </c>
      <c r="B3134" t="s">
        <v>772</v>
      </c>
      <c r="C3134" t="s">
        <v>265</v>
      </c>
      <c r="D3134" t="s">
        <v>280</v>
      </c>
      <c r="E3134" s="35">
        <v>2.9990000000000001</v>
      </c>
      <c r="F3134" s="35">
        <v>3.9980000000000002</v>
      </c>
      <c r="G3134" s="35">
        <v>5400</v>
      </c>
    </row>
    <row r="3135" spans="1:7" x14ac:dyDescent="0.25">
      <c r="A3135">
        <v>20220916</v>
      </c>
      <c r="B3135" t="s">
        <v>772</v>
      </c>
      <c r="C3135" t="s">
        <v>265</v>
      </c>
      <c r="D3135" t="s">
        <v>286</v>
      </c>
      <c r="E3135" s="35">
        <v>2.9990000000000001</v>
      </c>
      <c r="F3135" s="35">
        <v>3.9980000000000002</v>
      </c>
      <c r="G3135" s="35">
        <v>2500</v>
      </c>
    </row>
    <row r="3136" spans="1:7" x14ac:dyDescent="0.25">
      <c r="A3136">
        <v>20220916</v>
      </c>
      <c r="B3136" t="s">
        <v>772</v>
      </c>
      <c r="C3136" t="s">
        <v>265</v>
      </c>
      <c r="D3136" t="s">
        <v>290</v>
      </c>
      <c r="E3136" s="35">
        <v>2.9990000000000001</v>
      </c>
      <c r="F3136" s="35">
        <v>3.9980000000000002</v>
      </c>
      <c r="G3136" s="35">
        <v>1300</v>
      </c>
    </row>
    <row r="3137" spans="1:7" x14ac:dyDescent="0.25">
      <c r="A3137">
        <v>20220916</v>
      </c>
      <c r="B3137" t="s">
        <v>772</v>
      </c>
      <c r="C3137" t="s">
        <v>273</v>
      </c>
      <c r="D3137" t="s">
        <v>187</v>
      </c>
      <c r="E3137" s="35">
        <v>2.9990000000000001</v>
      </c>
      <c r="F3137" s="35">
        <v>3.9980000000000002</v>
      </c>
      <c r="G3137" s="35">
        <v>12300</v>
      </c>
    </row>
    <row r="3138" spans="1:7" x14ac:dyDescent="0.25">
      <c r="A3138">
        <v>20220916</v>
      </c>
      <c r="B3138" t="s">
        <v>772</v>
      </c>
      <c r="C3138" t="s">
        <v>273</v>
      </c>
      <c r="D3138" t="s">
        <v>214</v>
      </c>
      <c r="E3138" s="35">
        <v>2.9990000000000001</v>
      </c>
      <c r="F3138" s="35">
        <v>3.9980000000000002</v>
      </c>
      <c r="G3138" s="35">
        <v>11400</v>
      </c>
    </row>
    <row r="3139" spans="1:7" x14ac:dyDescent="0.25">
      <c r="A3139">
        <v>20220916</v>
      </c>
      <c r="B3139" t="s">
        <v>772</v>
      </c>
      <c r="C3139" t="s">
        <v>273</v>
      </c>
      <c r="D3139" t="s">
        <v>234</v>
      </c>
      <c r="E3139" s="35">
        <v>2.9990000000000001</v>
      </c>
      <c r="F3139" s="35">
        <v>3.9980000000000002</v>
      </c>
      <c r="G3139" s="35">
        <v>10800</v>
      </c>
    </row>
    <row r="3140" spans="1:7" x14ac:dyDescent="0.25">
      <c r="A3140">
        <v>20220916</v>
      </c>
      <c r="B3140" t="s">
        <v>772</v>
      </c>
      <c r="C3140" t="s">
        <v>273</v>
      </c>
      <c r="D3140" t="s">
        <v>243</v>
      </c>
      <c r="E3140" s="35">
        <v>2.9990000000000001</v>
      </c>
      <c r="F3140" s="35">
        <v>3.9980000000000002</v>
      </c>
      <c r="G3140" s="35">
        <v>10000</v>
      </c>
    </row>
    <row r="3141" spans="1:7" x14ac:dyDescent="0.25">
      <c r="A3141">
        <v>20220916</v>
      </c>
      <c r="B3141" t="s">
        <v>772</v>
      </c>
      <c r="C3141" t="s">
        <v>273</v>
      </c>
      <c r="D3141" t="s">
        <v>251</v>
      </c>
      <c r="E3141" s="35">
        <v>2.9990000000000001</v>
      </c>
      <c r="F3141" s="35">
        <v>3.9980000000000002</v>
      </c>
      <c r="G3141" s="35">
        <v>9400</v>
      </c>
    </row>
    <row r="3142" spans="1:7" x14ac:dyDescent="0.25">
      <c r="A3142">
        <v>20220916</v>
      </c>
      <c r="B3142" t="s">
        <v>772</v>
      </c>
      <c r="C3142" t="s">
        <v>273</v>
      </c>
      <c r="D3142" t="s">
        <v>259</v>
      </c>
      <c r="E3142" s="35">
        <v>2.9990000000000001</v>
      </c>
      <c r="F3142" s="35">
        <v>3.9980000000000002</v>
      </c>
      <c r="G3142" s="35">
        <v>8800</v>
      </c>
    </row>
    <row r="3143" spans="1:7" x14ac:dyDescent="0.25">
      <c r="A3143">
        <v>20220916</v>
      </c>
      <c r="B3143" t="s">
        <v>772</v>
      </c>
      <c r="C3143" t="s">
        <v>273</v>
      </c>
      <c r="D3143" t="s">
        <v>266</v>
      </c>
      <c r="E3143" s="35">
        <v>2.9990000000000001</v>
      </c>
      <c r="F3143" s="35">
        <v>3.9980000000000002</v>
      </c>
      <c r="G3143" s="35">
        <v>8200</v>
      </c>
    </row>
    <row r="3144" spans="1:7" x14ac:dyDescent="0.25">
      <c r="A3144">
        <v>20220916</v>
      </c>
      <c r="B3144" t="s">
        <v>772</v>
      </c>
      <c r="C3144" t="s">
        <v>273</v>
      </c>
      <c r="D3144" t="s">
        <v>274</v>
      </c>
      <c r="E3144" s="35">
        <v>2.9990000000000001</v>
      </c>
      <c r="F3144" s="35">
        <v>3.9980000000000002</v>
      </c>
      <c r="G3144" s="35">
        <v>6100</v>
      </c>
    </row>
    <row r="3145" spans="1:7" x14ac:dyDescent="0.25">
      <c r="A3145">
        <v>20220916</v>
      </c>
      <c r="B3145" t="s">
        <v>772</v>
      </c>
      <c r="C3145" t="s">
        <v>273</v>
      </c>
      <c r="D3145" t="s">
        <v>280</v>
      </c>
      <c r="E3145" s="35">
        <v>2.9990000000000001</v>
      </c>
      <c r="F3145" s="35">
        <v>3.9980000000000002</v>
      </c>
      <c r="G3145" s="35">
        <v>5000</v>
      </c>
    </row>
    <row r="3146" spans="1:7" x14ac:dyDescent="0.25">
      <c r="A3146">
        <v>20220916</v>
      </c>
      <c r="B3146" t="s">
        <v>772</v>
      </c>
      <c r="C3146" t="s">
        <v>273</v>
      </c>
      <c r="D3146" t="s">
        <v>286</v>
      </c>
      <c r="E3146" s="35">
        <v>2.9990000000000001</v>
      </c>
      <c r="F3146" s="35">
        <v>3.9980000000000002</v>
      </c>
      <c r="G3146" s="35">
        <v>2400</v>
      </c>
    </row>
    <row r="3147" spans="1:7" x14ac:dyDescent="0.25">
      <c r="A3147">
        <v>20220916</v>
      </c>
      <c r="B3147" t="s">
        <v>772</v>
      </c>
      <c r="C3147" t="s">
        <v>273</v>
      </c>
      <c r="D3147" t="s">
        <v>290</v>
      </c>
      <c r="E3147" s="35">
        <v>2.9990000000000001</v>
      </c>
      <c r="F3147" s="35">
        <v>3.9980000000000002</v>
      </c>
      <c r="G3147" s="35">
        <v>1300</v>
      </c>
    </row>
    <row r="3148" spans="1:7" x14ac:dyDescent="0.25">
      <c r="A3148">
        <v>20220916</v>
      </c>
      <c r="B3148" t="s">
        <v>772</v>
      </c>
      <c r="C3148" t="s">
        <v>279</v>
      </c>
      <c r="D3148" t="s">
        <v>187</v>
      </c>
      <c r="E3148" s="35">
        <v>2.9990000000000001</v>
      </c>
      <c r="F3148" s="35">
        <v>3.9980000000000002</v>
      </c>
      <c r="G3148" s="35">
        <v>9100</v>
      </c>
    </row>
    <row r="3149" spans="1:7" x14ac:dyDescent="0.25">
      <c r="A3149">
        <v>20220916</v>
      </c>
      <c r="B3149" t="s">
        <v>772</v>
      </c>
      <c r="C3149" t="s">
        <v>279</v>
      </c>
      <c r="D3149" t="s">
        <v>214</v>
      </c>
      <c r="E3149" s="35">
        <v>2.9990000000000001</v>
      </c>
      <c r="F3149" s="35">
        <v>3.9980000000000002</v>
      </c>
      <c r="G3149" s="35">
        <v>8500</v>
      </c>
    </row>
    <row r="3150" spans="1:7" x14ac:dyDescent="0.25">
      <c r="A3150">
        <v>20220916</v>
      </c>
      <c r="B3150" t="s">
        <v>772</v>
      </c>
      <c r="C3150" t="s">
        <v>279</v>
      </c>
      <c r="D3150" t="s">
        <v>234</v>
      </c>
      <c r="E3150" s="35">
        <v>2.9990000000000001</v>
      </c>
      <c r="F3150" s="35">
        <v>3.9980000000000002</v>
      </c>
      <c r="G3150" s="35">
        <v>8100</v>
      </c>
    </row>
    <row r="3151" spans="1:7" x14ac:dyDescent="0.25">
      <c r="A3151">
        <v>20220916</v>
      </c>
      <c r="B3151" t="s">
        <v>772</v>
      </c>
      <c r="C3151" t="s">
        <v>279</v>
      </c>
      <c r="D3151" t="s">
        <v>243</v>
      </c>
      <c r="E3151" s="35">
        <v>2.9990000000000001</v>
      </c>
      <c r="F3151" s="35">
        <v>3.9980000000000002</v>
      </c>
      <c r="G3151" s="35">
        <v>7600</v>
      </c>
    </row>
    <row r="3152" spans="1:7" x14ac:dyDescent="0.25">
      <c r="A3152">
        <v>20220916</v>
      </c>
      <c r="B3152" t="s">
        <v>772</v>
      </c>
      <c r="C3152" t="s">
        <v>279</v>
      </c>
      <c r="D3152" t="s">
        <v>251</v>
      </c>
      <c r="E3152" s="35">
        <v>2.9990000000000001</v>
      </c>
      <c r="F3152" s="35">
        <v>3.9980000000000002</v>
      </c>
      <c r="G3152" s="35">
        <v>7100</v>
      </c>
    </row>
    <row r="3153" spans="1:7" x14ac:dyDescent="0.25">
      <c r="A3153">
        <v>20220916</v>
      </c>
      <c r="B3153" t="s">
        <v>772</v>
      </c>
      <c r="C3153" t="s">
        <v>279</v>
      </c>
      <c r="D3153" t="s">
        <v>259</v>
      </c>
      <c r="E3153" s="35">
        <v>2.9990000000000001</v>
      </c>
      <c r="F3153" s="35">
        <v>3.9980000000000002</v>
      </c>
      <c r="G3153" s="35">
        <v>6600</v>
      </c>
    </row>
    <row r="3154" spans="1:7" x14ac:dyDescent="0.25">
      <c r="A3154">
        <v>20220916</v>
      </c>
      <c r="B3154" t="s">
        <v>772</v>
      </c>
      <c r="C3154" t="s">
        <v>279</v>
      </c>
      <c r="D3154" t="s">
        <v>266</v>
      </c>
      <c r="E3154" s="35">
        <v>2.9990000000000001</v>
      </c>
      <c r="F3154" s="35">
        <v>3.9980000000000002</v>
      </c>
      <c r="G3154" s="35">
        <v>6200</v>
      </c>
    </row>
    <row r="3155" spans="1:7" x14ac:dyDescent="0.25">
      <c r="A3155">
        <v>20220916</v>
      </c>
      <c r="B3155" t="s">
        <v>772</v>
      </c>
      <c r="C3155" t="s">
        <v>279</v>
      </c>
      <c r="D3155" t="s">
        <v>274</v>
      </c>
      <c r="E3155" s="35">
        <v>2.9990000000000001</v>
      </c>
      <c r="F3155" s="35">
        <v>3.9980000000000002</v>
      </c>
      <c r="G3155" s="35">
        <v>5300</v>
      </c>
    </row>
    <row r="3156" spans="1:7" x14ac:dyDescent="0.25">
      <c r="A3156">
        <v>20220916</v>
      </c>
      <c r="B3156" t="s">
        <v>772</v>
      </c>
      <c r="C3156" t="s">
        <v>279</v>
      </c>
      <c r="D3156" t="s">
        <v>280</v>
      </c>
      <c r="E3156" s="35">
        <v>2.9990000000000001</v>
      </c>
      <c r="F3156" s="35">
        <v>3.9980000000000002</v>
      </c>
      <c r="G3156" s="35">
        <v>4400</v>
      </c>
    </row>
    <row r="3157" spans="1:7" x14ac:dyDescent="0.25">
      <c r="A3157">
        <v>20220916</v>
      </c>
      <c r="B3157" t="s">
        <v>772</v>
      </c>
      <c r="C3157" t="s">
        <v>279</v>
      </c>
      <c r="D3157" t="s">
        <v>286</v>
      </c>
      <c r="E3157" s="35">
        <v>2.9990000000000001</v>
      </c>
      <c r="F3157" s="35">
        <v>3.9980000000000002</v>
      </c>
      <c r="G3157" s="35">
        <v>2300</v>
      </c>
    </row>
    <row r="3158" spans="1:7" x14ac:dyDescent="0.25">
      <c r="A3158">
        <v>20220916</v>
      </c>
      <c r="B3158" t="s">
        <v>772</v>
      </c>
      <c r="C3158" t="s">
        <v>279</v>
      </c>
      <c r="D3158" t="s">
        <v>290</v>
      </c>
      <c r="E3158" s="35">
        <v>2.9990000000000001</v>
      </c>
      <c r="F3158" s="35">
        <v>3.9980000000000002</v>
      </c>
      <c r="G3158" s="35">
        <v>1200</v>
      </c>
    </row>
    <row r="3159" spans="1:7" x14ac:dyDescent="0.25">
      <c r="A3159">
        <v>20220916</v>
      </c>
      <c r="B3159" t="s">
        <v>772</v>
      </c>
      <c r="C3159" t="s">
        <v>285</v>
      </c>
      <c r="D3159" t="s">
        <v>187</v>
      </c>
      <c r="E3159" s="35">
        <v>2.9990000000000001</v>
      </c>
      <c r="F3159" s="35">
        <v>3.9980000000000002</v>
      </c>
      <c r="G3159" s="35">
        <v>6700</v>
      </c>
    </row>
    <row r="3160" spans="1:7" x14ac:dyDescent="0.25">
      <c r="A3160">
        <v>20220916</v>
      </c>
      <c r="B3160" t="s">
        <v>772</v>
      </c>
      <c r="C3160" t="s">
        <v>285</v>
      </c>
      <c r="D3160" t="s">
        <v>214</v>
      </c>
      <c r="E3160" s="35">
        <v>2.9990000000000001</v>
      </c>
      <c r="F3160" s="35">
        <v>3.9980000000000002</v>
      </c>
      <c r="G3160" s="35">
        <v>6300</v>
      </c>
    </row>
    <row r="3161" spans="1:7" x14ac:dyDescent="0.25">
      <c r="A3161">
        <v>20220916</v>
      </c>
      <c r="B3161" t="s">
        <v>772</v>
      </c>
      <c r="C3161" t="s">
        <v>285</v>
      </c>
      <c r="D3161" t="s">
        <v>234</v>
      </c>
      <c r="E3161" s="35">
        <v>2.9990000000000001</v>
      </c>
      <c r="F3161" s="35">
        <v>3.9980000000000002</v>
      </c>
      <c r="G3161" s="35">
        <v>6000</v>
      </c>
    </row>
    <row r="3162" spans="1:7" x14ac:dyDescent="0.25">
      <c r="A3162">
        <v>20220916</v>
      </c>
      <c r="B3162" t="s">
        <v>772</v>
      </c>
      <c r="C3162" t="s">
        <v>285</v>
      </c>
      <c r="D3162" t="s">
        <v>243</v>
      </c>
      <c r="E3162" s="35">
        <v>2.9990000000000001</v>
      </c>
      <c r="F3162" s="35">
        <v>3.9980000000000002</v>
      </c>
      <c r="G3162" s="35">
        <v>5700</v>
      </c>
    </row>
    <row r="3163" spans="1:7" x14ac:dyDescent="0.25">
      <c r="A3163">
        <v>20220916</v>
      </c>
      <c r="B3163" t="s">
        <v>772</v>
      </c>
      <c r="C3163" t="s">
        <v>285</v>
      </c>
      <c r="D3163" t="s">
        <v>251</v>
      </c>
      <c r="E3163" s="35">
        <v>2.9990000000000001</v>
      </c>
      <c r="F3163" s="35">
        <v>3.9980000000000002</v>
      </c>
      <c r="G3163" s="35">
        <v>5400</v>
      </c>
    </row>
    <row r="3164" spans="1:7" x14ac:dyDescent="0.25">
      <c r="A3164">
        <v>20220916</v>
      </c>
      <c r="B3164" t="s">
        <v>772</v>
      </c>
      <c r="C3164" t="s">
        <v>285</v>
      </c>
      <c r="D3164" t="s">
        <v>259</v>
      </c>
      <c r="E3164" s="35">
        <v>2.9990000000000001</v>
      </c>
      <c r="F3164" s="35">
        <v>3.9980000000000002</v>
      </c>
      <c r="G3164" s="35">
        <v>4900</v>
      </c>
    </row>
    <row r="3165" spans="1:7" x14ac:dyDescent="0.25">
      <c r="A3165">
        <v>20220916</v>
      </c>
      <c r="B3165" t="s">
        <v>772</v>
      </c>
      <c r="C3165" t="s">
        <v>285</v>
      </c>
      <c r="D3165" t="s">
        <v>266</v>
      </c>
      <c r="E3165" s="35">
        <v>2.9990000000000001</v>
      </c>
      <c r="F3165" s="35">
        <v>3.9980000000000002</v>
      </c>
      <c r="G3165" s="35">
        <v>4600</v>
      </c>
    </row>
    <row r="3166" spans="1:7" x14ac:dyDescent="0.25">
      <c r="A3166">
        <v>20220916</v>
      </c>
      <c r="B3166" t="s">
        <v>772</v>
      </c>
      <c r="C3166" t="s">
        <v>285</v>
      </c>
      <c r="D3166" t="s">
        <v>274</v>
      </c>
      <c r="E3166" s="35">
        <v>2.9990000000000001</v>
      </c>
      <c r="F3166" s="35">
        <v>3.9980000000000002</v>
      </c>
      <c r="G3166" s="35">
        <v>4100</v>
      </c>
    </row>
    <row r="3167" spans="1:7" x14ac:dyDescent="0.25">
      <c r="A3167">
        <v>20220916</v>
      </c>
      <c r="B3167" t="s">
        <v>772</v>
      </c>
      <c r="C3167" t="s">
        <v>285</v>
      </c>
      <c r="D3167" t="s">
        <v>280</v>
      </c>
      <c r="E3167" s="35">
        <v>2.9990000000000001</v>
      </c>
      <c r="F3167" s="35">
        <v>3.9980000000000002</v>
      </c>
      <c r="G3167" s="35">
        <v>3600</v>
      </c>
    </row>
    <row r="3168" spans="1:7" x14ac:dyDescent="0.25">
      <c r="A3168">
        <v>20220916</v>
      </c>
      <c r="B3168" t="s">
        <v>772</v>
      </c>
      <c r="C3168" t="s">
        <v>285</v>
      </c>
      <c r="D3168" t="s">
        <v>286</v>
      </c>
      <c r="E3168" s="35">
        <v>2.9990000000000001</v>
      </c>
      <c r="F3168" s="35">
        <v>3.9980000000000002</v>
      </c>
      <c r="G3168" s="35">
        <v>2100</v>
      </c>
    </row>
    <row r="3169" spans="1:7" x14ac:dyDescent="0.25">
      <c r="A3169">
        <v>20220916</v>
      </c>
      <c r="B3169" t="s">
        <v>772</v>
      </c>
      <c r="C3169" t="s">
        <v>285</v>
      </c>
      <c r="D3169" t="s">
        <v>290</v>
      </c>
      <c r="E3169" s="35">
        <v>2.9990000000000001</v>
      </c>
      <c r="F3169" s="35">
        <v>3.9980000000000002</v>
      </c>
      <c r="G3169" s="35">
        <v>1100</v>
      </c>
    </row>
    <row r="3170" spans="1:7" x14ac:dyDescent="0.25">
      <c r="A3170">
        <v>20220916</v>
      </c>
      <c r="B3170" t="s">
        <v>772</v>
      </c>
      <c r="C3170" t="s">
        <v>186</v>
      </c>
      <c r="D3170" t="s">
        <v>187</v>
      </c>
      <c r="E3170" s="35">
        <v>3.9990000000000001</v>
      </c>
      <c r="F3170" s="35">
        <v>4.9980000000000002</v>
      </c>
      <c r="G3170" s="35">
        <v>56500</v>
      </c>
    </row>
    <row r="3171" spans="1:7" x14ac:dyDescent="0.25">
      <c r="A3171">
        <v>20220916</v>
      </c>
      <c r="B3171" t="s">
        <v>772</v>
      </c>
      <c r="C3171" t="s">
        <v>186</v>
      </c>
      <c r="D3171" t="s">
        <v>214</v>
      </c>
      <c r="E3171" s="35">
        <v>3.9990000000000001</v>
      </c>
      <c r="F3171" s="35">
        <v>4.9980000000000002</v>
      </c>
      <c r="G3171" s="35">
        <v>47500</v>
      </c>
    </row>
    <row r="3172" spans="1:7" x14ac:dyDescent="0.25">
      <c r="A3172">
        <v>20220916</v>
      </c>
      <c r="B3172" t="s">
        <v>772</v>
      </c>
      <c r="C3172" t="s">
        <v>186</v>
      </c>
      <c r="D3172" t="s">
        <v>234</v>
      </c>
      <c r="E3172" s="35">
        <v>3.9990000000000001</v>
      </c>
      <c r="F3172" s="35">
        <v>4.9980000000000002</v>
      </c>
      <c r="G3172" s="35">
        <v>45000</v>
      </c>
    </row>
    <row r="3173" spans="1:7" x14ac:dyDescent="0.25">
      <c r="A3173">
        <v>20220916</v>
      </c>
      <c r="B3173" t="s">
        <v>772</v>
      </c>
      <c r="C3173" t="s">
        <v>186</v>
      </c>
      <c r="D3173" t="s">
        <v>243</v>
      </c>
      <c r="E3173" s="35">
        <v>3.9990000000000001</v>
      </c>
      <c r="F3173" s="35">
        <v>4.9980000000000002</v>
      </c>
      <c r="G3173" s="35">
        <v>41500</v>
      </c>
    </row>
    <row r="3174" spans="1:7" x14ac:dyDescent="0.25">
      <c r="A3174">
        <v>20220916</v>
      </c>
      <c r="B3174" t="s">
        <v>772</v>
      </c>
      <c r="C3174" t="s">
        <v>186</v>
      </c>
      <c r="D3174" t="s">
        <v>251</v>
      </c>
      <c r="E3174" s="35">
        <v>3.9990000000000001</v>
      </c>
      <c r="F3174" s="35">
        <v>4.9980000000000002</v>
      </c>
      <c r="G3174" s="35">
        <v>37500</v>
      </c>
    </row>
    <row r="3175" spans="1:7" x14ac:dyDescent="0.25">
      <c r="A3175">
        <v>20220916</v>
      </c>
      <c r="B3175" t="s">
        <v>772</v>
      </c>
      <c r="C3175" t="s">
        <v>186</v>
      </c>
      <c r="D3175" t="s">
        <v>259</v>
      </c>
      <c r="E3175" s="35">
        <v>3.9990000000000001</v>
      </c>
      <c r="F3175" s="35">
        <v>4.9980000000000002</v>
      </c>
      <c r="G3175" s="35">
        <v>26500</v>
      </c>
    </row>
    <row r="3176" spans="1:7" x14ac:dyDescent="0.25">
      <c r="A3176">
        <v>20220916</v>
      </c>
      <c r="B3176" t="s">
        <v>772</v>
      </c>
      <c r="C3176" t="s">
        <v>186</v>
      </c>
      <c r="D3176" t="s">
        <v>266</v>
      </c>
      <c r="E3176" s="35">
        <v>3.9990000000000001</v>
      </c>
      <c r="F3176" s="35">
        <v>4.9980000000000002</v>
      </c>
      <c r="G3176" s="35">
        <v>19500</v>
      </c>
    </row>
    <row r="3177" spans="1:7" x14ac:dyDescent="0.25">
      <c r="A3177">
        <v>20220916</v>
      </c>
      <c r="B3177" t="s">
        <v>772</v>
      </c>
      <c r="C3177" t="s">
        <v>186</v>
      </c>
      <c r="D3177" t="s">
        <v>274</v>
      </c>
      <c r="E3177" s="35">
        <v>3.9990000000000001</v>
      </c>
      <c r="F3177" s="35">
        <v>4.9980000000000002</v>
      </c>
      <c r="G3177" s="35">
        <v>13000</v>
      </c>
    </row>
    <row r="3178" spans="1:7" x14ac:dyDescent="0.25">
      <c r="A3178">
        <v>20220916</v>
      </c>
      <c r="B3178" t="s">
        <v>772</v>
      </c>
      <c r="C3178" t="s">
        <v>186</v>
      </c>
      <c r="D3178" t="s">
        <v>280</v>
      </c>
      <c r="E3178" s="35">
        <v>3.9990000000000001</v>
      </c>
      <c r="F3178" s="35">
        <v>4.9980000000000002</v>
      </c>
      <c r="G3178" s="35">
        <v>9200</v>
      </c>
    </row>
    <row r="3179" spans="1:7" x14ac:dyDescent="0.25">
      <c r="A3179">
        <v>20220916</v>
      </c>
      <c r="B3179" t="s">
        <v>772</v>
      </c>
      <c r="C3179" t="s">
        <v>186</v>
      </c>
      <c r="D3179" t="s">
        <v>286</v>
      </c>
      <c r="E3179" s="35">
        <v>3.9990000000000001</v>
      </c>
      <c r="F3179" s="35">
        <v>4.9980000000000002</v>
      </c>
      <c r="G3179" s="35">
        <v>3900</v>
      </c>
    </row>
    <row r="3180" spans="1:7" x14ac:dyDescent="0.25">
      <c r="A3180">
        <v>20220916</v>
      </c>
      <c r="B3180" t="s">
        <v>772</v>
      </c>
      <c r="C3180" t="s">
        <v>186</v>
      </c>
      <c r="D3180" t="s">
        <v>290</v>
      </c>
      <c r="E3180" s="35">
        <v>3.9990000000000001</v>
      </c>
      <c r="F3180" s="35">
        <v>4.9980000000000002</v>
      </c>
      <c r="G3180" s="35">
        <v>1900</v>
      </c>
    </row>
    <row r="3181" spans="1:7" x14ac:dyDescent="0.25">
      <c r="A3181">
        <v>20220916</v>
      </c>
      <c r="B3181" t="s">
        <v>772</v>
      </c>
      <c r="C3181" t="s">
        <v>213</v>
      </c>
      <c r="D3181" t="s">
        <v>187</v>
      </c>
      <c r="E3181" s="35">
        <v>3.9990000000000001</v>
      </c>
      <c r="F3181" s="35">
        <v>4.9980000000000002</v>
      </c>
      <c r="G3181" s="35">
        <v>47500</v>
      </c>
    </row>
    <row r="3182" spans="1:7" x14ac:dyDescent="0.25">
      <c r="A3182">
        <v>20220916</v>
      </c>
      <c r="B3182" t="s">
        <v>772</v>
      </c>
      <c r="C3182" t="s">
        <v>213</v>
      </c>
      <c r="D3182" t="s">
        <v>214</v>
      </c>
      <c r="E3182" s="35">
        <v>3.9990000000000001</v>
      </c>
      <c r="F3182" s="35">
        <v>4.9980000000000002</v>
      </c>
      <c r="G3182" s="35">
        <v>43500</v>
      </c>
    </row>
    <row r="3183" spans="1:7" x14ac:dyDescent="0.25">
      <c r="A3183">
        <v>20220916</v>
      </c>
      <c r="B3183" t="s">
        <v>772</v>
      </c>
      <c r="C3183" t="s">
        <v>213</v>
      </c>
      <c r="D3183" t="s">
        <v>234</v>
      </c>
      <c r="E3183" s="35">
        <v>3.9990000000000001</v>
      </c>
      <c r="F3183" s="35">
        <v>4.9980000000000002</v>
      </c>
      <c r="G3183" s="35">
        <v>41000</v>
      </c>
    </row>
    <row r="3184" spans="1:7" x14ac:dyDescent="0.25">
      <c r="A3184">
        <v>20220916</v>
      </c>
      <c r="B3184" t="s">
        <v>772</v>
      </c>
      <c r="C3184" t="s">
        <v>213</v>
      </c>
      <c r="D3184" t="s">
        <v>243</v>
      </c>
      <c r="E3184" s="35">
        <v>3.9990000000000001</v>
      </c>
      <c r="F3184" s="35">
        <v>4.9980000000000002</v>
      </c>
      <c r="G3184" s="35">
        <v>38500</v>
      </c>
    </row>
    <row r="3185" spans="1:7" x14ac:dyDescent="0.25">
      <c r="A3185">
        <v>20220916</v>
      </c>
      <c r="B3185" t="s">
        <v>772</v>
      </c>
      <c r="C3185" t="s">
        <v>213</v>
      </c>
      <c r="D3185" t="s">
        <v>251</v>
      </c>
      <c r="E3185" s="35">
        <v>3.9990000000000001</v>
      </c>
      <c r="F3185" s="35">
        <v>4.9980000000000002</v>
      </c>
      <c r="G3185" s="35">
        <v>34500</v>
      </c>
    </row>
    <row r="3186" spans="1:7" x14ac:dyDescent="0.25">
      <c r="A3186">
        <v>20220916</v>
      </c>
      <c r="B3186" t="s">
        <v>772</v>
      </c>
      <c r="C3186" t="s">
        <v>213</v>
      </c>
      <c r="D3186" t="s">
        <v>259</v>
      </c>
      <c r="E3186" s="35">
        <v>3.9990000000000001</v>
      </c>
      <c r="F3186" s="35">
        <v>4.9980000000000002</v>
      </c>
      <c r="G3186" s="35">
        <v>24500</v>
      </c>
    </row>
    <row r="3187" spans="1:7" x14ac:dyDescent="0.25">
      <c r="A3187">
        <v>20220916</v>
      </c>
      <c r="B3187" t="s">
        <v>772</v>
      </c>
      <c r="C3187" t="s">
        <v>213</v>
      </c>
      <c r="D3187" t="s">
        <v>266</v>
      </c>
      <c r="E3187" s="35">
        <v>3.9990000000000001</v>
      </c>
      <c r="F3187" s="35">
        <v>4.9980000000000002</v>
      </c>
      <c r="G3187" s="35">
        <v>18500</v>
      </c>
    </row>
    <row r="3188" spans="1:7" x14ac:dyDescent="0.25">
      <c r="A3188">
        <v>20220916</v>
      </c>
      <c r="B3188" t="s">
        <v>772</v>
      </c>
      <c r="C3188" t="s">
        <v>213</v>
      </c>
      <c r="D3188" t="s">
        <v>274</v>
      </c>
      <c r="E3188" s="35">
        <v>3.9990000000000001</v>
      </c>
      <c r="F3188" s="35">
        <v>4.9980000000000002</v>
      </c>
      <c r="G3188" s="35">
        <v>12300</v>
      </c>
    </row>
    <row r="3189" spans="1:7" x14ac:dyDescent="0.25">
      <c r="A3189">
        <v>20220916</v>
      </c>
      <c r="B3189" t="s">
        <v>772</v>
      </c>
      <c r="C3189" t="s">
        <v>213</v>
      </c>
      <c r="D3189" t="s">
        <v>280</v>
      </c>
      <c r="E3189" s="35">
        <v>3.9990000000000001</v>
      </c>
      <c r="F3189" s="35">
        <v>4.9980000000000002</v>
      </c>
      <c r="G3189" s="35">
        <v>8800</v>
      </c>
    </row>
    <row r="3190" spans="1:7" x14ac:dyDescent="0.25">
      <c r="A3190">
        <v>20220916</v>
      </c>
      <c r="B3190" t="s">
        <v>772</v>
      </c>
      <c r="C3190" t="s">
        <v>213</v>
      </c>
      <c r="D3190" t="s">
        <v>286</v>
      </c>
      <c r="E3190" s="35">
        <v>3.9990000000000001</v>
      </c>
      <c r="F3190" s="35">
        <v>4.9980000000000002</v>
      </c>
      <c r="G3190" s="35">
        <v>3700</v>
      </c>
    </row>
    <row r="3191" spans="1:7" x14ac:dyDescent="0.25">
      <c r="A3191">
        <v>20220916</v>
      </c>
      <c r="B3191" t="s">
        <v>772</v>
      </c>
      <c r="C3191" t="s">
        <v>213</v>
      </c>
      <c r="D3191" t="s">
        <v>290</v>
      </c>
      <c r="E3191" s="35">
        <v>3.9990000000000001</v>
      </c>
      <c r="F3191" s="35">
        <v>4.9980000000000002</v>
      </c>
      <c r="G3191" s="35">
        <v>1700</v>
      </c>
    </row>
    <row r="3192" spans="1:7" x14ac:dyDescent="0.25">
      <c r="A3192">
        <v>20220916</v>
      </c>
      <c r="B3192" t="s">
        <v>772</v>
      </c>
      <c r="C3192" t="s">
        <v>233</v>
      </c>
      <c r="D3192" t="s">
        <v>187</v>
      </c>
      <c r="E3192" s="35">
        <v>3.9990000000000001</v>
      </c>
      <c r="F3192" s="35">
        <v>4.9980000000000002</v>
      </c>
      <c r="G3192" s="35">
        <v>43500</v>
      </c>
    </row>
    <row r="3193" spans="1:7" x14ac:dyDescent="0.25">
      <c r="A3193">
        <v>20220916</v>
      </c>
      <c r="B3193" t="s">
        <v>772</v>
      </c>
      <c r="C3193" t="s">
        <v>233</v>
      </c>
      <c r="D3193" t="s">
        <v>214</v>
      </c>
      <c r="E3193" s="35">
        <v>3.9990000000000001</v>
      </c>
      <c r="F3193" s="35">
        <v>4.9980000000000002</v>
      </c>
      <c r="G3193" s="35">
        <v>40000</v>
      </c>
    </row>
    <row r="3194" spans="1:7" x14ac:dyDescent="0.25">
      <c r="A3194">
        <v>20220916</v>
      </c>
      <c r="B3194" t="s">
        <v>772</v>
      </c>
      <c r="C3194" t="s">
        <v>233</v>
      </c>
      <c r="D3194" t="s">
        <v>234</v>
      </c>
      <c r="E3194" s="35">
        <v>3.9990000000000001</v>
      </c>
      <c r="F3194" s="35">
        <v>4.9980000000000002</v>
      </c>
      <c r="G3194" s="35">
        <v>38000</v>
      </c>
    </row>
    <row r="3195" spans="1:7" x14ac:dyDescent="0.25">
      <c r="A3195">
        <v>20220916</v>
      </c>
      <c r="B3195" t="s">
        <v>772</v>
      </c>
      <c r="C3195" t="s">
        <v>233</v>
      </c>
      <c r="D3195" t="s">
        <v>243</v>
      </c>
      <c r="E3195" s="35">
        <v>3.9990000000000001</v>
      </c>
      <c r="F3195" s="35">
        <v>4.9980000000000002</v>
      </c>
      <c r="G3195" s="35">
        <v>35500</v>
      </c>
    </row>
    <row r="3196" spans="1:7" x14ac:dyDescent="0.25">
      <c r="A3196">
        <v>20220916</v>
      </c>
      <c r="B3196" t="s">
        <v>772</v>
      </c>
      <c r="C3196" t="s">
        <v>233</v>
      </c>
      <c r="D3196" t="s">
        <v>251</v>
      </c>
      <c r="E3196" s="35">
        <v>3.9990000000000001</v>
      </c>
      <c r="F3196" s="35">
        <v>4.9980000000000002</v>
      </c>
      <c r="G3196" s="35">
        <v>31500</v>
      </c>
    </row>
    <row r="3197" spans="1:7" x14ac:dyDescent="0.25">
      <c r="A3197">
        <v>20220916</v>
      </c>
      <c r="B3197" t="s">
        <v>772</v>
      </c>
      <c r="C3197" t="s">
        <v>233</v>
      </c>
      <c r="D3197" t="s">
        <v>259</v>
      </c>
      <c r="E3197" s="35">
        <v>3.9990000000000001</v>
      </c>
      <c r="F3197" s="35">
        <v>4.9980000000000002</v>
      </c>
      <c r="G3197" s="35">
        <v>23000</v>
      </c>
    </row>
    <row r="3198" spans="1:7" x14ac:dyDescent="0.25">
      <c r="A3198">
        <v>20220916</v>
      </c>
      <c r="B3198" t="s">
        <v>772</v>
      </c>
      <c r="C3198" t="s">
        <v>233</v>
      </c>
      <c r="D3198" t="s">
        <v>266</v>
      </c>
      <c r="E3198" s="35">
        <v>3.9990000000000001</v>
      </c>
      <c r="F3198" s="35">
        <v>4.9980000000000002</v>
      </c>
      <c r="G3198" s="35">
        <v>17500</v>
      </c>
    </row>
    <row r="3199" spans="1:7" x14ac:dyDescent="0.25">
      <c r="A3199">
        <v>20220916</v>
      </c>
      <c r="B3199" t="s">
        <v>772</v>
      </c>
      <c r="C3199" t="s">
        <v>233</v>
      </c>
      <c r="D3199" t="s">
        <v>274</v>
      </c>
      <c r="E3199" s="35">
        <v>3.9990000000000001</v>
      </c>
      <c r="F3199" s="35">
        <v>4.9980000000000002</v>
      </c>
      <c r="G3199" s="35">
        <v>11300</v>
      </c>
    </row>
    <row r="3200" spans="1:7" x14ac:dyDescent="0.25">
      <c r="A3200">
        <v>20220916</v>
      </c>
      <c r="B3200" t="s">
        <v>772</v>
      </c>
      <c r="C3200" t="s">
        <v>233</v>
      </c>
      <c r="D3200" t="s">
        <v>280</v>
      </c>
      <c r="E3200" s="35">
        <v>3.9990000000000001</v>
      </c>
      <c r="F3200" s="35">
        <v>4.9980000000000002</v>
      </c>
      <c r="G3200" s="35">
        <v>8200</v>
      </c>
    </row>
    <row r="3201" spans="1:7" x14ac:dyDescent="0.25">
      <c r="A3201">
        <v>20220916</v>
      </c>
      <c r="B3201" t="s">
        <v>772</v>
      </c>
      <c r="C3201" t="s">
        <v>233</v>
      </c>
      <c r="D3201" t="s">
        <v>286</v>
      </c>
      <c r="E3201" s="35">
        <v>3.9990000000000001</v>
      </c>
      <c r="F3201" s="35">
        <v>4.9980000000000002</v>
      </c>
      <c r="G3201" s="35">
        <v>3500</v>
      </c>
    </row>
    <row r="3202" spans="1:7" x14ac:dyDescent="0.25">
      <c r="A3202">
        <v>20220916</v>
      </c>
      <c r="B3202" t="s">
        <v>772</v>
      </c>
      <c r="C3202" t="s">
        <v>233</v>
      </c>
      <c r="D3202" t="s">
        <v>290</v>
      </c>
      <c r="E3202" s="35">
        <v>3.9990000000000001</v>
      </c>
      <c r="F3202" s="35">
        <v>4.9980000000000002</v>
      </c>
      <c r="G3202" s="35">
        <v>1600</v>
      </c>
    </row>
    <row r="3203" spans="1:7" x14ac:dyDescent="0.25">
      <c r="A3203">
        <v>20220916</v>
      </c>
      <c r="B3203" t="s">
        <v>772</v>
      </c>
      <c r="C3203" t="s">
        <v>215</v>
      </c>
      <c r="D3203" t="s">
        <v>187</v>
      </c>
      <c r="E3203" s="35">
        <v>3.9990000000000001</v>
      </c>
      <c r="F3203" s="35">
        <v>4.9980000000000002</v>
      </c>
      <c r="G3203" s="35">
        <v>38500</v>
      </c>
    </row>
    <row r="3204" spans="1:7" x14ac:dyDescent="0.25">
      <c r="A3204">
        <v>20220916</v>
      </c>
      <c r="B3204" t="s">
        <v>772</v>
      </c>
      <c r="C3204" t="s">
        <v>215</v>
      </c>
      <c r="D3204" t="s">
        <v>214</v>
      </c>
      <c r="E3204" s="35">
        <v>3.9990000000000001</v>
      </c>
      <c r="F3204" s="35">
        <v>4.9980000000000002</v>
      </c>
      <c r="G3204" s="35">
        <v>35000</v>
      </c>
    </row>
    <row r="3205" spans="1:7" x14ac:dyDescent="0.25">
      <c r="A3205">
        <v>20220916</v>
      </c>
      <c r="B3205" t="s">
        <v>772</v>
      </c>
      <c r="C3205" t="s">
        <v>215</v>
      </c>
      <c r="D3205" t="s">
        <v>234</v>
      </c>
      <c r="E3205" s="35">
        <v>3.9990000000000001</v>
      </c>
      <c r="F3205" s="35">
        <v>4.9980000000000002</v>
      </c>
      <c r="G3205" s="35">
        <v>33000</v>
      </c>
    </row>
    <row r="3206" spans="1:7" x14ac:dyDescent="0.25">
      <c r="A3206">
        <v>20220916</v>
      </c>
      <c r="B3206" t="s">
        <v>772</v>
      </c>
      <c r="C3206" t="s">
        <v>215</v>
      </c>
      <c r="D3206" t="s">
        <v>243</v>
      </c>
      <c r="E3206" s="35">
        <v>3.9990000000000001</v>
      </c>
      <c r="F3206" s="35">
        <v>4.9980000000000002</v>
      </c>
      <c r="G3206" s="35">
        <v>31000</v>
      </c>
    </row>
    <row r="3207" spans="1:7" x14ac:dyDescent="0.25">
      <c r="A3207">
        <v>20220916</v>
      </c>
      <c r="B3207" t="s">
        <v>772</v>
      </c>
      <c r="C3207" t="s">
        <v>215</v>
      </c>
      <c r="D3207" t="s">
        <v>251</v>
      </c>
      <c r="E3207" s="35">
        <v>3.9990000000000001</v>
      </c>
      <c r="F3207" s="35">
        <v>4.9980000000000002</v>
      </c>
      <c r="G3207" s="35">
        <v>27500</v>
      </c>
    </row>
    <row r="3208" spans="1:7" x14ac:dyDescent="0.25">
      <c r="A3208">
        <v>20220916</v>
      </c>
      <c r="B3208" t="s">
        <v>772</v>
      </c>
      <c r="C3208" t="s">
        <v>215</v>
      </c>
      <c r="D3208" t="s">
        <v>259</v>
      </c>
      <c r="E3208" s="35">
        <v>3.9990000000000001</v>
      </c>
      <c r="F3208" s="35">
        <v>4.9980000000000002</v>
      </c>
      <c r="G3208" s="35">
        <v>21500</v>
      </c>
    </row>
    <row r="3209" spans="1:7" x14ac:dyDescent="0.25">
      <c r="A3209">
        <v>20220916</v>
      </c>
      <c r="B3209" t="s">
        <v>772</v>
      </c>
      <c r="C3209" t="s">
        <v>215</v>
      </c>
      <c r="D3209" t="s">
        <v>266</v>
      </c>
      <c r="E3209" s="35">
        <v>3.9990000000000001</v>
      </c>
      <c r="F3209" s="35">
        <v>4.9980000000000002</v>
      </c>
      <c r="G3209" s="35">
        <v>16500</v>
      </c>
    </row>
    <row r="3210" spans="1:7" x14ac:dyDescent="0.25">
      <c r="A3210">
        <v>20220916</v>
      </c>
      <c r="B3210" t="s">
        <v>772</v>
      </c>
      <c r="C3210" t="s">
        <v>215</v>
      </c>
      <c r="D3210" t="s">
        <v>274</v>
      </c>
      <c r="E3210" s="35">
        <v>3.9990000000000001</v>
      </c>
      <c r="F3210" s="35">
        <v>4.9980000000000002</v>
      </c>
      <c r="G3210" s="35">
        <v>10400</v>
      </c>
    </row>
    <row r="3211" spans="1:7" x14ac:dyDescent="0.25">
      <c r="A3211">
        <v>20220916</v>
      </c>
      <c r="B3211" t="s">
        <v>772</v>
      </c>
      <c r="C3211" t="s">
        <v>215</v>
      </c>
      <c r="D3211" t="s">
        <v>280</v>
      </c>
      <c r="E3211" s="35">
        <v>3.9990000000000001</v>
      </c>
      <c r="F3211" s="35">
        <v>4.9980000000000002</v>
      </c>
      <c r="G3211" s="35">
        <v>7700</v>
      </c>
    </row>
    <row r="3212" spans="1:7" x14ac:dyDescent="0.25">
      <c r="A3212">
        <v>20220916</v>
      </c>
      <c r="B3212" t="s">
        <v>772</v>
      </c>
      <c r="C3212" t="s">
        <v>215</v>
      </c>
      <c r="D3212" t="s">
        <v>286</v>
      </c>
      <c r="E3212" s="35">
        <v>3.9990000000000001</v>
      </c>
      <c r="F3212" s="35">
        <v>4.9980000000000002</v>
      </c>
      <c r="G3212" s="35">
        <v>3200</v>
      </c>
    </row>
    <row r="3213" spans="1:7" x14ac:dyDescent="0.25">
      <c r="A3213">
        <v>20220916</v>
      </c>
      <c r="B3213" t="s">
        <v>772</v>
      </c>
      <c r="C3213" t="s">
        <v>215</v>
      </c>
      <c r="D3213" t="s">
        <v>290</v>
      </c>
      <c r="E3213" s="35">
        <v>3.9990000000000001</v>
      </c>
      <c r="F3213" s="35">
        <v>4.9980000000000002</v>
      </c>
      <c r="G3213" s="35">
        <v>1600</v>
      </c>
    </row>
    <row r="3214" spans="1:7" x14ac:dyDescent="0.25">
      <c r="A3214">
        <v>20220916</v>
      </c>
      <c r="B3214" t="s">
        <v>772</v>
      </c>
      <c r="C3214" t="s">
        <v>250</v>
      </c>
      <c r="D3214" t="s">
        <v>187</v>
      </c>
      <c r="E3214" s="35">
        <v>3.9990000000000001</v>
      </c>
      <c r="F3214" s="35">
        <v>4.9980000000000002</v>
      </c>
      <c r="G3214" s="35">
        <v>31500</v>
      </c>
    </row>
    <row r="3215" spans="1:7" x14ac:dyDescent="0.25">
      <c r="A3215">
        <v>20220916</v>
      </c>
      <c r="B3215" t="s">
        <v>772</v>
      </c>
      <c r="C3215" t="s">
        <v>250</v>
      </c>
      <c r="D3215" t="s">
        <v>214</v>
      </c>
      <c r="E3215" s="35">
        <v>3.9990000000000001</v>
      </c>
      <c r="F3215" s="35">
        <v>4.9980000000000002</v>
      </c>
      <c r="G3215" s="35">
        <v>29500</v>
      </c>
    </row>
    <row r="3216" spans="1:7" x14ac:dyDescent="0.25">
      <c r="A3216">
        <v>20220916</v>
      </c>
      <c r="B3216" t="s">
        <v>772</v>
      </c>
      <c r="C3216" t="s">
        <v>250</v>
      </c>
      <c r="D3216" t="s">
        <v>234</v>
      </c>
      <c r="E3216" s="35">
        <v>3.9990000000000001</v>
      </c>
      <c r="F3216" s="35">
        <v>4.9980000000000002</v>
      </c>
      <c r="G3216" s="35">
        <v>28000</v>
      </c>
    </row>
    <row r="3217" spans="1:7" x14ac:dyDescent="0.25">
      <c r="A3217">
        <v>20220916</v>
      </c>
      <c r="B3217" t="s">
        <v>772</v>
      </c>
      <c r="C3217" t="s">
        <v>250</v>
      </c>
      <c r="D3217" t="s">
        <v>243</v>
      </c>
      <c r="E3217" s="35">
        <v>3.9990000000000001</v>
      </c>
      <c r="F3217" s="35">
        <v>4.9980000000000002</v>
      </c>
      <c r="G3217" s="35">
        <v>26500</v>
      </c>
    </row>
    <row r="3218" spans="1:7" x14ac:dyDescent="0.25">
      <c r="A3218">
        <v>20220916</v>
      </c>
      <c r="B3218" t="s">
        <v>772</v>
      </c>
      <c r="C3218" t="s">
        <v>250</v>
      </c>
      <c r="D3218" t="s">
        <v>251</v>
      </c>
      <c r="E3218" s="35">
        <v>3.9990000000000001</v>
      </c>
      <c r="F3218" s="35">
        <v>4.9980000000000002</v>
      </c>
      <c r="G3218" s="35">
        <v>23500</v>
      </c>
    </row>
    <row r="3219" spans="1:7" x14ac:dyDescent="0.25">
      <c r="A3219">
        <v>20220916</v>
      </c>
      <c r="B3219" t="s">
        <v>772</v>
      </c>
      <c r="C3219" t="s">
        <v>250</v>
      </c>
      <c r="D3219" t="s">
        <v>259</v>
      </c>
      <c r="E3219" s="35">
        <v>3.9990000000000001</v>
      </c>
      <c r="F3219" s="35">
        <v>4.9980000000000002</v>
      </c>
      <c r="G3219" s="35">
        <v>19000</v>
      </c>
    </row>
    <row r="3220" spans="1:7" x14ac:dyDescent="0.25">
      <c r="A3220">
        <v>20220916</v>
      </c>
      <c r="B3220" t="s">
        <v>772</v>
      </c>
      <c r="C3220" t="s">
        <v>250</v>
      </c>
      <c r="D3220" t="s">
        <v>266</v>
      </c>
      <c r="E3220" s="35">
        <v>3.9990000000000001</v>
      </c>
      <c r="F3220" s="35">
        <v>4.9980000000000002</v>
      </c>
      <c r="G3220" s="35">
        <v>15500</v>
      </c>
    </row>
    <row r="3221" spans="1:7" x14ac:dyDescent="0.25">
      <c r="A3221">
        <v>20220916</v>
      </c>
      <c r="B3221" t="s">
        <v>772</v>
      </c>
      <c r="C3221" t="s">
        <v>250</v>
      </c>
      <c r="D3221" t="s">
        <v>274</v>
      </c>
      <c r="E3221" s="35">
        <v>3.9990000000000001</v>
      </c>
      <c r="F3221" s="35">
        <v>4.9980000000000002</v>
      </c>
      <c r="G3221" s="35">
        <v>9800</v>
      </c>
    </row>
    <row r="3222" spans="1:7" x14ac:dyDescent="0.25">
      <c r="A3222">
        <v>20220916</v>
      </c>
      <c r="B3222" t="s">
        <v>772</v>
      </c>
      <c r="C3222" t="s">
        <v>250</v>
      </c>
      <c r="D3222" t="s">
        <v>280</v>
      </c>
      <c r="E3222" s="35">
        <v>3.9990000000000001</v>
      </c>
      <c r="F3222" s="35">
        <v>4.9980000000000002</v>
      </c>
      <c r="G3222" s="35">
        <v>7200</v>
      </c>
    </row>
    <row r="3223" spans="1:7" x14ac:dyDescent="0.25">
      <c r="A3223">
        <v>20220916</v>
      </c>
      <c r="B3223" t="s">
        <v>772</v>
      </c>
      <c r="C3223" t="s">
        <v>250</v>
      </c>
      <c r="D3223" t="s">
        <v>286</v>
      </c>
      <c r="E3223" s="35">
        <v>3.9990000000000001</v>
      </c>
      <c r="F3223" s="35">
        <v>4.9980000000000002</v>
      </c>
      <c r="G3223" s="35">
        <v>2900</v>
      </c>
    </row>
    <row r="3224" spans="1:7" x14ac:dyDescent="0.25">
      <c r="A3224">
        <v>20220916</v>
      </c>
      <c r="B3224" t="s">
        <v>772</v>
      </c>
      <c r="C3224" t="s">
        <v>250</v>
      </c>
      <c r="D3224" t="s">
        <v>290</v>
      </c>
      <c r="E3224" s="35">
        <v>3.9990000000000001</v>
      </c>
      <c r="F3224" s="35">
        <v>4.9980000000000002</v>
      </c>
      <c r="G3224" s="35">
        <v>1500</v>
      </c>
    </row>
    <row r="3225" spans="1:7" x14ac:dyDescent="0.25">
      <c r="A3225">
        <v>20220916</v>
      </c>
      <c r="B3225" t="s">
        <v>772</v>
      </c>
      <c r="C3225" t="s">
        <v>258</v>
      </c>
      <c r="D3225" t="s">
        <v>187</v>
      </c>
      <c r="E3225" s="35">
        <v>3.9990000000000001</v>
      </c>
      <c r="F3225" s="35">
        <v>4.9980000000000002</v>
      </c>
      <c r="G3225" s="35">
        <v>25000</v>
      </c>
    </row>
    <row r="3226" spans="1:7" x14ac:dyDescent="0.25">
      <c r="A3226">
        <v>20220916</v>
      </c>
      <c r="B3226" t="s">
        <v>772</v>
      </c>
      <c r="C3226" t="s">
        <v>258</v>
      </c>
      <c r="D3226" t="s">
        <v>214</v>
      </c>
      <c r="E3226" s="35">
        <v>3.9990000000000001</v>
      </c>
      <c r="F3226" s="35">
        <v>4.9980000000000002</v>
      </c>
      <c r="G3226" s="35">
        <v>23500</v>
      </c>
    </row>
    <row r="3227" spans="1:7" x14ac:dyDescent="0.25">
      <c r="A3227">
        <v>20220916</v>
      </c>
      <c r="B3227" t="s">
        <v>772</v>
      </c>
      <c r="C3227" t="s">
        <v>258</v>
      </c>
      <c r="D3227" t="s">
        <v>234</v>
      </c>
      <c r="E3227" s="35">
        <v>3.9990000000000001</v>
      </c>
      <c r="F3227" s="35">
        <v>4.9980000000000002</v>
      </c>
      <c r="G3227" s="35">
        <v>22000</v>
      </c>
    </row>
    <row r="3228" spans="1:7" x14ac:dyDescent="0.25">
      <c r="A3228">
        <v>20220916</v>
      </c>
      <c r="B3228" t="s">
        <v>772</v>
      </c>
      <c r="C3228" t="s">
        <v>258</v>
      </c>
      <c r="D3228" t="s">
        <v>243</v>
      </c>
      <c r="E3228" s="35">
        <v>3.9990000000000001</v>
      </c>
      <c r="F3228" s="35">
        <v>4.9980000000000002</v>
      </c>
      <c r="G3228" s="35">
        <v>20500</v>
      </c>
    </row>
    <row r="3229" spans="1:7" x14ac:dyDescent="0.25">
      <c r="A3229">
        <v>20220916</v>
      </c>
      <c r="B3229" t="s">
        <v>772</v>
      </c>
      <c r="C3229" t="s">
        <v>258</v>
      </c>
      <c r="D3229" t="s">
        <v>251</v>
      </c>
      <c r="E3229" s="35">
        <v>3.9990000000000001</v>
      </c>
      <c r="F3229" s="35">
        <v>4.9980000000000002</v>
      </c>
      <c r="G3229" s="35">
        <v>19000</v>
      </c>
    </row>
    <row r="3230" spans="1:7" x14ac:dyDescent="0.25">
      <c r="A3230">
        <v>20220916</v>
      </c>
      <c r="B3230" t="s">
        <v>772</v>
      </c>
      <c r="C3230" t="s">
        <v>258</v>
      </c>
      <c r="D3230" t="s">
        <v>259</v>
      </c>
      <c r="E3230" s="35">
        <v>3.9990000000000001</v>
      </c>
      <c r="F3230" s="35">
        <v>4.9980000000000002</v>
      </c>
      <c r="G3230" s="35">
        <v>16500</v>
      </c>
    </row>
    <row r="3231" spans="1:7" x14ac:dyDescent="0.25">
      <c r="A3231">
        <v>20220916</v>
      </c>
      <c r="B3231" t="s">
        <v>772</v>
      </c>
      <c r="C3231" t="s">
        <v>258</v>
      </c>
      <c r="D3231" t="s">
        <v>266</v>
      </c>
      <c r="E3231" s="35">
        <v>3.9990000000000001</v>
      </c>
      <c r="F3231" s="35">
        <v>4.9980000000000002</v>
      </c>
      <c r="G3231" s="35">
        <v>14000</v>
      </c>
    </row>
    <row r="3232" spans="1:7" x14ac:dyDescent="0.25">
      <c r="A3232">
        <v>20220916</v>
      </c>
      <c r="B3232" t="s">
        <v>772</v>
      </c>
      <c r="C3232" t="s">
        <v>258</v>
      </c>
      <c r="D3232" t="s">
        <v>274</v>
      </c>
      <c r="E3232" s="35">
        <v>3.9990000000000001</v>
      </c>
      <c r="F3232" s="35">
        <v>4.9980000000000002</v>
      </c>
      <c r="G3232" s="35">
        <v>9000</v>
      </c>
    </row>
    <row r="3233" spans="1:7" x14ac:dyDescent="0.25">
      <c r="A3233">
        <v>20220916</v>
      </c>
      <c r="B3233" t="s">
        <v>772</v>
      </c>
      <c r="C3233" t="s">
        <v>258</v>
      </c>
      <c r="D3233" t="s">
        <v>280</v>
      </c>
      <c r="E3233" s="35">
        <v>3.9990000000000001</v>
      </c>
      <c r="F3233" s="35">
        <v>4.9980000000000002</v>
      </c>
      <c r="G3233" s="35">
        <v>6600</v>
      </c>
    </row>
    <row r="3234" spans="1:7" x14ac:dyDescent="0.25">
      <c r="A3234">
        <v>20220916</v>
      </c>
      <c r="B3234" t="s">
        <v>772</v>
      </c>
      <c r="C3234" t="s">
        <v>258</v>
      </c>
      <c r="D3234" t="s">
        <v>286</v>
      </c>
      <c r="E3234" s="35">
        <v>3.9990000000000001</v>
      </c>
      <c r="F3234" s="35">
        <v>4.9980000000000002</v>
      </c>
      <c r="G3234" s="35">
        <v>2800</v>
      </c>
    </row>
    <row r="3235" spans="1:7" x14ac:dyDescent="0.25">
      <c r="A3235">
        <v>20220916</v>
      </c>
      <c r="B3235" t="s">
        <v>772</v>
      </c>
      <c r="C3235" t="s">
        <v>258</v>
      </c>
      <c r="D3235" t="s">
        <v>290</v>
      </c>
      <c r="E3235" s="35">
        <v>3.9990000000000001</v>
      </c>
      <c r="F3235" s="35">
        <v>4.9980000000000002</v>
      </c>
      <c r="G3235" s="35">
        <v>1500</v>
      </c>
    </row>
    <row r="3236" spans="1:7" x14ac:dyDescent="0.25">
      <c r="A3236">
        <v>20220916</v>
      </c>
      <c r="B3236" t="s">
        <v>772</v>
      </c>
      <c r="C3236" t="s">
        <v>265</v>
      </c>
      <c r="D3236" t="s">
        <v>187</v>
      </c>
      <c r="E3236" s="35">
        <v>3.9990000000000001</v>
      </c>
      <c r="F3236" s="35">
        <v>4.9980000000000002</v>
      </c>
      <c r="G3236" s="35">
        <v>19500</v>
      </c>
    </row>
    <row r="3237" spans="1:7" x14ac:dyDescent="0.25">
      <c r="A3237">
        <v>20220916</v>
      </c>
      <c r="B3237" t="s">
        <v>772</v>
      </c>
      <c r="C3237" t="s">
        <v>265</v>
      </c>
      <c r="D3237" t="s">
        <v>214</v>
      </c>
      <c r="E3237" s="35">
        <v>3.9990000000000001</v>
      </c>
      <c r="F3237" s="35">
        <v>4.9980000000000002</v>
      </c>
      <c r="G3237" s="35">
        <v>18500</v>
      </c>
    </row>
    <row r="3238" spans="1:7" x14ac:dyDescent="0.25">
      <c r="A3238">
        <v>20220916</v>
      </c>
      <c r="B3238" t="s">
        <v>772</v>
      </c>
      <c r="C3238" t="s">
        <v>265</v>
      </c>
      <c r="D3238" t="s">
        <v>234</v>
      </c>
      <c r="E3238" s="35">
        <v>3.9990000000000001</v>
      </c>
      <c r="F3238" s="35">
        <v>4.9980000000000002</v>
      </c>
      <c r="G3238" s="35">
        <v>17500</v>
      </c>
    </row>
    <row r="3239" spans="1:7" x14ac:dyDescent="0.25">
      <c r="A3239">
        <v>20220916</v>
      </c>
      <c r="B3239" t="s">
        <v>772</v>
      </c>
      <c r="C3239" t="s">
        <v>265</v>
      </c>
      <c r="D3239" t="s">
        <v>243</v>
      </c>
      <c r="E3239" s="35">
        <v>3.9990000000000001</v>
      </c>
      <c r="F3239" s="35">
        <v>4.9980000000000002</v>
      </c>
      <c r="G3239" s="35">
        <v>16500</v>
      </c>
    </row>
    <row r="3240" spans="1:7" x14ac:dyDescent="0.25">
      <c r="A3240">
        <v>20220916</v>
      </c>
      <c r="B3240" t="s">
        <v>772</v>
      </c>
      <c r="C3240" t="s">
        <v>265</v>
      </c>
      <c r="D3240" t="s">
        <v>251</v>
      </c>
      <c r="E3240" s="35">
        <v>3.9990000000000001</v>
      </c>
      <c r="F3240" s="35">
        <v>4.9980000000000002</v>
      </c>
      <c r="G3240" s="35">
        <v>15500</v>
      </c>
    </row>
    <row r="3241" spans="1:7" x14ac:dyDescent="0.25">
      <c r="A3241">
        <v>20220916</v>
      </c>
      <c r="B3241" t="s">
        <v>772</v>
      </c>
      <c r="C3241" t="s">
        <v>265</v>
      </c>
      <c r="D3241" t="s">
        <v>259</v>
      </c>
      <c r="E3241" s="35">
        <v>3.9990000000000001</v>
      </c>
      <c r="F3241" s="35">
        <v>4.9980000000000002</v>
      </c>
      <c r="G3241" s="35">
        <v>14000</v>
      </c>
    </row>
    <row r="3242" spans="1:7" x14ac:dyDescent="0.25">
      <c r="A3242">
        <v>20220916</v>
      </c>
      <c r="B3242" t="s">
        <v>772</v>
      </c>
      <c r="C3242" t="s">
        <v>265</v>
      </c>
      <c r="D3242" t="s">
        <v>266</v>
      </c>
      <c r="E3242" s="35">
        <v>3.9990000000000001</v>
      </c>
      <c r="F3242" s="35">
        <v>4.9980000000000002</v>
      </c>
      <c r="G3242" s="35">
        <v>12500</v>
      </c>
    </row>
    <row r="3243" spans="1:7" x14ac:dyDescent="0.25">
      <c r="A3243">
        <v>20220916</v>
      </c>
      <c r="B3243" t="s">
        <v>772</v>
      </c>
      <c r="C3243" t="s">
        <v>265</v>
      </c>
      <c r="D3243" t="s">
        <v>274</v>
      </c>
      <c r="E3243" s="35">
        <v>3.9990000000000001</v>
      </c>
      <c r="F3243" s="35">
        <v>4.9980000000000002</v>
      </c>
      <c r="G3243" s="35">
        <v>8100</v>
      </c>
    </row>
    <row r="3244" spans="1:7" x14ac:dyDescent="0.25">
      <c r="A3244">
        <v>20220916</v>
      </c>
      <c r="B3244" t="s">
        <v>772</v>
      </c>
      <c r="C3244" t="s">
        <v>265</v>
      </c>
      <c r="D3244" t="s">
        <v>280</v>
      </c>
      <c r="E3244" s="35">
        <v>3.9990000000000001</v>
      </c>
      <c r="F3244" s="35">
        <v>4.9980000000000002</v>
      </c>
      <c r="G3244" s="35">
        <v>6100</v>
      </c>
    </row>
    <row r="3245" spans="1:7" x14ac:dyDescent="0.25">
      <c r="A3245">
        <v>20220916</v>
      </c>
      <c r="B3245" t="s">
        <v>772</v>
      </c>
      <c r="C3245" t="s">
        <v>265</v>
      </c>
      <c r="D3245" t="s">
        <v>286</v>
      </c>
      <c r="E3245" s="35">
        <v>3.9990000000000001</v>
      </c>
      <c r="F3245" s="35">
        <v>4.9980000000000002</v>
      </c>
      <c r="G3245" s="35">
        <v>2600</v>
      </c>
    </row>
    <row r="3246" spans="1:7" x14ac:dyDescent="0.25">
      <c r="A3246">
        <v>20220916</v>
      </c>
      <c r="B3246" t="s">
        <v>772</v>
      </c>
      <c r="C3246" t="s">
        <v>265</v>
      </c>
      <c r="D3246" t="s">
        <v>290</v>
      </c>
      <c r="E3246" s="35">
        <v>3.9990000000000001</v>
      </c>
      <c r="F3246" s="35">
        <v>4.9980000000000002</v>
      </c>
      <c r="G3246" s="35">
        <v>1400</v>
      </c>
    </row>
    <row r="3247" spans="1:7" x14ac:dyDescent="0.25">
      <c r="A3247">
        <v>20220916</v>
      </c>
      <c r="B3247" t="s">
        <v>772</v>
      </c>
      <c r="C3247" t="s">
        <v>273</v>
      </c>
      <c r="D3247" t="s">
        <v>187</v>
      </c>
      <c r="E3247" s="35">
        <v>3.9990000000000001</v>
      </c>
      <c r="F3247" s="35">
        <v>4.9980000000000002</v>
      </c>
      <c r="G3247" s="35">
        <v>15800</v>
      </c>
    </row>
    <row r="3248" spans="1:7" x14ac:dyDescent="0.25">
      <c r="A3248">
        <v>20220916</v>
      </c>
      <c r="B3248" t="s">
        <v>772</v>
      </c>
      <c r="C3248" t="s">
        <v>273</v>
      </c>
      <c r="D3248" t="s">
        <v>214</v>
      </c>
      <c r="E3248" s="35">
        <v>3.9990000000000001</v>
      </c>
      <c r="F3248" s="35">
        <v>4.9980000000000002</v>
      </c>
      <c r="G3248" s="35">
        <v>14800</v>
      </c>
    </row>
    <row r="3249" spans="1:7" x14ac:dyDescent="0.25">
      <c r="A3249">
        <v>20220916</v>
      </c>
      <c r="B3249" t="s">
        <v>772</v>
      </c>
      <c r="C3249" t="s">
        <v>273</v>
      </c>
      <c r="D3249" t="s">
        <v>234</v>
      </c>
      <c r="E3249" s="35">
        <v>3.9990000000000001</v>
      </c>
      <c r="F3249" s="35">
        <v>4.9980000000000002</v>
      </c>
      <c r="G3249" s="35">
        <v>13900</v>
      </c>
    </row>
    <row r="3250" spans="1:7" x14ac:dyDescent="0.25">
      <c r="A3250">
        <v>20220916</v>
      </c>
      <c r="B3250" t="s">
        <v>772</v>
      </c>
      <c r="C3250" t="s">
        <v>273</v>
      </c>
      <c r="D3250" t="s">
        <v>243</v>
      </c>
      <c r="E3250" s="35">
        <v>3.9990000000000001</v>
      </c>
      <c r="F3250" s="35">
        <v>4.9980000000000002</v>
      </c>
      <c r="G3250" s="35">
        <v>13200</v>
      </c>
    </row>
    <row r="3251" spans="1:7" x14ac:dyDescent="0.25">
      <c r="A3251">
        <v>20220916</v>
      </c>
      <c r="B3251" t="s">
        <v>772</v>
      </c>
      <c r="C3251" t="s">
        <v>273</v>
      </c>
      <c r="D3251" t="s">
        <v>251</v>
      </c>
      <c r="E3251" s="35">
        <v>3.9990000000000001</v>
      </c>
      <c r="F3251" s="35">
        <v>4.9980000000000002</v>
      </c>
      <c r="G3251" s="35">
        <v>12300</v>
      </c>
    </row>
    <row r="3252" spans="1:7" x14ac:dyDescent="0.25">
      <c r="A3252">
        <v>20220916</v>
      </c>
      <c r="B3252" t="s">
        <v>772</v>
      </c>
      <c r="C3252" t="s">
        <v>273</v>
      </c>
      <c r="D3252" t="s">
        <v>259</v>
      </c>
      <c r="E3252" s="35">
        <v>3.9990000000000001</v>
      </c>
      <c r="F3252" s="35">
        <v>4.9980000000000002</v>
      </c>
      <c r="G3252" s="35">
        <v>11500</v>
      </c>
    </row>
    <row r="3253" spans="1:7" x14ac:dyDescent="0.25">
      <c r="A3253">
        <v>20220916</v>
      </c>
      <c r="B3253" t="s">
        <v>772</v>
      </c>
      <c r="C3253" t="s">
        <v>273</v>
      </c>
      <c r="D3253" t="s">
        <v>266</v>
      </c>
      <c r="E3253" s="35">
        <v>3.9990000000000001</v>
      </c>
      <c r="F3253" s="35">
        <v>4.9980000000000002</v>
      </c>
      <c r="G3253" s="35">
        <v>10500</v>
      </c>
    </row>
    <row r="3254" spans="1:7" x14ac:dyDescent="0.25">
      <c r="A3254">
        <v>20220916</v>
      </c>
      <c r="B3254" t="s">
        <v>772</v>
      </c>
      <c r="C3254" t="s">
        <v>273</v>
      </c>
      <c r="D3254" t="s">
        <v>274</v>
      </c>
      <c r="E3254" s="35">
        <v>3.9990000000000001</v>
      </c>
      <c r="F3254" s="35">
        <v>4.9980000000000002</v>
      </c>
      <c r="G3254" s="35">
        <v>7000</v>
      </c>
    </row>
    <row r="3255" spans="1:7" x14ac:dyDescent="0.25">
      <c r="A3255">
        <v>20220916</v>
      </c>
      <c r="B3255" t="s">
        <v>772</v>
      </c>
      <c r="C3255" t="s">
        <v>273</v>
      </c>
      <c r="D3255" t="s">
        <v>280</v>
      </c>
      <c r="E3255" s="35">
        <v>3.9990000000000001</v>
      </c>
      <c r="F3255" s="35">
        <v>4.9980000000000002</v>
      </c>
      <c r="G3255" s="35">
        <v>5600</v>
      </c>
    </row>
    <row r="3256" spans="1:7" x14ac:dyDescent="0.25">
      <c r="A3256">
        <v>20220916</v>
      </c>
      <c r="B3256" t="s">
        <v>772</v>
      </c>
      <c r="C3256" t="s">
        <v>273</v>
      </c>
      <c r="D3256" t="s">
        <v>286</v>
      </c>
      <c r="E3256" s="35">
        <v>3.9990000000000001</v>
      </c>
      <c r="F3256" s="35">
        <v>4.9980000000000002</v>
      </c>
      <c r="G3256" s="35">
        <v>2500</v>
      </c>
    </row>
    <row r="3257" spans="1:7" x14ac:dyDescent="0.25">
      <c r="A3257">
        <v>20220916</v>
      </c>
      <c r="B3257" t="s">
        <v>772</v>
      </c>
      <c r="C3257" t="s">
        <v>273</v>
      </c>
      <c r="D3257" t="s">
        <v>290</v>
      </c>
      <c r="E3257" s="35">
        <v>3.9990000000000001</v>
      </c>
      <c r="F3257" s="35">
        <v>4.9980000000000002</v>
      </c>
      <c r="G3257" s="35">
        <v>1400</v>
      </c>
    </row>
    <row r="3258" spans="1:7" x14ac:dyDescent="0.25">
      <c r="A3258">
        <v>20220916</v>
      </c>
      <c r="B3258" t="s">
        <v>772</v>
      </c>
      <c r="C3258" t="s">
        <v>279</v>
      </c>
      <c r="D3258" t="s">
        <v>187</v>
      </c>
      <c r="E3258" s="35">
        <v>3.9990000000000001</v>
      </c>
      <c r="F3258" s="35">
        <v>4.9980000000000002</v>
      </c>
      <c r="G3258" s="35">
        <v>11300</v>
      </c>
    </row>
    <row r="3259" spans="1:7" x14ac:dyDescent="0.25">
      <c r="A3259">
        <v>20220916</v>
      </c>
      <c r="B3259" t="s">
        <v>772</v>
      </c>
      <c r="C3259" t="s">
        <v>279</v>
      </c>
      <c r="D3259" t="s">
        <v>214</v>
      </c>
      <c r="E3259" s="35">
        <v>3.9990000000000001</v>
      </c>
      <c r="F3259" s="35">
        <v>4.9980000000000002</v>
      </c>
      <c r="G3259" s="35">
        <v>10600</v>
      </c>
    </row>
    <row r="3260" spans="1:7" x14ac:dyDescent="0.25">
      <c r="A3260">
        <v>20220916</v>
      </c>
      <c r="B3260" t="s">
        <v>772</v>
      </c>
      <c r="C3260" t="s">
        <v>279</v>
      </c>
      <c r="D3260" t="s">
        <v>234</v>
      </c>
      <c r="E3260" s="35">
        <v>3.9990000000000001</v>
      </c>
      <c r="F3260" s="35">
        <v>4.9980000000000002</v>
      </c>
      <c r="G3260" s="35">
        <v>10000</v>
      </c>
    </row>
    <row r="3261" spans="1:7" x14ac:dyDescent="0.25">
      <c r="A3261">
        <v>20220916</v>
      </c>
      <c r="B3261" t="s">
        <v>772</v>
      </c>
      <c r="C3261" t="s">
        <v>279</v>
      </c>
      <c r="D3261" t="s">
        <v>243</v>
      </c>
      <c r="E3261" s="35">
        <v>3.9990000000000001</v>
      </c>
      <c r="F3261" s="35">
        <v>4.9980000000000002</v>
      </c>
      <c r="G3261" s="35">
        <v>9500</v>
      </c>
    </row>
    <row r="3262" spans="1:7" x14ac:dyDescent="0.25">
      <c r="A3262">
        <v>20220916</v>
      </c>
      <c r="B3262" t="s">
        <v>772</v>
      </c>
      <c r="C3262" t="s">
        <v>279</v>
      </c>
      <c r="D3262" t="s">
        <v>251</v>
      </c>
      <c r="E3262" s="35">
        <v>3.9990000000000001</v>
      </c>
      <c r="F3262" s="35">
        <v>4.9980000000000002</v>
      </c>
      <c r="G3262" s="35">
        <v>9000</v>
      </c>
    </row>
    <row r="3263" spans="1:7" x14ac:dyDescent="0.25">
      <c r="A3263">
        <v>20220916</v>
      </c>
      <c r="B3263" t="s">
        <v>772</v>
      </c>
      <c r="C3263" t="s">
        <v>279</v>
      </c>
      <c r="D3263" t="s">
        <v>259</v>
      </c>
      <c r="E3263" s="35">
        <v>3.9990000000000001</v>
      </c>
      <c r="F3263" s="35">
        <v>4.9980000000000002</v>
      </c>
      <c r="G3263" s="35">
        <v>8400</v>
      </c>
    </row>
    <row r="3264" spans="1:7" x14ac:dyDescent="0.25">
      <c r="A3264">
        <v>20220916</v>
      </c>
      <c r="B3264" t="s">
        <v>772</v>
      </c>
      <c r="C3264" t="s">
        <v>279</v>
      </c>
      <c r="D3264" t="s">
        <v>266</v>
      </c>
      <c r="E3264" s="35">
        <v>3.9990000000000001</v>
      </c>
      <c r="F3264" s="35">
        <v>4.9980000000000002</v>
      </c>
      <c r="G3264" s="35">
        <v>7700</v>
      </c>
    </row>
    <row r="3265" spans="1:7" x14ac:dyDescent="0.25">
      <c r="A3265">
        <v>20220916</v>
      </c>
      <c r="B3265" t="s">
        <v>772</v>
      </c>
      <c r="C3265" t="s">
        <v>279</v>
      </c>
      <c r="D3265" t="s">
        <v>274</v>
      </c>
      <c r="E3265" s="35">
        <v>3.9990000000000001</v>
      </c>
      <c r="F3265" s="35">
        <v>4.9980000000000002</v>
      </c>
      <c r="G3265" s="35">
        <v>5800</v>
      </c>
    </row>
    <row r="3266" spans="1:7" x14ac:dyDescent="0.25">
      <c r="A3266">
        <v>20220916</v>
      </c>
      <c r="B3266" t="s">
        <v>772</v>
      </c>
      <c r="C3266" t="s">
        <v>279</v>
      </c>
      <c r="D3266" t="s">
        <v>280</v>
      </c>
      <c r="E3266" s="35">
        <v>3.9990000000000001</v>
      </c>
      <c r="F3266" s="35">
        <v>4.9980000000000002</v>
      </c>
      <c r="G3266" s="35">
        <v>4800</v>
      </c>
    </row>
    <row r="3267" spans="1:7" x14ac:dyDescent="0.25">
      <c r="A3267">
        <v>20220916</v>
      </c>
      <c r="B3267" t="s">
        <v>772</v>
      </c>
      <c r="C3267" t="s">
        <v>279</v>
      </c>
      <c r="D3267" t="s">
        <v>286</v>
      </c>
      <c r="E3267" s="35">
        <v>3.9990000000000001</v>
      </c>
      <c r="F3267" s="35">
        <v>4.9980000000000002</v>
      </c>
      <c r="G3267" s="35">
        <v>2400</v>
      </c>
    </row>
    <row r="3268" spans="1:7" x14ac:dyDescent="0.25">
      <c r="A3268">
        <v>20220916</v>
      </c>
      <c r="B3268" t="s">
        <v>772</v>
      </c>
      <c r="C3268" t="s">
        <v>279</v>
      </c>
      <c r="D3268" t="s">
        <v>290</v>
      </c>
      <c r="E3268" s="35">
        <v>3.9990000000000001</v>
      </c>
      <c r="F3268" s="35">
        <v>4.9980000000000002</v>
      </c>
      <c r="G3268" s="35">
        <v>1300</v>
      </c>
    </row>
    <row r="3269" spans="1:7" x14ac:dyDescent="0.25">
      <c r="A3269">
        <v>20220916</v>
      </c>
      <c r="B3269" t="s">
        <v>772</v>
      </c>
      <c r="C3269" t="s">
        <v>285</v>
      </c>
      <c r="D3269" t="s">
        <v>187</v>
      </c>
      <c r="E3269" s="35">
        <v>3.9990000000000001</v>
      </c>
      <c r="F3269" s="35">
        <v>4.9980000000000002</v>
      </c>
      <c r="G3269" s="35">
        <v>8100</v>
      </c>
    </row>
    <row r="3270" spans="1:7" x14ac:dyDescent="0.25">
      <c r="A3270">
        <v>20220916</v>
      </c>
      <c r="B3270" t="s">
        <v>772</v>
      </c>
      <c r="C3270" t="s">
        <v>285</v>
      </c>
      <c r="D3270" t="s">
        <v>214</v>
      </c>
      <c r="E3270" s="35">
        <v>3.9990000000000001</v>
      </c>
      <c r="F3270" s="35">
        <v>4.9980000000000002</v>
      </c>
      <c r="G3270" s="35">
        <v>7700</v>
      </c>
    </row>
    <row r="3271" spans="1:7" x14ac:dyDescent="0.25">
      <c r="A3271">
        <v>20220916</v>
      </c>
      <c r="B3271" t="s">
        <v>772</v>
      </c>
      <c r="C3271" t="s">
        <v>285</v>
      </c>
      <c r="D3271" t="s">
        <v>234</v>
      </c>
      <c r="E3271" s="35">
        <v>3.9990000000000001</v>
      </c>
      <c r="F3271" s="35">
        <v>4.9980000000000002</v>
      </c>
      <c r="G3271" s="35">
        <v>7400</v>
      </c>
    </row>
    <row r="3272" spans="1:7" x14ac:dyDescent="0.25">
      <c r="A3272">
        <v>20220916</v>
      </c>
      <c r="B3272" t="s">
        <v>772</v>
      </c>
      <c r="C3272" t="s">
        <v>285</v>
      </c>
      <c r="D3272" t="s">
        <v>243</v>
      </c>
      <c r="E3272" s="35">
        <v>3.9990000000000001</v>
      </c>
      <c r="F3272" s="35">
        <v>4.9980000000000002</v>
      </c>
      <c r="G3272" s="35">
        <v>7100</v>
      </c>
    </row>
    <row r="3273" spans="1:7" x14ac:dyDescent="0.25">
      <c r="A3273">
        <v>20220916</v>
      </c>
      <c r="B3273" t="s">
        <v>772</v>
      </c>
      <c r="C3273" t="s">
        <v>285</v>
      </c>
      <c r="D3273" t="s">
        <v>251</v>
      </c>
      <c r="E3273" s="35">
        <v>3.9990000000000001</v>
      </c>
      <c r="F3273" s="35">
        <v>4.9980000000000002</v>
      </c>
      <c r="G3273" s="35">
        <v>6800</v>
      </c>
    </row>
    <row r="3274" spans="1:7" x14ac:dyDescent="0.25">
      <c r="A3274">
        <v>20220916</v>
      </c>
      <c r="B3274" t="s">
        <v>772</v>
      </c>
      <c r="C3274" t="s">
        <v>285</v>
      </c>
      <c r="D3274" t="s">
        <v>259</v>
      </c>
      <c r="E3274" s="35">
        <v>3.9990000000000001</v>
      </c>
      <c r="F3274" s="35">
        <v>4.9980000000000002</v>
      </c>
      <c r="G3274" s="35">
        <v>6400</v>
      </c>
    </row>
    <row r="3275" spans="1:7" x14ac:dyDescent="0.25">
      <c r="A3275">
        <v>20220916</v>
      </c>
      <c r="B3275" t="s">
        <v>772</v>
      </c>
      <c r="C3275" t="s">
        <v>285</v>
      </c>
      <c r="D3275" t="s">
        <v>266</v>
      </c>
      <c r="E3275" s="35">
        <v>3.9990000000000001</v>
      </c>
      <c r="F3275" s="35">
        <v>4.9980000000000002</v>
      </c>
      <c r="G3275" s="35">
        <v>6100</v>
      </c>
    </row>
    <row r="3276" spans="1:7" x14ac:dyDescent="0.25">
      <c r="A3276">
        <v>20220916</v>
      </c>
      <c r="B3276" t="s">
        <v>772</v>
      </c>
      <c r="C3276" t="s">
        <v>285</v>
      </c>
      <c r="D3276" t="s">
        <v>274</v>
      </c>
      <c r="E3276" s="35">
        <v>3.9990000000000001</v>
      </c>
      <c r="F3276" s="35">
        <v>4.9980000000000002</v>
      </c>
      <c r="G3276" s="35">
        <v>4700</v>
      </c>
    </row>
    <row r="3277" spans="1:7" x14ac:dyDescent="0.25">
      <c r="A3277">
        <v>20220916</v>
      </c>
      <c r="B3277" t="s">
        <v>772</v>
      </c>
      <c r="C3277" t="s">
        <v>285</v>
      </c>
      <c r="D3277" t="s">
        <v>280</v>
      </c>
      <c r="E3277" s="35">
        <v>3.9990000000000001</v>
      </c>
      <c r="F3277" s="35">
        <v>4.9980000000000002</v>
      </c>
      <c r="G3277" s="35">
        <v>3900</v>
      </c>
    </row>
    <row r="3278" spans="1:7" x14ac:dyDescent="0.25">
      <c r="A3278">
        <v>20220916</v>
      </c>
      <c r="B3278" t="s">
        <v>772</v>
      </c>
      <c r="C3278" t="s">
        <v>285</v>
      </c>
      <c r="D3278" t="s">
        <v>286</v>
      </c>
      <c r="E3278" s="35">
        <v>3.9990000000000001</v>
      </c>
      <c r="F3278" s="35">
        <v>4.9980000000000002</v>
      </c>
      <c r="G3278" s="35">
        <v>2200</v>
      </c>
    </row>
    <row r="3279" spans="1:7" x14ac:dyDescent="0.25">
      <c r="A3279">
        <v>20220916</v>
      </c>
      <c r="B3279" t="s">
        <v>772</v>
      </c>
      <c r="C3279" t="s">
        <v>285</v>
      </c>
      <c r="D3279" t="s">
        <v>290</v>
      </c>
      <c r="E3279" s="35">
        <v>3.9990000000000001</v>
      </c>
      <c r="F3279" s="35">
        <v>4.9980000000000002</v>
      </c>
      <c r="G3279" s="35">
        <v>1200</v>
      </c>
    </row>
    <row r="3280" spans="1:7" x14ac:dyDescent="0.25">
      <c r="A3280">
        <v>20220916</v>
      </c>
      <c r="B3280" t="s">
        <v>772</v>
      </c>
      <c r="C3280" t="s">
        <v>186</v>
      </c>
      <c r="D3280" t="s">
        <v>187</v>
      </c>
      <c r="E3280" s="35">
        <v>4.9989999999999997</v>
      </c>
      <c r="F3280" s="35">
        <v>19.998000000000001</v>
      </c>
      <c r="G3280" s="35">
        <v>85000</v>
      </c>
    </row>
    <row r="3281" spans="1:7" x14ac:dyDescent="0.25">
      <c r="A3281">
        <v>20220916</v>
      </c>
      <c r="B3281" t="s">
        <v>772</v>
      </c>
      <c r="C3281" t="s">
        <v>186</v>
      </c>
      <c r="D3281" t="s">
        <v>214</v>
      </c>
      <c r="E3281" s="35">
        <v>4.9989999999999997</v>
      </c>
      <c r="F3281" s="35">
        <v>19.998000000000001</v>
      </c>
      <c r="G3281" s="35">
        <v>68500</v>
      </c>
    </row>
    <row r="3282" spans="1:7" x14ac:dyDescent="0.25">
      <c r="A3282">
        <v>20220916</v>
      </c>
      <c r="B3282" t="s">
        <v>772</v>
      </c>
      <c r="C3282" t="s">
        <v>186</v>
      </c>
      <c r="D3282" t="s">
        <v>234</v>
      </c>
      <c r="E3282" s="35">
        <v>4.9989999999999997</v>
      </c>
      <c r="F3282" s="35">
        <v>19.998000000000001</v>
      </c>
      <c r="G3282" s="35">
        <v>64000</v>
      </c>
    </row>
    <row r="3283" spans="1:7" x14ac:dyDescent="0.25">
      <c r="A3283">
        <v>20220916</v>
      </c>
      <c r="B3283" t="s">
        <v>772</v>
      </c>
      <c r="C3283" t="s">
        <v>186</v>
      </c>
      <c r="D3283" t="s">
        <v>243</v>
      </c>
      <c r="E3283" s="35">
        <v>4.9989999999999997</v>
      </c>
      <c r="F3283" s="35">
        <v>19.998000000000001</v>
      </c>
      <c r="G3283" s="35">
        <v>60500</v>
      </c>
    </row>
    <row r="3284" spans="1:7" x14ac:dyDescent="0.25">
      <c r="A3284">
        <v>20220916</v>
      </c>
      <c r="B3284" t="s">
        <v>772</v>
      </c>
      <c r="C3284" t="s">
        <v>186</v>
      </c>
      <c r="D3284" t="s">
        <v>251</v>
      </c>
      <c r="E3284" s="35">
        <v>4.9989999999999997</v>
      </c>
      <c r="F3284" s="35">
        <v>19.998000000000001</v>
      </c>
      <c r="G3284" s="35">
        <v>51500</v>
      </c>
    </row>
    <row r="3285" spans="1:7" x14ac:dyDescent="0.25">
      <c r="A3285">
        <v>20220916</v>
      </c>
      <c r="B3285" t="s">
        <v>772</v>
      </c>
      <c r="C3285" t="s">
        <v>186</v>
      </c>
      <c r="D3285" t="s">
        <v>259</v>
      </c>
      <c r="E3285" s="35">
        <v>4.9989999999999997</v>
      </c>
      <c r="F3285" s="35">
        <v>19.998000000000001</v>
      </c>
      <c r="G3285" s="35">
        <v>37500</v>
      </c>
    </row>
    <row r="3286" spans="1:7" x14ac:dyDescent="0.25">
      <c r="A3286">
        <v>20220916</v>
      </c>
      <c r="B3286" t="s">
        <v>772</v>
      </c>
      <c r="C3286" t="s">
        <v>186</v>
      </c>
      <c r="D3286" t="s">
        <v>266</v>
      </c>
      <c r="E3286" s="35">
        <v>4.9989999999999997</v>
      </c>
      <c r="F3286" s="35">
        <v>19.998000000000001</v>
      </c>
      <c r="G3286" s="35">
        <v>27000</v>
      </c>
    </row>
    <row r="3287" spans="1:7" x14ac:dyDescent="0.25">
      <c r="A3287">
        <v>20220916</v>
      </c>
      <c r="B3287" t="s">
        <v>772</v>
      </c>
      <c r="C3287" t="s">
        <v>186</v>
      </c>
      <c r="D3287" t="s">
        <v>274</v>
      </c>
      <c r="E3287" s="35">
        <v>4.9989999999999997</v>
      </c>
      <c r="F3287" s="35">
        <v>19.998000000000001</v>
      </c>
      <c r="G3287" s="35">
        <v>14600</v>
      </c>
    </row>
    <row r="3288" spans="1:7" x14ac:dyDescent="0.25">
      <c r="A3288">
        <v>20220916</v>
      </c>
      <c r="B3288" t="s">
        <v>772</v>
      </c>
      <c r="C3288" t="s">
        <v>186</v>
      </c>
      <c r="D3288" t="s">
        <v>280</v>
      </c>
      <c r="E3288" s="35">
        <v>4.9989999999999997</v>
      </c>
      <c r="F3288" s="35">
        <v>19.998000000000001</v>
      </c>
      <c r="G3288" s="35">
        <v>10500</v>
      </c>
    </row>
    <row r="3289" spans="1:7" x14ac:dyDescent="0.25">
      <c r="A3289">
        <v>20220916</v>
      </c>
      <c r="B3289" t="s">
        <v>772</v>
      </c>
      <c r="C3289" t="s">
        <v>186</v>
      </c>
      <c r="D3289" t="s">
        <v>286</v>
      </c>
      <c r="E3289" s="35">
        <v>4.9989999999999997</v>
      </c>
      <c r="F3289" s="35">
        <v>19.998000000000001</v>
      </c>
      <c r="G3289" s="35">
        <v>4300</v>
      </c>
    </row>
    <row r="3290" spans="1:7" x14ac:dyDescent="0.25">
      <c r="A3290">
        <v>20220916</v>
      </c>
      <c r="B3290" t="s">
        <v>772</v>
      </c>
      <c r="C3290" t="s">
        <v>186</v>
      </c>
      <c r="D3290" t="s">
        <v>290</v>
      </c>
      <c r="E3290" s="35">
        <v>4.9989999999999997</v>
      </c>
      <c r="F3290" s="35">
        <v>19.998000000000001</v>
      </c>
      <c r="G3290" s="35">
        <v>2000</v>
      </c>
    </row>
    <row r="3291" spans="1:7" x14ac:dyDescent="0.25">
      <c r="A3291">
        <v>20220916</v>
      </c>
      <c r="B3291" t="s">
        <v>772</v>
      </c>
      <c r="C3291" t="s">
        <v>213</v>
      </c>
      <c r="D3291" t="s">
        <v>187</v>
      </c>
      <c r="E3291" s="35">
        <v>4.9989999999999997</v>
      </c>
      <c r="F3291" s="35">
        <v>19.998000000000001</v>
      </c>
      <c r="G3291" s="35">
        <v>67500</v>
      </c>
    </row>
    <row r="3292" spans="1:7" x14ac:dyDescent="0.25">
      <c r="A3292">
        <v>20220916</v>
      </c>
      <c r="B3292" t="s">
        <v>772</v>
      </c>
      <c r="C3292" t="s">
        <v>213</v>
      </c>
      <c r="D3292" t="s">
        <v>214</v>
      </c>
      <c r="E3292" s="35">
        <v>4.9989999999999997</v>
      </c>
      <c r="F3292" s="35">
        <v>19.998000000000001</v>
      </c>
      <c r="G3292" s="35">
        <v>62500</v>
      </c>
    </row>
    <row r="3293" spans="1:7" x14ac:dyDescent="0.25">
      <c r="A3293">
        <v>20220916</v>
      </c>
      <c r="B3293" t="s">
        <v>772</v>
      </c>
      <c r="C3293" t="s">
        <v>213</v>
      </c>
      <c r="D3293" t="s">
        <v>234</v>
      </c>
      <c r="E3293" s="35">
        <v>4.9989999999999997</v>
      </c>
      <c r="F3293" s="35">
        <v>19.998000000000001</v>
      </c>
      <c r="G3293" s="35">
        <v>59000</v>
      </c>
    </row>
    <row r="3294" spans="1:7" x14ac:dyDescent="0.25">
      <c r="A3294">
        <v>20220916</v>
      </c>
      <c r="B3294" t="s">
        <v>772</v>
      </c>
      <c r="C3294" t="s">
        <v>213</v>
      </c>
      <c r="D3294" t="s">
        <v>243</v>
      </c>
      <c r="E3294" s="35">
        <v>4.9989999999999997</v>
      </c>
      <c r="F3294" s="35">
        <v>19.998000000000001</v>
      </c>
      <c r="G3294" s="35">
        <v>56000</v>
      </c>
    </row>
    <row r="3295" spans="1:7" x14ac:dyDescent="0.25">
      <c r="A3295">
        <v>20220916</v>
      </c>
      <c r="B3295" t="s">
        <v>772</v>
      </c>
      <c r="C3295" t="s">
        <v>213</v>
      </c>
      <c r="D3295" t="s">
        <v>251</v>
      </c>
      <c r="E3295" s="35">
        <v>4.9989999999999997</v>
      </c>
      <c r="F3295" s="35">
        <v>19.998000000000001</v>
      </c>
      <c r="G3295" s="35">
        <v>48000</v>
      </c>
    </row>
    <row r="3296" spans="1:7" x14ac:dyDescent="0.25">
      <c r="A3296">
        <v>20220916</v>
      </c>
      <c r="B3296" t="s">
        <v>772</v>
      </c>
      <c r="C3296" t="s">
        <v>213</v>
      </c>
      <c r="D3296" t="s">
        <v>259</v>
      </c>
      <c r="E3296" s="35">
        <v>4.9989999999999997</v>
      </c>
      <c r="F3296" s="35">
        <v>19.998000000000001</v>
      </c>
      <c r="G3296" s="35">
        <v>35000</v>
      </c>
    </row>
    <row r="3297" spans="1:7" x14ac:dyDescent="0.25">
      <c r="A3297">
        <v>20220916</v>
      </c>
      <c r="B3297" t="s">
        <v>772</v>
      </c>
      <c r="C3297" t="s">
        <v>213</v>
      </c>
      <c r="D3297" t="s">
        <v>266</v>
      </c>
      <c r="E3297" s="35">
        <v>4.9989999999999997</v>
      </c>
      <c r="F3297" s="35">
        <v>19.998000000000001</v>
      </c>
      <c r="G3297" s="35">
        <v>25000</v>
      </c>
    </row>
    <row r="3298" spans="1:7" x14ac:dyDescent="0.25">
      <c r="A3298">
        <v>20220916</v>
      </c>
      <c r="B3298" t="s">
        <v>772</v>
      </c>
      <c r="C3298" t="s">
        <v>213</v>
      </c>
      <c r="D3298" t="s">
        <v>274</v>
      </c>
      <c r="E3298" s="35">
        <v>4.9989999999999997</v>
      </c>
      <c r="F3298" s="35">
        <v>19.998000000000001</v>
      </c>
      <c r="G3298" s="35">
        <v>13900</v>
      </c>
    </row>
    <row r="3299" spans="1:7" x14ac:dyDescent="0.25">
      <c r="A3299">
        <v>20220916</v>
      </c>
      <c r="B3299" t="s">
        <v>772</v>
      </c>
      <c r="C3299" t="s">
        <v>213</v>
      </c>
      <c r="D3299" t="s">
        <v>280</v>
      </c>
      <c r="E3299" s="35">
        <v>4.9989999999999997</v>
      </c>
      <c r="F3299" s="35">
        <v>19.998000000000001</v>
      </c>
      <c r="G3299" s="35">
        <v>9500</v>
      </c>
    </row>
    <row r="3300" spans="1:7" x14ac:dyDescent="0.25">
      <c r="A3300">
        <v>20220916</v>
      </c>
      <c r="B3300" t="s">
        <v>772</v>
      </c>
      <c r="C3300" t="s">
        <v>213</v>
      </c>
      <c r="D3300" t="s">
        <v>286</v>
      </c>
      <c r="E3300" s="35">
        <v>4.9989999999999997</v>
      </c>
      <c r="F3300" s="35">
        <v>19.998000000000001</v>
      </c>
      <c r="G3300" s="35">
        <v>4000</v>
      </c>
    </row>
    <row r="3301" spans="1:7" x14ac:dyDescent="0.25">
      <c r="A3301">
        <v>20220916</v>
      </c>
      <c r="B3301" t="s">
        <v>772</v>
      </c>
      <c r="C3301" t="s">
        <v>213</v>
      </c>
      <c r="D3301" t="s">
        <v>290</v>
      </c>
      <c r="E3301" s="35">
        <v>4.9989999999999997</v>
      </c>
      <c r="F3301" s="35">
        <v>19.998000000000001</v>
      </c>
      <c r="G3301" s="35">
        <v>1800</v>
      </c>
    </row>
    <row r="3302" spans="1:7" x14ac:dyDescent="0.25">
      <c r="A3302">
        <v>20220916</v>
      </c>
      <c r="B3302" t="s">
        <v>772</v>
      </c>
      <c r="C3302" t="s">
        <v>233</v>
      </c>
      <c r="D3302" t="s">
        <v>187</v>
      </c>
      <c r="E3302" s="35">
        <v>4.9989999999999997</v>
      </c>
      <c r="F3302" s="35">
        <v>19.998000000000001</v>
      </c>
      <c r="G3302" s="35">
        <v>60500</v>
      </c>
    </row>
    <row r="3303" spans="1:7" x14ac:dyDescent="0.25">
      <c r="A3303">
        <v>20220916</v>
      </c>
      <c r="B3303" t="s">
        <v>772</v>
      </c>
      <c r="C3303" t="s">
        <v>233</v>
      </c>
      <c r="D3303" t="s">
        <v>214</v>
      </c>
      <c r="E3303" s="35">
        <v>4.9989999999999997</v>
      </c>
      <c r="F3303" s="35">
        <v>19.998000000000001</v>
      </c>
      <c r="G3303" s="35">
        <v>57500</v>
      </c>
    </row>
    <row r="3304" spans="1:7" x14ac:dyDescent="0.25">
      <c r="A3304">
        <v>20220916</v>
      </c>
      <c r="B3304" t="s">
        <v>772</v>
      </c>
      <c r="C3304" t="s">
        <v>233</v>
      </c>
      <c r="D3304" t="s">
        <v>234</v>
      </c>
      <c r="E3304" s="35">
        <v>4.9989999999999997</v>
      </c>
      <c r="F3304" s="35">
        <v>19.998000000000001</v>
      </c>
      <c r="G3304" s="35">
        <v>54500</v>
      </c>
    </row>
    <row r="3305" spans="1:7" x14ac:dyDescent="0.25">
      <c r="A3305">
        <v>20220916</v>
      </c>
      <c r="B3305" t="s">
        <v>772</v>
      </c>
      <c r="C3305" t="s">
        <v>233</v>
      </c>
      <c r="D3305" t="s">
        <v>243</v>
      </c>
      <c r="E3305" s="35">
        <v>4.9989999999999997</v>
      </c>
      <c r="F3305" s="35">
        <v>19.998000000000001</v>
      </c>
      <c r="G3305" s="35">
        <v>51500</v>
      </c>
    </row>
    <row r="3306" spans="1:7" x14ac:dyDescent="0.25">
      <c r="A3306">
        <v>20220916</v>
      </c>
      <c r="B3306" t="s">
        <v>772</v>
      </c>
      <c r="C3306" t="s">
        <v>233</v>
      </c>
      <c r="D3306" t="s">
        <v>251</v>
      </c>
      <c r="E3306" s="35">
        <v>4.9989999999999997</v>
      </c>
      <c r="F3306" s="35">
        <v>19.998000000000001</v>
      </c>
      <c r="G3306" s="35">
        <v>45000</v>
      </c>
    </row>
    <row r="3307" spans="1:7" x14ac:dyDescent="0.25">
      <c r="A3307">
        <v>20220916</v>
      </c>
      <c r="B3307" t="s">
        <v>772</v>
      </c>
      <c r="C3307" t="s">
        <v>233</v>
      </c>
      <c r="D3307" t="s">
        <v>259</v>
      </c>
      <c r="E3307" s="35">
        <v>4.9989999999999997</v>
      </c>
      <c r="F3307" s="35">
        <v>19.998000000000001</v>
      </c>
      <c r="G3307" s="35">
        <v>32000</v>
      </c>
    </row>
    <row r="3308" spans="1:7" x14ac:dyDescent="0.25">
      <c r="A3308">
        <v>20220916</v>
      </c>
      <c r="B3308" t="s">
        <v>772</v>
      </c>
      <c r="C3308" t="s">
        <v>233</v>
      </c>
      <c r="D3308" t="s">
        <v>266</v>
      </c>
      <c r="E3308" s="35">
        <v>4.9989999999999997</v>
      </c>
      <c r="F3308" s="35">
        <v>19.998000000000001</v>
      </c>
      <c r="G3308" s="35">
        <v>23500</v>
      </c>
    </row>
    <row r="3309" spans="1:7" x14ac:dyDescent="0.25">
      <c r="A3309">
        <v>20220916</v>
      </c>
      <c r="B3309" t="s">
        <v>772</v>
      </c>
      <c r="C3309" t="s">
        <v>233</v>
      </c>
      <c r="D3309" t="s">
        <v>274</v>
      </c>
      <c r="E3309" s="35">
        <v>4.9989999999999997</v>
      </c>
      <c r="F3309" s="35">
        <v>19.998000000000001</v>
      </c>
      <c r="G3309" s="35">
        <v>12900</v>
      </c>
    </row>
    <row r="3310" spans="1:7" x14ac:dyDescent="0.25">
      <c r="A3310">
        <v>20220916</v>
      </c>
      <c r="B3310" t="s">
        <v>772</v>
      </c>
      <c r="C3310" t="s">
        <v>233</v>
      </c>
      <c r="D3310" t="s">
        <v>280</v>
      </c>
      <c r="E3310" s="35">
        <v>4.9989999999999997</v>
      </c>
      <c r="F3310" s="35">
        <v>19.998000000000001</v>
      </c>
      <c r="G3310" s="35">
        <v>8900</v>
      </c>
    </row>
    <row r="3311" spans="1:7" x14ac:dyDescent="0.25">
      <c r="A3311">
        <v>20220916</v>
      </c>
      <c r="B3311" t="s">
        <v>772</v>
      </c>
      <c r="C3311" t="s">
        <v>233</v>
      </c>
      <c r="D3311" t="s">
        <v>286</v>
      </c>
      <c r="E3311" s="35">
        <v>4.9989999999999997</v>
      </c>
      <c r="F3311" s="35">
        <v>19.998000000000001</v>
      </c>
      <c r="G3311" s="35">
        <v>3800</v>
      </c>
    </row>
    <row r="3312" spans="1:7" x14ac:dyDescent="0.25">
      <c r="A3312">
        <v>20220916</v>
      </c>
      <c r="B3312" t="s">
        <v>772</v>
      </c>
      <c r="C3312" t="s">
        <v>233</v>
      </c>
      <c r="D3312" t="s">
        <v>290</v>
      </c>
      <c r="E3312" s="35">
        <v>4.9989999999999997</v>
      </c>
      <c r="F3312" s="35">
        <v>19.998000000000001</v>
      </c>
      <c r="G3312" s="35">
        <v>1700</v>
      </c>
    </row>
    <row r="3313" spans="1:7" x14ac:dyDescent="0.25">
      <c r="A3313">
        <v>20220916</v>
      </c>
      <c r="B3313" t="s">
        <v>772</v>
      </c>
      <c r="C3313" t="s">
        <v>215</v>
      </c>
      <c r="D3313" t="s">
        <v>187</v>
      </c>
      <c r="E3313" s="35">
        <v>4.9989999999999997</v>
      </c>
      <c r="F3313" s="35">
        <v>19.998000000000001</v>
      </c>
      <c r="G3313" s="35">
        <v>53500</v>
      </c>
    </row>
    <row r="3314" spans="1:7" x14ac:dyDescent="0.25">
      <c r="A3314">
        <v>20220916</v>
      </c>
      <c r="B3314" t="s">
        <v>772</v>
      </c>
      <c r="C3314" t="s">
        <v>215</v>
      </c>
      <c r="D3314" t="s">
        <v>214</v>
      </c>
      <c r="E3314" s="35">
        <v>4.9989999999999997</v>
      </c>
      <c r="F3314" s="35">
        <v>19.998000000000001</v>
      </c>
      <c r="G3314" s="35">
        <v>50500</v>
      </c>
    </row>
    <row r="3315" spans="1:7" x14ac:dyDescent="0.25">
      <c r="A3315">
        <v>20220916</v>
      </c>
      <c r="B3315" t="s">
        <v>772</v>
      </c>
      <c r="C3315" t="s">
        <v>215</v>
      </c>
      <c r="D3315" t="s">
        <v>234</v>
      </c>
      <c r="E3315" s="35">
        <v>4.9989999999999997</v>
      </c>
      <c r="F3315" s="35">
        <v>19.998000000000001</v>
      </c>
      <c r="G3315" s="35">
        <v>47500</v>
      </c>
    </row>
    <row r="3316" spans="1:7" x14ac:dyDescent="0.25">
      <c r="A3316">
        <v>20220916</v>
      </c>
      <c r="B3316" t="s">
        <v>772</v>
      </c>
      <c r="C3316" t="s">
        <v>215</v>
      </c>
      <c r="D3316" t="s">
        <v>243</v>
      </c>
      <c r="E3316" s="35">
        <v>4.9989999999999997</v>
      </c>
      <c r="F3316" s="35">
        <v>19.998000000000001</v>
      </c>
      <c r="G3316" s="35">
        <v>45000</v>
      </c>
    </row>
    <row r="3317" spans="1:7" x14ac:dyDescent="0.25">
      <c r="A3317">
        <v>20220916</v>
      </c>
      <c r="B3317" t="s">
        <v>772</v>
      </c>
      <c r="C3317" t="s">
        <v>215</v>
      </c>
      <c r="D3317" t="s">
        <v>251</v>
      </c>
      <c r="E3317" s="35">
        <v>4.9989999999999997</v>
      </c>
      <c r="F3317" s="35">
        <v>19.998000000000001</v>
      </c>
      <c r="G3317" s="35">
        <v>38500</v>
      </c>
    </row>
    <row r="3318" spans="1:7" x14ac:dyDescent="0.25">
      <c r="A3318">
        <v>20220916</v>
      </c>
      <c r="B3318" t="s">
        <v>772</v>
      </c>
      <c r="C3318" t="s">
        <v>215</v>
      </c>
      <c r="D3318" t="s">
        <v>259</v>
      </c>
      <c r="E3318" s="35">
        <v>4.9989999999999997</v>
      </c>
      <c r="F3318" s="35">
        <v>19.998000000000001</v>
      </c>
      <c r="G3318" s="35">
        <v>29500</v>
      </c>
    </row>
    <row r="3319" spans="1:7" x14ac:dyDescent="0.25">
      <c r="A3319">
        <v>20220916</v>
      </c>
      <c r="B3319" t="s">
        <v>772</v>
      </c>
      <c r="C3319" t="s">
        <v>215</v>
      </c>
      <c r="D3319" t="s">
        <v>266</v>
      </c>
      <c r="E3319" s="35">
        <v>4.9989999999999997</v>
      </c>
      <c r="F3319" s="35">
        <v>19.998000000000001</v>
      </c>
      <c r="G3319" s="35">
        <v>22000</v>
      </c>
    </row>
    <row r="3320" spans="1:7" x14ac:dyDescent="0.25">
      <c r="A3320">
        <v>20220916</v>
      </c>
      <c r="B3320" t="s">
        <v>772</v>
      </c>
      <c r="C3320" t="s">
        <v>215</v>
      </c>
      <c r="D3320" t="s">
        <v>274</v>
      </c>
      <c r="E3320" s="35">
        <v>4.9989999999999997</v>
      </c>
      <c r="F3320" s="35">
        <v>19.998000000000001</v>
      </c>
      <c r="G3320" s="35">
        <v>12400</v>
      </c>
    </row>
    <row r="3321" spans="1:7" x14ac:dyDescent="0.25">
      <c r="A3321">
        <v>20220916</v>
      </c>
      <c r="B3321" t="s">
        <v>772</v>
      </c>
      <c r="C3321" t="s">
        <v>215</v>
      </c>
      <c r="D3321" t="s">
        <v>280</v>
      </c>
      <c r="E3321" s="35">
        <v>4.9989999999999997</v>
      </c>
      <c r="F3321" s="35">
        <v>19.998000000000001</v>
      </c>
      <c r="G3321" s="35">
        <v>8400</v>
      </c>
    </row>
    <row r="3322" spans="1:7" x14ac:dyDescent="0.25">
      <c r="A3322">
        <v>20220916</v>
      </c>
      <c r="B3322" t="s">
        <v>772</v>
      </c>
      <c r="C3322" t="s">
        <v>215</v>
      </c>
      <c r="D3322" t="s">
        <v>286</v>
      </c>
      <c r="E3322" s="35">
        <v>4.9989999999999997</v>
      </c>
      <c r="F3322" s="35">
        <v>19.998000000000001</v>
      </c>
      <c r="G3322" s="35">
        <v>3600</v>
      </c>
    </row>
    <row r="3323" spans="1:7" x14ac:dyDescent="0.25">
      <c r="A3323">
        <v>20220916</v>
      </c>
      <c r="B3323" t="s">
        <v>772</v>
      </c>
      <c r="C3323" t="s">
        <v>215</v>
      </c>
      <c r="D3323" t="s">
        <v>290</v>
      </c>
      <c r="E3323" s="35">
        <v>4.9989999999999997</v>
      </c>
      <c r="F3323" s="35">
        <v>19.998000000000001</v>
      </c>
      <c r="G3323" s="35">
        <v>1700</v>
      </c>
    </row>
    <row r="3324" spans="1:7" x14ac:dyDescent="0.25">
      <c r="A3324">
        <v>20220916</v>
      </c>
      <c r="B3324" t="s">
        <v>772</v>
      </c>
      <c r="C3324" t="s">
        <v>250</v>
      </c>
      <c r="D3324" t="s">
        <v>187</v>
      </c>
      <c r="E3324" s="35">
        <v>4.9989999999999997</v>
      </c>
      <c r="F3324" s="35">
        <v>19.998000000000001</v>
      </c>
      <c r="G3324" s="35">
        <v>45000</v>
      </c>
    </row>
    <row r="3325" spans="1:7" x14ac:dyDescent="0.25">
      <c r="A3325">
        <v>20220916</v>
      </c>
      <c r="B3325" t="s">
        <v>772</v>
      </c>
      <c r="C3325" t="s">
        <v>250</v>
      </c>
      <c r="D3325" t="s">
        <v>214</v>
      </c>
      <c r="E3325" s="35">
        <v>4.9989999999999997</v>
      </c>
      <c r="F3325" s="35">
        <v>19.998000000000001</v>
      </c>
      <c r="G3325" s="35">
        <v>41500</v>
      </c>
    </row>
    <row r="3326" spans="1:7" x14ac:dyDescent="0.25">
      <c r="A3326">
        <v>20220916</v>
      </c>
      <c r="B3326" t="s">
        <v>772</v>
      </c>
      <c r="C3326" t="s">
        <v>250</v>
      </c>
      <c r="D3326" t="s">
        <v>234</v>
      </c>
      <c r="E3326" s="35">
        <v>4.9989999999999997</v>
      </c>
      <c r="F3326" s="35">
        <v>19.998000000000001</v>
      </c>
      <c r="G3326" s="35">
        <v>39000</v>
      </c>
    </row>
    <row r="3327" spans="1:7" x14ac:dyDescent="0.25">
      <c r="A3327">
        <v>20220916</v>
      </c>
      <c r="B3327" t="s">
        <v>772</v>
      </c>
      <c r="C3327" t="s">
        <v>250</v>
      </c>
      <c r="D3327" t="s">
        <v>243</v>
      </c>
      <c r="E3327" s="35">
        <v>4.9989999999999997</v>
      </c>
      <c r="F3327" s="35">
        <v>19.998000000000001</v>
      </c>
      <c r="G3327" s="35">
        <v>35500</v>
      </c>
    </row>
    <row r="3328" spans="1:7" x14ac:dyDescent="0.25">
      <c r="A3328">
        <v>20220916</v>
      </c>
      <c r="B3328" t="s">
        <v>772</v>
      </c>
      <c r="C3328" t="s">
        <v>250</v>
      </c>
      <c r="D3328" t="s">
        <v>251</v>
      </c>
      <c r="E3328" s="35">
        <v>4.9989999999999997</v>
      </c>
      <c r="F3328" s="35">
        <v>19.998000000000001</v>
      </c>
      <c r="G3328" s="35">
        <v>31500</v>
      </c>
    </row>
    <row r="3329" spans="1:7" x14ac:dyDescent="0.25">
      <c r="A3329">
        <v>20220916</v>
      </c>
      <c r="B3329" t="s">
        <v>772</v>
      </c>
      <c r="C3329" t="s">
        <v>250</v>
      </c>
      <c r="D3329" t="s">
        <v>259</v>
      </c>
      <c r="E3329" s="35">
        <v>4.9989999999999997</v>
      </c>
      <c r="F3329" s="35">
        <v>19.998000000000001</v>
      </c>
      <c r="G3329" s="35">
        <v>25000</v>
      </c>
    </row>
    <row r="3330" spans="1:7" x14ac:dyDescent="0.25">
      <c r="A3330">
        <v>20220916</v>
      </c>
      <c r="B3330" t="s">
        <v>772</v>
      </c>
      <c r="C3330" t="s">
        <v>250</v>
      </c>
      <c r="D3330" t="s">
        <v>266</v>
      </c>
      <c r="E3330" s="35">
        <v>4.9989999999999997</v>
      </c>
      <c r="F3330" s="35">
        <v>19.998000000000001</v>
      </c>
      <c r="G3330" s="35">
        <v>20500</v>
      </c>
    </row>
    <row r="3331" spans="1:7" x14ac:dyDescent="0.25">
      <c r="A3331">
        <v>20220916</v>
      </c>
      <c r="B3331" t="s">
        <v>772</v>
      </c>
      <c r="C3331" t="s">
        <v>250</v>
      </c>
      <c r="D3331" t="s">
        <v>274</v>
      </c>
      <c r="E3331" s="35">
        <v>4.9989999999999997</v>
      </c>
      <c r="F3331" s="35">
        <v>19.998000000000001</v>
      </c>
      <c r="G3331" s="35">
        <v>11800</v>
      </c>
    </row>
    <row r="3332" spans="1:7" x14ac:dyDescent="0.25">
      <c r="A3332">
        <v>20220916</v>
      </c>
      <c r="B3332" t="s">
        <v>772</v>
      </c>
      <c r="C3332" t="s">
        <v>250</v>
      </c>
      <c r="D3332" t="s">
        <v>280</v>
      </c>
      <c r="E3332" s="35">
        <v>4.9989999999999997</v>
      </c>
      <c r="F3332" s="35">
        <v>19.998000000000001</v>
      </c>
      <c r="G3332" s="35">
        <v>8100</v>
      </c>
    </row>
    <row r="3333" spans="1:7" x14ac:dyDescent="0.25">
      <c r="A3333">
        <v>20220916</v>
      </c>
      <c r="B3333" t="s">
        <v>772</v>
      </c>
      <c r="C3333" t="s">
        <v>250</v>
      </c>
      <c r="D3333" t="s">
        <v>286</v>
      </c>
      <c r="E3333" s="35">
        <v>4.9989999999999997</v>
      </c>
      <c r="F3333" s="35">
        <v>19.998000000000001</v>
      </c>
      <c r="G3333" s="35">
        <v>3300</v>
      </c>
    </row>
    <row r="3334" spans="1:7" x14ac:dyDescent="0.25">
      <c r="A3334">
        <v>20220916</v>
      </c>
      <c r="B3334" t="s">
        <v>772</v>
      </c>
      <c r="C3334" t="s">
        <v>250</v>
      </c>
      <c r="D3334" t="s">
        <v>290</v>
      </c>
      <c r="E3334" s="35">
        <v>4.9989999999999997</v>
      </c>
      <c r="F3334" s="35">
        <v>19.998000000000001</v>
      </c>
      <c r="G3334" s="35">
        <v>1600</v>
      </c>
    </row>
    <row r="3335" spans="1:7" x14ac:dyDescent="0.25">
      <c r="A3335">
        <v>20220916</v>
      </c>
      <c r="B3335" t="s">
        <v>772</v>
      </c>
      <c r="C3335" t="s">
        <v>258</v>
      </c>
      <c r="D3335" t="s">
        <v>187</v>
      </c>
      <c r="E3335" s="35">
        <v>4.9989999999999997</v>
      </c>
      <c r="F3335" s="35">
        <v>19.998000000000001</v>
      </c>
      <c r="G3335" s="35">
        <v>34500</v>
      </c>
    </row>
    <row r="3336" spans="1:7" x14ac:dyDescent="0.25">
      <c r="A3336">
        <v>20220916</v>
      </c>
      <c r="B3336" t="s">
        <v>772</v>
      </c>
      <c r="C3336" t="s">
        <v>258</v>
      </c>
      <c r="D3336" t="s">
        <v>214</v>
      </c>
      <c r="E3336" s="35">
        <v>4.9989999999999997</v>
      </c>
      <c r="F3336" s="35">
        <v>19.998000000000001</v>
      </c>
      <c r="G3336" s="35">
        <v>32000</v>
      </c>
    </row>
    <row r="3337" spans="1:7" x14ac:dyDescent="0.25">
      <c r="A3337">
        <v>20220916</v>
      </c>
      <c r="B3337" t="s">
        <v>772</v>
      </c>
      <c r="C3337" t="s">
        <v>258</v>
      </c>
      <c r="D3337" t="s">
        <v>234</v>
      </c>
      <c r="E3337" s="35">
        <v>4.9989999999999997</v>
      </c>
      <c r="F3337" s="35">
        <v>19.998000000000001</v>
      </c>
      <c r="G3337" s="35">
        <v>29500</v>
      </c>
    </row>
    <row r="3338" spans="1:7" x14ac:dyDescent="0.25">
      <c r="A3338">
        <v>20220916</v>
      </c>
      <c r="B3338" t="s">
        <v>772</v>
      </c>
      <c r="C3338" t="s">
        <v>258</v>
      </c>
      <c r="D3338" t="s">
        <v>243</v>
      </c>
      <c r="E3338" s="35">
        <v>4.9989999999999997</v>
      </c>
      <c r="F3338" s="35">
        <v>19.998000000000001</v>
      </c>
      <c r="G3338" s="35">
        <v>27000</v>
      </c>
    </row>
    <row r="3339" spans="1:7" x14ac:dyDescent="0.25">
      <c r="A3339">
        <v>20220916</v>
      </c>
      <c r="B3339" t="s">
        <v>772</v>
      </c>
      <c r="C3339" t="s">
        <v>258</v>
      </c>
      <c r="D3339" t="s">
        <v>251</v>
      </c>
      <c r="E3339" s="35">
        <v>4.9989999999999997</v>
      </c>
      <c r="F3339" s="35">
        <v>19.998000000000001</v>
      </c>
      <c r="G3339" s="35">
        <v>24500</v>
      </c>
    </row>
    <row r="3340" spans="1:7" x14ac:dyDescent="0.25">
      <c r="A3340">
        <v>20220916</v>
      </c>
      <c r="B3340" t="s">
        <v>772</v>
      </c>
      <c r="C3340" t="s">
        <v>258</v>
      </c>
      <c r="D3340" t="s">
        <v>259</v>
      </c>
      <c r="E3340" s="35">
        <v>4.9989999999999997</v>
      </c>
      <c r="F3340" s="35">
        <v>19.998000000000001</v>
      </c>
      <c r="G3340" s="35">
        <v>21500</v>
      </c>
    </row>
    <row r="3341" spans="1:7" x14ac:dyDescent="0.25">
      <c r="A3341">
        <v>20220916</v>
      </c>
      <c r="B3341" t="s">
        <v>772</v>
      </c>
      <c r="C3341" t="s">
        <v>258</v>
      </c>
      <c r="D3341" t="s">
        <v>266</v>
      </c>
      <c r="E3341" s="35">
        <v>4.9989999999999997</v>
      </c>
      <c r="F3341" s="35">
        <v>19.998000000000001</v>
      </c>
      <c r="G3341" s="35">
        <v>18000</v>
      </c>
    </row>
    <row r="3342" spans="1:7" x14ac:dyDescent="0.25">
      <c r="A3342">
        <v>20220916</v>
      </c>
      <c r="B3342" t="s">
        <v>772</v>
      </c>
      <c r="C3342" t="s">
        <v>258</v>
      </c>
      <c r="D3342" t="s">
        <v>274</v>
      </c>
      <c r="E3342" s="35">
        <v>4.9989999999999997</v>
      </c>
      <c r="F3342" s="35">
        <v>19.998000000000001</v>
      </c>
      <c r="G3342" s="35">
        <v>10700</v>
      </c>
    </row>
    <row r="3343" spans="1:7" x14ac:dyDescent="0.25">
      <c r="A3343">
        <v>20220916</v>
      </c>
      <c r="B3343" t="s">
        <v>772</v>
      </c>
      <c r="C3343" t="s">
        <v>258</v>
      </c>
      <c r="D3343" t="s">
        <v>280</v>
      </c>
      <c r="E3343" s="35">
        <v>4.9989999999999997</v>
      </c>
      <c r="F3343" s="35">
        <v>19.998000000000001</v>
      </c>
      <c r="G3343" s="35">
        <v>7700</v>
      </c>
    </row>
    <row r="3344" spans="1:7" x14ac:dyDescent="0.25">
      <c r="A3344">
        <v>20220916</v>
      </c>
      <c r="B3344" t="s">
        <v>772</v>
      </c>
      <c r="C3344" t="s">
        <v>258</v>
      </c>
      <c r="D3344" t="s">
        <v>286</v>
      </c>
      <c r="E3344" s="35">
        <v>4.9989999999999997</v>
      </c>
      <c r="F3344" s="35">
        <v>19.998000000000001</v>
      </c>
      <c r="G3344" s="35">
        <v>3000</v>
      </c>
    </row>
    <row r="3345" spans="1:7" x14ac:dyDescent="0.25">
      <c r="A3345">
        <v>20220916</v>
      </c>
      <c r="B3345" t="s">
        <v>772</v>
      </c>
      <c r="C3345" t="s">
        <v>258</v>
      </c>
      <c r="D3345" t="s">
        <v>290</v>
      </c>
      <c r="E3345" s="35">
        <v>4.9989999999999997</v>
      </c>
      <c r="F3345" s="35">
        <v>19.998000000000001</v>
      </c>
      <c r="G3345" s="35">
        <v>1600</v>
      </c>
    </row>
    <row r="3346" spans="1:7" x14ac:dyDescent="0.25">
      <c r="A3346">
        <v>20220916</v>
      </c>
      <c r="B3346" t="s">
        <v>772</v>
      </c>
      <c r="C3346" t="s">
        <v>265</v>
      </c>
      <c r="D3346" t="s">
        <v>187</v>
      </c>
      <c r="E3346" s="35">
        <v>4.9989999999999997</v>
      </c>
      <c r="F3346" s="35">
        <v>19.998000000000001</v>
      </c>
      <c r="G3346" s="35">
        <v>26000</v>
      </c>
    </row>
    <row r="3347" spans="1:7" x14ac:dyDescent="0.25">
      <c r="A3347">
        <v>20220916</v>
      </c>
      <c r="B3347" t="s">
        <v>772</v>
      </c>
      <c r="C3347" t="s">
        <v>265</v>
      </c>
      <c r="D3347" t="s">
        <v>214</v>
      </c>
      <c r="E3347" s="35">
        <v>4.9989999999999997</v>
      </c>
      <c r="F3347" s="35">
        <v>19.998000000000001</v>
      </c>
      <c r="G3347" s="35">
        <v>24000</v>
      </c>
    </row>
    <row r="3348" spans="1:7" x14ac:dyDescent="0.25">
      <c r="A3348">
        <v>20220916</v>
      </c>
      <c r="B3348" t="s">
        <v>772</v>
      </c>
      <c r="C3348" t="s">
        <v>265</v>
      </c>
      <c r="D3348" t="s">
        <v>234</v>
      </c>
      <c r="E3348" s="35">
        <v>4.9989999999999997</v>
      </c>
      <c r="F3348" s="35">
        <v>19.998000000000001</v>
      </c>
      <c r="G3348" s="35">
        <v>22500</v>
      </c>
    </row>
    <row r="3349" spans="1:7" x14ac:dyDescent="0.25">
      <c r="A3349">
        <v>20220916</v>
      </c>
      <c r="B3349" t="s">
        <v>772</v>
      </c>
      <c r="C3349" t="s">
        <v>265</v>
      </c>
      <c r="D3349" t="s">
        <v>243</v>
      </c>
      <c r="E3349" s="35">
        <v>4.9989999999999997</v>
      </c>
      <c r="F3349" s="35">
        <v>19.998000000000001</v>
      </c>
      <c r="G3349" s="35">
        <v>21000</v>
      </c>
    </row>
    <row r="3350" spans="1:7" x14ac:dyDescent="0.25">
      <c r="A3350">
        <v>20220916</v>
      </c>
      <c r="B3350" t="s">
        <v>772</v>
      </c>
      <c r="C3350" t="s">
        <v>265</v>
      </c>
      <c r="D3350" t="s">
        <v>251</v>
      </c>
      <c r="E3350" s="35">
        <v>4.9989999999999997</v>
      </c>
      <c r="F3350" s="35">
        <v>19.998000000000001</v>
      </c>
      <c r="G3350" s="35">
        <v>19500</v>
      </c>
    </row>
    <row r="3351" spans="1:7" x14ac:dyDescent="0.25">
      <c r="A3351">
        <v>20220916</v>
      </c>
      <c r="B3351" t="s">
        <v>772</v>
      </c>
      <c r="C3351" t="s">
        <v>265</v>
      </c>
      <c r="D3351" t="s">
        <v>259</v>
      </c>
      <c r="E3351" s="35">
        <v>4.9989999999999997</v>
      </c>
      <c r="F3351" s="35">
        <v>19.998000000000001</v>
      </c>
      <c r="G3351" s="35">
        <v>18000</v>
      </c>
    </row>
    <row r="3352" spans="1:7" x14ac:dyDescent="0.25">
      <c r="A3352">
        <v>20220916</v>
      </c>
      <c r="B3352" t="s">
        <v>772</v>
      </c>
      <c r="C3352" t="s">
        <v>265</v>
      </c>
      <c r="D3352" t="s">
        <v>266</v>
      </c>
      <c r="E3352" s="35">
        <v>4.9989999999999997</v>
      </c>
      <c r="F3352" s="35">
        <v>19.998000000000001</v>
      </c>
      <c r="G3352" s="35">
        <v>16000</v>
      </c>
    </row>
    <row r="3353" spans="1:7" x14ac:dyDescent="0.25">
      <c r="A3353">
        <v>20220916</v>
      </c>
      <c r="B3353" t="s">
        <v>772</v>
      </c>
      <c r="C3353" t="s">
        <v>265</v>
      </c>
      <c r="D3353" t="s">
        <v>274</v>
      </c>
      <c r="E3353" s="35">
        <v>4.9989999999999997</v>
      </c>
      <c r="F3353" s="35">
        <v>19.998000000000001</v>
      </c>
      <c r="G3353" s="35">
        <v>9700</v>
      </c>
    </row>
    <row r="3354" spans="1:7" x14ac:dyDescent="0.25">
      <c r="A3354">
        <v>20220916</v>
      </c>
      <c r="B3354" t="s">
        <v>772</v>
      </c>
      <c r="C3354" t="s">
        <v>265</v>
      </c>
      <c r="D3354" t="s">
        <v>280</v>
      </c>
      <c r="E3354" s="35">
        <v>4.9989999999999997</v>
      </c>
      <c r="F3354" s="35">
        <v>19.998000000000001</v>
      </c>
      <c r="G3354" s="35">
        <v>7000</v>
      </c>
    </row>
    <row r="3355" spans="1:7" x14ac:dyDescent="0.25">
      <c r="A3355">
        <v>20220916</v>
      </c>
      <c r="B3355" t="s">
        <v>772</v>
      </c>
      <c r="C3355" t="s">
        <v>265</v>
      </c>
      <c r="D3355" t="s">
        <v>286</v>
      </c>
      <c r="E3355" s="35">
        <v>4.9989999999999997</v>
      </c>
      <c r="F3355" s="35">
        <v>19.998000000000001</v>
      </c>
      <c r="G3355" s="35">
        <v>2800</v>
      </c>
    </row>
    <row r="3356" spans="1:7" x14ac:dyDescent="0.25">
      <c r="A3356">
        <v>20220916</v>
      </c>
      <c r="B3356" t="s">
        <v>772</v>
      </c>
      <c r="C3356" t="s">
        <v>265</v>
      </c>
      <c r="D3356" t="s">
        <v>290</v>
      </c>
      <c r="E3356" s="35">
        <v>4.9989999999999997</v>
      </c>
      <c r="F3356" s="35">
        <v>19.998000000000001</v>
      </c>
      <c r="G3356" s="35">
        <v>1500</v>
      </c>
    </row>
    <row r="3357" spans="1:7" x14ac:dyDescent="0.25">
      <c r="A3357">
        <v>20220916</v>
      </c>
      <c r="B3357" t="s">
        <v>772</v>
      </c>
      <c r="C3357" t="s">
        <v>273</v>
      </c>
      <c r="D3357" t="s">
        <v>187</v>
      </c>
      <c r="E3357" s="35">
        <v>4.9989999999999997</v>
      </c>
      <c r="F3357" s="35">
        <v>19.998000000000001</v>
      </c>
      <c r="G3357" s="35">
        <v>19500</v>
      </c>
    </row>
    <row r="3358" spans="1:7" x14ac:dyDescent="0.25">
      <c r="A3358">
        <v>20220916</v>
      </c>
      <c r="B3358" t="s">
        <v>772</v>
      </c>
      <c r="C3358" t="s">
        <v>273</v>
      </c>
      <c r="D3358" t="s">
        <v>214</v>
      </c>
      <c r="E3358" s="35">
        <v>4.9989999999999997</v>
      </c>
      <c r="F3358" s="35">
        <v>19.998000000000001</v>
      </c>
      <c r="G3358" s="35">
        <v>18500</v>
      </c>
    </row>
    <row r="3359" spans="1:7" x14ac:dyDescent="0.25">
      <c r="A3359">
        <v>20220916</v>
      </c>
      <c r="B3359" t="s">
        <v>772</v>
      </c>
      <c r="C3359" t="s">
        <v>273</v>
      </c>
      <c r="D3359" t="s">
        <v>234</v>
      </c>
      <c r="E3359" s="35">
        <v>4.9989999999999997</v>
      </c>
      <c r="F3359" s="35">
        <v>19.998000000000001</v>
      </c>
      <c r="G3359" s="35">
        <v>17500</v>
      </c>
    </row>
    <row r="3360" spans="1:7" x14ac:dyDescent="0.25">
      <c r="A3360">
        <v>20220916</v>
      </c>
      <c r="B3360" t="s">
        <v>772</v>
      </c>
      <c r="C3360" t="s">
        <v>273</v>
      </c>
      <c r="D3360" t="s">
        <v>243</v>
      </c>
      <c r="E3360" s="35">
        <v>4.9989999999999997</v>
      </c>
      <c r="F3360" s="35">
        <v>19.998000000000001</v>
      </c>
      <c r="G3360" s="35">
        <v>17000</v>
      </c>
    </row>
    <row r="3361" spans="1:7" x14ac:dyDescent="0.25">
      <c r="A3361">
        <v>20220916</v>
      </c>
      <c r="B3361" t="s">
        <v>772</v>
      </c>
      <c r="C3361" t="s">
        <v>273</v>
      </c>
      <c r="D3361" t="s">
        <v>251</v>
      </c>
      <c r="E3361" s="35">
        <v>4.9989999999999997</v>
      </c>
      <c r="F3361" s="35">
        <v>19.998000000000001</v>
      </c>
      <c r="G3361" s="35">
        <v>16000</v>
      </c>
    </row>
    <row r="3362" spans="1:7" x14ac:dyDescent="0.25">
      <c r="A3362">
        <v>20220916</v>
      </c>
      <c r="B3362" t="s">
        <v>772</v>
      </c>
      <c r="C3362" t="s">
        <v>273</v>
      </c>
      <c r="D3362" t="s">
        <v>259</v>
      </c>
      <c r="E3362" s="35">
        <v>4.9989999999999997</v>
      </c>
      <c r="F3362" s="35">
        <v>19.998000000000001</v>
      </c>
      <c r="G3362" s="35">
        <v>15000</v>
      </c>
    </row>
    <row r="3363" spans="1:7" x14ac:dyDescent="0.25">
      <c r="A3363">
        <v>20220916</v>
      </c>
      <c r="B3363" t="s">
        <v>772</v>
      </c>
      <c r="C3363" t="s">
        <v>273</v>
      </c>
      <c r="D3363" t="s">
        <v>266</v>
      </c>
      <c r="E3363" s="35">
        <v>4.9989999999999997</v>
      </c>
      <c r="F3363" s="35">
        <v>19.998000000000001</v>
      </c>
      <c r="G3363" s="35">
        <v>13500</v>
      </c>
    </row>
    <row r="3364" spans="1:7" x14ac:dyDescent="0.25">
      <c r="A3364">
        <v>20220916</v>
      </c>
      <c r="B3364" t="s">
        <v>772</v>
      </c>
      <c r="C3364" t="s">
        <v>273</v>
      </c>
      <c r="D3364" t="s">
        <v>274</v>
      </c>
      <c r="E3364" s="35">
        <v>4.9989999999999997</v>
      </c>
      <c r="F3364" s="35">
        <v>19.998000000000001</v>
      </c>
      <c r="G3364" s="35">
        <v>8800</v>
      </c>
    </row>
    <row r="3365" spans="1:7" x14ac:dyDescent="0.25">
      <c r="A3365">
        <v>20220916</v>
      </c>
      <c r="B3365" t="s">
        <v>772</v>
      </c>
      <c r="C3365" t="s">
        <v>273</v>
      </c>
      <c r="D3365" t="s">
        <v>280</v>
      </c>
      <c r="E3365" s="35">
        <v>4.9989999999999997</v>
      </c>
      <c r="F3365" s="35">
        <v>19.998000000000001</v>
      </c>
      <c r="G3365" s="35">
        <v>6500</v>
      </c>
    </row>
    <row r="3366" spans="1:7" x14ac:dyDescent="0.25">
      <c r="A3366">
        <v>20220916</v>
      </c>
      <c r="B3366" t="s">
        <v>772</v>
      </c>
      <c r="C3366" t="s">
        <v>273</v>
      </c>
      <c r="D3366" t="s">
        <v>286</v>
      </c>
      <c r="E3366" s="35">
        <v>4.9989999999999997</v>
      </c>
      <c r="F3366" s="35">
        <v>19.998000000000001</v>
      </c>
      <c r="G3366" s="35">
        <v>2700</v>
      </c>
    </row>
    <row r="3367" spans="1:7" x14ac:dyDescent="0.25">
      <c r="A3367">
        <v>20220916</v>
      </c>
      <c r="B3367" t="s">
        <v>772</v>
      </c>
      <c r="C3367" t="s">
        <v>273</v>
      </c>
      <c r="D3367" t="s">
        <v>290</v>
      </c>
      <c r="E3367" s="35">
        <v>4.9989999999999997</v>
      </c>
      <c r="F3367" s="35">
        <v>19.998000000000001</v>
      </c>
      <c r="G3367" s="35">
        <v>1500</v>
      </c>
    </row>
    <row r="3368" spans="1:7" x14ac:dyDescent="0.25">
      <c r="A3368">
        <v>20220916</v>
      </c>
      <c r="B3368" t="s">
        <v>772</v>
      </c>
      <c r="C3368" t="s">
        <v>279</v>
      </c>
      <c r="D3368" t="s">
        <v>187</v>
      </c>
      <c r="E3368" s="35">
        <v>4.9989999999999997</v>
      </c>
      <c r="F3368" s="35">
        <v>19.998000000000001</v>
      </c>
      <c r="G3368" s="35">
        <v>15000</v>
      </c>
    </row>
    <row r="3369" spans="1:7" x14ac:dyDescent="0.25">
      <c r="A3369">
        <v>20220916</v>
      </c>
      <c r="B3369" t="s">
        <v>772</v>
      </c>
      <c r="C3369" t="s">
        <v>279</v>
      </c>
      <c r="D3369" t="s">
        <v>214</v>
      </c>
      <c r="E3369" s="35">
        <v>4.9989999999999997</v>
      </c>
      <c r="F3369" s="35">
        <v>19.998000000000001</v>
      </c>
      <c r="G3369" s="35">
        <v>14000</v>
      </c>
    </row>
    <row r="3370" spans="1:7" x14ac:dyDescent="0.25">
      <c r="A3370">
        <v>20220916</v>
      </c>
      <c r="B3370" t="s">
        <v>772</v>
      </c>
      <c r="C3370" t="s">
        <v>279</v>
      </c>
      <c r="D3370" t="s">
        <v>234</v>
      </c>
      <c r="E3370" s="35">
        <v>4.9989999999999997</v>
      </c>
      <c r="F3370" s="35">
        <v>19.998000000000001</v>
      </c>
      <c r="G3370" s="35">
        <v>13500</v>
      </c>
    </row>
    <row r="3371" spans="1:7" x14ac:dyDescent="0.25">
      <c r="A3371">
        <v>20220916</v>
      </c>
      <c r="B3371" t="s">
        <v>772</v>
      </c>
      <c r="C3371" t="s">
        <v>279</v>
      </c>
      <c r="D3371" t="s">
        <v>243</v>
      </c>
      <c r="E3371" s="35">
        <v>4.9989999999999997</v>
      </c>
      <c r="F3371" s="35">
        <v>19.998000000000001</v>
      </c>
      <c r="G3371" s="35">
        <v>13000</v>
      </c>
    </row>
    <row r="3372" spans="1:7" x14ac:dyDescent="0.25">
      <c r="A3372">
        <v>20220916</v>
      </c>
      <c r="B3372" t="s">
        <v>772</v>
      </c>
      <c r="C3372" t="s">
        <v>279</v>
      </c>
      <c r="D3372" t="s">
        <v>251</v>
      </c>
      <c r="E3372" s="35">
        <v>4.9989999999999997</v>
      </c>
      <c r="F3372" s="35">
        <v>19.998000000000001</v>
      </c>
      <c r="G3372" s="35">
        <v>12500</v>
      </c>
    </row>
    <row r="3373" spans="1:7" x14ac:dyDescent="0.25">
      <c r="A3373">
        <v>20220916</v>
      </c>
      <c r="B3373" t="s">
        <v>772</v>
      </c>
      <c r="C3373" t="s">
        <v>279</v>
      </c>
      <c r="D3373" t="s">
        <v>259</v>
      </c>
      <c r="E3373" s="35">
        <v>4.9989999999999997</v>
      </c>
      <c r="F3373" s="35">
        <v>19.998000000000001</v>
      </c>
      <c r="G3373" s="35">
        <v>12000</v>
      </c>
    </row>
    <row r="3374" spans="1:7" x14ac:dyDescent="0.25">
      <c r="A3374">
        <v>20220916</v>
      </c>
      <c r="B3374" t="s">
        <v>772</v>
      </c>
      <c r="C3374" t="s">
        <v>279</v>
      </c>
      <c r="D3374" t="s">
        <v>266</v>
      </c>
      <c r="E3374" s="35">
        <v>4.9989999999999997</v>
      </c>
      <c r="F3374" s="35">
        <v>19.998000000000001</v>
      </c>
      <c r="G3374" s="35">
        <v>11000</v>
      </c>
    </row>
    <row r="3375" spans="1:7" x14ac:dyDescent="0.25">
      <c r="A3375">
        <v>20220916</v>
      </c>
      <c r="B3375" t="s">
        <v>772</v>
      </c>
      <c r="C3375" t="s">
        <v>279</v>
      </c>
      <c r="D3375" t="s">
        <v>274</v>
      </c>
      <c r="E3375" s="35">
        <v>4.9989999999999997</v>
      </c>
      <c r="F3375" s="35">
        <v>19.998000000000001</v>
      </c>
      <c r="G3375" s="35">
        <v>7100</v>
      </c>
    </row>
    <row r="3376" spans="1:7" x14ac:dyDescent="0.25">
      <c r="A3376">
        <v>20220916</v>
      </c>
      <c r="B3376" t="s">
        <v>772</v>
      </c>
      <c r="C3376" t="s">
        <v>279</v>
      </c>
      <c r="D3376" t="s">
        <v>280</v>
      </c>
      <c r="E3376" s="35">
        <v>4.9989999999999997</v>
      </c>
      <c r="F3376" s="35">
        <v>19.998000000000001</v>
      </c>
      <c r="G3376" s="35">
        <v>5600</v>
      </c>
    </row>
    <row r="3377" spans="1:7" x14ac:dyDescent="0.25">
      <c r="A3377">
        <v>20220916</v>
      </c>
      <c r="B3377" t="s">
        <v>772</v>
      </c>
      <c r="C3377" t="s">
        <v>279</v>
      </c>
      <c r="D3377" t="s">
        <v>286</v>
      </c>
      <c r="E3377" s="35">
        <v>4.9989999999999997</v>
      </c>
      <c r="F3377" s="35">
        <v>19.998000000000001</v>
      </c>
      <c r="G3377" s="35">
        <v>2400</v>
      </c>
    </row>
    <row r="3378" spans="1:7" x14ac:dyDescent="0.25">
      <c r="A3378">
        <v>20220916</v>
      </c>
      <c r="B3378" t="s">
        <v>772</v>
      </c>
      <c r="C3378" t="s">
        <v>279</v>
      </c>
      <c r="D3378" t="s">
        <v>290</v>
      </c>
      <c r="E3378" s="35">
        <v>4.9989999999999997</v>
      </c>
      <c r="F3378" s="35">
        <v>19.998000000000001</v>
      </c>
      <c r="G3378" s="35">
        <v>1400</v>
      </c>
    </row>
    <row r="3379" spans="1:7" x14ac:dyDescent="0.25">
      <c r="A3379">
        <v>20220916</v>
      </c>
      <c r="B3379" t="s">
        <v>772</v>
      </c>
      <c r="C3379" t="s">
        <v>285</v>
      </c>
      <c r="D3379" t="s">
        <v>187</v>
      </c>
      <c r="E3379" s="35">
        <v>4.9989999999999997</v>
      </c>
      <c r="F3379" s="35">
        <v>19.998000000000001</v>
      </c>
      <c r="G3379" s="35">
        <v>11500</v>
      </c>
    </row>
    <row r="3380" spans="1:7" x14ac:dyDescent="0.25">
      <c r="A3380">
        <v>20220916</v>
      </c>
      <c r="B3380" t="s">
        <v>772</v>
      </c>
      <c r="C3380" t="s">
        <v>285</v>
      </c>
      <c r="D3380" t="s">
        <v>214</v>
      </c>
      <c r="E3380" s="35">
        <v>4.9989999999999997</v>
      </c>
      <c r="F3380" s="35">
        <v>19.998000000000001</v>
      </c>
      <c r="G3380" s="35">
        <v>11000</v>
      </c>
    </row>
    <row r="3381" spans="1:7" x14ac:dyDescent="0.25">
      <c r="A3381">
        <v>20220916</v>
      </c>
      <c r="B3381" t="s">
        <v>772</v>
      </c>
      <c r="C3381" t="s">
        <v>285</v>
      </c>
      <c r="D3381" t="s">
        <v>234</v>
      </c>
      <c r="E3381" s="35">
        <v>4.9989999999999997</v>
      </c>
      <c r="F3381" s="35">
        <v>19.998000000000001</v>
      </c>
      <c r="G3381" s="35">
        <v>10500</v>
      </c>
    </row>
    <row r="3382" spans="1:7" x14ac:dyDescent="0.25">
      <c r="A3382">
        <v>20220916</v>
      </c>
      <c r="B3382" t="s">
        <v>772</v>
      </c>
      <c r="C3382" t="s">
        <v>285</v>
      </c>
      <c r="D3382" t="s">
        <v>243</v>
      </c>
      <c r="E3382" s="35">
        <v>4.9989999999999997</v>
      </c>
      <c r="F3382" s="35">
        <v>19.998000000000001</v>
      </c>
      <c r="G3382" s="35">
        <v>9500</v>
      </c>
    </row>
    <row r="3383" spans="1:7" x14ac:dyDescent="0.25">
      <c r="A3383">
        <v>20220916</v>
      </c>
      <c r="B3383" t="s">
        <v>772</v>
      </c>
      <c r="C3383" t="s">
        <v>285</v>
      </c>
      <c r="D3383" t="s">
        <v>251</v>
      </c>
      <c r="E3383" s="35">
        <v>4.9989999999999997</v>
      </c>
      <c r="F3383" s="35">
        <v>19.998000000000001</v>
      </c>
      <c r="G3383" s="35">
        <v>9000</v>
      </c>
    </row>
    <row r="3384" spans="1:7" x14ac:dyDescent="0.25">
      <c r="A3384">
        <v>20220916</v>
      </c>
      <c r="B3384" t="s">
        <v>772</v>
      </c>
      <c r="C3384" t="s">
        <v>285</v>
      </c>
      <c r="D3384" t="s">
        <v>259</v>
      </c>
      <c r="E3384" s="35">
        <v>4.9989999999999997</v>
      </c>
      <c r="F3384" s="35">
        <v>19.998000000000001</v>
      </c>
      <c r="G3384" s="35">
        <v>8500</v>
      </c>
    </row>
    <row r="3385" spans="1:7" x14ac:dyDescent="0.25">
      <c r="A3385">
        <v>20220916</v>
      </c>
      <c r="B3385" t="s">
        <v>772</v>
      </c>
      <c r="C3385" t="s">
        <v>285</v>
      </c>
      <c r="D3385" t="s">
        <v>266</v>
      </c>
      <c r="E3385" s="35">
        <v>4.9989999999999997</v>
      </c>
      <c r="F3385" s="35">
        <v>19.998000000000001</v>
      </c>
      <c r="G3385" s="35">
        <v>8000</v>
      </c>
    </row>
    <row r="3386" spans="1:7" x14ac:dyDescent="0.25">
      <c r="A3386">
        <v>20220916</v>
      </c>
      <c r="B3386" t="s">
        <v>772</v>
      </c>
      <c r="C3386" t="s">
        <v>285</v>
      </c>
      <c r="D3386" t="s">
        <v>274</v>
      </c>
      <c r="E3386" s="35">
        <v>4.9989999999999997</v>
      </c>
      <c r="F3386" s="35">
        <v>19.998000000000001</v>
      </c>
      <c r="G3386" s="35">
        <v>6100</v>
      </c>
    </row>
    <row r="3387" spans="1:7" x14ac:dyDescent="0.25">
      <c r="A3387">
        <v>20220916</v>
      </c>
      <c r="B3387" t="s">
        <v>772</v>
      </c>
      <c r="C3387" t="s">
        <v>285</v>
      </c>
      <c r="D3387" t="s">
        <v>280</v>
      </c>
      <c r="E3387" s="35">
        <v>4.9989999999999997</v>
      </c>
      <c r="F3387" s="35">
        <v>19.998000000000001</v>
      </c>
      <c r="G3387" s="35">
        <v>4600</v>
      </c>
    </row>
    <row r="3388" spans="1:7" x14ac:dyDescent="0.25">
      <c r="A3388">
        <v>20220916</v>
      </c>
      <c r="B3388" t="s">
        <v>772</v>
      </c>
      <c r="C3388" t="s">
        <v>285</v>
      </c>
      <c r="D3388" t="s">
        <v>286</v>
      </c>
      <c r="E3388" s="35">
        <v>4.9989999999999997</v>
      </c>
      <c r="F3388" s="35">
        <v>19.998000000000001</v>
      </c>
      <c r="G3388" s="35">
        <v>2300</v>
      </c>
    </row>
    <row r="3389" spans="1:7" x14ac:dyDescent="0.25">
      <c r="A3389">
        <v>20220916</v>
      </c>
      <c r="B3389" t="s">
        <v>772</v>
      </c>
      <c r="C3389" t="s">
        <v>285</v>
      </c>
      <c r="D3389" t="s">
        <v>290</v>
      </c>
      <c r="E3389" s="35">
        <v>4.9989999999999997</v>
      </c>
      <c r="F3389" s="35">
        <v>19.998000000000001</v>
      </c>
      <c r="G3389" s="35">
        <v>1300</v>
      </c>
    </row>
  </sheetData>
  <sheetProtection algorithmName="SHA-512" hashValue="eTq/4HKwnyicr7oWW5lDREZ0C+KoiXacCdzKHM2m+23e9Q+UrgFlDS8rYBJN1DAlR08k5iCnzbGviBv5rNdxKQ==" saltValue="UDeelWN1e439U6y/zeIiaA==" spinCount="100000" sheet="1" objects="1" scenarios="1" autoFilter="0"/>
  <autoFilter ref="A1:G3389"/>
  <sortState ref="A2:G3389">
    <sortCondition ref="B2:B3389"/>
    <sortCondition ref="C2:C3389"/>
    <sortCondition ref="D2:D3389"/>
    <sortCondition ref="E2:E3389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1"/>
  <dimension ref="A1:BG43"/>
  <sheetViews>
    <sheetView topLeftCell="AK1" workbookViewId="0">
      <selection activeCell="AX4" sqref="AX4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773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-37</v>
      </c>
      <c r="C4" s="183">
        <v>-34</v>
      </c>
      <c r="D4" s="183">
        <v>-34</v>
      </c>
      <c r="E4" s="183">
        <v>-40</v>
      </c>
      <c r="F4" s="183">
        <v>-42</v>
      </c>
      <c r="G4" s="183">
        <v>-42</v>
      </c>
      <c r="H4" s="183">
        <v>-42</v>
      </c>
      <c r="I4" s="183">
        <v>-43</v>
      </c>
      <c r="J4" s="183">
        <v>-38</v>
      </c>
      <c r="K4" s="184">
        <v>-40</v>
      </c>
      <c r="L4" s="217"/>
      <c r="M4" s="182" t="s">
        <v>187</v>
      </c>
      <c r="N4" s="185">
        <v>-44</v>
      </c>
      <c r="O4" s="186">
        <v>-39</v>
      </c>
      <c r="P4" s="186">
        <v>-39</v>
      </c>
      <c r="Q4" s="186">
        <v>-44</v>
      </c>
      <c r="R4" s="186">
        <v>-46</v>
      </c>
      <c r="S4" s="186">
        <v>-45</v>
      </c>
      <c r="T4" s="186">
        <v>-45</v>
      </c>
      <c r="U4" s="186">
        <v>-45</v>
      </c>
      <c r="V4" s="186">
        <v>-40</v>
      </c>
      <c r="W4" s="187">
        <v>-42</v>
      </c>
      <c r="X4" s="217"/>
      <c r="Y4" s="188" t="s">
        <v>187</v>
      </c>
      <c r="Z4" s="189">
        <v>-49</v>
      </c>
      <c r="AA4" s="190">
        <v>-44</v>
      </c>
      <c r="AB4" s="190">
        <v>-43</v>
      </c>
      <c r="AC4" s="190">
        <v>-49</v>
      </c>
      <c r="AD4" s="190">
        <v>-49</v>
      </c>
      <c r="AE4" s="190">
        <v>-48</v>
      </c>
      <c r="AF4" s="190">
        <v>-48</v>
      </c>
      <c r="AG4" s="190">
        <v>-47</v>
      </c>
      <c r="AH4" s="190">
        <v>-42</v>
      </c>
      <c r="AI4" s="191">
        <v>-44</v>
      </c>
      <c r="AJ4" s="217"/>
      <c r="AK4" s="188" t="s">
        <v>187</v>
      </c>
      <c r="AL4" s="189">
        <v>-52</v>
      </c>
      <c r="AM4" s="190">
        <v>-47</v>
      </c>
      <c r="AN4" s="190">
        <v>-46</v>
      </c>
      <c r="AO4" s="190">
        <v>-51</v>
      </c>
      <c r="AP4" s="190">
        <v>-53</v>
      </c>
      <c r="AQ4" s="190">
        <v>-53</v>
      </c>
      <c r="AR4" s="190">
        <v>-53</v>
      </c>
      <c r="AS4" s="190">
        <v>-52</v>
      </c>
      <c r="AT4" s="190">
        <v>-47</v>
      </c>
      <c r="AU4" s="191">
        <v>-49</v>
      </c>
      <c r="AW4" s="188" t="s">
        <v>187</v>
      </c>
      <c r="AX4" s="192">
        <f>AL4-5</f>
        <v>-57</v>
      </c>
      <c r="AY4" s="193">
        <f t="shared" ref="AY4:BG10" si="0">AM4-5</f>
        <v>-52</v>
      </c>
      <c r="AZ4" s="193">
        <f t="shared" si="0"/>
        <v>-51</v>
      </c>
      <c r="BA4" s="193">
        <f t="shared" si="0"/>
        <v>-56</v>
      </c>
      <c r="BB4" s="193">
        <f t="shared" si="0"/>
        <v>-58</v>
      </c>
      <c r="BC4" s="193">
        <f t="shared" si="0"/>
        <v>-58</v>
      </c>
      <c r="BD4" s="193">
        <f t="shared" si="0"/>
        <v>-58</v>
      </c>
      <c r="BE4" s="193">
        <f t="shared" si="0"/>
        <v>-57</v>
      </c>
      <c r="BF4" s="193">
        <f t="shared" si="0"/>
        <v>-52</v>
      </c>
      <c r="BG4" s="194">
        <f t="shared" si="0"/>
        <v>-54</v>
      </c>
    </row>
    <row r="5" spans="1:59" ht="14.45" x14ac:dyDescent="0.3">
      <c r="A5" s="195" t="s">
        <v>214</v>
      </c>
      <c r="B5" s="183">
        <v>-34</v>
      </c>
      <c r="C5" s="183">
        <v>-32</v>
      </c>
      <c r="D5" s="183">
        <v>-32</v>
      </c>
      <c r="E5" s="183">
        <v>-39</v>
      </c>
      <c r="F5" s="183">
        <v>-40</v>
      </c>
      <c r="G5" s="183">
        <v>-40</v>
      </c>
      <c r="H5" s="183">
        <v>-40</v>
      </c>
      <c r="I5" s="183">
        <v>-41</v>
      </c>
      <c r="J5" s="183">
        <v>-37</v>
      </c>
      <c r="K5" s="184">
        <v>-43</v>
      </c>
      <c r="L5" s="217"/>
      <c r="M5" s="195" t="s">
        <v>214</v>
      </c>
      <c r="N5" s="196">
        <v>-41</v>
      </c>
      <c r="O5" s="183">
        <v>-37</v>
      </c>
      <c r="P5" s="183">
        <v>-37</v>
      </c>
      <c r="Q5" s="183">
        <v>-43</v>
      </c>
      <c r="R5" s="183">
        <v>-44</v>
      </c>
      <c r="S5" s="183">
        <v>-43</v>
      </c>
      <c r="T5" s="183">
        <v>-43</v>
      </c>
      <c r="U5" s="183">
        <v>-43</v>
      </c>
      <c r="V5" s="183">
        <v>-39</v>
      </c>
      <c r="W5" s="184">
        <v>-45</v>
      </c>
      <c r="X5" s="217"/>
      <c r="Y5" s="197" t="s">
        <v>214</v>
      </c>
      <c r="Z5" s="198">
        <v>-46</v>
      </c>
      <c r="AA5" s="199">
        <v>-42</v>
      </c>
      <c r="AB5" s="199">
        <v>-41</v>
      </c>
      <c r="AC5" s="199">
        <v>-48</v>
      </c>
      <c r="AD5" s="199">
        <v>-47</v>
      </c>
      <c r="AE5" s="199">
        <v>-46</v>
      </c>
      <c r="AF5" s="199">
        <v>-46</v>
      </c>
      <c r="AG5" s="199">
        <v>-45</v>
      </c>
      <c r="AH5" s="199">
        <v>-41</v>
      </c>
      <c r="AI5" s="200">
        <v>-47</v>
      </c>
      <c r="AJ5" s="217"/>
      <c r="AK5" s="197" t="s">
        <v>214</v>
      </c>
      <c r="AL5" s="198">
        <v>-49</v>
      </c>
      <c r="AM5" s="199">
        <v>-45</v>
      </c>
      <c r="AN5" s="199">
        <v>-44</v>
      </c>
      <c r="AO5" s="199">
        <v>-50</v>
      </c>
      <c r="AP5" s="199">
        <v>-51</v>
      </c>
      <c r="AQ5" s="199">
        <v>-51</v>
      </c>
      <c r="AR5" s="199">
        <v>-51</v>
      </c>
      <c r="AS5" s="199">
        <v>-50</v>
      </c>
      <c r="AT5" s="199">
        <v>-46</v>
      </c>
      <c r="AU5" s="200">
        <v>-52</v>
      </c>
      <c r="AW5" s="197" t="s">
        <v>214</v>
      </c>
      <c r="AX5" s="201">
        <f t="shared" ref="AX5:AX10" si="1">AL5-5</f>
        <v>-54</v>
      </c>
      <c r="AY5" s="202">
        <f t="shared" si="0"/>
        <v>-50</v>
      </c>
      <c r="AZ5" s="202">
        <f t="shared" si="0"/>
        <v>-49</v>
      </c>
      <c r="BA5" s="202">
        <f t="shared" si="0"/>
        <v>-55</v>
      </c>
      <c r="BB5" s="202">
        <f t="shared" si="0"/>
        <v>-56</v>
      </c>
      <c r="BC5" s="202">
        <f t="shared" si="0"/>
        <v>-56</v>
      </c>
      <c r="BD5" s="202">
        <f t="shared" si="0"/>
        <v>-56</v>
      </c>
      <c r="BE5" s="202">
        <f t="shared" si="0"/>
        <v>-55</v>
      </c>
      <c r="BF5" s="202">
        <f t="shared" si="0"/>
        <v>-51</v>
      </c>
      <c r="BG5" s="203">
        <f t="shared" si="0"/>
        <v>-57</v>
      </c>
    </row>
    <row r="6" spans="1:59" ht="14.45" x14ac:dyDescent="0.3">
      <c r="A6" s="195" t="s">
        <v>234</v>
      </c>
      <c r="B6" s="183">
        <v>-35</v>
      </c>
      <c r="C6" s="183">
        <v>-36</v>
      </c>
      <c r="D6" s="183">
        <v>-36</v>
      </c>
      <c r="E6" s="183">
        <v>-37</v>
      </c>
      <c r="F6" s="183">
        <v>-39</v>
      </c>
      <c r="G6" s="183">
        <v>-41</v>
      </c>
      <c r="H6" s="183">
        <v>-41</v>
      </c>
      <c r="I6" s="183">
        <v>-40</v>
      </c>
      <c r="J6" s="183">
        <v>-39</v>
      </c>
      <c r="K6" s="184">
        <v>-41</v>
      </c>
      <c r="L6" s="217"/>
      <c r="M6" s="195" t="s">
        <v>234</v>
      </c>
      <c r="N6" s="196">
        <v>-42</v>
      </c>
      <c r="O6" s="183">
        <v>-41</v>
      </c>
      <c r="P6" s="183">
        <v>-41</v>
      </c>
      <c r="Q6" s="183">
        <v>-41</v>
      </c>
      <c r="R6" s="183">
        <v>-43</v>
      </c>
      <c r="S6" s="183">
        <v>-44</v>
      </c>
      <c r="T6" s="183">
        <v>-44</v>
      </c>
      <c r="U6" s="183">
        <v>-42</v>
      </c>
      <c r="V6" s="183">
        <v>-41</v>
      </c>
      <c r="W6" s="184">
        <v>-43</v>
      </c>
      <c r="X6" s="217"/>
      <c r="Y6" s="197" t="s">
        <v>234</v>
      </c>
      <c r="Z6" s="198">
        <v>-47</v>
      </c>
      <c r="AA6" s="199">
        <v>-46</v>
      </c>
      <c r="AB6" s="199">
        <v>-45</v>
      </c>
      <c r="AC6" s="199">
        <v>-46</v>
      </c>
      <c r="AD6" s="199">
        <v>-46</v>
      </c>
      <c r="AE6" s="199">
        <v>-47</v>
      </c>
      <c r="AF6" s="199">
        <v>-47</v>
      </c>
      <c r="AG6" s="199">
        <v>-44</v>
      </c>
      <c r="AH6" s="199">
        <v>-43</v>
      </c>
      <c r="AI6" s="200">
        <v>-45</v>
      </c>
      <c r="AJ6" s="217"/>
      <c r="AK6" s="197" t="s">
        <v>234</v>
      </c>
      <c r="AL6" s="198">
        <v>-50</v>
      </c>
      <c r="AM6" s="199">
        <v>-49</v>
      </c>
      <c r="AN6" s="199">
        <v>-48</v>
      </c>
      <c r="AO6" s="199">
        <v>-48</v>
      </c>
      <c r="AP6" s="199">
        <v>-50</v>
      </c>
      <c r="AQ6" s="199">
        <v>-52</v>
      </c>
      <c r="AR6" s="199">
        <v>-52</v>
      </c>
      <c r="AS6" s="199">
        <v>-49</v>
      </c>
      <c r="AT6" s="199">
        <v>-48</v>
      </c>
      <c r="AU6" s="200">
        <v>-50</v>
      </c>
      <c r="AW6" s="197" t="s">
        <v>234</v>
      </c>
      <c r="AX6" s="201">
        <f t="shared" si="1"/>
        <v>-55</v>
      </c>
      <c r="AY6" s="202">
        <f t="shared" si="0"/>
        <v>-54</v>
      </c>
      <c r="AZ6" s="202">
        <f t="shared" si="0"/>
        <v>-53</v>
      </c>
      <c r="BA6" s="202">
        <f t="shared" si="0"/>
        <v>-53</v>
      </c>
      <c r="BB6" s="202">
        <f t="shared" si="0"/>
        <v>-55</v>
      </c>
      <c r="BC6" s="202">
        <f t="shared" si="0"/>
        <v>-57</v>
      </c>
      <c r="BD6" s="202">
        <f t="shared" si="0"/>
        <v>-57</v>
      </c>
      <c r="BE6" s="202">
        <f t="shared" si="0"/>
        <v>-54</v>
      </c>
      <c r="BF6" s="202">
        <f t="shared" si="0"/>
        <v>-53</v>
      </c>
      <c r="BG6" s="203">
        <f t="shared" si="0"/>
        <v>-55</v>
      </c>
    </row>
    <row r="7" spans="1:59" ht="14.45" x14ac:dyDescent="0.3">
      <c r="A7" s="195" t="s">
        <v>243</v>
      </c>
      <c r="B7" s="183">
        <v>-35</v>
      </c>
      <c r="C7" s="183">
        <v>-40</v>
      </c>
      <c r="D7" s="183">
        <v>-38</v>
      </c>
      <c r="E7" s="183">
        <v>-37</v>
      </c>
      <c r="F7" s="183">
        <v>-38</v>
      </c>
      <c r="G7" s="183">
        <v>-40</v>
      </c>
      <c r="H7" s="183">
        <v>-39</v>
      </c>
      <c r="I7" s="183">
        <v>-38</v>
      </c>
      <c r="J7" s="183">
        <v>-37</v>
      </c>
      <c r="K7" s="184">
        <v>-38</v>
      </c>
      <c r="L7" s="217"/>
      <c r="M7" s="195" t="s">
        <v>243</v>
      </c>
      <c r="N7" s="196">
        <v>-42</v>
      </c>
      <c r="O7" s="183">
        <v>-45</v>
      </c>
      <c r="P7" s="183">
        <v>-43</v>
      </c>
      <c r="Q7" s="183">
        <v>-41</v>
      </c>
      <c r="R7" s="183">
        <v>-42</v>
      </c>
      <c r="S7" s="183">
        <v>-43</v>
      </c>
      <c r="T7" s="183">
        <v>-42</v>
      </c>
      <c r="U7" s="183">
        <v>-40</v>
      </c>
      <c r="V7" s="183">
        <v>-39</v>
      </c>
      <c r="W7" s="184">
        <v>-40</v>
      </c>
      <c r="X7" s="217"/>
      <c r="Y7" s="197" t="s">
        <v>243</v>
      </c>
      <c r="Z7" s="198">
        <v>-45</v>
      </c>
      <c r="AA7" s="199">
        <v>-48</v>
      </c>
      <c r="AB7" s="199">
        <v>-45</v>
      </c>
      <c r="AC7" s="199">
        <v>-43</v>
      </c>
      <c r="AD7" s="199">
        <v>-44</v>
      </c>
      <c r="AE7" s="199">
        <v>-45</v>
      </c>
      <c r="AF7" s="199">
        <v>-44</v>
      </c>
      <c r="AG7" s="199">
        <v>-41</v>
      </c>
      <c r="AH7" s="199">
        <v>-40</v>
      </c>
      <c r="AI7" s="200">
        <v>-41</v>
      </c>
      <c r="AJ7" s="217"/>
      <c r="AK7" s="197" t="s">
        <v>243</v>
      </c>
      <c r="AL7" s="198">
        <v>-48</v>
      </c>
      <c r="AM7" s="199">
        <v>-51</v>
      </c>
      <c r="AN7" s="199">
        <v>-49</v>
      </c>
      <c r="AO7" s="199">
        <v>-47</v>
      </c>
      <c r="AP7" s="199">
        <v>-47</v>
      </c>
      <c r="AQ7" s="199">
        <v>-49</v>
      </c>
      <c r="AR7" s="199">
        <v>-48</v>
      </c>
      <c r="AS7" s="199">
        <v>-46</v>
      </c>
      <c r="AT7" s="199">
        <v>-45</v>
      </c>
      <c r="AU7" s="200">
        <v>-46</v>
      </c>
      <c r="AW7" s="197" t="s">
        <v>243</v>
      </c>
      <c r="AX7" s="201">
        <f t="shared" si="1"/>
        <v>-53</v>
      </c>
      <c r="AY7" s="202">
        <f t="shared" si="0"/>
        <v>-56</v>
      </c>
      <c r="AZ7" s="202">
        <f t="shared" si="0"/>
        <v>-54</v>
      </c>
      <c r="BA7" s="202">
        <f t="shared" si="0"/>
        <v>-52</v>
      </c>
      <c r="BB7" s="202">
        <f t="shared" si="0"/>
        <v>-52</v>
      </c>
      <c r="BC7" s="202">
        <f t="shared" si="0"/>
        <v>-54</v>
      </c>
      <c r="BD7" s="202">
        <f t="shared" si="0"/>
        <v>-53</v>
      </c>
      <c r="BE7" s="202">
        <f t="shared" si="0"/>
        <v>-51</v>
      </c>
      <c r="BF7" s="202">
        <f t="shared" si="0"/>
        <v>-50</v>
      </c>
      <c r="BG7" s="203">
        <f t="shared" si="0"/>
        <v>-51</v>
      </c>
    </row>
    <row r="8" spans="1:59" ht="14.45" x14ac:dyDescent="0.3">
      <c r="A8" s="195" t="s">
        <v>251</v>
      </c>
      <c r="B8" s="183">
        <v>-39</v>
      </c>
      <c r="C8" s="183">
        <v>-41</v>
      </c>
      <c r="D8" s="183">
        <v>-39</v>
      </c>
      <c r="E8" s="183">
        <v>-37</v>
      </c>
      <c r="F8" s="183">
        <v>-37</v>
      </c>
      <c r="G8" s="183">
        <v>-41</v>
      </c>
      <c r="H8" s="183">
        <v>-39</v>
      </c>
      <c r="I8" s="183">
        <v>-37</v>
      </c>
      <c r="J8" s="183">
        <v>-38</v>
      </c>
      <c r="K8" s="184">
        <v>-36</v>
      </c>
      <c r="L8" s="217"/>
      <c r="M8" s="195" t="s">
        <v>251</v>
      </c>
      <c r="N8" s="196">
        <v>-46</v>
      </c>
      <c r="O8" s="183">
        <v>-46</v>
      </c>
      <c r="P8" s="183">
        <v>-44</v>
      </c>
      <c r="Q8" s="183">
        <v>-41</v>
      </c>
      <c r="R8" s="183">
        <v>-41</v>
      </c>
      <c r="S8" s="183">
        <v>-44</v>
      </c>
      <c r="T8" s="183">
        <v>-42</v>
      </c>
      <c r="U8" s="183">
        <v>-39</v>
      </c>
      <c r="V8" s="183">
        <v>-40</v>
      </c>
      <c r="W8" s="184">
        <v>-38</v>
      </c>
      <c r="X8" s="217"/>
      <c r="Y8" s="197" t="s">
        <v>251</v>
      </c>
      <c r="Z8" s="198">
        <v>-49</v>
      </c>
      <c r="AA8" s="199">
        <v>-49</v>
      </c>
      <c r="AB8" s="199">
        <v>-46</v>
      </c>
      <c r="AC8" s="199">
        <v>-43</v>
      </c>
      <c r="AD8" s="199">
        <v>-43</v>
      </c>
      <c r="AE8" s="199">
        <v>-46</v>
      </c>
      <c r="AF8" s="199">
        <v>-44</v>
      </c>
      <c r="AG8" s="199">
        <v>-40</v>
      </c>
      <c r="AH8" s="199">
        <v>-41</v>
      </c>
      <c r="AI8" s="200">
        <v>-39</v>
      </c>
      <c r="AJ8" s="217"/>
      <c r="AK8" s="197" t="s">
        <v>251</v>
      </c>
      <c r="AL8" s="198">
        <v>-52</v>
      </c>
      <c r="AM8" s="199">
        <v>-52</v>
      </c>
      <c r="AN8" s="199">
        <v>-50</v>
      </c>
      <c r="AO8" s="199">
        <v>-47</v>
      </c>
      <c r="AP8" s="199">
        <v>-46</v>
      </c>
      <c r="AQ8" s="199">
        <v>-50</v>
      </c>
      <c r="AR8" s="199">
        <v>-48</v>
      </c>
      <c r="AS8" s="199">
        <v>-45</v>
      </c>
      <c r="AT8" s="199">
        <v>-46</v>
      </c>
      <c r="AU8" s="200">
        <v>-44</v>
      </c>
      <c r="AW8" s="197" t="s">
        <v>251</v>
      </c>
      <c r="AX8" s="201">
        <f t="shared" si="1"/>
        <v>-57</v>
      </c>
      <c r="AY8" s="202">
        <f t="shared" si="0"/>
        <v>-57</v>
      </c>
      <c r="AZ8" s="202">
        <f t="shared" si="0"/>
        <v>-55</v>
      </c>
      <c r="BA8" s="202">
        <f t="shared" si="0"/>
        <v>-52</v>
      </c>
      <c r="BB8" s="202">
        <f t="shared" si="0"/>
        <v>-51</v>
      </c>
      <c r="BC8" s="202">
        <f t="shared" si="0"/>
        <v>-55</v>
      </c>
      <c r="BD8" s="202">
        <f t="shared" si="0"/>
        <v>-53</v>
      </c>
      <c r="BE8" s="202">
        <f t="shared" si="0"/>
        <v>-50</v>
      </c>
      <c r="BF8" s="202">
        <f t="shared" si="0"/>
        <v>-51</v>
      </c>
      <c r="BG8" s="203">
        <f t="shared" si="0"/>
        <v>-49</v>
      </c>
    </row>
    <row r="9" spans="1:59" ht="14.45" x14ac:dyDescent="0.3">
      <c r="A9" s="195" t="s">
        <v>259</v>
      </c>
      <c r="B9" s="183">
        <v>-39</v>
      </c>
      <c r="C9" s="183">
        <v>-42</v>
      </c>
      <c r="D9" s="183">
        <v>-41</v>
      </c>
      <c r="E9" s="183">
        <v>-39</v>
      </c>
      <c r="F9" s="183">
        <v>-39</v>
      </c>
      <c r="G9" s="183">
        <v>-41</v>
      </c>
      <c r="H9" s="183">
        <v>-38</v>
      </c>
      <c r="I9" s="183">
        <v>-38</v>
      </c>
      <c r="J9" s="183">
        <v>-38</v>
      </c>
      <c r="K9" s="184">
        <v>-36</v>
      </c>
      <c r="L9" s="217"/>
      <c r="M9" s="195" t="s">
        <v>259</v>
      </c>
      <c r="N9" s="196">
        <v>-45</v>
      </c>
      <c r="O9" s="183">
        <v>-46</v>
      </c>
      <c r="P9" s="183">
        <v>-45</v>
      </c>
      <c r="Q9" s="183">
        <v>-42</v>
      </c>
      <c r="R9" s="183">
        <v>-42</v>
      </c>
      <c r="S9" s="183">
        <v>-43</v>
      </c>
      <c r="T9" s="183">
        <v>-40</v>
      </c>
      <c r="U9" s="183">
        <v>-40</v>
      </c>
      <c r="V9" s="183">
        <v>-40</v>
      </c>
      <c r="W9" s="184">
        <v>-38</v>
      </c>
      <c r="X9" s="217"/>
      <c r="Y9" s="197" t="s">
        <v>259</v>
      </c>
      <c r="Z9" s="198">
        <v>-49</v>
      </c>
      <c r="AA9" s="199">
        <v>-50</v>
      </c>
      <c r="AB9" s="199">
        <v>-48</v>
      </c>
      <c r="AC9" s="199">
        <v>-44</v>
      </c>
      <c r="AD9" s="199">
        <v>-43</v>
      </c>
      <c r="AE9" s="199">
        <v>-45</v>
      </c>
      <c r="AF9" s="199">
        <v>-41</v>
      </c>
      <c r="AG9" s="199">
        <v>-41</v>
      </c>
      <c r="AH9" s="199">
        <v>-41</v>
      </c>
      <c r="AI9" s="200">
        <v>-39</v>
      </c>
      <c r="AJ9" s="217"/>
      <c r="AK9" s="197" t="s">
        <v>259</v>
      </c>
      <c r="AL9" s="198">
        <v>-52</v>
      </c>
      <c r="AM9" s="199">
        <v>-53</v>
      </c>
      <c r="AN9" s="199">
        <v>-52</v>
      </c>
      <c r="AO9" s="199">
        <v>-49</v>
      </c>
      <c r="AP9" s="199">
        <v>-47</v>
      </c>
      <c r="AQ9" s="199">
        <v>-49</v>
      </c>
      <c r="AR9" s="199">
        <v>-45</v>
      </c>
      <c r="AS9" s="199">
        <v>-45</v>
      </c>
      <c r="AT9" s="199">
        <v>-45</v>
      </c>
      <c r="AU9" s="200">
        <v>-43</v>
      </c>
      <c r="AW9" s="197" t="s">
        <v>259</v>
      </c>
      <c r="AX9" s="201">
        <f t="shared" si="1"/>
        <v>-57</v>
      </c>
      <c r="AY9" s="202">
        <f t="shared" si="0"/>
        <v>-58</v>
      </c>
      <c r="AZ9" s="202">
        <f t="shared" si="0"/>
        <v>-57</v>
      </c>
      <c r="BA9" s="202">
        <f t="shared" si="0"/>
        <v>-54</v>
      </c>
      <c r="BB9" s="202">
        <f t="shared" si="0"/>
        <v>-52</v>
      </c>
      <c r="BC9" s="202">
        <f t="shared" si="0"/>
        <v>-54</v>
      </c>
      <c r="BD9" s="202">
        <f t="shared" si="0"/>
        <v>-50</v>
      </c>
      <c r="BE9" s="202">
        <f t="shared" si="0"/>
        <v>-50</v>
      </c>
      <c r="BF9" s="202">
        <f t="shared" si="0"/>
        <v>-50</v>
      </c>
      <c r="BG9" s="203">
        <f t="shared" si="0"/>
        <v>-48</v>
      </c>
    </row>
    <row r="10" spans="1:59" thickBot="1" x14ac:dyDescent="0.35">
      <c r="A10" s="204" t="s">
        <v>266</v>
      </c>
      <c r="B10" s="205">
        <v>-39</v>
      </c>
      <c r="C10" s="205">
        <v>-43</v>
      </c>
      <c r="D10" s="205">
        <v>-40</v>
      </c>
      <c r="E10" s="205">
        <v>-37</v>
      </c>
      <c r="F10" s="205">
        <v>-38</v>
      </c>
      <c r="G10" s="205">
        <v>-39</v>
      </c>
      <c r="H10" s="205">
        <v>-36</v>
      </c>
      <c r="I10" s="205">
        <v>-40</v>
      </c>
      <c r="J10" s="205">
        <v>-40</v>
      </c>
      <c r="K10" s="206">
        <v>-36</v>
      </c>
      <c r="L10" s="217"/>
      <c r="M10" s="204" t="s">
        <v>266</v>
      </c>
      <c r="N10" s="207">
        <v>-45</v>
      </c>
      <c r="O10" s="205">
        <v>-47</v>
      </c>
      <c r="P10" s="205">
        <v>-44</v>
      </c>
      <c r="Q10" s="205">
        <v>-40</v>
      </c>
      <c r="R10" s="205">
        <v>-41</v>
      </c>
      <c r="S10" s="205">
        <v>-41</v>
      </c>
      <c r="T10" s="205">
        <v>-38</v>
      </c>
      <c r="U10" s="205">
        <v>-42</v>
      </c>
      <c r="V10" s="205">
        <v>-42</v>
      </c>
      <c r="W10" s="206">
        <v>-38</v>
      </c>
      <c r="X10" s="217"/>
      <c r="Y10" s="208" t="s">
        <v>266</v>
      </c>
      <c r="Z10" s="209">
        <v>-49</v>
      </c>
      <c r="AA10" s="210">
        <v>-51</v>
      </c>
      <c r="AB10" s="210">
        <v>-47</v>
      </c>
      <c r="AC10" s="210">
        <v>-42</v>
      </c>
      <c r="AD10" s="210">
        <v>-42</v>
      </c>
      <c r="AE10" s="210">
        <v>-43</v>
      </c>
      <c r="AF10" s="210">
        <v>-39</v>
      </c>
      <c r="AG10" s="210">
        <v>-43</v>
      </c>
      <c r="AH10" s="210">
        <v>-43</v>
      </c>
      <c r="AI10" s="211">
        <v>-39</v>
      </c>
      <c r="AJ10" s="217"/>
      <c r="AK10" s="208" t="s">
        <v>266</v>
      </c>
      <c r="AL10" s="209">
        <v>-52</v>
      </c>
      <c r="AM10" s="210">
        <v>-54</v>
      </c>
      <c r="AN10" s="210">
        <v>-51</v>
      </c>
      <c r="AO10" s="210">
        <v>-47</v>
      </c>
      <c r="AP10" s="210">
        <v>-46</v>
      </c>
      <c r="AQ10" s="210">
        <v>-47</v>
      </c>
      <c r="AR10" s="210">
        <v>-43</v>
      </c>
      <c r="AS10" s="210">
        <v>-47</v>
      </c>
      <c r="AT10" s="210">
        <v>-47</v>
      </c>
      <c r="AU10" s="211">
        <v>-43</v>
      </c>
      <c r="AW10" s="208" t="s">
        <v>266</v>
      </c>
      <c r="AX10" s="212">
        <f t="shared" si="1"/>
        <v>-57</v>
      </c>
      <c r="AY10" s="213">
        <f t="shared" si="0"/>
        <v>-59</v>
      </c>
      <c r="AZ10" s="213">
        <f t="shared" si="0"/>
        <v>-56</v>
      </c>
      <c r="BA10" s="213">
        <f t="shared" si="0"/>
        <v>-52</v>
      </c>
      <c r="BB10" s="213">
        <f t="shared" si="0"/>
        <v>-51</v>
      </c>
      <c r="BC10" s="213">
        <f t="shared" si="0"/>
        <v>-52</v>
      </c>
      <c r="BD10" s="213">
        <f t="shared" si="0"/>
        <v>-48</v>
      </c>
      <c r="BE10" s="213">
        <f t="shared" si="0"/>
        <v>-52</v>
      </c>
      <c r="BF10" s="213">
        <f t="shared" si="0"/>
        <v>-52</v>
      </c>
      <c r="BG10" s="214">
        <f t="shared" si="0"/>
        <v>-48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-44</v>
      </c>
      <c r="C15" s="186">
        <v>-41</v>
      </c>
      <c r="D15" s="186">
        <v>-41</v>
      </c>
      <c r="E15" s="186">
        <v>-45</v>
      </c>
      <c r="F15" s="186">
        <v>-46</v>
      </c>
      <c r="G15" s="186">
        <v>-45</v>
      </c>
      <c r="H15" s="186">
        <v>-45</v>
      </c>
      <c r="I15" s="186">
        <v>-46</v>
      </c>
      <c r="J15" s="186">
        <v>-41</v>
      </c>
      <c r="K15" s="187">
        <v>-43</v>
      </c>
      <c r="L15" s="217"/>
      <c r="M15" s="182" t="s">
        <v>187</v>
      </c>
      <c r="N15" s="185">
        <v>-51</v>
      </c>
      <c r="O15" s="186">
        <v>-46</v>
      </c>
      <c r="P15" s="186">
        <v>-46</v>
      </c>
      <c r="Q15" s="186">
        <v>-49</v>
      </c>
      <c r="R15" s="186">
        <v>-50</v>
      </c>
      <c r="S15" s="186">
        <v>-48</v>
      </c>
      <c r="T15" s="186">
        <v>-48</v>
      </c>
      <c r="U15" s="186">
        <v>-48</v>
      </c>
      <c r="V15" s="186">
        <v>-43</v>
      </c>
      <c r="W15" s="187">
        <v>-45</v>
      </c>
      <c r="X15" s="217"/>
      <c r="Y15" s="182" t="s">
        <v>187</v>
      </c>
      <c r="Z15" s="218">
        <v>-56</v>
      </c>
      <c r="AA15" s="219">
        <v>-51</v>
      </c>
      <c r="AB15" s="219">
        <v>-50</v>
      </c>
      <c r="AC15" s="219">
        <v>-54</v>
      </c>
      <c r="AD15" s="219">
        <v>-53</v>
      </c>
      <c r="AE15" s="219">
        <v>-51</v>
      </c>
      <c r="AF15" s="219">
        <v>-51</v>
      </c>
      <c r="AG15" s="219">
        <v>-50</v>
      </c>
      <c r="AH15" s="219">
        <v>-45</v>
      </c>
      <c r="AI15" s="220">
        <v>-47</v>
      </c>
      <c r="AJ15" s="217"/>
      <c r="AK15" s="188" t="s">
        <v>187</v>
      </c>
      <c r="AL15" s="189">
        <v>-59</v>
      </c>
      <c r="AM15" s="190">
        <v>-54</v>
      </c>
      <c r="AN15" s="190">
        <v>-53</v>
      </c>
      <c r="AO15" s="190">
        <v>-56</v>
      </c>
      <c r="AP15" s="190">
        <v>-57</v>
      </c>
      <c r="AQ15" s="190">
        <v>-56</v>
      </c>
      <c r="AR15" s="190">
        <v>-56</v>
      </c>
      <c r="AS15" s="190">
        <v>-55</v>
      </c>
      <c r="AT15" s="190">
        <v>-50</v>
      </c>
      <c r="AU15" s="191">
        <v>-52</v>
      </c>
      <c r="AW15" s="188" t="s">
        <v>187</v>
      </c>
      <c r="AX15" s="192">
        <f>AL15-5</f>
        <v>-64</v>
      </c>
      <c r="AY15" s="193">
        <f t="shared" ref="AY15:BG21" si="2">AM15-5</f>
        <v>-59</v>
      </c>
      <c r="AZ15" s="193">
        <f t="shared" si="2"/>
        <v>-58</v>
      </c>
      <c r="BA15" s="193">
        <f t="shared" si="2"/>
        <v>-61</v>
      </c>
      <c r="BB15" s="193">
        <f t="shared" si="2"/>
        <v>-62</v>
      </c>
      <c r="BC15" s="193">
        <f t="shared" si="2"/>
        <v>-61</v>
      </c>
      <c r="BD15" s="193">
        <f t="shared" si="2"/>
        <v>-61</v>
      </c>
      <c r="BE15" s="193">
        <f t="shared" si="2"/>
        <v>-60</v>
      </c>
      <c r="BF15" s="193">
        <f t="shared" si="2"/>
        <v>-55</v>
      </c>
      <c r="BG15" s="194">
        <f t="shared" si="2"/>
        <v>-57</v>
      </c>
    </row>
    <row r="16" spans="1:59" ht="14.45" x14ac:dyDescent="0.3">
      <c r="A16" s="195" t="s">
        <v>214</v>
      </c>
      <c r="B16" s="196">
        <v>-41</v>
      </c>
      <c r="C16" s="183">
        <v>-39</v>
      </c>
      <c r="D16" s="183">
        <v>-39</v>
      </c>
      <c r="E16" s="183">
        <v>-44</v>
      </c>
      <c r="F16" s="183">
        <v>-44</v>
      </c>
      <c r="G16" s="183">
        <v>-43</v>
      </c>
      <c r="H16" s="183">
        <v>-43</v>
      </c>
      <c r="I16" s="183">
        <v>-44</v>
      </c>
      <c r="J16" s="183">
        <v>-40</v>
      </c>
      <c r="K16" s="184">
        <v>-46</v>
      </c>
      <c r="L16" s="217"/>
      <c r="M16" s="195" t="s">
        <v>214</v>
      </c>
      <c r="N16" s="196">
        <v>-48</v>
      </c>
      <c r="O16" s="183">
        <v>-44</v>
      </c>
      <c r="P16" s="183">
        <v>-44</v>
      </c>
      <c r="Q16" s="183">
        <v>-48</v>
      </c>
      <c r="R16" s="183">
        <v>-48</v>
      </c>
      <c r="S16" s="183">
        <v>-46</v>
      </c>
      <c r="T16" s="183">
        <v>-46</v>
      </c>
      <c r="U16" s="183">
        <v>-46</v>
      </c>
      <c r="V16" s="183">
        <v>-42</v>
      </c>
      <c r="W16" s="184">
        <v>-48</v>
      </c>
      <c r="X16" s="217"/>
      <c r="Y16" s="195" t="s">
        <v>214</v>
      </c>
      <c r="Z16" s="221">
        <v>-53</v>
      </c>
      <c r="AA16" s="222">
        <v>-49</v>
      </c>
      <c r="AB16" s="222">
        <v>-48</v>
      </c>
      <c r="AC16" s="222">
        <v>-53</v>
      </c>
      <c r="AD16" s="222">
        <v>-51</v>
      </c>
      <c r="AE16" s="222">
        <v>-49</v>
      </c>
      <c r="AF16" s="222">
        <v>-49</v>
      </c>
      <c r="AG16" s="222">
        <v>-48</v>
      </c>
      <c r="AH16" s="222">
        <v>-44</v>
      </c>
      <c r="AI16" s="223">
        <v>-50</v>
      </c>
      <c r="AJ16" s="217"/>
      <c r="AK16" s="197" t="s">
        <v>214</v>
      </c>
      <c r="AL16" s="198">
        <v>-56</v>
      </c>
      <c r="AM16" s="199">
        <v>-52</v>
      </c>
      <c r="AN16" s="199">
        <v>-51</v>
      </c>
      <c r="AO16" s="199">
        <v>-55</v>
      </c>
      <c r="AP16" s="199">
        <v>-55</v>
      </c>
      <c r="AQ16" s="199">
        <v>-54</v>
      </c>
      <c r="AR16" s="199">
        <v>-54</v>
      </c>
      <c r="AS16" s="199">
        <v>-53</v>
      </c>
      <c r="AT16" s="199">
        <v>-49</v>
      </c>
      <c r="AU16" s="200">
        <v>-55</v>
      </c>
      <c r="AW16" s="197" t="s">
        <v>214</v>
      </c>
      <c r="AX16" s="201">
        <f t="shared" ref="AX16:AX21" si="3">AL16-5</f>
        <v>-61</v>
      </c>
      <c r="AY16" s="202">
        <f t="shared" si="2"/>
        <v>-57</v>
      </c>
      <c r="AZ16" s="202">
        <f t="shared" si="2"/>
        <v>-56</v>
      </c>
      <c r="BA16" s="202">
        <f t="shared" si="2"/>
        <v>-60</v>
      </c>
      <c r="BB16" s="202">
        <f t="shared" si="2"/>
        <v>-60</v>
      </c>
      <c r="BC16" s="202">
        <f t="shared" si="2"/>
        <v>-59</v>
      </c>
      <c r="BD16" s="202">
        <f t="shared" si="2"/>
        <v>-59</v>
      </c>
      <c r="BE16" s="202">
        <f t="shared" si="2"/>
        <v>-58</v>
      </c>
      <c r="BF16" s="202">
        <f t="shared" si="2"/>
        <v>-54</v>
      </c>
      <c r="BG16" s="203">
        <f t="shared" si="2"/>
        <v>-60</v>
      </c>
    </row>
    <row r="17" spans="1:59" ht="14.45" x14ac:dyDescent="0.3">
      <c r="A17" s="195" t="s">
        <v>234</v>
      </c>
      <c r="B17" s="196">
        <v>-42</v>
      </c>
      <c r="C17" s="183">
        <v>-43</v>
      </c>
      <c r="D17" s="183">
        <v>-43</v>
      </c>
      <c r="E17" s="183">
        <v>-42</v>
      </c>
      <c r="F17" s="183">
        <v>-43</v>
      </c>
      <c r="G17" s="183">
        <v>-44</v>
      </c>
      <c r="H17" s="183">
        <v>-44</v>
      </c>
      <c r="I17" s="183">
        <v>-43</v>
      </c>
      <c r="J17" s="183">
        <v>-42</v>
      </c>
      <c r="K17" s="184">
        <v>-44</v>
      </c>
      <c r="L17" s="217"/>
      <c r="M17" s="195" t="s">
        <v>234</v>
      </c>
      <c r="N17" s="196">
        <v>-49</v>
      </c>
      <c r="O17" s="183">
        <v>-48</v>
      </c>
      <c r="P17" s="183">
        <v>-48</v>
      </c>
      <c r="Q17" s="183">
        <v>-46</v>
      </c>
      <c r="R17" s="183">
        <v>-47</v>
      </c>
      <c r="S17" s="183">
        <v>-47</v>
      </c>
      <c r="T17" s="183">
        <v>-47</v>
      </c>
      <c r="U17" s="183">
        <v>-45</v>
      </c>
      <c r="V17" s="183">
        <v>-44</v>
      </c>
      <c r="W17" s="184">
        <v>-46</v>
      </c>
      <c r="X17" s="217"/>
      <c r="Y17" s="195" t="s">
        <v>234</v>
      </c>
      <c r="Z17" s="221">
        <v>-54</v>
      </c>
      <c r="AA17" s="222">
        <v>-53</v>
      </c>
      <c r="AB17" s="222">
        <v>-52</v>
      </c>
      <c r="AC17" s="222">
        <v>-51</v>
      </c>
      <c r="AD17" s="222">
        <v>-50</v>
      </c>
      <c r="AE17" s="222">
        <v>-50</v>
      </c>
      <c r="AF17" s="222">
        <v>-50</v>
      </c>
      <c r="AG17" s="222">
        <v>-47</v>
      </c>
      <c r="AH17" s="222">
        <v>-46</v>
      </c>
      <c r="AI17" s="223">
        <v>-48</v>
      </c>
      <c r="AJ17" s="217"/>
      <c r="AK17" s="197" t="s">
        <v>234</v>
      </c>
      <c r="AL17" s="198">
        <v>-57</v>
      </c>
      <c r="AM17" s="199">
        <v>-56</v>
      </c>
      <c r="AN17" s="199">
        <v>-55</v>
      </c>
      <c r="AO17" s="199">
        <v>-53</v>
      </c>
      <c r="AP17" s="199">
        <v>-54</v>
      </c>
      <c r="AQ17" s="199">
        <v>-55</v>
      </c>
      <c r="AR17" s="199">
        <v>-55</v>
      </c>
      <c r="AS17" s="199">
        <v>-52</v>
      </c>
      <c r="AT17" s="199">
        <v>-51</v>
      </c>
      <c r="AU17" s="200">
        <v>-53</v>
      </c>
      <c r="AW17" s="197" t="s">
        <v>234</v>
      </c>
      <c r="AX17" s="201">
        <f t="shared" si="3"/>
        <v>-62</v>
      </c>
      <c r="AY17" s="202">
        <f t="shared" si="2"/>
        <v>-61</v>
      </c>
      <c r="AZ17" s="202">
        <f t="shared" si="2"/>
        <v>-60</v>
      </c>
      <c r="BA17" s="202">
        <f t="shared" si="2"/>
        <v>-58</v>
      </c>
      <c r="BB17" s="202">
        <f t="shared" si="2"/>
        <v>-59</v>
      </c>
      <c r="BC17" s="202">
        <f t="shared" si="2"/>
        <v>-60</v>
      </c>
      <c r="BD17" s="202">
        <f t="shared" si="2"/>
        <v>-60</v>
      </c>
      <c r="BE17" s="202">
        <f t="shared" si="2"/>
        <v>-57</v>
      </c>
      <c r="BF17" s="202">
        <f t="shared" si="2"/>
        <v>-56</v>
      </c>
      <c r="BG17" s="203">
        <f t="shared" si="2"/>
        <v>-58</v>
      </c>
    </row>
    <row r="18" spans="1:59" ht="14.45" x14ac:dyDescent="0.3">
      <c r="A18" s="195" t="s">
        <v>243</v>
      </c>
      <c r="B18" s="196">
        <v>-40</v>
      </c>
      <c r="C18" s="183">
        <v>-45</v>
      </c>
      <c r="D18" s="183">
        <v>-43</v>
      </c>
      <c r="E18" s="183">
        <v>-41</v>
      </c>
      <c r="F18" s="183">
        <v>-41</v>
      </c>
      <c r="G18" s="183">
        <v>-42</v>
      </c>
      <c r="H18" s="183">
        <v>-41</v>
      </c>
      <c r="I18" s="183">
        <v>-40</v>
      </c>
      <c r="J18" s="183">
        <v>-39</v>
      </c>
      <c r="K18" s="184">
        <v>-40</v>
      </c>
      <c r="L18" s="217"/>
      <c r="M18" s="195" t="s">
        <v>243</v>
      </c>
      <c r="N18" s="196">
        <v>-47</v>
      </c>
      <c r="O18" s="183">
        <v>-50</v>
      </c>
      <c r="P18" s="183">
        <v>-48</v>
      </c>
      <c r="Q18" s="183">
        <v>-45</v>
      </c>
      <c r="R18" s="183">
        <v>-45</v>
      </c>
      <c r="S18" s="183">
        <v>-45</v>
      </c>
      <c r="T18" s="183">
        <v>-44</v>
      </c>
      <c r="U18" s="183">
        <v>-42</v>
      </c>
      <c r="V18" s="183">
        <v>-41</v>
      </c>
      <c r="W18" s="184">
        <v>-42</v>
      </c>
      <c r="X18" s="217"/>
      <c r="Y18" s="195" t="s">
        <v>243</v>
      </c>
      <c r="Z18" s="221">
        <v>-50</v>
      </c>
      <c r="AA18" s="222">
        <v>-53</v>
      </c>
      <c r="AB18" s="222">
        <v>-50</v>
      </c>
      <c r="AC18" s="222">
        <v>-47</v>
      </c>
      <c r="AD18" s="222">
        <v>-47</v>
      </c>
      <c r="AE18" s="222">
        <v>-47</v>
      </c>
      <c r="AF18" s="222">
        <v>-46</v>
      </c>
      <c r="AG18" s="222">
        <v>-43</v>
      </c>
      <c r="AH18" s="222">
        <v>-42</v>
      </c>
      <c r="AI18" s="223">
        <v>-43</v>
      </c>
      <c r="AJ18" s="217"/>
      <c r="AK18" s="197" t="s">
        <v>243</v>
      </c>
      <c r="AL18" s="198">
        <v>-53</v>
      </c>
      <c r="AM18" s="199">
        <v>-56</v>
      </c>
      <c r="AN18" s="199">
        <v>-54</v>
      </c>
      <c r="AO18" s="199">
        <v>-51</v>
      </c>
      <c r="AP18" s="199">
        <v>-50</v>
      </c>
      <c r="AQ18" s="199">
        <v>-51</v>
      </c>
      <c r="AR18" s="199">
        <v>-50</v>
      </c>
      <c r="AS18" s="199">
        <v>-48</v>
      </c>
      <c r="AT18" s="199">
        <v>-47</v>
      </c>
      <c r="AU18" s="200">
        <v>-48</v>
      </c>
      <c r="AW18" s="197" t="s">
        <v>243</v>
      </c>
      <c r="AX18" s="201">
        <f t="shared" si="3"/>
        <v>-58</v>
      </c>
      <c r="AY18" s="202">
        <f t="shared" si="2"/>
        <v>-61</v>
      </c>
      <c r="AZ18" s="202">
        <f t="shared" si="2"/>
        <v>-59</v>
      </c>
      <c r="BA18" s="202">
        <f t="shared" si="2"/>
        <v>-56</v>
      </c>
      <c r="BB18" s="202">
        <f t="shared" si="2"/>
        <v>-55</v>
      </c>
      <c r="BC18" s="202">
        <f t="shared" si="2"/>
        <v>-56</v>
      </c>
      <c r="BD18" s="202">
        <f t="shared" si="2"/>
        <v>-55</v>
      </c>
      <c r="BE18" s="202">
        <f t="shared" si="2"/>
        <v>-53</v>
      </c>
      <c r="BF18" s="202">
        <f t="shared" si="2"/>
        <v>-52</v>
      </c>
      <c r="BG18" s="203">
        <f t="shared" si="2"/>
        <v>-53</v>
      </c>
    </row>
    <row r="19" spans="1:59" ht="14.45" x14ac:dyDescent="0.3">
      <c r="A19" s="195" t="s">
        <v>251</v>
      </c>
      <c r="B19" s="196">
        <v>-44</v>
      </c>
      <c r="C19" s="183">
        <v>-46</v>
      </c>
      <c r="D19" s="183">
        <v>-44</v>
      </c>
      <c r="E19" s="183">
        <v>-41</v>
      </c>
      <c r="F19" s="183">
        <v>-40</v>
      </c>
      <c r="G19" s="183">
        <v>-43</v>
      </c>
      <c r="H19" s="183">
        <v>-41</v>
      </c>
      <c r="I19" s="183">
        <v>-39</v>
      </c>
      <c r="J19" s="183">
        <v>-40</v>
      </c>
      <c r="K19" s="184">
        <v>-38</v>
      </c>
      <c r="L19" s="217"/>
      <c r="M19" s="195" t="s">
        <v>251</v>
      </c>
      <c r="N19" s="196">
        <v>-51</v>
      </c>
      <c r="O19" s="183">
        <v>-51</v>
      </c>
      <c r="P19" s="183">
        <v>-49</v>
      </c>
      <c r="Q19" s="183">
        <v>-45</v>
      </c>
      <c r="R19" s="183">
        <v>-44</v>
      </c>
      <c r="S19" s="183">
        <v>-46</v>
      </c>
      <c r="T19" s="183">
        <v>-44</v>
      </c>
      <c r="U19" s="183">
        <v>-41</v>
      </c>
      <c r="V19" s="183">
        <v>-42</v>
      </c>
      <c r="W19" s="184">
        <v>-40</v>
      </c>
      <c r="X19" s="217"/>
      <c r="Y19" s="195" t="s">
        <v>251</v>
      </c>
      <c r="Z19" s="221">
        <v>-54</v>
      </c>
      <c r="AA19" s="222">
        <v>-54</v>
      </c>
      <c r="AB19" s="222">
        <v>-51</v>
      </c>
      <c r="AC19" s="222">
        <v>-47</v>
      </c>
      <c r="AD19" s="222">
        <v>-46</v>
      </c>
      <c r="AE19" s="222">
        <v>-48</v>
      </c>
      <c r="AF19" s="222">
        <v>-46</v>
      </c>
      <c r="AG19" s="222">
        <v>-42</v>
      </c>
      <c r="AH19" s="222">
        <v>-43</v>
      </c>
      <c r="AI19" s="223">
        <v>-41</v>
      </c>
      <c r="AJ19" s="217"/>
      <c r="AK19" s="197" t="s">
        <v>251</v>
      </c>
      <c r="AL19" s="198">
        <v>-57</v>
      </c>
      <c r="AM19" s="199">
        <v>-57</v>
      </c>
      <c r="AN19" s="199">
        <v>-55</v>
      </c>
      <c r="AO19" s="199">
        <v>-51</v>
      </c>
      <c r="AP19" s="199">
        <v>-49</v>
      </c>
      <c r="AQ19" s="199">
        <v>-52</v>
      </c>
      <c r="AR19" s="199">
        <v>-50</v>
      </c>
      <c r="AS19" s="199">
        <v>-47</v>
      </c>
      <c r="AT19" s="199">
        <v>-48</v>
      </c>
      <c r="AU19" s="200">
        <v>-46</v>
      </c>
      <c r="AW19" s="197" t="s">
        <v>251</v>
      </c>
      <c r="AX19" s="201">
        <f t="shared" si="3"/>
        <v>-62</v>
      </c>
      <c r="AY19" s="202">
        <f t="shared" si="2"/>
        <v>-62</v>
      </c>
      <c r="AZ19" s="202">
        <f t="shared" si="2"/>
        <v>-60</v>
      </c>
      <c r="BA19" s="202">
        <f t="shared" si="2"/>
        <v>-56</v>
      </c>
      <c r="BB19" s="202">
        <f t="shared" si="2"/>
        <v>-54</v>
      </c>
      <c r="BC19" s="202">
        <f t="shared" si="2"/>
        <v>-57</v>
      </c>
      <c r="BD19" s="202">
        <f t="shared" si="2"/>
        <v>-55</v>
      </c>
      <c r="BE19" s="202">
        <f t="shared" si="2"/>
        <v>-52</v>
      </c>
      <c r="BF19" s="202">
        <f t="shared" si="2"/>
        <v>-53</v>
      </c>
      <c r="BG19" s="203">
        <f t="shared" si="2"/>
        <v>-51</v>
      </c>
    </row>
    <row r="20" spans="1:59" ht="14.45" x14ac:dyDescent="0.3">
      <c r="A20" s="195" t="s">
        <v>259</v>
      </c>
      <c r="B20" s="196">
        <v>-43</v>
      </c>
      <c r="C20" s="183">
        <v>-46</v>
      </c>
      <c r="D20" s="183">
        <v>-45</v>
      </c>
      <c r="E20" s="183">
        <v>-41</v>
      </c>
      <c r="F20" s="183">
        <v>-41</v>
      </c>
      <c r="G20" s="183">
        <v>-43</v>
      </c>
      <c r="H20" s="183">
        <v>-40</v>
      </c>
      <c r="I20" s="183">
        <v>-40</v>
      </c>
      <c r="J20" s="183">
        <v>-40</v>
      </c>
      <c r="K20" s="184">
        <v>-38</v>
      </c>
      <c r="L20" s="217"/>
      <c r="M20" s="195" t="s">
        <v>259</v>
      </c>
      <c r="N20" s="196">
        <v>-49</v>
      </c>
      <c r="O20" s="183">
        <v>-50</v>
      </c>
      <c r="P20" s="183">
        <v>-49</v>
      </c>
      <c r="Q20" s="183">
        <v>-44</v>
      </c>
      <c r="R20" s="183">
        <v>-44</v>
      </c>
      <c r="S20" s="183">
        <v>-45</v>
      </c>
      <c r="T20" s="183">
        <v>-42</v>
      </c>
      <c r="U20" s="183">
        <v>-42</v>
      </c>
      <c r="V20" s="183">
        <v>-42</v>
      </c>
      <c r="W20" s="184">
        <v>-40</v>
      </c>
      <c r="X20" s="217"/>
      <c r="Y20" s="195" t="s">
        <v>259</v>
      </c>
      <c r="Z20" s="221">
        <v>-53</v>
      </c>
      <c r="AA20" s="222">
        <v>-54</v>
      </c>
      <c r="AB20" s="222">
        <v>-52</v>
      </c>
      <c r="AC20" s="222">
        <v>-46</v>
      </c>
      <c r="AD20" s="222">
        <v>-45</v>
      </c>
      <c r="AE20" s="222">
        <v>-47</v>
      </c>
      <c r="AF20" s="222">
        <v>-43</v>
      </c>
      <c r="AG20" s="222">
        <v>-43</v>
      </c>
      <c r="AH20" s="222">
        <v>-43</v>
      </c>
      <c r="AI20" s="223">
        <v>-41</v>
      </c>
      <c r="AJ20" s="217"/>
      <c r="AK20" s="197" t="s">
        <v>259</v>
      </c>
      <c r="AL20" s="198">
        <v>-56</v>
      </c>
      <c r="AM20" s="199">
        <v>-57</v>
      </c>
      <c r="AN20" s="199">
        <v>-56</v>
      </c>
      <c r="AO20" s="199">
        <v>-51</v>
      </c>
      <c r="AP20" s="199">
        <v>-49</v>
      </c>
      <c r="AQ20" s="199">
        <v>-51</v>
      </c>
      <c r="AR20" s="199">
        <v>-47</v>
      </c>
      <c r="AS20" s="199">
        <v>-47</v>
      </c>
      <c r="AT20" s="199">
        <v>-47</v>
      </c>
      <c r="AU20" s="200">
        <v>-45</v>
      </c>
      <c r="AW20" s="197" t="s">
        <v>259</v>
      </c>
      <c r="AX20" s="201">
        <f t="shared" si="3"/>
        <v>-61</v>
      </c>
      <c r="AY20" s="202">
        <f t="shared" si="2"/>
        <v>-62</v>
      </c>
      <c r="AZ20" s="202">
        <f t="shared" si="2"/>
        <v>-61</v>
      </c>
      <c r="BA20" s="202">
        <f t="shared" si="2"/>
        <v>-56</v>
      </c>
      <c r="BB20" s="202">
        <f t="shared" si="2"/>
        <v>-54</v>
      </c>
      <c r="BC20" s="202">
        <f t="shared" si="2"/>
        <v>-56</v>
      </c>
      <c r="BD20" s="202">
        <f t="shared" si="2"/>
        <v>-52</v>
      </c>
      <c r="BE20" s="202">
        <f t="shared" si="2"/>
        <v>-52</v>
      </c>
      <c r="BF20" s="202">
        <f t="shared" si="2"/>
        <v>-52</v>
      </c>
      <c r="BG20" s="203">
        <f t="shared" si="2"/>
        <v>-50</v>
      </c>
    </row>
    <row r="21" spans="1:59" thickBot="1" x14ac:dyDescent="0.35">
      <c r="A21" s="204" t="s">
        <v>266</v>
      </c>
      <c r="B21" s="207">
        <v>-43</v>
      </c>
      <c r="C21" s="205">
        <v>-47</v>
      </c>
      <c r="D21" s="205">
        <v>-44</v>
      </c>
      <c r="E21" s="205">
        <v>-39</v>
      </c>
      <c r="F21" s="205">
        <v>-40</v>
      </c>
      <c r="G21" s="205">
        <v>-41</v>
      </c>
      <c r="H21" s="205">
        <v>-38</v>
      </c>
      <c r="I21" s="205">
        <v>-42</v>
      </c>
      <c r="J21" s="205">
        <v>-42</v>
      </c>
      <c r="K21" s="206">
        <v>-38</v>
      </c>
      <c r="L21" s="217"/>
      <c r="M21" s="204" t="s">
        <v>266</v>
      </c>
      <c r="N21" s="207">
        <v>-49</v>
      </c>
      <c r="O21" s="205">
        <v>-51</v>
      </c>
      <c r="P21" s="205">
        <v>-48</v>
      </c>
      <c r="Q21" s="205">
        <v>-42</v>
      </c>
      <c r="R21" s="205">
        <v>-43</v>
      </c>
      <c r="S21" s="205">
        <v>-43</v>
      </c>
      <c r="T21" s="205">
        <v>-40</v>
      </c>
      <c r="U21" s="205">
        <v>-44</v>
      </c>
      <c r="V21" s="205">
        <v>-44</v>
      </c>
      <c r="W21" s="206">
        <v>-40</v>
      </c>
      <c r="X21" s="217"/>
      <c r="Y21" s="204" t="s">
        <v>266</v>
      </c>
      <c r="Z21" s="224">
        <v>-53</v>
      </c>
      <c r="AA21" s="225">
        <v>-55</v>
      </c>
      <c r="AB21" s="225">
        <v>-51</v>
      </c>
      <c r="AC21" s="225">
        <v>-44</v>
      </c>
      <c r="AD21" s="225">
        <v>-44</v>
      </c>
      <c r="AE21" s="225">
        <v>-45</v>
      </c>
      <c r="AF21" s="225">
        <v>-41</v>
      </c>
      <c r="AG21" s="225">
        <v>-45</v>
      </c>
      <c r="AH21" s="225">
        <v>-45</v>
      </c>
      <c r="AI21" s="226">
        <v>-41</v>
      </c>
      <c r="AJ21" s="217"/>
      <c r="AK21" s="208" t="s">
        <v>266</v>
      </c>
      <c r="AL21" s="209">
        <v>-56</v>
      </c>
      <c r="AM21" s="210">
        <v>-58</v>
      </c>
      <c r="AN21" s="210">
        <v>-55</v>
      </c>
      <c r="AO21" s="210">
        <v>-49</v>
      </c>
      <c r="AP21" s="210">
        <v>-48</v>
      </c>
      <c r="AQ21" s="210">
        <v>-49</v>
      </c>
      <c r="AR21" s="210">
        <v>-45</v>
      </c>
      <c r="AS21" s="210">
        <v>-49</v>
      </c>
      <c r="AT21" s="210">
        <v>-49</v>
      </c>
      <c r="AU21" s="211">
        <v>-45</v>
      </c>
      <c r="AW21" s="208" t="s">
        <v>266</v>
      </c>
      <c r="AX21" s="212">
        <f t="shared" si="3"/>
        <v>-61</v>
      </c>
      <c r="AY21" s="213">
        <f t="shared" si="2"/>
        <v>-63</v>
      </c>
      <c r="AZ21" s="213">
        <f t="shared" si="2"/>
        <v>-60</v>
      </c>
      <c r="BA21" s="213">
        <f t="shared" si="2"/>
        <v>-54</v>
      </c>
      <c r="BB21" s="213">
        <f t="shared" si="2"/>
        <v>-53</v>
      </c>
      <c r="BC21" s="213">
        <f t="shared" si="2"/>
        <v>-54</v>
      </c>
      <c r="BD21" s="213">
        <f t="shared" si="2"/>
        <v>-50</v>
      </c>
      <c r="BE21" s="213">
        <f t="shared" si="2"/>
        <v>-54</v>
      </c>
      <c r="BF21" s="213">
        <f t="shared" si="2"/>
        <v>-54</v>
      </c>
      <c r="BG21" s="214">
        <f t="shared" si="2"/>
        <v>-50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-52</v>
      </c>
      <c r="C26" s="186">
        <v>-48</v>
      </c>
      <c r="D26" s="186">
        <v>-47</v>
      </c>
      <c r="E26" s="186">
        <v>-51</v>
      </c>
      <c r="F26" s="186">
        <v>-52</v>
      </c>
      <c r="G26" s="186">
        <v>-51</v>
      </c>
      <c r="H26" s="186">
        <v>-51</v>
      </c>
      <c r="I26" s="186">
        <v>-51</v>
      </c>
      <c r="J26" s="186">
        <v>-46</v>
      </c>
      <c r="K26" s="187">
        <v>-48</v>
      </c>
      <c r="L26" s="217"/>
      <c r="M26" s="182" t="s">
        <v>187</v>
      </c>
      <c r="N26" s="185">
        <v>-59</v>
      </c>
      <c r="O26" s="186">
        <v>-53</v>
      </c>
      <c r="P26" s="186">
        <v>-52</v>
      </c>
      <c r="Q26" s="186">
        <v>-55</v>
      </c>
      <c r="R26" s="186">
        <v>-56</v>
      </c>
      <c r="S26" s="186">
        <v>-54</v>
      </c>
      <c r="T26" s="186">
        <v>-54</v>
      </c>
      <c r="U26" s="186">
        <v>-53</v>
      </c>
      <c r="V26" s="186">
        <v>-48</v>
      </c>
      <c r="W26" s="187">
        <v>-50</v>
      </c>
      <c r="X26" s="217"/>
      <c r="Y26" s="188" t="s">
        <v>187</v>
      </c>
      <c r="Z26" s="227">
        <v>-64</v>
      </c>
      <c r="AA26" s="228">
        <v>-58</v>
      </c>
      <c r="AB26" s="228">
        <v>-56</v>
      </c>
      <c r="AC26" s="228">
        <v>-60</v>
      </c>
      <c r="AD26" s="228">
        <v>-59</v>
      </c>
      <c r="AE26" s="228">
        <v>-57</v>
      </c>
      <c r="AF26" s="228">
        <v>-57</v>
      </c>
      <c r="AG26" s="228">
        <v>-55</v>
      </c>
      <c r="AH26" s="228">
        <v>-50</v>
      </c>
      <c r="AI26" s="229">
        <v>-52</v>
      </c>
      <c r="AJ26" s="217"/>
      <c r="AK26" s="188" t="s">
        <v>187</v>
      </c>
      <c r="AL26" s="189">
        <v>-67</v>
      </c>
      <c r="AM26" s="190">
        <v>-61</v>
      </c>
      <c r="AN26" s="190">
        <v>-59</v>
      </c>
      <c r="AO26" s="190">
        <v>-62</v>
      </c>
      <c r="AP26" s="190">
        <v>-63</v>
      </c>
      <c r="AQ26" s="190">
        <v>-62</v>
      </c>
      <c r="AR26" s="190">
        <v>-62</v>
      </c>
      <c r="AS26" s="190">
        <v>-60</v>
      </c>
      <c r="AT26" s="190">
        <v>-55</v>
      </c>
      <c r="AU26" s="191">
        <v>-57</v>
      </c>
      <c r="AW26" s="188" t="s">
        <v>187</v>
      </c>
      <c r="AX26" s="192">
        <f>AL26-5</f>
        <v>-72</v>
      </c>
      <c r="AY26" s="193">
        <f t="shared" ref="AY26:BG32" si="4">AM26-5</f>
        <v>-66</v>
      </c>
      <c r="AZ26" s="193">
        <f t="shared" si="4"/>
        <v>-64</v>
      </c>
      <c r="BA26" s="193">
        <f t="shared" si="4"/>
        <v>-67</v>
      </c>
      <c r="BB26" s="193">
        <f t="shared" si="4"/>
        <v>-68</v>
      </c>
      <c r="BC26" s="193">
        <f t="shared" si="4"/>
        <v>-67</v>
      </c>
      <c r="BD26" s="193">
        <f t="shared" si="4"/>
        <v>-67</v>
      </c>
      <c r="BE26" s="193">
        <f t="shared" si="4"/>
        <v>-65</v>
      </c>
      <c r="BF26" s="193">
        <f t="shared" si="4"/>
        <v>-60</v>
      </c>
      <c r="BG26" s="194">
        <f t="shared" si="4"/>
        <v>-62</v>
      </c>
    </row>
    <row r="27" spans="1:59" x14ac:dyDescent="0.25">
      <c r="A27" s="195" t="s">
        <v>214</v>
      </c>
      <c r="B27" s="196">
        <v>-49</v>
      </c>
      <c r="C27" s="183">
        <v>-46</v>
      </c>
      <c r="D27" s="183">
        <v>-45</v>
      </c>
      <c r="E27" s="183">
        <v>-50</v>
      </c>
      <c r="F27" s="183">
        <v>-50</v>
      </c>
      <c r="G27" s="183">
        <v>-49</v>
      </c>
      <c r="H27" s="183">
        <v>-49</v>
      </c>
      <c r="I27" s="183">
        <v>-49</v>
      </c>
      <c r="J27" s="183">
        <v>-45</v>
      </c>
      <c r="K27" s="184">
        <v>-51</v>
      </c>
      <c r="L27" s="217"/>
      <c r="M27" s="195" t="s">
        <v>214</v>
      </c>
      <c r="N27" s="196">
        <v>-56</v>
      </c>
      <c r="O27" s="183">
        <v>-51</v>
      </c>
      <c r="P27" s="183">
        <v>-50</v>
      </c>
      <c r="Q27" s="183">
        <v>-54</v>
      </c>
      <c r="R27" s="183">
        <v>-54</v>
      </c>
      <c r="S27" s="183">
        <v>-52</v>
      </c>
      <c r="T27" s="183">
        <v>-52</v>
      </c>
      <c r="U27" s="183">
        <v>-51</v>
      </c>
      <c r="V27" s="183">
        <v>-47</v>
      </c>
      <c r="W27" s="184">
        <v>-53</v>
      </c>
      <c r="X27" s="217"/>
      <c r="Y27" s="197" t="s">
        <v>214</v>
      </c>
      <c r="Z27" s="230">
        <v>-61</v>
      </c>
      <c r="AA27" s="231">
        <v>-56</v>
      </c>
      <c r="AB27" s="231">
        <v>-54</v>
      </c>
      <c r="AC27" s="231">
        <v>-59</v>
      </c>
      <c r="AD27" s="231">
        <v>-57</v>
      </c>
      <c r="AE27" s="231">
        <v>-55</v>
      </c>
      <c r="AF27" s="231">
        <v>-55</v>
      </c>
      <c r="AG27" s="231">
        <v>-53</v>
      </c>
      <c r="AH27" s="231">
        <v>-49</v>
      </c>
      <c r="AI27" s="232">
        <v>-55</v>
      </c>
      <c r="AJ27" s="217"/>
      <c r="AK27" s="197" t="s">
        <v>214</v>
      </c>
      <c r="AL27" s="198">
        <v>-64</v>
      </c>
      <c r="AM27" s="199">
        <v>-59</v>
      </c>
      <c r="AN27" s="199">
        <v>-57</v>
      </c>
      <c r="AO27" s="199">
        <v>-61</v>
      </c>
      <c r="AP27" s="199">
        <v>-61</v>
      </c>
      <c r="AQ27" s="199">
        <v>-60</v>
      </c>
      <c r="AR27" s="199">
        <v>-60</v>
      </c>
      <c r="AS27" s="199">
        <v>-58</v>
      </c>
      <c r="AT27" s="199">
        <v>-54</v>
      </c>
      <c r="AU27" s="200">
        <v>-60</v>
      </c>
      <c r="AW27" s="197" t="s">
        <v>214</v>
      </c>
      <c r="AX27" s="201">
        <f t="shared" ref="AX27:AX32" si="5">AL27-5</f>
        <v>-69</v>
      </c>
      <c r="AY27" s="202">
        <f t="shared" si="4"/>
        <v>-64</v>
      </c>
      <c r="AZ27" s="202">
        <f t="shared" si="4"/>
        <v>-62</v>
      </c>
      <c r="BA27" s="202">
        <f t="shared" si="4"/>
        <v>-66</v>
      </c>
      <c r="BB27" s="202">
        <f t="shared" si="4"/>
        <v>-66</v>
      </c>
      <c r="BC27" s="202">
        <f t="shared" si="4"/>
        <v>-65</v>
      </c>
      <c r="BD27" s="202">
        <f t="shared" si="4"/>
        <v>-65</v>
      </c>
      <c r="BE27" s="202">
        <f t="shared" si="4"/>
        <v>-63</v>
      </c>
      <c r="BF27" s="202">
        <f t="shared" si="4"/>
        <v>-59</v>
      </c>
      <c r="BG27" s="203">
        <f t="shared" si="4"/>
        <v>-65</v>
      </c>
    </row>
    <row r="28" spans="1:59" x14ac:dyDescent="0.25">
      <c r="A28" s="195" t="s">
        <v>234</v>
      </c>
      <c r="B28" s="196">
        <v>-50</v>
      </c>
      <c r="C28" s="183">
        <v>-50</v>
      </c>
      <c r="D28" s="183">
        <v>-49</v>
      </c>
      <c r="E28" s="183">
        <v>-48</v>
      </c>
      <c r="F28" s="183">
        <v>-49</v>
      </c>
      <c r="G28" s="183">
        <v>-50</v>
      </c>
      <c r="H28" s="183">
        <v>-50</v>
      </c>
      <c r="I28" s="183">
        <v>-48</v>
      </c>
      <c r="J28" s="183">
        <v>-47</v>
      </c>
      <c r="K28" s="184">
        <v>-49</v>
      </c>
      <c r="L28" s="217"/>
      <c r="M28" s="195" t="s">
        <v>234</v>
      </c>
      <c r="N28" s="196">
        <v>-57</v>
      </c>
      <c r="O28" s="183">
        <v>-55</v>
      </c>
      <c r="P28" s="183">
        <v>-54</v>
      </c>
      <c r="Q28" s="183">
        <v>-52</v>
      </c>
      <c r="R28" s="183">
        <v>-53</v>
      </c>
      <c r="S28" s="183">
        <v>-53</v>
      </c>
      <c r="T28" s="183">
        <v>-53</v>
      </c>
      <c r="U28" s="183">
        <v>-50</v>
      </c>
      <c r="V28" s="183">
        <v>-49</v>
      </c>
      <c r="W28" s="184">
        <v>-51</v>
      </c>
      <c r="X28" s="217"/>
      <c r="Y28" s="197" t="s">
        <v>234</v>
      </c>
      <c r="Z28" s="230">
        <v>-62</v>
      </c>
      <c r="AA28" s="231">
        <v>-60</v>
      </c>
      <c r="AB28" s="231">
        <v>-58</v>
      </c>
      <c r="AC28" s="231">
        <v>-57</v>
      </c>
      <c r="AD28" s="231">
        <v>-56</v>
      </c>
      <c r="AE28" s="231">
        <v>-56</v>
      </c>
      <c r="AF28" s="231">
        <v>-56</v>
      </c>
      <c r="AG28" s="231">
        <v>-52</v>
      </c>
      <c r="AH28" s="231">
        <v>-51</v>
      </c>
      <c r="AI28" s="232">
        <v>-53</v>
      </c>
      <c r="AJ28" s="217"/>
      <c r="AK28" s="197" t="s">
        <v>234</v>
      </c>
      <c r="AL28" s="198">
        <v>-65</v>
      </c>
      <c r="AM28" s="199">
        <v>-63</v>
      </c>
      <c r="AN28" s="199">
        <v>-61</v>
      </c>
      <c r="AO28" s="199">
        <v>-59</v>
      </c>
      <c r="AP28" s="199">
        <v>-60</v>
      </c>
      <c r="AQ28" s="199">
        <v>-61</v>
      </c>
      <c r="AR28" s="199">
        <v>-61</v>
      </c>
      <c r="AS28" s="199">
        <v>-57</v>
      </c>
      <c r="AT28" s="199">
        <v>-56</v>
      </c>
      <c r="AU28" s="200">
        <v>-58</v>
      </c>
      <c r="AW28" s="197" t="s">
        <v>234</v>
      </c>
      <c r="AX28" s="201">
        <f t="shared" si="5"/>
        <v>-70</v>
      </c>
      <c r="AY28" s="202">
        <f t="shared" si="4"/>
        <v>-68</v>
      </c>
      <c r="AZ28" s="202">
        <f t="shared" si="4"/>
        <v>-66</v>
      </c>
      <c r="BA28" s="202">
        <f t="shared" si="4"/>
        <v>-64</v>
      </c>
      <c r="BB28" s="202">
        <f t="shared" si="4"/>
        <v>-65</v>
      </c>
      <c r="BC28" s="202">
        <f t="shared" si="4"/>
        <v>-66</v>
      </c>
      <c r="BD28" s="202">
        <f t="shared" si="4"/>
        <v>-66</v>
      </c>
      <c r="BE28" s="202">
        <f t="shared" si="4"/>
        <v>-62</v>
      </c>
      <c r="BF28" s="202">
        <f t="shared" si="4"/>
        <v>-61</v>
      </c>
      <c r="BG28" s="203">
        <f t="shared" si="4"/>
        <v>-63</v>
      </c>
    </row>
    <row r="29" spans="1:59" x14ac:dyDescent="0.25">
      <c r="A29" s="195" t="s">
        <v>243</v>
      </c>
      <c r="B29" s="196">
        <v>-46</v>
      </c>
      <c r="C29" s="183">
        <v>-51</v>
      </c>
      <c r="D29" s="183">
        <v>-49</v>
      </c>
      <c r="E29" s="183">
        <v>-47</v>
      </c>
      <c r="F29" s="183">
        <v>-47</v>
      </c>
      <c r="G29" s="183">
        <v>-48</v>
      </c>
      <c r="H29" s="183">
        <v>-47</v>
      </c>
      <c r="I29" s="183">
        <v>-45</v>
      </c>
      <c r="J29" s="183">
        <v>-44</v>
      </c>
      <c r="K29" s="184">
        <v>-45</v>
      </c>
      <c r="L29" s="217"/>
      <c r="M29" s="195" t="s">
        <v>243</v>
      </c>
      <c r="N29" s="196">
        <v>-53</v>
      </c>
      <c r="O29" s="183">
        <v>-56</v>
      </c>
      <c r="P29" s="183">
        <v>-54</v>
      </c>
      <c r="Q29" s="183">
        <v>-51</v>
      </c>
      <c r="R29" s="183">
        <v>-51</v>
      </c>
      <c r="S29" s="183">
        <v>-51</v>
      </c>
      <c r="T29" s="183">
        <v>-50</v>
      </c>
      <c r="U29" s="183">
        <v>-47</v>
      </c>
      <c r="V29" s="183">
        <v>-46</v>
      </c>
      <c r="W29" s="184">
        <v>-47</v>
      </c>
      <c r="X29" s="217"/>
      <c r="Y29" s="197" t="s">
        <v>243</v>
      </c>
      <c r="Z29" s="230">
        <v>-56</v>
      </c>
      <c r="AA29" s="231">
        <v>-59</v>
      </c>
      <c r="AB29" s="231">
        <v>-56</v>
      </c>
      <c r="AC29" s="231">
        <v>-53</v>
      </c>
      <c r="AD29" s="231">
        <v>-53</v>
      </c>
      <c r="AE29" s="231">
        <v>-53</v>
      </c>
      <c r="AF29" s="231">
        <v>-52</v>
      </c>
      <c r="AG29" s="231">
        <v>-48</v>
      </c>
      <c r="AH29" s="231">
        <v>-47</v>
      </c>
      <c r="AI29" s="232">
        <v>-48</v>
      </c>
      <c r="AJ29" s="217"/>
      <c r="AK29" s="197" t="s">
        <v>243</v>
      </c>
      <c r="AL29" s="198">
        <v>-59</v>
      </c>
      <c r="AM29" s="199">
        <v>-62</v>
      </c>
      <c r="AN29" s="199">
        <v>-60</v>
      </c>
      <c r="AO29" s="199">
        <v>-57</v>
      </c>
      <c r="AP29" s="199">
        <v>-56</v>
      </c>
      <c r="AQ29" s="199">
        <v>-57</v>
      </c>
      <c r="AR29" s="199">
        <v>-56</v>
      </c>
      <c r="AS29" s="199">
        <v>-53</v>
      </c>
      <c r="AT29" s="199">
        <v>-52</v>
      </c>
      <c r="AU29" s="200">
        <v>-53</v>
      </c>
      <c r="AW29" s="197" t="s">
        <v>243</v>
      </c>
      <c r="AX29" s="201">
        <f t="shared" si="5"/>
        <v>-64</v>
      </c>
      <c r="AY29" s="202">
        <f t="shared" si="4"/>
        <v>-67</v>
      </c>
      <c r="AZ29" s="202">
        <f t="shared" si="4"/>
        <v>-65</v>
      </c>
      <c r="BA29" s="202">
        <f t="shared" si="4"/>
        <v>-62</v>
      </c>
      <c r="BB29" s="202">
        <f t="shared" si="4"/>
        <v>-61</v>
      </c>
      <c r="BC29" s="202">
        <f t="shared" si="4"/>
        <v>-62</v>
      </c>
      <c r="BD29" s="202">
        <f t="shared" si="4"/>
        <v>-61</v>
      </c>
      <c r="BE29" s="202">
        <f t="shared" si="4"/>
        <v>-58</v>
      </c>
      <c r="BF29" s="202">
        <f t="shared" si="4"/>
        <v>-57</v>
      </c>
      <c r="BG29" s="203">
        <f t="shared" si="4"/>
        <v>-58</v>
      </c>
    </row>
    <row r="30" spans="1:59" x14ac:dyDescent="0.25">
      <c r="A30" s="195" t="s">
        <v>251</v>
      </c>
      <c r="B30" s="196">
        <v>-50</v>
      </c>
      <c r="C30" s="183">
        <v>-52</v>
      </c>
      <c r="D30" s="183">
        <v>-50</v>
      </c>
      <c r="E30" s="183">
        <v>-47</v>
      </c>
      <c r="F30" s="183">
        <v>-46</v>
      </c>
      <c r="G30" s="183">
        <v>-49</v>
      </c>
      <c r="H30" s="183">
        <v>-47</v>
      </c>
      <c r="I30" s="183">
        <v>-44</v>
      </c>
      <c r="J30" s="183">
        <v>-45</v>
      </c>
      <c r="K30" s="184">
        <v>-43</v>
      </c>
      <c r="L30" s="217"/>
      <c r="M30" s="195" t="s">
        <v>251</v>
      </c>
      <c r="N30" s="196">
        <v>-57</v>
      </c>
      <c r="O30" s="183">
        <v>-57</v>
      </c>
      <c r="P30" s="183">
        <v>-55</v>
      </c>
      <c r="Q30" s="183">
        <v>-51</v>
      </c>
      <c r="R30" s="183">
        <v>-50</v>
      </c>
      <c r="S30" s="183">
        <v>-52</v>
      </c>
      <c r="T30" s="183">
        <v>-50</v>
      </c>
      <c r="U30" s="183">
        <v>-46</v>
      </c>
      <c r="V30" s="183">
        <v>-47</v>
      </c>
      <c r="W30" s="184">
        <v>-45</v>
      </c>
      <c r="X30" s="217"/>
      <c r="Y30" s="197" t="s">
        <v>251</v>
      </c>
      <c r="Z30" s="230">
        <v>-60</v>
      </c>
      <c r="AA30" s="231">
        <v>-60</v>
      </c>
      <c r="AB30" s="231">
        <v>-57</v>
      </c>
      <c r="AC30" s="231">
        <v>-53</v>
      </c>
      <c r="AD30" s="231">
        <v>-52</v>
      </c>
      <c r="AE30" s="231">
        <v>-54</v>
      </c>
      <c r="AF30" s="231">
        <v>-52</v>
      </c>
      <c r="AG30" s="231">
        <v>-47</v>
      </c>
      <c r="AH30" s="231">
        <v>-48</v>
      </c>
      <c r="AI30" s="232">
        <v>-46</v>
      </c>
      <c r="AJ30" s="217"/>
      <c r="AK30" s="197" t="s">
        <v>251</v>
      </c>
      <c r="AL30" s="198">
        <v>-63</v>
      </c>
      <c r="AM30" s="199">
        <v>-63</v>
      </c>
      <c r="AN30" s="199">
        <v>-61</v>
      </c>
      <c r="AO30" s="199">
        <v>-57</v>
      </c>
      <c r="AP30" s="199">
        <v>-55</v>
      </c>
      <c r="AQ30" s="199">
        <v>-58</v>
      </c>
      <c r="AR30" s="199">
        <v>-56</v>
      </c>
      <c r="AS30" s="199">
        <v>-52</v>
      </c>
      <c r="AT30" s="199">
        <v>-53</v>
      </c>
      <c r="AU30" s="200">
        <v>-51</v>
      </c>
      <c r="AW30" s="197" t="s">
        <v>251</v>
      </c>
      <c r="AX30" s="201">
        <f t="shared" si="5"/>
        <v>-68</v>
      </c>
      <c r="AY30" s="202">
        <f t="shared" si="4"/>
        <v>-68</v>
      </c>
      <c r="AZ30" s="202">
        <f t="shared" si="4"/>
        <v>-66</v>
      </c>
      <c r="BA30" s="202">
        <f t="shared" si="4"/>
        <v>-62</v>
      </c>
      <c r="BB30" s="202">
        <f t="shared" si="4"/>
        <v>-60</v>
      </c>
      <c r="BC30" s="202">
        <f t="shared" si="4"/>
        <v>-63</v>
      </c>
      <c r="BD30" s="202">
        <f t="shared" si="4"/>
        <v>-61</v>
      </c>
      <c r="BE30" s="202">
        <f t="shared" si="4"/>
        <v>-57</v>
      </c>
      <c r="BF30" s="202">
        <f t="shared" si="4"/>
        <v>-58</v>
      </c>
      <c r="BG30" s="203">
        <f t="shared" si="4"/>
        <v>-56</v>
      </c>
    </row>
    <row r="31" spans="1:59" x14ac:dyDescent="0.25">
      <c r="A31" s="195" t="s">
        <v>259</v>
      </c>
      <c r="B31" s="196">
        <v>-49</v>
      </c>
      <c r="C31" s="183">
        <v>-52</v>
      </c>
      <c r="D31" s="183">
        <v>-51</v>
      </c>
      <c r="E31" s="183">
        <v>-47</v>
      </c>
      <c r="F31" s="183">
        <v>-47</v>
      </c>
      <c r="G31" s="183">
        <v>-49</v>
      </c>
      <c r="H31" s="183">
        <v>-46</v>
      </c>
      <c r="I31" s="183">
        <v>-45</v>
      </c>
      <c r="J31" s="183">
        <v>-45</v>
      </c>
      <c r="K31" s="184">
        <v>-43</v>
      </c>
      <c r="L31" s="217"/>
      <c r="M31" s="195" t="s">
        <v>259</v>
      </c>
      <c r="N31" s="196">
        <v>-55</v>
      </c>
      <c r="O31" s="183">
        <v>-56</v>
      </c>
      <c r="P31" s="183">
        <v>-55</v>
      </c>
      <c r="Q31" s="183">
        <v>-50</v>
      </c>
      <c r="R31" s="183">
        <v>-50</v>
      </c>
      <c r="S31" s="183">
        <v>-51</v>
      </c>
      <c r="T31" s="183">
        <v>-48</v>
      </c>
      <c r="U31" s="183">
        <v>-47</v>
      </c>
      <c r="V31" s="183">
        <v>-47</v>
      </c>
      <c r="W31" s="184">
        <v>-45</v>
      </c>
      <c r="X31" s="217"/>
      <c r="Y31" s="197" t="s">
        <v>259</v>
      </c>
      <c r="Z31" s="230">
        <v>-59</v>
      </c>
      <c r="AA31" s="231">
        <v>-60</v>
      </c>
      <c r="AB31" s="231">
        <v>-58</v>
      </c>
      <c r="AC31" s="231">
        <v>-52</v>
      </c>
      <c r="AD31" s="231">
        <v>-51</v>
      </c>
      <c r="AE31" s="231">
        <v>-53</v>
      </c>
      <c r="AF31" s="231">
        <v>-49</v>
      </c>
      <c r="AG31" s="231">
        <v>-48</v>
      </c>
      <c r="AH31" s="231">
        <v>-48</v>
      </c>
      <c r="AI31" s="232">
        <v>-46</v>
      </c>
      <c r="AJ31" s="217"/>
      <c r="AK31" s="197" t="s">
        <v>259</v>
      </c>
      <c r="AL31" s="198">
        <v>-62</v>
      </c>
      <c r="AM31" s="199">
        <v>-63</v>
      </c>
      <c r="AN31" s="199">
        <v>-62</v>
      </c>
      <c r="AO31" s="199">
        <v>-57</v>
      </c>
      <c r="AP31" s="199">
        <v>-55</v>
      </c>
      <c r="AQ31" s="199">
        <v>-57</v>
      </c>
      <c r="AR31" s="199">
        <v>-53</v>
      </c>
      <c r="AS31" s="199">
        <v>-52</v>
      </c>
      <c r="AT31" s="199">
        <v>-52</v>
      </c>
      <c r="AU31" s="200">
        <v>-50</v>
      </c>
      <c r="AW31" s="197" t="s">
        <v>259</v>
      </c>
      <c r="AX31" s="201">
        <f t="shared" si="5"/>
        <v>-67</v>
      </c>
      <c r="AY31" s="202">
        <f t="shared" si="4"/>
        <v>-68</v>
      </c>
      <c r="AZ31" s="202">
        <f t="shared" si="4"/>
        <v>-67</v>
      </c>
      <c r="BA31" s="202">
        <f t="shared" si="4"/>
        <v>-62</v>
      </c>
      <c r="BB31" s="202">
        <f t="shared" si="4"/>
        <v>-60</v>
      </c>
      <c r="BC31" s="202">
        <f t="shared" si="4"/>
        <v>-62</v>
      </c>
      <c r="BD31" s="202">
        <f t="shared" si="4"/>
        <v>-58</v>
      </c>
      <c r="BE31" s="202">
        <f t="shared" si="4"/>
        <v>-57</v>
      </c>
      <c r="BF31" s="202">
        <f t="shared" si="4"/>
        <v>-57</v>
      </c>
      <c r="BG31" s="203">
        <f t="shared" si="4"/>
        <v>-55</v>
      </c>
    </row>
    <row r="32" spans="1:59" ht="15.75" thickBot="1" x14ac:dyDescent="0.3">
      <c r="A32" s="204" t="s">
        <v>266</v>
      </c>
      <c r="B32" s="207">
        <v>-49</v>
      </c>
      <c r="C32" s="205">
        <v>-53</v>
      </c>
      <c r="D32" s="205">
        <v>-50</v>
      </c>
      <c r="E32" s="205">
        <v>-45</v>
      </c>
      <c r="F32" s="205">
        <v>-46</v>
      </c>
      <c r="G32" s="205">
        <v>-47</v>
      </c>
      <c r="H32" s="205">
        <v>-44</v>
      </c>
      <c r="I32" s="205">
        <v>-47</v>
      </c>
      <c r="J32" s="205">
        <v>-47</v>
      </c>
      <c r="K32" s="206">
        <v>-43</v>
      </c>
      <c r="L32" s="217"/>
      <c r="M32" s="204" t="s">
        <v>266</v>
      </c>
      <c r="N32" s="207">
        <v>-55</v>
      </c>
      <c r="O32" s="205">
        <v>-57</v>
      </c>
      <c r="P32" s="205">
        <v>-54</v>
      </c>
      <c r="Q32" s="205">
        <v>-48</v>
      </c>
      <c r="R32" s="205">
        <v>-49</v>
      </c>
      <c r="S32" s="205">
        <v>-49</v>
      </c>
      <c r="T32" s="205">
        <v>-46</v>
      </c>
      <c r="U32" s="205">
        <v>-49</v>
      </c>
      <c r="V32" s="205">
        <v>-49</v>
      </c>
      <c r="W32" s="206">
        <v>-45</v>
      </c>
      <c r="X32" s="217"/>
      <c r="Y32" s="208" t="s">
        <v>266</v>
      </c>
      <c r="Z32" s="233">
        <v>-59</v>
      </c>
      <c r="AA32" s="234">
        <v>-61</v>
      </c>
      <c r="AB32" s="234">
        <v>-57</v>
      </c>
      <c r="AC32" s="234">
        <v>-50</v>
      </c>
      <c r="AD32" s="234">
        <v>-50</v>
      </c>
      <c r="AE32" s="234">
        <v>-51</v>
      </c>
      <c r="AF32" s="234">
        <v>-47</v>
      </c>
      <c r="AG32" s="234">
        <v>-50</v>
      </c>
      <c r="AH32" s="234">
        <v>-50</v>
      </c>
      <c r="AI32" s="235">
        <v>-46</v>
      </c>
      <c r="AJ32" s="217"/>
      <c r="AK32" s="208" t="s">
        <v>266</v>
      </c>
      <c r="AL32" s="209">
        <v>-62</v>
      </c>
      <c r="AM32" s="210">
        <v>-64</v>
      </c>
      <c r="AN32" s="210">
        <v>-61</v>
      </c>
      <c r="AO32" s="210">
        <v>-55</v>
      </c>
      <c r="AP32" s="210">
        <v>-54</v>
      </c>
      <c r="AQ32" s="210">
        <v>-55</v>
      </c>
      <c r="AR32" s="210">
        <v>-51</v>
      </c>
      <c r="AS32" s="210">
        <v>-54</v>
      </c>
      <c r="AT32" s="210">
        <v>-54</v>
      </c>
      <c r="AU32" s="211">
        <v>-50</v>
      </c>
      <c r="AW32" s="208" t="s">
        <v>266</v>
      </c>
      <c r="AX32" s="212">
        <f t="shared" si="5"/>
        <v>-67</v>
      </c>
      <c r="AY32" s="213">
        <f t="shared" si="4"/>
        <v>-69</v>
      </c>
      <c r="AZ32" s="213">
        <f t="shared" si="4"/>
        <v>-66</v>
      </c>
      <c r="BA32" s="213">
        <f t="shared" si="4"/>
        <v>-60</v>
      </c>
      <c r="BB32" s="213">
        <f t="shared" si="4"/>
        <v>-59</v>
      </c>
      <c r="BC32" s="213">
        <f t="shared" si="4"/>
        <v>-60</v>
      </c>
      <c r="BD32" s="213">
        <f t="shared" si="4"/>
        <v>-56</v>
      </c>
      <c r="BE32" s="213">
        <f t="shared" si="4"/>
        <v>-59</v>
      </c>
      <c r="BF32" s="213">
        <f t="shared" si="4"/>
        <v>-59</v>
      </c>
      <c r="BG32" s="214">
        <f t="shared" si="4"/>
        <v>-55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-58</v>
      </c>
      <c r="C37" s="186">
        <v>-55</v>
      </c>
      <c r="D37" s="186">
        <v>-54</v>
      </c>
      <c r="E37" s="186">
        <v>-57</v>
      </c>
      <c r="F37" s="186">
        <v>-57</v>
      </c>
      <c r="G37" s="186">
        <v>-56</v>
      </c>
      <c r="H37" s="186">
        <v>-56</v>
      </c>
      <c r="I37" s="186">
        <v>-56</v>
      </c>
      <c r="J37" s="186">
        <v>-51</v>
      </c>
      <c r="K37" s="187">
        <v>-53</v>
      </c>
      <c r="L37" s="217"/>
      <c r="M37" s="236" t="s">
        <v>187</v>
      </c>
      <c r="N37" s="185">
        <v>-62</v>
      </c>
      <c r="O37" s="186">
        <v>-57</v>
      </c>
      <c r="P37" s="186">
        <v>-56</v>
      </c>
      <c r="Q37" s="186">
        <v>-59</v>
      </c>
      <c r="R37" s="186">
        <v>-59</v>
      </c>
      <c r="S37" s="186">
        <v>-58</v>
      </c>
      <c r="T37" s="186">
        <v>-58</v>
      </c>
      <c r="U37" s="186">
        <v>-57</v>
      </c>
      <c r="V37" s="186">
        <v>-52</v>
      </c>
      <c r="W37" s="187">
        <v>-54</v>
      </c>
      <c r="X37" s="217"/>
      <c r="Y37" s="237" t="s">
        <v>187</v>
      </c>
      <c r="Z37" s="227">
        <v>-69</v>
      </c>
      <c r="AA37" s="228">
        <v>-65</v>
      </c>
      <c r="AB37" s="228">
        <v>-63</v>
      </c>
      <c r="AC37" s="228">
        <v>-66</v>
      </c>
      <c r="AD37" s="228">
        <v>-64</v>
      </c>
      <c r="AE37" s="228">
        <v>-62</v>
      </c>
      <c r="AF37" s="228">
        <v>-62</v>
      </c>
      <c r="AG37" s="228">
        <v>-60</v>
      </c>
      <c r="AH37" s="228">
        <v>-55</v>
      </c>
      <c r="AI37" s="229">
        <v>-57</v>
      </c>
      <c r="AJ37" s="217"/>
      <c r="AK37" s="237" t="s">
        <v>187</v>
      </c>
      <c r="AL37" s="189">
        <v>-71</v>
      </c>
      <c r="AM37" s="190">
        <v>-68</v>
      </c>
      <c r="AN37" s="190">
        <v>-66</v>
      </c>
      <c r="AO37" s="190">
        <v>-68</v>
      </c>
      <c r="AP37" s="190">
        <v>-68</v>
      </c>
      <c r="AQ37" s="190">
        <v>-67</v>
      </c>
      <c r="AR37" s="190">
        <v>-67</v>
      </c>
      <c r="AS37" s="190">
        <v>-65</v>
      </c>
      <c r="AT37" s="190">
        <v>-60</v>
      </c>
      <c r="AU37" s="191">
        <v>-62</v>
      </c>
      <c r="AW37" s="237" t="s">
        <v>187</v>
      </c>
      <c r="AX37" s="192">
        <f>AL37-5</f>
        <v>-76</v>
      </c>
      <c r="AY37" s="193">
        <f t="shared" ref="AY37:BG43" si="6">AM37-5</f>
        <v>-73</v>
      </c>
      <c r="AZ37" s="193">
        <f t="shared" si="6"/>
        <v>-71</v>
      </c>
      <c r="BA37" s="193">
        <f t="shared" si="6"/>
        <v>-73</v>
      </c>
      <c r="BB37" s="193">
        <f t="shared" si="6"/>
        <v>-73</v>
      </c>
      <c r="BC37" s="193">
        <f t="shared" si="6"/>
        <v>-72</v>
      </c>
      <c r="BD37" s="193">
        <f t="shared" si="6"/>
        <v>-72</v>
      </c>
      <c r="BE37" s="193">
        <f t="shared" si="6"/>
        <v>-70</v>
      </c>
      <c r="BF37" s="193">
        <f t="shared" si="6"/>
        <v>-65</v>
      </c>
      <c r="BG37" s="194">
        <f t="shared" si="6"/>
        <v>-67</v>
      </c>
    </row>
    <row r="38" spans="1:59" x14ac:dyDescent="0.25">
      <c r="A38" s="195" t="s">
        <v>214</v>
      </c>
      <c r="B38" s="196">
        <v>-55</v>
      </c>
      <c r="C38" s="183">
        <v>-53</v>
      </c>
      <c r="D38" s="183">
        <v>-52</v>
      </c>
      <c r="E38" s="183">
        <v>-56</v>
      </c>
      <c r="F38" s="183">
        <v>-55</v>
      </c>
      <c r="G38" s="183">
        <v>-54</v>
      </c>
      <c r="H38" s="183">
        <v>-54</v>
      </c>
      <c r="I38" s="183">
        <v>-54</v>
      </c>
      <c r="J38" s="183">
        <v>-50</v>
      </c>
      <c r="K38" s="184">
        <v>-56</v>
      </c>
      <c r="L38" s="217"/>
      <c r="M38" s="195" t="s">
        <v>214</v>
      </c>
      <c r="N38" s="196">
        <v>-59</v>
      </c>
      <c r="O38" s="183">
        <v>-55</v>
      </c>
      <c r="P38" s="183">
        <v>-54</v>
      </c>
      <c r="Q38" s="183">
        <v>-58</v>
      </c>
      <c r="R38" s="183">
        <v>-57</v>
      </c>
      <c r="S38" s="183">
        <v>-56</v>
      </c>
      <c r="T38" s="183">
        <v>-56</v>
      </c>
      <c r="U38" s="183">
        <v>-55</v>
      </c>
      <c r="V38" s="183">
        <v>-51</v>
      </c>
      <c r="W38" s="184">
        <v>-57</v>
      </c>
      <c r="X38" s="217"/>
      <c r="Y38" s="197" t="s">
        <v>214</v>
      </c>
      <c r="Z38" s="230">
        <v>-67</v>
      </c>
      <c r="AA38" s="231">
        <v>-63</v>
      </c>
      <c r="AB38" s="231">
        <v>-61</v>
      </c>
      <c r="AC38" s="231">
        <v>-65</v>
      </c>
      <c r="AD38" s="231">
        <v>-62</v>
      </c>
      <c r="AE38" s="231">
        <v>-60</v>
      </c>
      <c r="AF38" s="231">
        <v>-60</v>
      </c>
      <c r="AG38" s="231">
        <v>-58</v>
      </c>
      <c r="AH38" s="231">
        <v>-54</v>
      </c>
      <c r="AI38" s="232">
        <v>-60</v>
      </c>
      <c r="AJ38" s="217"/>
      <c r="AK38" s="197" t="s">
        <v>214</v>
      </c>
      <c r="AL38" s="198">
        <v>-70</v>
      </c>
      <c r="AM38" s="199">
        <v>-66</v>
      </c>
      <c r="AN38" s="199">
        <v>-64</v>
      </c>
      <c r="AO38" s="199">
        <v>-67</v>
      </c>
      <c r="AP38" s="199">
        <v>-66</v>
      </c>
      <c r="AQ38" s="199">
        <v>-65</v>
      </c>
      <c r="AR38" s="199">
        <v>-65</v>
      </c>
      <c r="AS38" s="199">
        <v>-63</v>
      </c>
      <c r="AT38" s="199">
        <v>-59</v>
      </c>
      <c r="AU38" s="200">
        <v>-65</v>
      </c>
      <c r="AW38" s="197" t="s">
        <v>214</v>
      </c>
      <c r="AX38" s="201">
        <f t="shared" ref="AX38:AX43" si="7">AL38-5</f>
        <v>-75</v>
      </c>
      <c r="AY38" s="202">
        <f t="shared" si="6"/>
        <v>-71</v>
      </c>
      <c r="AZ38" s="202">
        <f t="shared" si="6"/>
        <v>-69</v>
      </c>
      <c r="BA38" s="202">
        <f t="shared" si="6"/>
        <v>-72</v>
      </c>
      <c r="BB38" s="202">
        <f t="shared" si="6"/>
        <v>-71</v>
      </c>
      <c r="BC38" s="202">
        <f t="shared" si="6"/>
        <v>-70</v>
      </c>
      <c r="BD38" s="202">
        <f t="shared" si="6"/>
        <v>-70</v>
      </c>
      <c r="BE38" s="202">
        <f t="shared" si="6"/>
        <v>-68</v>
      </c>
      <c r="BF38" s="202">
        <f t="shared" si="6"/>
        <v>-64</v>
      </c>
      <c r="BG38" s="203">
        <f t="shared" si="6"/>
        <v>-70</v>
      </c>
    </row>
    <row r="39" spans="1:59" x14ac:dyDescent="0.25">
      <c r="A39" s="195" t="s">
        <v>234</v>
      </c>
      <c r="B39" s="196">
        <v>-56</v>
      </c>
      <c r="C39" s="183">
        <v>-57</v>
      </c>
      <c r="D39" s="183">
        <v>-56</v>
      </c>
      <c r="E39" s="183">
        <v>-54</v>
      </c>
      <c r="F39" s="183">
        <v>-54</v>
      </c>
      <c r="G39" s="183">
        <v>-55</v>
      </c>
      <c r="H39" s="183">
        <v>-55</v>
      </c>
      <c r="I39" s="183">
        <v>-53</v>
      </c>
      <c r="J39" s="183">
        <v>-52</v>
      </c>
      <c r="K39" s="184">
        <v>-54</v>
      </c>
      <c r="L39" s="217"/>
      <c r="M39" s="195" t="s">
        <v>234</v>
      </c>
      <c r="N39" s="196">
        <v>-60</v>
      </c>
      <c r="O39" s="183">
        <v>-59</v>
      </c>
      <c r="P39" s="183">
        <v>-58</v>
      </c>
      <c r="Q39" s="183">
        <v>-56</v>
      </c>
      <c r="R39" s="183">
        <v>-56</v>
      </c>
      <c r="S39" s="183">
        <v>-57</v>
      </c>
      <c r="T39" s="183">
        <v>-57</v>
      </c>
      <c r="U39" s="183">
        <v>-54</v>
      </c>
      <c r="V39" s="183">
        <v>-53</v>
      </c>
      <c r="W39" s="184">
        <v>-55</v>
      </c>
      <c r="X39" s="217"/>
      <c r="Y39" s="197" t="s">
        <v>234</v>
      </c>
      <c r="Z39" s="230">
        <v>-68</v>
      </c>
      <c r="AA39" s="231">
        <v>-67</v>
      </c>
      <c r="AB39" s="231">
        <v>-65</v>
      </c>
      <c r="AC39" s="231">
        <v>-63</v>
      </c>
      <c r="AD39" s="231">
        <v>-61</v>
      </c>
      <c r="AE39" s="231">
        <v>-61</v>
      </c>
      <c r="AF39" s="231">
        <v>-61</v>
      </c>
      <c r="AG39" s="231">
        <v>-57</v>
      </c>
      <c r="AH39" s="231">
        <v>-56</v>
      </c>
      <c r="AI39" s="232">
        <v>-58</v>
      </c>
      <c r="AJ39" s="217"/>
      <c r="AK39" s="197" t="s">
        <v>234</v>
      </c>
      <c r="AL39" s="198">
        <v>-71</v>
      </c>
      <c r="AM39" s="199">
        <v>-70</v>
      </c>
      <c r="AN39" s="199">
        <v>-68</v>
      </c>
      <c r="AO39" s="199">
        <v>-65</v>
      </c>
      <c r="AP39" s="199">
        <v>-65</v>
      </c>
      <c r="AQ39" s="199">
        <v>-66</v>
      </c>
      <c r="AR39" s="199">
        <v>-66</v>
      </c>
      <c r="AS39" s="199">
        <v>-62</v>
      </c>
      <c r="AT39" s="199">
        <v>-61</v>
      </c>
      <c r="AU39" s="200">
        <v>-63</v>
      </c>
      <c r="AW39" s="197" t="s">
        <v>234</v>
      </c>
      <c r="AX39" s="201">
        <f t="shared" si="7"/>
        <v>-76</v>
      </c>
      <c r="AY39" s="202">
        <f t="shared" si="6"/>
        <v>-75</v>
      </c>
      <c r="AZ39" s="202">
        <f t="shared" si="6"/>
        <v>-73</v>
      </c>
      <c r="BA39" s="202">
        <f t="shared" si="6"/>
        <v>-70</v>
      </c>
      <c r="BB39" s="202">
        <f t="shared" si="6"/>
        <v>-70</v>
      </c>
      <c r="BC39" s="202">
        <f t="shared" si="6"/>
        <v>-71</v>
      </c>
      <c r="BD39" s="202">
        <f t="shared" si="6"/>
        <v>-71</v>
      </c>
      <c r="BE39" s="202">
        <f t="shared" si="6"/>
        <v>-67</v>
      </c>
      <c r="BF39" s="202">
        <f t="shared" si="6"/>
        <v>-66</v>
      </c>
      <c r="BG39" s="203">
        <f t="shared" si="6"/>
        <v>-68</v>
      </c>
    </row>
    <row r="40" spans="1:59" x14ac:dyDescent="0.25">
      <c r="A40" s="195" t="s">
        <v>243</v>
      </c>
      <c r="B40" s="196">
        <v>-52</v>
      </c>
      <c r="C40" s="183">
        <v>-56</v>
      </c>
      <c r="D40" s="183">
        <v>-54</v>
      </c>
      <c r="E40" s="183">
        <v>-52</v>
      </c>
      <c r="F40" s="183">
        <v>-53</v>
      </c>
      <c r="G40" s="183">
        <v>-53</v>
      </c>
      <c r="H40" s="183">
        <v>-52</v>
      </c>
      <c r="I40" s="183">
        <v>-51</v>
      </c>
      <c r="J40" s="183">
        <v>-50</v>
      </c>
      <c r="K40" s="184">
        <v>-51</v>
      </c>
      <c r="L40" s="217"/>
      <c r="M40" s="195" t="s">
        <v>243</v>
      </c>
      <c r="N40" s="196">
        <v>-56</v>
      </c>
      <c r="O40" s="183">
        <v>-58</v>
      </c>
      <c r="P40" s="183">
        <v>-56</v>
      </c>
      <c r="Q40" s="183">
        <v>-54</v>
      </c>
      <c r="R40" s="183">
        <v>-55</v>
      </c>
      <c r="S40" s="183">
        <v>-55</v>
      </c>
      <c r="T40" s="183">
        <v>-54</v>
      </c>
      <c r="U40" s="183">
        <v>-52</v>
      </c>
      <c r="V40" s="183">
        <v>-51</v>
      </c>
      <c r="W40" s="184">
        <v>-52</v>
      </c>
      <c r="X40" s="217"/>
      <c r="Y40" s="197" t="s">
        <v>243</v>
      </c>
      <c r="Z40" s="230">
        <v>-62</v>
      </c>
      <c r="AA40" s="231">
        <v>-64</v>
      </c>
      <c r="AB40" s="231">
        <v>-61</v>
      </c>
      <c r="AC40" s="231">
        <v>-58</v>
      </c>
      <c r="AD40" s="231">
        <v>-59</v>
      </c>
      <c r="AE40" s="231">
        <v>-58</v>
      </c>
      <c r="AF40" s="231">
        <v>-57</v>
      </c>
      <c r="AG40" s="231">
        <v>-54</v>
      </c>
      <c r="AH40" s="231">
        <v>-53</v>
      </c>
      <c r="AI40" s="232">
        <v>-54</v>
      </c>
      <c r="AJ40" s="217"/>
      <c r="AK40" s="197" t="s">
        <v>243</v>
      </c>
      <c r="AL40" s="198">
        <v>-65</v>
      </c>
      <c r="AM40" s="199">
        <v>-67</v>
      </c>
      <c r="AN40" s="199">
        <v>-65</v>
      </c>
      <c r="AO40" s="199">
        <v>-62</v>
      </c>
      <c r="AP40" s="199">
        <v>-62</v>
      </c>
      <c r="AQ40" s="199">
        <v>-62</v>
      </c>
      <c r="AR40" s="199">
        <v>-61</v>
      </c>
      <c r="AS40" s="199">
        <v>-59</v>
      </c>
      <c r="AT40" s="199">
        <v>-58</v>
      </c>
      <c r="AU40" s="200">
        <v>-59</v>
      </c>
      <c r="AW40" s="197" t="s">
        <v>243</v>
      </c>
      <c r="AX40" s="201">
        <f t="shared" si="7"/>
        <v>-70</v>
      </c>
      <c r="AY40" s="202">
        <f t="shared" si="6"/>
        <v>-72</v>
      </c>
      <c r="AZ40" s="202">
        <f t="shared" si="6"/>
        <v>-70</v>
      </c>
      <c r="BA40" s="202">
        <f t="shared" si="6"/>
        <v>-67</v>
      </c>
      <c r="BB40" s="202">
        <f t="shared" si="6"/>
        <v>-67</v>
      </c>
      <c r="BC40" s="202">
        <f t="shared" si="6"/>
        <v>-67</v>
      </c>
      <c r="BD40" s="202">
        <f t="shared" si="6"/>
        <v>-66</v>
      </c>
      <c r="BE40" s="202">
        <f t="shared" si="6"/>
        <v>-64</v>
      </c>
      <c r="BF40" s="202">
        <f t="shared" si="6"/>
        <v>-63</v>
      </c>
      <c r="BG40" s="203">
        <f t="shared" si="6"/>
        <v>-64</v>
      </c>
    </row>
    <row r="41" spans="1:59" x14ac:dyDescent="0.25">
      <c r="A41" s="195" t="s">
        <v>251</v>
      </c>
      <c r="B41" s="196">
        <v>-56</v>
      </c>
      <c r="C41" s="183">
        <v>-57</v>
      </c>
      <c r="D41" s="183">
        <v>-55</v>
      </c>
      <c r="E41" s="183">
        <v>-52</v>
      </c>
      <c r="F41" s="183">
        <v>-52</v>
      </c>
      <c r="G41" s="183">
        <v>-54</v>
      </c>
      <c r="H41" s="183">
        <v>-52</v>
      </c>
      <c r="I41" s="183">
        <v>-50</v>
      </c>
      <c r="J41" s="183">
        <v>-51</v>
      </c>
      <c r="K41" s="184">
        <v>-49</v>
      </c>
      <c r="L41" s="217"/>
      <c r="M41" s="195" t="s">
        <v>251</v>
      </c>
      <c r="N41" s="196">
        <v>-60</v>
      </c>
      <c r="O41" s="183">
        <v>-59</v>
      </c>
      <c r="P41" s="183">
        <v>-57</v>
      </c>
      <c r="Q41" s="183">
        <v>-54</v>
      </c>
      <c r="R41" s="183">
        <v>-54</v>
      </c>
      <c r="S41" s="183">
        <v>-56</v>
      </c>
      <c r="T41" s="183">
        <v>-54</v>
      </c>
      <c r="U41" s="183">
        <v>-51</v>
      </c>
      <c r="V41" s="183">
        <v>-52</v>
      </c>
      <c r="W41" s="184">
        <v>-50</v>
      </c>
      <c r="X41" s="217"/>
      <c r="Y41" s="197" t="s">
        <v>251</v>
      </c>
      <c r="Z41" s="230">
        <v>-66</v>
      </c>
      <c r="AA41" s="231">
        <v>-65</v>
      </c>
      <c r="AB41" s="231">
        <v>-62</v>
      </c>
      <c r="AC41" s="231">
        <v>-58</v>
      </c>
      <c r="AD41" s="231">
        <v>-58</v>
      </c>
      <c r="AE41" s="231">
        <v>-59</v>
      </c>
      <c r="AF41" s="231">
        <v>-57</v>
      </c>
      <c r="AG41" s="231">
        <v>-53</v>
      </c>
      <c r="AH41" s="231">
        <v>-54</v>
      </c>
      <c r="AI41" s="232">
        <v>-52</v>
      </c>
      <c r="AJ41" s="217"/>
      <c r="AK41" s="197" t="s">
        <v>251</v>
      </c>
      <c r="AL41" s="198">
        <v>-69</v>
      </c>
      <c r="AM41" s="199">
        <v>-68</v>
      </c>
      <c r="AN41" s="199">
        <v>-66</v>
      </c>
      <c r="AO41" s="199">
        <v>-62</v>
      </c>
      <c r="AP41" s="199">
        <v>-61</v>
      </c>
      <c r="AQ41" s="199">
        <v>-63</v>
      </c>
      <c r="AR41" s="199">
        <v>-61</v>
      </c>
      <c r="AS41" s="199">
        <v>-58</v>
      </c>
      <c r="AT41" s="199">
        <v>-59</v>
      </c>
      <c r="AU41" s="200">
        <v>-57</v>
      </c>
      <c r="AW41" s="197" t="s">
        <v>251</v>
      </c>
      <c r="AX41" s="201">
        <f t="shared" si="7"/>
        <v>-74</v>
      </c>
      <c r="AY41" s="202">
        <f t="shared" si="6"/>
        <v>-73</v>
      </c>
      <c r="AZ41" s="202">
        <f t="shared" si="6"/>
        <v>-71</v>
      </c>
      <c r="BA41" s="202">
        <f t="shared" si="6"/>
        <v>-67</v>
      </c>
      <c r="BB41" s="202">
        <f t="shared" si="6"/>
        <v>-66</v>
      </c>
      <c r="BC41" s="202">
        <f t="shared" si="6"/>
        <v>-68</v>
      </c>
      <c r="BD41" s="202">
        <f t="shared" si="6"/>
        <v>-66</v>
      </c>
      <c r="BE41" s="202">
        <f t="shared" si="6"/>
        <v>-63</v>
      </c>
      <c r="BF41" s="202">
        <f t="shared" si="6"/>
        <v>-64</v>
      </c>
      <c r="BG41" s="203">
        <f t="shared" si="6"/>
        <v>-62</v>
      </c>
    </row>
    <row r="42" spans="1:59" x14ac:dyDescent="0.25">
      <c r="A42" s="195" t="s">
        <v>259</v>
      </c>
      <c r="B42" s="196">
        <v>-55</v>
      </c>
      <c r="C42" s="183">
        <v>-58</v>
      </c>
      <c r="D42" s="183">
        <v>-56</v>
      </c>
      <c r="E42" s="183">
        <v>-52</v>
      </c>
      <c r="F42" s="183">
        <v>-51</v>
      </c>
      <c r="G42" s="183">
        <v>-53</v>
      </c>
      <c r="H42" s="183">
        <v>-50</v>
      </c>
      <c r="I42" s="183">
        <v>-50</v>
      </c>
      <c r="J42" s="183">
        <v>-50</v>
      </c>
      <c r="K42" s="184">
        <v>-48</v>
      </c>
      <c r="L42" s="217"/>
      <c r="M42" s="195" t="s">
        <v>259</v>
      </c>
      <c r="N42" s="196">
        <v>-59</v>
      </c>
      <c r="O42" s="183">
        <v>-60</v>
      </c>
      <c r="P42" s="183">
        <v>-58</v>
      </c>
      <c r="Q42" s="183">
        <v>-54</v>
      </c>
      <c r="R42" s="183">
        <v>-53</v>
      </c>
      <c r="S42" s="183">
        <v>-55</v>
      </c>
      <c r="T42" s="183">
        <v>-52</v>
      </c>
      <c r="U42" s="183">
        <v>-51</v>
      </c>
      <c r="V42" s="183">
        <v>-51</v>
      </c>
      <c r="W42" s="184">
        <v>-49</v>
      </c>
      <c r="X42" s="217"/>
      <c r="Y42" s="197" t="s">
        <v>259</v>
      </c>
      <c r="Z42" s="230">
        <v>-64</v>
      </c>
      <c r="AA42" s="231">
        <v>-65</v>
      </c>
      <c r="AB42" s="231">
        <v>-63</v>
      </c>
      <c r="AC42" s="231">
        <v>-57</v>
      </c>
      <c r="AD42" s="231">
        <v>-55</v>
      </c>
      <c r="AE42" s="231">
        <v>-57</v>
      </c>
      <c r="AF42" s="231">
        <v>-53</v>
      </c>
      <c r="AG42" s="231">
        <v>-53</v>
      </c>
      <c r="AH42" s="231">
        <v>-53</v>
      </c>
      <c r="AI42" s="232">
        <v>-51</v>
      </c>
      <c r="AJ42" s="217"/>
      <c r="AK42" s="197" t="s">
        <v>259</v>
      </c>
      <c r="AL42" s="198">
        <v>-68</v>
      </c>
      <c r="AM42" s="199">
        <v>-69</v>
      </c>
      <c r="AN42" s="199">
        <v>-67</v>
      </c>
      <c r="AO42" s="199">
        <v>-62</v>
      </c>
      <c r="AP42" s="199">
        <v>-59</v>
      </c>
      <c r="AQ42" s="199">
        <v>-61</v>
      </c>
      <c r="AR42" s="199">
        <v>-57</v>
      </c>
      <c r="AS42" s="199">
        <v>-57</v>
      </c>
      <c r="AT42" s="199">
        <v>-57</v>
      </c>
      <c r="AU42" s="200">
        <v>-55</v>
      </c>
      <c r="AW42" s="197" t="s">
        <v>259</v>
      </c>
      <c r="AX42" s="201">
        <f t="shared" si="7"/>
        <v>-73</v>
      </c>
      <c r="AY42" s="202">
        <f t="shared" si="6"/>
        <v>-74</v>
      </c>
      <c r="AZ42" s="202">
        <f t="shared" si="6"/>
        <v>-72</v>
      </c>
      <c r="BA42" s="202">
        <f t="shared" si="6"/>
        <v>-67</v>
      </c>
      <c r="BB42" s="202">
        <f t="shared" si="6"/>
        <v>-64</v>
      </c>
      <c r="BC42" s="202">
        <f t="shared" si="6"/>
        <v>-66</v>
      </c>
      <c r="BD42" s="202">
        <f t="shared" si="6"/>
        <v>-62</v>
      </c>
      <c r="BE42" s="202">
        <f t="shared" si="6"/>
        <v>-62</v>
      </c>
      <c r="BF42" s="202">
        <f t="shared" si="6"/>
        <v>-62</v>
      </c>
      <c r="BG42" s="203">
        <f t="shared" si="6"/>
        <v>-60</v>
      </c>
    </row>
    <row r="43" spans="1:59" ht="15.75" thickBot="1" x14ac:dyDescent="0.3">
      <c r="A43" s="204" t="s">
        <v>266</v>
      </c>
      <c r="B43" s="207">
        <v>-55</v>
      </c>
      <c r="C43" s="205">
        <v>-59</v>
      </c>
      <c r="D43" s="205">
        <v>-55</v>
      </c>
      <c r="E43" s="205">
        <v>-50</v>
      </c>
      <c r="F43" s="205">
        <v>-50</v>
      </c>
      <c r="G43" s="205">
        <v>-51</v>
      </c>
      <c r="H43" s="205">
        <v>-48</v>
      </c>
      <c r="I43" s="205">
        <v>-52</v>
      </c>
      <c r="J43" s="205">
        <v>-52</v>
      </c>
      <c r="K43" s="206">
        <v>-48</v>
      </c>
      <c r="L43" s="217"/>
      <c r="M43" s="204" t="s">
        <v>266</v>
      </c>
      <c r="N43" s="207">
        <v>-59</v>
      </c>
      <c r="O43" s="205">
        <v>-61</v>
      </c>
      <c r="P43" s="205">
        <v>-57</v>
      </c>
      <c r="Q43" s="205">
        <v>-52</v>
      </c>
      <c r="R43" s="205">
        <v>-52</v>
      </c>
      <c r="S43" s="205">
        <v>-53</v>
      </c>
      <c r="T43" s="205">
        <v>-50</v>
      </c>
      <c r="U43" s="205">
        <v>-53</v>
      </c>
      <c r="V43" s="205">
        <v>-53</v>
      </c>
      <c r="W43" s="206">
        <v>-49</v>
      </c>
      <c r="X43" s="217"/>
      <c r="Y43" s="208" t="s">
        <v>266</v>
      </c>
      <c r="Z43" s="233">
        <v>-64</v>
      </c>
      <c r="AA43" s="234">
        <v>-66</v>
      </c>
      <c r="AB43" s="234">
        <v>-62</v>
      </c>
      <c r="AC43" s="234">
        <v>-55</v>
      </c>
      <c r="AD43" s="234">
        <v>-54</v>
      </c>
      <c r="AE43" s="234">
        <v>-55</v>
      </c>
      <c r="AF43" s="234">
        <v>-51</v>
      </c>
      <c r="AG43" s="234">
        <v>-55</v>
      </c>
      <c r="AH43" s="234">
        <v>-55</v>
      </c>
      <c r="AI43" s="235">
        <v>-51</v>
      </c>
      <c r="AJ43" s="217"/>
      <c r="AK43" s="208" t="s">
        <v>266</v>
      </c>
      <c r="AL43" s="209">
        <v>-68</v>
      </c>
      <c r="AM43" s="210">
        <v>-70</v>
      </c>
      <c r="AN43" s="210">
        <v>-66</v>
      </c>
      <c r="AO43" s="210">
        <v>-60</v>
      </c>
      <c r="AP43" s="210">
        <v>-58</v>
      </c>
      <c r="AQ43" s="210">
        <v>-59</v>
      </c>
      <c r="AR43" s="210">
        <v>-55</v>
      </c>
      <c r="AS43" s="210">
        <v>-59</v>
      </c>
      <c r="AT43" s="210">
        <v>-59</v>
      </c>
      <c r="AU43" s="211">
        <v>-55</v>
      </c>
      <c r="AW43" s="208" t="s">
        <v>266</v>
      </c>
      <c r="AX43" s="212">
        <f t="shared" si="7"/>
        <v>-73</v>
      </c>
      <c r="AY43" s="213">
        <f t="shared" si="6"/>
        <v>-75</v>
      </c>
      <c r="AZ43" s="213">
        <f t="shared" si="6"/>
        <v>-71</v>
      </c>
      <c r="BA43" s="213">
        <f t="shared" si="6"/>
        <v>-65</v>
      </c>
      <c r="BB43" s="213">
        <f t="shared" si="6"/>
        <v>-63</v>
      </c>
      <c r="BC43" s="213">
        <f t="shared" si="6"/>
        <v>-64</v>
      </c>
      <c r="BD43" s="213">
        <f t="shared" si="6"/>
        <v>-60</v>
      </c>
      <c r="BE43" s="213">
        <f t="shared" si="6"/>
        <v>-64</v>
      </c>
      <c r="BF43" s="213">
        <f t="shared" si="6"/>
        <v>-64</v>
      </c>
      <c r="BG43" s="214">
        <f t="shared" si="6"/>
        <v>-60</v>
      </c>
    </row>
  </sheetData>
  <sheetProtection algorithmName="SHA-512" hashValue="Xf9HAYnSeHPqO9x5vFQV+vcIbFw7hkfWglhqu91EjVEij2JV7zbZw/GCYZvYsLUPUHhNVw4QovJkncteNEhbxw==" saltValue="IP19c7SL7esX1dL2h3V6r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794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-33</v>
      </c>
      <c r="C4" s="183">
        <v>-23</v>
      </c>
      <c r="D4" s="183">
        <v>-29</v>
      </c>
      <c r="E4" s="183">
        <v>-34</v>
      </c>
      <c r="F4" s="183">
        <v>-37</v>
      </c>
      <c r="G4" s="183">
        <v>-38</v>
      </c>
      <c r="H4" s="183">
        <v>-38</v>
      </c>
      <c r="I4" s="183">
        <v>-39</v>
      </c>
      <c r="J4" s="183">
        <v>-37</v>
      </c>
      <c r="K4" s="184">
        <v>-33</v>
      </c>
      <c r="L4" s="217"/>
      <c r="M4" s="182" t="s">
        <v>187</v>
      </c>
      <c r="N4" s="185">
        <v>-40</v>
      </c>
      <c r="O4" s="186">
        <v>-28</v>
      </c>
      <c r="P4" s="186">
        <v>-34</v>
      </c>
      <c r="Q4" s="186">
        <v>-39</v>
      </c>
      <c r="R4" s="186">
        <v>-41</v>
      </c>
      <c r="S4" s="186">
        <v>-41</v>
      </c>
      <c r="T4" s="186">
        <v>-41</v>
      </c>
      <c r="U4" s="186">
        <v>-41</v>
      </c>
      <c r="V4" s="186">
        <v>-39</v>
      </c>
      <c r="W4" s="187">
        <v>-35</v>
      </c>
      <c r="X4" s="217"/>
      <c r="Y4" s="188" t="s">
        <v>187</v>
      </c>
      <c r="Z4" s="189">
        <v>-45</v>
      </c>
      <c r="AA4" s="190">
        <v>-33</v>
      </c>
      <c r="AB4" s="190">
        <v>-38</v>
      </c>
      <c r="AC4" s="190">
        <v>-43</v>
      </c>
      <c r="AD4" s="190">
        <v>-45</v>
      </c>
      <c r="AE4" s="190">
        <v>-45</v>
      </c>
      <c r="AF4" s="190">
        <v>-44</v>
      </c>
      <c r="AG4" s="190">
        <v>-44</v>
      </c>
      <c r="AH4" s="190">
        <v>-42</v>
      </c>
      <c r="AI4" s="191">
        <v>-38</v>
      </c>
      <c r="AJ4" s="217"/>
      <c r="AK4" s="188" t="s">
        <v>187</v>
      </c>
      <c r="AL4" s="189">
        <v>-50</v>
      </c>
      <c r="AM4" s="190">
        <v>-38</v>
      </c>
      <c r="AN4" s="190">
        <v>-43</v>
      </c>
      <c r="AO4" s="190">
        <v>-48</v>
      </c>
      <c r="AP4" s="190">
        <v>-50</v>
      </c>
      <c r="AQ4" s="190">
        <v>-50</v>
      </c>
      <c r="AR4" s="190">
        <v>-49</v>
      </c>
      <c r="AS4" s="190">
        <v>-49</v>
      </c>
      <c r="AT4" s="190">
        <v>-47</v>
      </c>
      <c r="AU4" s="191">
        <v>-43</v>
      </c>
      <c r="AW4" s="188" t="s">
        <v>187</v>
      </c>
      <c r="AX4" s="192">
        <f>AL4-5</f>
        <v>-55</v>
      </c>
      <c r="AY4" s="193">
        <f t="shared" ref="AY4:BG10" si="0">AM4-5</f>
        <v>-43</v>
      </c>
      <c r="AZ4" s="193">
        <f t="shared" si="0"/>
        <v>-48</v>
      </c>
      <c r="BA4" s="193">
        <f t="shared" si="0"/>
        <v>-53</v>
      </c>
      <c r="BB4" s="193">
        <f t="shared" si="0"/>
        <v>-55</v>
      </c>
      <c r="BC4" s="193">
        <f t="shared" si="0"/>
        <v>-55</v>
      </c>
      <c r="BD4" s="193">
        <f t="shared" si="0"/>
        <v>-54</v>
      </c>
      <c r="BE4" s="193">
        <f t="shared" si="0"/>
        <v>-54</v>
      </c>
      <c r="BF4" s="193">
        <f t="shared" si="0"/>
        <v>-52</v>
      </c>
      <c r="BG4" s="194">
        <f t="shared" si="0"/>
        <v>-48</v>
      </c>
    </row>
    <row r="5" spans="1:59" ht="14.45" x14ac:dyDescent="0.3">
      <c r="A5" s="195" t="s">
        <v>214</v>
      </c>
      <c r="B5" s="183">
        <v>-29</v>
      </c>
      <c r="C5" s="183">
        <v>-25</v>
      </c>
      <c r="D5" s="183">
        <v>-29</v>
      </c>
      <c r="E5" s="183">
        <v>-34</v>
      </c>
      <c r="F5" s="183">
        <v>-36</v>
      </c>
      <c r="G5" s="183">
        <v>-37</v>
      </c>
      <c r="H5" s="183">
        <v>-35</v>
      </c>
      <c r="I5" s="183">
        <v>-38</v>
      </c>
      <c r="J5" s="183">
        <v>-36</v>
      </c>
      <c r="K5" s="184">
        <v>-34</v>
      </c>
      <c r="L5" s="217"/>
      <c r="M5" s="195" t="s">
        <v>214</v>
      </c>
      <c r="N5" s="196">
        <v>-36</v>
      </c>
      <c r="O5" s="183">
        <v>-30</v>
      </c>
      <c r="P5" s="183">
        <v>-34</v>
      </c>
      <c r="Q5" s="183">
        <v>-39</v>
      </c>
      <c r="R5" s="183">
        <v>-40</v>
      </c>
      <c r="S5" s="183">
        <v>-40</v>
      </c>
      <c r="T5" s="183">
        <v>-38</v>
      </c>
      <c r="U5" s="183">
        <v>-40</v>
      </c>
      <c r="V5" s="183">
        <v>-38</v>
      </c>
      <c r="W5" s="184">
        <v>-36</v>
      </c>
      <c r="X5" s="217"/>
      <c r="Y5" s="197" t="s">
        <v>214</v>
      </c>
      <c r="Z5" s="198">
        <v>-41</v>
      </c>
      <c r="AA5" s="199">
        <v>-35</v>
      </c>
      <c r="AB5" s="199">
        <v>-38</v>
      </c>
      <c r="AC5" s="199">
        <v>-43</v>
      </c>
      <c r="AD5" s="199">
        <v>-44</v>
      </c>
      <c r="AE5" s="199">
        <v>-44</v>
      </c>
      <c r="AF5" s="199">
        <v>-41</v>
      </c>
      <c r="AG5" s="199">
        <v>-43</v>
      </c>
      <c r="AH5" s="199">
        <v>-41</v>
      </c>
      <c r="AI5" s="200">
        <v>-39</v>
      </c>
      <c r="AJ5" s="217"/>
      <c r="AK5" s="197" t="s">
        <v>214</v>
      </c>
      <c r="AL5" s="198">
        <v>-46</v>
      </c>
      <c r="AM5" s="199">
        <v>-40</v>
      </c>
      <c r="AN5" s="199">
        <v>-43</v>
      </c>
      <c r="AO5" s="199">
        <v>-48</v>
      </c>
      <c r="AP5" s="199">
        <v>-49</v>
      </c>
      <c r="AQ5" s="199">
        <v>-49</v>
      </c>
      <c r="AR5" s="199">
        <v>-46</v>
      </c>
      <c r="AS5" s="199">
        <v>-48</v>
      </c>
      <c r="AT5" s="199">
        <v>-46</v>
      </c>
      <c r="AU5" s="200">
        <v>-44</v>
      </c>
      <c r="AW5" s="197" t="s">
        <v>214</v>
      </c>
      <c r="AX5" s="201">
        <f t="shared" ref="AX5:AX10" si="1">AL5-5</f>
        <v>-51</v>
      </c>
      <c r="AY5" s="202">
        <f t="shared" si="0"/>
        <v>-45</v>
      </c>
      <c r="AZ5" s="202">
        <f t="shared" si="0"/>
        <v>-48</v>
      </c>
      <c r="BA5" s="202">
        <f t="shared" si="0"/>
        <v>-53</v>
      </c>
      <c r="BB5" s="202">
        <f t="shared" si="0"/>
        <v>-54</v>
      </c>
      <c r="BC5" s="202">
        <f t="shared" si="0"/>
        <v>-54</v>
      </c>
      <c r="BD5" s="202">
        <f t="shared" si="0"/>
        <v>-51</v>
      </c>
      <c r="BE5" s="202">
        <f t="shared" si="0"/>
        <v>-53</v>
      </c>
      <c r="BF5" s="202">
        <f t="shared" si="0"/>
        <v>-51</v>
      </c>
      <c r="BG5" s="203">
        <f t="shared" si="0"/>
        <v>-49</v>
      </c>
    </row>
    <row r="6" spans="1:59" ht="14.45" x14ac:dyDescent="0.3">
      <c r="A6" s="195" t="s">
        <v>234</v>
      </c>
      <c r="B6" s="183">
        <v>-32</v>
      </c>
      <c r="C6" s="183">
        <v>-32</v>
      </c>
      <c r="D6" s="183">
        <v>-32</v>
      </c>
      <c r="E6" s="183">
        <v>-36</v>
      </c>
      <c r="F6" s="183">
        <v>-37</v>
      </c>
      <c r="G6" s="183">
        <v>-38</v>
      </c>
      <c r="H6" s="183">
        <v>-34</v>
      </c>
      <c r="I6" s="183">
        <v>-38</v>
      </c>
      <c r="J6" s="183">
        <v>-35</v>
      </c>
      <c r="K6" s="184">
        <v>-37</v>
      </c>
      <c r="L6" s="217"/>
      <c r="M6" s="195" t="s">
        <v>234</v>
      </c>
      <c r="N6" s="196">
        <v>-39</v>
      </c>
      <c r="O6" s="183">
        <v>-37</v>
      </c>
      <c r="P6" s="183">
        <v>-37</v>
      </c>
      <c r="Q6" s="183">
        <v>-41</v>
      </c>
      <c r="R6" s="183">
        <v>-41</v>
      </c>
      <c r="S6" s="183">
        <v>-41</v>
      </c>
      <c r="T6" s="183">
        <v>-37</v>
      </c>
      <c r="U6" s="183">
        <v>-40</v>
      </c>
      <c r="V6" s="183">
        <v>-37</v>
      </c>
      <c r="W6" s="184">
        <v>-39</v>
      </c>
      <c r="X6" s="217"/>
      <c r="Y6" s="197" t="s">
        <v>234</v>
      </c>
      <c r="Z6" s="198">
        <v>-44</v>
      </c>
      <c r="AA6" s="199">
        <v>-42</v>
      </c>
      <c r="AB6" s="199">
        <v>-41</v>
      </c>
      <c r="AC6" s="199">
        <v>-45</v>
      </c>
      <c r="AD6" s="199">
        <v>-45</v>
      </c>
      <c r="AE6" s="199">
        <v>-45</v>
      </c>
      <c r="AF6" s="199">
        <v>-40</v>
      </c>
      <c r="AG6" s="199">
        <v>-43</v>
      </c>
      <c r="AH6" s="199">
        <v>-40</v>
      </c>
      <c r="AI6" s="200">
        <v>-42</v>
      </c>
      <c r="AJ6" s="217"/>
      <c r="AK6" s="197" t="s">
        <v>234</v>
      </c>
      <c r="AL6" s="198">
        <v>-49</v>
      </c>
      <c r="AM6" s="199">
        <v>-47</v>
      </c>
      <c r="AN6" s="199">
        <v>-46</v>
      </c>
      <c r="AO6" s="199">
        <v>-50</v>
      </c>
      <c r="AP6" s="199">
        <v>-50</v>
      </c>
      <c r="AQ6" s="199">
        <v>-50</v>
      </c>
      <c r="AR6" s="199">
        <v>-45</v>
      </c>
      <c r="AS6" s="199">
        <v>-48</v>
      </c>
      <c r="AT6" s="199">
        <v>-45</v>
      </c>
      <c r="AU6" s="200">
        <v>-47</v>
      </c>
      <c r="AW6" s="197" t="s">
        <v>234</v>
      </c>
      <c r="AX6" s="201">
        <f t="shared" si="1"/>
        <v>-54</v>
      </c>
      <c r="AY6" s="202">
        <f t="shared" si="0"/>
        <v>-52</v>
      </c>
      <c r="AZ6" s="202">
        <f t="shared" si="0"/>
        <v>-51</v>
      </c>
      <c r="BA6" s="202">
        <f t="shared" si="0"/>
        <v>-55</v>
      </c>
      <c r="BB6" s="202">
        <f t="shared" si="0"/>
        <v>-55</v>
      </c>
      <c r="BC6" s="202">
        <f t="shared" si="0"/>
        <v>-55</v>
      </c>
      <c r="BD6" s="202">
        <f t="shared" si="0"/>
        <v>-50</v>
      </c>
      <c r="BE6" s="202">
        <f t="shared" si="0"/>
        <v>-53</v>
      </c>
      <c r="BF6" s="202">
        <f t="shared" si="0"/>
        <v>-50</v>
      </c>
      <c r="BG6" s="203">
        <f t="shared" si="0"/>
        <v>-52</v>
      </c>
    </row>
    <row r="7" spans="1:59" ht="14.45" x14ac:dyDescent="0.3">
      <c r="A7" s="195" t="s">
        <v>243</v>
      </c>
      <c r="B7" s="183">
        <v>-32</v>
      </c>
      <c r="C7" s="183">
        <v>-39</v>
      </c>
      <c r="D7" s="183">
        <v>-37</v>
      </c>
      <c r="E7" s="183">
        <v>-36</v>
      </c>
      <c r="F7" s="183">
        <v>-36</v>
      </c>
      <c r="G7" s="183">
        <v>-36</v>
      </c>
      <c r="H7" s="183">
        <v>-32</v>
      </c>
      <c r="I7" s="183">
        <v>-36</v>
      </c>
      <c r="J7" s="183">
        <v>-33</v>
      </c>
      <c r="K7" s="184">
        <v>-34</v>
      </c>
      <c r="L7" s="217"/>
      <c r="M7" s="195" t="s">
        <v>243</v>
      </c>
      <c r="N7" s="196">
        <v>-38</v>
      </c>
      <c r="O7" s="183">
        <v>-43</v>
      </c>
      <c r="P7" s="183">
        <v>-41</v>
      </c>
      <c r="Q7" s="183">
        <v>-40</v>
      </c>
      <c r="R7" s="183">
        <v>-40</v>
      </c>
      <c r="S7" s="183">
        <v>-38</v>
      </c>
      <c r="T7" s="183">
        <v>-34</v>
      </c>
      <c r="U7" s="183">
        <v>-38</v>
      </c>
      <c r="V7" s="183">
        <v>-35</v>
      </c>
      <c r="W7" s="184">
        <v>-36</v>
      </c>
      <c r="X7" s="217"/>
      <c r="Y7" s="197" t="s">
        <v>243</v>
      </c>
      <c r="Z7" s="198">
        <v>-42</v>
      </c>
      <c r="AA7" s="199">
        <v>-47</v>
      </c>
      <c r="AB7" s="199">
        <v>-45</v>
      </c>
      <c r="AC7" s="199">
        <v>-43</v>
      </c>
      <c r="AD7" s="199">
        <v>-43</v>
      </c>
      <c r="AE7" s="199">
        <v>-42</v>
      </c>
      <c r="AF7" s="199">
        <v>-37</v>
      </c>
      <c r="AG7" s="199">
        <v>-40</v>
      </c>
      <c r="AH7" s="199">
        <v>-37</v>
      </c>
      <c r="AI7" s="200">
        <v>-38</v>
      </c>
      <c r="AJ7" s="217"/>
      <c r="AK7" s="197" t="s">
        <v>243</v>
      </c>
      <c r="AL7" s="198">
        <v>-47</v>
      </c>
      <c r="AM7" s="199">
        <v>-52</v>
      </c>
      <c r="AN7" s="199">
        <v>-50</v>
      </c>
      <c r="AO7" s="199">
        <v>-48</v>
      </c>
      <c r="AP7" s="199">
        <v>-48</v>
      </c>
      <c r="AQ7" s="199">
        <v>-47</v>
      </c>
      <c r="AR7" s="199">
        <v>-42</v>
      </c>
      <c r="AS7" s="199">
        <v>-45</v>
      </c>
      <c r="AT7" s="199">
        <v>-42</v>
      </c>
      <c r="AU7" s="200">
        <v>-43</v>
      </c>
      <c r="AW7" s="197" t="s">
        <v>243</v>
      </c>
      <c r="AX7" s="201">
        <f t="shared" si="1"/>
        <v>-52</v>
      </c>
      <c r="AY7" s="202">
        <f t="shared" si="0"/>
        <v>-57</v>
      </c>
      <c r="AZ7" s="202">
        <f t="shared" si="0"/>
        <v>-55</v>
      </c>
      <c r="BA7" s="202">
        <f t="shared" si="0"/>
        <v>-53</v>
      </c>
      <c r="BB7" s="202">
        <f t="shared" si="0"/>
        <v>-53</v>
      </c>
      <c r="BC7" s="202">
        <f t="shared" si="0"/>
        <v>-52</v>
      </c>
      <c r="BD7" s="202">
        <f t="shared" si="0"/>
        <v>-47</v>
      </c>
      <c r="BE7" s="202">
        <f t="shared" si="0"/>
        <v>-50</v>
      </c>
      <c r="BF7" s="202">
        <f t="shared" si="0"/>
        <v>-47</v>
      </c>
      <c r="BG7" s="203">
        <f t="shared" si="0"/>
        <v>-48</v>
      </c>
    </row>
    <row r="8" spans="1:59" ht="14.45" x14ac:dyDescent="0.3">
      <c r="A8" s="195" t="s">
        <v>251</v>
      </c>
      <c r="B8" s="183">
        <v>-35</v>
      </c>
      <c r="C8" s="183">
        <v>-40</v>
      </c>
      <c r="D8" s="183">
        <v>-38</v>
      </c>
      <c r="E8" s="183">
        <v>-36</v>
      </c>
      <c r="F8" s="183">
        <v>-34</v>
      </c>
      <c r="G8" s="183">
        <v>-36</v>
      </c>
      <c r="H8" s="183">
        <v>-30</v>
      </c>
      <c r="I8" s="183">
        <v>-34</v>
      </c>
      <c r="J8" s="183">
        <v>-35</v>
      </c>
      <c r="K8" s="184">
        <v>-34</v>
      </c>
      <c r="L8" s="217"/>
      <c r="M8" s="195" t="s">
        <v>251</v>
      </c>
      <c r="N8" s="196">
        <v>-41</v>
      </c>
      <c r="O8" s="183">
        <v>-44</v>
      </c>
      <c r="P8" s="183">
        <v>-42</v>
      </c>
      <c r="Q8" s="183">
        <v>-40</v>
      </c>
      <c r="R8" s="183">
        <v>-38</v>
      </c>
      <c r="S8" s="183">
        <v>-38</v>
      </c>
      <c r="T8" s="183">
        <v>-32</v>
      </c>
      <c r="U8" s="183">
        <v>-36</v>
      </c>
      <c r="V8" s="183">
        <v>-37</v>
      </c>
      <c r="W8" s="184">
        <v>-36</v>
      </c>
      <c r="X8" s="217"/>
      <c r="Y8" s="197" t="s">
        <v>251</v>
      </c>
      <c r="Z8" s="198">
        <v>-45</v>
      </c>
      <c r="AA8" s="199">
        <v>-48</v>
      </c>
      <c r="AB8" s="199">
        <v>-46</v>
      </c>
      <c r="AC8" s="199">
        <v>-43</v>
      </c>
      <c r="AD8" s="199">
        <v>-41</v>
      </c>
      <c r="AE8" s="199">
        <v>-42</v>
      </c>
      <c r="AF8" s="199">
        <v>-35</v>
      </c>
      <c r="AG8" s="199">
        <v>-38</v>
      </c>
      <c r="AH8" s="199">
        <v>-39</v>
      </c>
      <c r="AI8" s="200">
        <v>-38</v>
      </c>
      <c r="AJ8" s="217"/>
      <c r="AK8" s="197" t="s">
        <v>251</v>
      </c>
      <c r="AL8" s="198">
        <v>-50</v>
      </c>
      <c r="AM8" s="199">
        <v>-53</v>
      </c>
      <c r="AN8" s="199">
        <v>-51</v>
      </c>
      <c r="AO8" s="199">
        <v>-48</v>
      </c>
      <c r="AP8" s="199">
        <v>-46</v>
      </c>
      <c r="AQ8" s="199">
        <v>-47</v>
      </c>
      <c r="AR8" s="199">
        <v>-40</v>
      </c>
      <c r="AS8" s="199">
        <v>-43</v>
      </c>
      <c r="AT8" s="199">
        <v>-44</v>
      </c>
      <c r="AU8" s="200">
        <v>-43</v>
      </c>
      <c r="AW8" s="197" t="s">
        <v>251</v>
      </c>
      <c r="AX8" s="201">
        <f t="shared" si="1"/>
        <v>-55</v>
      </c>
      <c r="AY8" s="202">
        <f t="shared" si="0"/>
        <v>-58</v>
      </c>
      <c r="AZ8" s="202">
        <f t="shared" si="0"/>
        <v>-56</v>
      </c>
      <c r="BA8" s="202">
        <f t="shared" si="0"/>
        <v>-53</v>
      </c>
      <c r="BB8" s="202">
        <f t="shared" si="0"/>
        <v>-51</v>
      </c>
      <c r="BC8" s="202">
        <f t="shared" si="0"/>
        <v>-52</v>
      </c>
      <c r="BD8" s="202">
        <f t="shared" si="0"/>
        <v>-45</v>
      </c>
      <c r="BE8" s="202">
        <f t="shared" si="0"/>
        <v>-48</v>
      </c>
      <c r="BF8" s="202">
        <f t="shared" si="0"/>
        <v>-49</v>
      </c>
      <c r="BG8" s="203">
        <f t="shared" si="0"/>
        <v>-48</v>
      </c>
    </row>
    <row r="9" spans="1:59" ht="14.45" x14ac:dyDescent="0.3">
      <c r="A9" s="195" t="s">
        <v>259</v>
      </c>
      <c r="B9" s="183">
        <v>-35</v>
      </c>
      <c r="C9" s="183">
        <v>-41</v>
      </c>
      <c r="D9" s="183">
        <v>-40</v>
      </c>
      <c r="E9" s="183">
        <v>-38</v>
      </c>
      <c r="F9" s="183">
        <v>-36</v>
      </c>
      <c r="G9" s="183">
        <v>-34</v>
      </c>
      <c r="H9" s="183">
        <v>-27</v>
      </c>
      <c r="I9" s="183">
        <v>-34</v>
      </c>
      <c r="J9" s="183">
        <v>-33</v>
      </c>
      <c r="K9" s="184">
        <v>-34</v>
      </c>
      <c r="L9" s="217"/>
      <c r="M9" s="195" t="s">
        <v>259</v>
      </c>
      <c r="N9" s="196">
        <v>-40</v>
      </c>
      <c r="O9" s="183">
        <v>-44</v>
      </c>
      <c r="P9" s="183">
        <v>-43</v>
      </c>
      <c r="Q9" s="183">
        <v>-41</v>
      </c>
      <c r="R9" s="183">
        <v>-39</v>
      </c>
      <c r="S9" s="183">
        <v>-36</v>
      </c>
      <c r="T9" s="183">
        <v>-29</v>
      </c>
      <c r="U9" s="183">
        <v>-36</v>
      </c>
      <c r="V9" s="183">
        <v>-35</v>
      </c>
      <c r="W9" s="184">
        <v>-36</v>
      </c>
      <c r="X9" s="217"/>
      <c r="Y9" s="197" t="s">
        <v>259</v>
      </c>
      <c r="Z9" s="198">
        <v>-45</v>
      </c>
      <c r="AA9" s="199">
        <v>-49</v>
      </c>
      <c r="AB9" s="199">
        <v>-47</v>
      </c>
      <c r="AC9" s="199">
        <v>-44</v>
      </c>
      <c r="AD9" s="199">
        <v>-42</v>
      </c>
      <c r="AE9" s="199">
        <v>-40</v>
      </c>
      <c r="AF9" s="199">
        <v>-31</v>
      </c>
      <c r="AG9" s="199">
        <v>-38</v>
      </c>
      <c r="AH9" s="199">
        <v>-37</v>
      </c>
      <c r="AI9" s="200">
        <v>-38</v>
      </c>
      <c r="AJ9" s="217"/>
      <c r="AK9" s="197" t="s">
        <v>259</v>
      </c>
      <c r="AL9" s="198">
        <v>-50</v>
      </c>
      <c r="AM9" s="199">
        <v>-54</v>
      </c>
      <c r="AN9" s="199">
        <v>-52</v>
      </c>
      <c r="AO9" s="199">
        <v>-49</v>
      </c>
      <c r="AP9" s="199">
        <v>-47</v>
      </c>
      <c r="AQ9" s="199">
        <v>-45</v>
      </c>
      <c r="AR9" s="199">
        <v>-36</v>
      </c>
      <c r="AS9" s="199">
        <v>-43</v>
      </c>
      <c r="AT9" s="199">
        <v>-42</v>
      </c>
      <c r="AU9" s="200">
        <v>-43</v>
      </c>
      <c r="AW9" s="197" t="s">
        <v>259</v>
      </c>
      <c r="AX9" s="201">
        <f t="shared" si="1"/>
        <v>-55</v>
      </c>
      <c r="AY9" s="202">
        <f t="shared" si="0"/>
        <v>-59</v>
      </c>
      <c r="AZ9" s="202">
        <f t="shared" si="0"/>
        <v>-57</v>
      </c>
      <c r="BA9" s="202">
        <f t="shared" si="0"/>
        <v>-54</v>
      </c>
      <c r="BB9" s="202">
        <f t="shared" si="0"/>
        <v>-52</v>
      </c>
      <c r="BC9" s="202">
        <f t="shared" si="0"/>
        <v>-50</v>
      </c>
      <c r="BD9" s="202">
        <f t="shared" si="0"/>
        <v>-41</v>
      </c>
      <c r="BE9" s="202">
        <f t="shared" si="0"/>
        <v>-48</v>
      </c>
      <c r="BF9" s="202">
        <f t="shared" si="0"/>
        <v>-47</v>
      </c>
      <c r="BG9" s="203">
        <f t="shared" si="0"/>
        <v>-48</v>
      </c>
    </row>
    <row r="10" spans="1:59" thickBot="1" x14ac:dyDescent="0.35">
      <c r="A10" s="204" t="s">
        <v>266</v>
      </c>
      <c r="B10" s="205">
        <v>-37</v>
      </c>
      <c r="C10" s="205">
        <v>-40</v>
      </c>
      <c r="D10" s="205">
        <v>-39</v>
      </c>
      <c r="E10" s="205">
        <v>-36</v>
      </c>
      <c r="F10" s="205">
        <v>-37</v>
      </c>
      <c r="G10" s="205">
        <v>-35</v>
      </c>
      <c r="H10" s="205">
        <v>-32</v>
      </c>
      <c r="I10" s="205">
        <v>-38</v>
      </c>
      <c r="J10" s="205">
        <v>-34</v>
      </c>
      <c r="K10" s="206">
        <v>-34</v>
      </c>
      <c r="L10" s="217"/>
      <c r="M10" s="204" t="s">
        <v>266</v>
      </c>
      <c r="N10" s="207">
        <v>-42</v>
      </c>
      <c r="O10" s="205">
        <v>-43</v>
      </c>
      <c r="P10" s="205">
        <v>-42</v>
      </c>
      <c r="Q10" s="205">
        <v>-39</v>
      </c>
      <c r="R10" s="205">
        <v>-40</v>
      </c>
      <c r="S10" s="205">
        <v>-37</v>
      </c>
      <c r="T10" s="205">
        <v>-34</v>
      </c>
      <c r="U10" s="205">
        <v>-40</v>
      </c>
      <c r="V10" s="205">
        <v>-36</v>
      </c>
      <c r="W10" s="206">
        <v>-36</v>
      </c>
      <c r="X10" s="217"/>
      <c r="Y10" s="208" t="s">
        <v>266</v>
      </c>
      <c r="Z10" s="209">
        <v>-47</v>
      </c>
      <c r="AA10" s="210">
        <v>-48</v>
      </c>
      <c r="AB10" s="210">
        <v>-46</v>
      </c>
      <c r="AC10" s="210">
        <v>-42</v>
      </c>
      <c r="AD10" s="210">
        <v>-43</v>
      </c>
      <c r="AE10" s="210">
        <v>-41</v>
      </c>
      <c r="AF10" s="210">
        <v>-36</v>
      </c>
      <c r="AG10" s="210">
        <v>-42</v>
      </c>
      <c r="AH10" s="210">
        <v>-38</v>
      </c>
      <c r="AI10" s="211">
        <v>-38</v>
      </c>
      <c r="AJ10" s="217"/>
      <c r="AK10" s="208" t="s">
        <v>266</v>
      </c>
      <c r="AL10" s="209">
        <v>-52</v>
      </c>
      <c r="AM10" s="210">
        <v>-53</v>
      </c>
      <c r="AN10" s="210">
        <v>-51</v>
      </c>
      <c r="AO10" s="210">
        <v>-47</v>
      </c>
      <c r="AP10" s="210">
        <v>-48</v>
      </c>
      <c r="AQ10" s="210">
        <v>-46</v>
      </c>
      <c r="AR10" s="210">
        <v>-41</v>
      </c>
      <c r="AS10" s="210">
        <v>-47</v>
      </c>
      <c r="AT10" s="210">
        <v>-43</v>
      </c>
      <c r="AU10" s="211">
        <v>-43</v>
      </c>
      <c r="AW10" s="208" t="s">
        <v>266</v>
      </c>
      <c r="AX10" s="212">
        <f t="shared" si="1"/>
        <v>-57</v>
      </c>
      <c r="AY10" s="213">
        <f t="shared" si="0"/>
        <v>-58</v>
      </c>
      <c r="AZ10" s="213">
        <f t="shared" si="0"/>
        <v>-56</v>
      </c>
      <c r="BA10" s="213">
        <f t="shared" si="0"/>
        <v>-52</v>
      </c>
      <c r="BB10" s="213">
        <f t="shared" si="0"/>
        <v>-53</v>
      </c>
      <c r="BC10" s="213">
        <f t="shared" si="0"/>
        <v>-51</v>
      </c>
      <c r="BD10" s="213">
        <f t="shared" si="0"/>
        <v>-46</v>
      </c>
      <c r="BE10" s="213">
        <f t="shared" si="0"/>
        <v>-52</v>
      </c>
      <c r="BF10" s="213">
        <f t="shared" si="0"/>
        <v>-48</v>
      </c>
      <c r="BG10" s="214">
        <f t="shared" si="0"/>
        <v>-48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-39</v>
      </c>
      <c r="C15" s="186">
        <v>-29</v>
      </c>
      <c r="D15" s="186">
        <v>-35</v>
      </c>
      <c r="E15" s="186">
        <v>-39</v>
      </c>
      <c r="F15" s="186">
        <v>-40</v>
      </c>
      <c r="G15" s="186">
        <v>-41</v>
      </c>
      <c r="H15" s="186">
        <v>-41</v>
      </c>
      <c r="I15" s="186">
        <v>-42</v>
      </c>
      <c r="J15" s="186">
        <v>-40</v>
      </c>
      <c r="K15" s="187">
        <v>-36</v>
      </c>
      <c r="L15" s="217"/>
      <c r="M15" s="182" t="s">
        <v>187</v>
      </c>
      <c r="N15" s="185">
        <v>-46</v>
      </c>
      <c r="O15" s="186">
        <v>-34</v>
      </c>
      <c r="P15" s="186">
        <v>-40</v>
      </c>
      <c r="Q15" s="186">
        <v>-44</v>
      </c>
      <c r="R15" s="186">
        <v>-44</v>
      </c>
      <c r="S15" s="186">
        <v>-44</v>
      </c>
      <c r="T15" s="186">
        <v>-44</v>
      </c>
      <c r="U15" s="186">
        <v>-44</v>
      </c>
      <c r="V15" s="186">
        <v>-42</v>
      </c>
      <c r="W15" s="187">
        <v>-38</v>
      </c>
      <c r="X15" s="217"/>
      <c r="Y15" s="182" t="s">
        <v>187</v>
      </c>
      <c r="Z15" s="218">
        <v>-51</v>
      </c>
      <c r="AA15" s="219">
        <v>-39</v>
      </c>
      <c r="AB15" s="219">
        <v>-44</v>
      </c>
      <c r="AC15" s="219">
        <v>-48</v>
      </c>
      <c r="AD15" s="219">
        <v>-48</v>
      </c>
      <c r="AE15" s="219">
        <v>-48</v>
      </c>
      <c r="AF15" s="219">
        <v>-47</v>
      </c>
      <c r="AG15" s="219">
        <v>-47</v>
      </c>
      <c r="AH15" s="219">
        <v>-45</v>
      </c>
      <c r="AI15" s="220">
        <v>-41</v>
      </c>
      <c r="AJ15" s="217"/>
      <c r="AK15" s="188" t="s">
        <v>187</v>
      </c>
      <c r="AL15" s="189">
        <v>-56</v>
      </c>
      <c r="AM15" s="190">
        <v>-44</v>
      </c>
      <c r="AN15" s="190">
        <v>-49</v>
      </c>
      <c r="AO15" s="190">
        <v>-53</v>
      </c>
      <c r="AP15" s="190">
        <v>-53</v>
      </c>
      <c r="AQ15" s="190">
        <v>-53</v>
      </c>
      <c r="AR15" s="190">
        <v>-52</v>
      </c>
      <c r="AS15" s="190">
        <v>-52</v>
      </c>
      <c r="AT15" s="190">
        <v>-50</v>
      </c>
      <c r="AU15" s="191">
        <v>-46</v>
      </c>
      <c r="AW15" s="188" t="s">
        <v>187</v>
      </c>
      <c r="AX15" s="192">
        <f>AL15-5</f>
        <v>-61</v>
      </c>
      <c r="AY15" s="193">
        <f t="shared" ref="AY15:BG21" si="2">AM15-5</f>
        <v>-49</v>
      </c>
      <c r="AZ15" s="193">
        <f t="shared" si="2"/>
        <v>-54</v>
      </c>
      <c r="BA15" s="193">
        <f t="shared" si="2"/>
        <v>-58</v>
      </c>
      <c r="BB15" s="193">
        <f t="shared" si="2"/>
        <v>-58</v>
      </c>
      <c r="BC15" s="193">
        <f t="shared" si="2"/>
        <v>-58</v>
      </c>
      <c r="BD15" s="193">
        <f t="shared" si="2"/>
        <v>-57</v>
      </c>
      <c r="BE15" s="193">
        <f t="shared" si="2"/>
        <v>-57</v>
      </c>
      <c r="BF15" s="193">
        <f t="shared" si="2"/>
        <v>-55</v>
      </c>
      <c r="BG15" s="194">
        <f t="shared" si="2"/>
        <v>-51</v>
      </c>
    </row>
    <row r="16" spans="1:59" ht="14.45" x14ac:dyDescent="0.3">
      <c r="A16" s="195" t="s">
        <v>214</v>
      </c>
      <c r="B16" s="196">
        <v>-35</v>
      </c>
      <c r="C16" s="183">
        <v>-31</v>
      </c>
      <c r="D16" s="183">
        <v>-35</v>
      </c>
      <c r="E16" s="183">
        <v>-39</v>
      </c>
      <c r="F16" s="183">
        <v>-39</v>
      </c>
      <c r="G16" s="183">
        <v>-40</v>
      </c>
      <c r="H16" s="183">
        <v>-38</v>
      </c>
      <c r="I16" s="183">
        <v>-41</v>
      </c>
      <c r="J16" s="183">
        <v>-39</v>
      </c>
      <c r="K16" s="184">
        <v>-37</v>
      </c>
      <c r="L16" s="217"/>
      <c r="M16" s="195" t="s">
        <v>214</v>
      </c>
      <c r="N16" s="196">
        <v>-42</v>
      </c>
      <c r="O16" s="183">
        <v>-36</v>
      </c>
      <c r="P16" s="183">
        <v>-40</v>
      </c>
      <c r="Q16" s="183">
        <v>-44</v>
      </c>
      <c r="R16" s="183">
        <v>-43</v>
      </c>
      <c r="S16" s="183">
        <v>-43</v>
      </c>
      <c r="T16" s="183">
        <v>-41</v>
      </c>
      <c r="U16" s="183">
        <v>-43</v>
      </c>
      <c r="V16" s="183">
        <v>-41</v>
      </c>
      <c r="W16" s="184">
        <v>-39</v>
      </c>
      <c r="X16" s="217"/>
      <c r="Y16" s="195" t="s">
        <v>214</v>
      </c>
      <c r="Z16" s="221">
        <v>-47</v>
      </c>
      <c r="AA16" s="222">
        <v>-41</v>
      </c>
      <c r="AB16" s="222">
        <v>-44</v>
      </c>
      <c r="AC16" s="222">
        <v>-48</v>
      </c>
      <c r="AD16" s="222">
        <v>-47</v>
      </c>
      <c r="AE16" s="222">
        <v>-47</v>
      </c>
      <c r="AF16" s="222">
        <v>-44</v>
      </c>
      <c r="AG16" s="222">
        <v>-46</v>
      </c>
      <c r="AH16" s="222">
        <v>-44</v>
      </c>
      <c r="AI16" s="223">
        <v>-42</v>
      </c>
      <c r="AJ16" s="217"/>
      <c r="AK16" s="197" t="s">
        <v>214</v>
      </c>
      <c r="AL16" s="198">
        <v>-52</v>
      </c>
      <c r="AM16" s="199">
        <v>-46</v>
      </c>
      <c r="AN16" s="199">
        <v>-49</v>
      </c>
      <c r="AO16" s="199">
        <v>-53</v>
      </c>
      <c r="AP16" s="199">
        <v>-52</v>
      </c>
      <c r="AQ16" s="199">
        <v>-52</v>
      </c>
      <c r="AR16" s="199">
        <v>-49</v>
      </c>
      <c r="AS16" s="199">
        <v>-51</v>
      </c>
      <c r="AT16" s="199">
        <v>-49</v>
      </c>
      <c r="AU16" s="200">
        <v>-47</v>
      </c>
      <c r="AW16" s="197" t="s">
        <v>214</v>
      </c>
      <c r="AX16" s="201">
        <f t="shared" ref="AX16:AX21" si="3">AL16-5</f>
        <v>-57</v>
      </c>
      <c r="AY16" s="202">
        <f t="shared" si="2"/>
        <v>-51</v>
      </c>
      <c r="AZ16" s="202">
        <f t="shared" si="2"/>
        <v>-54</v>
      </c>
      <c r="BA16" s="202">
        <f t="shared" si="2"/>
        <v>-58</v>
      </c>
      <c r="BB16" s="202">
        <f t="shared" si="2"/>
        <v>-57</v>
      </c>
      <c r="BC16" s="202">
        <f t="shared" si="2"/>
        <v>-57</v>
      </c>
      <c r="BD16" s="202">
        <f t="shared" si="2"/>
        <v>-54</v>
      </c>
      <c r="BE16" s="202">
        <f t="shared" si="2"/>
        <v>-56</v>
      </c>
      <c r="BF16" s="202">
        <f t="shared" si="2"/>
        <v>-54</v>
      </c>
      <c r="BG16" s="203">
        <f t="shared" si="2"/>
        <v>-52</v>
      </c>
    </row>
    <row r="17" spans="1:59" ht="14.45" x14ac:dyDescent="0.3">
      <c r="A17" s="195" t="s">
        <v>234</v>
      </c>
      <c r="B17" s="196">
        <v>-38</v>
      </c>
      <c r="C17" s="183">
        <v>-38</v>
      </c>
      <c r="D17" s="183">
        <v>-38</v>
      </c>
      <c r="E17" s="183">
        <v>-41</v>
      </c>
      <c r="F17" s="183">
        <v>-40</v>
      </c>
      <c r="G17" s="183">
        <v>-41</v>
      </c>
      <c r="H17" s="183">
        <v>-37</v>
      </c>
      <c r="I17" s="183">
        <v>-41</v>
      </c>
      <c r="J17" s="183">
        <v>-38</v>
      </c>
      <c r="K17" s="184">
        <v>-40</v>
      </c>
      <c r="L17" s="217"/>
      <c r="M17" s="195" t="s">
        <v>234</v>
      </c>
      <c r="N17" s="196">
        <v>-45</v>
      </c>
      <c r="O17" s="183">
        <v>-43</v>
      </c>
      <c r="P17" s="183">
        <v>-43</v>
      </c>
      <c r="Q17" s="183">
        <v>-46</v>
      </c>
      <c r="R17" s="183">
        <v>-44</v>
      </c>
      <c r="S17" s="183">
        <v>-44</v>
      </c>
      <c r="T17" s="183">
        <v>-40</v>
      </c>
      <c r="U17" s="183">
        <v>-43</v>
      </c>
      <c r="V17" s="183">
        <v>-40</v>
      </c>
      <c r="W17" s="184">
        <v>-42</v>
      </c>
      <c r="X17" s="217"/>
      <c r="Y17" s="195" t="s">
        <v>234</v>
      </c>
      <c r="Z17" s="221">
        <v>-50</v>
      </c>
      <c r="AA17" s="222">
        <v>-48</v>
      </c>
      <c r="AB17" s="222">
        <v>-47</v>
      </c>
      <c r="AC17" s="222">
        <v>-50</v>
      </c>
      <c r="AD17" s="222">
        <v>-48</v>
      </c>
      <c r="AE17" s="222">
        <v>-48</v>
      </c>
      <c r="AF17" s="222">
        <v>-43</v>
      </c>
      <c r="AG17" s="222">
        <v>-46</v>
      </c>
      <c r="AH17" s="222">
        <v>-43</v>
      </c>
      <c r="AI17" s="223">
        <v>-45</v>
      </c>
      <c r="AJ17" s="217"/>
      <c r="AK17" s="197" t="s">
        <v>234</v>
      </c>
      <c r="AL17" s="198">
        <v>-55</v>
      </c>
      <c r="AM17" s="199">
        <v>-53</v>
      </c>
      <c r="AN17" s="199">
        <v>-52</v>
      </c>
      <c r="AO17" s="199">
        <v>-55</v>
      </c>
      <c r="AP17" s="199">
        <v>-53</v>
      </c>
      <c r="AQ17" s="199">
        <v>-53</v>
      </c>
      <c r="AR17" s="199">
        <v>-48</v>
      </c>
      <c r="AS17" s="199">
        <v>-51</v>
      </c>
      <c r="AT17" s="199">
        <v>-48</v>
      </c>
      <c r="AU17" s="200">
        <v>-50</v>
      </c>
      <c r="AW17" s="197" t="s">
        <v>234</v>
      </c>
      <c r="AX17" s="201">
        <f t="shared" si="3"/>
        <v>-60</v>
      </c>
      <c r="AY17" s="202">
        <f t="shared" si="2"/>
        <v>-58</v>
      </c>
      <c r="AZ17" s="202">
        <f t="shared" si="2"/>
        <v>-57</v>
      </c>
      <c r="BA17" s="202">
        <f t="shared" si="2"/>
        <v>-60</v>
      </c>
      <c r="BB17" s="202">
        <f t="shared" si="2"/>
        <v>-58</v>
      </c>
      <c r="BC17" s="202">
        <f t="shared" si="2"/>
        <v>-58</v>
      </c>
      <c r="BD17" s="202">
        <f t="shared" si="2"/>
        <v>-53</v>
      </c>
      <c r="BE17" s="202">
        <f t="shared" si="2"/>
        <v>-56</v>
      </c>
      <c r="BF17" s="202">
        <f t="shared" si="2"/>
        <v>-53</v>
      </c>
      <c r="BG17" s="203">
        <f t="shared" si="2"/>
        <v>-55</v>
      </c>
    </row>
    <row r="18" spans="1:59" ht="14.45" x14ac:dyDescent="0.3">
      <c r="A18" s="195" t="s">
        <v>243</v>
      </c>
      <c r="B18" s="196">
        <v>-37</v>
      </c>
      <c r="C18" s="183">
        <v>-44</v>
      </c>
      <c r="D18" s="183">
        <v>-42</v>
      </c>
      <c r="E18" s="183">
        <v>-40</v>
      </c>
      <c r="F18" s="183">
        <v>-39</v>
      </c>
      <c r="G18" s="183">
        <v>-39</v>
      </c>
      <c r="H18" s="183">
        <v>-34</v>
      </c>
      <c r="I18" s="183">
        <v>-38</v>
      </c>
      <c r="J18" s="183">
        <v>-35</v>
      </c>
      <c r="K18" s="184">
        <v>-36</v>
      </c>
      <c r="L18" s="217"/>
      <c r="M18" s="195" t="s">
        <v>243</v>
      </c>
      <c r="N18" s="196">
        <v>-43</v>
      </c>
      <c r="O18" s="183">
        <v>-48</v>
      </c>
      <c r="P18" s="183">
        <v>-46</v>
      </c>
      <c r="Q18" s="183">
        <v>-44</v>
      </c>
      <c r="R18" s="183">
        <v>-43</v>
      </c>
      <c r="S18" s="183">
        <v>-41</v>
      </c>
      <c r="T18" s="183">
        <v>-36</v>
      </c>
      <c r="U18" s="183">
        <v>-40</v>
      </c>
      <c r="V18" s="183">
        <v>-37</v>
      </c>
      <c r="W18" s="184">
        <v>-38</v>
      </c>
      <c r="X18" s="217"/>
      <c r="Y18" s="195" t="s">
        <v>243</v>
      </c>
      <c r="Z18" s="221">
        <v>-47</v>
      </c>
      <c r="AA18" s="222">
        <v>-52</v>
      </c>
      <c r="AB18" s="222">
        <v>-50</v>
      </c>
      <c r="AC18" s="222">
        <v>-47</v>
      </c>
      <c r="AD18" s="222">
        <v>-46</v>
      </c>
      <c r="AE18" s="222">
        <v>-45</v>
      </c>
      <c r="AF18" s="222">
        <v>-39</v>
      </c>
      <c r="AG18" s="222">
        <v>-42</v>
      </c>
      <c r="AH18" s="222">
        <v>-39</v>
      </c>
      <c r="AI18" s="223">
        <v>-40</v>
      </c>
      <c r="AJ18" s="217"/>
      <c r="AK18" s="197" t="s">
        <v>243</v>
      </c>
      <c r="AL18" s="198">
        <v>-52</v>
      </c>
      <c r="AM18" s="199">
        <v>-57</v>
      </c>
      <c r="AN18" s="199">
        <v>-55</v>
      </c>
      <c r="AO18" s="199">
        <v>-52</v>
      </c>
      <c r="AP18" s="199">
        <v>-51</v>
      </c>
      <c r="AQ18" s="199">
        <v>-50</v>
      </c>
      <c r="AR18" s="199">
        <v>-44</v>
      </c>
      <c r="AS18" s="199">
        <v>-47</v>
      </c>
      <c r="AT18" s="199">
        <v>-44</v>
      </c>
      <c r="AU18" s="200">
        <v>-45</v>
      </c>
      <c r="AW18" s="197" t="s">
        <v>243</v>
      </c>
      <c r="AX18" s="201">
        <f t="shared" si="3"/>
        <v>-57</v>
      </c>
      <c r="AY18" s="202">
        <f t="shared" si="2"/>
        <v>-62</v>
      </c>
      <c r="AZ18" s="202">
        <f t="shared" si="2"/>
        <v>-60</v>
      </c>
      <c r="BA18" s="202">
        <f t="shared" si="2"/>
        <v>-57</v>
      </c>
      <c r="BB18" s="202">
        <f t="shared" si="2"/>
        <v>-56</v>
      </c>
      <c r="BC18" s="202">
        <f t="shared" si="2"/>
        <v>-55</v>
      </c>
      <c r="BD18" s="202">
        <f t="shared" si="2"/>
        <v>-49</v>
      </c>
      <c r="BE18" s="202">
        <f t="shared" si="2"/>
        <v>-52</v>
      </c>
      <c r="BF18" s="202">
        <f t="shared" si="2"/>
        <v>-49</v>
      </c>
      <c r="BG18" s="203">
        <f t="shared" si="2"/>
        <v>-50</v>
      </c>
    </row>
    <row r="19" spans="1:59" ht="14.45" x14ac:dyDescent="0.3">
      <c r="A19" s="195" t="s">
        <v>251</v>
      </c>
      <c r="B19" s="196">
        <v>-40</v>
      </c>
      <c r="C19" s="183">
        <v>-45</v>
      </c>
      <c r="D19" s="183">
        <v>-43</v>
      </c>
      <c r="E19" s="183">
        <v>-40</v>
      </c>
      <c r="F19" s="183">
        <v>-37</v>
      </c>
      <c r="G19" s="183">
        <v>-39</v>
      </c>
      <c r="H19" s="183">
        <v>-32</v>
      </c>
      <c r="I19" s="183">
        <v>-36</v>
      </c>
      <c r="J19" s="183">
        <v>-37</v>
      </c>
      <c r="K19" s="184">
        <v>-36</v>
      </c>
      <c r="L19" s="217"/>
      <c r="M19" s="195" t="s">
        <v>251</v>
      </c>
      <c r="N19" s="196">
        <v>-46</v>
      </c>
      <c r="O19" s="183">
        <v>-49</v>
      </c>
      <c r="P19" s="183">
        <v>-47</v>
      </c>
      <c r="Q19" s="183">
        <v>-44</v>
      </c>
      <c r="R19" s="183">
        <v>-41</v>
      </c>
      <c r="S19" s="183">
        <v>-41</v>
      </c>
      <c r="T19" s="183">
        <v>-34</v>
      </c>
      <c r="U19" s="183">
        <v>-38</v>
      </c>
      <c r="V19" s="183">
        <v>-39</v>
      </c>
      <c r="W19" s="184">
        <v>-38</v>
      </c>
      <c r="X19" s="217"/>
      <c r="Y19" s="195" t="s">
        <v>251</v>
      </c>
      <c r="Z19" s="221">
        <v>-50</v>
      </c>
      <c r="AA19" s="222">
        <v>-53</v>
      </c>
      <c r="AB19" s="222">
        <v>-51</v>
      </c>
      <c r="AC19" s="222">
        <v>-47</v>
      </c>
      <c r="AD19" s="222">
        <v>-44</v>
      </c>
      <c r="AE19" s="222">
        <v>-45</v>
      </c>
      <c r="AF19" s="222">
        <v>-37</v>
      </c>
      <c r="AG19" s="222">
        <v>-40</v>
      </c>
      <c r="AH19" s="222">
        <v>-41</v>
      </c>
      <c r="AI19" s="223">
        <v>-40</v>
      </c>
      <c r="AJ19" s="217"/>
      <c r="AK19" s="197" t="s">
        <v>251</v>
      </c>
      <c r="AL19" s="198">
        <v>-55</v>
      </c>
      <c r="AM19" s="199">
        <v>-58</v>
      </c>
      <c r="AN19" s="199">
        <v>-56</v>
      </c>
      <c r="AO19" s="199">
        <v>-52</v>
      </c>
      <c r="AP19" s="199">
        <v>-49</v>
      </c>
      <c r="AQ19" s="199">
        <v>-50</v>
      </c>
      <c r="AR19" s="199">
        <v>-42</v>
      </c>
      <c r="AS19" s="199">
        <v>-45</v>
      </c>
      <c r="AT19" s="199">
        <v>-46</v>
      </c>
      <c r="AU19" s="200">
        <v>-45</v>
      </c>
      <c r="AW19" s="197" t="s">
        <v>251</v>
      </c>
      <c r="AX19" s="201">
        <f t="shared" si="3"/>
        <v>-60</v>
      </c>
      <c r="AY19" s="202">
        <f t="shared" si="2"/>
        <v>-63</v>
      </c>
      <c r="AZ19" s="202">
        <f t="shared" si="2"/>
        <v>-61</v>
      </c>
      <c r="BA19" s="202">
        <f t="shared" si="2"/>
        <v>-57</v>
      </c>
      <c r="BB19" s="202">
        <f t="shared" si="2"/>
        <v>-54</v>
      </c>
      <c r="BC19" s="202">
        <f t="shared" si="2"/>
        <v>-55</v>
      </c>
      <c r="BD19" s="202">
        <f t="shared" si="2"/>
        <v>-47</v>
      </c>
      <c r="BE19" s="202">
        <f t="shared" si="2"/>
        <v>-50</v>
      </c>
      <c r="BF19" s="202">
        <f t="shared" si="2"/>
        <v>-51</v>
      </c>
      <c r="BG19" s="203">
        <f t="shared" si="2"/>
        <v>-50</v>
      </c>
    </row>
    <row r="20" spans="1:59" ht="14.45" x14ac:dyDescent="0.3">
      <c r="A20" s="195" t="s">
        <v>259</v>
      </c>
      <c r="B20" s="196">
        <v>-38</v>
      </c>
      <c r="C20" s="183">
        <v>-44</v>
      </c>
      <c r="D20" s="183">
        <v>-43</v>
      </c>
      <c r="E20" s="183">
        <v>-41</v>
      </c>
      <c r="F20" s="183">
        <v>-38</v>
      </c>
      <c r="G20" s="183">
        <v>-36</v>
      </c>
      <c r="H20" s="183">
        <v>-29</v>
      </c>
      <c r="I20" s="183">
        <v>-36</v>
      </c>
      <c r="J20" s="183">
        <v>-35</v>
      </c>
      <c r="K20" s="184">
        <v>-36</v>
      </c>
      <c r="L20" s="217"/>
      <c r="M20" s="195" t="s">
        <v>259</v>
      </c>
      <c r="N20" s="196">
        <v>-43</v>
      </c>
      <c r="O20" s="183">
        <v>-47</v>
      </c>
      <c r="P20" s="183">
        <v>-46</v>
      </c>
      <c r="Q20" s="183">
        <v>-44</v>
      </c>
      <c r="R20" s="183">
        <v>-41</v>
      </c>
      <c r="S20" s="183">
        <v>-38</v>
      </c>
      <c r="T20" s="183">
        <v>-31</v>
      </c>
      <c r="U20" s="183">
        <v>-38</v>
      </c>
      <c r="V20" s="183">
        <v>-37</v>
      </c>
      <c r="W20" s="184">
        <v>-38</v>
      </c>
      <c r="X20" s="217"/>
      <c r="Y20" s="195" t="s">
        <v>259</v>
      </c>
      <c r="Z20" s="221">
        <v>-48</v>
      </c>
      <c r="AA20" s="222">
        <v>-52</v>
      </c>
      <c r="AB20" s="222">
        <v>-50</v>
      </c>
      <c r="AC20" s="222">
        <v>-47</v>
      </c>
      <c r="AD20" s="222">
        <v>-44</v>
      </c>
      <c r="AE20" s="222">
        <v>-42</v>
      </c>
      <c r="AF20" s="222">
        <v>-33</v>
      </c>
      <c r="AG20" s="222">
        <v>-40</v>
      </c>
      <c r="AH20" s="222">
        <v>-39</v>
      </c>
      <c r="AI20" s="223">
        <v>-40</v>
      </c>
      <c r="AJ20" s="217"/>
      <c r="AK20" s="197" t="s">
        <v>259</v>
      </c>
      <c r="AL20" s="198">
        <v>-53</v>
      </c>
      <c r="AM20" s="199">
        <v>-57</v>
      </c>
      <c r="AN20" s="199">
        <v>-55</v>
      </c>
      <c r="AO20" s="199">
        <v>-52</v>
      </c>
      <c r="AP20" s="199">
        <v>-49</v>
      </c>
      <c r="AQ20" s="199">
        <v>-47</v>
      </c>
      <c r="AR20" s="199">
        <v>-38</v>
      </c>
      <c r="AS20" s="199">
        <v>-45</v>
      </c>
      <c r="AT20" s="199">
        <v>-44</v>
      </c>
      <c r="AU20" s="200">
        <v>-45</v>
      </c>
      <c r="AW20" s="197" t="s">
        <v>259</v>
      </c>
      <c r="AX20" s="201">
        <f t="shared" si="3"/>
        <v>-58</v>
      </c>
      <c r="AY20" s="202">
        <f t="shared" si="2"/>
        <v>-62</v>
      </c>
      <c r="AZ20" s="202">
        <f t="shared" si="2"/>
        <v>-60</v>
      </c>
      <c r="BA20" s="202">
        <f t="shared" si="2"/>
        <v>-57</v>
      </c>
      <c r="BB20" s="202">
        <f t="shared" si="2"/>
        <v>-54</v>
      </c>
      <c r="BC20" s="202">
        <f t="shared" si="2"/>
        <v>-52</v>
      </c>
      <c r="BD20" s="202">
        <f t="shared" si="2"/>
        <v>-43</v>
      </c>
      <c r="BE20" s="202">
        <f t="shared" si="2"/>
        <v>-50</v>
      </c>
      <c r="BF20" s="202">
        <f t="shared" si="2"/>
        <v>-49</v>
      </c>
      <c r="BG20" s="203">
        <f t="shared" si="2"/>
        <v>-50</v>
      </c>
    </row>
    <row r="21" spans="1:59" thickBot="1" x14ac:dyDescent="0.35">
      <c r="A21" s="204" t="s">
        <v>266</v>
      </c>
      <c r="B21" s="207">
        <v>-40</v>
      </c>
      <c r="C21" s="205">
        <v>-43</v>
      </c>
      <c r="D21" s="205">
        <v>-42</v>
      </c>
      <c r="E21" s="205">
        <v>-39</v>
      </c>
      <c r="F21" s="205">
        <v>-39</v>
      </c>
      <c r="G21" s="205">
        <v>-37</v>
      </c>
      <c r="H21" s="205">
        <v>-34</v>
      </c>
      <c r="I21" s="205">
        <v>-40</v>
      </c>
      <c r="J21" s="205">
        <v>-36</v>
      </c>
      <c r="K21" s="206">
        <v>-36</v>
      </c>
      <c r="L21" s="217"/>
      <c r="M21" s="204" t="s">
        <v>266</v>
      </c>
      <c r="N21" s="207">
        <v>-45</v>
      </c>
      <c r="O21" s="205">
        <v>-46</v>
      </c>
      <c r="P21" s="205">
        <v>-45</v>
      </c>
      <c r="Q21" s="205">
        <v>-42</v>
      </c>
      <c r="R21" s="205">
        <v>-42</v>
      </c>
      <c r="S21" s="205">
        <v>-39</v>
      </c>
      <c r="T21" s="205">
        <v>-36</v>
      </c>
      <c r="U21" s="205">
        <v>-42</v>
      </c>
      <c r="V21" s="205">
        <v>-38</v>
      </c>
      <c r="W21" s="206">
        <v>-38</v>
      </c>
      <c r="X21" s="217"/>
      <c r="Y21" s="204" t="s">
        <v>266</v>
      </c>
      <c r="Z21" s="224">
        <v>-50</v>
      </c>
      <c r="AA21" s="225">
        <v>-51</v>
      </c>
      <c r="AB21" s="225">
        <v>-49</v>
      </c>
      <c r="AC21" s="225">
        <v>-45</v>
      </c>
      <c r="AD21" s="225">
        <v>-45</v>
      </c>
      <c r="AE21" s="225">
        <v>-43</v>
      </c>
      <c r="AF21" s="225">
        <v>-38</v>
      </c>
      <c r="AG21" s="225">
        <v>-44</v>
      </c>
      <c r="AH21" s="225">
        <v>-40</v>
      </c>
      <c r="AI21" s="226">
        <v>-40</v>
      </c>
      <c r="AJ21" s="217"/>
      <c r="AK21" s="208" t="s">
        <v>266</v>
      </c>
      <c r="AL21" s="209">
        <v>-55</v>
      </c>
      <c r="AM21" s="210">
        <v>-56</v>
      </c>
      <c r="AN21" s="210">
        <v>-54</v>
      </c>
      <c r="AO21" s="210">
        <v>-50</v>
      </c>
      <c r="AP21" s="210">
        <v>-50</v>
      </c>
      <c r="AQ21" s="210">
        <v>-48</v>
      </c>
      <c r="AR21" s="210">
        <v>-43</v>
      </c>
      <c r="AS21" s="210">
        <v>-49</v>
      </c>
      <c r="AT21" s="210">
        <v>-45</v>
      </c>
      <c r="AU21" s="211">
        <v>-45</v>
      </c>
      <c r="AW21" s="208" t="s">
        <v>266</v>
      </c>
      <c r="AX21" s="212">
        <f t="shared" si="3"/>
        <v>-60</v>
      </c>
      <c r="AY21" s="213">
        <f t="shared" si="2"/>
        <v>-61</v>
      </c>
      <c r="AZ21" s="213">
        <f t="shared" si="2"/>
        <v>-59</v>
      </c>
      <c r="BA21" s="213">
        <f t="shared" si="2"/>
        <v>-55</v>
      </c>
      <c r="BB21" s="213">
        <f t="shared" si="2"/>
        <v>-55</v>
      </c>
      <c r="BC21" s="213">
        <f t="shared" si="2"/>
        <v>-53</v>
      </c>
      <c r="BD21" s="213">
        <f t="shared" si="2"/>
        <v>-48</v>
      </c>
      <c r="BE21" s="213">
        <f t="shared" si="2"/>
        <v>-54</v>
      </c>
      <c r="BF21" s="213">
        <f t="shared" si="2"/>
        <v>-50</v>
      </c>
      <c r="BG21" s="214">
        <f t="shared" si="2"/>
        <v>-50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-49</v>
      </c>
      <c r="C26" s="186">
        <v>-39</v>
      </c>
      <c r="D26" s="186">
        <v>-43</v>
      </c>
      <c r="E26" s="186">
        <v>-45</v>
      </c>
      <c r="F26" s="186">
        <v>-47</v>
      </c>
      <c r="G26" s="186">
        <v>-47</v>
      </c>
      <c r="H26" s="186">
        <v>-47</v>
      </c>
      <c r="I26" s="186">
        <v>-48</v>
      </c>
      <c r="J26" s="186">
        <v>-46</v>
      </c>
      <c r="K26" s="187">
        <v>-42</v>
      </c>
      <c r="L26" s="217"/>
      <c r="M26" s="182" t="s">
        <v>187</v>
      </c>
      <c r="N26" s="185">
        <v>-56</v>
      </c>
      <c r="O26" s="186">
        <v>-44</v>
      </c>
      <c r="P26" s="186">
        <v>-48</v>
      </c>
      <c r="Q26" s="186">
        <v>-50</v>
      </c>
      <c r="R26" s="186">
        <v>-51</v>
      </c>
      <c r="S26" s="186">
        <v>-50</v>
      </c>
      <c r="T26" s="186">
        <v>-50</v>
      </c>
      <c r="U26" s="186">
        <v>-50</v>
      </c>
      <c r="V26" s="186">
        <v>-48</v>
      </c>
      <c r="W26" s="187">
        <v>-44</v>
      </c>
      <c r="X26" s="217"/>
      <c r="Y26" s="188" t="s">
        <v>187</v>
      </c>
      <c r="Z26" s="227">
        <v>-61</v>
      </c>
      <c r="AA26" s="228">
        <v>-49</v>
      </c>
      <c r="AB26" s="228">
        <v>-52</v>
      </c>
      <c r="AC26" s="228">
        <v>-54</v>
      </c>
      <c r="AD26" s="228">
        <v>-55</v>
      </c>
      <c r="AE26" s="228">
        <v>-54</v>
      </c>
      <c r="AF26" s="228">
        <v>-53</v>
      </c>
      <c r="AG26" s="228">
        <v>-53</v>
      </c>
      <c r="AH26" s="228">
        <v>-51</v>
      </c>
      <c r="AI26" s="229">
        <v>-47</v>
      </c>
      <c r="AJ26" s="217"/>
      <c r="AK26" s="188" t="s">
        <v>187</v>
      </c>
      <c r="AL26" s="189">
        <v>-66</v>
      </c>
      <c r="AM26" s="190">
        <v>-54</v>
      </c>
      <c r="AN26" s="190">
        <v>-57</v>
      </c>
      <c r="AO26" s="190">
        <v>-59</v>
      </c>
      <c r="AP26" s="190">
        <v>-60</v>
      </c>
      <c r="AQ26" s="190">
        <v>-59</v>
      </c>
      <c r="AR26" s="190">
        <v>-58</v>
      </c>
      <c r="AS26" s="190">
        <v>-58</v>
      </c>
      <c r="AT26" s="190">
        <v>-56</v>
      </c>
      <c r="AU26" s="191">
        <v>-52</v>
      </c>
      <c r="AW26" s="188" t="s">
        <v>187</v>
      </c>
      <c r="AX26" s="192">
        <f>AL26-5</f>
        <v>-71</v>
      </c>
      <c r="AY26" s="193">
        <f t="shared" ref="AY26:BG32" si="4">AM26-5</f>
        <v>-59</v>
      </c>
      <c r="AZ26" s="193">
        <f t="shared" si="4"/>
        <v>-62</v>
      </c>
      <c r="BA26" s="193">
        <f t="shared" si="4"/>
        <v>-64</v>
      </c>
      <c r="BB26" s="193">
        <f t="shared" si="4"/>
        <v>-65</v>
      </c>
      <c r="BC26" s="193">
        <f t="shared" si="4"/>
        <v>-64</v>
      </c>
      <c r="BD26" s="193">
        <f t="shared" si="4"/>
        <v>-63</v>
      </c>
      <c r="BE26" s="193">
        <f t="shared" si="4"/>
        <v>-63</v>
      </c>
      <c r="BF26" s="193">
        <f t="shared" si="4"/>
        <v>-61</v>
      </c>
      <c r="BG26" s="194">
        <f t="shared" si="4"/>
        <v>-57</v>
      </c>
    </row>
    <row r="27" spans="1:59" x14ac:dyDescent="0.25">
      <c r="A27" s="195" t="s">
        <v>214</v>
      </c>
      <c r="B27" s="196">
        <v>-45</v>
      </c>
      <c r="C27" s="183">
        <v>-41</v>
      </c>
      <c r="D27" s="183">
        <v>-43</v>
      </c>
      <c r="E27" s="183">
        <v>-45</v>
      </c>
      <c r="F27" s="183">
        <v>-46</v>
      </c>
      <c r="G27" s="183">
        <v>-46</v>
      </c>
      <c r="H27" s="183">
        <v>-44</v>
      </c>
      <c r="I27" s="183">
        <v>-47</v>
      </c>
      <c r="J27" s="183">
        <v>-45</v>
      </c>
      <c r="K27" s="184">
        <v>-43</v>
      </c>
      <c r="L27" s="217"/>
      <c r="M27" s="195" t="s">
        <v>214</v>
      </c>
      <c r="N27" s="196">
        <v>-52</v>
      </c>
      <c r="O27" s="183">
        <v>-46</v>
      </c>
      <c r="P27" s="183">
        <v>-48</v>
      </c>
      <c r="Q27" s="183">
        <v>-50</v>
      </c>
      <c r="R27" s="183">
        <v>-50</v>
      </c>
      <c r="S27" s="183">
        <v>-49</v>
      </c>
      <c r="T27" s="183">
        <v>-47</v>
      </c>
      <c r="U27" s="183">
        <v>-49</v>
      </c>
      <c r="V27" s="183">
        <v>-47</v>
      </c>
      <c r="W27" s="184">
        <v>-45</v>
      </c>
      <c r="X27" s="217"/>
      <c r="Y27" s="197" t="s">
        <v>214</v>
      </c>
      <c r="Z27" s="230">
        <v>-57</v>
      </c>
      <c r="AA27" s="231">
        <v>-51</v>
      </c>
      <c r="AB27" s="231">
        <v>-52</v>
      </c>
      <c r="AC27" s="231">
        <v>-54</v>
      </c>
      <c r="AD27" s="231">
        <v>-54</v>
      </c>
      <c r="AE27" s="231">
        <v>-53</v>
      </c>
      <c r="AF27" s="231">
        <v>-50</v>
      </c>
      <c r="AG27" s="231">
        <v>-52</v>
      </c>
      <c r="AH27" s="231">
        <v>-50</v>
      </c>
      <c r="AI27" s="232">
        <v>-48</v>
      </c>
      <c r="AJ27" s="217"/>
      <c r="AK27" s="197" t="s">
        <v>214</v>
      </c>
      <c r="AL27" s="198">
        <v>-62</v>
      </c>
      <c r="AM27" s="199">
        <v>-56</v>
      </c>
      <c r="AN27" s="199">
        <v>-57</v>
      </c>
      <c r="AO27" s="199">
        <v>-59</v>
      </c>
      <c r="AP27" s="199">
        <v>-59</v>
      </c>
      <c r="AQ27" s="199">
        <v>-58</v>
      </c>
      <c r="AR27" s="199">
        <v>-55</v>
      </c>
      <c r="AS27" s="199">
        <v>-57</v>
      </c>
      <c r="AT27" s="199">
        <v>-55</v>
      </c>
      <c r="AU27" s="200">
        <v>-53</v>
      </c>
      <c r="AW27" s="197" t="s">
        <v>214</v>
      </c>
      <c r="AX27" s="201">
        <f t="shared" ref="AX27:AX32" si="5">AL27-5</f>
        <v>-67</v>
      </c>
      <c r="AY27" s="202">
        <f t="shared" si="4"/>
        <v>-61</v>
      </c>
      <c r="AZ27" s="202">
        <f t="shared" si="4"/>
        <v>-62</v>
      </c>
      <c r="BA27" s="202">
        <f t="shared" si="4"/>
        <v>-64</v>
      </c>
      <c r="BB27" s="202">
        <f t="shared" si="4"/>
        <v>-64</v>
      </c>
      <c r="BC27" s="202">
        <f t="shared" si="4"/>
        <v>-63</v>
      </c>
      <c r="BD27" s="202">
        <f t="shared" si="4"/>
        <v>-60</v>
      </c>
      <c r="BE27" s="202">
        <f t="shared" si="4"/>
        <v>-62</v>
      </c>
      <c r="BF27" s="202">
        <f t="shared" si="4"/>
        <v>-60</v>
      </c>
      <c r="BG27" s="203">
        <f t="shared" si="4"/>
        <v>-58</v>
      </c>
    </row>
    <row r="28" spans="1:59" x14ac:dyDescent="0.25">
      <c r="A28" s="195" t="s">
        <v>234</v>
      </c>
      <c r="B28" s="196">
        <v>-48</v>
      </c>
      <c r="C28" s="183">
        <v>-48</v>
      </c>
      <c r="D28" s="183">
        <v>-46</v>
      </c>
      <c r="E28" s="183">
        <v>-47</v>
      </c>
      <c r="F28" s="183">
        <v>-47</v>
      </c>
      <c r="G28" s="183">
        <v>-47</v>
      </c>
      <c r="H28" s="183">
        <v>-43</v>
      </c>
      <c r="I28" s="183">
        <v>-47</v>
      </c>
      <c r="J28" s="183">
        <v>-44</v>
      </c>
      <c r="K28" s="184">
        <v>-46</v>
      </c>
      <c r="L28" s="217"/>
      <c r="M28" s="195" t="s">
        <v>234</v>
      </c>
      <c r="N28" s="196">
        <v>-55</v>
      </c>
      <c r="O28" s="183">
        <v>-53</v>
      </c>
      <c r="P28" s="183">
        <v>-51</v>
      </c>
      <c r="Q28" s="183">
        <v>-52</v>
      </c>
      <c r="R28" s="183">
        <v>-51</v>
      </c>
      <c r="S28" s="183">
        <v>-50</v>
      </c>
      <c r="T28" s="183">
        <v>-46</v>
      </c>
      <c r="U28" s="183">
        <v>-49</v>
      </c>
      <c r="V28" s="183">
        <v>-46</v>
      </c>
      <c r="W28" s="184">
        <v>-48</v>
      </c>
      <c r="X28" s="217"/>
      <c r="Y28" s="197" t="s">
        <v>234</v>
      </c>
      <c r="Z28" s="230">
        <v>-60</v>
      </c>
      <c r="AA28" s="231">
        <v>-58</v>
      </c>
      <c r="AB28" s="231">
        <v>-55</v>
      </c>
      <c r="AC28" s="231">
        <v>-56</v>
      </c>
      <c r="AD28" s="231">
        <v>-55</v>
      </c>
      <c r="AE28" s="231">
        <v>-54</v>
      </c>
      <c r="AF28" s="231">
        <v>-49</v>
      </c>
      <c r="AG28" s="231">
        <v>-52</v>
      </c>
      <c r="AH28" s="231">
        <v>-49</v>
      </c>
      <c r="AI28" s="232">
        <v>-51</v>
      </c>
      <c r="AJ28" s="217"/>
      <c r="AK28" s="197" t="s">
        <v>234</v>
      </c>
      <c r="AL28" s="198">
        <v>-65</v>
      </c>
      <c r="AM28" s="199">
        <v>-63</v>
      </c>
      <c r="AN28" s="199">
        <v>-60</v>
      </c>
      <c r="AO28" s="199">
        <v>-61</v>
      </c>
      <c r="AP28" s="199">
        <v>-60</v>
      </c>
      <c r="AQ28" s="199">
        <v>-59</v>
      </c>
      <c r="AR28" s="199">
        <v>-54</v>
      </c>
      <c r="AS28" s="199">
        <v>-57</v>
      </c>
      <c r="AT28" s="199">
        <v>-54</v>
      </c>
      <c r="AU28" s="200">
        <v>-56</v>
      </c>
      <c r="AW28" s="197" t="s">
        <v>234</v>
      </c>
      <c r="AX28" s="201">
        <f t="shared" si="5"/>
        <v>-70</v>
      </c>
      <c r="AY28" s="202">
        <f t="shared" si="4"/>
        <v>-68</v>
      </c>
      <c r="AZ28" s="202">
        <f t="shared" si="4"/>
        <v>-65</v>
      </c>
      <c r="BA28" s="202">
        <f t="shared" si="4"/>
        <v>-66</v>
      </c>
      <c r="BB28" s="202">
        <f t="shared" si="4"/>
        <v>-65</v>
      </c>
      <c r="BC28" s="202">
        <f t="shared" si="4"/>
        <v>-64</v>
      </c>
      <c r="BD28" s="202">
        <f t="shared" si="4"/>
        <v>-59</v>
      </c>
      <c r="BE28" s="202">
        <f t="shared" si="4"/>
        <v>-62</v>
      </c>
      <c r="BF28" s="202">
        <f t="shared" si="4"/>
        <v>-59</v>
      </c>
      <c r="BG28" s="203">
        <f t="shared" si="4"/>
        <v>-61</v>
      </c>
    </row>
    <row r="29" spans="1:59" x14ac:dyDescent="0.25">
      <c r="A29" s="195" t="s">
        <v>243</v>
      </c>
      <c r="B29" s="196">
        <v>-47</v>
      </c>
      <c r="C29" s="183">
        <v>-52</v>
      </c>
      <c r="D29" s="183">
        <v>-48</v>
      </c>
      <c r="E29" s="183">
        <v>-46</v>
      </c>
      <c r="F29" s="183">
        <v>-45</v>
      </c>
      <c r="G29" s="183">
        <v>-45</v>
      </c>
      <c r="H29" s="183">
        <v>-40</v>
      </c>
      <c r="I29" s="183">
        <v>-44</v>
      </c>
      <c r="J29" s="183">
        <v>-41</v>
      </c>
      <c r="K29" s="184">
        <v>-42</v>
      </c>
      <c r="L29" s="217"/>
      <c r="M29" s="195" t="s">
        <v>243</v>
      </c>
      <c r="N29" s="196">
        <v>-53</v>
      </c>
      <c r="O29" s="183">
        <v>-56</v>
      </c>
      <c r="P29" s="183">
        <v>-52</v>
      </c>
      <c r="Q29" s="183">
        <v>-50</v>
      </c>
      <c r="R29" s="183">
        <v>-49</v>
      </c>
      <c r="S29" s="183">
        <v>-47</v>
      </c>
      <c r="T29" s="183">
        <v>-42</v>
      </c>
      <c r="U29" s="183">
        <v>-46</v>
      </c>
      <c r="V29" s="183">
        <v>-43</v>
      </c>
      <c r="W29" s="184">
        <v>-44</v>
      </c>
      <c r="X29" s="217"/>
      <c r="Y29" s="197" t="s">
        <v>243</v>
      </c>
      <c r="Z29" s="230">
        <v>-57</v>
      </c>
      <c r="AA29" s="231">
        <v>-60</v>
      </c>
      <c r="AB29" s="231">
        <v>-56</v>
      </c>
      <c r="AC29" s="231">
        <v>-53</v>
      </c>
      <c r="AD29" s="231">
        <v>-52</v>
      </c>
      <c r="AE29" s="231">
        <v>-51</v>
      </c>
      <c r="AF29" s="231">
        <v>-45</v>
      </c>
      <c r="AG29" s="231">
        <v>-48</v>
      </c>
      <c r="AH29" s="231">
        <v>-45</v>
      </c>
      <c r="AI29" s="232">
        <v>-46</v>
      </c>
      <c r="AJ29" s="217"/>
      <c r="AK29" s="197" t="s">
        <v>243</v>
      </c>
      <c r="AL29" s="198">
        <v>-62</v>
      </c>
      <c r="AM29" s="199">
        <v>-65</v>
      </c>
      <c r="AN29" s="199">
        <v>-61</v>
      </c>
      <c r="AO29" s="199">
        <v>-58</v>
      </c>
      <c r="AP29" s="199">
        <v>-57</v>
      </c>
      <c r="AQ29" s="199">
        <v>-56</v>
      </c>
      <c r="AR29" s="199">
        <v>-50</v>
      </c>
      <c r="AS29" s="199">
        <v>-53</v>
      </c>
      <c r="AT29" s="199">
        <v>-50</v>
      </c>
      <c r="AU29" s="200">
        <v>-51</v>
      </c>
      <c r="AW29" s="197" t="s">
        <v>243</v>
      </c>
      <c r="AX29" s="201">
        <f t="shared" si="5"/>
        <v>-67</v>
      </c>
      <c r="AY29" s="202">
        <f t="shared" si="4"/>
        <v>-70</v>
      </c>
      <c r="AZ29" s="202">
        <f t="shared" si="4"/>
        <v>-66</v>
      </c>
      <c r="BA29" s="202">
        <f t="shared" si="4"/>
        <v>-63</v>
      </c>
      <c r="BB29" s="202">
        <f t="shared" si="4"/>
        <v>-62</v>
      </c>
      <c r="BC29" s="202">
        <f t="shared" si="4"/>
        <v>-61</v>
      </c>
      <c r="BD29" s="202">
        <f t="shared" si="4"/>
        <v>-55</v>
      </c>
      <c r="BE29" s="202">
        <f t="shared" si="4"/>
        <v>-58</v>
      </c>
      <c r="BF29" s="202">
        <f t="shared" si="4"/>
        <v>-55</v>
      </c>
      <c r="BG29" s="203">
        <f t="shared" si="4"/>
        <v>-56</v>
      </c>
    </row>
    <row r="30" spans="1:59" x14ac:dyDescent="0.25">
      <c r="A30" s="195" t="s">
        <v>251</v>
      </c>
      <c r="B30" s="196">
        <v>-50</v>
      </c>
      <c r="C30" s="183">
        <v>-53</v>
      </c>
      <c r="D30" s="183">
        <v>-49</v>
      </c>
      <c r="E30" s="183">
        <v>-46</v>
      </c>
      <c r="F30" s="183">
        <v>-43</v>
      </c>
      <c r="G30" s="183">
        <v>-45</v>
      </c>
      <c r="H30" s="183">
        <v>-38</v>
      </c>
      <c r="I30" s="183">
        <v>-42</v>
      </c>
      <c r="J30" s="183">
        <v>-43</v>
      </c>
      <c r="K30" s="184">
        <v>-42</v>
      </c>
      <c r="L30" s="217"/>
      <c r="M30" s="195" t="s">
        <v>251</v>
      </c>
      <c r="N30" s="196">
        <v>-56</v>
      </c>
      <c r="O30" s="183">
        <v>-57</v>
      </c>
      <c r="P30" s="183">
        <v>-53</v>
      </c>
      <c r="Q30" s="183">
        <v>-50</v>
      </c>
      <c r="R30" s="183">
        <v>-47</v>
      </c>
      <c r="S30" s="183">
        <v>-47</v>
      </c>
      <c r="T30" s="183">
        <v>-40</v>
      </c>
      <c r="U30" s="183">
        <v>-44</v>
      </c>
      <c r="V30" s="183">
        <v>-45</v>
      </c>
      <c r="W30" s="184">
        <v>-44</v>
      </c>
      <c r="X30" s="217"/>
      <c r="Y30" s="197" t="s">
        <v>251</v>
      </c>
      <c r="Z30" s="230">
        <v>-60</v>
      </c>
      <c r="AA30" s="231">
        <v>-61</v>
      </c>
      <c r="AB30" s="231">
        <v>-57</v>
      </c>
      <c r="AC30" s="231">
        <v>-53</v>
      </c>
      <c r="AD30" s="231">
        <v>-50</v>
      </c>
      <c r="AE30" s="231">
        <v>-51</v>
      </c>
      <c r="AF30" s="231">
        <v>-43</v>
      </c>
      <c r="AG30" s="231">
        <v>-46</v>
      </c>
      <c r="AH30" s="231">
        <v>-47</v>
      </c>
      <c r="AI30" s="232">
        <v>-46</v>
      </c>
      <c r="AJ30" s="217"/>
      <c r="AK30" s="197" t="s">
        <v>251</v>
      </c>
      <c r="AL30" s="198">
        <v>-65</v>
      </c>
      <c r="AM30" s="199">
        <v>-66</v>
      </c>
      <c r="AN30" s="199">
        <v>-62</v>
      </c>
      <c r="AO30" s="199">
        <v>-58</v>
      </c>
      <c r="AP30" s="199">
        <v>-55</v>
      </c>
      <c r="AQ30" s="199">
        <v>-56</v>
      </c>
      <c r="AR30" s="199">
        <v>-48</v>
      </c>
      <c r="AS30" s="199">
        <v>-51</v>
      </c>
      <c r="AT30" s="199">
        <v>-52</v>
      </c>
      <c r="AU30" s="200">
        <v>-51</v>
      </c>
      <c r="AW30" s="197" t="s">
        <v>251</v>
      </c>
      <c r="AX30" s="201">
        <f t="shared" si="5"/>
        <v>-70</v>
      </c>
      <c r="AY30" s="202">
        <f t="shared" si="4"/>
        <v>-71</v>
      </c>
      <c r="AZ30" s="202">
        <f t="shared" si="4"/>
        <v>-67</v>
      </c>
      <c r="BA30" s="202">
        <f t="shared" si="4"/>
        <v>-63</v>
      </c>
      <c r="BB30" s="202">
        <f t="shared" si="4"/>
        <v>-60</v>
      </c>
      <c r="BC30" s="202">
        <f t="shared" si="4"/>
        <v>-61</v>
      </c>
      <c r="BD30" s="202">
        <f t="shared" si="4"/>
        <v>-53</v>
      </c>
      <c r="BE30" s="202">
        <f t="shared" si="4"/>
        <v>-56</v>
      </c>
      <c r="BF30" s="202">
        <f t="shared" si="4"/>
        <v>-57</v>
      </c>
      <c r="BG30" s="203">
        <f t="shared" si="4"/>
        <v>-56</v>
      </c>
    </row>
    <row r="31" spans="1:59" x14ac:dyDescent="0.25">
      <c r="A31" s="195" t="s">
        <v>259</v>
      </c>
      <c r="B31" s="196">
        <v>-46</v>
      </c>
      <c r="C31" s="183">
        <v>-52</v>
      </c>
      <c r="D31" s="183">
        <v>-49</v>
      </c>
      <c r="E31" s="183">
        <v>-47</v>
      </c>
      <c r="F31" s="183">
        <v>-44</v>
      </c>
      <c r="G31" s="183">
        <v>-42</v>
      </c>
      <c r="H31" s="183">
        <v>-35</v>
      </c>
      <c r="I31" s="183">
        <v>-41</v>
      </c>
      <c r="J31" s="183">
        <v>-40</v>
      </c>
      <c r="K31" s="184">
        <v>-41</v>
      </c>
      <c r="L31" s="217"/>
      <c r="M31" s="195" t="s">
        <v>259</v>
      </c>
      <c r="N31" s="196">
        <v>-51</v>
      </c>
      <c r="O31" s="183">
        <v>-55</v>
      </c>
      <c r="P31" s="183">
        <v>-52</v>
      </c>
      <c r="Q31" s="183">
        <v>-50</v>
      </c>
      <c r="R31" s="183">
        <v>-47</v>
      </c>
      <c r="S31" s="183">
        <v>-44</v>
      </c>
      <c r="T31" s="183">
        <v>-37</v>
      </c>
      <c r="U31" s="183">
        <v>-43</v>
      </c>
      <c r="V31" s="183">
        <v>-42</v>
      </c>
      <c r="W31" s="184">
        <v>-43</v>
      </c>
      <c r="X31" s="217"/>
      <c r="Y31" s="197" t="s">
        <v>259</v>
      </c>
      <c r="Z31" s="230">
        <v>-56</v>
      </c>
      <c r="AA31" s="231">
        <v>-60</v>
      </c>
      <c r="AB31" s="231">
        <v>-56</v>
      </c>
      <c r="AC31" s="231">
        <v>-53</v>
      </c>
      <c r="AD31" s="231">
        <v>-50</v>
      </c>
      <c r="AE31" s="231">
        <v>-48</v>
      </c>
      <c r="AF31" s="231">
        <v>-39</v>
      </c>
      <c r="AG31" s="231">
        <v>-45</v>
      </c>
      <c r="AH31" s="231">
        <v>-44</v>
      </c>
      <c r="AI31" s="232">
        <v>-45</v>
      </c>
      <c r="AJ31" s="217"/>
      <c r="AK31" s="197" t="s">
        <v>259</v>
      </c>
      <c r="AL31" s="198">
        <v>-61</v>
      </c>
      <c r="AM31" s="199">
        <v>-65</v>
      </c>
      <c r="AN31" s="199">
        <v>-61</v>
      </c>
      <c r="AO31" s="199">
        <v>-58</v>
      </c>
      <c r="AP31" s="199">
        <v>-55</v>
      </c>
      <c r="AQ31" s="199">
        <v>-53</v>
      </c>
      <c r="AR31" s="199">
        <v>-44</v>
      </c>
      <c r="AS31" s="199">
        <v>-50</v>
      </c>
      <c r="AT31" s="199">
        <v>-49</v>
      </c>
      <c r="AU31" s="200">
        <v>-50</v>
      </c>
      <c r="AW31" s="197" t="s">
        <v>259</v>
      </c>
      <c r="AX31" s="201">
        <f t="shared" si="5"/>
        <v>-66</v>
      </c>
      <c r="AY31" s="202">
        <f t="shared" si="4"/>
        <v>-70</v>
      </c>
      <c r="AZ31" s="202">
        <f t="shared" si="4"/>
        <v>-66</v>
      </c>
      <c r="BA31" s="202">
        <f t="shared" si="4"/>
        <v>-63</v>
      </c>
      <c r="BB31" s="202">
        <f t="shared" si="4"/>
        <v>-60</v>
      </c>
      <c r="BC31" s="202">
        <f t="shared" si="4"/>
        <v>-58</v>
      </c>
      <c r="BD31" s="202">
        <f t="shared" si="4"/>
        <v>-49</v>
      </c>
      <c r="BE31" s="202">
        <f t="shared" si="4"/>
        <v>-55</v>
      </c>
      <c r="BF31" s="202">
        <f t="shared" si="4"/>
        <v>-54</v>
      </c>
      <c r="BG31" s="203">
        <f t="shared" si="4"/>
        <v>-55</v>
      </c>
    </row>
    <row r="32" spans="1:59" ht="15.75" thickBot="1" x14ac:dyDescent="0.3">
      <c r="A32" s="204" t="s">
        <v>266</v>
      </c>
      <c r="B32" s="207">
        <v>-48</v>
      </c>
      <c r="C32" s="205">
        <v>-51</v>
      </c>
      <c r="D32" s="205">
        <v>-48</v>
      </c>
      <c r="E32" s="205">
        <v>-45</v>
      </c>
      <c r="F32" s="205">
        <v>-45</v>
      </c>
      <c r="G32" s="205">
        <v>-43</v>
      </c>
      <c r="H32" s="205">
        <v>-40</v>
      </c>
      <c r="I32" s="205">
        <v>-45</v>
      </c>
      <c r="J32" s="205">
        <v>-41</v>
      </c>
      <c r="K32" s="206">
        <v>-41</v>
      </c>
      <c r="L32" s="217"/>
      <c r="M32" s="204" t="s">
        <v>266</v>
      </c>
      <c r="N32" s="207">
        <v>-53</v>
      </c>
      <c r="O32" s="205">
        <v>-54</v>
      </c>
      <c r="P32" s="205">
        <v>-51</v>
      </c>
      <c r="Q32" s="205">
        <v>-48</v>
      </c>
      <c r="R32" s="205">
        <v>-48</v>
      </c>
      <c r="S32" s="205">
        <v>-45</v>
      </c>
      <c r="T32" s="205">
        <v>-42</v>
      </c>
      <c r="U32" s="205">
        <v>-47</v>
      </c>
      <c r="V32" s="205">
        <v>-43</v>
      </c>
      <c r="W32" s="206">
        <v>-43</v>
      </c>
      <c r="X32" s="217"/>
      <c r="Y32" s="208" t="s">
        <v>266</v>
      </c>
      <c r="Z32" s="233">
        <v>-58</v>
      </c>
      <c r="AA32" s="234">
        <v>-59</v>
      </c>
      <c r="AB32" s="234">
        <v>-55</v>
      </c>
      <c r="AC32" s="234">
        <v>-51</v>
      </c>
      <c r="AD32" s="234">
        <v>-51</v>
      </c>
      <c r="AE32" s="234">
        <v>-49</v>
      </c>
      <c r="AF32" s="234">
        <v>-44</v>
      </c>
      <c r="AG32" s="234">
        <v>-49</v>
      </c>
      <c r="AH32" s="234">
        <v>-45</v>
      </c>
      <c r="AI32" s="235">
        <v>-45</v>
      </c>
      <c r="AJ32" s="217"/>
      <c r="AK32" s="208" t="s">
        <v>266</v>
      </c>
      <c r="AL32" s="209">
        <v>-63</v>
      </c>
      <c r="AM32" s="210">
        <v>-64</v>
      </c>
      <c r="AN32" s="210">
        <v>-60</v>
      </c>
      <c r="AO32" s="210">
        <v>-56</v>
      </c>
      <c r="AP32" s="210">
        <v>-56</v>
      </c>
      <c r="AQ32" s="210">
        <v>-54</v>
      </c>
      <c r="AR32" s="210">
        <v>-49</v>
      </c>
      <c r="AS32" s="210">
        <v>-54</v>
      </c>
      <c r="AT32" s="210">
        <v>-50</v>
      </c>
      <c r="AU32" s="211">
        <v>-50</v>
      </c>
      <c r="AW32" s="208" t="s">
        <v>266</v>
      </c>
      <c r="AX32" s="212">
        <f t="shared" si="5"/>
        <v>-68</v>
      </c>
      <c r="AY32" s="213">
        <f t="shared" si="4"/>
        <v>-69</v>
      </c>
      <c r="AZ32" s="213">
        <f t="shared" si="4"/>
        <v>-65</v>
      </c>
      <c r="BA32" s="213">
        <f t="shared" si="4"/>
        <v>-61</v>
      </c>
      <c r="BB32" s="213">
        <f t="shared" si="4"/>
        <v>-61</v>
      </c>
      <c r="BC32" s="213">
        <f t="shared" si="4"/>
        <v>-59</v>
      </c>
      <c r="BD32" s="213">
        <f t="shared" si="4"/>
        <v>-54</v>
      </c>
      <c r="BE32" s="213">
        <f t="shared" si="4"/>
        <v>-59</v>
      </c>
      <c r="BF32" s="213">
        <f t="shared" si="4"/>
        <v>-55</v>
      </c>
      <c r="BG32" s="214">
        <f t="shared" si="4"/>
        <v>-55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-55</v>
      </c>
      <c r="C37" s="186">
        <v>-45</v>
      </c>
      <c r="D37" s="186">
        <v>-50</v>
      </c>
      <c r="E37" s="186">
        <v>-52</v>
      </c>
      <c r="F37" s="186">
        <v>-53</v>
      </c>
      <c r="G37" s="186">
        <v>-53</v>
      </c>
      <c r="H37" s="186">
        <v>-53</v>
      </c>
      <c r="I37" s="186">
        <v>-53</v>
      </c>
      <c r="J37" s="186">
        <v>-51</v>
      </c>
      <c r="K37" s="187">
        <v>-47</v>
      </c>
      <c r="L37" s="217"/>
      <c r="M37" s="236" t="s">
        <v>187</v>
      </c>
      <c r="N37" s="185">
        <v>-59</v>
      </c>
      <c r="O37" s="186">
        <v>-47</v>
      </c>
      <c r="P37" s="186">
        <v>-52</v>
      </c>
      <c r="Q37" s="186">
        <v>-54</v>
      </c>
      <c r="R37" s="186">
        <v>-55</v>
      </c>
      <c r="S37" s="186">
        <v>-55</v>
      </c>
      <c r="T37" s="186">
        <v>-55</v>
      </c>
      <c r="U37" s="186">
        <v>-54</v>
      </c>
      <c r="V37" s="186">
        <v>-52</v>
      </c>
      <c r="W37" s="187">
        <v>-48</v>
      </c>
      <c r="X37" s="217"/>
      <c r="Y37" s="237" t="s">
        <v>187</v>
      </c>
      <c r="Z37" s="227">
        <v>-67</v>
      </c>
      <c r="AA37" s="228">
        <v>-55</v>
      </c>
      <c r="AB37" s="228">
        <v>-59</v>
      </c>
      <c r="AC37" s="228">
        <v>-61</v>
      </c>
      <c r="AD37" s="228">
        <v>-61</v>
      </c>
      <c r="AE37" s="228">
        <v>-60</v>
      </c>
      <c r="AF37" s="228">
        <v>-59</v>
      </c>
      <c r="AG37" s="228">
        <v>-58</v>
      </c>
      <c r="AH37" s="228">
        <v>-56</v>
      </c>
      <c r="AI37" s="229">
        <v>-52</v>
      </c>
      <c r="AJ37" s="217"/>
      <c r="AK37" s="237" t="s">
        <v>187</v>
      </c>
      <c r="AL37" s="189">
        <v>-71</v>
      </c>
      <c r="AM37" s="190">
        <v>-60</v>
      </c>
      <c r="AN37" s="190">
        <v>-64</v>
      </c>
      <c r="AO37" s="190">
        <v>-66</v>
      </c>
      <c r="AP37" s="190">
        <v>-66</v>
      </c>
      <c r="AQ37" s="190">
        <v>-65</v>
      </c>
      <c r="AR37" s="190">
        <v>-64</v>
      </c>
      <c r="AS37" s="190">
        <v>-63</v>
      </c>
      <c r="AT37" s="190">
        <v>-61</v>
      </c>
      <c r="AU37" s="191">
        <v>-57</v>
      </c>
      <c r="AW37" s="237" t="s">
        <v>187</v>
      </c>
      <c r="AX37" s="192">
        <f>AL37-5</f>
        <v>-76</v>
      </c>
      <c r="AY37" s="193">
        <f t="shared" ref="AY37:BG43" si="6">AM37-5</f>
        <v>-65</v>
      </c>
      <c r="AZ37" s="193">
        <f t="shared" si="6"/>
        <v>-69</v>
      </c>
      <c r="BA37" s="193">
        <f t="shared" si="6"/>
        <v>-71</v>
      </c>
      <c r="BB37" s="193">
        <f t="shared" si="6"/>
        <v>-71</v>
      </c>
      <c r="BC37" s="193">
        <f t="shared" si="6"/>
        <v>-70</v>
      </c>
      <c r="BD37" s="193">
        <f t="shared" si="6"/>
        <v>-69</v>
      </c>
      <c r="BE37" s="193">
        <f t="shared" si="6"/>
        <v>-68</v>
      </c>
      <c r="BF37" s="193">
        <f t="shared" si="6"/>
        <v>-66</v>
      </c>
      <c r="BG37" s="194">
        <f t="shared" si="6"/>
        <v>-62</v>
      </c>
    </row>
    <row r="38" spans="1:59" x14ac:dyDescent="0.25">
      <c r="A38" s="195" t="s">
        <v>214</v>
      </c>
      <c r="B38" s="196">
        <v>-51</v>
      </c>
      <c r="C38" s="183">
        <v>-47</v>
      </c>
      <c r="D38" s="183">
        <v>-50</v>
      </c>
      <c r="E38" s="183">
        <v>-52</v>
      </c>
      <c r="F38" s="183">
        <v>-52</v>
      </c>
      <c r="G38" s="183">
        <v>-52</v>
      </c>
      <c r="H38" s="183">
        <v>-50</v>
      </c>
      <c r="I38" s="183">
        <v>-52</v>
      </c>
      <c r="J38" s="183">
        <v>-50</v>
      </c>
      <c r="K38" s="184">
        <v>-48</v>
      </c>
      <c r="L38" s="217"/>
      <c r="M38" s="195" t="s">
        <v>214</v>
      </c>
      <c r="N38" s="196">
        <v>-55</v>
      </c>
      <c r="O38" s="183">
        <v>-49</v>
      </c>
      <c r="P38" s="183">
        <v>-52</v>
      </c>
      <c r="Q38" s="183">
        <v>-54</v>
      </c>
      <c r="R38" s="183">
        <v>-54</v>
      </c>
      <c r="S38" s="183">
        <v>-54</v>
      </c>
      <c r="T38" s="183">
        <v>-52</v>
      </c>
      <c r="U38" s="183">
        <v>-53</v>
      </c>
      <c r="V38" s="183">
        <v>-51</v>
      </c>
      <c r="W38" s="184">
        <v>-49</v>
      </c>
      <c r="X38" s="217"/>
      <c r="Y38" s="197" t="s">
        <v>214</v>
      </c>
      <c r="Z38" s="230">
        <v>-63</v>
      </c>
      <c r="AA38" s="231">
        <v>-57</v>
      </c>
      <c r="AB38" s="231">
        <v>-59</v>
      </c>
      <c r="AC38" s="231">
        <v>-61</v>
      </c>
      <c r="AD38" s="231">
        <v>-60</v>
      </c>
      <c r="AE38" s="231">
        <v>-59</v>
      </c>
      <c r="AF38" s="231">
        <v>-56</v>
      </c>
      <c r="AG38" s="231">
        <v>-57</v>
      </c>
      <c r="AH38" s="231">
        <v>-55</v>
      </c>
      <c r="AI38" s="232">
        <v>-53</v>
      </c>
      <c r="AJ38" s="217"/>
      <c r="AK38" s="197" t="s">
        <v>214</v>
      </c>
      <c r="AL38" s="198">
        <v>-68</v>
      </c>
      <c r="AM38" s="199">
        <v>-62</v>
      </c>
      <c r="AN38" s="199">
        <v>-64</v>
      </c>
      <c r="AO38" s="199">
        <v>-66</v>
      </c>
      <c r="AP38" s="199">
        <v>-65</v>
      </c>
      <c r="AQ38" s="199">
        <v>-64</v>
      </c>
      <c r="AR38" s="199">
        <v>-61</v>
      </c>
      <c r="AS38" s="199">
        <v>-62</v>
      </c>
      <c r="AT38" s="199">
        <v>-60</v>
      </c>
      <c r="AU38" s="200">
        <v>-58</v>
      </c>
      <c r="AW38" s="197" t="s">
        <v>214</v>
      </c>
      <c r="AX38" s="201">
        <f t="shared" ref="AX38:AX43" si="7">AL38-5</f>
        <v>-73</v>
      </c>
      <c r="AY38" s="202">
        <f t="shared" si="6"/>
        <v>-67</v>
      </c>
      <c r="AZ38" s="202">
        <f t="shared" si="6"/>
        <v>-69</v>
      </c>
      <c r="BA38" s="202">
        <f t="shared" si="6"/>
        <v>-71</v>
      </c>
      <c r="BB38" s="202">
        <f t="shared" si="6"/>
        <v>-70</v>
      </c>
      <c r="BC38" s="202">
        <f t="shared" si="6"/>
        <v>-69</v>
      </c>
      <c r="BD38" s="202">
        <f t="shared" si="6"/>
        <v>-66</v>
      </c>
      <c r="BE38" s="202">
        <f t="shared" si="6"/>
        <v>-67</v>
      </c>
      <c r="BF38" s="202">
        <f t="shared" si="6"/>
        <v>-65</v>
      </c>
      <c r="BG38" s="203">
        <f t="shared" si="6"/>
        <v>-63</v>
      </c>
    </row>
    <row r="39" spans="1:59" x14ac:dyDescent="0.25">
      <c r="A39" s="195" t="s">
        <v>234</v>
      </c>
      <c r="B39" s="196">
        <v>-54</v>
      </c>
      <c r="C39" s="183">
        <v>-54</v>
      </c>
      <c r="D39" s="183">
        <v>-53</v>
      </c>
      <c r="E39" s="183">
        <v>-54</v>
      </c>
      <c r="F39" s="183">
        <v>-53</v>
      </c>
      <c r="G39" s="183">
        <v>-53</v>
      </c>
      <c r="H39" s="183">
        <v>-49</v>
      </c>
      <c r="I39" s="183">
        <v>-52</v>
      </c>
      <c r="J39" s="183">
        <v>-49</v>
      </c>
      <c r="K39" s="184">
        <v>-51</v>
      </c>
      <c r="L39" s="217"/>
      <c r="M39" s="195" t="s">
        <v>234</v>
      </c>
      <c r="N39" s="196">
        <v>-58</v>
      </c>
      <c r="O39" s="183">
        <v>-56</v>
      </c>
      <c r="P39" s="183">
        <v>-55</v>
      </c>
      <c r="Q39" s="183">
        <v>-56</v>
      </c>
      <c r="R39" s="183">
        <v>-55</v>
      </c>
      <c r="S39" s="183">
        <v>-55</v>
      </c>
      <c r="T39" s="183">
        <v>-51</v>
      </c>
      <c r="U39" s="183">
        <v>-53</v>
      </c>
      <c r="V39" s="183">
        <v>-50</v>
      </c>
      <c r="W39" s="184">
        <v>-52</v>
      </c>
      <c r="X39" s="217"/>
      <c r="Y39" s="197" t="s">
        <v>234</v>
      </c>
      <c r="Z39" s="230">
        <v>-66</v>
      </c>
      <c r="AA39" s="231">
        <v>-64</v>
      </c>
      <c r="AB39" s="231">
        <v>-62</v>
      </c>
      <c r="AC39" s="231">
        <v>-63</v>
      </c>
      <c r="AD39" s="231">
        <v>-61</v>
      </c>
      <c r="AE39" s="231">
        <v>-60</v>
      </c>
      <c r="AF39" s="231">
        <v>-55</v>
      </c>
      <c r="AG39" s="231">
        <v>-57</v>
      </c>
      <c r="AH39" s="231">
        <v>-54</v>
      </c>
      <c r="AI39" s="232">
        <v>-56</v>
      </c>
      <c r="AJ39" s="217"/>
      <c r="AK39" s="197" t="s">
        <v>234</v>
      </c>
      <c r="AL39" s="198">
        <v>-71</v>
      </c>
      <c r="AM39" s="199">
        <v>-69</v>
      </c>
      <c r="AN39" s="199">
        <v>-67</v>
      </c>
      <c r="AO39" s="199">
        <v>-68</v>
      </c>
      <c r="AP39" s="199">
        <v>-66</v>
      </c>
      <c r="AQ39" s="199">
        <v>-65</v>
      </c>
      <c r="AR39" s="199">
        <v>-60</v>
      </c>
      <c r="AS39" s="199">
        <v>-62</v>
      </c>
      <c r="AT39" s="199">
        <v>-59</v>
      </c>
      <c r="AU39" s="200">
        <v>-61</v>
      </c>
      <c r="AW39" s="197" t="s">
        <v>234</v>
      </c>
      <c r="AX39" s="201">
        <f t="shared" si="7"/>
        <v>-76</v>
      </c>
      <c r="AY39" s="202">
        <f t="shared" si="6"/>
        <v>-74</v>
      </c>
      <c r="AZ39" s="202">
        <f t="shared" si="6"/>
        <v>-72</v>
      </c>
      <c r="BA39" s="202">
        <f t="shared" si="6"/>
        <v>-73</v>
      </c>
      <c r="BB39" s="202">
        <f t="shared" si="6"/>
        <v>-71</v>
      </c>
      <c r="BC39" s="202">
        <f t="shared" si="6"/>
        <v>-70</v>
      </c>
      <c r="BD39" s="202">
        <f t="shared" si="6"/>
        <v>-65</v>
      </c>
      <c r="BE39" s="202">
        <f t="shared" si="6"/>
        <v>-67</v>
      </c>
      <c r="BF39" s="202">
        <f t="shared" si="6"/>
        <v>-64</v>
      </c>
      <c r="BG39" s="203">
        <f t="shared" si="6"/>
        <v>-66</v>
      </c>
    </row>
    <row r="40" spans="1:59" x14ac:dyDescent="0.25">
      <c r="A40" s="195" t="s">
        <v>243</v>
      </c>
      <c r="B40" s="196">
        <v>-54</v>
      </c>
      <c r="C40" s="183">
        <v>-59</v>
      </c>
      <c r="D40" s="183">
        <v>-54</v>
      </c>
      <c r="E40" s="183">
        <v>-51</v>
      </c>
      <c r="F40" s="183">
        <v>-50</v>
      </c>
      <c r="G40" s="183">
        <v>-50</v>
      </c>
      <c r="H40" s="183">
        <v>-45</v>
      </c>
      <c r="I40" s="183">
        <v>-49</v>
      </c>
      <c r="J40" s="183">
        <v>-46</v>
      </c>
      <c r="K40" s="184">
        <v>-47</v>
      </c>
      <c r="L40" s="217"/>
      <c r="M40" s="195" t="s">
        <v>243</v>
      </c>
      <c r="N40" s="196">
        <v>-58</v>
      </c>
      <c r="O40" s="183">
        <v>-61</v>
      </c>
      <c r="P40" s="183">
        <v>-56</v>
      </c>
      <c r="Q40" s="183">
        <v>-53</v>
      </c>
      <c r="R40" s="183">
        <v>-52</v>
      </c>
      <c r="S40" s="183">
        <v>-52</v>
      </c>
      <c r="T40" s="183">
        <v>-47</v>
      </c>
      <c r="U40" s="183">
        <v>-50</v>
      </c>
      <c r="V40" s="183">
        <v>-47</v>
      </c>
      <c r="W40" s="184">
        <v>-48</v>
      </c>
      <c r="X40" s="217"/>
      <c r="Y40" s="197" t="s">
        <v>243</v>
      </c>
      <c r="Z40" s="230">
        <v>-64</v>
      </c>
      <c r="AA40" s="231">
        <v>-67</v>
      </c>
      <c r="AB40" s="231">
        <v>-62</v>
      </c>
      <c r="AC40" s="231">
        <v>-58</v>
      </c>
      <c r="AD40" s="231">
        <v>-56</v>
      </c>
      <c r="AE40" s="231">
        <v>-56</v>
      </c>
      <c r="AF40" s="231">
        <v>-50</v>
      </c>
      <c r="AG40" s="231">
        <v>-53</v>
      </c>
      <c r="AH40" s="231">
        <v>-50</v>
      </c>
      <c r="AI40" s="232">
        <v>-51</v>
      </c>
      <c r="AJ40" s="217"/>
      <c r="AK40" s="197" t="s">
        <v>243</v>
      </c>
      <c r="AL40" s="198">
        <v>-69</v>
      </c>
      <c r="AM40" s="199">
        <v>-71</v>
      </c>
      <c r="AN40" s="199">
        <v>-67</v>
      </c>
      <c r="AO40" s="199">
        <v>-63</v>
      </c>
      <c r="AP40" s="199">
        <v>-61</v>
      </c>
      <c r="AQ40" s="199">
        <v>-61</v>
      </c>
      <c r="AR40" s="199">
        <v>-55</v>
      </c>
      <c r="AS40" s="199">
        <v>-58</v>
      </c>
      <c r="AT40" s="199">
        <v>-55</v>
      </c>
      <c r="AU40" s="200">
        <v>-56</v>
      </c>
      <c r="AW40" s="197" t="s">
        <v>243</v>
      </c>
      <c r="AX40" s="201">
        <f t="shared" si="7"/>
        <v>-74</v>
      </c>
      <c r="AY40" s="202">
        <f t="shared" si="6"/>
        <v>-76</v>
      </c>
      <c r="AZ40" s="202">
        <f t="shared" si="6"/>
        <v>-72</v>
      </c>
      <c r="BA40" s="202">
        <f t="shared" si="6"/>
        <v>-68</v>
      </c>
      <c r="BB40" s="202">
        <f t="shared" si="6"/>
        <v>-66</v>
      </c>
      <c r="BC40" s="202">
        <f t="shared" si="6"/>
        <v>-66</v>
      </c>
      <c r="BD40" s="202">
        <f t="shared" si="6"/>
        <v>-60</v>
      </c>
      <c r="BE40" s="202">
        <f t="shared" si="6"/>
        <v>-63</v>
      </c>
      <c r="BF40" s="202">
        <f t="shared" si="6"/>
        <v>-60</v>
      </c>
      <c r="BG40" s="203">
        <f t="shared" si="6"/>
        <v>-61</v>
      </c>
    </row>
    <row r="41" spans="1:59" x14ac:dyDescent="0.25">
      <c r="A41" s="195" t="s">
        <v>251</v>
      </c>
      <c r="B41" s="196">
        <v>-57</v>
      </c>
      <c r="C41" s="183">
        <v>-60</v>
      </c>
      <c r="D41" s="183">
        <v>-55</v>
      </c>
      <c r="E41" s="183">
        <v>-51</v>
      </c>
      <c r="F41" s="183">
        <v>-48</v>
      </c>
      <c r="G41" s="183">
        <v>-50</v>
      </c>
      <c r="H41" s="183">
        <v>-43</v>
      </c>
      <c r="I41" s="183">
        <v>-47</v>
      </c>
      <c r="J41" s="183">
        <v>-48</v>
      </c>
      <c r="K41" s="184">
        <v>-47</v>
      </c>
      <c r="L41" s="217"/>
      <c r="M41" s="195" t="s">
        <v>251</v>
      </c>
      <c r="N41" s="196">
        <v>-61</v>
      </c>
      <c r="O41" s="183">
        <v>-62</v>
      </c>
      <c r="P41" s="183">
        <v>-57</v>
      </c>
      <c r="Q41" s="183">
        <v>-53</v>
      </c>
      <c r="R41" s="183">
        <v>-50</v>
      </c>
      <c r="S41" s="183">
        <v>-52</v>
      </c>
      <c r="T41" s="183">
        <v>-45</v>
      </c>
      <c r="U41" s="183">
        <v>-48</v>
      </c>
      <c r="V41" s="183">
        <v>-49</v>
      </c>
      <c r="W41" s="184">
        <v>-48</v>
      </c>
      <c r="X41" s="217"/>
      <c r="Y41" s="197" t="s">
        <v>251</v>
      </c>
      <c r="Z41" s="230">
        <v>-67</v>
      </c>
      <c r="AA41" s="231">
        <v>-68</v>
      </c>
      <c r="AB41" s="231">
        <v>-63</v>
      </c>
      <c r="AC41" s="231">
        <v>-58</v>
      </c>
      <c r="AD41" s="231">
        <v>-54</v>
      </c>
      <c r="AE41" s="231">
        <v>-56</v>
      </c>
      <c r="AF41" s="231">
        <v>-48</v>
      </c>
      <c r="AG41" s="231">
        <v>-51</v>
      </c>
      <c r="AH41" s="231">
        <v>-52</v>
      </c>
      <c r="AI41" s="232">
        <v>-51</v>
      </c>
      <c r="AJ41" s="217"/>
      <c r="AK41" s="197" t="s">
        <v>251</v>
      </c>
      <c r="AL41" s="198">
        <v>-71</v>
      </c>
      <c r="AM41" s="199">
        <v>-71</v>
      </c>
      <c r="AN41" s="199">
        <v>-68</v>
      </c>
      <c r="AO41" s="199">
        <v>-63</v>
      </c>
      <c r="AP41" s="199">
        <v>-59</v>
      </c>
      <c r="AQ41" s="199">
        <v>-61</v>
      </c>
      <c r="AR41" s="199">
        <v>-53</v>
      </c>
      <c r="AS41" s="199">
        <v>-56</v>
      </c>
      <c r="AT41" s="199">
        <v>-57</v>
      </c>
      <c r="AU41" s="200">
        <v>-56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-73</v>
      </c>
      <c r="BA41" s="202">
        <f t="shared" si="6"/>
        <v>-68</v>
      </c>
      <c r="BB41" s="202">
        <f t="shared" si="6"/>
        <v>-64</v>
      </c>
      <c r="BC41" s="202">
        <f t="shared" si="6"/>
        <v>-66</v>
      </c>
      <c r="BD41" s="202">
        <f t="shared" si="6"/>
        <v>-58</v>
      </c>
      <c r="BE41" s="202">
        <f t="shared" si="6"/>
        <v>-61</v>
      </c>
      <c r="BF41" s="202">
        <f t="shared" si="6"/>
        <v>-62</v>
      </c>
      <c r="BG41" s="203">
        <f t="shared" si="6"/>
        <v>-61</v>
      </c>
    </row>
    <row r="42" spans="1:59" x14ac:dyDescent="0.25">
      <c r="A42" s="195" t="s">
        <v>259</v>
      </c>
      <c r="B42" s="196">
        <v>-51</v>
      </c>
      <c r="C42" s="183">
        <v>-57</v>
      </c>
      <c r="D42" s="183">
        <v>-55</v>
      </c>
      <c r="E42" s="183">
        <v>-53</v>
      </c>
      <c r="F42" s="183">
        <v>-50</v>
      </c>
      <c r="G42" s="183">
        <v>-48</v>
      </c>
      <c r="H42" s="183">
        <v>-40</v>
      </c>
      <c r="I42" s="183">
        <v>-47</v>
      </c>
      <c r="J42" s="183">
        <v>-46</v>
      </c>
      <c r="K42" s="184">
        <v>-47</v>
      </c>
      <c r="L42" s="217"/>
      <c r="M42" s="195" t="s">
        <v>259</v>
      </c>
      <c r="N42" s="196">
        <v>-55</v>
      </c>
      <c r="O42" s="183">
        <v>-59</v>
      </c>
      <c r="P42" s="183">
        <v>-57</v>
      </c>
      <c r="Q42" s="183">
        <v>-55</v>
      </c>
      <c r="R42" s="183">
        <v>-52</v>
      </c>
      <c r="S42" s="183">
        <v>-50</v>
      </c>
      <c r="T42" s="183">
        <v>-42</v>
      </c>
      <c r="U42" s="183">
        <v>-48</v>
      </c>
      <c r="V42" s="183">
        <v>-47</v>
      </c>
      <c r="W42" s="184">
        <v>-48</v>
      </c>
      <c r="X42" s="217"/>
      <c r="Y42" s="197" t="s">
        <v>259</v>
      </c>
      <c r="Z42" s="230">
        <v>-60</v>
      </c>
      <c r="AA42" s="231">
        <v>-64</v>
      </c>
      <c r="AB42" s="231">
        <v>-62</v>
      </c>
      <c r="AC42" s="231">
        <v>-59</v>
      </c>
      <c r="AD42" s="231">
        <v>-55</v>
      </c>
      <c r="AE42" s="231">
        <v>-53</v>
      </c>
      <c r="AF42" s="231">
        <v>-44</v>
      </c>
      <c r="AG42" s="231">
        <v>-51</v>
      </c>
      <c r="AH42" s="231">
        <v>-50</v>
      </c>
      <c r="AI42" s="232">
        <v>-51</v>
      </c>
      <c r="AJ42" s="217"/>
      <c r="AK42" s="197" t="s">
        <v>259</v>
      </c>
      <c r="AL42" s="198">
        <v>-65</v>
      </c>
      <c r="AM42" s="199">
        <v>-69</v>
      </c>
      <c r="AN42" s="199">
        <v>-67</v>
      </c>
      <c r="AO42" s="199">
        <v>-64</v>
      </c>
      <c r="AP42" s="199">
        <v>-60</v>
      </c>
      <c r="AQ42" s="199">
        <v>-58</v>
      </c>
      <c r="AR42" s="199">
        <v>-49</v>
      </c>
      <c r="AS42" s="199">
        <v>-56</v>
      </c>
      <c r="AT42" s="199">
        <v>-55</v>
      </c>
      <c r="AU42" s="200">
        <v>-56</v>
      </c>
      <c r="AW42" s="197" t="s">
        <v>259</v>
      </c>
      <c r="AX42" s="201">
        <f t="shared" si="7"/>
        <v>-70</v>
      </c>
      <c r="AY42" s="202">
        <f t="shared" si="6"/>
        <v>-74</v>
      </c>
      <c r="AZ42" s="202">
        <f t="shared" si="6"/>
        <v>-72</v>
      </c>
      <c r="BA42" s="202">
        <f t="shared" si="6"/>
        <v>-69</v>
      </c>
      <c r="BB42" s="202">
        <f t="shared" si="6"/>
        <v>-65</v>
      </c>
      <c r="BC42" s="202">
        <f t="shared" si="6"/>
        <v>-63</v>
      </c>
      <c r="BD42" s="202">
        <f t="shared" si="6"/>
        <v>-54</v>
      </c>
      <c r="BE42" s="202">
        <f t="shared" si="6"/>
        <v>-61</v>
      </c>
      <c r="BF42" s="202">
        <f t="shared" si="6"/>
        <v>-60</v>
      </c>
      <c r="BG42" s="203">
        <f t="shared" si="6"/>
        <v>-61</v>
      </c>
    </row>
    <row r="43" spans="1:59" ht="15.75" thickBot="1" x14ac:dyDescent="0.3">
      <c r="A43" s="204" t="s">
        <v>266</v>
      </c>
      <c r="B43" s="207">
        <v>-53</v>
      </c>
      <c r="C43" s="205">
        <v>-56</v>
      </c>
      <c r="D43" s="205">
        <v>-54</v>
      </c>
      <c r="E43" s="205">
        <v>-51</v>
      </c>
      <c r="F43" s="205">
        <v>-51</v>
      </c>
      <c r="G43" s="205">
        <v>-49</v>
      </c>
      <c r="H43" s="205">
        <v>-45</v>
      </c>
      <c r="I43" s="205">
        <v>-51</v>
      </c>
      <c r="J43" s="205">
        <v>-47</v>
      </c>
      <c r="K43" s="206">
        <v>-47</v>
      </c>
      <c r="L43" s="217"/>
      <c r="M43" s="204" t="s">
        <v>266</v>
      </c>
      <c r="N43" s="207">
        <v>-57</v>
      </c>
      <c r="O43" s="205">
        <v>-58</v>
      </c>
      <c r="P43" s="205">
        <v>-56</v>
      </c>
      <c r="Q43" s="205">
        <v>-53</v>
      </c>
      <c r="R43" s="205">
        <v>-53</v>
      </c>
      <c r="S43" s="205">
        <v>-51</v>
      </c>
      <c r="T43" s="205">
        <v>-47</v>
      </c>
      <c r="U43" s="205">
        <v>-52</v>
      </c>
      <c r="V43" s="205">
        <v>-48</v>
      </c>
      <c r="W43" s="206">
        <v>-48</v>
      </c>
      <c r="X43" s="217"/>
      <c r="Y43" s="208" t="s">
        <v>266</v>
      </c>
      <c r="Z43" s="233">
        <v>-62</v>
      </c>
      <c r="AA43" s="234">
        <v>-63</v>
      </c>
      <c r="AB43" s="234">
        <v>-61</v>
      </c>
      <c r="AC43" s="234">
        <v>-57</v>
      </c>
      <c r="AD43" s="234">
        <v>-56</v>
      </c>
      <c r="AE43" s="234">
        <v>-54</v>
      </c>
      <c r="AF43" s="234">
        <v>-49</v>
      </c>
      <c r="AG43" s="234">
        <v>-55</v>
      </c>
      <c r="AH43" s="234">
        <v>-51</v>
      </c>
      <c r="AI43" s="235">
        <v>-51</v>
      </c>
      <c r="AJ43" s="217"/>
      <c r="AK43" s="208" t="s">
        <v>266</v>
      </c>
      <c r="AL43" s="209">
        <v>-67</v>
      </c>
      <c r="AM43" s="210">
        <v>-68</v>
      </c>
      <c r="AN43" s="210">
        <v>-66</v>
      </c>
      <c r="AO43" s="210">
        <v>-62</v>
      </c>
      <c r="AP43" s="210">
        <v>-61</v>
      </c>
      <c r="AQ43" s="210">
        <v>-59</v>
      </c>
      <c r="AR43" s="210">
        <v>-54</v>
      </c>
      <c r="AS43" s="210">
        <v>-60</v>
      </c>
      <c r="AT43" s="210">
        <v>-56</v>
      </c>
      <c r="AU43" s="211">
        <v>-56</v>
      </c>
      <c r="AW43" s="208" t="s">
        <v>266</v>
      </c>
      <c r="AX43" s="212">
        <f t="shared" si="7"/>
        <v>-72</v>
      </c>
      <c r="AY43" s="213">
        <f t="shared" si="6"/>
        <v>-73</v>
      </c>
      <c r="AZ43" s="213">
        <f t="shared" si="6"/>
        <v>-71</v>
      </c>
      <c r="BA43" s="213">
        <f t="shared" si="6"/>
        <v>-67</v>
      </c>
      <c r="BB43" s="213">
        <f t="shared" si="6"/>
        <v>-66</v>
      </c>
      <c r="BC43" s="213">
        <f t="shared" si="6"/>
        <v>-64</v>
      </c>
      <c r="BD43" s="213">
        <f t="shared" si="6"/>
        <v>-59</v>
      </c>
      <c r="BE43" s="213">
        <f t="shared" si="6"/>
        <v>-65</v>
      </c>
      <c r="BF43" s="213">
        <f t="shared" si="6"/>
        <v>-61</v>
      </c>
      <c r="BG43" s="214">
        <f t="shared" si="6"/>
        <v>-61</v>
      </c>
    </row>
  </sheetData>
  <sheetProtection algorithmName="SHA-512" hashValue="/tq1wzXaRjfyKgDiaetWWwLxZlPTq9opYxYY5crqLDdfvudxfbDGYsy/mOABc6uqehBTWQAnk9BxsCd+9Ry9yw==" saltValue="9qxlq4Cu75ZW63t7FA6X4Q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1"/>
  <dimension ref="A1:BG43"/>
  <sheetViews>
    <sheetView workbookViewId="0">
      <selection activeCell="E1" sqref="E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795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-24</v>
      </c>
      <c r="C4" s="183">
        <v>-21</v>
      </c>
      <c r="D4" s="183">
        <v>-21</v>
      </c>
      <c r="E4" s="183">
        <v>-27</v>
      </c>
      <c r="F4" s="183">
        <v>-27</v>
      </c>
      <c r="G4" s="183">
        <v>-32</v>
      </c>
      <c r="H4" s="183">
        <v>-33</v>
      </c>
      <c r="I4" s="183">
        <v>-35</v>
      </c>
      <c r="J4" s="183">
        <v>-32</v>
      </c>
      <c r="K4" s="184">
        <v>-36</v>
      </c>
      <c r="L4" s="217"/>
      <c r="M4" s="182" t="s">
        <v>187</v>
      </c>
      <c r="N4" s="185">
        <v>-31</v>
      </c>
      <c r="O4" s="186">
        <v>-26</v>
      </c>
      <c r="P4" s="186">
        <v>-26</v>
      </c>
      <c r="Q4" s="186">
        <v>-31</v>
      </c>
      <c r="R4" s="186">
        <v>-30</v>
      </c>
      <c r="S4" s="186">
        <v>-35</v>
      </c>
      <c r="T4" s="186">
        <v>-36</v>
      </c>
      <c r="U4" s="186">
        <v>-37</v>
      </c>
      <c r="V4" s="186">
        <v>-34</v>
      </c>
      <c r="W4" s="187">
        <v>-38</v>
      </c>
      <c r="X4" s="217"/>
      <c r="Y4" s="188" t="s">
        <v>187</v>
      </c>
      <c r="Z4" s="189">
        <v>-35</v>
      </c>
      <c r="AA4" s="190">
        <v>-30</v>
      </c>
      <c r="AB4" s="190">
        <v>-30</v>
      </c>
      <c r="AC4" s="190">
        <v>-36</v>
      </c>
      <c r="AD4" s="190">
        <v>-34</v>
      </c>
      <c r="AE4" s="190">
        <v>-38</v>
      </c>
      <c r="AF4" s="190">
        <v>-39</v>
      </c>
      <c r="AG4" s="190">
        <v>-40</v>
      </c>
      <c r="AH4" s="190">
        <v>-37</v>
      </c>
      <c r="AI4" s="191">
        <v>-41</v>
      </c>
      <c r="AJ4" s="217"/>
      <c r="AK4" s="188" t="s">
        <v>187</v>
      </c>
      <c r="AL4" s="189">
        <v>-39</v>
      </c>
      <c r="AM4" s="190">
        <v>-34</v>
      </c>
      <c r="AN4" s="190">
        <v>-34</v>
      </c>
      <c r="AO4" s="190">
        <v>-40</v>
      </c>
      <c r="AP4" s="190">
        <v>-39</v>
      </c>
      <c r="AQ4" s="190">
        <v>-43</v>
      </c>
      <c r="AR4" s="190">
        <v>-43</v>
      </c>
      <c r="AS4" s="190">
        <v>-44</v>
      </c>
      <c r="AT4" s="190">
        <v>-41</v>
      </c>
      <c r="AU4" s="191">
        <v>-45</v>
      </c>
      <c r="AW4" s="188" t="s">
        <v>187</v>
      </c>
      <c r="AX4" s="192">
        <f>AL4-5</f>
        <v>-44</v>
      </c>
      <c r="AY4" s="193">
        <f t="shared" ref="AY4:BG10" si="0">AM4-5</f>
        <v>-39</v>
      </c>
      <c r="AZ4" s="193">
        <f t="shared" si="0"/>
        <v>-39</v>
      </c>
      <c r="BA4" s="193">
        <f t="shared" si="0"/>
        <v>-45</v>
      </c>
      <c r="BB4" s="193">
        <f t="shared" si="0"/>
        <v>-44</v>
      </c>
      <c r="BC4" s="193">
        <f t="shared" si="0"/>
        <v>-48</v>
      </c>
      <c r="BD4" s="193">
        <f t="shared" si="0"/>
        <v>-48</v>
      </c>
      <c r="BE4" s="193">
        <f t="shared" si="0"/>
        <v>-49</v>
      </c>
      <c r="BF4" s="193">
        <f t="shared" si="0"/>
        <v>-46</v>
      </c>
      <c r="BG4" s="194">
        <f t="shared" si="0"/>
        <v>-50</v>
      </c>
    </row>
    <row r="5" spans="1:59" ht="14.45" x14ac:dyDescent="0.3">
      <c r="A5" s="195" t="s">
        <v>214</v>
      </c>
      <c r="B5" s="183">
        <v>-23</v>
      </c>
      <c r="C5" s="183">
        <v>-20</v>
      </c>
      <c r="D5" s="183">
        <v>-21</v>
      </c>
      <c r="E5" s="183">
        <v>-25</v>
      </c>
      <c r="F5" s="183">
        <v>-27</v>
      </c>
      <c r="G5" s="183">
        <v>-33</v>
      </c>
      <c r="H5" s="183">
        <v>-35</v>
      </c>
      <c r="I5" s="183">
        <v>-36</v>
      </c>
      <c r="J5" s="183">
        <v>-31</v>
      </c>
      <c r="K5" s="184">
        <v>-34</v>
      </c>
      <c r="L5" s="217"/>
      <c r="M5" s="195" t="s">
        <v>214</v>
      </c>
      <c r="N5" s="196">
        <v>-30</v>
      </c>
      <c r="O5" s="183">
        <v>-25</v>
      </c>
      <c r="P5" s="183">
        <v>-26</v>
      </c>
      <c r="Q5" s="183">
        <v>-29</v>
      </c>
      <c r="R5" s="183">
        <v>-30</v>
      </c>
      <c r="S5" s="183">
        <v>-36</v>
      </c>
      <c r="T5" s="183">
        <v>-38</v>
      </c>
      <c r="U5" s="183">
        <v>-38</v>
      </c>
      <c r="V5" s="183">
        <v>-33</v>
      </c>
      <c r="W5" s="184">
        <v>-36</v>
      </c>
      <c r="X5" s="217"/>
      <c r="Y5" s="197" t="s">
        <v>214</v>
      </c>
      <c r="Z5" s="198">
        <v>-34</v>
      </c>
      <c r="AA5" s="199">
        <v>-29</v>
      </c>
      <c r="AB5" s="199">
        <v>-30</v>
      </c>
      <c r="AC5" s="199">
        <v>-34</v>
      </c>
      <c r="AD5" s="199">
        <v>-34</v>
      </c>
      <c r="AE5" s="199">
        <v>-39</v>
      </c>
      <c r="AF5" s="199">
        <v>-41</v>
      </c>
      <c r="AG5" s="199">
        <v>-41</v>
      </c>
      <c r="AH5" s="199">
        <v>-36</v>
      </c>
      <c r="AI5" s="200">
        <v>-39</v>
      </c>
      <c r="AJ5" s="217"/>
      <c r="AK5" s="197" t="s">
        <v>214</v>
      </c>
      <c r="AL5" s="198">
        <v>-38</v>
      </c>
      <c r="AM5" s="199">
        <v>-33</v>
      </c>
      <c r="AN5" s="199">
        <v>-34</v>
      </c>
      <c r="AO5" s="199">
        <v>-38</v>
      </c>
      <c r="AP5" s="199">
        <v>-39</v>
      </c>
      <c r="AQ5" s="199">
        <v>-44</v>
      </c>
      <c r="AR5" s="199">
        <v>-45</v>
      </c>
      <c r="AS5" s="199">
        <v>-45</v>
      </c>
      <c r="AT5" s="199">
        <v>-40</v>
      </c>
      <c r="AU5" s="200">
        <v>-43</v>
      </c>
      <c r="AW5" s="197" t="s">
        <v>214</v>
      </c>
      <c r="AX5" s="201">
        <f t="shared" ref="AX5:AX10" si="1">AL5-5</f>
        <v>-43</v>
      </c>
      <c r="AY5" s="202">
        <f t="shared" si="0"/>
        <v>-38</v>
      </c>
      <c r="AZ5" s="202">
        <f t="shared" si="0"/>
        <v>-39</v>
      </c>
      <c r="BA5" s="202">
        <f t="shared" si="0"/>
        <v>-43</v>
      </c>
      <c r="BB5" s="202">
        <f t="shared" si="0"/>
        <v>-44</v>
      </c>
      <c r="BC5" s="202">
        <f t="shared" si="0"/>
        <v>-49</v>
      </c>
      <c r="BD5" s="202">
        <f t="shared" si="0"/>
        <v>-50</v>
      </c>
      <c r="BE5" s="202">
        <f t="shared" si="0"/>
        <v>-50</v>
      </c>
      <c r="BF5" s="202">
        <f t="shared" si="0"/>
        <v>-45</v>
      </c>
      <c r="BG5" s="203">
        <f t="shared" si="0"/>
        <v>-48</v>
      </c>
    </row>
    <row r="6" spans="1:59" ht="14.45" x14ac:dyDescent="0.3">
      <c r="A6" s="195" t="s">
        <v>234</v>
      </c>
      <c r="B6" s="183">
        <v>-27</v>
      </c>
      <c r="C6" s="183">
        <v>-26</v>
      </c>
      <c r="D6" s="183">
        <v>-24</v>
      </c>
      <c r="E6" s="183">
        <v>-26</v>
      </c>
      <c r="F6" s="183">
        <v>-28</v>
      </c>
      <c r="G6" s="183">
        <v>-35</v>
      </c>
      <c r="H6" s="183">
        <v>-35</v>
      </c>
      <c r="I6" s="183">
        <v>-37</v>
      </c>
      <c r="J6" s="183">
        <v>-37</v>
      </c>
      <c r="K6" s="184">
        <v>-36</v>
      </c>
      <c r="L6" s="217"/>
      <c r="M6" s="195" t="s">
        <v>234</v>
      </c>
      <c r="N6" s="196">
        <v>-34</v>
      </c>
      <c r="O6" s="183">
        <v>-31</v>
      </c>
      <c r="P6" s="183">
        <v>-29</v>
      </c>
      <c r="Q6" s="183">
        <v>-30</v>
      </c>
      <c r="R6" s="183">
        <v>-31</v>
      </c>
      <c r="S6" s="183">
        <v>-38</v>
      </c>
      <c r="T6" s="183">
        <v>-38</v>
      </c>
      <c r="U6" s="183">
        <v>-39</v>
      </c>
      <c r="V6" s="183">
        <v>-39</v>
      </c>
      <c r="W6" s="184">
        <v>-38</v>
      </c>
      <c r="X6" s="217"/>
      <c r="Y6" s="197" t="s">
        <v>234</v>
      </c>
      <c r="Z6" s="198">
        <v>-38</v>
      </c>
      <c r="AA6" s="199">
        <v>-35</v>
      </c>
      <c r="AB6" s="199">
        <v>-33</v>
      </c>
      <c r="AC6" s="199">
        <v>-35</v>
      </c>
      <c r="AD6" s="199">
        <v>-35</v>
      </c>
      <c r="AE6" s="199">
        <v>-41</v>
      </c>
      <c r="AF6" s="199">
        <v>-41</v>
      </c>
      <c r="AG6" s="199">
        <v>-42</v>
      </c>
      <c r="AH6" s="199">
        <v>-42</v>
      </c>
      <c r="AI6" s="200">
        <v>-41</v>
      </c>
      <c r="AJ6" s="217"/>
      <c r="AK6" s="197" t="s">
        <v>234</v>
      </c>
      <c r="AL6" s="198">
        <v>-42</v>
      </c>
      <c r="AM6" s="199">
        <v>-39</v>
      </c>
      <c r="AN6" s="199">
        <v>-37</v>
      </c>
      <c r="AO6" s="199">
        <v>-39</v>
      </c>
      <c r="AP6" s="199">
        <v>-40</v>
      </c>
      <c r="AQ6" s="199">
        <v>-46</v>
      </c>
      <c r="AR6" s="199">
        <v>-45</v>
      </c>
      <c r="AS6" s="199">
        <v>-46</v>
      </c>
      <c r="AT6" s="199">
        <v>-46</v>
      </c>
      <c r="AU6" s="200">
        <v>-45</v>
      </c>
      <c r="AW6" s="197" t="s">
        <v>234</v>
      </c>
      <c r="AX6" s="201">
        <f t="shared" si="1"/>
        <v>-47</v>
      </c>
      <c r="AY6" s="202">
        <f t="shared" si="0"/>
        <v>-44</v>
      </c>
      <c r="AZ6" s="202">
        <f t="shared" si="0"/>
        <v>-42</v>
      </c>
      <c r="BA6" s="202">
        <f t="shared" si="0"/>
        <v>-44</v>
      </c>
      <c r="BB6" s="202">
        <f t="shared" si="0"/>
        <v>-45</v>
      </c>
      <c r="BC6" s="202">
        <f t="shared" si="0"/>
        <v>-51</v>
      </c>
      <c r="BD6" s="202">
        <f t="shared" si="0"/>
        <v>-50</v>
      </c>
      <c r="BE6" s="202">
        <f t="shared" si="0"/>
        <v>-51</v>
      </c>
      <c r="BF6" s="202">
        <f t="shared" si="0"/>
        <v>-51</v>
      </c>
      <c r="BG6" s="203">
        <f t="shared" si="0"/>
        <v>-50</v>
      </c>
    </row>
    <row r="7" spans="1:59" ht="14.45" x14ac:dyDescent="0.3">
      <c r="A7" s="195" t="s">
        <v>243</v>
      </c>
      <c r="B7" s="183">
        <v>-30</v>
      </c>
      <c r="C7" s="183">
        <v>-28</v>
      </c>
      <c r="D7" s="183">
        <v>-28</v>
      </c>
      <c r="E7" s="183">
        <v>-27</v>
      </c>
      <c r="F7" s="183">
        <v>-27</v>
      </c>
      <c r="G7" s="183">
        <v>-36</v>
      </c>
      <c r="H7" s="183">
        <v>-35</v>
      </c>
      <c r="I7" s="183">
        <v>-35</v>
      </c>
      <c r="J7" s="183">
        <v>-36</v>
      </c>
      <c r="K7" s="184">
        <v>-36</v>
      </c>
      <c r="L7" s="217"/>
      <c r="M7" s="195" t="s">
        <v>243</v>
      </c>
      <c r="N7" s="196">
        <v>-36</v>
      </c>
      <c r="O7" s="183">
        <v>-32</v>
      </c>
      <c r="P7" s="183">
        <v>-32</v>
      </c>
      <c r="Q7" s="183">
        <v>-30</v>
      </c>
      <c r="R7" s="183">
        <v>-30</v>
      </c>
      <c r="S7" s="183">
        <v>-38</v>
      </c>
      <c r="T7" s="183">
        <v>-37</v>
      </c>
      <c r="U7" s="183">
        <v>-37</v>
      </c>
      <c r="V7" s="183">
        <v>-38</v>
      </c>
      <c r="W7" s="184">
        <v>-38</v>
      </c>
      <c r="X7" s="217"/>
      <c r="Y7" s="197" t="s">
        <v>243</v>
      </c>
      <c r="Z7" s="198">
        <v>-40</v>
      </c>
      <c r="AA7" s="199">
        <v>-36</v>
      </c>
      <c r="AB7" s="199">
        <v>-36</v>
      </c>
      <c r="AC7" s="199">
        <v>-34</v>
      </c>
      <c r="AD7" s="199">
        <v>-34</v>
      </c>
      <c r="AE7" s="199">
        <v>-42</v>
      </c>
      <c r="AF7" s="199">
        <v>-40</v>
      </c>
      <c r="AG7" s="199">
        <v>-39</v>
      </c>
      <c r="AH7" s="199">
        <v>-40</v>
      </c>
      <c r="AI7" s="200">
        <v>-40</v>
      </c>
      <c r="AJ7" s="217"/>
      <c r="AK7" s="197" t="s">
        <v>243</v>
      </c>
      <c r="AL7" s="198">
        <v>-44</v>
      </c>
      <c r="AM7" s="199">
        <v>-40</v>
      </c>
      <c r="AN7" s="199">
        <v>-40</v>
      </c>
      <c r="AO7" s="199">
        <v>-37</v>
      </c>
      <c r="AP7" s="199">
        <v>-37</v>
      </c>
      <c r="AQ7" s="199">
        <v>-46</v>
      </c>
      <c r="AR7" s="199">
        <v>-44</v>
      </c>
      <c r="AS7" s="199">
        <v>-43</v>
      </c>
      <c r="AT7" s="199">
        <v>-44</v>
      </c>
      <c r="AU7" s="200">
        <v>-44</v>
      </c>
      <c r="AW7" s="197" t="s">
        <v>243</v>
      </c>
      <c r="AX7" s="201">
        <f t="shared" si="1"/>
        <v>-49</v>
      </c>
      <c r="AY7" s="202">
        <f t="shared" si="0"/>
        <v>-45</v>
      </c>
      <c r="AZ7" s="202">
        <f t="shared" si="0"/>
        <v>-45</v>
      </c>
      <c r="BA7" s="202">
        <f t="shared" si="0"/>
        <v>-42</v>
      </c>
      <c r="BB7" s="202">
        <f t="shared" si="0"/>
        <v>-42</v>
      </c>
      <c r="BC7" s="202">
        <f t="shared" si="0"/>
        <v>-51</v>
      </c>
      <c r="BD7" s="202">
        <f t="shared" si="0"/>
        <v>-49</v>
      </c>
      <c r="BE7" s="202">
        <f t="shared" si="0"/>
        <v>-48</v>
      </c>
      <c r="BF7" s="202">
        <f t="shared" si="0"/>
        <v>-49</v>
      </c>
      <c r="BG7" s="203">
        <f t="shared" si="0"/>
        <v>-49</v>
      </c>
    </row>
    <row r="8" spans="1:59" ht="14.45" x14ac:dyDescent="0.3">
      <c r="A8" s="195" t="s">
        <v>251</v>
      </c>
      <c r="B8" s="183">
        <v>-31</v>
      </c>
      <c r="C8" s="183">
        <v>-32</v>
      </c>
      <c r="D8" s="183">
        <v>-31</v>
      </c>
      <c r="E8" s="183">
        <v>-29</v>
      </c>
      <c r="F8" s="183">
        <v>-27</v>
      </c>
      <c r="G8" s="183">
        <v>-36</v>
      </c>
      <c r="H8" s="183">
        <v>-34</v>
      </c>
      <c r="I8" s="183">
        <v>-35</v>
      </c>
      <c r="J8" s="183">
        <v>-37</v>
      </c>
      <c r="K8" s="184">
        <v>-34</v>
      </c>
      <c r="L8" s="217"/>
      <c r="M8" s="195" t="s">
        <v>251</v>
      </c>
      <c r="N8" s="196">
        <v>-37</v>
      </c>
      <c r="O8" s="183">
        <v>-36</v>
      </c>
      <c r="P8" s="183">
        <v>-35</v>
      </c>
      <c r="Q8" s="183">
        <v>-32</v>
      </c>
      <c r="R8" s="183">
        <v>-30</v>
      </c>
      <c r="S8" s="183">
        <v>-38</v>
      </c>
      <c r="T8" s="183">
        <v>-36</v>
      </c>
      <c r="U8" s="183">
        <v>-37</v>
      </c>
      <c r="V8" s="183">
        <v>-39</v>
      </c>
      <c r="W8" s="184">
        <v>-36</v>
      </c>
      <c r="X8" s="217"/>
      <c r="Y8" s="197" t="s">
        <v>251</v>
      </c>
      <c r="Z8" s="198">
        <v>-41</v>
      </c>
      <c r="AA8" s="199">
        <v>-40</v>
      </c>
      <c r="AB8" s="199">
        <v>-39</v>
      </c>
      <c r="AC8" s="199">
        <v>-36</v>
      </c>
      <c r="AD8" s="199">
        <v>-34</v>
      </c>
      <c r="AE8" s="199">
        <v>-42</v>
      </c>
      <c r="AF8" s="199">
        <v>-39</v>
      </c>
      <c r="AG8" s="199">
        <v>-39</v>
      </c>
      <c r="AH8" s="199">
        <v>-41</v>
      </c>
      <c r="AI8" s="200">
        <v>-38</v>
      </c>
      <c r="AJ8" s="217"/>
      <c r="AK8" s="197" t="s">
        <v>251</v>
      </c>
      <c r="AL8" s="198">
        <v>-45</v>
      </c>
      <c r="AM8" s="199">
        <v>-44</v>
      </c>
      <c r="AN8" s="199">
        <v>-43</v>
      </c>
      <c r="AO8" s="199">
        <v>-39</v>
      </c>
      <c r="AP8" s="199">
        <v>-37</v>
      </c>
      <c r="AQ8" s="199">
        <v>-46</v>
      </c>
      <c r="AR8" s="199">
        <v>-43</v>
      </c>
      <c r="AS8" s="199">
        <v>-43</v>
      </c>
      <c r="AT8" s="199">
        <v>-45</v>
      </c>
      <c r="AU8" s="200">
        <v>-42</v>
      </c>
      <c r="AW8" s="197" t="s">
        <v>251</v>
      </c>
      <c r="AX8" s="201">
        <f t="shared" si="1"/>
        <v>-50</v>
      </c>
      <c r="AY8" s="202">
        <f t="shared" si="0"/>
        <v>-49</v>
      </c>
      <c r="AZ8" s="202">
        <f t="shared" si="0"/>
        <v>-48</v>
      </c>
      <c r="BA8" s="202">
        <f t="shared" si="0"/>
        <v>-44</v>
      </c>
      <c r="BB8" s="202">
        <f t="shared" si="0"/>
        <v>-42</v>
      </c>
      <c r="BC8" s="202">
        <f t="shared" si="0"/>
        <v>-51</v>
      </c>
      <c r="BD8" s="202">
        <f t="shared" si="0"/>
        <v>-48</v>
      </c>
      <c r="BE8" s="202">
        <f t="shared" si="0"/>
        <v>-48</v>
      </c>
      <c r="BF8" s="202">
        <f t="shared" si="0"/>
        <v>-50</v>
      </c>
      <c r="BG8" s="203">
        <f t="shared" si="0"/>
        <v>-47</v>
      </c>
    </row>
    <row r="9" spans="1:59" ht="14.45" x14ac:dyDescent="0.3">
      <c r="A9" s="195" t="s">
        <v>259</v>
      </c>
      <c r="B9" s="183">
        <v>-33</v>
      </c>
      <c r="C9" s="183">
        <v>-32</v>
      </c>
      <c r="D9" s="183">
        <v>-32</v>
      </c>
      <c r="E9" s="183">
        <v>-30</v>
      </c>
      <c r="F9" s="183">
        <v>-29</v>
      </c>
      <c r="G9" s="183">
        <v>-30</v>
      </c>
      <c r="H9" s="183">
        <v>-31</v>
      </c>
      <c r="I9" s="183">
        <v>-34</v>
      </c>
      <c r="J9" s="183">
        <v>-36</v>
      </c>
      <c r="K9" s="184">
        <v>-33</v>
      </c>
      <c r="L9" s="217"/>
      <c r="M9" s="195" t="s">
        <v>259</v>
      </c>
      <c r="N9" s="196">
        <v>-38</v>
      </c>
      <c r="O9" s="183">
        <v>-35</v>
      </c>
      <c r="P9" s="183">
        <v>-35</v>
      </c>
      <c r="Q9" s="183">
        <v>-33</v>
      </c>
      <c r="R9" s="183">
        <v>-32</v>
      </c>
      <c r="S9" s="183">
        <v>-32</v>
      </c>
      <c r="T9" s="183">
        <v>-33</v>
      </c>
      <c r="U9" s="183">
        <v>-36</v>
      </c>
      <c r="V9" s="183">
        <v>-38</v>
      </c>
      <c r="W9" s="184">
        <v>-35</v>
      </c>
      <c r="X9" s="217"/>
      <c r="Y9" s="197" t="s">
        <v>259</v>
      </c>
      <c r="Z9" s="198">
        <v>-43</v>
      </c>
      <c r="AA9" s="199">
        <v>-40</v>
      </c>
      <c r="AB9" s="199">
        <v>-39</v>
      </c>
      <c r="AC9" s="199">
        <v>-36</v>
      </c>
      <c r="AD9" s="199">
        <v>-35</v>
      </c>
      <c r="AE9" s="199">
        <v>-36</v>
      </c>
      <c r="AF9" s="199">
        <v>-35</v>
      </c>
      <c r="AG9" s="199">
        <v>-38</v>
      </c>
      <c r="AH9" s="199">
        <v>-40</v>
      </c>
      <c r="AI9" s="200">
        <v>-37</v>
      </c>
      <c r="AJ9" s="217"/>
      <c r="AK9" s="197" t="s">
        <v>259</v>
      </c>
      <c r="AL9" s="198">
        <v>-47</v>
      </c>
      <c r="AM9" s="199">
        <v>-44</v>
      </c>
      <c r="AN9" s="199">
        <v>-43</v>
      </c>
      <c r="AO9" s="199">
        <v>-40</v>
      </c>
      <c r="AP9" s="199">
        <v>-39</v>
      </c>
      <c r="AQ9" s="199">
        <v>-40</v>
      </c>
      <c r="AR9" s="199">
        <v>-39</v>
      </c>
      <c r="AS9" s="199">
        <v>-41</v>
      </c>
      <c r="AT9" s="199">
        <v>-43</v>
      </c>
      <c r="AU9" s="200">
        <v>-40</v>
      </c>
      <c r="AW9" s="197" t="s">
        <v>259</v>
      </c>
      <c r="AX9" s="201">
        <f t="shared" si="1"/>
        <v>-52</v>
      </c>
      <c r="AY9" s="202">
        <f t="shared" si="0"/>
        <v>-49</v>
      </c>
      <c r="AZ9" s="202">
        <f t="shared" si="0"/>
        <v>-48</v>
      </c>
      <c r="BA9" s="202">
        <f t="shared" si="0"/>
        <v>-45</v>
      </c>
      <c r="BB9" s="202">
        <f t="shared" si="0"/>
        <v>-44</v>
      </c>
      <c r="BC9" s="202">
        <f t="shared" si="0"/>
        <v>-45</v>
      </c>
      <c r="BD9" s="202">
        <f t="shared" si="0"/>
        <v>-44</v>
      </c>
      <c r="BE9" s="202">
        <f t="shared" si="0"/>
        <v>-46</v>
      </c>
      <c r="BF9" s="202">
        <f t="shared" si="0"/>
        <v>-48</v>
      </c>
      <c r="BG9" s="203">
        <f t="shared" si="0"/>
        <v>-45</v>
      </c>
    </row>
    <row r="10" spans="1:59" thickBot="1" x14ac:dyDescent="0.35">
      <c r="A10" s="204" t="s">
        <v>266</v>
      </c>
      <c r="B10" s="205">
        <v>-35</v>
      </c>
      <c r="C10" s="205">
        <v>-37</v>
      </c>
      <c r="D10" s="205">
        <v>-35</v>
      </c>
      <c r="E10" s="205">
        <v>-33</v>
      </c>
      <c r="F10" s="205">
        <v>-31</v>
      </c>
      <c r="G10" s="205">
        <v>-30</v>
      </c>
      <c r="H10" s="205">
        <v>-32</v>
      </c>
      <c r="I10" s="205">
        <v>-31</v>
      </c>
      <c r="J10" s="205">
        <v>-29</v>
      </c>
      <c r="K10" s="206">
        <v>-31</v>
      </c>
      <c r="L10" s="217"/>
      <c r="M10" s="204" t="s">
        <v>266</v>
      </c>
      <c r="N10" s="207">
        <v>-40</v>
      </c>
      <c r="O10" s="205">
        <v>-40</v>
      </c>
      <c r="P10" s="205">
        <v>-38</v>
      </c>
      <c r="Q10" s="205">
        <v>-36</v>
      </c>
      <c r="R10" s="205">
        <v>-34</v>
      </c>
      <c r="S10" s="205">
        <v>-32</v>
      </c>
      <c r="T10" s="205">
        <v>-34</v>
      </c>
      <c r="U10" s="205">
        <v>-33</v>
      </c>
      <c r="V10" s="205">
        <v>-31</v>
      </c>
      <c r="W10" s="206">
        <v>-33</v>
      </c>
      <c r="X10" s="217"/>
      <c r="Y10" s="208" t="s">
        <v>266</v>
      </c>
      <c r="Z10" s="209">
        <v>-45</v>
      </c>
      <c r="AA10" s="210">
        <v>-45</v>
      </c>
      <c r="AB10" s="210">
        <v>-42</v>
      </c>
      <c r="AC10" s="210">
        <v>-39</v>
      </c>
      <c r="AD10" s="210">
        <v>-37</v>
      </c>
      <c r="AE10" s="210">
        <v>-36</v>
      </c>
      <c r="AF10" s="210">
        <v>-36</v>
      </c>
      <c r="AG10" s="210">
        <v>-35</v>
      </c>
      <c r="AH10" s="210">
        <v>-33</v>
      </c>
      <c r="AI10" s="211">
        <v>-35</v>
      </c>
      <c r="AJ10" s="217"/>
      <c r="AK10" s="208" t="s">
        <v>266</v>
      </c>
      <c r="AL10" s="209">
        <v>-49</v>
      </c>
      <c r="AM10" s="210">
        <v>-49</v>
      </c>
      <c r="AN10" s="210">
        <v>-46</v>
      </c>
      <c r="AO10" s="210">
        <v>-43</v>
      </c>
      <c r="AP10" s="210">
        <v>-41</v>
      </c>
      <c r="AQ10" s="210">
        <v>-40</v>
      </c>
      <c r="AR10" s="210">
        <v>-40</v>
      </c>
      <c r="AS10" s="210">
        <v>-38</v>
      </c>
      <c r="AT10" s="210">
        <v>-36</v>
      </c>
      <c r="AU10" s="211">
        <v>-38</v>
      </c>
      <c r="AW10" s="208" t="s">
        <v>266</v>
      </c>
      <c r="AX10" s="212">
        <f t="shared" si="1"/>
        <v>-54</v>
      </c>
      <c r="AY10" s="213">
        <f t="shared" si="0"/>
        <v>-54</v>
      </c>
      <c r="AZ10" s="213">
        <f t="shared" si="0"/>
        <v>-51</v>
      </c>
      <c r="BA10" s="213">
        <f t="shared" si="0"/>
        <v>-48</v>
      </c>
      <c r="BB10" s="213">
        <f t="shared" si="0"/>
        <v>-46</v>
      </c>
      <c r="BC10" s="213">
        <f t="shared" si="0"/>
        <v>-45</v>
      </c>
      <c r="BD10" s="213">
        <f t="shared" si="0"/>
        <v>-45</v>
      </c>
      <c r="BE10" s="213">
        <f t="shared" si="0"/>
        <v>-43</v>
      </c>
      <c r="BF10" s="213">
        <f t="shared" si="0"/>
        <v>-41</v>
      </c>
      <c r="BG10" s="214">
        <f t="shared" si="0"/>
        <v>-43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-31</v>
      </c>
      <c r="C15" s="186">
        <v>-28</v>
      </c>
      <c r="D15" s="186">
        <v>-28</v>
      </c>
      <c r="E15" s="186">
        <v>-32</v>
      </c>
      <c r="F15" s="186">
        <v>-31</v>
      </c>
      <c r="G15" s="186">
        <v>-36</v>
      </c>
      <c r="H15" s="186">
        <v>-35</v>
      </c>
      <c r="I15" s="186">
        <v>-37</v>
      </c>
      <c r="J15" s="186">
        <v>-34</v>
      </c>
      <c r="K15" s="187">
        <v>-38</v>
      </c>
      <c r="L15" s="217"/>
      <c r="M15" s="182" t="s">
        <v>187</v>
      </c>
      <c r="N15" s="185">
        <v>-38</v>
      </c>
      <c r="O15" s="186">
        <v>-33</v>
      </c>
      <c r="P15" s="186">
        <v>-33</v>
      </c>
      <c r="Q15" s="186">
        <v>-36</v>
      </c>
      <c r="R15" s="186">
        <v>-34</v>
      </c>
      <c r="S15" s="186">
        <v>-39</v>
      </c>
      <c r="T15" s="186">
        <v>-38</v>
      </c>
      <c r="U15" s="186">
        <v>-39</v>
      </c>
      <c r="V15" s="186">
        <v>-36</v>
      </c>
      <c r="W15" s="187">
        <v>-40</v>
      </c>
      <c r="X15" s="217"/>
      <c r="Y15" s="182" t="s">
        <v>187</v>
      </c>
      <c r="Z15" s="218">
        <v>-42</v>
      </c>
      <c r="AA15" s="219">
        <v>-37</v>
      </c>
      <c r="AB15" s="219">
        <v>-37</v>
      </c>
      <c r="AC15" s="219">
        <v>-41</v>
      </c>
      <c r="AD15" s="219">
        <v>-38</v>
      </c>
      <c r="AE15" s="219">
        <v>-42</v>
      </c>
      <c r="AF15" s="219">
        <v>-41</v>
      </c>
      <c r="AG15" s="219">
        <v>-42</v>
      </c>
      <c r="AH15" s="219">
        <v>-39</v>
      </c>
      <c r="AI15" s="220">
        <v>-43</v>
      </c>
      <c r="AJ15" s="217"/>
      <c r="AK15" s="188" t="s">
        <v>187</v>
      </c>
      <c r="AL15" s="189">
        <v>-46</v>
      </c>
      <c r="AM15" s="190">
        <v>-41</v>
      </c>
      <c r="AN15" s="190">
        <v>-41</v>
      </c>
      <c r="AO15" s="190">
        <v>-45</v>
      </c>
      <c r="AP15" s="190">
        <v>-43</v>
      </c>
      <c r="AQ15" s="190">
        <v>-47</v>
      </c>
      <c r="AR15" s="190">
        <v>-45</v>
      </c>
      <c r="AS15" s="190">
        <v>-46</v>
      </c>
      <c r="AT15" s="190">
        <v>-43</v>
      </c>
      <c r="AU15" s="191">
        <v>-47</v>
      </c>
      <c r="AW15" s="188" t="s">
        <v>187</v>
      </c>
      <c r="AX15" s="192">
        <f>AL15-5</f>
        <v>-51</v>
      </c>
      <c r="AY15" s="193">
        <f t="shared" ref="AY15:BG21" si="2">AM15-5</f>
        <v>-46</v>
      </c>
      <c r="AZ15" s="193">
        <f t="shared" si="2"/>
        <v>-46</v>
      </c>
      <c r="BA15" s="193">
        <f t="shared" si="2"/>
        <v>-50</v>
      </c>
      <c r="BB15" s="193">
        <f t="shared" si="2"/>
        <v>-48</v>
      </c>
      <c r="BC15" s="193">
        <f t="shared" si="2"/>
        <v>-52</v>
      </c>
      <c r="BD15" s="193">
        <f t="shared" si="2"/>
        <v>-50</v>
      </c>
      <c r="BE15" s="193">
        <f t="shared" si="2"/>
        <v>-51</v>
      </c>
      <c r="BF15" s="193">
        <f t="shared" si="2"/>
        <v>-48</v>
      </c>
      <c r="BG15" s="194">
        <f t="shared" si="2"/>
        <v>-52</v>
      </c>
    </row>
    <row r="16" spans="1:59" ht="14.45" x14ac:dyDescent="0.3">
      <c r="A16" s="195" t="s">
        <v>214</v>
      </c>
      <c r="B16" s="196">
        <v>-30</v>
      </c>
      <c r="C16" s="183">
        <v>-27</v>
      </c>
      <c r="D16" s="183">
        <v>-28</v>
      </c>
      <c r="E16" s="183">
        <v>-30</v>
      </c>
      <c r="F16" s="183">
        <v>-31</v>
      </c>
      <c r="G16" s="183">
        <v>-37</v>
      </c>
      <c r="H16" s="183">
        <v>-37</v>
      </c>
      <c r="I16" s="183">
        <v>-38</v>
      </c>
      <c r="J16" s="183">
        <v>-33</v>
      </c>
      <c r="K16" s="184">
        <v>-36</v>
      </c>
      <c r="L16" s="217"/>
      <c r="M16" s="195" t="s">
        <v>214</v>
      </c>
      <c r="N16" s="196">
        <v>-37</v>
      </c>
      <c r="O16" s="183">
        <v>-32</v>
      </c>
      <c r="P16" s="183">
        <v>-33</v>
      </c>
      <c r="Q16" s="183">
        <v>-34</v>
      </c>
      <c r="R16" s="183">
        <v>-34</v>
      </c>
      <c r="S16" s="183">
        <v>-40</v>
      </c>
      <c r="T16" s="183">
        <v>-40</v>
      </c>
      <c r="U16" s="183">
        <v>-40</v>
      </c>
      <c r="V16" s="183">
        <v>-35</v>
      </c>
      <c r="W16" s="184">
        <v>-38</v>
      </c>
      <c r="X16" s="217"/>
      <c r="Y16" s="195" t="s">
        <v>214</v>
      </c>
      <c r="Z16" s="221">
        <v>-41</v>
      </c>
      <c r="AA16" s="222">
        <v>-36</v>
      </c>
      <c r="AB16" s="222">
        <v>-37</v>
      </c>
      <c r="AC16" s="222">
        <v>-39</v>
      </c>
      <c r="AD16" s="222">
        <v>-38</v>
      </c>
      <c r="AE16" s="222">
        <v>-43</v>
      </c>
      <c r="AF16" s="222">
        <v>-43</v>
      </c>
      <c r="AG16" s="222">
        <v>-43</v>
      </c>
      <c r="AH16" s="222">
        <v>-38</v>
      </c>
      <c r="AI16" s="223">
        <v>-41</v>
      </c>
      <c r="AJ16" s="217"/>
      <c r="AK16" s="197" t="s">
        <v>214</v>
      </c>
      <c r="AL16" s="198">
        <v>-45</v>
      </c>
      <c r="AM16" s="199">
        <v>-40</v>
      </c>
      <c r="AN16" s="199">
        <v>-41</v>
      </c>
      <c r="AO16" s="199">
        <v>-43</v>
      </c>
      <c r="AP16" s="199">
        <v>-43</v>
      </c>
      <c r="AQ16" s="199">
        <v>-48</v>
      </c>
      <c r="AR16" s="199">
        <v>-47</v>
      </c>
      <c r="AS16" s="199">
        <v>-47</v>
      </c>
      <c r="AT16" s="199">
        <v>-42</v>
      </c>
      <c r="AU16" s="200">
        <v>-45</v>
      </c>
      <c r="AW16" s="197" t="s">
        <v>214</v>
      </c>
      <c r="AX16" s="201">
        <f t="shared" ref="AX16:AX21" si="3">AL16-5</f>
        <v>-50</v>
      </c>
      <c r="AY16" s="202">
        <f t="shared" si="2"/>
        <v>-45</v>
      </c>
      <c r="AZ16" s="202">
        <f t="shared" si="2"/>
        <v>-46</v>
      </c>
      <c r="BA16" s="202">
        <f t="shared" si="2"/>
        <v>-48</v>
      </c>
      <c r="BB16" s="202">
        <f t="shared" si="2"/>
        <v>-48</v>
      </c>
      <c r="BC16" s="202">
        <f t="shared" si="2"/>
        <v>-53</v>
      </c>
      <c r="BD16" s="202">
        <f t="shared" si="2"/>
        <v>-52</v>
      </c>
      <c r="BE16" s="202">
        <f t="shared" si="2"/>
        <v>-52</v>
      </c>
      <c r="BF16" s="202">
        <f t="shared" si="2"/>
        <v>-47</v>
      </c>
      <c r="BG16" s="203">
        <f t="shared" si="2"/>
        <v>-50</v>
      </c>
    </row>
    <row r="17" spans="1:59" ht="14.45" x14ac:dyDescent="0.3">
      <c r="A17" s="195" t="s">
        <v>234</v>
      </c>
      <c r="B17" s="196">
        <v>-34</v>
      </c>
      <c r="C17" s="183">
        <v>-33</v>
      </c>
      <c r="D17" s="183">
        <v>-31</v>
      </c>
      <c r="E17" s="183">
        <v>-31</v>
      </c>
      <c r="F17" s="183">
        <v>-32</v>
      </c>
      <c r="G17" s="183">
        <v>-39</v>
      </c>
      <c r="H17" s="183">
        <v>-37</v>
      </c>
      <c r="I17" s="183">
        <v>-39</v>
      </c>
      <c r="J17" s="183">
        <v>-39</v>
      </c>
      <c r="K17" s="184">
        <v>-38</v>
      </c>
      <c r="L17" s="217"/>
      <c r="M17" s="195" t="s">
        <v>234</v>
      </c>
      <c r="N17" s="196">
        <v>-41</v>
      </c>
      <c r="O17" s="183">
        <v>-38</v>
      </c>
      <c r="P17" s="183">
        <v>-36</v>
      </c>
      <c r="Q17" s="183">
        <v>-35</v>
      </c>
      <c r="R17" s="183">
        <v>-35</v>
      </c>
      <c r="S17" s="183">
        <v>-42</v>
      </c>
      <c r="T17" s="183">
        <v>-40</v>
      </c>
      <c r="U17" s="183">
        <v>-41</v>
      </c>
      <c r="V17" s="183">
        <v>-41</v>
      </c>
      <c r="W17" s="184">
        <v>-40</v>
      </c>
      <c r="X17" s="217"/>
      <c r="Y17" s="195" t="s">
        <v>234</v>
      </c>
      <c r="Z17" s="221">
        <v>-45</v>
      </c>
      <c r="AA17" s="222">
        <v>-42</v>
      </c>
      <c r="AB17" s="222">
        <v>-40</v>
      </c>
      <c r="AC17" s="222">
        <v>-40</v>
      </c>
      <c r="AD17" s="222">
        <v>-39</v>
      </c>
      <c r="AE17" s="222">
        <v>-45</v>
      </c>
      <c r="AF17" s="222">
        <v>-43</v>
      </c>
      <c r="AG17" s="222">
        <v>-44</v>
      </c>
      <c r="AH17" s="222">
        <v>-44</v>
      </c>
      <c r="AI17" s="223">
        <v>-43</v>
      </c>
      <c r="AJ17" s="217"/>
      <c r="AK17" s="197" t="s">
        <v>234</v>
      </c>
      <c r="AL17" s="198">
        <v>-49</v>
      </c>
      <c r="AM17" s="199">
        <v>-46</v>
      </c>
      <c r="AN17" s="199">
        <v>-44</v>
      </c>
      <c r="AO17" s="199">
        <v>-44</v>
      </c>
      <c r="AP17" s="199">
        <v>-44</v>
      </c>
      <c r="AQ17" s="199">
        <v>-50</v>
      </c>
      <c r="AR17" s="199">
        <v>-47</v>
      </c>
      <c r="AS17" s="199">
        <v>-48</v>
      </c>
      <c r="AT17" s="199">
        <v>-48</v>
      </c>
      <c r="AU17" s="200">
        <v>-47</v>
      </c>
      <c r="AW17" s="197" t="s">
        <v>234</v>
      </c>
      <c r="AX17" s="201">
        <f t="shared" si="3"/>
        <v>-54</v>
      </c>
      <c r="AY17" s="202">
        <f t="shared" si="2"/>
        <v>-51</v>
      </c>
      <c r="AZ17" s="202">
        <f t="shared" si="2"/>
        <v>-49</v>
      </c>
      <c r="BA17" s="202">
        <f t="shared" si="2"/>
        <v>-49</v>
      </c>
      <c r="BB17" s="202">
        <f t="shared" si="2"/>
        <v>-49</v>
      </c>
      <c r="BC17" s="202">
        <f t="shared" si="2"/>
        <v>-55</v>
      </c>
      <c r="BD17" s="202">
        <f t="shared" si="2"/>
        <v>-52</v>
      </c>
      <c r="BE17" s="202">
        <f t="shared" si="2"/>
        <v>-53</v>
      </c>
      <c r="BF17" s="202">
        <f t="shared" si="2"/>
        <v>-53</v>
      </c>
      <c r="BG17" s="203">
        <f t="shared" si="2"/>
        <v>-52</v>
      </c>
    </row>
    <row r="18" spans="1:59" ht="14.45" x14ac:dyDescent="0.3">
      <c r="A18" s="195" t="s">
        <v>243</v>
      </c>
      <c r="B18" s="196">
        <v>-37</v>
      </c>
      <c r="C18" s="183">
        <v>-35</v>
      </c>
      <c r="D18" s="183">
        <v>-34</v>
      </c>
      <c r="E18" s="183">
        <v>-32</v>
      </c>
      <c r="F18" s="183">
        <v>-31</v>
      </c>
      <c r="G18" s="183">
        <v>-39</v>
      </c>
      <c r="H18" s="183">
        <v>-37</v>
      </c>
      <c r="I18" s="183">
        <v>-37</v>
      </c>
      <c r="J18" s="183">
        <v>-38</v>
      </c>
      <c r="K18" s="184">
        <v>-38</v>
      </c>
      <c r="L18" s="217"/>
      <c r="M18" s="195" t="s">
        <v>243</v>
      </c>
      <c r="N18" s="196">
        <v>-43</v>
      </c>
      <c r="O18" s="183">
        <v>-39</v>
      </c>
      <c r="P18" s="183">
        <v>-38</v>
      </c>
      <c r="Q18" s="183">
        <v>-35</v>
      </c>
      <c r="R18" s="183">
        <v>-34</v>
      </c>
      <c r="S18" s="183">
        <v>-41</v>
      </c>
      <c r="T18" s="183">
        <v>-39</v>
      </c>
      <c r="U18" s="183">
        <v>-39</v>
      </c>
      <c r="V18" s="183">
        <v>-40</v>
      </c>
      <c r="W18" s="184">
        <v>-40</v>
      </c>
      <c r="X18" s="217"/>
      <c r="Y18" s="195" t="s">
        <v>243</v>
      </c>
      <c r="Z18" s="221">
        <v>-47</v>
      </c>
      <c r="AA18" s="222">
        <v>-43</v>
      </c>
      <c r="AB18" s="222">
        <v>-42</v>
      </c>
      <c r="AC18" s="222">
        <v>-39</v>
      </c>
      <c r="AD18" s="222">
        <v>-38</v>
      </c>
      <c r="AE18" s="222">
        <v>-45</v>
      </c>
      <c r="AF18" s="222">
        <v>-42</v>
      </c>
      <c r="AG18" s="222">
        <v>-41</v>
      </c>
      <c r="AH18" s="222">
        <v>-42</v>
      </c>
      <c r="AI18" s="223">
        <v>-42</v>
      </c>
      <c r="AJ18" s="217"/>
      <c r="AK18" s="197" t="s">
        <v>243</v>
      </c>
      <c r="AL18" s="198">
        <v>-51</v>
      </c>
      <c r="AM18" s="199">
        <v>-47</v>
      </c>
      <c r="AN18" s="199">
        <v>-46</v>
      </c>
      <c r="AO18" s="199">
        <v>-42</v>
      </c>
      <c r="AP18" s="199">
        <v>-41</v>
      </c>
      <c r="AQ18" s="199">
        <v>-49</v>
      </c>
      <c r="AR18" s="199">
        <v>-46</v>
      </c>
      <c r="AS18" s="199">
        <v>-45</v>
      </c>
      <c r="AT18" s="199">
        <v>-46</v>
      </c>
      <c r="AU18" s="200">
        <v>-46</v>
      </c>
      <c r="AW18" s="197" t="s">
        <v>243</v>
      </c>
      <c r="AX18" s="201">
        <f t="shared" si="3"/>
        <v>-56</v>
      </c>
      <c r="AY18" s="202">
        <f t="shared" si="2"/>
        <v>-52</v>
      </c>
      <c r="AZ18" s="202">
        <f t="shared" si="2"/>
        <v>-51</v>
      </c>
      <c r="BA18" s="202">
        <f t="shared" si="2"/>
        <v>-47</v>
      </c>
      <c r="BB18" s="202">
        <f t="shared" si="2"/>
        <v>-46</v>
      </c>
      <c r="BC18" s="202">
        <f t="shared" si="2"/>
        <v>-54</v>
      </c>
      <c r="BD18" s="202">
        <f t="shared" si="2"/>
        <v>-51</v>
      </c>
      <c r="BE18" s="202">
        <f t="shared" si="2"/>
        <v>-50</v>
      </c>
      <c r="BF18" s="202">
        <f t="shared" si="2"/>
        <v>-51</v>
      </c>
      <c r="BG18" s="203">
        <f t="shared" si="2"/>
        <v>-51</v>
      </c>
    </row>
    <row r="19" spans="1:59" ht="14.45" x14ac:dyDescent="0.3">
      <c r="A19" s="195" t="s">
        <v>251</v>
      </c>
      <c r="B19" s="196">
        <v>-38</v>
      </c>
      <c r="C19" s="183">
        <v>-39</v>
      </c>
      <c r="D19" s="183">
        <v>-37</v>
      </c>
      <c r="E19" s="183">
        <v>-34</v>
      </c>
      <c r="F19" s="183">
        <v>-31</v>
      </c>
      <c r="G19" s="183">
        <v>-39</v>
      </c>
      <c r="H19" s="183">
        <v>-36</v>
      </c>
      <c r="I19" s="183">
        <v>-37</v>
      </c>
      <c r="J19" s="183">
        <v>-39</v>
      </c>
      <c r="K19" s="184">
        <v>-36</v>
      </c>
      <c r="L19" s="217"/>
      <c r="M19" s="195" t="s">
        <v>251</v>
      </c>
      <c r="N19" s="196">
        <v>-44</v>
      </c>
      <c r="O19" s="183">
        <v>-43</v>
      </c>
      <c r="P19" s="183">
        <v>-41</v>
      </c>
      <c r="Q19" s="183">
        <v>-37</v>
      </c>
      <c r="R19" s="183">
        <v>-34</v>
      </c>
      <c r="S19" s="183">
        <v>-41</v>
      </c>
      <c r="T19" s="183">
        <v>-38</v>
      </c>
      <c r="U19" s="183">
        <v>-39</v>
      </c>
      <c r="V19" s="183">
        <v>-41</v>
      </c>
      <c r="W19" s="184">
        <v>-38</v>
      </c>
      <c r="X19" s="217"/>
      <c r="Y19" s="195" t="s">
        <v>251</v>
      </c>
      <c r="Z19" s="221">
        <v>-48</v>
      </c>
      <c r="AA19" s="222">
        <v>-47</v>
      </c>
      <c r="AB19" s="222">
        <v>-45</v>
      </c>
      <c r="AC19" s="222">
        <v>-41</v>
      </c>
      <c r="AD19" s="222">
        <v>-38</v>
      </c>
      <c r="AE19" s="222">
        <v>-45</v>
      </c>
      <c r="AF19" s="222">
        <v>-41</v>
      </c>
      <c r="AG19" s="222">
        <v>-41</v>
      </c>
      <c r="AH19" s="222">
        <v>-43</v>
      </c>
      <c r="AI19" s="223">
        <v>-40</v>
      </c>
      <c r="AJ19" s="217"/>
      <c r="AK19" s="197" t="s">
        <v>251</v>
      </c>
      <c r="AL19" s="198">
        <v>-52</v>
      </c>
      <c r="AM19" s="199">
        <v>-51</v>
      </c>
      <c r="AN19" s="199">
        <v>-49</v>
      </c>
      <c r="AO19" s="199">
        <v>-44</v>
      </c>
      <c r="AP19" s="199">
        <v>-41</v>
      </c>
      <c r="AQ19" s="199">
        <v>-49</v>
      </c>
      <c r="AR19" s="199">
        <v>-45</v>
      </c>
      <c r="AS19" s="199">
        <v>-45</v>
      </c>
      <c r="AT19" s="199">
        <v>-47</v>
      </c>
      <c r="AU19" s="200">
        <v>-44</v>
      </c>
      <c r="AW19" s="197" t="s">
        <v>251</v>
      </c>
      <c r="AX19" s="201">
        <f t="shared" si="3"/>
        <v>-57</v>
      </c>
      <c r="AY19" s="202">
        <f t="shared" si="2"/>
        <v>-56</v>
      </c>
      <c r="AZ19" s="202">
        <f t="shared" si="2"/>
        <v>-54</v>
      </c>
      <c r="BA19" s="202">
        <f t="shared" si="2"/>
        <v>-49</v>
      </c>
      <c r="BB19" s="202">
        <f t="shared" si="2"/>
        <v>-46</v>
      </c>
      <c r="BC19" s="202">
        <f t="shared" si="2"/>
        <v>-54</v>
      </c>
      <c r="BD19" s="202">
        <f t="shared" si="2"/>
        <v>-50</v>
      </c>
      <c r="BE19" s="202">
        <f t="shared" si="2"/>
        <v>-50</v>
      </c>
      <c r="BF19" s="202">
        <f t="shared" si="2"/>
        <v>-52</v>
      </c>
      <c r="BG19" s="203">
        <f t="shared" si="2"/>
        <v>-49</v>
      </c>
    </row>
    <row r="20" spans="1:59" ht="14.45" x14ac:dyDescent="0.3">
      <c r="A20" s="195" t="s">
        <v>259</v>
      </c>
      <c r="B20" s="196">
        <v>-38</v>
      </c>
      <c r="C20" s="183">
        <v>-37</v>
      </c>
      <c r="D20" s="183">
        <v>-36</v>
      </c>
      <c r="E20" s="183">
        <v>-33</v>
      </c>
      <c r="F20" s="183">
        <v>-32</v>
      </c>
      <c r="G20" s="183">
        <v>-33</v>
      </c>
      <c r="H20" s="183">
        <v>-33</v>
      </c>
      <c r="I20" s="183">
        <v>-36</v>
      </c>
      <c r="J20" s="183">
        <v>-38</v>
      </c>
      <c r="K20" s="184">
        <v>-35</v>
      </c>
      <c r="L20" s="217"/>
      <c r="M20" s="195" t="s">
        <v>259</v>
      </c>
      <c r="N20" s="196">
        <v>-43</v>
      </c>
      <c r="O20" s="183">
        <v>-40</v>
      </c>
      <c r="P20" s="183">
        <v>-39</v>
      </c>
      <c r="Q20" s="183">
        <v>-36</v>
      </c>
      <c r="R20" s="183">
        <v>-35</v>
      </c>
      <c r="S20" s="183">
        <v>-35</v>
      </c>
      <c r="T20" s="183">
        <v>-35</v>
      </c>
      <c r="U20" s="183">
        <v>-38</v>
      </c>
      <c r="V20" s="183">
        <v>-40</v>
      </c>
      <c r="W20" s="184">
        <v>-37</v>
      </c>
      <c r="X20" s="217"/>
      <c r="Y20" s="195" t="s">
        <v>259</v>
      </c>
      <c r="Z20" s="221">
        <v>-48</v>
      </c>
      <c r="AA20" s="222">
        <v>-45</v>
      </c>
      <c r="AB20" s="222">
        <v>-43</v>
      </c>
      <c r="AC20" s="222">
        <v>-39</v>
      </c>
      <c r="AD20" s="222">
        <v>-38</v>
      </c>
      <c r="AE20" s="222">
        <v>-39</v>
      </c>
      <c r="AF20" s="222">
        <v>-37</v>
      </c>
      <c r="AG20" s="222">
        <v>-40</v>
      </c>
      <c r="AH20" s="222">
        <v>-42</v>
      </c>
      <c r="AI20" s="223">
        <v>-39</v>
      </c>
      <c r="AJ20" s="217"/>
      <c r="AK20" s="197" t="s">
        <v>259</v>
      </c>
      <c r="AL20" s="198">
        <v>-52</v>
      </c>
      <c r="AM20" s="199">
        <v>-49</v>
      </c>
      <c r="AN20" s="199">
        <v>-47</v>
      </c>
      <c r="AO20" s="199">
        <v>-43</v>
      </c>
      <c r="AP20" s="199">
        <v>-42</v>
      </c>
      <c r="AQ20" s="199">
        <v>-43</v>
      </c>
      <c r="AR20" s="199">
        <v>-41</v>
      </c>
      <c r="AS20" s="199">
        <v>-43</v>
      </c>
      <c r="AT20" s="199">
        <v>-45</v>
      </c>
      <c r="AU20" s="200">
        <v>-42</v>
      </c>
      <c r="AW20" s="197" t="s">
        <v>259</v>
      </c>
      <c r="AX20" s="201">
        <f t="shared" si="3"/>
        <v>-57</v>
      </c>
      <c r="AY20" s="202">
        <f t="shared" si="2"/>
        <v>-54</v>
      </c>
      <c r="AZ20" s="202">
        <f t="shared" si="2"/>
        <v>-52</v>
      </c>
      <c r="BA20" s="202">
        <f t="shared" si="2"/>
        <v>-48</v>
      </c>
      <c r="BB20" s="202">
        <f t="shared" si="2"/>
        <v>-47</v>
      </c>
      <c r="BC20" s="202">
        <f t="shared" si="2"/>
        <v>-48</v>
      </c>
      <c r="BD20" s="202">
        <f t="shared" si="2"/>
        <v>-46</v>
      </c>
      <c r="BE20" s="202">
        <f t="shared" si="2"/>
        <v>-48</v>
      </c>
      <c r="BF20" s="202">
        <f t="shared" si="2"/>
        <v>-50</v>
      </c>
      <c r="BG20" s="203">
        <f t="shared" si="2"/>
        <v>-47</v>
      </c>
    </row>
    <row r="21" spans="1:59" thickBot="1" x14ac:dyDescent="0.35">
      <c r="A21" s="204" t="s">
        <v>266</v>
      </c>
      <c r="B21" s="207">
        <v>-40</v>
      </c>
      <c r="C21" s="205">
        <v>-42</v>
      </c>
      <c r="D21" s="205">
        <v>-39</v>
      </c>
      <c r="E21" s="205">
        <v>-36</v>
      </c>
      <c r="F21" s="205">
        <v>-34</v>
      </c>
      <c r="G21" s="205">
        <v>-33</v>
      </c>
      <c r="H21" s="205">
        <v>-34</v>
      </c>
      <c r="I21" s="205">
        <v>-33</v>
      </c>
      <c r="J21" s="205">
        <v>-31</v>
      </c>
      <c r="K21" s="206">
        <v>-33</v>
      </c>
      <c r="L21" s="217"/>
      <c r="M21" s="204" t="s">
        <v>266</v>
      </c>
      <c r="N21" s="207">
        <v>-45</v>
      </c>
      <c r="O21" s="205">
        <v>-45</v>
      </c>
      <c r="P21" s="205">
        <v>-42</v>
      </c>
      <c r="Q21" s="205">
        <v>-39</v>
      </c>
      <c r="R21" s="205">
        <v>-37</v>
      </c>
      <c r="S21" s="205">
        <v>-35</v>
      </c>
      <c r="T21" s="205">
        <v>-36</v>
      </c>
      <c r="U21" s="205">
        <v>-35</v>
      </c>
      <c r="V21" s="205">
        <v>-33</v>
      </c>
      <c r="W21" s="206">
        <v>-35</v>
      </c>
      <c r="X21" s="217"/>
      <c r="Y21" s="204" t="s">
        <v>266</v>
      </c>
      <c r="Z21" s="224">
        <v>-50</v>
      </c>
      <c r="AA21" s="225">
        <v>-50</v>
      </c>
      <c r="AB21" s="225">
        <v>-46</v>
      </c>
      <c r="AC21" s="225">
        <v>-42</v>
      </c>
      <c r="AD21" s="225">
        <v>-40</v>
      </c>
      <c r="AE21" s="225">
        <v>-39</v>
      </c>
      <c r="AF21" s="225">
        <v>-38</v>
      </c>
      <c r="AG21" s="225">
        <v>-37</v>
      </c>
      <c r="AH21" s="225">
        <v>-35</v>
      </c>
      <c r="AI21" s="226">
        <v>-37</v>
      </c>
      <c r="AJ21" s="217"/>
      <c r="AK21" s="208" t="s">
        <v>266</v>
      </c>
      <c r="AL21" s="209">
        <v>-54</v>
      </c>
      <c r="AM21" s="210">
        <v>-54</v>
      </c>
      <c r="AN21" s="210">
        <v>-50</v>
      </c>
      <c r="AO21" s="210">
        <v>-46</v>
      </c>
      <c r="AP21" s="210">
        <v>-44</v>
      </c>
      <c r="AQ21" s="210">
        <v>-43</v>
      </c>
      <c r="AR21" s="210">
        <v>-42</v>
      </c>
      <c r="AS21" s="210">
        <v>-40</v>
      </c>
      <c r="AT21" s="210">
        <v>-38</v>
      </c>
      <c r="AU21" s="211">
        <v>-40</v>
      </c>
      <c r="AW21" s="208" t="s">
        <v>266</v>
      </c>
      <c r="AX21" s="212">
        <f t="shared" si="3"/>
        <v>-59</v>
      </c>
      <c r="AY21" s="213">
        <f t="shared" si="2"/>
        <v>-59</v>
      </c>
      <c r="AZ21" s="213">
        <f t="shared" si="2"/>
        <v>-55</v>
      </c>
      <c r="BA21" s="213">
        <f t="shared" si="2"/>
        <v>-51</v>
      </c>
      <c r="BB21" s="213">
        <f t="shared" si="2"/>
        <v>-49</v>
      </c>
      <c r="BC21" s="213">
        <f t="shared" si="2"/>
        <v>-48</v>
      </c>
      <c r="BD21" s="213">
        <f t="shared" si="2"/>
        <v>-47</v>
      </c>
      <c r="BE21" s="213">
        <f t="shared" si="2"/>
        <v>-45</v>
      </c>
      <c r="BF21" s="213">
        <f t="shared" si="2"/>
        <v>-43</v>
      </c>
      <c r="BG21" s="214">
        <f t="shared" si="2"/>
        <v>-45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-38</v>
      </c>
      <c r="C26" s="186">
        <v>-34</v>
      </c>
      <c r="D26" s="186">
        <v>-34</v>
      </c>
      <c r="E26" s="186">
        <v>-38</v>
      </c>
      <c r="F26" s="186">
        <v>-37</v>
      </c>
      <c r="G26" s="186">
        <v>-42</v>
      </c>
      <c r="H26" s="186">
        <v>-42</v>
      </c>
      <c r="I26" s="186">
        <v>-44</v>
      </c>
      <c r="J26" s="186">
        <v>-41</v>
      </c>
      <c r="K26" s="187">
        <v>-45</v>
      </c>
      <c r="L26" s="217"/>
      <c r="M26" s="182" t="s">
        <v>187</v>
      </c>
      <c r="N26" s="185">
        <v>-45</v>
      </c>
      <c r="O26" s="186">
        <v>-39</v>
      </c>
      <c r="P26" s="186">
        <v>-39</v>
      </c>
      <c r="Q26" s="186">
        <v>-42</v>
      </c>
      <c r="R26" s="186">
        <v>-40</v>
      </c>
      <c r="S26" s="186">
        <v>-45</v>
      </c>
      <c r="T26" s="186">
        <v>-45</v>
      </c>
      <c r="U26" s="186">
        <v>-46</v>
      </c>
      <c r="V26" s="186">
        <v>-43</v>
      </c>
      <c r="W26" s="187">
        <v>-47</v>
      </c>
      <c r="X26" s="217"/>
      <c r="Y26" s="188" t="s">
        <v>187</v>
      </c>
      <c r="Z26" s="227">
        <v>-49</v>
      </c>
      <c r="AA26" s="228">
        <v>-43</v>
      </c>
      <c r="AB26" s="228">
        <v>-43</v>
      </c>
      <c r="AC26" s="228">
        <v>-47</v>
      </c>
      <c r="AD26" s="228">
        <v>-44</v>
      </c>
      <c r="AE26" s="228">
        <v>-48</v>
      </c>
      <c r="AF26" s="228">
        <v>-48</v>
      </c>
      <c r="AG26" s="228">
        <v>-49</v>
      </c>
      <c r="AH26" s="228">
        <v>-46</v>
      </c>
      <c r="AI26" s="229">
        <v>-50</v>
      </c>
      <c r="AJ26" s="217"/>
      <c r="AK26" s="188" t="s">
        <v>187</v>
      </c>
      <c r="AL26" s="189">
        <v>-53</v>
      </c>
      <c r="AM26" s="190">
        <v>-47</v>
      </c>
      <c r="AN26" s="190">
        <v>-47</v>
      </c>
      <c r="AO26" s="190">
        <v>-51</v>
      </c>
      <c r="AP26" s="190">
        <v>-49</v>
      </c>
      <c r="AQ26" s="190">
        <v>-53</v>
      </c>
      <c r="AR26" s="190">
        <v>-52</v>
      </c>
      <c r="AS26" s="190">
        <v>-53</v>
      </c>
      <c r="AT26" s="190">
        <v>-50</v>
      </c>
      <c r="AU26" s="191">
        <v>-54</v>
      </c>
      <c r="AW26" s="188" t="s">
        <v>187</v>
      </c>
      <c r="AX26" s="192">
        <f>AL26-5</f>
        <v>-58</v>
      </c>
      <c r="AY26" s="193">
        <f t="shared" ref="AY26:BG32" si="4">AM26-5</f>
        <v>-52</v>
      </c>
      <c r="AZ26" s="193">
        <f t="shared" si="4"/>
        <v>-52</v>
      </c>
      <c r="BA26" s="193">
        <f t="shared" si="4"/>
        <v>-56</v>
      </c>
      <c r="BB26" s="193">
        <f t="shared" si="4"/>
        <v>-54</v>
      </c>
      <c r="BC26" s="193">
        <f t="shared" si="4"/>
        <v>-58</v>
      </c>
      <c r="BD26" s="193">
        <f t="shared" si="4"/>
        <v>-57</v>
      </c>
      <c r="BE26" s="193">
        <f t="shared" si="4"/>
        <v>-58</v>
      </c>
      <c r="BF26" s="193">
        <f t="shared" si="4"/>
        <v>-55</v>
      </c>
      <c r="BG26" s="194">
        <f t="shared" si="4"/>
        <v>-59</v>
      </c>
    </row>
    <row r="27" spans="1:59" x14ac:dyDescent="0.25">
      <c r="A27" s="195" t="s">
        <v>214</v>
      </c>
      <c r="B27" s="196">
        <v>-37</v>
      </c>
      <c r="C27" s="183">
        <v>-33</v>
      </c>
      <c r="D27" s="183">
        <v>-34</v>
      </c>
      <c r="E27" s="183">
        <v>-36</v>
      </c>
      <c r="F27" s="183">
        <v>-37</v>
      </c>
      <c r="G27" s="183">
        <v>-43</v>
      </c>
      <c r="H27" s="183">
        <v>-44</v>
      </c>
      <c r="I27" s="183">
        <v>-45</v>
      </c>
      <c r="J27" s="183">
        <v>-40</v>
      </c>
      <c r="K27" s="184">
        <v>-43</v>
      </c>
      <c r="L27" s="217"/>
      <c r="M27" s="195" t="s">
        <v>214</v>
      </c>
      <c r="N27" s="196">
        <v>-44</v>
      </c>
      <c r="O27" s="183">
        <v>-38</v>
      </c>
      <c r="P27" s="183">
        <v>-39</v>
      </c>
      <c r="Q27" s="183">
        <v>-40</v>
      </c>
      <c r="R27" s="183">
        <v>-40</v>
      </c>
      <c r="S27" s="183">
        <v>-46</v>
      </c>
      <c r="T27" s="183">
        <v>-47</v>
      </c>
      <c r="U27" s="183">
        <v>-47</v>
      </c>
      <c r="V27" s="183">
        <v>-42</v>
      </c>
      <c r="W27" s="184">
        <v>-45</v>
      </c>
      <c r="X27" s="217"/>
      <c r="Y27" s="197" t="s">
        <v>214</v>
      </c>
      <c r="Z27" s="230">
        <v>-48</v>
      </c>
      <c r="AA27" s="231">
        <v>-42</v>
      </c>
      <c r="AB27" s="231">
        <v>-43</v>
      </c>
      <c r="AC27" s="231">
        <v>-45</v>
      </c>
      <c r="AD27" s="231">
        <v>-44</v>
      </c>
      <c r="AE27" s="231">
        <v>-49</v>
      </c>
      <c r="AF27" s="231">
        <v>-50</v>
      </c>
      <c r="AG27" s="231">
        <v>-50</v>
      </c>
      <c r="AH27" s="231">
        <v>-45</v>
      </c>
      <c r="AI27" s="232">
        <v>-48</v>
      </c>
      <c r="AJ27" s="217"/>
      <c r="AK27" s="197" t="s">
        <v>214</v>
      </c>
      <c r="AL27" s="198">
        <v>-52</v>
      </c>
      <c r="AM27" s="199">
        <v>-46</v>
      </c>
      <c r="AN27" s="199">
        <v>-47</v>
      </c>
      <c r="AO27" s="199">
        <v>-49</v>
      </c>
      <c r="AP27" s="199">
        <v>-49</v>
      </c>
      <c r="AQ27" s="199">
        <v>-54</v>
      </c>
      <c r="AR27" s="199">
        <v>-54</v>
      </c>
      <c r="AS27" s="199">
        <v>-54</v>
      </c>
      <c r="AT27" s="199">
        <v>-49</v>
      </c>
      <c r="AU27" s="200">
        <v>-52</v>
      </c>
      <c r="AW27" s="197" t="s">
        <v>214</v>
      </c>
      <c r="AX27" s="201">
        <f t="shared" ref="AX27:AX32" si="5">AL27-5</f>
        <v>-57</v>
      </c>
      <c r="AY27" s="202">
        <f t="shared" si="4"/>
        <v>-51</v>
      </c>
      <c r="AZ27" s="202">
        <f t="shared" si="4"/>
        <v>-52</v>
      </c>
      <c r="BA27" s="202">
        <f t="shared" si="4"/>
        <v>-54</v>
      </c>
      <c r="BB27" s="202">
        <f t="shared" si="4"/>
        <v>-54</v>
      </c>
      <c r="BC27" s="202">
        <f t="shared" si="4"/>
        <v>-59</v>
      </c>
      <c r="BD27" s="202">
        <f t="shared" si="4"/>
        <v>-59</v>
      </c>
      <c r="BE27" s="202">
        <f t="shared" si="4"/>
        <v>-59</v>
      </c>
      <c r="BF27" s="202">
        <f t="shared" si="4"/>
        <v>-54</v>
      </c>
      <c r="BG27" s="203">
        <f t="shared" si="4"/>
        <v>-57</v>
      </c>
    </row>
    <row r="28" spans="1:59" x14ac:dyDescent="0.25">
      <c r="A28" s="195" t="s">
        <v>234</v>
      </c>
      <c r="B28" s="196">
        <v>-41</v>
      </c>
      <c r="C28" s="183">
        <v>-39</v>
      </c>
      <c r="D28" s="183">
        <v>-37</v>
      </c>
      <c r="E28" s="183">
        <v>-37</v>
      </c>
      <c r="F28" s="183">
        <v>-38</v>
      </c>
      <c r="G28" s="183">
        <v>-45</v>
      </c>
      <c r="H28" s="183">
        <v>-44</v>
      </c>
      <c r="I28" s="183">
        <v>-46</v>
      </c>
      <c r="J28" s="183">
        <v>-46</v>
      </c>
      <c r="K28" s="184">
        <v>-45</v>
      </c>
      <c r="L28" s="217"/>
      <c r="M28" s="195" t="s">
        <v>234</v>
      </c>
      <c r="N28" s="196">
        <v>-48</v>
      </c>
      <c r="O28" s="183">
        <v>-44</v>
      </c>
      <c r="P28" s="183">
        <v>-42</v>
      </c>
      <c r="Q28" s="183">
        <v>-41</v>
      </c>
      <c r="R28" s="183">
        <v>-41</v>
      </c>
      <c r="S28" s="183">
        <v>-48</v>
      </c>
      <c r="T28" s="183">
        <v>-47</v>
      </c>
      <c r="U28" s="183">
        <v>-48</v>
      </c>
      <c r="V28" s="183">
        <v>-48</v>
      </c>
      <c r="W28" s="184">
        <v>-47</v>
      </c>
      <c r="X28" s="217"/>
      <c r="Y28" s="197" t="s">
        <v>234</v>
      </c>
      <c r="Z28" s="230">
        <v>-52</v>
      </c>
      <c r="AA28" s="231">
        <v>-48</v>
      </c>
      <c r="AB28" s="231">
        <v>-46</v>
      </c>
      <c r="AC28" s="231">
        <v>-46</v>
      </c>
      <c r="AD28" s="231">
        <v>-45</v>
      </c>
      <c r="AE28" s="231">
        <v>-51</v>
      </c>
      <c r="AF28" s="231">
        <v>-50</v>
      </c>
      <c r="AG28" s="231">
        <v>-51</v>
      </c>
      <c r="AH28" s="231">
        <v>-51</v>
      </c>
      <c r="AI28" s="232">
        <v>-50</v>
      </c>
      <c r="AJ28" s="217"/>
      <c r="AK28" s="197" t="s">
        <v>234</v>
      </c>
      <c r="AL28" s="198">
        <v>-56</v>
      </c>
      <c r="AM28" s="199">
        <v>-52</v>
      </c>
      <c r="AN28" s="199">
        <v>-50</v>
      </c>
      <c r="AO28" s="199">
        <v>-50</v>
      </c>
      <c r="AP28" s="199">
        <v>-50</v>
      </c>
      <c r="AQ28" s="199">
        <v>-56</v>
      </c>
      <c r="AR28" s="199">
        <v>-54</v>
      </c>
      <c r="AS28" s="199">
        <v>-55</v>
      </c>
      <c r="AT28" s="199">
        <v>-55</v>
      </c>
      <c r="AU28" s="200">
        <v>-54</v>
      </c>
      <c r="AW28" s="197" t="s">
        <v>234</v>
      </c>
      <c r="AX28" s="201">
        <f t="shared" si="5"/>
        <v>-61</v>
      </c>
      <c r="AY28" s="202">
        <f t="shared" si="4"/>
        <v>-57</v>
      </c>
      <c r="AZ28" s="202">
        <f t="shared" si="4"/>
        <v>-55</v>
      </c>
      <c r="BA28" s="202">
        <f t="shared" si="4"/>
        <v>-55</v>
      </c>
      <c r="BB28" s="202">
        <f t="shared" si="4"/>
        <v>-55</v>
      </c>
      <c r="BC28" s="202">
        <f t="shared" si="4"/>
        <v>-61</v>
      </c>
      <c r="BD28" s="202">
        <f t="shared" si="4"/>
        <v>-59</v>
      </c>
      <c r="BE28" s="202">
        <f t="shared" si="4"/>
        <v>-60</v>
      </c>
      <c r="BF28" s="202">
        <f t="shared" si="4"/>
        <v>-60</v>
      </c>
      <c r="BG28" s="203">
        <f t="shared" si="4"/>
        <v>-59</v>
      </c>
    </row>
    <row r="29" spans="1:59" x14ac:dyDescent="0.25">
      <c r="A29" s="195" t="s">
        <v>243</v>
      </c>
      <c r="B29" s="196">
        <v>-43</v>
      </c>
      <c r="C29" s="183">
        <v>-41</v>
      </c>
      <c r="D29" s="183">
        <v>-40</v>
      </c>
      <c r="E29" s="183">
        <v>-38</v>
      </c>
      <c r="F29" s="183">
        <v>-37</v>
      </c>
      <c r="G29" s="183">
        <v>-45</v>
      </c>
      <c r="H29" s="183">
        <v>-43</v>
      </c>
      <c r="I29" s="183">
        <v>-43</v>
      </c>
      <c r="J29" s="183">
        <v>-44</v>
      </c>
      <c r="K29" s="184">
        <v>-44</v>
      </c>
      <c r="L29" s="217"/>
      <c r="M29" s="195" t="s">
        <v>243</v>
      </c>
      <c r="N29" s="196">
        <v>-49</v>
      </c>
      <c r="O29" s="183">
        <v>-45</v>
      </c>
      <c r="P29" s="183">
        <v>-44</v>
      </c>
      <c r="Q29" s="183">
        <v>-41</v>
      </c>
      <c r="R29" s="183">
        <v>-40</v>
      </c>
      <c r="S29" s="183">
        <v>-47</v>
      </c>
      <c r="T29" s="183">
        <v>-45</v>
      </c>
      <c r="U29" s="183">
        <v>-45</v>
      </c>
      <c r="V29" s="183">
        <v>-46</v>
      </c>
      <c r="W29" s="184">
        <v>-46</v>
      </c>
      <c r="X29" s="217"/>
      <c r="Y29" s="197" t="s">
        <v>243</v>
      </c>
      <c r="Z29" s="230">
        <v>-53</v>
      </c>
      <c r="AA29" s="231">
        <v>-49</v>
      </c>
      <c r="AB29" s="231">
        <v>-48</v>
      </c>
      <c r="AC29" s="231">
        <v>-45</v>
      </c>
      <c r="AD29" s="231">
        <v>-44</v>
      </c>
      <c r="AE29" s="231">
        <v>-51</v>
      </c>
      <c r="AF29" s="231">
        <v>-48</v>
      </c>
      <c r="AG29" s="231">
        <v>-47</v>
      </c>
      <c r="AH29" s="231">
        <v>-48</v>
      </c>
      <c r="AI29" s="232">
        <v>-48</v>
      </c>
      <c r="AJ29" s="217"/>
      <c r="AK29" s="197" t="s">
        <v>243</v>
      </c>
      <c r="AL29" s="198">
        <v>-57</v>
      </c>
      <c r="AM29" s="199">
        <v>-53</v>
      </c>
      <c r="AN29" s="199">
        <v>-52</v>
      </c>
      <c r="AO29" s="199">
        <v>-48</v>
      </c>
      <c r="AP29" s="199">
        <v>-47</v>
      </c>
      <c r="AQ29" s="199">
        <v>-55</v>
      </c>
      <c r="AR29" s="199">
        <v>-52</v>
      </c>
      <c r="AS29" s="199">
        <v>-51</v>
      </c>
      <c r="AT29" s="199">
        <v>-52</v>
      </c>
      <c r="AU29" s="200">
        <v>-52</v>
      </c>
      <c r="AW29" s="197" t="s">
        <v>243</v>
      </c>
      <c r="AX29" s="201">
        <f t="shared" si="5"/>
        <v>-62</v>
      </c>
      <c r="AY29" s="202">
        <f t="shared" si="4"/>
        <v>-58</v>
      </c>
      <c r="AZ29" s="202">
        <f t="shared" si="4"/>
        <v>-57</v>
      </c>
      <c r="BA29" s="202">
        <f t="shared" si="4"/>
        <v>-53</v>
      </c>
      <c r="BB29" s="202">
        <f t="shared" si="4"/>
        <v>-52</v>
      </c>
      <c r="BC29" s="202">
        <f t="shared" si="4"/>
        <v>-60</v>
      </c>
      <c r="BD29" s="202">
        <f t="shared" si="4"/>
        <v>-57</v>
      </c>
      <c r="BE29" s="202">
        <f t="shared" si="4"/>
        <v>-56</v>
      </c>
      <c r="BF29" s="202">
        <f t="shared" si="4"/>
        <v>-57</v>
      </c>
      <c r="BG29" s="203">
        <f t="shared" si="4"/>
        <v>-57</v>
      </c>
    </row>
    <row r="30" spans="1:59" x14ac:dyDescent="0.25">
      <c r="A30" s="195" t="s">
        <v>251</v>
      </c>
      <c r="B30" s="196">
        <v>-44</v>
      </c>
      <c r="C30" s="183">
        <v>-45</v>
      </c>
      <c r="D30" s="183">
        <v>-43</v>
      </c>
      <c r="E30" s="183">
        <v>-40</v>
      </c>
      <c r="F30" s="183">
        <v>-37</v>
      </c>
      <c r="G30" s="183">
        <v>-45</v>
      </c>
      <c r="H30" s="183">
        <v>-42</v>
      </c>
      <c r="I30" s="183">
        <v>-43</v>
      </c>
      <c r="J30" s="183">
        <v>-45</v>
      </c>
      <c r="K30" s="184">
        <v>-42</v>
      </c>
      <c r="L30" s="217"/>
      <c r="M30" s="195" t="s">
        <v>251</v>
      </c>
      <c r="N30" s="196">
        <v>-50</v>
      </c>
      <c r="O30" s="183">
        <v>-49</v>
      </c>
      <c r="P30" s="183">
        <v>-47</v>
      </c>
      <c r="Q30" s="183">
        <v>-43</v>
      </c>
      <c r="R30" s="183">
        <v>-40</v>
      </c>
      <c r="S30" s="183">
        <v>-47</v>
      </c>
      <c r="T30" s="183">
        <v>-44</v>
      </c>
      <c r="U30" s="183">
        <v>-45</v>
      </c>
      <c r="V30" s="183">
        <v>-47</v>
      </c>
      <c r="W30" s="184">
        <v>-44</v>
      </c>
      <c r="X30" s="217"/>
      <c r="Y30" s="197" t="s">
        <v>251</v>
      </c>
      <c r="Z30" s="230">
        <v>-54</v>
      </c>
      <c r="AA30" s="231">
        <v>-53</v>
      </c>
      <c r="AB30" s="231">
        <v>-51</v>
      </c>
      <c r="AC30" s="231">
        <v>-47</v>
      </c>
      <c r="AD30" s="231">
        <v>-44</v>
      </c>
      <c r="AE30" s="231">
        <v>-51</v>
      </c>
      <c r="AF30" s="231">
        <v>-47</v>
      </c>
      <c r="AG30" s="231">
        <v>-47</v>
      </c>
      <c r="AH30" s="231">
        <v>-49</v>
      </c>
      <c r="AI30" s="232">
        <v>-46</v>
      </c>
      <c r="AJ30" s="217"/>
      <c r="AK30" s="197" t="s">
        <v>251</v>
      </c>
      <c r="AL30" s="198">
        <v>-58</v>
      </c>
      <c r="AM30" s="199">
        <v>-57</v>
      </c>
      <c r="AN30" s="199">
        <v>-55</v>
      </c>
      <c r="AO30" s="199">
        <v>-50</v>
      </c>
      <c r="AP30" s="199">
        <v>-47</v>
      </c>
      <c r="AQ30" s="199">
        <v>-55</v>
      </c>
      <c r="AR30" s="199">
        <v>-51</v>
      </c>
      <c r="AS30" s="199">
        <v>-51</v>
      </c>
      <c r="AT30" s="199">
        <v>-53</v>
      </c>
      <c r="AU30" s="200">
        <v>-50</v>
      </c>
      <c r="AW30" s="197" t="s">
        <v>251</v>
      </c>
      <c r="AX30" s="201">
        <f t="shared" si="5"/>
        <v>-63</v>
      </c>
      <c r="AY30" s="202">
        <f t="shared" si="4"/>
        <v>-62</v>
      </c>
      <c r="AZ30" s="202">
        <f t="shared" si="4"/>
        <v>-60</v>
      </c>
      <c r="BA30" s="202">
        <f t="shared" si="4"/>
        <v>-55</v>
      </c>
      <c r="BB30" s="202">
        <f t="shared" si="4"/>
        <v>-52</v>
      </c>
      <c r="BC30" s="202">
        <f t="shared" si="4"/>
        <v>-60</v>
      </c>
      <c r="BD30" s="202">
        <f t="shared" si="4"/>
        <v>-56</v>
      </c>
      <c r="BE30" s="202">
        <f t="shared" si="4"/>
        <v>-56</v>
      </c>
      <c r="BF30" s="202">
        <f t="shared" si="4"/>
        <v>-58</v>
      </c>
      <c r="BG30" s="203">
        <f t="shared" si="4"/>
        <v>-55</v>
      </c>
    </row>
    <row r="31" spans="1:59" x14ac:dyDescent="0.25">
      <c r="A31" s="195" t="s">
        <v>259</v>
      </c>
      <c r="B31" s="196">
        <v>-44</v>
      </c>
      <c r="C31" s="183">
        <v>-43</v>
      </c>
      <c r="D31" s="183">
        <v>-43</v>
      </c>
      <c r="E31" s="183">
        <v>-40</v>
      </c>
      <c r="F31" s="183">
        <v>-38</v>
      </c>
      <c r="G31" s="183">
        <v>-39</v>
      </c>
      <c r="H31" s="183">
        <v>-39</v>
      </c>
      <c r="I31" s="183">
        <v>-41</v>
      </c>
      <c r="J31" s="183">
        <v>-43</v>
      </c>
      <c r="K31" s="184">
        <v>-40</v>
      </c>
      <c r="L31" s="217"/>
      <c r="M31" s="195" t="s">
        <v>259</v>
      </c>
      <c r="N31" s="196">
        <v>-49</v>
      </c>
      <c r="O31" s="183">
        <v>-46</v>
      </c>
      <c r="P31" s="183">
        <v>-46</v>
      </c>
      <c r="Q31" s="183">
        <v>-43</v>
      </c>
      <c r="R31" s="183">
        <v>-41</v>
      </c>
      <c r="S31" s="183">
        <v>-41</v>
      </c>
      <c r="T31" s="183">
        <v>-41</v>
      </c>
      <c r="U31" s="183">
        <v>-43</v>
      </c>
      <c r="V31" s="183">
        <v>-45</v>
      </c>
      <c r="W31" s="184">
        <v>-42</v>
      </c>
      <c r="X31" s="217"/>
      <c r="Y31" s="197" t="s">
        <v>259</v>
      </c>
      <c r="Z31" s="230">
        <v>-54</v>
      </c>
      <c r="AA31" s="231">
        <v>-51</v>
      </c>
      <c r="AB31" s="231">
        <v>-50</v>
      </c>
      <c r="AC31" s="231">
        <v>-46</v>
      </c>
      <c r="AD31" s="231">
        <v>-44</v>
      </c>
      <c r="AE31" s="231">
        <v>-45</v>
      </c>
      <c r="AF31" s="231">
        <v>-43</v>
      </c>
      <c r="AG31" s="231">
        <v>-45</v>
      </c>
      <c r="AH31" s="231">
        <v>-47</v>
      </c>
      <c r="AI31" s="232">
        <v>-44</v>
      </c>
      <c r="AJ31" s="217"/>
      <c r="AK31" s="197" t="s">
        <v>259</v>
      </c>
      <c r="AL31" s="198">
        <v>-58</v>
      </c>
      <c r="AM31" s="199">
        <v>-55</v>
      </c>
      <c r="AN31" s="199">
        <v>-54</v>
      </c>
      <c r="AO31" s="199">
        <v>-50</v>
      </c>
      <c r="AP31" s="199">
        <v>-48</v>
      </c>
      <c r="AQ31" s="199">
        <v>-49</v>
      </c>
      <c r="AR31" s="199">
        <v>-47</v>
      </c>
      <c r="AS31" s="199">
        <v>-48</v>
      </c>
      <c r="AT31" s="199">
        <v>-50</v>
      </c>
      <c r="AU31" s="200">
        <v>-47</v>
      </c>
      <c r="AW31" s="197" t="s">
        <v>259</v>
      </c>
      <c r="AX31" s="201">
        <f t="shared" si="5"/>
        <v>-63</v>
      </c>
      <c r="AY31" s="202">
        <f t="shared" si="4"/>
        <v>-60</v>
      </c>
      <c r="AZ31" s="202">
        <f t="shared" si="4"/>
        <v>-59</v>
      </c>
      <c r="BA31" s="202">
        <f t="shared" si="4"/>
        <v>-55</v>
      </c>
      <c r="BB31" s="202">
        <f t="shared" si="4"/>
        <v>-53</v>
      </c>
      <c r="BC31" s="202">
        <f t="shared" si="4"/>
        <v>-54</v>
      </c>
      <c r="BD31" s="202">
        <f t="shared" si="4"/>
        <v>-52</v>
      </c>
      <c r="BE31" s="202">
        <f t="shared" si="4"/>
        <v>-53</v>
      </c>
      <c r="BF31" s="202">
        <f t="shared" si="4"/>
        <v>-55</v>
      </c>
      <c r="BG31" s="203">
        <f t="shared" si="4"/>
        <v>-52</v>
      </c>
    </row>
    <row r="32" spans="1:59" ht="15.75" thickBot="1" x14ac:dyDescent="0.3">
      <c r="A32" s="204" t="s">
        <v>266</v>
      </c>
      <c r="B32" s="207">
        <v>-46</v>
      </c>
      <c r="C32" s="205">
        <v>-48</v>
      </c>
      <c r="D32" s="205">
        <v>-46</v>
      </c>
      <c r="E32" s="205">
        <v>-43</v>
      </c>
      <c r="F32" s="205">
        <v>-40</v>
      </c>
      <c r="G32" s="205">
        <v>-39</v>
      </c>
      <c r="H32" s="205">
        <v>-40</v>
      </c>
      <c r="I32" s="205">
        <v>-38</v>
      </c>
      <c r="J32" s="205">
        <v>-36</v>
      </c>
      <c r="K32" s="206">
        <v>-38</v>
      </c>
      <c r="L32" s="217"/>
      <c r="M32" s="204" t="s">
        <v>266</v>
      </c>
      <c r="N32" s="207">
        <v>-51</v>
      </c>
      <c r="O32" s="205">
        <v>-51</v>
      </c>
      <c r="P32" s="205">
        <v>-49</v>
      </c>
      <c r="Q32" s="205">
        <v>-46</v>
      </c>
      <c r="R32" s="205">
        <v>-43</v>
      </c>
      <c r="S32" s="205">
        <v>-41</v>
      </c>
      <c r="T32" s="205">
        <v>-42</v>
      </c>
      <c r="U32" s="205">
        <v>-40</v>
      </c>
      <c r="V32" s="205">
        <v>-38</v>
      </c>
      <c r="W32" s="206">
        <v>-40</v>
      </c>
      <c r="X32" s="217"/>
      <c r="Y32" s="208" t="s">
        <v>266</v>
      </c>
      <c r="Z32" s="233">
        <v>-56</v>
      </c>
      <c r="AA32" s="234">
        <v>-56</v>
      </c>
      <c r="AB32" s="234">
        <v>-53</v>
      </c>
      <c r="AC32" s="234">
        <v>-49</v>
      </c>
      <c r="AD32" s="234">
        <v>-46</v>
      </c>
      <c r="AE32" s="234">
        <v>-45</v>
      </c>
      <c r="AF32" s="234">
        <v>-44</v>
      </c>
      <c r="AG32" s="234">
        <v>-42</v>
      </c>
      <c r="AH32" s="234">
        <v>-40</v>
      </c>
      <c r="AI32" s="235">
        <v>-42</v>
      </c>
      <c r="AJ32" s="217"/>
      <c r="AK32" s="208" t="s">
        <v>266</v>
      </c>
      <c r="AL32" s="209">
        <v>-60</v>
      </c>
      <c r="AM32" s="210">
        <v>-60</v>
      </c>
      <c r="AN32" s="210">
        <v>-57</v>
      </c>
      <c r="AO32" s="210">
        <v>-53</v>
      </c>
      <c r="AP32" s="210">
        <v>-50</v>
      </c>
      <c r="AQ32" s="210">
        <v>-49</v>
      </c>
      <c r="AR32" s="210">
        <v>-48</v>
      </c>
      <c r="AS32" s="210">
        <v>-45</v>
      </c>
      <c r="AT32" s="210">
        <v>-43</v>
      </c>
      <c r="AU32" s="211">
        <v>-45</v>
      </c>
      <c r="AW32" s="208" t="s">
        <v>266</v>
      </c>
      <c r="AX32" s="212">
        <f t="shared" si="5"/>
        <v>-65</v>
      </c>
      <c r="AY32" s="213">
        <f t="shared" si="4"/>
        <v>-65</v>
      </c>
      <c r="AZ32" s="213">
        <f t="shared" si="4"/>
        <v>-62</v>
      </c>
      <c r="BA32" s="213">
        <f t="shared" si="4"/>
        <v>-58</v>
      </c>
      <c r="BB32" s="213">
        <f t="shared" si="4"/>
        <v>-55</v>
      </c>
      <c r="BC32" s="213">
        <f t="shared" si="4"/>
        <v>-54</v>
      </c>
      <c r="BD32" s="213">
        <f t="shared" si="4"/>
        <v>-53</v>
      </c>
      <c r="BE32" s="213">
        <f t="shared" si="4"/>
        <v>-50</v>
      </c>
      <c r="BF32" s="213">
        <f t="shared" si="4"/>
        <v>-48</v>
      </c>
      <c r="BG32" s="214">
        <f t="shared" si="4"/>
        <v>-50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-44</v>
      </c>
      <c r="C37" s="186">
        <v>-41</v>
      </c>
      <c r="D37" s="186">
        <v>-40</v>
      </c>
      <c r="E37" s="186">
        <v>-46</v>
      </c>
      <c r="F37" s="186">
        <v>-44</v>
      </c>
      <c r="G37" s="186">
        <v>-48</v>
      </c>
      <c r="H37" s="186">
        <v>-48</v>
      </c>
      <c r="I37" s="186">
        <v>-49</v>
      </c>
      <c r="J37" s="186">
        <v>-46</v>
      </c>
      <c r="K37" s="187">
        <v>-50</v>
      </c>
      <c r="L37" s="217"/>
      <c r="M37" s="236" t="s">
        <v>187</v>
      </c>
      <c r="N37" s="185">
        <v>-48</v>
      </c>
      <c r="O37" s="186">
        <v>-44</v>
      </c>
      <c r="P37" s="186">
        <v>-42</v>
      </c>
      <c r="Q37" s="186">
        <v>-48</v>
      </c>
      <c r="R37" s="186">
        <v>-46</v>
      </c>
      <c r="S37" s="186">
        <v>-50</v>
      </c>
      <c r="T37" s="186">
        <v>-50</v>
      </c>
      <c r="U37" s="186">
        <v>-50</v>
      </c>
      <c r="V37" s="186">
        <v>-47</v>
      </c>
      <c r="W37" s="187">
        <v>-51</v>
      </c>
      <c r="X37" s="217"/>
      <c r="Y37" s="237" t="s">
        <v>187</v>
      </c>
      <c r="Z37" s="227">
        <v>-55</v>
      </c>
      <c r="AA37" s="228">
        <v>-50</v>
      </c>
      <c r="AB37" s="228">
        <v>-49</v>
      </c>
      <c r="AC37" s="228">
        <v>-55</v>
      </c>
      <c r="AD37" s="228">
        <v>-51</v>
      </c>
      <c r="AE37" s="228">
        <v>-54</v>
      </c>
      <c r="AF37" s="228">
        <v>-54</v>
      </c>
      <c r="AG37" s="228">
        <v>-54</v>
      </c>
      <c r="AH37" s="228">
        <v>-51</v>
      </c>
      <c r="AI37" s="229">
        <v>-55</v>
      </c>
      <c r="AJ37" s="217"/>
      <c r="AK37" s="237" t="s">
        <v>187</v>
      </c>
      <c r="AL37" s="189">
        <v>-59</v>
      </c>
      <c r="AM37" s="190">
        <v>-54</v>
      </c>
      <c r="AN37" s="190">
        <v>-53</v>
      </c>
      <c r="AO37" s="190">
        <v>-59</v>
      </c>
      <c r="AP37" s="190">
        <v>-56</v>
      </c>
      <c r="AQ37" s="190">
        <v>-59</v>
      </c>
      <c r="AR37" s="190">
        <v>-58</v>
      </c>
      <c r="AS37" s="190">
        <v>-58</v>
      </c>
      <c r="AT37" s="190">
        <v>-55</v>
      </c>
      <c r="AU37" s="191">
        <v>-59</v>
      </c>
      <c r="AW37" s="237" t="s">
        <v>187</v>
      </c>
      <c r="AX37" s="192">
        <f>AL37-5</f>
        <v>-64</v>
      </c>
      <c r="AY37" s="193">
        <f t="shared" ref="AY37:BG43" si="6">AM37-5</f>
        <v>-59</v>
      </c>
      <c r="AZ37" s="193">
        <f t="shared" si="6"/>
        <v>-58</v>
      </c>
      <c r="BA37" s="193">
        <f t="shared" si="6"/>
        <v>-64</v>
      </c>
      <c r="BB37" s="193">
        <f t="shared" si="6"/>
        <v>-61</v>
      </c>
      <c r="BC37" s="193">
        <f t="shared" si="6"/>
        <v>-64</v>
      </c>
      <c r="BD37" s="193">
        <f t="shared" si="6"/>
        <v>-63</v>
      </c>
      <c r="BE37" s="193">
        <f t="shared" si="6"/>
        <v>-63</v>
      </c>
      <c r="BF37" s="193">
        <f t="shared" si="6"/>
        <v>-60</v>
      </c>
      <c r="BG37" s="194">
        <f t="shared" si="6"/>
        <v>-64</v>
      </c>
    </row>
    <row r="38" spans="1:59" x14ac:dyDescent="0.25">
      <c r="A38" s="195" t="s">
        <v>214</v>
      </c>
      <c r="B38" s="196">
        <v>-43</v>
      </c>
      <c r="C38" s="183">
        <v>-40</v>
      </c>
      <c r="D38" s="183">
        <v>-40</v>
      </c>
      <c r="E38" s="183">
        <v>-44</v>
      </c>
      <c r="F38" s="183">
        <v>-44</v>
      </c>
      <c r="G38" s="183">
        <v>-49</v>
      </c>
      <c r="H38" s="183">
        <v>-50</v>
      </c>
      <c r="I38" s="183">
        <v>-50</v>
      </c>
      <c r="J38" s="183">
        <v>-45</v>
      </c>
      <c r="K38" s="184">
        <v>-48</v>
      </c>
      <c r="L38" s="217"/>
      <c r="M38" s="195" t="s">
        <v>214</v>
      </c>
      <c r="N38" s="196">
        <v>-47</v>
      </c>
      <c r="O38" s="183">
        <v>-43</v>
      </c>
      <c r="P38" s="183">
        <v>-42</v>
      </c>
      <c r="Q38" s="183">
        <v>-46</v>
      </c>
      <c r="R38" s="183">
        <v>-46</v>
      </c>
      <c r="S38" s="183">
        <v>-51</v>
      </c>
      <c r="T38" s="183">
        <v>-52</v>
      </c>
      <c r="U38" s="183">
        <v>-51</v>
      </c>
      <c r="V38" s="183">
        <v>-46</v>
      </c>
      <c r="W38" s="184">
        <v>-49</v>
      </c>
      <c r="X38" s="217"/>
      <c r="Y38" s="197" t="s">
        <v>214</v>
      </c>
      <c r="Z38" s="230">
        <v>-54</v>
      </c>
      <c r="AA38" s="231">
        <v>-49</v>
      </c>
      <c r="AB38" s="231">
        <v>-49</v>
      </c>
      <c r="AC38" s="231">
        <v>-53</v>
      </c>
      <c r="AD38" s="231">
        <v>-51</v>
      </c>
      <c r="AE38" s="231">
        <v>-55</v>
      </c>
      <c r="AF38" s="231">
        <v>-56</v>
      </c>
      <c r="AG38" s="231">
        <v>-55</v>
      </c>
      <c r="AH38" s="231">
        <v>-50</v>
      </c>
      <c r="AI38" s="232">
        <v>-53</v>
      </c>
      <c r="AJ38" s="217"/>
      <c r="AK38" s="197" t="s">
        <v>214</v>
      </c>
      <c r="AL38" s="198">
        <v>-58</v>
      </c>
      <c r="AM38" s="199">
        <v>-53</v>
      </c>
      <c r="AN38" s="199">
        <v>-53</v>
      </c>
      <c r="AO38" s="199">
        <v>-57</v>
      </c>
      <c r="AP38" s="199">
        <v>-56</v>
      </c>
      <c r="AQ38" s="199">
        <v>-60</v>
      </c>
      <c r="AR38" s="199">
        <v>-60</v>
      </c>
      <c r="AS38" s="199">
        <v>-59</v>
      </c>
      <c r="AT38" s="199">
        <v>-54</v>
      </c>
      <c r="AU38" s="200">
        <v>-57</v>
      </c>
      <c r="AW38" s="197" t="s">
        <v>214</v>
      </c>
      <c r="AX38" s="201">
        <f t="shared" ref="AX38:AX43" si="7">AL38-5</f>
        <v>-63</v>
      </c>
      <c r="AY38" s="202">
        <f t="shared" si="6"/>
        <v>-58</v>
      </c>
      <c r="AZ38" s="202">
        <f t="shared" si="6"/>
        <v>-58</v>
      </c>
      <c r="BA38" s="202">
        <f t="shared" si="6"/>
        <v>-62</v>
      </c>
      <c r="BB38" s="202">
        <f t="shared" si="6"/>
        <v>-61</v>
      </c>
      <c r="BC38" s="202">
        <f t="shared" si="6"/>
        <v>-65</v>
      </c>
      <c r="BD38" s="202">
        <f t="shared" si="6"/>
        <v>-65</v>
      </c>
      <c r="BE38" s="202">
        <f t="shared" si="6"/>
        <v>-64</v>
      </c>
      <c r="BF38" s="202">
        <f t="shared" si="6"/>
        <v>-59</v>
      </c>
      <c r="BG38" s="203">
        <f t="shared" si="6"/>
        <v>-62</v>
      </c>
    </row>
    <row r="39" spans="1:59" x14ac:dyDescent="0.25">
      <c r="A39" s="195" t="s">
        <v>234</v>
      </c>
      <c r="B39" s="196">
        <v>-47</v>
      </c>
      <c r="C39" s="183">
        <v>-46</v>
      </c>
      <c r="D39" s="183">
        <v>-43</v>
      </c>
      <c r="E39" s="183">
        <v>-45</v>
      </c>
      <c r="F39" s="183">
        <v>-45</v>
      </c>
      <c r="G39" s="183">
        <v>-51</v>
      </c>
      <c r="H39" s="183">
        <v>-50</v>
      </c>
      <c r="I39" s="183">
        <v>-51</v>
      </c>
      <c r="J39" s="183">
        <v>-51</v>
      </c>
      <c r="K39" s="184">
        <v>-50</v>
      </c>
      <c r="L39" s="217"/>
      <c r="M39" s="195" t="s">
        <v>234</v>
      </c>
      <c r="N39" s="196">
        <v>-51</v>
      </c>
      <c r="O39" s="183">
        <v>-49</v>
      </c>
      <c r="P39" s="183">
        <v>-45</v>
      </c>
      <c r="Q39" s="183">
        <v>-47</v>
      </c>
      <c r="R39" s="183">
        <v>-47</v>
      </c>
      <c r="S39" s="183">
        <v>-53</v>
      </c>
      <c r="T39" s="183">
        <v>-52</v>
      </c>
      <c r="U39" s="183">
        <v>-52</v>
      </c>
      <c r="V39" s="183">
        <v>-52</v>
      </c>
      <c r="W39" s="184">
        <v>-51</v>
      </c>
      <c r="X39" s="217"/>
      <c r="Y39" s="197" t="s">
        <v>234</v>
      </c>
      <c r="Z39" s="230">
        <v>-58</v>
      </c>
      <c r="AA39" s="231">
        <v>-55</v>
      </c>
      <c r="AB39" s="231">
        <v>-52</v>
      </c>
      <c r="AC39" s="231">
        <v>-54</v>
      </c>
      <c r="AD39" s="231">
        <v>-52</v>
      </c>
      <c r="AE39" s="231">
        <v>-57</v>
      </c>
      <c r="AF39" s="231">
        <v>-56</v>
      </c>
      <c r="AG39" s="231">
        <v>-56</v>
      </c>
      <c r="AH39" s="231">
        <v>-56</v>
      </c>
      <c r="AI39" s="232">
        <v>-55</v>
      </c>
      <c r="AJ39" s="217"/>
      <c r="AK39" s="197" t="s">
        <v>234</v>
      </c>
      <c r="AL39" s="198">
        <v>-62</v>
      </c>
      <c r="AM39" s="199">
        <v>-59</v>
      </c>
      <c r="AN39" s="199">
        <v>-56</v>
      </c>
      <c r="AO39" s="199">
        <v>-58</v>
      </c>
      <c r="AP39" s="199">
        <v>-57</v>
      </c>
      <c r="AQ39" s="199">
        <v>-62</v>
      </c>
      <c r="AR39" s="199">
        <v>-60</v>
      </c>
      <c r="AS39" s="199">
        <v>-60</v>
      </c>
      <c r="AT39" s="199">
        <v>-60</v>
      </c>
      <c r="AU39" s="200">
        <v>-59</v>
      </c>
      <c r="AW39" s="197" t="s">
        <v>234</v>
      </c>
      <c r="AX39" s="201">
        <f t="shared" si="7"/>
        <v>-67</v>
      </c>
      <c r="AY39" s="202">
        <f t="shared" si="6"/>
        <v>-64</v>
      </c>
      <c r="AZ39" s="202">
        <f t="shared" si="6"/>
        <v>-61</v>
      </c>
      <c r="BA39" s="202">
        <f t="shared" si="6"/>
        <v>-63</v>
      </c>
      <c r="BB39" s="202">
        <f t="shared" si="6"/>
        <v>-62</v>
      </c>
      <c r="BC39" s="202">
        <f t="shared" si="6"/>
        <v>-67</v>
      </c>
      <c r="BD39" s="202">
        <f t="shared" si="6"/>
        <v>-65</v>
      </c>
      <c r="BE39" s="202">
        <f t="shared" si="6"/>
        <v>-65</v>
      </c>
      <c r="BF39" s="202">
        <f t="shared" si="6"/>
        <v>-65</v>
      </c>
      <c r="BG39" s="203">
        <f t="shared" si="6"/>
        <v>-64</v>
      </c>
    </row>
    <row r="40" spans="1:59" x14ac:dyDescent="0.25">
      <c r="A40" s="195" t="s">
        <v>243</v>
      </c>
      <c r="B40" s="196">
        <v>-49</v>
      </c>
      <c r="C40" s="183">
        <v>-46</v>
      </c>
      <c r="D40" s="183">
        <v>-46</v>
      </c>
      <c r="E40" s="183">
        <v>-44</v>
      </c>
      <c r="F40" s="183">
        <v>-42</v>
      </c>
      <c r="G40" s="183">
        <v>-51</v>
      </c>
      <c r="H40" s="183">
        <v>-49</v>
      </c>
      <c r="I40" s="183">
        <v>-48</v>
      </c>
      <c r="J40" s="183">
        <v>-49</v>
      </c>
      <c r="K40" s="184">
        <v>-49</v>
      </c>
      <c r="L40" s="217"/>
      <c r="M40" s="195" t="s">
        <v>243</v>
      </c>
      <c r="N40" s="196">
        <v>-53</v>
      </c>
      <c r="O40" s="183">
        <v>-48</v>
      </c>
      <c r="P40" s="183">
        <v>-48</v>
      </c>
      <c r="Q40" s="183">
        <v>-46</v>
      </c>
      <c r="R40" s="183">
        <v>-44</v>
      </c>
      <c r="S40" s="183">
        <v>-53</v>
      </c>
      <c r="T40" s="183">
        <v>-51</v>
      </c>
      <c r="U40" s="183">
        <v>-49</v>
      </c>
      <c r="V40" s="183">
        <v>-50</v>
      </c>
      <c r="W40" s="184">
        <v>-50</v>
      </c>
      <c r="X40" s="217"/>
      <c r="Y40" s="197" t="s">
        <v>243</v>
      </c>
      <c r="Z40" s="230">
        <v>-59</v>
      </c>
      <c r="AA40" s="231">
        <v>-54</v>
      </c>
      <c r="AB40" s="231">
        <v>-54</v>
      </c>
      <c r="AC40" s="231">
        <v>-51</v>
      </c>
      <c r="AD40" s="231">
        <v>-48</v>
      </c>
      <c r="AE40" s="231">
        <v>-57</v>
      </c>
      <c r="AF40" s="231">
        <v>-54</v>
      </c>
      <c r="AG40" s="231">
        <v>-52</v>
      </c>
      <c r="AH40" s="231">
        <v>-53</v>
      </c>
      <c r="AI40" s="232">
        <v>-53</v>
      </c>
      <c r="AJ40" s="217"/>
      <c r="AK40" s="197" t="s">
        <v>243</v>
      </c>
      <c r="AL40" s="198">
        <v>-63</v>
      </c>
      <c r="AM40" s="199">
        <v>-58</v>
      </c>
      <c r="AN40" s="199">
        <v>-58</v>
      </c>
      <c r="AO40" s="199">
        <v>-54</v>
      </c>
      <c r="AP40" s="199">
        <v>-52</v>
      </c>
      <c r="AQ40" s="199">
        <v>-61</v>
      </c>
      <c r="AR40" s="199">
        <v>-58</v>
      </c>
      <c r="AS40" s="199">
        <v>-56</v>
      </c>
      <c r="AT40" s="199">
        <v>-57</v>
      </c>
      <c r="AU40" s="200">
        <v>-57</v>
      </c>
      <c r="AW40" s="197" t="s">
        <v>243</v>
      </c>
      <c r="AX40" s="201">
        <f t="shared" si="7"/>
        <v>-68</v>
      </c>
      <c r="AY40" s="202">
        <f t="shared" si="6"/>
        <v>-63</v>
      </c>
      <c r="AZ40" s="202">
        <f t="shared" si="6"/>
        <v>-63</v>
      </c>
      <c r="BA40" s="202">
        <f t="shared" si="6"/>
        <v>-59</v>
      </c>
      <c r="BB40" s="202">
        <f t="shared" si="6"/>
        <v>-57</v>
      </c>
      <c r="BC40" s="202">
        <f t="shared" si="6"/>
        <v>-66</v>
      </c>
      <c r="BD40" s="202">
        <f t="shared" si="6"/>
        <v>-63</v>
      </c>
      <c r="BE40" s="202">
        <f t="shared" si="6"/>
        <v>-61</v>
      </c>
      <c r="BF40" s="202">
        <f t="shared" si="6"/>
        <v>-62</v>
      </c>
      <c r="BG40" s="203">
        <f t="shared" si="6"/>
        <v>-62</v>
      </c>
    </row>
    <row r="41" spans="1:59" x14ac:dyDescent="0.25">
      <c r="A41" s="195" t="s">
        <v>251</v>
      </c>
      <c r="B41" s="196">
        <v>-50</v>
      </c>
      <c r="C41" s="183">
        <v>-50</v>
      </c>
      <c r="D41" s="183">
        <v>-49</v>
      </c>
      <c r="E41" s="183">
        <v>-46</v>
      </c>
      <c r="F41" s="183">
        <v>-42</v>
      </c>
      <c r="G41" s="183">
        <v>-51</v>
      </c>
      <c r="H41" s="183">
        <v>-48</v>
      </c>
      <c r="I41" s="183">
        <v>-48</v>
      </c>
      <c r="J41" s="183">
        <v>-50</v>
      </c>
      <c r="K41" s="184">
        <v>-47</v>
      </c>
      <c r="L41" s="217"/>
      <c r="M41" s="195" t="s">
        <v>251</v>
      </c>
      <c r="N41" s="196">
        <v>-54</v>
      </c>
      <c r="O41" s="183">
        <v>-52</v>
      </c>
      <c r="P41" s="183">
        <v>-51</v>
      </c>
      <c r="Q41" s="183">
        <v>-48</v>
      </c>
      <c r="R41" s="183">
        <v>-44</v>
      </c>
      <c r="S41" s="183">
        <v>-53</v>
      </c>
      <c r="T41" s="183">
        <v>-50</v>
      </c>
      <c r="U41" s="183">
        <v>-49</v>
      </c>
      <c r="V41" s="183">
        <v>-51</v>
      </c>
      <c r="W41" s="184">
        <v>-48</v>
      </c>
      <c r="X41" s="217"/>
      <c r="Y41" s="197" t="s">
        <v>251</v>
      </c>
      <c r="Z41" s="230">
        <v>-60</v>
      </c>
      <c r="AA41" s="231">
        <v>-58</v>
      </c>
      <c r="AB41" s="231">
        <v>-57</v>
      </c>
      <c r="AC41" s="231">
        <v>-53</v>
      </c>
      <c r="AD41" s="231">
        <v>-48</v>
      </c>
      <c r="AE41" s="231">
        <v>-57</v>
      </c>
      <c r="AF41" s="231">
        <v>-53</v>
      </c>
      <c r="AG41" s="231">
        <v>-52</v>
      </c>
      <c r="AH41" s="231">
        <v>-54</v>
      </c>
      <c r="AI41" s="232">
        <v>-51</v>
      </c>
      <c r="AJ41" s="217"/>
      <c r="AK41" s="197" t="s">
        <v>251</v>
      </c>
      <c r="AL41" s="198">
        <v>-64</v>
      </c>
      <c r="AM41" s="199">
        <v>-62</v>
      </c>
      <c r="AN41" s="199">
        <v>-61</v>
      </c>
      <c r="AO41" s="199">
        <v>-56</v>
      </c>
      <c r="AP41" s="199">
        <v>-52</v>
      </c>
      <c r="AQ41" s="199">
        <v>-61</v>
      </c>
      <c r="AR41" s="199">
        <v>-57</v>
      </c>
      <c r="AS41" s="199">
        <v>-56</v>
      </c>
      <c r="AT41" s="199">
        <v>-58</v>
      </c>
      <c r="AU41" s="200">
        <v>-55</v>
      </c>
      <c r="AW41" s="197" t="s">
        <v>251</v>
      </c>
      <c r="AX41" s="201">
        <f t="shared" si="7"/>
        <v>-69</v>
      </c>
      <c r="AY41" s="202">
        <f t="shared" si="6"/>
        <v>-67</v>
      </c>
      <c r="AZ41" s="202">
        <f t="shared" si="6"/>
        <v>-66</v>
      </c>
      <c r="BA41" s="202">
        <f t="shared" si="6"/>
        <v>-61</v>
      </c>
      <c r="BB41" s="202">
        <f t="shared" si="6"/>
        <v>-57</v>
      </c>
      <c r="BC41" s="202">
        <f t="shared" si="6"/>
        <v>-66</v>
      </c>
      <c r="BD41" s="202">
        <f t="shared" si="6"/>
        <v>-62</v>
      </c>
      <c r="BE41" s="202">
        <f t="shared" si="6"/>
        <v>-61</v>
      </c>
      <c r="BF41" s="202">
        <f t="shared" si="6"/>
        <v>-63</v>
      </c>
      <c r="BG41" s="203">
        <f t="shared" si="6"/>
        <v>-60</v>
      </c>
    </row>
    <row r="42" spans="1:59" x14ac:dyDescent="0.25">
      <c r="A42" s="195" t="s">
        <v>259</v>
      </c>
      <c r="B42" s="196">
        <v>-50</v>
      </c>
      <c r="C42" s="183">
        <v>-48</v>
      </c>
      <c r="D42" s="183">
        <v>-48</v>
      </c>
      <c r="E42" s="183">
        <v>-45</v>
      </c>
      <c r="F42" s="183">
        <v>-43</v>
      </c>
      <c r="G42" s="183">
        <v>-44</v>
      </c>
      <c r="H42" s="183">
        <v>-43</v>
      </c>
      <c r="I42" s="183">
        <v>-45</v>
      </c>
      <c r="J42" s="183">
        <v>-47</v>
      </c>
      <c r="K42" s="184">
        <v>-44</v>
      </c>
      <c r="L42" s="217"/>
      <c r="M42" s="195" t="s">
        <v>259</v>
      </c>
      <c r="N42" s="196">
        <v>-54</v>
      </c>
      <c r="O42" s="183">
        <v>-50</v>
      </c>
      <c r="P42" s="183">
        <v>-50</v>
      </c>
      <c r="Q42" s="183">
        <v>-47</v>
      </c>
      <c r="R42" s="183">
        <v>-45</v>
      </c>
      <c r="S42" s="183">
        <v>-46</v>
      </c>
      <c r="T42" s="183">
        <v>-45</v>
      </c>
      <c r="U42" s="183">
        <v>-46</v>
      </c>
      <c r="V42" s="183">
        <v>-48</v>
      </c>
      <c r="W42" s="184">
        <v>-45</v>
      </c>
      <c r="X42" s="217"/>
      <c r="Y42" s="197" t="s">
        <v>259</v>
      </c>
      <c r="Z42" s="230">
        <v>-59</v>
      </c>
      <c r="AA42" s="231">
        <v>-55</v>
      </c>
      <c r="AB42" s="231">
        <v>-55</v>
      </c>
      <c r="AC42" s="231">
        <v>-51</v>
      </c>
      <c r="AD42" s="231">
        <v>-48</v>
      </c>
      <c r="AE42" s="231">
        <v>-49</v>
      </c>
      <c r="AF42" s="231">
        <v>-47</v>
      </c>
      <c r="AG42" s="231">
        <v>-49</v>
      </c>
      <c r="AH42" s="231">
        <v>-51</v>
      </c>
      <c r="AI42" s="232">
        <v>-48</v>
      </c>
      <c r="AJ42" s="217"/>
      <c r="AK42" s="197" t="s">
        <v>259</v>
      </c>
      <c r="AL42" s="198">
        <v>-64</v>
      </c>
      <c r="AM42" s="199">
        <v>-60</v>
      </c>
      <c r="AN42" s="199">
        <v>-59</v>
      </c>
      <c r="AO42" s="199">
        <v>-55</v>
      </c>
      <c r="AP42" s="199">
        <v>-53</v>
      </c>
      <c r="AQ42" s="199">
        <v>-54</v>
      </c>
      <c r="AR42" s="199">
        <v>-51</v>
      </c>
      <c r="AS42" s="199">
        <v>-52</v>
      </c>
      <c r="AT42" s="199">
        <v>-54</v>
      </c>
      <c r="AU42" s="200">
        <v>-51</v>
      </c>
      <c r="AW42" s="197" t="s">
        <v>259</v>
      </c>
      <c r="AX42" s="201">
        <f t="shared" si="7"/>
        <v>-69</v>
      </c>
      <c r="AY42" s="202">
        <f t="shared" si="6"/>
        <v>-65</v>
      </c>
      <c r="AZ42" s="202">
        <f t="shared" si="6"/>
        <v>-64</v>
      </c>
      <c r="BA42" s="202">
        <f t="shared" si="6"/>
        <v>-60</v>
      </c>
      <c r="BB42" s="202">
        <f t="shared" si="6"/>
        <v>-58</v>
      </c>
      <c r="BC42" s="202">
        <f t="shared" si="6"/>
        <v>-59</v>
      </c>
      <c r="BD42" s="202">
        <f t="shared" si="6"/>
        <v>-56</v>
      </c>
      <c r="BE42" s="202">
        <f t="shared" si="6"/>
        <v>-57</v>
      </c>
      <c r="BF42" s="202">
        <f t="shared" si="6"/>
        <v>-59</v>
      </c>
      <c r="BG42" s="203">
        <f t="shared" si="6"/>
        <v>-56</v>
      </c>
    </row>
    <row r="43" spans="1:59" ht="15.75" thickBot="1" x14ac:dyDescent="0.3">
      <c r="A43" s="204" t="s">
        <v>266</v>
      </c>
      <c r="B43" s="207">
        <v>-52</v>
      </c>
      <c r="C43" s="205">
        <v>-53</v>
      </c>
      <c r="D43" s="205">
        <v>-51</v>
      </c>
      <c r="E43" s="205">
        <v>-48</v>
      </c>
      <c r="F43" s="205">
        <v>-45</v>
      </c>
      <c r="G43" s="205">
        <v>-44</v>
      </c>
      <c r="H43" s="205">
        <v>-44</v>
      </c>
      <c r="I43" s="205">
        <v>-42</v>
      </c>
      <c r="J43" s="205">
        <v>-40</v>
      </c>
      <c r="K43" s="206">
        <v>-42</v>
      </c>
      <c r="L43" s="217"/>
      <c r="M43" s="204" t="s">
        <v>266</v>
      </c>
      <c r="N43" s="207">
        <v>-56</v>
      </c>
      <c r="O43" s="205">
        <v>-55</v>
      </c>
      <c r="P43" s="205">
        <v>-53</v>
      </c>
      <c r="Q43" s="205">
        <v>-50</v>
      </c>
      <c r="R43" s="205">
        <v>-47</v>
      </c>
      <c r="S43" s="205">
        <v>-46</v>
      </c>
      <c r="T43" s="205">
        <v>-46</v>
      </c>
      <c r="U43" s="205">
        <v>-43</v>
      </c>
      <c r="V43" s="205">
        <v>-41</v>
      </c>
      <c r="W43" s="206">
        <v>-43</v>
      </c>
      <c r="X43" s="217"/>
      <c r="Y43" s="208" t="s">
        <v>266</v>
      </c>
      <c r="Z43" s="233">
        <v>-61</v>
      </c>
      <c r="AA43" s="234">
        <v>-60</v>
      </c>
      <c r="AB43" s="234">
        <v>-58</v>
      </c>
      <c r="AC43" s="234">
        <v>-54</v>
      </c>
      <c r="AD43" s="234">
        <v>-50</v>
      </c>
      <c r="AE43" s="234">
        <v>-49</v>
      </c>
      <c r="AF43" s="234">
        <v>-48</v>
      </c>
      <c r="AG43" s="234">
        <v>-46</v>
      </c>
      <c r="AH43" s="234">
        <v>-44</v>
      </c>
      <c r="AI43" s="235">
        <v>-46</v>
      </c>
      <c r="AJ43" s="217"/>
      <c r="AK43" s="208" t="s">
        <v>266</v>
      </c>
      <c r="AL43" s="209">
        <v>-66</v>
      </c>
      <c r="AM43" s="210">
        <v>-65</v>
      </c>
      <c r="AN43" s="210">
        <v>-62</v>
      </c>
      <c r="AO43" s="210">
        <v>-58</v>
      </c>
      <c r="AP43" s="210">
        <v>-55</v>
      </c>
      <c r="AQ43" s="210">
        <v>-54</v>
      </c>
      <c r="AR43" s="210">
        <v>-52</v>
      </c>
      <c r="AS43" s="210">
        <v>-49</v>
      </c>
      <c r="AT43" s="210">
        <v>-47</v>
      </c>
      <c r="AU43" s="211">
        <v>-49</v>
      </c>
      <c r="AW43" s="208" t="s">
        <v>266</v>
      </c>
      <c r="AX43" s="212">
        <f t="shared" si="7"/>
        <v>-71</v>
      </c>
      <c r="AY43" s="213">
        <f t="shared" si="6"/>
        <v>-70</v>
      </c>
      <c r="AZ43" s="213">
        <f t="shared" si="6"/>
        <v>-67</v>
      </c>
      <c r="BA43" s="213">
        <f t="shared" si="6"/>
        <v>-63</v>
      </c>
      <c r="BB43" s="213">
        <f t="shared" si="6"/>
        <v>-60</v>
      </c>
      <c r="BC43" s="213">
        <f t="shared" si="6"/>
        <v>-59</v>
      </c>
      <c r="BD43" s="213">
        <f t="shared" si="6"/>
        <v>-57</v>
      </c>
      <c r="BE43" s="213">
        <f t="shared" si="6"/>
        <v>-54</v>
      </c>
      <c r="BF43" s="213">
        <f t="shared" si="6"/>
        <v>-52</v>
      </c>
      <c r="BG43" s="214">
        <f t="shared" si="6"/>
        <v>-54</v>
      </c>
    </row>
  </sheetData>
  <sheetProtection algorithmName="SHA-512" hashValue="9EOMecxDlK7Jja+1zRxNzX9a/iI1P4H1ru2NFXy95HZd0ypTHvhk23TCfP/liMwzmq2+k+qTRoOT3hRy8XHcjw==" saltValue="PyOLe+XhY4gKaFuwUlGV+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1"/>
  <dimension ref="A1:BG43"/>
  <sheetViews>
    <sheetView topLeftCell="AT16" workbookViewId="0">
      <selection activeCell="BG29" sqref="BG29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796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-17</v>
      </c>
      <c r="C4" s="183">
        <v>-11</v>
      </c>
      <c r="D4" s="183">
        <v>-9</v>
      </c>
      <c r="E4" s="183">
        <v>-10</v>
      </c>
      <c r="F4" s="183">
        <v>-14</v>
      </c>
      <c r="G4" s="183">
        <v>-17</v>
      </c>
      <c r="H4" s="183">
        <v>-16</v>
      </c>
      <c r="I4" s="183">
        <v>-30</v>
      </c>
      <c r="J4" s="183">
        <v>-24</v>
      </c>
      <c r="K4" s="184">
        <v>-22</v>
      </c>
      <c r="L4" s="217"/>
      <c r="M4" s="182" t="s">
        <v>187</v>
      </c>
      <c r="N4" s="185">
        <v>-25</v>
      </c>
      <c r="O4" s="186">
        <v>-17</v>
      </c>
      <c r="P4" s="186">
        <v>-14</v>
      </c>
      <c r="Q4" s="186">
        <v>-14</v>
      </c>
      <c r="R4" s="186">
        <v>-17</v>
      </c>
      <c r="S4" s="186">
        <v>-20</v>
      </c>
      <c r="T4" s="186">
        <v>-19</v>
      </c>
      <c r="U4" s="186">
        <v>-32</v>
      </c>
      <c r="V4" s="186">
        <v>-26</v>
      </c>
      <c r="W4" s="187">
        <v>-24</v>
      </c>
      <c r="X4" s="217"/>
      <c r="Y4" s="188" t="s">
        <v>187</v>
      </c>
      <c r="Z4" s="189">
        <v>-30</v>
      </c>
      <c r="AA4" s="190">
        <v>-21</v>
      </c>
      <c r="AB4" s="190">
        <v>-19</v>
      </c>
      <c r="AC4" s="190">
        <v>-20</v>
      </c>
      <c r="AD4" s="190">
        <v>-23</v>
      </c>
      <c r="AE4" s="190">
        <v>-25</v>
      </c>
      <c r="AF4" s="190">
        <v>-23</v>
      </c>
      <c r="AG4" s="190">
        <v>-36</v>
      </c>
      <c r="AH4" s="190">
        <v>-30</v>
      </c>
      <c r="AI4" s="191">
        <v>-28</v>
      </c>
      <c r="AJ4" s="217"/>
      <c r="AK4" s="188" t="s">
        <v>187</v>
      </c>
      <c r="AL4" s="189">
        <v>-35</v>
      </c>
      <c r="AM4" s="190">
        <v>-26</v>
      </c>
      <c r="AN4" s="190">
        <v>-24</v>
      </c>
      <c r="AO4" s="190">
        <v>-25</v>
      </c>
      <c r="AP4" s="190">
        <v>-28</v>
      </c>
      <c r="AQ4" s="190">
        <v>-30</v>
      </c>
      <c r="AR4" s="190">
        <v>-28</v>
      </c>
      <c r="AS4" s="190">
        <v>-41</v>
      </c>
      <c r="AT4" s="190">
        <v>-35</v>
      </c>
      <c r="AU4" s="191">
        <v>-33</v>
      </c>
      <c r="AW4" s="188" t="s">
        <v>187</v>
      </c>
      <c r="AX4" s="192">
        <f>AL4-5</f>
        <v>-40</v>
      </c>
      <c r="AY4" s="193">
        <f t="shared" ref="AY4:BG10" si="0">AM4-5</f>
        <v>-31</v>
      </c>
      <c r="AZ4" s="193">
        <f t="shared" si="0"/>
        <v>-29</v>
      </c>
      <c r="BA4" s="193">
        <f t="shared" si="0"/>
        <v>-30</v>
      </c>
      <c r="BB4" s="193">
        <f t="shared" si="0"/>
        <v>-33</v>
      </c>
      <c r="BC4" s="193">
        <f t="shared" si="0"/>
        <v>-35</v>
      </c>
      <c r="BD4" s="193">
        <f t="shared" si="0"/>
        <v>-33</v>
      </c>
      <c r="BE4" s="193">
        <f t="shared" si="0"/>
        <v>-46</v>
      </c>
      <c r="BF4" s="193">
        <f t="shared" si="0"/>
        <v>-40</v>
      </c>
      <c r="BG4" s="194">
        <f t="shared" si="0"/>
        <v>-38</v>
      </c>
    </row>
    <row r="5" spans="1:59" ht="14.45" x14ac:dyDescent="0.3">
      <c r="A5" s="195" t="s">
        <v>214</v>
      </c>
      <c r="B5" s="183">
        <v>-13</v>
      </c>
      <c r="C5" s="183">
        <v>-9</v>
      </c>
      <c r="D5" s="183">
        <v>-9</v>
      </c>
      <c r="E5" s="183">
        <v>-13</v>
      </c>
      <c r="F5" s="183">
        <v>-15</v>
      </c>
      <c r="G5" s="183">
        <v>-22</v>
      </c>
      <c r="H5" s="183">
        <v>-20</v>
      </c>
      <c r="I5" s="183">
        <v>-27</v>
      </c>
      <c r="J5" s="183">
        <v>-22</v>
      </c>
      <c r="K5" s="184">
        <v>-23</v>
      </c>
      <c r="L5" s="217"/>
      <c r="M5" s="195" t="s">
        <v>214</v>
      </c>
      <c r="N5" s="196">
        <v>-21</v>
      </c>
      <c r="O5" s="183">
        <v>-15</v>
      </c>
      <c r="P5" s="183">
        <v>-14</v>
      </c>
      <c r="Q5" s="183">
        <v>-17</v>
      </c>
      <c r="R5" s="183">
        <v>-18</v>
      </c>
      <c r="S5" s="183">
        <v>-25</v>
      </c>
      <c r="T5" s="183">
        <v>-23</v>
      </c>
      <c r="U5" s="183">
        <v>-29</v>
      </c>
      <c r="V5" s="183">
        <v>-24</v>
      </c>
      <c r="W5" s="184">
        <v>-25</v>
      </c>
      <c r="X5" s="217"/>
      <c r="Y5" s="197" t="s">
        <v>214</v>
      </c>
      <c r="Z5" s="198">
        <v>-26</v>
      </c>
      <c r="AA5" s="199">
        <v>-19</v>
      </c>
      <c r="AB5" s="199">
        <v>-19</v>
      </c>
      <c r="AC5" s="199">
        <v>-23</v>
      </c>
      <c r="AD5" s="199">
        <v>-24</v>
      </c>
      <c r="AE5" s="199">
        <v>-30</v>
      </c>
      <c r="AF5" s="199">
        <v>-27</v>
      </c>
      <c r="AG5" s="199">
        <v>-33</v>
      </c>
      <c r="AH5" s="199">
        <v>-28</v>
      </c>
      <c r="AI5" s="200">
        <v>-29</v>
      </c>
      <c r="AJ5" s="217"/>
      <c r="AK5" s="197" t="s">
        <v>214</v>
      </c>
      <c r="AL5" s="198">
        <v>-31</v>
      </c>
      <c r="AM5" s="199">
        <v>-24</v>
      </c>
      <c r="AN5" s="199">
        <v>-24</v>
      </c>
      <c r="AO5" s="199">
        <v>-28</v>
      </c>
      <c r="AP5" s="199">
        <v>-29</v>
      </c>
      <c r="AQ5" s="199">
        <v>-35</v>
      </c>
      <c r="AR5" s="199">
        <v>-32</v>
      </c>
      <c r="AS5" s="199">
        <v>-38</v>
      </c>
      <c r="AT5" s="199">
        <v>-33</v>
      </c>
      <c r="AU5" s="200">
        <v>-34</v>
      </c>
      <c r="AW5" s="197" t="s">
        <v>214</v>
      </c>
      <c r="AX5" s="201">
        <f t="shared" ref="AX5:AX10" si="1">AL5-5</f>
        <v>-36</v>
      </c>
      <c r="AY5" s="202">
        <f t="shared" si="0"/>
        <v>-29</v>
      </c>
      <c r="AZ5" s="202">
        <f t="shared" si="0"/>
        <v>-29</v>
      </c>
      <c r="BA5" s="202">
        <f t="shared" si="0"/>
        <v>-33</v>
      </c>
      <c r="BB5" s="202">
        <f t="shared" si="0"/>
        <v>-34</v>
      </c>
      <c r="BC5" s="202">
        <f t="shared" si="0"/>
        <v>-40</v>
      </c>
      <c r="BD5" s="202">
        <f t="shared" si="0"/>
        <v>-37</v>
      </c>
      <c r="BE5" s="202">
        <f t="shared" si="0"/>
        <v>-43</v>
      </c>
      <c r="BF5" s="202">
        <f t="shared" si="0"/>
        <v>-38</v>
      </c>
      <c r="BG5" s="203">
        <f t="shared" si="0"/>
        <v>-39</v>
      </c>
    </row>
    <row r="6" spans="1:59" ht="14.45" x14ac:dyDescent="0.3">
      <c r="A6" s="195" t="s">
        <v>234</v>
      </c>
      <c r="B6" s="183">
        <v>-20</v>
      </c>
      <c r="C6" s="183">
        <v>-18</v>
      </c>
      <c r="D6" s="183">
        <v>-15</v>
      </c>
      <c r="E6" s="183">
        <v>-14</v>
      </c>
      <c r="F6" s="183">
        <v>-16</v>
      </c>
      <c r="G6" s="183">
        <v>-21</v>
      </c>
      <c r="H6" s="183">
        <v>-26</v>
      </c>
      <c r="I6" s="183">
        <v>-26</v>
      </c>
      <c r="J6" s="183">
        <v>-25</v>
      </c>
      <c r="K6" s="184">
        <v>-31</v>
      </c>
      <c r="L6" s="217"/>
      <c r="M6" s="195" t="s">
        <v>234</v>
      </c>
      <c r="N6" s="196">
        <v>-28</v>
      </c>
      <c r="O6" s="183">
        <v>-24</v>
      </c>
      <c r="P6" s="183">
        <v>-20</v>
      </c>
      <c r="Q6" s="183">
        <v>-18</v>
      </c>
      <c r="R6" s="183">
        <v>-19</v>
      </c>
      <c r="S6" s="183">
        <v>-24</v>
      </c>
      <c r="T6" s="183">
        <v>-29</v>
      </c>
      <c r="U6" s="183">
        <v>-28</v>
      </c>
      <c r="V6" s="183">
        <v>-27</v>
      </c>
      <c r="W6" s="184">
        <v>-33</v>
      </c>
      <c r="X6" s="217"/>
      <c r="Y6" s="197" t="s">
        <v>234</v>
      </c>
      <c r="Z6" s="198">
        <v>-33</v>
      </c>
      <c r="AA6" s="199">
        <v>-28</v>
      </c>
      <c r="AB6" s="199">
        <v>-25</v>
      </c>
      <c r="AC6" s="199">
        <v>-24</v>
      </c>
      <c r="AD6" s="199">
        <v>-25</v>
      </c>
      <c r="AE6" s="199">
        <v>-29</v>
      </c>
      <c r="AF6" s="199">
        <v>-33</v>
      </c>
      <c r="AG6" s="199">
        <v>-32</v>
      </c>
      <c r="AH6" s="199">
        <v>-31</v>
      </c>
      <c r="AI6" s="200">
        <v>-37</v>
      </c>
      <c r="AJ6" s="217"/>
      <c r="AK6" s="197" t="s">
        <v>234</v>
      </c>
      <c r="AL6" s="198">
        <v>-38</v>
      </c>
      <c r="AM6" s="199">
        <v>-33</v>
      </c>
      <c r="AN6" s="199">
        <v>-30</v>
      </c>
      <c r="AO6" s="199">
        <v>-29</v>
      </c>
      <c r="AP6" s="199">
        <v>-30</v>
      </c>
      <c r="AQ6" s="199">
        <v>-34</v>
      </c>
      <c r="AR6" s="199">
        <v>-38</v>
      </c>
      <c r="AS6" s="199">
        <v>-37</v>
      </c>
      <c r="AT6" s="199">
        <v>-36</v>
      </c>
      <c r="AU6" s="200">
        <v>-42</v>
      </c>
      <c r="AW6" s="197" t="s">
        <v>234</v>
      </c>
      <c r="AX6" s="201">
        <f t="shared" si="1"/>
        <v>-43</v>
      </c>
      <c r="AY6" s="202">
        <f t="shared" si="0"/>
        <v>-38</v>
      </c>
      <c r="AZ6" s="202">
        <f t="shared" si="0"/>
        <v>-35</v>
      </c>
      <c r="BA6" s="202">
        <f t="shared" si="0"/>
        <v>-34</v>
      </c>
      <c r="BB6" s="202">
        <f t="shared" si="0"/>
        <v>-35</v>
      </c>
      <c r="BC6" s="202">
        <f t="shared" si="0"/>
        <v>-39</v>
      </c>
      <c r="BD6" s="202">
        <f t="shared" si="0"/>
        <v>-43</v>
      </c>
      <c r="BE6" s="202">
        <f t="shared" si="0"/>
        <v>-42</v>
      </c>
      <c r="BF6" s="202">
        <f t="shared" si="0"/>
        <v>-41</v>
      </c>
      <c r="BG6" s="203">
        <f t="shared" si="0"/>
        <v>-47</v>
      </c>
    </row>
    <row r="7" spans="1:59" ht="14.45" x14ac:dyDescent="0.3">
      <c r="A7" s="195" t="s">
        <v>243</v>
      </c>
      <c r="B7" s="183">
        <v>-20</v>
      </c>
      <c r="C7" s="183">
        <v>-18</v>
      </c>
      <c r="D7" s="183">
        <v>-17</v>
      </c>
      <c r="E7" s="183">
        <v>-15</v>
      </c>
      <c r="F7" s="183">
        <v>-17</v>
      </c>
      <c r="G7" s="183">
        <v>-22</v>
      </c>
      <c r="H7" s="183">
        <v>-25</v>
      </c>
      <c r="I7" s="183">
        <v>-23</v>
      </c>
      <c r="J7" s="183">
        <v>-25</v>
      </c>
      <c r="K7" s="184">
        <v>-27</v>
      </c>
      <c r="L7" s="217"/>
      <c r="M7" s="195" t="s">
        <v>243</v>
      </c>
      <c r="N7" s="196">
        <v>-27</v>
      </c>
      <c r="O7" s="183">
        <v>-23</v>
      </c>
      <c r="P7" s="183">
        <v>-22</v>
      </c>
      <c r="Q7" s="183">
        <v>-19</v>
      </c>
      <c r="R7" s="183">
        <v>-20</v>
      </c>
      <c r="S7" s="183">
        <v>-25</v>
      </c>
      <c r="T7" s="183">
        <v>-28</v>
      </c>
      <c r="U7" s="183">
        <v>-25</v>
      </c>
      <c r="V7" s="183">
        <v>-27</v>
      </c>
      <c r="W7" s="184">
        <v>-29</v>
      </c>
      <c r="X7" s="217"/>
      <c r="Y7" s="197" t="s">
        <v>243</v>
      </c>
      <c r="Z7" s="198">
        <v>-31</v>
      </c>
      <c r="AA7" s="199">
        <v>-27</v>
      </c>
      <c r="AB7" s="199">
        <v>-26</v>
      </c>
      <c r="AC7" s="199">
        <v>-22</v>
      </c>
      <c r="AD7" s="199">
        <v>-24</v>
      </c>
      <c r="AE7" s="199">
        <v>-28</v>
      </c>
      <c r="AF7" s="199">
        <v>-31</v>
      </c>
      <c r="AG7" s="199">
        <v>-29</v>
      </c>
      <c r="AH7" s="199">
        <v>-31</v>
      </c>
      <c r="AI7" s="200">
        <v>-33</v>
      </c>
      <c r="AJ7" s="217"/>
      <c r="AK7" s="197" t="s">
        <v>243</v>
      </c>
      <c r="AL7" s="198">
        <v>-36</v>
      </c>
      <c r="AM7" s="199">
        <v>-32</v>
      </c>
      <c r="AN7" s="199">
        <v>-31</v>
      </c>
      <c r="AO7" s="199">
        <v>-27</v>
      </c>
      <c r="AP7" s="199">
        <v>-29</v>
      </c>
      <c r="AQ7" s="199">
        <v>-33</v>
      </c>
      <c r="AR7" s="199">
        <v>-36</v>
      </c>
      <c r="AS7" s="199">
        <v>-34</v>
      </c>
      <c r="AT7" s="199">
        <v>-36</v>
      </c>
      <c r="AU7" s="200">
        <v>-38</v>
      </c>
      <c r="AW7" s="197" t="s">
        <v>243</v>
      </c>
      <c r="AX7" s="201">
        <f t="shared" si="1"/>
        <v>-41</v>
      </c>
      <c r="AY7" s="202">
        <f t="shared" si="0"/>
        <v>-37</v>
      </c>
      <c r="AZ7" s="202">
        <f t="shared" si="0"/>
        <v>-36</v>
      </c>
      <c r="BA7" s="202">
        <f t="shared" si="0"/>
        <v>-32</v>
      </c>
      <c r="BB7" s="202">
        <f t="shared" si="0"/>
        <v>-34</v>
      </c>
      <c r="BC7" s="202">
        <f t="shared" si="0"/>
        <v>-38</v>
      </c>
      <c r="BD7" s="202">
        <f t="shared" si="0"/>
        <v>-41</v>
      </c>
      <c r="BE7" s="202">
        <f t="shared" si="0"/>
        <v>-39</v>
      </c>
      <c r="BF7" s="202">
        <f t="shared" si="0"/>
        <v>-41</v>
      </c>
      <c r="BG7" s="203">
        <f t="shared" si="0"/>
        <v>-43</v>
      </c>
    </row>
    <row r="8" spans="1:59" ht="14.45" x14ac:dyDescent="0.3">
      <c r="A8" s="195" t="s">
        <v>251</v>
      </c>
      <c r="B8" s="183">
        <v>-16</v>
      </c>
      <c r="C8" s="183">
        <v>-21</v>
      </c>
      <c r="D8" s="183">
        <v>-20</v>
      </c>
      <c r="E8" s="183">
        <v>-18</v>
      </c>
      <c r="F8" s="183">
        <v>-15</v>
      </c>
      <c r="G8" s="183">
        <v>-20</v>
      </c>
      <c r="H8" s="183">
        <v>-22</v>
      </c>
      <c r="I8" s="183">
        <v>-23</v>
      </c>
      <c r="J8" s="183">
        <v>-23</v>
      </c>
      <c r="K8" s="184">
        <v>-27</v>
      </c>
      <c r="L8" s="217"/>
      <c r="M8" s="195" t="s">
        <v>251</v>
      </c>
      <c r="N8" s="196">
        <v>-23</v>
      </c>
      <c r="O8" s="183">
        <v>-26</v>
      </c>
      <c r="P8" s="183">
        <v>-25</v>
      </c>
      <c r="Q8" s="183">
        <v>-22</v>
      </c>
      <c r="R8" s="183">
        <v>-18</v>
      </c>
      <c r="S8" s="183">
        <v>-23</v>
      </c>
      <c r="T8" s="183">
        <v>-25</v>
      </c>
      <c r="U8" s="183">
        <v>-25</v>
      </c>
      <c r="V8" s="183">
        <v>-25</v>
      </c>
      <c r="W8" s="184">
        <v>-29</v>
      </c>
      <c r="X8" s="217"/>
      <c r="Y8" s="197" t="s">
        <v>251</v>
      </c>
      <c r="Z8" s="198">
        <v>-27</v>
      </c>
      <c r="AA8" s="199">
        <v>-30</v>
      </c>
      <c r="AB8" s="199">
        <v>-29</v>
      </c>
      <c r="AC8" s="199">
        <v>-25</v>
      </c>
      <c r="AD8" s="199">
        <v>-22</v>
      </c>
      <c r="AE8" s="199">
        <v>-26</v>
      </c>
      <c r="AF8" s="199">
        <v>-28</v>
      </c>
      <c r="AG8" s="199">
        <v>-29</v>
      </c>
      <c r="AH8" s="199">
        <v>-29</v>
      </c>
      <c r="AI8" s="200">
        <v>-33</v>
      </c>
      <c r="AJ8" s="217"/>
      <c r="AK8" s="197" t="s">
        <v>251</v>
      </c>
      <c r="AL8" s="198">
        <v>-32</v>
      </c>
      <c r="AM8" s="199">
        <v>-35</v>
      </c>
      <c r="AN8" s="199">
        <v>-34</v>
      </c>
      <c r="AO8" s="199">
        <v>-30</v>
      </c>
      <c r="AP8" s="199">
        <v>-27</v>
      </c>
      <c r="AQ8" s="199">
        <v>-31</v>
      </c>
      <c r="AR8" s="199">
        <v>-33</v>
      </c>
      <c r="AS8" s="199">
        <v>-34</v>
      </c>
      <c r="AT8" s="199">
        <v>-34</v>
      </c>
      <c r="AU8" s="200">
        <v>-38</v>
      </c>
      <c r="AW8" s="197" t="s">
        <v>251</v>
      </c>
      <c r="AX8" s="201">
        <f t="shared" si="1"/>
        <v>-37</v>
      </c>
      <c r="AY8" s="202">
        <f t="shared" si="0"/>
        <v>-40</v>
      </c>
      <c r="AZ8" s="202">
        <f t="shared" si="0"/>
        <v>-39</v>
      </c>
      <c r="BA8" s="202">
        <f t="shared" si="0"/>
        <v>-35</v>
      </c>
      <c r="BB8" s="202">
        <f t="shared" si="0"/>
        <v>-32</v>
      </c>
      <c r="BC8" s="202">
        <f t="shared" si="0"/>
        <v>-36</v>
      </c>
      <c r="BD8" s="202">
        <f t="shared" si="0"/>
        <v>-38</v>
      </c>
      <c r="BE8" s="202">
        <f t="shared" si="0"/>
        <v>-39</v>
      </c>
      <c r="BF8" s="202">
        <f t="shared" si="0"/>
        <v>-39</v>
      </c>
      <c r="BG8" s="203">
        <f t="shared" si="0"/>
        <v>-43</v>
      </c>
    </row>
    <row r="9" spans="1:59" ht="14.45" x14ac:dyDescent="0.3">
      <c r="A9" s="195" t="s">
        <v>259</v>
      </c>
      <c r="B9" s="183">
        <v>-23</v>
      </c>
      <c r="C9" s="183">
        <v>-21</v>
      </c>
      <c r="D9" s="183">
        <v>-21</v>
      </c>
      <c r="E9" s="183">
        <v>-20</v>
      </c>
      <c r="F9" s="183">
        <v>-18</v>
      </c>
      <c r="G9" s="183">
        <v>-21</v>
      </c>
      <c r="H9" s="183">
        <v>-22</v>
      </c>
      <c r="I9" s="183">
        <v>-23</v>
      </c>
      <c r="J9" s="183">
        <v>-23</v>
      </c>
      <c r="K9" s="184">
        <v>-28</v>
      </c>
      <c r="L9" s="217"/>
      <c r="M9" s="195" t="s">
        <v>259</v>
      </c>
      <c r="N9" s="196">
        <v>-29</v>
      </c>
      <c r="O9" s="183">
        <v>-25</v>
      </c>
      <c r="P9" s="183">
        <v>-25</v>
      </c>
      <c r="Q9" s="183">
        <v>-23</v>
      </c>
      <c r="R9" s="183">
        <v>-20</v>
      </c>
      <c r="S9" s="183">
        <v>-23</v>
      </c>
      <c r="T9" s="183">
        <v>-24</v>
      </c>
      <c r="U9" s="183">
        <v>-25</v>
      </c>
      <c r="V9" s="183">
        <v>-25</v>
      </c>
      <c r="W9" s="184">
        <v>-30</v>
      </c>
      <c r="X9" s="217"/>
      <c r="Y9" s="197" t="s">
        <v>259</v>
      </c>
      <c r="Z9" s="198">
        <v>-33</v>
      </c>
      <c r="AA9" s="199">
        <v>-29</v>
      </c>
      <c r="AB9" s="199">
        <v>-28</v>
      </c>
      <c r="AC9" s="199">
        <v>-26</v>
      </c>
      <c r="AD9" s="199">
        <v>-24</v>
      </c>
      <c r="AE9" s="199">
        <v>-26</v>
      </c>
      <c r="AF9" s="199">
        <v>-27</v>
      </c>
      <c r="AG9" s="199">
        <v>-28</v>
      </c>
      <c r="AH9" s="199">
        <v>-28</v>
      </c>
      <c r="AI9" s="200">
        <v>-33</v>
      </c>
      <c r="AJ9" s="217"/>
      <c r="AK9" s="197" t="s">
        <v>259</v>
      </c>
      <c r="AL9" s="198">
        <v>-38</v>
      </c>
      <c r="AM9" s="199">
        <v>-34</v>
      </c>
      <c r="AN9" s="199">
        <v>-33</v>
      </c>
      <c r="AO9" s="199">
        <v>-31</v>
      </c>
      <c r="AP9" s="199">
        <v>-29</v>
      </c>
      <c r="AQ9" s="199">
        <v>-31</v>
      </c>
      <c r="AR9" s="199">
        <v>-32</v>
      </c>
      <c r="AS9" s="199">
        <v>-33</v>
      </c>
      <c r="AT9" s="199">
        <v>-33</v>
      </c>
      <c r="AU9" s="200">
        <v>-38</v>
      </c>
      <c r="AW9" s="197" t="s">
        <v>259</v>
      </c>
      <c r="AX9" s="201">
        <f t="shared" si="1"/>
        <v>-43</v>
      </c>
      <c r="AY9" s="202">
        <f t="shared" si="0"/>
        <v>-39</v>
      </c>
      <c r="AZ9" s="202">
        <f t="shared" si="0"/>
        <v>-38</v>
      </c>
      <c r="BA9" s="202">
        <f t="shared" si="0"/>
        <v>-36</v>
      </c>
      <c r="BB9" s="202">
        <f t="shared" si="0"/>
        <v>-34</v>
      </c>
      <c r="BC9" s="202">
        <f t="shared" si="0"/>
        <v>-36</v>
      </c>
      <c r="BD9" s="202">
        <f t="shared" si="0"/>
        <v>-37</v>
      </c>
      <c r="BE9" s="202">
        <f t="shared" si="0"/>
        <v>-38</v>
      </c>
      <c r="BF9" s="202">
        <f t="shared" si="0"/>
        <v>-38</v>
      </c>
      <c r="BG9" s="203">
        <f t="shared" si="0"/>
        <v>-43</v>
      </c>
    </row>
    <row r="10" spans="1:59" thickBot="1" x14ac:dyDescent="0.35">
      <c r="A10" s="204" t="s">
        <v>266</v>
      </c>
      <c r="B10" s="205">
        <v>-29</v>
      </c>
      <c r="C10" s="205">
        <v>-29</v>
      </c>
      <c r="D10" s="205">
        <v>-27</v>
      </c>
      <c r="E10" s="205">
        <v>-25</v>
      </c>
      <c r="F10" s="205">
        <v>-22</v>
      </c>
      <c r="G10" s="205">
        <v>-22</v>
      </c>
      <c r="H10" s="205">
        <v>-22</v>
      </c>
      <c r="I10" s="205">
        <v>-23</v>
      </c>
      <c r="J10" s="205">
        <v>-22</v>
      </c>
      <c r="K10" s="206">
        <v>-30</v>
      </c>
      <c r="L10" s="217"/>
      <c r="M10" s="204" t="s">
        <v>266</v>
      </c>
      <c r="N10" s="207">
        <v>-35</v>
      </c>
      <c r="O10" s="205">
        <v>-33</v>
      </c>
      <c r="P10" s="205">
        <v>-31</v>
      </c>
      <c r="Q10" s="205">
        <v>-28</v>
      </c>
      <c r="R10" s="205">
        <v>-24</v>
      </c>
      <c r="S10" s="205">
        <v>-24</v>
      </c>
      <c r="T10" s="205">
        <v>-24</v>
      </c>
      <c r="U10" s="205">
        <v>-25</v>
      </c>
      <c r="V10" s="205">
        <v>-24</v>
      </c>
      <c r="W10" s="206">
        <v>-32</v>
      </c>
      <c r="X10" s="217"/>
      <c r="Y10" s="208" t="s">
        <v>266</v>
      </c>
      <c r="Z10" s="209">
        <v>-39</v>
      </c>
      <c r="AA10" s="210">
        <v>-37</v>
      </c>
      <c r="AB10" s="210">
        <v>-34</v>
      </c>
      <c r="AC10" s="210">
        <v>-31</v>
      </c>
      <c r="AD10" s="210">
        <v>-28</v>
      </c>
      <c r="AE10" s="210">
        <v>-27</v>
      </c>
      <c r="AF10" s="210">
        <v>-27</v>
      </c>
      <c r="AG10" s="210">
        <v>-28</v>
      </c>
      <c r="AH10" s="210">
        <v>-27</v>
      </c>
      <c r="AI10" s="211">
        <v>-35</v>
      </c>
      <c r="AJ10" s="217"/>
      <c r="AK10" s="208" t="s">
        <v>266</v>
      </c>
      <c r="AL10" s="209">
        <v>-44</v>
      </c>
      <c r="AM10" s="210">
        <v>-42</v>
      </c>
      <c r="AN10" s="210">
        <v>-39</v>
      </c>
      <c r="AO10" s="210">
        <v>-36</v>
      </c>
      <c r="AP10" s="210">
        <v>-33</v>
      </c>
      <c r="AQ10" s="210">
        <v>-32</v>
      </c>
      <c r="AR10" s="210">
        <v>-32</v>
      </c>
      <c r="AS10" s="210">
        <v>-33</v>
      </c>
      <c r="AT10" s="210">
        <v>-32</v>
      </c>
      <c r="AU10" s="211">
        <v>-40</v>
      </c>
      <c r="AW10" s="208" t="s">
        <v>266</v>
      </c>
      <c r="AX10" s="212">
        <f t="shared" si="1"/>
        <v>-49</v>
      </c>
      <c r="AY10" s="213">
        <f t="shared" si="0"/>
        <v>-47</v>
      </c>
      <c r="AZ10" s="213">
        <f t="shared" si="0"/>
        <v>-44</v>
      </c>
      <c r="BA10" s="213">
        <f t="shared" si="0"/>
        <v>-41</v>
      </c>
      <c r="BB10" s="213">
        <f t="shared" si="0"/>
        <v>-38</v>
      </c>
      <c r="BC10" s="213">
        <f t="shared" si="0"/>
        <v>-37</v>
      </c>
      <c r="BD10" s="213">
        <f t="shared" si="0"/>
        <v>-37</v>
      </c>
      <c r="BE10" s="213">
        <f t="shared" si="0"/>
        <v>-38</v>
      </c>
      <c r="BF10" s="213">
        <f t="shared" si="0"/>
        <v>-37</v>
      </c>
      <c r="BG10" s="214">
        <f t="shared" si="0"/>
        <v>-45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-23</v>
      </c>
      <c r="C15" s="186">
        <v>-17</v>
      </c>
      <c r="D15" s="186">
        <v>-15</v>
      </c>
      <c r="E15" s="186">
        <v>-15</v>
      </c>
      <c r="F15" s="186">
        <v>-19</v>
      </c>
      <c r="G15" s="186">
        <v>-22</v>
      </c>
      <c r="H15" s="186">
        <v>-20</v>
      </c>
      <c r="I15" s="186">
        <v>-33</v>
      </c>
      <c r="J15" s="186">
        <v>-27</v>
      </c>
      <c r="K15" s="187">
        <v>-25</v>
      </c>
      <c r="L15" s="217"/>
      <c r="M15" s="182" t="s">
        <v>187</v>
      </c>
      <c r="N15" s="185">
        <v>-31</v>
      </c>
      <c r="O15" s="186">
        <v>-23</v>
      </c>
      <c r="P15" s="186">
        <v>-20</v>
      </c>
      <c r="Q15" s="186">
        <v>-19</v>
      </c>
      <c r="R15" s="186">
        <v>-22</v>
      </c>
      <c r="S15" s="186">
        <v>-25</v>
      </c>
      <c r="T15" s="186">
        <v>-23</v>
      </c>
      <c r="U15" s="186">
        <v>-35</v>
      </c>
      <c r="V15" s="186">
        <v>-29</v>
      </c>
      <c r="W15" s="187">
        <v>-27</v>
      </c>
      <c r="X15" s="217"/>
      <c r="Y15" s="182" t="s">
        <v>187</v>
      </c>
      <c r="Z15" s="218">
        <v>-36</v>
      </c>
      <c r="AA15" s="219">
        <v>-27</v>
      </c>
      <c r="AB15" s="219">
        <v>-25</v>
      </c>
      <c r="AC15" s="219">
        <v>-25</v>
      </c>
      <c r="AD15" s="219">
        <v>-28</v>
      </c>
      <c r="AE15" s="219">
        <v>-30</v>
      </c>
      <c r="AF15" s="219">
        <v>-27</v>
      </c>
      <c r="AG15" s="219">
        <v>-39</v>
      </c>
      <c r="AH15" s="219">
        <v>-33</v>
      </c>
      <c r="AI15" s="220">
        <v>-31</v>
      </c>
      <c r="AJ15" s="217"/>
      <c r="AK15" s="188" t="s">
        <v>187</v>
      </c>
      <c r="AL15" s="189">
        <v>-41</v>
      </c>
      <c r="AM15" s="190">
        <v>-32</v>
      </c>
      <c r="AN15" s="190">
        <v>-30</v>
      </c>
      <c r="AO15" s="190">
        <v>-30</v>
      </c>
      <c r="AP15" s="190">
        <v>-33</v>
      </c>
      <c r="AQ15" s="190">
        <v>-35</v>
      </c>
      <c r="AR15" s="190">
        <v>-32</v>
      </c>
      <c r="AS15" s="190">
        <v>-44</v>
      </c>
      <c r="AT15" s="190">
        <v>-38</v>
      </c>
      <c r="AU15" s="191">
        <v>-36</v>
      </c>
      <c r="AW15" s="188" t="s">
        <v>187</v>
      </c>
      <c r="AX15" s="192">
        <f>AL15-5</f>
        <v>-46</v>
      </c>
      <c r="AY15" s="193">
        <f t="shared" ref="AY15:BG21" si="2">AM15-5</f>
        <v>-37</v>
      </c>
      <c r="AZ15" s="193">
        <f t="shared" si="2"/>
        <v>-35</v>
      </c>
      <c r="BA15" s="193">
        <f t="shared" si="2"/>
        <v>-35</v>
      </c>
      <c r="BB15" s="193">
        <f t="shared" si="2"/>
        <v>-38</v>
      </c>
      <c r="BC15" s="193">
        <f t="shared" si="2"/>
        <v>-40</v>
      </c>
      <c r="BD15" s="193">
        <f t="shared" si="2"/>
        <v>-37</v>
      </c>
      <c r="BE15" s="193">
        <f t="shared" si="2"/>
        <v>-49</v>
      </c>
      <c r="BF15" s="193">
        <f t="shared" si="2"/>
        <v>-43</v>
      </c>
      <c r="BG15" s="194">
        <f t="shared" si="2"/>
        <v>-41</v>
      </c>
    </row>
    <row r="16" spans="1:59" ht="14.45" x14ac:dyDescent="0.3">
      <c r="A16" s="195" t="s">
        <v>214</v>
      </c>
      <c r="B16" s="196">
        <v>-19</v>
      </c>
      <c r="C16" s="183">
        <v>-15</v>
      </c>
      <c r="D16" s="183">
        <v>-15</v>
      </c>
      <c r="E16" s="183">
        <v>-18</v>
      </c>
      <c r="F16" s="183">
        <v>-20</v>
      </c>
      <c r="G16" s="183">
        <v>-27</v>
      </c>
      <c r="H16" s="183">
        <v>-24</v>
      </c>
      <c r="I16" s="183">
        <v>-30</v>
      </c>
      <c r="J16" s="183">
        <v>-25</v>
      </c>
      <c r="K16" s="184">
        <v>-26</v>
      </c>
      <c r="L16" s="217"/>
      <c r="M16" s="195" t="s">
        <v>214</v>
      </c>
      <c r="N16" s="196">
        <v>-27</v>
      </c>
      <c r="O16" s="183">
        <v>-21</v>
      </c>
      <c r="P16" s="183">
        <v>-20</v>
      </c>
      <c r="Q16" s="183">
        <v>-22</v>
      </c>
      <c r="R16" s="183">
        <v>-23</v>
      </c>
      <c r="S16" s="183">
        <v>-30</v>
      </c>
      <c r="T16" s="183">
        <v>-27</v>
      </c>
      <c r="U16" s="183">
        <v>-32</v>
      </c>
      <c r="V16" s="183">
        <v>-27</v>
      </c>
      <c r="W16" s="184">
        <v>-28</v>
      </c>
      <c r="X16" s="217"/>
      <c r="Y16" s="195" t="s">
        <v>214</v>
      </c>
      <c r="Z16" s="221">
        <v>-32</v>
      </c>
      <c r="AA16" s="222">
        <v>-25</v>
      </c>
      <c r="AB16" s="222">
        <v>-25</v>
      </c>
      <c r="AC16" s="222">
        <v>-28</v>
      </c>
      <c r="AD16" s="222">
        <v>-29</v>
      </c>
      <c r="AE16" s="222">
        <v>-35</v>
      </c>
      <c r="AF16" s="222">
        <v>-31</v>
      </c>
      <c r="AG16" s="222">
        <v>-36</v>
      </c>
      <c r="AH16" s="222">
        <v>-31</v>
      </c>
      <c r="AI16" s="223">
        <v>-32</v>
      </c>
      <c r="AJ16" s="217"/>
      <c r="AK16" s="197" t="s">
        <v>214</v>
      </c>
      <c r="AL16" s="198">
        <v>-37</v>
      </c>
      <c r="AM16" s="199">
        <v>-30</v>
      </c>
      <c r="AN16" s="199">
        <v>-30</v>
      </c>
      <c r="AO16" s="199">
        <v>-33</v>
      </c>
      <c r="AP16" s="199">
        <v>-34</v>
      </c>
      <c r="AQ16" s="199">
        <v>-40</v>
      </c>
      <c r="AR16" s="199">
        <v>-36</v>
      </c>
      <c r="AS16" s="199">
        <v>-41</v>
      </c>
      <c r="AT16" s="199">
        <v>-36</v>
      </c>
      <c r="AU16" s="200">
        <v>-37</v>
      </c>
      <c r="AW16" s="197" t="s">
        <v>214</v>
      </c>
      <c r="AX16" s="201">
        <f t="shared" ref="AX16:AX21" si="3">AL16-5</f>
        <v>-42</v>
      </c>
      <c r="AY16" s="202">
        <f t="shared" si="2"/>
        <v>-35</v>
      </c>
      <c r="AZ16" s="202">
        <f t="shared" si="2"/>
        <v>-35</v>
      </c>
      <c r="BA16" s="202">
        <f t="shared" si="2"/>
        <v>-38</v>
      </c>
      <c r="BB16" s="202">
        <f t="shared" si="2"/>
        <v>-39</v>
      </c>
      <c r="BC16" s="202">
        <f t="shared" si="2"/>
        <v>-45</v>
      </c>
      <c r="BD16" s="202">
        <f t="shared" si="2"/>
        <v>-41</v>
      </c>
      <c r="BE16" s="202">
        <f t="shared" si="2"/>
        <v>-46</v>
      </c>
      <c r="BF16" s="202">
        <f t="shared" si="2"/>
        <v>-41</v>
      </c>
      <c r="BG16" s="203">
        <f t="shared" si="2"/>
        <v>-42</v>
      </c>
    </row>
    <row r="17" spans="1:59" ht="14.45" x14ac:dyDescent="0.3">
      <c r="A17" s="195" t="s">
        <v>234</v>
      </c>
      <c r="B17" s="196">
        <v>-26</v>
      </c>
      <c r="C17" s="183">
        <v>-24</v>
      </c>
      <c r="D17" s="183">
        <v>-21</v>
      </c>
      <c r="E17" s="183">
        <v>-19</v>
      </c>
      <c r="F17" s="183">
        <v>-21</v>
      </c>
      <c r="G17" s="183">
        <v>-26</v>
      </c>
      <c r="H17" s="183">
        <v>-30</v>
      </c>
      <c r="I17" s="183">
        <v>-29</v>
      </c>
      <c r="J17" s="183">
        <v>-28</v>
      </c>
      <c r="K17" s="184">
        <v>-34</v>
      </c>
      <c r="L17" s="217"/>
      <c r="M17" s="195" t="s">
        <v>234</v>
      </c>
      <c r="N17" s="196">
        <v>-34</v>
      </c>
      <c r="O17" s="183">
        <v>-30</v>
      </c>
      <c r="P17" s="183">
        <v>-26</v>
      </c>
      <c r="Q17" s="183">
        <v>-23</v>
      </c>
      <c r="R17" s="183">
        <v>-24</v>
      </c>
      <c r="S17" s="183">
        <v>-29</v>
      </c>
      <c r="T17" s="183">
        <v>-33</v>
      </c>
      <c r="U17" s="183">
        <v>-31</v>
      </c>
      <c r="V17" s="183">
        <v>-30</v>
      </c>
      <c r="W17" s="184">
        <v>-36</v>
      </c>
      <c r="X17" s="217"/>
      <c r="Y17" s="195" t="s">
        <v>234</v>
      </c>
      <c r="Z17" s="221">
        <v>-39</v>
      </c>
      <c r="AA17" s="222">
        <v>-34</v>
      </c>
      <c r="AB17" s="222">
        <v>-31</v>
      </c>
      <c r="AC17" s="222">
        <v>-29</v>
      </c>
      <c r="AD17" s="222">
        <v>-30</v>
      </c>
      <c r="AE17" s="222">
        <v>-34</v>
      </c>
      <c r="AF17" s="222">
        <v>-37</v>
      </c>
      <c r="AG17" s="222">
        <v>-35</v>
      </c>
      <c r="AH17" s="222">
        <v>-34</v>
      </c>
      <c r="AI17" s="223">
        <v>-40</v>
      </c>
      <c r="AJ17" s="217"/>
      <c r="AK17" s="197" t="s">
        <v>234</v>
      </c>
      <c r="AL17" s="198">
        <v>-44</v>
      </c>
      <c r="AM17" s="199">
        <v>-39</v>
      </c>
      <c r="AN17" s="199">
        <v>-36</v>
      </c>
      <c r="AO17" s="199">
        <v>-34</v>
      </c>
      <c r="AP17" s="199">
        <v>-35</v>
      </c>
      <c r="AQ17" s="199">
        <v>-39</v>
      </c>
      <c r="AR17" s="199">
        <v>-42</v>
      </c>
      <c r="AS17" s="199">
        <v>-40</v>
      </c>
      <c r="AT17" s="199">
        <v>-39</v>
      </c>
      <c r="AU17" s="200">
        <v>-45</v>
      </c>
      <c r="AW17" s="197" t="s">
        <v>234</v>
      </c>
      <c r="AX17" s="201">
        <f t="shared" si="3"/>
        <v>-49</v>
      </c>
      <c r="AY17" s="202">
        <f t="shared" si="2"/>
        <v>-44</v>
      </c>
      <c r="AZ17" s="202">
        <f t="shared" si="2"/>
        <v>-41</v>
      </c>
      <c r="BA17" s="202">
        <f t="shared" si="2"/>
        <v>-39</v>
      </c>
      <c r="BB17" s="202">
        <f t="shared" si="2"/>
        <v>-40</v>
      </c>
      <c r="BC17" s="202">
        <f t="shared" si="2"/>
        <v>-44</v>
      </c>
      <c r="BD17" s="202">
        <f t="shared" si="2"/>
        <v>-47</v>
      </c>
      <c r="BE17" s="202">
        <f t="shared" si="2"/>
        <v>-45</v>
      </c>
      <c r="BF17" s="202">
        <f t="shared" si="2"/>
        <v>-44</v>
      </c>
      <c r="BG17" s="203">
        <f t="shared" si="2"/>
        <v>-50</v>
      </c>
    </row>
    <row r="18" spans="1:59" ht="14.45" x14ac:dyDescent="0.3">
      <c r="A18" s="195" t="s">
        <v>243</v>
      </c>
      <c r="B18" s="196">
        <v>-25</v>
      </c>
      <c r="C18" s="183">
        <v>-23</v>
      </c>
      <c r="D18" s="183">
        <v>-22</v>
      </c>
      <c r="E18" s="183">
        <v>-19</v>
      </c>
      <c r="F18" s="183">
        <v>-21</v>
      </c>
      <c r="G18" s="183">
        <v>-26</v>
      </c>
      <c r="H18" s="183">
        <v>-28</v>
      </c>
      <c r="I18" s="183">
        <v>-26</v>
      </c>
      <c r="J18" s="183">
        <v>-28</v>
      </c>
      <c r="K18" s="184">
        <v>-30</v>
      </c>
      <c r="L18" s="217"/>
      <c r="M18" s="195" t="s">
        <v>243</v>
      </c>
      <c r="N18" s="196">
        <v>-32</v>
      </c>
      <c r="O18" s="183">
        <v>-28</v>
      </c>
      <c r="P18" s="183">
        <v>-27</v>
      </c>
      <c r="Q18" s="183">
        <v>-23</v>
      </c>
      <c r="R18" s="183">
        <v>-24</v>
      </c>
      <c r="S18" s="183">
        <v>-29</v>
      </c>
      <c r="T18" s="183">
        <v>-31</v>
      </c>
      <c r="U18" s="183">
        <v>-28</v>
      </c>
      <c r="V18" s="183">
        <v>-30</v>
      </c>
      <c r="W18" s="184">
        <v>-32</v>
      </c>
      <c r="X18" s="217"/>
      <c r="Y18" s="195" t="s">
        <v>243</v>
      </c>
      <c r="Z18" s="221">
        <v>-36</v>
      </c>
      <c r="AA18" s="222">
        <v>-32</v>
      </c>
      <c r="AB18" s="222">
        <v>-31</v>
      </c>
      <c r="AC18" s="222">
        <v>-26</v>
      </c>
      <c r="AD18" s="222">
        <v>-28</v>
      </c>
      <c r="AE18" s="222">
        <v>-32</v>
      </c>
      <c r="AF18" s="222">
        <v>-34</v>
      </c>
      <c r="AG18" s="222">
        <v>-32</v>
      </c>
      <c r="AH18" s="222">
        <v>-34</v>
      </c>
      <c r="AI18" s="223">
        <v>-36</v>
      </c>
      <c r="AJ18" s="217"/>
      <c r="AK18" s="197" t="s">
        <v>243</v>
      </c>
      <c r="AL18" s="198">
        <v>-41</v>
      </c>
      <c r="AM18" s="199">
        <v>-37</v>
      </c>
      <c r="AN18" s="199">
        <v>-36</v>
      </c>
      <c r="AO18" s="199">
        <v>-31</v>
      </c>
      <c r="AP18" s="199">
        <v>-33</v>
      </c>
      <c r="AQ18" s="199">
        <v>-37</v>
      </c>
      <c r="AR18" s="199">
        <v>-39</v>
      </c>
      <c r="AS18" s="199">
        <v>-37</v>
      </c>
      <c r="AT18" s="199">
        <v>-39</v>
      </c>
      <c r="AU18" s="200">
        <v>-41</v>
      </c>
      <c r="AW18" s="197" t="s">
        <v>243</v>
      </c>
      <c r="AX18" s="201">
        <f t="shared" si="3"/>
        <v>-46</v>
      </c>
      <c r="AY18" s="202">
        <f t="shared" si="2"/>
        <v>-42</v>
      </c>
      <c r="AZ18" s="202">
        <f t="shared" si="2"/>
        <v>-41</v>
      </c>
      <c r="BA18" s="202">
        <f t="shared" si="2"/>
        <v>-36</v>
      </c>
      <c r="BB18" s="202">
        <f t="shared" si="2"/>
        <v>-38</v>
      </c>
      <c r="BC18" s="202">
        <f t="shared" si="2"/>
        <v>-42</v>
      </c>
      <c r="BD18" s="202">
        <f t="shared" si="2"/>
        <v>-44</v>
      </c>
      <c r="BE18" s="202">
        <f t="shared" si="2"/>
        <v>-42</v>
      </c>
      <c r="BF18" s="202">
        <f t="shared" si="2"/>
        <v>-44</v>
      </c>
      <c r="BG18" s="203">
        <f t="shared" si="2"/>
        <v>-46</v>
      </c>
    </row>
    <row r="19" spans="1:59" ht="14.45" x14ac:dyDescent="0.3">
      <c r="A19" s="195" t="s">
        <v>251</v>
      </c>
      <c r="B19" s="196">
        <v>-21</v>
      </c>
      <c r="C19" s="183">
        <v>-26</v>
      </c>
      <c r="D19" s="183">
        <v>-25</v>
      </c>
      <c r="E19" s="183">
        <v>-22</v>
      </c>
      <c r="F19" s="183">
        <v>-19</v>
      </c>
      <c r="G19" s="183">
        <v>-24</v>
      </c>
      <c r="H19" s="183">
        <v>-25</v>
      </c>
      <c r="I19" s="183">
        <v>-26</v>
      </c>
      <c r="J19" s="183">
        <v>-26</v>
      </c>
      <c r="K19" s="184">
        <v>-30</v>
      </c>
      <c r="L19" s="217"/>
      <c r="M19" s="195" t="s">
        <v>251</v>
      </c>
      <c r="N19" s="196">
        <v>-28</v>
      </c>
      <c r="O19" s="183">
        <v>-31</v>
      </c>
      <c r="P19" s="183">
        <v>-30</v>
      </c>
      <c r="Q19" s="183">
        <v>-26</v>
      </c>
      <c r="R19" s="183">
        <v>-22</v>
      </c>
      <c r="S19" s="183">
        <v>-27</v>
      </c>
      <c r="T19" s="183">
        <v>-28</v>
      </c>
      <c r="U19" s="183">
        <v>-28</v>
      </c>
      <c r="V19" s="183">
        <v>-28</v>
      </c>
      <c r="W19" s="184">
        <v>-32</v>
      </c>
      <c r="X19" s="217"/>
      <c r="Y19" s="195" t="s">
        <v>251</v>
      </c>
      <c r="Z19" s="221">
        <v>-32</v>
      </c>
      <c r="AA19" s="222">
        <v>-35</v>
      </c>
      <c r="AB19" s="222">
        <v>-34</v>
      </c>
      <c r="AC19" s="222">
        <v>-29</v>
      </c>
      <c r="AD19" s="222">
        <v>-26</v>
      </c>
      <c r="AE19" s="222">
        <v>-30</v>
      </c>
      <c r="AF19" s="222">
        <v>-31</v>
      </c>
      <c r="AG19" s="222">
        <v>-32</v>
      </c>
      <c r="AH19" s="222">
        <v>-32</v>
      </c>
      <c r="AI19" s="223">
        <v>-36</v>
      </c>
      <c r="AJ19" s="217"/>
      <c r="AK19" s="197" t="s">
        <v>251</v>
      </c>
      <c r="AL19" s="198">
        <v>-37</v>
      </c>
      <c r="AM19" s="199">
        <v>-40</v>
      </c>
      <c r="AN19" s="199">
        <v>-39</v>
      </c>
      <c r="AO19" s="199">
        <v>-34</v>
      </c>
      <c r="AP19" s="199">
        <v>-31</v>
      </c>
      <c r="AQ19" s="199">
        <v>-35</v>
      </c>
      <c r="AR19" s="199">
        <v>-36</v>
      </c>
      <c r="AS19" s="199">
        <v>-37</v>
      </c>
      <c r="AT19" s="199">
        <v>-37</v>
      </c>
      <c r="AU19" s="200">
        <v>-41</v>
      </c>
      <c r="AW19" s="197" t="s">
        <v>251</v>
      </c>
      <c r="AX19" s="201">
        <f t="shared" si="3"/>
        <v>-42</v>
      </c>
      <c r="AY19" s="202">
        <f t="shared" si="2"/>
        <v>-45</v>
      </c>
      <c r="AZ19" s="202">
        <f t="shared" si="2"/>
        <v>-44</v>
      </c>
      <c r="BA19" s="202">
        <f t="shared" si="2"/>
        <v>-39</v>
      </c>
      <c r="BB19" s="202">
        <f t="shared" si="2"/>
        <v>-36</v>
      </c>
      <c r="BC19" s="202">
        <f t="shared" si="2"/>
        <v>-40</v>
      </c>
      <c r="BD19" s="202">
        <f t="shared" si="2"/>
        <v>-41</v>
      </c>
      <c r="BE19" s="202">
        <f t="shared" si="2"/>
        <v>-42</v>
      </c>
      <c r="BF19" s="202">
        <f t="shared" si="2"/>
        <v>-42</v>
      </c>
      <c r="BG19" s="203">
        <f t="shared" si="2"/>
        <v>-46</v>
      </c>
    </row>
    <row r="20" spans="1:59" ht="14.45" x14ac:dyDescent="0.3">
      <c r="A20" s="195" t="s">
        <v>259</v>
      </c>
      <c r="B20" s="196">
        <v>-28</v>
      </c>
      <c r="C20" s="183">
        <v>-26</v>
      </c>
      <c r="D20" s="183">
        <v>-25</v>
      </c>
      <c r="E20" s="183">
        <v>-23</v>
      </c>
      <c r="F20" s="183">
        <v>-21</v>
      </c>
      <c r="G20" s="183">
        <v>-24</v>
      </c>
      <c r="H20" s="183">
        <v>-24</v>
      </c>
      <c r="I20" s="183">
        <v>-25</v>
      </c>
      <c r="J20" s="183">
        <v>-25</v>
      </c>
      <c r="K20" s="184">
        <v>-30</v>
      </c>
      <c r="L20" s="217"/>
      <c r="M20" s="195" t="s">
        <v>259</v>
      </c>
      <c r="N20" s="196">
        <v>-34</v>
      </c>
      <c r="O20" s="183">
        <v>-30</v>
      </c>
      <c r="P20" s="183">
        <v>-29</v>
      </c>
      <c r="Q20" s="183">
        <v>-26</v>
      </c>
      <c r="R20" s="183">
        <v>-23</v>
      </c>
      <c r="S20" s="183">
        <v>-26</v>
      </c>
      <c r="T20" s="183">
        <v>-26</v>
      </c>
      <c r="U20" s="183">
        <v>-27</v>
      </c>
      <c r="V20" s="183">
        <v>-27</v>
      </c>
      <c r="W20" s="184">
        <v>-32</v>
      </c>
      <c r="X20" s="217"/>
      <c r="Y20" s="195" t="s">
        <v>259</v>
      </c>
      <c r="Z20" s="221">
        <v>-38</v>
      </c>
      <c r="AA20" s="222">
        <v>-34</v>
      </c>
      <c r="AB20" s="222">
        <v>-32</v>
      </c>
      <c r="AC20" s="222">
        <v>-29</v>
      </c>
      <c r="AD20" s="222">
        <v>-27</v>
      </c>
      <c r="AE20" s="222">
        <v>-29</v>
      </c>
      <c r="AF20" s="222">
        <v>-29</v>
      </c>
      <c r="AG20" s="222">
        <v>-30</v>
      </c>
      <c r="AH20" s="222">
        <v>-30</v>
      </c>
      <c r="AI20" s="223">
        <v>-35</v>
      </c>
      <c r="AJ20" s="217"/>
      <c r="AK20" s="197" t="s">
        <v>259</v>
      </c>
      <c r="AL20" s="198">
        <v>-43</v>
      </c>
      <c r="AM20" s="199">
        <v>-39</v>
      </c>
      <c r="AN20" s="199">
        <v>-37</v>
      </c>
      <c r="AO20" s="199">
        <v>-34</v>
      </c>
      <c r="AP20" s="199">
        <v>-32</v>
      </c>
      <c r="AQ20" s="199">
        <v>-34</v>
      </c>
      <c r="AR20" s="199">
        <v>-34</v>
      </c>
      <c r="AS20" s="199">
        <v>-35</v>
      </c>
      <c r="AT20" s="199">
        <v>-35</v>
      </c>
      <c r="AU20" s="200">
        <v>-40</v>
      </c>
      <c r="AW20" s="197" t="s">
        <v>259</v>
      </c>
      <c r="AX20" s="201">
        <f t="shared" si="3"/>
        <v>-48</v>
      </c>
      <c r="AY20" s="202">
        <f t="shared" si="2"/>
        <v>-44</v>
      </c>
      <c r="AZ20" s="202">
        <f t="shared" si="2"/>
        <v>-42</v>
      </c>
      <c r="BA20" s="202">
        <f t="shared" si="2"/>
        <v>-39</v>
      </c>
      <c r="BB20" s="202">
        <f t="shared" si="2"/>
        <v>-37</v>
      </c>
      <c r="BC20" s="202">
        <f t="shared" si="2"/>
        <v>-39</v>
      </c>
      <c r="BD20" s="202">
        <f t="shared" si="2"/>
        <v>-39</v>
      </c>
      <c r="BE20" s="202">
        <f t="shared" si="2"/>
        <v>-40</v>
      </c>
      <c r="BF20" s="202">
        <f t="shared" si="2"/>
        <v>-40</v>
      </c>
      <c r="BG20" s="203">
        <f t="shared" si="2"/>
        <v>-45</v>
      </c>
    </row>
    <row r="21" spans="1:59" thickBot="1" x14ac:dyDescent="0.35">
      <c r="A21" s="204" t="s">
        <v>266</v>
      </c>
      <c r="B21" s="207">
        <v>-34</v>
      </c>
      <c r="C21" s="205">
        <v>-34</v>
      </c>
      <c r="D21" s="205">
        <v>-31</v>
      </c>
      <c r="E21" s="205">
        <v>-28</v>
      </c>
      <c r="F21" s="205">
        <v>-25</v>
      </c>
      <c r="G21" s="205">
        <v>-25</v>
      </c>
      <c r="H21" s="205">
        <v>-24</v>
      </c>
      <c r="I21" s="205">
        <v>-25</v>
      </c>
      <c r="J21" s="205">
        <v>-24</v>
      </c>
      <c r="K21" s="206">
        <v>-32</v>
      </c>
      <c r="L21" s="217"/>
      <c r="M21" s="204" t="s">
        <v>266</v>
      </c>
      <c r="N21" s="207">
        <v>-40</v>
      </c>
      <c r="O21" s="205">
        <v>-38</v>
      </c>
      <c r="P21" s="205">
        <v>-35</v>
      </c>
      <c r="Q21" s="205">
        <v>-31</v>
      </c>
      <c r="R21" s="205">
        <v>-27</v>
      </c>
      <c r="S21" s="205">
        <v>-27</v>
      </c>
      <c r="T21" s="205">
        <v>-26</v>
      </c>
      <c r="U21" s="205">
        <v>-27</v>
      </c>
      <c r="V21" s="205">
        <v>-26</v>
      </c>
      <c r="W21" s="206">
        <v>-34</v>
      </c>
      <c r="X21" s="217"/>
      <c r="Y21" s="204" t="s">
        <v>266</v>
      </c>
      <c r="Z21" s="224">
        <v>-44</v>
      </c>
      <c r="AA21" s="225">
        <v>-42</v>
      </c>
      <c r="AB21" s="225">
        <v>-38</v>
      </c>
      <c r="AC21" s="225">
        <v>-34</v>
      </c>
      <c r="AD21" s="225">
        <v>-31</v>
      </c>
      <c r="AE21" s="225">
        <v>-30</v>
      </c>
      <c r="AF21" s="225">
        <v>-29</v>
      </c>
      <c r="AG21" s="225">
        <v>-30</v>
      </c>
      <c r="AH21" s="225">
        <v>-29</v>
      </c>
      <c r="AI21" s="226">
        <v>-37</v>
      </c>
      <c r="AJ21" s="217"/>
      <c r="AK21" s="208" t="s">
        <v>266</v>
      </c>
      <c r="AL21" s="209">
        <v>-49</v>
      </c>
      <c r="AM21" s="210">
        <v>-47</v>
      </c>
      <c r="AN21" s="210">
        <v>-43</v>
      </c>
      <c r="AO21" s="210">
        <v>-39</v>
      </c>
      <c r="AP21" s="210">
        <v>-36</v>
      </c>
      <c r="AQ21" s="210">
        <v>-35</v>
      </c>
      <c r="AR21" s="210">
        <v>-34</v>
      </c>
      <c r="AS21" s="210">
        <v>-35</v>
      </c>
      <c r="AT21" s="210">
        <v>-34</v>
      </c>
      <c r="AU21" s="211">
        <v>-42</v>
      </c>
      <c r="AW21" s="208" t="s">
        <v>266</v>
      </c>
      <c r="AX21" s="212">
        <f t="shared" si="3"/>
        <v>-54</v>
      </c>
      <c r="AY21" s="213">
        <f t="shared" si="2"/>
        <v>-52</v>
      </c>
      <c r="AZ21" s="213">
        <f t="shared" si="2"/>
        <v>-48</v>
      </c>
      <c r="BA21" s="213">
        <f t="shared" si="2"/>
        <v>-44</v>
      </c>
      <c r="BB21" s="213">
        <f t="shared" si="2"/>
        <v>-41</v>
      </c>
      <c r="BC21" s="213">
        <f t="shared" si="2"/>
        <v>-40</v>
      </c>
      <c r="BD21" s="213">
        <f t="shared" si="2"/>
        <v>-39</v>
      </c>
      <c r="BE21" s="213">
        <f t="shared" si="2"/>
        <v>-40</v>
      </c>
      <c r="BF21" s="213">
        <f t="shared" si="2"/>
        <v>-39</v>
      </c>
      <c r="BG21" s="214">
        <f t="shared" si="2"/>
        <v>-47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-36</v>
      </c>
      <c r="C26" s="186">
        <v>-29</v>
      </c>
      <c r="D26" s="186">
        <v>-26</v>
      </c>
      <c r="E26" s="186">
        <v>-26</v>
      </c>
      <c r="F26" s="186">
        <v>-29</v>
      </c>
      <c r="G26" s="186">
        <v>-32</v>
      </c>
      <c r="H26" s="186">
        <v>-30</v>
      </c>
      <c r="I26" s="186">
        <v>-44</v>
      </c>
      <c r="J26" s="186">
        <v>-38</v>
      </c>
      <c r="K26" s="187">
        <v>-36</v>
      </c>
      <c r="L26" s="217"/>
      <c r="M26" s="182" t="s">
        <v>187</v>
      </c>
      <c r="N26" s="185">
        <v>-44</v>
      </c>
      <c r="O26" s="186">
        <v>-35</v>
      </c>
      <c r="P26" s="186">
        <v>-31</v>
      </c>
      <c r="Q26" s="186">
        <v>-30</v>
      </c>
      <c r="R26" s="186">
        <v>-32</v>
      </c>
      <c r="S26" s="186">
        <v>-35</v>
      </c>
      <c r="T26" s="186">
        <v>-33</v>
      </c>
      <c r="U26" s="186">
        <v>-46</v>
      </c>
      <c r="V26" s="186">
        <v>-40</v>
      </c>
      <c r="W26" s="187">
        <v>-38</v>
      </c>
      <c r="X26" s="217"/>
      <c r="Y26" s="188" t="s">
        <v>187</v>
      </c>
      <c r="Z26" s="227">
        <v>-49</v>
      </c>
      <c r="AA26" s="228">
        <v>-39</v>
      </c>
      <c r="AB26" s="228">
        <v>-36</v>
      </c>
      <c r="AC26" s="228">
        <v>-36</v>
      </c>
      <c r="AD26" s="228">
        <v>-38</v>
      </c>
      <c r="AE26" s="228">
        <v>-40</v>
      </c>
      <c r="AF26" s="228">
        <v>-37</v>
      </c>
      <c r="AG26" s="228">
        <v>-50</v>
      </c>
      <c r="AH26" s="228">
        <v>-44</v>
      </c>
      <c r="AI26" s="229">
        <v>-42</v>
      </c>
      <c r="AJ26" s="217"/>
      <c r="AK26" s="188" t="s">
        <v>187</v>
      </c>
      <c r="AL26" s="189">
        <v>-54</v>
      </c>
      <c r="AM26" s="190">
        <v>-44</v>
      </c>
      <c r="AN26" s="190">
        <v>-41</v>
      </c>
      <c r="AO26" s="190">
        <v>-41</v>
      </c>
      <c r="AP26" s="190">
        <v>-43</v>
      </c>
      <c r="AQ26" s="190">
        <v>-45</v>
      </c>
      <c r="AR26" s="190">
        <v>-42</v>
      </c>
      <c r="AS26" s="190">
        <v>-55</v>
      </c>
      <c r="AT26" s="190">
        <v>-49</v>
      </c>
      <c r="AU26" s="191">
        <v>-47</v>
      </c>
      <c r="AW26" s="188" t="s">
        <v>187</v>
      </c>
      <c r="AX26" s="192">
        <f>AL26-5</f>
        <v>-59</v>
      </c>
      <c r="AY26" s="193">
        <f t="shared" ref="AY26:BG32" si="4">AM26-5</f>
        <v>-49</v>
      </c>
      <c r="AZ26" s="193">
        <f t="shared" si="4"/>
        <v>-46</v>
      </c>
      <c r="BA26" s="193">
        <f t="shared" si="4"/>
        <v>-46</v>
      </c>
      <c r="BB26" s="193">
        <f t="shared" si="4"/>
        <v>-48</v>
      </c>
      <c r="BC26" s="193">
        <f t="shared" si="4"/>
        <v>-50</v>
      </c>
      <c r="BD26" s="193">
        <f t="shared" si="4"/>
        <v>-47</v>
      </c>
      <c r="BE26" s="193">
        <f t="shared" si="4"/>
        <v>-60</v>
      </c>
      <c r="BF26" s="193">
        <f t="shared" si="4"/>
        <v>-54</v>
      </c>
      <c r="BG26" s="194">
        <f t="shared" si="4"/>
        <v>-52</v>
      </c>
    </row>
    <row r="27" spans="1:59" x14ac:dyDescent="0.25">
      <c r="A27" s="195" t="s">
        <v>214</v>
      </c>
      <c r="B27" s="196">
        <v>-32</v>
      </c>
      <c r="C27" s="183">
        <v>-27</v>
      </c>
      <c r="D27" s="183">
        <v>-26</v>
      </c>
      <c r="E27" s="183">
        <v>-29</v>
      </c>
      <c r="F27" s="183">
        <v>-30</v>
      </c>
      <c r="G27" s="183">
        <v>-37</v>
      </c>
      <c r="H27" s="183">
        <v>-34</v>
      </c>
      <c r="I27" s="183">
        <v>-41</v>
      </c>
      <c r="J27" s="183">
        <v>-36</v>
      </c>
      <c r="K27" s="184">
        <v>-37</v>
      </c>
      <c r="L27" s="217"/>
      <c r="M27" s="195" t="s">
        <v>214</v>
      </c>
      <c r="N27" s="196">
        <v>-40</v>
      </c>
      <c r="O27" s="183">
        <v>-33</v>
      </c>
      <c r="P27" s="183">
        <v>-31</v>
      </c>
      <c r="Q27" s="183">
        <v>-33</v>
      </c>
      <c r="R27" s="183">
        <v>-33</v>
      </c>
      <c r="S27" s="183">
        <v>-40</v>
      </c>
      <c r="T27" s="183">
        <v>-37</v>
      </c>
      <c r="U27" s="183">
        <v>-43</v>
      </c>
      <c r="V27" s="183">
        <v>-38</v>
      </c>
      <c r="W27" s="184">
        <v>-39</v>
      </c>
      <c r="X27" s="217"/>
      <c r="Y27" s="197" t="s">
        <v>214</v>
      </c>
      <c r="Z27" s="230">
        <v>-45</v>
      </c>
      <c r="AA27" s="231">
        <v>-37</v>
      </c>
      <c r="AB27" s="231">
        <v>-36</v>
      </c>
      <c r="AC27" s="231">
        <v>-39</v>
      </c>
      <c r="AD27" s="231">
        <v>-39</v>
      </c>
      <c r="AE27" s="231">
        <v>-45</v>
      </c>
      <c r="AF27" s="231">
        <v>-41</v>
      </c>
      <c r="AG27" s="231">
        <v>-47</v>
      </c>
      <c r="AH27" s="231">
        <v>-42</v>
      </c>
      <c r="AI27" s="232">
        <v>-43</v>
      </c>
      <c r="AJ27" s="217"/>
      <c r="AK27" s="197" t="s">
        <v>214</v>
      </c>
      <c r="AL27" s="198">
        <v>-50</v>
      </c>
      <c r="AM27" s="199">
        <v>-42</v>
      </c>
      <c r="AN27" s="199">
        <v>-41</v>
      </c>
      <c r="AO27" s="199">
        <v>-44</v>
      </c>
      <c r="AP27" s="199">
        <v>-44</v>
      </c>
      <c r="AQ27" s="199">
        <v>-50</v>
      </c>
      <c r="AR27" s="199">
        <v>-46</v>
      </c>
      <c r="AS27" s="199">
        <v>-52</v>
      </c>
      <c r="AT27" s="199">
        <v>-47</v>
      </c>
      <c r="AU27" s="200">
        <v>-48</v>
      </c>
      <c r="AW27" s="197" t="s">
        <v>214</v>
      </c>
      <c r="AX27" s="201">
        <f t="shared" ref="AX27:AX32" si="5">AL27-5</f>
        <v>-55</v>
      </c>
      <c r="AY27" s="202">
        <f t="shared" si="4"/>
        <v>-47</v>
      </c>
      <c r="AZ27" s="202">
        <f t="shared" si="4"/>
        <v>-46</v>
      </c>
      <c r="BA27" s="202">
        <f t="shared" si="4"/>
        <v>-49</v>
      </c>
      <c r="BB27" s="202">
        <f t="shared" si="4"/>
        <v>-49</v>
      </c>
      <c r="BC27" s="202">
        <f t="shared" si="4"/>
        <v>-55</v>
      </c>
      <c r="BD27" s="202">
        <f t="shared" si="4"/>
        <v>-51</v>
      </c>
      <c r="BE27" s="202">
        <f t="shared" si="4"/>
        <v>-57</v>
      </c>
      <c r="BF27" s="202">
        <f t="shared" si="4"/>
        <v>-52</v>
      </c>
      <c r="BG27" s="203">
        <f t="shared" si="4"/>
        <v>-53</v>
      </c>
    </row>
    <row r="28" spans="1:59" x14ac:dyDescent="0.25">
      <c r="A28" s="195" t="s">
        <v>234</v>
      </c>
      <c r="B28" s="196">
        <v>-39</v>
      </c>
      <c r="C28" s="183">
        <v>-36</v>
      </c>
      <c r="D28" s="183">
        <v>-32</v>
      </c>
      <c r="E28" s="183">
        <v>-30</v>
      </c>
      <c r="F28" s="183">
        <v>-31</v>
      </c>
      <c r="G28" s="183">
        <v>-36</v>
      </c>
      <c r="H28" s="183">
        <v>-40</v>
      </c>
      <c r="I28" s="183">
        <v>-40</v>
      </c>
      <c r="J28" s="183">
        <v>-39</v>
      </c>
      <c r="K28" s="184">
        <v>-45</v>
      </c>
      <c r="L28" s="217"/>
      <c r="M28" s="195" t="s">
        <v>234</v>
      </c>
      <c r="N28" s="196">
        <v>-47</v>
      </c>
      <c r="O28" s="183">
        <v>-42</v>
      </c>
      <c r="P28" s="183">
        <v>-37</v>
      </c>
      <c r="Q28" s="183">
        <v>-34</v>
      </c>
      <c r="R28" s="183">
        <v>-34</v>
      </c>
      <c r="S28" s="183">
        <v>-39</v>
      </c>
      <c r="T28" s="183">
        <v>-43</v>
      </c>
      <c r="U28" s="183">
        <v>-42</v>
      </c>
      <c r="V28" s="183">
        <v>-41</v>
      </c>
      <c r="W28" s="184">
        <v>-47</v>
      </c>
      <c r="X28" s="217"/>
      <c r="Y28" s="197" t="s">
        <v>234</v>
      </c>
      <c r="Z28" s="230">
        <v>-52</v>
      </c>
      <c r="AA28" s="231">
        <v>-46</v>
      </c>
      <c r="AB28" s="231">
        <v>-42</v>
      </c>
      <c r="AC28" s="231">
        <v>-40</v>
      </c>
      <c r="AD28" s="231">
        <v>-40</v>
      </c>
      <c r="AE28" s="231">
        <v>-44</v>
      </c>
      <c r="AF28" s="231">
        <v>-47</v>
      </c>
      <c r="AG28" s="231">
        <v>-46</v>
      </c>
      <c r="AH28" s="231">
        <v>-45</v>
      </c>
      <c r="AI28" s="232">
        <v>-51</v>
      </c>
      <c r="AJ28" s="217"/>
      <c r="AK28" s="197" t="s">
        <v>234</v>
      </c>
      <c r="AL28" s="198">
        <v>-57</v>
      </c>
      <c r="AM28" s="199">
        <v>-51</v>
      </c>
      <c r="AN28" s="199">
        <v>-47</v>
      </c>
      <c r="AO28" s="199">
        <v>-45</v>
      </c>
      <c r="AP28" s="199">
        <v>-45</v>
      </c>
      <c r="AQ28" s="199">
        <v>-49</v>
      </c>
      <c r="AR28" s="199">
        <v>-52</v>
      </c>
      <c r="AS28" s="199">
        <v>-51</v>
      </c>
      <c r="AT28" s="199">
        <v>-50</v>
      </c>
      <c r="AU28" s="200">
        <v>-56</v>
      </c>
      <c r="AW28" s="197" t="s">
        <v>234</v>
      </c>
      <c r="AX28" s="201">
        <f t="shared" si="5"/>
        <v>-62</v>
      </c>
      <c r="AY28" s="202">
        <f t="shared" si="4"/>
        <v>-56</v>
      </c>
      <c r="AZ28" s="202">
        <f t="shared" si="4"/>
        <v>-52</v>
      </c>
      <c r="BA28" s="202">
        <f t="shared" si="4"/>
        <v>-50</v>
      </c>
      <c r="BB28" s="202">
        <f t="shared" si="4"/>
        <v>-50</v>
      </c>
      <c r="BC28" s="202">
        <f t="shared" si="4"/>
        <v>-54</v>
      </c>
      <c r="BD28" s="202">
        <f t="shared" si="4"/>
        <v>-57</v>
      </c>
      <c r="BE28" s="202">
        <f t="shared" si="4"/>
        <v>-56</v>
      </c>
      <c r="BF28" s="202">
        <f t="shared" si="4"/>
        <v>-55</v>
      </c>
      <c r="BG28" s="203">
        <f t="shared" si="4"/>
        <v>-61</v>
      </c>
    </row>
    <row r="29" spans="1:59" x14ac:dyDescent="0.25">
      <c r="A29" s="195" t="s">
        <v>243</v>
      </c>
      <c r="B29" s="196">
        <v>-38</v>
      </c>
      <c r="C29" s="183">
        <v>-35</v>
      </c>
      <c r="D29" s="183">
        <v>-33</v>
      </c>
      <c r="E29" s="183">
        <v>-30</v>
      </c>
      <c r="F29" s="183">
        <v>-31</v>
      </c>
      <c r="G29" s="183">
        <v>-36</v>
      </c>
      <c r="H29" s="183">
        <v>-38</v>
      </c>
      <c r="I29" s="183">
        <v>-36</v>
      </c>
      <c r="J29" s="183">
        <v>-38</v>
      </c>
      <c r="K29" s="184">
        <v>-40</v>
      </c>
      <c r="L29" s="217"/>
      <c r="M29" s="195" t="s">
        <v>243</v>
      </c>
      <c r="N29" s="196">
        <v>-45</v>
      </c>
      <c r="O29" s="183">
        <v>-40</v>
      </c>
      <c r="P29" s="183">
        <v>-38</v>
      </c>
      <c r="Q29" s="183">
        <v>-34</v>
      </c>
      <c r="R29" s="183">
        <v>-34</v>
      </c>
      <c r="S29" s="183">
        <v>-39</v>
      </c>
      <c r="T29" s="183">
        <v>-41</v>
      </c>
      <c r="U29" s="183">
        <v>-38</v>
      </c>
      <c r="V29" s="183">
        <v>-40</v>
      </c>
      <c r="W29" s="184">
        <v>-42</v>
      </c>
      <c r="X29" s="217"/>
      <c r="Y29" s="197" t="s">
        <v>243</v>
      </c>
      <c r="Z29" s="230">
        <v>-49</v>
      </c>
      <c r="AA29" s="231">
        <v>-44</v>
      </c>
      <c r="AB29" s="231">
        <v>-42</v>
      </c>
      <c r="AC29" s="231">
        <v>-37</v>
      </c>
      <c r="AD29" s="231">
        <v>-38</v>
      </c>
      <c r="AE29" s="231">
        <v>-42</v>
      </c>
      <c r="AF29" s="231">
        <v>-44</v>
      </c>
      <c r="AG29" s="231">
        <v>-42</v>
      </c>
      <c r="AH29" s="231">
        <v>-44</v>
      </c>
      <c r="AI29" s="232">
        <v>-46</v>
      </c>
      <c r="AJ29" s="217"/>
      <c r="AK29" s="197" t="s">
        <v>243</v>
      </c>
      <c r="AL29" s="198">
        <v>-54</v>
      </c>
      <c r="AM29" s="199">
        <v>-49</v>
      </c>
      <c r="AN29" s="199">
        <v>-47</v>
      </c>
      <c r="AO29" s="199">
        <v>-42</v>
      </c>
      <c r="AP29" s="199">
        <v>-43</v>
      </c>
      <c r="AQ29" s="199">
        <v>-47</v>
      </c>
      <c r="AR29" s="199">
        <v>-49</v>
      </c>
      <c r="AS29" s="199">
        <v>-47</v>
      </c>
      <c r="AT29" s="199">
        <v>-49</v>
      </c>
      <c r="AU29" s="200">
        <v>-51</v>
      </c>
      <c r="AW29" s="197" t="s">
        <v>243</v>
      </c>
      <c r="AX29" s="201">
        <f t="shared" si="5"/>
        <v>-59</v>
      </c>
      <c r="AY29" s="202">
        <f t="shared" si="4"/>
        <v>-54</v>
      </c>
      <c r="AZ29" s="202">
        <f t="shared" si="4"/>
        <v>-52</v>
      </c>
      <c r="BA29" s="202">
        <f t="shared" si="4"/>
        <v>-47</v>
      </c>
      <c r="BB29" s="202">
        <f t="shared" si="4"/>
        <v>-48</v>
      </c>
      <c r="BC29" s="202">
        <f t="shared" si="4"/>
        <v>-52</v>
      </c>
      <c r="BD29" s="202">
        <f t="shared" si="4"/>
        <v>-54</v>
      </c>
      <c r="BE29" s="202">
        <f t="shared" si="4"/>
        <v>-52</v>
      </c>
      <c r="BF29" s="202">
        <f t="shared" si="4"/>
        <v>-54</v>
      </c>
      <c r="BG29" s="203">
        <f t="shared" si="4"/>
        <v>-56</v>
      </c>
    </row>
    <row r="30" spans="1:59" x14ac:dyDescent="0.25">
      <c r="A30" s="195" t="s">
        <v>251</v>
      </c>
      <c r="B30" s="196">
        <v>-34</v>
      </c>
      <c r="C30" s="183">
        <v>-38</v>
      </c>
      <c r="D30" s="183">
        <v>-36</v>
      </c>
      <c r="E30" s="183">
        <v>-33</v>
      </c>
      <c r="F30" s="183">
        <v>-29</v>
      </c>
      <c r="G30" s="183">
        <v>-34</v>
      </c>
      <c r="H30" s="183">
        <v>-35</v>
      </c>
      <c r="I30" s="183">
        <v>-36</v>
      </c>
      <c r="J30" s="183">
        <v>-36</v>
      </c>
      <c r="K30" s="184">
        <v>-40</v>
      </c>
      <c r="L30" s="217"/>
      <c r="M30" s="195" t="s">
        <v>251</v>
      </c>
      <c r="N30" s="196">
        <v>-41</v>
      </c>
      <c r="O30" s="183">
        <v>-43</v>
      </c>
      <c r="P30" s="183">
        <v>-41</v>
      </c>
      <c r="Q30" s="183">
        <v>-37</v>
      </c>
      <c r="R30" s="183">
        <v>-32</v>
      </c>
      <c r="S30" s="183">
        <v>-37</v>
      </c>
      <c r="T30" s="183">
        <v>-38</v>
      </c>
      <c r="U30" s="183">
        <v>-38</v>
      </c>
      <c r="V30" s="183">
        <v>-38</v>
      </c>
      <c r="W30" s="184">
        <v>-42</v>
      </c>
      <c r="X30" s="217"/>
      <c r="Y30" s="197" t="s">
        <v>251</v>
      </c>
      <c r="Z30" s="230">
        <v>-45</v>
      </c>
      <c r="AA30" s="231">
        <v>-47</v>
      </c>
      <c r="AB30" s="231">
        <v>-45</v>
      </c>
      <c r="AC30" s="231">
        <v>-40</v>
      </c>
      <c r="AD30" s="231">
        <v>-36</v>
      </c>
      <c r="AE30" s="231">
        <v>-40</v>
      </c>
      <c r="AF30" s="231">
        <v>-41</v>
      </c>
      <c r="AG30" s="231">
        <v>-42</v>
      </c>
      <c r="AH30" s="231">
        <v>-42</v>
      </c>
      <c r="AI30" s="232">
        <v>-46</v>
      </c>
      <c r="AJ30" s="217"/>
      <c r="AK30" s="197" t="s">
        <v>251</v>
      </c>
      <c r="AL30" s="198">
        <v>-50</v>
      </c>
      <c r="AM30" s="199">
        <v>-52</v>
      </c>
      <c r="AN30" s="199">
        <v>-50</v>
      </c>
      <c r="AO30" s="199">
        <v>-45</v>
      </c>
      <c r="AP30" s="199">
        <v>-41</v>
      </c>
      <c r="AQ30" s="199">
        <v>-45</v>
      </c>
      <c r="AR30" s="199">
        <v>-46</v>
      </c>
      <c r="AS30" s="199">
        <v>-47</v>
      </c>
      <c r="AT30" s="199">
        <v>-47</v>
      </c>
      <c r="AU30" s="200">
        <v>-51</v>
      </c>
      <c r="AW30" s="197" t="s">
        <v>251</v>
      </c>
      <c r="AX30" s="201">
        <f t="shared" si="5"/>
        <v>-55</v>
      </c>
      <c r="AY30" s="202">
        <f t="shared" si="4"/>
        <v>-57</v>
      </c>
      <c r="AZ30" s="202">
        <f t="shared" si="4"/>
        <v>-55</v>
      </c>
      <c r="BA30" s="202">
        <f t="shared" si="4"/>
        <v>-50</v>
      </c>
      <c r="BB30" s="202">
        <f t="shared" si="4"/>
        <v>-46</v>
      </c>
      <c r="BC30" s="202">
        <f t="shared" si="4"/>
        <v>-50</v>
      </c>
      <c r="BD30" s="202">
        <f t="shared" si="4"/>
        <v>-51</v>
      </c>
      <c r="BE30" s="202">
        <f t="shared" si="4"/>
        <v>-52</v>
      </c>
      <c r="BF30" s="202">
        <f t="shared" si="4"/>
        <v>-52</v>
      </c>
      <c r="BG30" s="203">
        <f t="shared" si="4"/>
        <v>-56</v>
      </c>
    </row>
    <row r="31" spans="1:59" x14ac:dyDescent="0.25">
      <c r="A31" s="195" t="s">
        <v>259</v>
      </c>
      <c r="B31" s="196">
        <v>-40</v>
      </c>
      <c r="C31" s="183">
        <v>-37</v>
      </c>
      <c r="D31" s="183">
        <v>-36</v>
      </c>
      <c r="E31" s="183">
        <v>-34</v>
      </c>
      <c r="F31" s="183">
        <v>-31</v>
      </c>
      <c r="G31" s="183">
        <v>-34</v>
      </c>
      <c r="H31" s="183">
        <v>-35</v>
      </c>
      <c r="I31" s="183">
        <v>-35</v>
      </c>
      <c r="J31" s="183">
        <v>-35</v>
      </c>
      <c r="K31" s="184">
        <v>-40</v>
      </c>
      <c r="L31" s="217"/>
      <c r="M31" s="195" t="s">
        <v>259</v>
      </c>
      <c r="N31" s="196">
        <v>-46</v>
      </c>
      <c r="O31" s="183">
        <v>-41</v>
      </c>
      <c r="P31" s="183">
        <v>-40</v>
      </c>
      <c r="Q31" s="183">
        <v>-37</v>
      </c>
      <c r="R31" s="183">
        <v>-33</v>
      </c>
      <c r="S31" s="183">
        <v>-36</v>
      </c>
      <c r="T31" s="183">
        <v>-37</v>
      </c>
      <c r="U31" s="183">
        <v>-37</v>
      </c>
      <c r="V31" s="183">
        <v>-37</v>
      </c>
      <c r="W31" s="184">
        <v>-42</v>
      </c>
      <c r="X31" s="217"/>
      <c r="Y31" s="197" t="s">
        <v>259</v>
      </c>
      <c r="Z31" s="230">
        <v>-50</v>
      </c>
      <c r="AA31" s="231">
        <v>-45</v>
      </c>
      <c r="AB31" s="231">
        <v>-43</v>
      </c>
      <c r="AC31" s="231">
        <v>-40</v>
      </c>
      <c r="AD31" s="231">
        <v>-37</v>
      </c>
      <c r="AE31" s="231">
        <v>-39</v>
      </c>
      <c r="AF31" s="231">
        <v>-40</v>
      </c>
      <c r="AG31" s="231">
        <v>-40</v>
      </c>
      <c r="AH31" s="231">
        <v>-40</v>
      </c>
      <c r="AI31" s="232">
        <v>-45</v>
      </c>
      <c r="AJ31" s="217"/>
      <c r="AK31" s="197" t="s">
        <v>259</v>
      </c>
      <c r="AL31" s="198">
        <v>-55</v>
      </c>
      <c r="AM31" s="199">
        <v>-50</v>
      </c>
      <c r="AN31" s="199">
        <v>-48</v>
      </c>
      <c r="AO31" s="199">
        <v>-45</v>
      </c>
      <c r="AP31" s="199">
        <v>-42</v>
      </c>
      <c r="AQ31" s="199">
        <v>-44</v>
      </c>
      <c r="AR31" s="199">
        <v>-45</v>
      </c>
      <c r="AS31" s="199">
        <v>-45</v>
      </c>
      <c r="AT31" s="199">
        <v>-45</v>
      </c>
      <c r="AU31" s="200">
        <v>-50</v>
      </c>
      <c r="AW31" s="197" t="s">
        <v>259</v>
      </c>
      <c r="AX31" s="201">
        <f t="shared" si="5"/>
        <v>-60</v>
      </c>
      <c r="AY31" s="202">
        <f t="shared" si="4"/>
        <v>-55</v>
      </c>
      <c r="AZ31" s="202">
        <f t="shared" si="4"/>
        <v>-53</v>
      </c>
      <c r="BA31" s="202">
        <f t="shared" si="4"/>
        <v>-50</v>
      </c>
      <c r="BB31" s="202">
        <f t="shared" si="4"/>
        <v>-47</v>
      </c>
      <c r="BC31" s="202">
        <f t="shared" si="4"/>
        <v>-49</v>
      </c>
      <c r="BD31" s="202">
        <f t="shared" si="4"/>
        <v>-50</v>
      </c>
      <c r="BE31" s="202">
        <f t="shared" si="4"/>
        <v>-50</v>
      </c>
      <c r="BF31" s="202">
        <f t="shared" si="4"/>
        <v>-50</v>
      </c>
      <c r="BG31" s="203">
        <f t="shared" si="4"/>
        <v>-55</v>
      </c>
    </row>
    <row r="32" spans="1:59" ht="15.75" thickBot="1" x14ac:dyDescent="0.3">
      <c r="A32" s="204" t="s">
        <v>266</v>
      </c>
      <c r="B32" s="207">
        <v>-46</v>
      </c>
      <c r="C32" s="205">
        <v>-45</v>
      </c>
      <c r="D32" s="205">
        <v>-42</v>
      </c>
      <c r="E32" s="205">
        <v>-39</v>
      </c>
      <c r="F32" s="205">
        <v>-35</v>
      </c>
      <c r="G32" s="205">
        <v>-35</v>
      </c>
      <c r="H32" s="205">
        <v>-35</v>
      </c>
      <c r="I32" s="205">
        <v>-35</v>
      </c>
      <c r="J32" s="205">
        <v>-34</v>
      </c>
      <c r="K32" s="206">
        <v>-42</v>
      </c>
      <c r="L32" s="217"/>
      <c r="M32" s="204" t="s">
        <v>266</v>
      </c>
      <c r="N32" s="207">
        <v>-52</v>
      </c>
      <c r="O32" s="205">
        <v>-49</v>
      </c>
      <c r="P32" s="205">
        <v>-46</v>
      </c>
      <c r="Q32" s="205">
        <v>-42</v>
      </c>
      <c r="R32" s="205">
        <v>-37</v>
      </c>
      <c r="S32" s="205">
        <v>-37</v>
      </c>
      <c r="T32" s="205">
        <v>-37</v>
      </c>
      <c r="U32" s="205">
        <v>-37</v>
      </c>
      <c r="V32" s="205">
        <v>-36</v>
      </c>
      <c r="W32" s="206">
        <v>-44</v>
      </c>
      <c r="X32" s="217"/>
      <c r="Y32" s="208" t="s">
        <v>266</v>
      </c>
      <c r="Z32" s="233">
        <v>-56</v>
      </c>
      <c r="AA32" s="234">
        <v>-53</v>
      </c>
      <c r="AB32" s="234">
        <v>-49</v>
      </c>
      <c r="AC32" s="234">
        <v>-45</v>
      </c>
      <c r="AD32" s="234">
        <v>-41</v>
      </c>
      <c r="AE32" s="234">
        <v>-40</v>
      </c>
      <c r="AF32" s="234">
        <v>-40</v>
      </c>
      <c r="AG32" s="234">
        <v>-40</v>
      </c>
      <c r="AH32" s="234">
        <v>-39</v>
      </c>
      <c r="AI32" s="235">
        <v>-47</v>
      </c>
      <c r="AJ32" s="217"/>
      <c r="AK32" s="208" t="s">
        <v>266</v>
      </c>
      <c r="AL32" s="209">
        <v>-61</v>
      </c>
      <c r="AM32" s="210">
        <v>-58</v>
      </c>
      <c r="AN32" s="210">
        <v>-54</v>
      </c>
      <c r="AO32" s="210">
        <v>-50</v>
      </c>
      <c r="AP32" s="210">
        <v>-46</v>
      </c>
      <c r="AQ32" s="210">
        <v>-45</v>
      </c>
      <c r="AR32" s="210">
        <v>-45</v>
      </c>
      <c r="AS32" s="210">
        <v>-45</v>
      </c>
      <c r="AT32" s="210">
        <v>-44</v>
      </c>
      <c r="AU32" s="211">
        <v>-52</v>
      </c>
      <c r="AW32" s="208" t="s">
        <v>266</v>
      </c>
      <c r="AX32" s="212">
        <f t="shared" si="5"/>
        <v>-66</v>
      </c>
      <c r="AY32" s="213">
        <f t="shared" si="4"/>
        <v>-63</v>
      </c>
      <c r="AZ32" s="213">
        <f t="shared" si="4"/>
        <v>-59</v>
      </c>
      <c r="BA32" s="213">
        <f t="shared" si="4"/>
        <v>-55</v>
      </c>
      <c r="BB32" s="213">
        <f t="shared" si="4"/>
        <v>-51</v>
      </c>
      <c r="BC32" s="213">
        <f t="shared" si="4"/>
        <v>-50</v>
      </c>
      <c r="BD32" s="213">
        <f t="shared" si="4"/>
        <v>-50</v>
      </c>
      <c r="BE32" s="213">
        <f t="shared" si="4"/>
        <v>-50</v>
      </c>
      <c r="BF32" s="213">
        <f t="shared" si="4"/>
        <v>-49</v>
      </c>
      <c r="BG32" s="214">
        <f t="shared" si="4"/>
        <v>-57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-42</v>
      </c>
      <c r="C37" s="186">
        <v>-36</v>
      </c>
      <c r="D37" s="186">
        <v>-34</v>
      </c>
      <c r="E37" s="186">
        <v>-35</v>
      </c>
      <c r="F37" s="186">
        <v>-37</v>
      </c>
      <c r="G37" s="186">
        <v>-40</v>
      </c>
      <c r="H37" s="186">
        <v>-37</v>
      </c>
      <c r="I37" s="186">
        <v>-51</v>
      </c>
      <c r="J37" s="186">
        <v>-45</v>
      </c>
      <c r="K37" s="187">
        <v>-43</v>
      </c>
      <c r="L37" s="217"/>
      <c r="M37" s="236" t="s">
        <v>187</v>
      </c>
      <c r="N37" s="185">
        <v>-46</v>
      </c>
      <c r="O37" s="186">
        <v>-40</v>
      </c>
      <c r="P37" s="186">
        <v>-38</v>
      </c>
      <c r="Q37" s="186">
        <v>-39</v>
      </c>
      <c r="R37" s="186">
        <v>-39</v>
      </c>
      <c r="S37" s="186">
        <v>-42</v>
      </c>
      <c r="T37" s="186">
        <v>-39</v>
      </c>
      <c r="U37" s="186">
        <v>-53</v>
      </c>
      <c r="V37" s="186">
        <v>-47</v>
      </c>
      <c r="W37" s="187">
        <v>-45</v>
      </c>
      <c r="X37" s="217"/>
      <c r="Y37" s="237" t="s">
        <v>187</v>
      </c>
      <c r="Z37" s="227">
        <v>-56</v>
      </c>
      <c r="AA37" s="228">
        <v>-48</v>
      </c>
      <c r="AB37" s="228">
        <v>-46</v>
      </c>
      <c r="AC37" s="228">
        <v>-47</v>
      </c>
      <c r="AD37" s="228">
        <v>-48</v>
      </c>
      <c r="AE37" s="228">
        <v>-49</v>
      </c>
      <c r="AF37" s="228">
        <v>-46</v>
      </c>
      <c r="AG37" s="228">
        <v>-59</v>
      </c>
      <c r="AH37" s="228">
        <v>-53</v>
      </c>
      <c r="AI37" s="229">
        <v>-51</v>
      </c>
      <c r="AJ37" s="217"/>
      <c r="AK37" s="237" t="s">
        <v>187</v>
      </c>
      <c r="AL37" s="189">
        <v>-63</v>
      </c>
      <c r="AM37" s="190">
        <v>-57</v>
      </c>
      <c r="AN37" s="190">
        <v>-55</v>
      </c>
      <c r="AO37" s="190">
        <v>-56</v>
      </c>
      <c r="AP37" s="190">
        <v>-57</v>
      </c>
      <c r="AQ37" s="190">
        <v>-58</v>
      </c>
      <c r="AR37" s="190">
        <v>-53</v>
      </c>
      <c r="AS37" s="190">
        <v>-66</v>
      </c>
      <c r="AT37" s="190">
        <v>-60</v>
      </c>
      <c r="AU37" s="191">
        <v>-58</v>
      </c>
      <c r="AW37" s="237" t="s">
        <v>187</v>
      </c>
      <c r="AX37" s="192">
        <f>AL37-5</f>
        <v>-68</v>
      </c>
      <c r="AY37" s="193">
        <f t="shared" ref="AY37:BG43" si="6">AM37-5</f>
        <v>-62</v>
      </c>
      <c r="AZ37" s="193">
        <f t="shared" si="6"/>
        <v>-60</v>
      </c>
      <c r="BA37" s="193">
        <f t="shared" si="6"/>
        <v>-61</v>
      </c>
      <c r="BB37" s="193">
        <f t="shared" si="6"/>
        <v>-62</v>
      </c>
      <c r="BC37" s="193">
        <f t="shared" si="6"/>
        <v>-63</v>
      </c>
      <c r="BD37" s="193">
        <f t="shared" si="6"/>
        <v>-58</v>
      </c>
      <c r="BE37" s="193">
        <f t="shared" si="6"/>
        <v>-71</v>
      </c>
      <c r="BF37" s="193">
        <f t="shared" si="6"/>
        <v>-65</v>
      </c>
      <c r="BG37" s="194">
        <f t="shared" si="6"/>
        <v>-63</v>
      </c>
    </row>
    <row r="38" spans="1:59" x14ac:dyDescent="0.25">
      <c r="A38" s="195" t="s">
        <v>214</v>
      </c>
      <c r="B38" s="196">
        <v>-38</v>
      </c>
      <c r="C38" s="183">
        <v>-34</v>
      </c>
      <c r="D38" s="183">
        <v>-34</v>
      </c>
      <c r="E38" s="183">
        <v>-38</v>
      </c>
      <c r="F38" s="183">
        <v>-38</v>
      </c>
      <c r="G38" s="183">
        <v>-45</v>
      </c>
      <c r="H38" s="183">
        <v>-41</v>
      </c>
      <c r="I38" s="183">
        <v>-48</v>
      </c>
      <c r="J38" s="183">
        <v>-43</v>
      </c>
      <c r="K38" s="184">
        <v>-44</v>
      </c>
      <c r="L38" s="217"/>
      <c r="M38" s="195" t="s">
        <v>214</v>
      </c>
      <c r="N38" s="196">
        <v>-42</v>
      </c>
      <c r="O38" s="183">
        <v>-38</v>
      </c>
      <c r="P38" s="183">
        <v>-38</v>
      </c>
      <c r="Q38" s="183">
        <v>-42</v>
      </c>
      <c r="R38" s="183">
        <v>-40</v>
      </c>
      <c r="S38" s="183">
        <v>-47</v>
      </c>
      <c r="T38" s="183">
        <v>-43</v>
      </c>
      <c r="U38" s="183">
        <v>-50</v>
      </c>
      <c r="V38" s="183">
        <v>-45</v>
      </c>
      <c r="W38" s="184">
        <v>-46</v>
      </c>
      <c r="X38" s="217"/>
      <c r="Y38" s="197" t="s">
        <v>214</v>
      </c>
      <c r="Z38" s="230">
        <v>-52</v>
      </c>
      <c r="AA38" s="231">
        <v>-46</v>
      </c>
      <c r="AB38" s="231">
        <v>-46</v>
      </c>
      <c r="AC38" s="231">
        <v>-50</v>
      </c>
      <c r="AD38" s="231">
        <v>-49</v>
      </c>
      <c r="AE38" s="231">
        <v>-54</v>
      </c>
      <c r="AF38" s="231">
        <v>-50</v>
      </c>
      <c r="AG38" s="231">
        <v>-56</v>
      </c>
      <c r="AH38" s="231">
        <v>-51</v>
      </c>
      <c r="AI38" s="232">
        <v>-52</v>
      </c>
      <c r="AJ38" s="217"/>
      <c r="AK38" s="197" t="s">
        <v>214</v>
      </c>
      <c r="AL38" s="198">
        <v>-59</v>
      </c>
      <c r="AM38" s="199">
        <v>-55</v>
      </c>
      <c r="AN38" s="199">
        <v>-55</v>
      </c>
      <c r="AO38" s="199">
        <v>-59</v>
      </c>
      <c r="AP38" s="199">
        <v>-58</v>
      </c>
      <c r="AQ38" s="199">
        <v>-63</v>
      </c>
      <c r="AR38" s="199">
        <v>-57</v>
      </c>
      <c r="AS38" s="199">
        <v>-63</v>
      </c>
      <c r="AT38" s="199">
        <v>-58</v>
      </c>
      <c r="AU38" s="200">
        <v>-59</v>
      </c>
      <c r="AW38" s="197" t="s">
        <v>214</v>
      </c>
      <c r="AX38" s="201">
        <f t="shared" ref="AX38:AX43" si="7">AL38-5</f>
        <v>-64</v>
      </c>
      <c r="AY38" s="202">
        <f t="shared" si="6"/>
        <v>-60</v>
      </c>
      <c r="AZ38" s="202">
        <f t="shared" si="6"/>
        <v>-60</v>
      </c>
      <c r="BA38" s="202">
        <f t="shared" si="6"/>
        <v>-64</v>
      </c>
      <c r="BB38" s="202">
        <f t="shared" si="6"/>
        <v>-63</v>
      </c>
      <c r="BC38" s="202">
        <f t="shared" si="6"/>
        <v>-68</v>
      </c>
      <c r="BD38" s="202">
        <f t="shared" si="6"/>
        <v>-62</v>
      </c>
      <c r="BE38" s="202">
        <f t="shared" si="6"/>
        <v>-68</v>
      </c>
      <c r="BF38" s="202">
        <f t="shared" si="6"/>
        <v>-63</v>
      </c>
      <c r="BG38" s="203">
        <f t="shared" si="6"/>
        <v>-64</v>
      </c>
    </row>
    <row r="39" spans="1:59" x14ac:dyDescent="0.25">
      <c r="A39" s="195" t="s">
        <v>234</v>
      </c>
      <c r="B39" s="196">
        <v>-45</v>
      </c>
      <c r="C39" s="183">
        <v>-43</v>
      </c>
      <c r="D39" s="183">
        <v>-40</v>
      </c>
      <c r="E39" s="183">
        <v>-39</v>
      </c>
      <c r="F39" s="183">
        <v>-39</v>
      </c>
      <c r="G39" s="183">
        <v>-44</v>
      </c>
      <c r="H39" s="183">
        <v>-47</v>
      </c>
      <c r="I39" s="183">
        <v>-47</v>
      </c>
      <c r="J39" s="183">
        <v>-46</v>
      </c>
      <c r="K39" s="184">
        <v>-52</v>
      </c>
      <c r="L39" s="217"/>
      <c r="M39" s="195" t="s">
        <v>234</v>
      </c>
      <c r="N39" s="196">
        <v>-49</v>
      </c>
      <c r="O39" s="183">
        <v>-47</v>
      </c>
      <c r="P39" s="183">
        <v>-44</v>
      </c>
      <c r="Q39" s="183">
        <v>-43</v>
      </c>
      <c r="R39" s="183">
        <v>-41</v>
      </c>
      <c r="S39" s="183">
        <v>-46</v>
      </c>
      <c r="T39" s="183">
        <v>-49</v>
      </c>
      <c r="U39" s="183">
        <v>-49</v>
      </c>
      <c r="V39" s="183">
        <v>-48</v>
      </c>
      <c r="W39" s="184">
        <v>-54</v>
      </c>
      <c r="X39" s="217"/>
      <c r="Y39" s="197" t="s">
        <v>234</v>
      </c>
      <c r="Z39" s="230">
        <v>-59</v>
      </c>
      <c r="AA39" s="231">
        <v>-55</v>
      </c>
      <c r="AB39" s="231">
        <v>-52</v>
      </c>
      <c r="AC39" s="231">
        <v>-51</v>
      </c>
      <c r="AD39" s="231">
        <v>-50</v>
      </c>
      <c r="AE39" s="231">
        <v>-53</v>
      </c>
      <c r="AF39" s="231">
        <v>-56</v>
      </c>
      <c r="AG39" s="231">
        <v>-55</v>
      </c>
      <c r="AH39" s="231">
        <v>-54</v>
      </c>
      <c r="AI39" s="232">
        <v>-60</v>
      </c>
      <c r="AJ39" s="217"/>
      <c r="AK39" s="197" t="s">
        <v>234</v>
      </c>
      <c r="AL39" s="198">
        <v>-66</v>
      </c>
      <c r="AM39" s="199">
        <v>-64</v>
      </c>
      <c r="AN39" s="199">
        <v>-61</v>
      </c>
      <c r="AO39" s="199">
        <v>-60</v>
      </c>
      <c r="AP39" s="199">
        <v>-59</v>
      </c>
      <c r="AQ39" s="199">
        <v>-62</v>
      </c>
      <c r="AR39" s="199">
        <v>-63</v>
      </c>
      <c r="AS39" s="199">
        <v>-62</v>
      </c>
      <c r="AT39" s="199">
        <v>-61</v>
      </c>
      <c r="AU39" s="200">
        <v>-67</v>
      </c>
      <c r="AW39" s="197" t="s">
        <v>234</v>
      </c>
      <c r="AX39" s="201">
        <f t="shared" si="7"/>
        <v>-71</v>
      </c>
      <c r="AY39" s="202">
        <f t="shared" si="6"/>
        <v>-69</v>
      </c>
      <c r="AZ39" s="202">
        <f t="shared" si="6"/>
        <v>-66</v>
      </c>
      <c r="BA39" s="202">
        <f t="shared" si="6"/>
        <v>-65</v>
      </c>
      <c r="BB39" s="202">
        <f t="shared" si="6"/>
        <v>-64</v>
      </c>
      <c r="BC39" s="202">
        <f t="shared" si="6"/>
        <v>-67</v>
      </c>
      <c r="BD39" s="202">
        <f t="shared" si="6"/>
        <v>-68</v>
      </c>
      <c r="BE39" s="202">
        <f t="shared" si="6"/>
        <v>-67</v>
      </c>
      <c r="BF39" s="202">
        <f t="shared" si="6"/>
        <v>-66</v>
      </c>
      <c r="BG39" s="203">
        <f t="shared" si="6"/>
        <v>-72</v>
      </c>
    </row>
    <row r="40" spans="1:59" x14ac:dyDescent="0.25">
      <c r="A40" s="195" t="s">
        <v>243</v>
      </c>
      <c r="B40" s="196">
        <v>-44</v>
      </c>
      <c r="C40" s="183">
        <v>-42</v>
      </c>
      <c r="D40" s="183">
        <v>-41</v>
      </c>
      <c r="E40" s="183">
        <v>-39</v>
      </c>
      <c r="F40" s="183">
        <v>-39</v>
      </c>
      <c r="G40" s="183">
        <v>-43</v>
      </c>
      <c r="H40" s="183">
        <v>-44</v>
      </c>
      <c r="I40" s="183">
        <v>-41</v>
      </c>
      <c r="J40" s="183">
        <v>-43</v>
      </c>
      <c r="K40" s="184">
        <v>-45</v>
      </c>
      <c r="L40" s="217"/>
      <c r="M40" s="195" t="s">
        <v>243</v>
      </c>
      <c r="N40" s="196">
        <v>-48</v>
      </c>
      <c r="O40" s="183">
        <v>-45</v>
      </c>
      <c r="P40" s="183">
        <v>-44</v>
      </c>
      <c r="Q40" s="183">
        <v>-42</v>
      </c>
      <c r="R40" s="183">
        <v>-41</v>
      </c>
      <c r="S40" s="183">
        <v>-45</v>
      </c>
      <c r="T40" s="183">
        <v>-46</v>
      </c>
      <c r="U40" s="183">
        <v>-42</v>
      </c>
      <c r="V40" s="183">
        <v>-44</v>
      </c>
      <c r="W40" s="184">
        <v>-46</v>
      </c>
      <c r="X40" s="217"/>
      <c r="Y40" s="197" t="s">
        <v>243</v>
      </c>
      <c r="Z40" s="230">
        <v>-54</v>
      </c>
      <c r="AA40" s="231">
        <v>-52</v>
      </c>
      <c r="AB40" s="231">
        <v>-51</v>
      </c>
      <c r="AC40" s="231">
        <v>-48</v>
      </c>
      <c r="AD40" s="231">
        <v>-48</v>
      </c>
      <c r="AE40" s="231">
        <v>-51</v>
      </c>
      <c r="AF40" s="231">
        <v>-52</v>
      </c>
      <c r="AG40" s="231">
        <v>-49</v>
      </c>
      <c r="AH40" s="231">
        <v>-51</v>
      </c>
      <c r="AI40" s="232">
        <v>-53</v>
      </c>
      <c r="AJ40" s="217"/>
      <c r="AK40" s="197" t="s">
        <v>243</v>
      </c>
      <c r="AL40" s="198">
        <v>-61</v>
      </c>
      <c r="AM40" s="199">
        <v>-59</v>
      </c>
      <c r="AN40" s="199">
        <v>-58</v>
      </c>
      <c r="AO40" s="199">
        <v>-55</v>
      </c>
      <c r="AP40" s="199">
        <v>-55</v>
      </c>
      <c r="AQ40" s="199">
        <v>-58</v>
      </c>
      <c r="AR40" s="199">
        <v>-59</v>
      </c>
      <c r="AS40" s="199">
        <v>-56</v>
      </c>
      <c r="AT40" s="199">
        <v>-58</v>
      </c>
      <c r="AU40" s="200">
        <v>-60</v>
      </c>
      <c r="AW40" s="197" t="s">
        <v>243</v>
      </c>
      <c r="AX40" s="201">
        <f t="shared" si="7"/>
        <v>-66</v>
      </c>
      <c r="AY40" s="202">
        <f t="shared" si="6"/>
        <v>-64</v>
      </c>
      <c r="AZ40" s="202">
        <f t="shared" si="6"/>
        <v>-63</v>
      </c>
      <c r="BA40" s="202">
        <f t="shared" si="6"/>
        <v>-60</v>
      </c>
      <c r="BB40" s="202">
        <f t="shared" si="6"/>
        <v>-60</v>
      </c>
      <c r="BC40" s="202">
        <f t="shared" si="6"/>
        <v>-63</v>
      </c>
      <c r="BD40" s="202">
        <f t="shared" si="6"/>
        <v>-64</v>
      </c>
      <c r="BE40" s="202">
        <f t="shared" si="6"/>
        <v>-61</v>
      </c>
      <c r="BF40" s="202">
        <f t="shared" si="6"/>
        <v>-63</v>
      </c>
      <c r="BG40" s="203">
        <f t="shared" si="6"/>
        <v>-65</v>
      </c>
    </row>
    <row r="41" spans="1:59" x14ac:dyDescent="0.25">
      <c r="A41" s="195" t="s">
        <v>251</v>
      </c>
      <c r="B41" s="196">
        <v>-40</v>
      </c>
      <c r="C41" s="183">
        <v>-45</v>
      </c>
      <c r="D41" s="183">
        <v>-44</v>
      </c>
      <c r="E41" s="183">
        <v>-42</v>
      </c>
      <c r="F41" s="183">
        <v>-37</v>
      </c>
      <c r="G41" s="183">
        <v>-41</v>
      </c>
      <c r="H41" s="183">
        <v>-41</v>
      </c>
      <c r="I41" s="183">
        <v>-41</v>
      </c>
      <c r="J41" s="183">
        <v>-41</v>
      </c>
      <c r="K41" s="184">
        <v>-45</v>
      </c>
      <c r="L41" s="217"/>
      <c r="M41" s="195" t="s">
        <v>251</v>
      </c>
      <c r="N41" s="196">
        <v>-44</v>
      </c>
      <c r="O41" s="183">
        <v>-48</v>
      </c>
      <c r="P41" s="183">
        <v>-47</v>
      </c>
      <c r="Q41" s="183">
        <v>-45</v>
      </c>
      <c r="R41" s="183">
        <v>-39</v>
      </c>
      <c r="S41" s="183">
        <v>-43</v>
      </c>
      <c r="T41" s="183">
        <v>-43</v>
      </c>
      <c r="U41" s="183">
        <v>-42</v>
      </c>
      <c r="V41" s="183">
        <v>-42</v>
      </c>
      <c r="W41" s="184">
        <v>-46</v>
      </c>
      <c r="X41" s="217"/>
      <c r="Y41" s="197" t="s">
        <v>251</v>
      </c>
      <c r="Z41" s="230">
        <v>-50</v>
      </c>
      <c r="AA41" s="231">
        <v>-55</v>
      </c>
      <c r="AB41" s="231">
        <v>-54</v>
      </c>
      <c r="AC41" s="231">
        <v>-51</v>
      </c>
      <c r="AD41" s="231">
        <v>-46</v>
      </c>
      <c r="AE41" s="231">
        <v>-49</v>
      </c>
      <c r="AF41" s="231">
        <v>-49</v>
      </c>
      <c r="AG41" s="231">
        <v>-49</v>
      </c>
      <c r="AH41" s="231">
        <v>-49</v>
      </c>
      <c r="AI41" s="232">
        <v>-53</v>
      </c>
      <c r="AJ41" s="217"/>
      <c r="AK41" s="197" t="s">
        <v>251</v>
      </c>
      <c r="AL41" s="198">
        <v>-57</v>
      </c>
      <c r="AM41" s="199">
        <v>-62</v>
      </c>
      <c r="AN41" s="199">
        <v>-61</v>
      </c>
      <c r="AO41" s="199">
        <v>-58</v>
      </c>
      <c r="AP41" s="199">
        <v>-53</v>
      </c>
      <c r="AQ41" s="199">
        <v>-56</v>
      </c>
      <c r="AR41" s="199">
        <v>-56</v>
      </c>
      <c r="AS41" s="199">
        <v>-56</v>
      </c>
      <c r="AT41" s="199">
        <v>-56</v>
      </c>
      <c r="AU41" s="200">
        <v>-60</v>
      </c>
      <c r="AW41" s="197" t="s">
        <v>251</v>
      </c>
      <c r="AX41" s="201">
        <f t="shared" si="7"/>
        <v>-62</v>
      </c>
      <c r="AY41" s="202">
        <f t="shared" si="6"/>
        <v>-67</v>
      </c>
      <c r="AZ41" s="202">
        <f t="shared" si="6"/>
        <v>-66</v>
      </c>
      <c r="BA41" s="202">
        <f t="shared" si="6"/>
        <v>-63</v>
      </c>
      <c r="BB41" s="202">
        <f t="shared" si="6"/>
        <v>-58</v>
      </c>
      <c r="BC41" s="202">
        <f t="shared" si="6"/>
        <v>-61</v>
      </c>
      <c r="BD41" s="202">
        <f t="shared" si="6"/>
        <v>-61</v>
      </c>
      <c r="BE41" s="202">
        <f t="shared" si="6"/>
        <v>-61</v>
      </c>
      <c r="BF41" s="202">
        <f t="shared" si="6"/>
        <v>-61</v>
      </c>
      <c r="BG41" s="203">
        <f t="shared" si="6"/>
        <v>-65</v>
      </c>
    </row>
    <row r="42" spans="1:59" x14ac:dyDescent="0.25">
      <c r="A42" s="195" t="s">
        <v>259</v>
      </c>
      <c r="B42" s="196">
        <v>-46</v>
      </c>
      <c r="C42" s="183">
        <v>-44</v>
      </c>
      <c r="D42" s="183">
        <v>-44</v>
      </c>
      <c r="E42" s="183">
        <v>-43</v>
      </c>
      <c r="F42" s="183">
        <v>-39</v>
      </c>
      <c r="G42" s="183">
        <v>-41</v>
      </c>
      <c r="H42" s="183">
        <v>-40</v>
      </c>
      <c r="I42" s="183">
        <v>-40</v>
      </c>
      <c r="J42" s="183">
        <v>-40</v>
      </c>
      <c r="K42" s="184">
        <v>-45</v>
      </c>
      <c r="L42" s="217"/>
      <c r="M42" s="195" t="s">
        <v>259</v>
      </c>
      <c r="N42" s="196">
        <v>-50</v>
      </c>
      <c r="O42" s="183">
        <v>-47</v>
      </c>
      <c r="P42" s="183">
        <v>-46</v>
      </c>
      <c r="Q42" s="183">
        <v>-45</v>
      </c>
      <c r="R42" s="183">
        <v>-41</v>
      </c>
      <c r="S42" s="183">
        <v>-43</v>
      </c>
      <c r="T42" s="183">
        <v>-42</v>
      </c>
      <c r="U42" s="183">
        <v>-41</v>
      </c>
      <c r="V42" s="183">
        <v>-41</v>
      </c>
      <c r="W42" s="184">
        <v>-46</v>
      </c>
      <c r="X42" s="217"/>
      <c r="Y42" s="197" t="s">
        <v>259</v>
      </c>
      <c r="Z42" s="230">
        <v>-55</v>
      </c>
      <c r="AA42" s="231">
        <v>-53</v>
      </c>
      <c r="AB42" s="231">
        <v>-53</v>
      </c>
      <c r="AC42" s="231">
        <v>-51</v>
      </c>
      <c r="AD42" s="231">
        <v>-47</v>
      </c>
      <c r="AE42" s="231">
        <v>-48</v>
      </c>
      <c r="AF42" s="231">
        <v>-47</v>
      </c>
      <c r="AG42" s="231">
        <v>-47</v>
      </c>
      <c r="AH42" s="231">
        <v>-47</v>
      </c>
      <c r="AI42" s="232">
        <v>-52</v>
      </c>
      <c r="AJ42" s="217"/>
      <c r="AK42" s="197" t="s">
        <v>259</v>
      </c>
      <c r="AL42" s="198">
        <v>-62</v>
      </c>
      <c r="AM42" s="199">
        <v>-60</v>
      </c>
      <c r="AN42" s="199">
        <v>-60</v>
      </c>
      <c r="AO42" s="199">
        <v>-58</v>
      </c>
      <c r="AP42" s="199">
        <v>-54</v>
      </c>
      <c r="AQ42" s="199">
        <v>-55</v>
      </c>
      <c r="AR42" s="199">
        <v>-54</v>
      </c>
      <c r="AS42" s="199">
        <v>-54</v>
      </c>
      <c r="AT42" s="199">
        <v>-54</v>
      </c>
      <c r="AU42" s="200">
        <v>-59</v>
      </c>
      <c r="AW42" s="197" t="s">
        <v>259</v>
      </c>
      <c r="AX42" s="201">
        <f t="shared" si="7"/>
        <v>-67</v>
      </c>
      <c r="AY42" s="202">
        <f t="shared" si="6"/>
        <v>-65</v>
      </c>
      <c r="AZ42" s="202">
        <f t="shared" si="6"/>
        <v>-65</v>
      </c>
      <c r="BA42" s="202">
        <f t="shared" si="6"/>
        <v>-63</v>
      </c>
      <c r="BB42" s="202">
        <f t="shared" si="6"/>
        <v>-59</v>
      </c>
      <c r="BC42" s="202">
        <f t="shared" si="6"/>
        <v>-60</v>
      </c>
      <c r="BD42" s="202">
        <f t="shared" si="6"/>
        <v>-59</v>
      </c>
      <c r="BE42" s="202">
        <f t="shared" si="6"/>
        <v>-59</v>
      </c>
      <c r="BF42" s="202">
        <f t="shared" si="6"/>
        <v>-59</v>
      </c>
      <c r="BG42" s="203">
        <f t="shared" si="6"/>
        <v>-64</v>
      </c>
    </row>
    <row r="43" spans="1:59" ht="15.75" thickBot="1" x14ac:dyDescent="0.3">
      <c r="A43" s="204" t="s">
        <v>266</v>
      </c>
      <c r="B43" s="207">
        <v>-52</v>
      </c>
      <c r="C43" s="205">
        <v>-52</v>
      </c>
      <c r="D43" s="205">
        <v>-50</v>
      </c>
      <c r="E43" s="205">
        <v>-48</v>
      </c>
      <c r="F43" s="205">
        <v>-43</v>
      </c>
      <c r="G43" s="205">
        <v>-42</v>
      </c>
      <c r="H43" s="205">
        <v>-40</v>
      </c>
      <c r="I43" s="205">
        <v>-40</v>
      </c>
      <c r="J43" s="205">
        <v>-39</v>
      </c>
      <c r="K43" s="206">
        <v>-47</v>
      </c>
      <c r="L43" s="217"/>
      <c r="M43" s="204" t="s">
        <v>266</v>
      </c>
      <c r="N43" s="207">
        <v>-56</v>
      </c>
      <c r="O43" s="205">
        <v>-55</v>
      </c>
      <c r="P43" s="205">
        <v>-52</v>
      </c>
      <c r="Q43" s="205">
        <v>-50</v>
      </c>
      <c r="R43" s="205">
        <v>-45</v>
      </c>
      <c r="S43" s="205">
        <v>-44</v>
      </c>
      <c r="T43" s="205">
        <v>-42</v>
      </c>
      <c r="U43" s="205">
        <v>-41</v>
      </c>
      <c r="V43" s="205">
        <v>-40</v>
      </c>
      <c r="W43" s="206">
        <v>-48</v>
      </c>
      <c r="X43" s="217"/>
      <c r="Y43" s="208" t="s">
        <v>266</v>
      </c>
      <c r="Z43" s="233">
        <v>-61</v>
      </c>
      <c r="AA43" s="234">
        <v>-61</v>
      </c>
      <c r="AB43" s="234">
        <v>-59</v>
      </c>
      <c r="AC43" s="234">
        <v>-56</v>
      </c>
      <c r="AD43" s="234">
        <v>-51</v>
      </c>
      <c r="AE43" s="234">
        <v>-49</v>
      </c>
      <c r="AF43" s="234">
        <v>-47</v>
      </c>
      <c r="AG43" s="234">
        <v>-47</v>
      </c>
      <c r="AH43" s="234">
        <v>-46</v>
      </c>
      <c r="AI43" s="235">
        <v>-54</v>
      </c>
      <c r="AJ43" s="217"/>
      <c r="AK43" s="208" t="s">
        <v>266</v>
      </c>
      <c r="AL43" s="209">
        <v>-68</v>
      </c>
      <c r="AM43" s="210">
        <v>-68</v>
      </c>
      <c r="AN43" s="210">
        <v>-66</v>
      </c>
      <c r="AO43" s="210">
        <v>-63</v>
      </c>
      <c r="AP43" s="210">
        <v>-58</v>
      </c>
      <c r="AQ43" s="210">
        <v>-56</v>
      </c>
      <c r="AR43" s="210">
        <v>-54</v>
      </c>
      <c r="AS43" s="210">
        <v>-54</v>
      </c>
      <c r="AT43" s="210">
        <v>-53</v>
      </c>
      <c r="AU43" s="211">
        <v>-61</v>
      </c>
      <c r="AW43" s="208" t="s">
        <v>266</v>
      </c>
      <c r="AX43" s="212">
        <f t="shared" si="7"/>
        <v>-73</v>
      </c>
      <c r="AY43" s="213">
        <f t="shared" si="6"/>
        <v>-73</v>
      </c>
      <c r="AZ43" s="213">
        <f t="shared" si="6"/>
        <v>-71</v>
      </c>
      <c r="BA43" s="213">
        <f t="shared" si="6"/>
        <v>-68</v>
      </c>
      <c r="BB43" s="213">
        <f t="shared" si="6"/>
        <v>-63</v>
      </c>
      <c r="BC43" s="213">
        <f t="shared" si="6"/>
        <v>-61</v>
      </c>
      <c r="BD43" s="213">
        <f t="shared" si="6"/>
        <v>-59</v>
      </c>
      <c r="BE43" s="213">
        <f t="shared" si="6"/>
        <v>-59</v>
      </c>
      <c r="BF43" s="213">
        <f t="shared" si="6"/>
        <v>-58</v>
      </c>
      <c r="BG43" s="214">
        <f t="shared" si="6"/>
        <v>-66</v>
      </c>
    </row>
  </sheetData>
  <sheetProtection algorithmName="SHA-512" hashValue="tOKxghMEkuFHvBd2FODnNQGViKWRAjVuXnW/5zIiDgZ37wO2U/1hqSn7udZG7MiDCiCcZc9458U2+n3V1r/0DA==" saltValue="nc9EN2bihFCsapYVUJM7L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797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-36</v>
      </c>
      <c r="C4" s="183">
        <v>-32</v>
      </c>
      <c r="D4" s="183">
        <v>-33</v>
      </c>
      <c r="E4" s="183">
        <v>-34</v>
      </c>
      <c r="F4" s="183">
        <v>-39</v>
      </c>
      <c r="G4" s="183">
        <v>-39</v>
      </c>
      <c r="H4" s="183">
        <v>-35</v>
      </c>
      <c r="I4" s="183">
        <v>-35</v>
      </c>
      <c r="J4" s="183">
        <v>-36</v>
      </c>
      <c r="K4" s="184">
        <v>-35</v>
      </c>
      <c r="L4" s="217"/>
      <c r="M4" s="182" t="s">
        <v>187</v>
      </c>
      <c r="N4" s="185">
        <v>-43</v>
      </c>
      <c r="O4" s="186">
        <v>-37</v>
      </c>
      <c r="P4" s="186">
        <v>-38</v>
      </c>
      <c r="Q4" s="186">
        <v>-38</v>
      </c>
      <c r="R4" s="186">
        <v>-43</v>
      </c>
      <c r="S4" s="186">
        <v>-42</v>
      </c>
      <c r="T4" s="186">
        <v>-38</v>
      </c>
      <c r="U4" s="186">
        <v>-37</v>
      </c>
      <c r="V4" s="186">
        <v>-38</v>
      </c>
      <c r="W4" s="187">
        <v>-37</v>
      </c>
      <c r="X4" s="217"/>
      <c r="Y4" s="188" t="s">
        <v>187</v>
      </c>
      <c r="Z4" s="189">
        <v>-47</v>
      </c>
      <c r="AA4" s="190">
        <v>-41</v>
      </c>
      <c r="AB4" s="190">
        <v>-42</v>
      </c>
      <c r="AC4" s="190">
        <v>-43</v>
      </c>
      <c r="AD4" s="190">
        <v>-48</v>
      </c>
      <c r="AE4" s="190">
        <v>-47</v>
      </c>
      <c r="AF4" s="190">
        <v>-42</v>
      </c>
      <c r="AG4" s="190">
        <v>-41</v>
      </c>
      <c r="AH4" s="190">
        <v>-42</v>
      </c>
      <c r="AI4" s="191">
        <v>-41</v>
      </c>
      <c r="AJ4" s="217"/>
      <c r="AK4" s="188" t="s">
        <v>187</v>
      </c>
      <c r="AL4" s="189">
        <v>-52</v>
      </c>
      <c r="AM4" s="190">
        <v>-48</v>
      </c>
      <c r="AN4" s="190">
        <v>-49</v>
      </c>
      <c r="AO4" s="190">
        <v>-49</v>
      </c>
      <c r="AP4" s="190">
        <v>-54</v>
      </c>
      <c r="AQ4" s="190">
        <v>-53</v>
      </c>
      <c r="AR4" s="190">
        <v>-49</v>
      </c>
      <c r="AS4" s="190">
        <v>-49</v>
      </c>
      <c r="AT4" s="190">
        <v>-50</v>
      </c>
      <c r="AU4" s="191">
        <v>-49</v>
      </c>
      <c r="AW4" s="188" t="s">
        <v>187</v>
      </c>
      <c r="AX4" s="192">
        <f>AL4-5</f>
        <v>-57</v>
      </c>
      <c r="AY4" s="193">
        <f t="shared" ref="AY4:BG10" si="0">AM4-5</f>
        <v>-53</v>
      </c>
      <c r="AZ4" s="193">
        <f t="shared" si="0"/>
        <v>-54</v>
      </c>
      <c r="BA4" s="193">
        <f t="shared" si="0"/>
        <v>-54</v>
      </c>
      <c r="BB4" s="193">
        <f t="shared" si="0"/>
        <v>-59</v>
      </c>
      <c r="BC4" s="193">
        <f t="shared" si="0"/>
        <v>-58</v>
      </c>
      <c r="BD4" s="193">
        <f t="shared" si="0"/>
        <v>-54</v>
      </c>
      <c r="BE4" s="193">
        <f t="shared" si="0"/>
        <v>-54</v>
      </c>
      <c r="BF4" s="193">
        <f t="shared" si="0"/>
        <v>-55</v>
      </c>
      <c r="BG4" s="194">
        <f t="shared" si="0"/>
        <v>-54</v>
      </c>
    </row>
    <row r="5" spans="1:59" ht="14.45" x14ac:dyDescent="0.3">
      <c r="A5" s="195" t="s">
        <v>214</v>
      </c>
      <c r="B5" s="183">
        <v>-36</v>
      </c>
      <c r="C5" s="183">
        <v>-31</v>
      </c>
      <c r="D5" s="183">
        <v>-33</v>
      </c>
      <c r="E5" s="183">
        <v>-35</v>
      </c>
      <c r="F5" s="183">
        <v>-39</v>
      </c>
      <c r="G5" s="183">
        <v>-40</v>
      </c>
      <c r="H5" s="183">
        <v>-37</v>
      </c>
      <c r="I5" s="183">
        <v>-35</v>
      </c>
      <c r="J5" s="183">
        <v>-35</v>
      </c>
      <c r="K5" s="184">
        <v>-37</v>
      </c>
      <c r="L5" s="217"/>
      <c r="M5" s="195" t="s">
        <v>214</v>
      </c>
      <c r="N5" s="196">
        <v>-43</v>
      </c>
      <c r="O5" s="183">
        <v>-36</v>
      </c>
      <c r="P5" s="183">
        <v>-38</v>
      </c>
      <c r="Q5" s="183">
        <v>-39</v>
      </c>
      <c r="R5" s="183">
        <v>-43</v>
      </c>
      <c r="S5" s="183">
        <v>-43</v>
      </c>
      <c r="T5" s="183">
        <v>-40</v>
      </c>
      <c r="U5" s="183">
        <v>-37</v>
      </c>
      <c r="V5" s="183">
        <v>-37</v>
      </c>
      <c r="W5" s="184">
        <v>-39</v>
      </c>
      <c r="X5" s="217"/>
      <c r="Y5" s="197" t="s">
        <v>214</v>
      </c>
      <c r="Z5" s="198">
        <v>-47</v>
      </c>
      <c r="AA5" s="199">
        <v>-40</v>
      </c>
      <c r="AB5" s="199">
        <v>-42</v>
      </c>
      <c r="AC5" s="199">
        <v>-44</v>
      </c>
      <c r="AD5" s="199">
        <v>-48</v>
      </c>
      <c r="AE5" s="199">
        <v>-48</v>
      </c>
      <c r="AF5" s="199">
        <v>-44</v>
      </c>
      <c r="AG5" s="199">
        <v>-41</v>
      </c>
      <c r="AH5" s="199">
        <v>-41</v>
      </c>
      <c r="AI5" s="200">
        <v>-43</v>
      </c>
      <c r="AJ5" s="217"/>
      <c r="AK5" s="197" t="s">
        <v>214</v>
      </c>
      <c r="AL5" s="198">
        <v>-52</v>
      </c>
      <c r="AM5" s="199">
        <v>-47</v>
      </c>
      <c r="AN5" s="199">
        <v>-49</v>
      </c>
      <c r="AO5" s="199">
        <v>-50</v>
      </c>
      <c r="AP5" s="199">
        <v>-54</v>
      </c>
      <c r="AQ5" s="199">
        <v>-54</v>
      </c>
      <c r="AR5" s="199">
        <v>-51</v>
      </c>
      <c r="AS5" s="199">
        <v>-49</v>
      </c>
      <c r="AT5" s="199">
        <v>-49</v>
      </c>
      <c r="AU5" s="200">
        <v>-51</v>
      </c>
      <c r="AW5" s="197" t="s">
        <v>214</v>
      </c>
      <c r="AX5" s="201">
        <f t="shared" ref="AX5:AX10" si="1">AL5-5</f>
        <v>-57</v>
      </c>
      <c r="AY5" s="202">
        <f t="shared" si="0"/>
        <v>-52</v>
      </c>
      <c r="AZ5" s="202">
        <f t="shared" si="0"/>
        <v>-54</v>
      </c>
      <c r="BA5" s="202">
        <f t="shared" si="0"/>
        <v>-55</v>
      </c>
      <c r="BB5" s="202">
        <f t="shared" si="0"/>
        <v>-59</v>
      </c>
      <c r="BC5" s="202">
        <f t="shared" si="0"/>
        <v>-59</v>
      </c>
      <c r="BD5" s="202">
        <f t="shared" si="0"/>
        <v>-56</v>
      </c>
      <c r="BE5" s="202">
        <f t="shared" si="0"/>
        <v>-54</v>
      </c>
      <c r="BF5" s="202">
        <f t="shared" si="0"/>
        <v>-54</v>
      </c>
      <c r="BG5" s="203">
        <f t="shared" si="0"/>
        <v>-56</v>
      </c>
    </row>
    <row r="6" spans="1:59" ht="14.45" x14ac:dyDescent="0.3">
      <c r="A6" s="195" t="s">
        <v>234</v>
      </c>
      <c r="B6" s="183">
        <v>-40</v>
      </c>
      <c r="C6" s="183">
        <v>-38</v>
      </c>
      <c r="D6" s="183">
        <v>-38</v>
      </c>
      <c r="E6" s="183">
        <v>-37</v>
      </c>
      <c r="F6" s="183">
        <v>-38</v>
      </c>
      <c r="G6" s="183">
        <v>-39</v>
      </c>
      <c r="H6" s="183">
        <v>-38</v>
      </c>
      <c r="I6" s="183">
        <v>-39</v>
      </c>
      <c r="J6" s="183">
        <v>-34</v>
      </c>
      <c r="K6" s="184">
        <v>-37</v>
      </c>
      <c r="L6" s="217"/>
      <c r="M6" s="195" t="s">
        <v>234</v>
      </c>
      <c r="N6" s="196">
        <v>-47</v>
      </c>
      <c r="O6" s="183">
        <v>-43</v>
      </c>
      <c r="P6" s="183">
        <v>-43</v>
      </c>
      <c r="Q6" s="183">
        <v>-41</v>
      </c>
      <c r="R6" s="183">
        <v>-42</v>
      </c>
      <c r="S6" s="183">
        <v>-42</v>
      </c>
      <c r="T6" s="183">
        <v>-41</v>
      </c>
      <c r="U6" s="183">
        <v>-41</v>
      </c>
      <c r="V6" s="183">
        <v>-36</v>
      </c>
      <c r="W6" s="184">
        <v>-39</v>
      </c>
      <c r="X6" s="217"/>
      <c r="Y6" s="197" t="s">
        <v>234</v>
      </c>
      <c r="Z6" s="198">
        <v>-51</v>
      </c>
      <c r="AA6" s="199">
        <v>-47</v>
      </c>
      <c r="AB6" s="199">
        <v>-47</v>
      </c>
      <c r="AC6" s="199">
        <v>-46</v>
      </c>
      <c r="AD6" s="199">
        <v>-47</v>
      </c>
      <c r="AE6" s="199">
        <v>-47</v>
      </c>
      <c r="AF6" s="199">
        <v>-45</v>
      </c>
      <c r="AG6" s="199">
        <v>-45</v>
      </c>
      <c r="AH6" s="199">
        <v>-40</v>
      </c>
      <c r="AI6" s="200">
        <v>-43</v>
      </c>
      <c r="AJ6" s="217"/>
      <c r="AK6" s="197" t="s">
        <v>234</v>
      </c>
      <c r="AL6" s="198">
        <v>-56</v>
      </c>
      <c r="AM6" s="199">
        <v>-54</v>
      </c>
      <c r="AN6" s="199">
        <v>-54</v>
      </c>
      <c r="AO6" s="199">
        <v>-52</v>
      </c>
      <c r="AP6" s="199">
        <v>-53</v>
      </c>
      <c r="AQ6" s="199">
        <v>-53</v>
      </c>
      <c r="AR6" s="199">
        <v>-52</v>
      </c>
      <c r="AS6" s="199">
        <v>-53</v>
      </c>
      <c r="AT6" s="199">
        <v>-48</v>
      </c>
      <c r="AU6" s="200">
        <v>-51</v>
      </c>
      <c r="AW6" s="197" t="s">
        <v>234</v>
      </c>
      <c r="AX6" s="201">
        <f t="shared" si="1"/>
        <v>-61</v>
      </c>
      <c r="AY6" s="202">
        <f t="shared" si="0"/>
        <v>-59</v>
      </c>
      <c r="AZ6" s="202">
        <f t="shared" si="0"/>
        <v>-59</v>
      </c>
      <c r="BA6" s="202">
        <f t="shared" si="0"/>
        <v>-57</v>
      </c>
      <c r="BB6" s="202">
        <f t="shared" si="0"/>
        <v>-58</v>
      </c>
      <c r="BC6" s="202">
        <f t="shared" si="0"/>
        <v>-58</v>
      </c>
      <c r="BD6" s="202">
        <f t="shared" si="0"/>
        <v>-57</v>
      </c>
      <c r="BE6" s="202">
        <f t="shared" si="0"/>
        <v>-58</v>
      </c>
      <c r="BF6" s="202">
        <f t="shared" si="0"/>
        <v>-53</v>
      </c>
      <c r="BG6" s="203">
        <f t="shared" si="0"/>
        <v>-56</v>
      </c>
    </row>
    <row r="7" spans="1:59" ht="14.45" x14ac:dyDescent="0.3">
      <c r="A7" s="195" t="s">
        <v>243</v>
      </c>
      <c r="B7" s="183">
        <v>-39</v>
      </c>
      <c r="C7" s="183">
        <v>-40</v>
      </c>
      <c r="D7" s="183">
        <v>-40</v>
      </c>
      <c r="E7" s="183">
        <v>-39</v>
      </c>
      <c r="F7" s="183">
        <v>-39</v>
      </c>
      <c r="G7" s="183">
        <v>-39</v>
      </c>
      <c r="H7" s="183">
        <v>-37</v>
      </c>
      <c r="I7" s="183">
        <v>-38</v>
      </c>
      <c r="J7" s="183">
        <v>-36</v>
      </c>
      <c r="K7" s="184">
        <v>-36</v>
      </c>
      <c r="L7" s="217"/>
      <c r="M7" s="195" t="s">
        <v>243</v>
      </c>
      <c r="N7" s="196">
        <v>-46</v>
      </c>
      <c r="O7" s="183">
        <v>-45</v>
      </c>
      <c r="P7" s="183">
        <v>-45</v>
      </c>
      <c r="Q7" s="183">
        <v>-43</v>
      </c>
      <c r="R7" s="183">
        <v>-43</v>
      </c>
      <c r="S7" s="183">
        <v>-42</v>
      </c>
      <c r="T7" s="183">
        <v>-40</v>
      </c>
      <c r="U7" s="183">
        <v>-40</v>
      </c>
      <c r="V7" s="183">
        <v>-38</v>
      </c>
      <c r="W7" s="184">
        <v>-38</v>
      </c>
      <c r="X7" s="217"/>
      <c r="Y7" s="197" t="s">
        <v>243</v>
      </c>
      <c r="Z7" s="198">
        <v>-50</v>
      </c>
      <c r="AA7" s="199">
        <v>-49</v>
      </c>
      <c r="AB7" s="199">
        <v>-49</v>
      </c>
      <c r="AC7" s="199">
        <v>-48</v>
      </c>
      <c r="AD7" s="199">
        <v>-48</v>
      </c>
      <c r="AE7" s="199">
        <v>-46</v>
      </c>
      <c r="AF7" s="199">
        <v>-43</v>
      </c>
      <c r="AG7" s="199">
        <v>-43</v>
      </c>
      <c r="AH7" s="199">
        <v>-41</v>
      </c>
      <c r="AI7" s="200">
        <v>-41</v>
      </c>
      <c r="AJ7" s="217"/>
      <c r="AK7" s="197" t="s">
        <v>243</v>
      </c>
      <c r="AL7" s="198">
        <v>-55</v>
      </c>
      <c r="AM7" s="199">
        <v>-54</v>
      </c>
      <c r="AN7" s="199">
        <v>-54</v>
      </c>
      <c r="AO7" s="199">
        <v>-53</v>
      </c>
      <c r="AP7" s="199">
        <v>-53</v>
      </c>
      <c r="AQ7" s="199">
        <v>-51</v>
      </c>
      <c r="AR7" s="199">
        <v>-48</v>
      </c>
      <c r="AS7" s="199">
        <v>-48</v>
      </c>
      <c r="AT7" s="199">
        <v>-46</v>
      </c>
      <c r="AU7" s="200">
        <v>-46</v>
      </c>
      <c r="AW7" s="197" t="s">
        <v>243</v>
      </c>
      <c r="AX7" s="201">
        <f t="shared" si="1"/>
        <v>-60</v>
      </c>
      <c r="AY7" s="202">
        <f t="shared" si="0"/>
        <v>-59</v>
      </c>
      <c r="AZ7" s="202">
        <f t="shared" si="0"/>
        <v>-59</v>
      </c>
      <c r="BA7" s="202">
        <f t="shared" si="0"/>
        <v>-58</v>
      </c>
      <c r="BB7" s="202">
        <f t="shared" si="0"/>
        <v>-58</v>
      </c>
      <c r="BC7" s="202">
        <f t="shared" si="0"/>
        <v>-56</v>
      </c>
      <c r="BD7" s="202">
        <f t="shared" si="0"/>
        <v>-53</v>
      </c>
      <c r="BE7" s="202">
        <f t="shared" si="0"/>
        <v>-53</v>
      </c>
      <c r="BF7" s="202">
        <f t="shared" si="0"/>
        <v>-51</v>
      </c>
      <c r="BG7" s="203">
        <f t="shared" si="0"/>
        <v>-51</v>
      </c>
    </row>
    <row r="8" spans="1:59" ht="14.45" x14ac:dyDescent="0.3">
      <c r="A8" s="195" t="s">
        <v>251</v>
      </c>
      <c r="B8" s="183">
        <v>-40</v>
      </c>
      <c r="C8" s="183">
        <v>-42</v>
      </c>
      <c r="D8" s="183">
        <v>-41</v>
      </c>
      <c r="E8" s="183">
        <v>-40</v>
      </c>
      <c r="F8" s="183">
        <v>-39</v>
      </c>
      <c r="G8" s="183">
        <v>-39</v>
      </c>
      <c r="H8" s="183">
        <v>-39</v>
      </c>
      <c r="I8" s="183">
        <v>-41</v>
      </c>
      <c r="J8" s="183">
        <v>-35</v>
      </c>
      <c r="K8" s="184">
        <v>-36</v>
      </c>
      <c r="L8" s="217"/>
      <c r="M8" s="195" t="s">
        <v>251</v>
      </c>
      <c r="N8" s="196">
        <v>-47</v>
      </c>
      <c r="O8" s="183">
        <v>-47</v>
      </c>
      <c r="P8" s="183">
        <v>-46</v>
      </c>
      <c r="Q8" s="183">
        <v>-44</v>
      </c>
      <c r="R8" s="183">
        <v>-43</v>
      </c>
      <c r="S8" s="183">
        <v>-42</v>
      </c>
      <c r="T8" s="183">
        <v>-42</v>
      </c>
      <c r="U8" s="183">
        <v>-43</v>
      </c>
      <c r="V8" s="183">
        <v>-37</v>
      </c>
      <c r="W8" s="184">
        <v>-38</v>
      </c>
      <c r="X8" s="217"/>
      <c r="Y8" s="197" t="s">
        <v>251</v>
      </c>
      <c r="Z8" s="198">
        <v>-51</v>
      </c>
      <c r="AA8" s="199">
        <v>-51</v>
      </c>
      <c r="AB8" s="199">
        <v>-50</v>
      </c>
      <c r="AC8" s="199">
        <v>-49</v>
      </c>
      <c r="AD8" s="199">
        <v>-48</v>
      </c>
      <c r="AE8" s="199">
        <v>-46</v>
      </c>
      <c r="AF8" s="199">
        <v>-45</v>
      </c>
      <c r="AG8" s="199">
        <v>-46</v>
      </c>
      <c r="AH8" s="199">
        <v>-40</v>
      </c>
      <c r="AI8" s="200">
        <v>-41</v>
      </c>
      <c r="AJ8" s="217"/>
      <c r="AK8" s="197" t="s">
        <v>251</v>
      </c>
      <c r="AL8" s="198">
        <v>-56</v>
      </c>
      <c r="AM8" s="199">
        <v>-56</v>
      </c>
      <c r="AN8" s="199">
        <v>-55</v>
      </c>
      <c r="AO8" s="199">
        <v>-54</v>
      </c>
      <c r="AP8" s="199">
        <v>-53</v>
      </c>
      <c r="AQ8" s="199">
        <v>-51</v>
      </c>
      <c r="AR8" s="199">
        <v>-50</v>
      </c>
      <c r="AS8" s="199">
        <v>-51</v>
      </c>
      <c r="AT8" s="199">
        <v>-45</v>
      </c>
      <c r="AU8" s="200">
        <v>-46</v>
      </c>
      <c r="AW8" s="197" t="s">
        <v>251</v>
      </c>
      <c r="AX8" s="201">
        <f t="shared" si="1"/>
        <v>-61</v>
      </c>
      <c r="AY8" s="202">
        <f t="shared" si="0"/>
        <v>-61</v>
      </c>
      <c r="AZ8" s="202">
        <f t="shared" si="0"/>
        <v>-60</v>
      </c>
      <c r="BA8" s="202">
        <f t="shared" si="0"/>
        <v>-59</v>
      </c>
      <c r="BB8" s="202">
        <f t="shared" si="0"/>
        <v>-58</v>
      </c>
      <c r="BC8" s="202">
        <f t="shared" si="0"/>
        <v>-56</v>
      </c>
      <c r="BD8" s="202">
        <f t="shared" si="0"/>
        <v>-55</v>
      </c>
      <c r="BE8" s="202">
        <f t="shared" si="0"/>
        <v>-56</v>
      </c>
      <c r="BF8" s="202">
        <f t="shared" si="0"/>
        <v>-50</v>
      </c>
      <c r="BG8" s="203">
        <f t="shared" si="0"/>
        <v>-51</v>
      </c>
    </row>
    <row r="9" spans="1:59" ht="14.45" x14ac:dyDescent="0.3">
      <c r="A9" s="195" t="s">
        <v>259</v>
      </c>
      <c r="B9" s="183">
        <v>-40</v>
      </c>
      <c r="C9" s="183">
        <v>-43</v>
      </c>
      <c r="D9" s="183">
        <v>-42</v>
      </c>
      <c r="E9" s="183">
        <v>-42</v>
      </c>
      <c r="F9" s="183">
        <v>-39</v>
      </c>
      <c r="G9" s="183">
        <v>-40</v>
      </c>
      <c r="H9" s="183">
        <v>-40</v>
      </c>
      <c r="I9" s="183">
        <v>-39</v>
      </c>
      <c r="J9" s="183">
        <v>-37</v>
      </c>
      <c r="K9" s="184">
        <v>-39</v>
      </c>
      <c r="L9" s="217"/>
      <c r="M9" s="195" t="s">
        <v>259</v>
      </c>
      <c r="N9" s="196">
        <v>-45</v>
      </c>
      <c r="O9" s="183">
        <v>-46</v>
      </c>
      <c r="P9" s="183">
        <v>-45</v>
      </c>
      <c r="Q9" s="183">
        <v>-45</v>
      </c>
      <c r="R9" s="183">
        <v>-42</v>
      </c>
      <c r="S9" s="183">
        <v>-42</v>
      </c>
      <c r="T9" s="183">
        <v>-42</v>
      </c>
      <c r="U9" s="183">
        <v>-41</v>
      </c>
      <c r="V9" s="183">
        <v>-39</v>
      </c>
      <c r="W9" s="184">
        <v>-41</v>
      </c>
      <c r="X9" s="217"/>
      <c r="Y9" s="197" t="s">
        <v>259</v>
      </c>
      <c r="Z9" s="198">
        <v>-49</v>
      </c>
      <c r="AA9" s="199">
        <v>-50</v>
      </c>
      <c r="AB9" s="199">
        <v>-51</v>
      </c>
      <c r="AC9" s="199">
        <v>-49</v>
      </c>
      <c r="AD9" s="199">
        <v>-46</v>
      </c>
      <c r="AE9" s="199">
        <v>-46</v>
      </c>
      <c r="AF9" s="199">
        <v>-45</v>
      </c>
      <c r="AG9" s="199">
        <v>-43</v>
      </c>
      <c r="AH9" s="199">
        <v>-41</v>
      </c>
      <c r="AI9" s="200">
        <v>-43</v>
      </c>
      <c r="AJ9" s="217"/>
      <c r="AK9" s="197" t="s">
        <v>259</v>
      </c>
      <c r="AL9" s="198">
        <v>-54</v>
      </c>
      <c r="AM9" s="199">
        <v>-55</v>
      </c>
      <c r="AN9" s="199">
        <v>-56</v>
      </c>
      <c r="AO9" s="199">
        <v>-54</v>
      </c>
      <c r="AP9" s="199">
        <v>-51</v>
      </c>
      <c r="AQ9" s="199">
        <v>-51</v>
      </c>
      <c r="AR9" s="199">
        <v>-50</v>
      </c>
      <c r="AS9" s="199">
        <v>-49</v>
      </c>
      <c r="AT9" s="199">
        <v>-47</v>
      </c>
      <c r="AU9" s="200">
        <v>-49</v>
      </c>
      <c r="AW9" s="197" t="s">
        <v>259</v>
      </c>
      <c r="AX9" s="201">
        <f t="shared" si="1"/>
        <v>-59</v>
      </c>
      <c r="AY9" s="202">
        <f t="shared" si="0"/>
        <v>-60</v>
      </c>
      <c r="AZ9" s="202">
        <f t="shared" si="0"/>
        <v>-61</v>
      </c>
      <c r="BA9" s="202">
        <f t="shared" si="0"/>
        <v>-59</v>
      </c>
      <c r="BB9" s="202">
        <f t="shared" si="0"/>
        <v>-56</v>
      </c>
      <c r="BC9" s="202">
        <f t="shared" si="0"/>
        <v>-56</v>
      </c>
      <c r="BD9" s="202">
        <f t="shared" si="0"/>
        <v>-55</v>
      </c>
      <c r="BE9" s="202">
        <f t="shared" si="0"/>
        <v>-54</v>
      </c>
      <c r="BF9" s="202">
        <f t="shared" si="0"/>
        <v>-52</v>
      </c>
      <c r="BG9" s="203">
        <f t="shared" si="0"/>
        <v>-54</v>
      </c>
    </row>
    <row r="10" spans="1:59" thickBot="1" x14ac:dyDescent="0.35">
      <c r="A10" s="204" t="s">
        <v>266</v>
      </c>
      <c r="B10" s="205">
        <v>-39</v>
      </c>
      <c r="C10" s="205">
        <v>-42</v>
      </c>
      <c r="D10" s="205">
        <v>-41</v>
      </c>
      <c r="E10" s="205">
        <v>-42</v>
      </c>
      <c r="F10" s="205">
        <v>-41</v>
      </c>
      <c r="G10" s="205">
        <v>-43</v>
      </c>
      <c r="H10" s="205">
        <v>-40</v>
      </c>
      <c r="I10" s="205">
        <v>-40</v>
      </c>
      <c r="J10" s="205">
        <v>-37</v>
      </c>
      <c r="K10" s="206">
        <v>-34</v>
      </c>
      <c r="L10" s="217"/>
      <c r="M10" s="204" t="s">
        <v>266</v>
      </c>
      <c r="N10" s="207">
        <v>-44</v>
      </c>
      <c r="O10" s="205">
        <v>-45</v>
      </c>
      <c r="P10" s="205">
        <v>-44</v>
      </c>
      <c r="Q10" s="205">
        <v>-45</v>
      </c>
      <c r="R10" s="205">
        <v>-44</v>
      </c>
      <c r="S10" s="205">
        <v>-45</v>
      </c>
      <c r="T10" s="205">
        <v>-42</v>
      </c>
      <c r="U10" s="205">
        <v>-42</v>
      </c>
      <c r="V10" s="205">
        <v>-39</v>
      </c>
      <c r="W10" s="206">
        <v>-36</v>
      </c>
      <c r="X10" s="217"/>
      <c r="Y10" s="208" t="s">
        <v>266</v>
      </c>
      <c r="Z10" s="209">
        <v>-48</v>
      </c>
      <c r="AA10" s="210">
        <v>-49</v>
      </c>
      <c r="AB10" s="210">
        <v>-50</v>
      </c>
      <c r="AC10" s="210">
        <v>-49</v>
      </c>
      <c r="AD10" s="210">
        <v>-48</v>
      </c>
      <c r="AE10" s="210">
        <v>-49</v>
      </c>
      <c r="AF10" s="210">
        <v>-45</v>
      </c>
      <c r="AG10" s="210">
        <v>-44</v>
      </c>
      <c r="AH10" s="210">
        <v>-41</v>
      </c>
      <c r="AI10" s="211">
        <v>-38</v>
      </c>
      <c r="AJ10" s="217"/>
      <c r="AK10" s="208" t="s">
        <v>266</v>
      </c>
      <c r="AL10" s="209">
        <v>-53</v>
      </c>
      <c r="AM10" s="210">
        <v>-54</v>
      </c>
      <c r="AN10" s="210">
        <v>-55</v>
      </c>
      <c r="AO10" s="210">
        <v>-54</v>
      </c>
      <c r="AP10" s="210">
        <v>-53</v>
      </c>
      <c r="AQ10" s="210">
        <v>-54</v>
      </c>
      <c r="AR10" s="210">
        <v>-50</v>
      </c>
      <c r="AS10" s="210">
        <v>-50</v>
      </c>
      <c r="AT10" s="210">
        <v>-47</v>
      </c>
      <c r="AU10" s="211">
        <v>-44</v>
      </c>
      <c r="AW10" s="208" t="s">
        <v>266</v>
      </c>
      <c r="AX10" s="212">
        <f t="shared" si="1"/>
        <v>-58</v>
      </c>
      <c r="AY10" s="213">
        <f t="shared" si="0"/>
        <v>-59</v>
      </c>
      <c r="AZ10" s="213">
        <f t="shared" si="0"/>
        <v>-60</v>
      </c>
      <c r="BA10" s="213">
        <f t="shared" si="0"/>
        <v>-59</v>
      </c>
      <c r="BB10" s="213">
        <f t="shared" si="0"/>
        <v>-58</v>
      </c>
      <c r="BC10" s="213">
        <f t="shared" si="0"/>
        <v>-59</v>
      </c>
      <c r="BD10" s="213">
        <f t="shared" si="0"/>
        <v>-55</v>
      </c>
      <c r="BE10" s="213">
        <f t="shared" si="0"/>
        <v>-55</v>
      </c>
      <c r="BF10" s="213">
        <f t="shared" si="0"/>
        <v>-52</v>
      </c>
      <c r="BG10" s="214">
        <f t="shared" si="0"/>
        <v>-49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-41</v>
      </c>
      <c r="C15" s="186">
        <v>-37</v>
      </c>
      <c r="D15" s="186">
        <v>-38</v>
      </c>
      <c r="E15" s="186">
        <v>-38</v>
      </c>
      <c r="F15" s="186">
        <v>-42</v>
      </c>
      <c r="G15" s="186">
        <v>-42</v>
      </c>
      <c r="H15" s="186">
        <v>-38</v>
      </c>
      <c r="I15" s="186">
        <v>-37</v>
      </c>
      <c r="J15" s="186">
        <v>-38</v>
      </c>
      <c r="K15" s="187">
        <v>-37</v>
      </c>
      <c r="L15" s="217"/>
      <c r="M15" s="182" t="s">
        <v>187</v>
      </c>
      <c r="N15" s="185">
        <v>-48</v>
      </c>
      <c r="O15" s="186">
        <v>-42</v>
      </c>
      <c r="P15" s="186">
        <v>-43</v>
      </c>
      <c r="Q15" s="186">
        <v>-42</v>
      </c>
      <c r="R15" s="186">
        <v>-46</v>
      </c>
      <c r="S15" s="186">
        <v>-45</v>
      </c>
      <c r="T15" s="186">
        <v>-41</v>
      </c>
      <c r="U15" s="186">
        <v>-39</v>
      </c>
      <c r="V15" s="186">
        <v>-40</v>
      </c>
      <c r="W15" s="187">
        <v>-39</v>
      </c>
      <c r="X15" s="217"/>
      <c r="Y15" s="182" t="s">
        <v>187</v>
      </c>
      <c r="Z15" s="218">
        <v>-52</v>
      </c>
      <c r="AA15" s="219">
        <v>-46</v>
      </c>
      <c r="AB15" s="219">
        <v>-47</v>
      </c>
      <c r="AC15" s="219">
        <v>-47</v>
      </c>
      <c r="AD15" s="219">
        <v>-51</v>
      </c>
      <c r="AE15" s="219">
        <v>-50</v>
      </c>
      <c r="AF15" s="219">
        <v>-45</v>
      </c>
      <c r="AG15" s="219">
        <v>-43</v>
      </c>
      <c r="AH15" s="219">
        <v>-44</v>
      </c>
      <c r="AI15" s="220">
        <v>-43</v>
      </c>
      <c r="AJ15" s="217"/>
      <c r="AK15" s="188" t="s">
        <v>187</v>
      </c>
      <c r="AL15" s="189">
        <v>-57</v>
      </c>
      <c r="AM15" s="190">
        <v>-53</v>
      </c>
      <c r="AN15" s="190">
        <v>-54</v>
      </c>
      <c r="AO15" s="190">
        <v>-53</v>
      </c>
      <c r="AP15" s="190">
        <v>-57</v>
      </c>
      <c r="AQ15" s="190">
        <v>-56</v>
      </c>
      <c r="AR15" s="190">
        <v>-52</v>
      </c>
      <c r="AS15" s="190">
        <v>-51</v>
      </c>
      <c r="AT15" s="190">
        <v>-52</v>
      </c>
      <c r="AU15" s="191">
        <v>-51</v>
      </c>
      <c r="AW15" s="188" t="s">
        <v>187</v>
      </c>
      <c r="AX15" s="192">
        <f>AL15-5</f>
        <v>-62</v>
      </c>
      <c r="AY15" s="193">
        <f t="shared" ref="AY15:BG21" si="2">AM15-5</f>
        <v>-58</v>
      </c>
      <c r="AZ15" s="193">
        <f t="shared" si="2"/>
        <v>-59</v>
      </c>
      <c r="BA15" s="193">
        <f t="shared" si="2"/>
        <v>-58</v>
      </c>
      <c r="BB15" s="193">
        <f t="shared" si="2"/>
        <v>-62</v>
      </c>
      <c r="BC15" s="193">
        <f t="shared" si="2"/>
        <v>-61</v>
      </c>
      <c r="BD15" s="193">
        <f t="shared" si="2"/>
        <v>-57</v>
      </c>
      <c r="BE15" s="193">
        <f t="shared" si="2"/>
        <v>-56</v>
      </c>
      <c r="BF15" s="193">
        <f t="shared" si="2"/>
        <v>-57</v>
      </c>
      <c r="BG15" s="194">
        <f t="shared" si="2"/>
        <v>-56</v>
      </c>
    </row>
    <row r="16" spans="1:59" ht="14.45" x14ac:dyDescent="0.3">
      <c r="A16" s="195" t="s">
        <v>214</v>
      </c>
      <c r="B16" s="196">
        <v>-41</v>
      </c>
      <c r="C16" s="183">
        <v>-36</v>
      </c>
      <c r="D16" s="183">
        <v>-38</v>
      </c>
      <c r="E16" s="183">
        <v>-39</v>
      </c>
      <c r="F16" s="183">
        <v>-42</v>
      </c>
      <c r="G16" s="183">
        <v>-43</v>
      </c>
      <c r="H16" s="183">
        <v>-40</v>
      </c>
      <c r="I16" s="183">
        <v>-37</v>
      </c>
      <c r="J16" s="183">
        <v>-37</v>
      </c>
      <c r="K16" s="184">
        <v>-39</v>
      </c>
      <c r="L16" s="217"/>
      <c r="M16" s="195" t="s">
        <v>214</v>
      </c>
      <c r="N16" s="196">
        <v>-48</v>
      </c>
      <c r="O16" s="183">
        <v>-41</v>
      </c>
      <c r="P16" s="183">
        <v>-43</v>
      </c>
      <c r="Q16" s="183">
        <v>-43</v>
      </c>
      <c r="R16" s="183">
        <v>-46</v>
      </c>
      <c r="S16" s="183">
        <v>-46</v>
      </c>
      <c r="T16" s="183">
        <v>-43</v>
      </c>
      <c r="U16" s="183">
        <v>-39</v>
      </c>
      <c r="V16" s="183">
        <v>-39</v>
      </c>
      <c r="W16" s="184">
        <v>-41</v>
      </c>
      <c r="X16" s="217"/>
      <c r="Y16" s="195" t="s">
        <v>214</v>
      </c>
      <c r="Z16" s="221">
        <v>-52</v>
      </c>
      <c r="AA16" s="222">
        <v>-45</v>
      </c>
      <c r="AB16" s="222">
        <v>-47</v>
      </c>
      <c r="AC16" s="222">
        <v>-48</v>
      </c>
      <c r="AD16" s="222">
        <v>-51</v>
      </c>
      <c r="AE16" s="222">
        <v>-51</v>
      </c>
      <c r="AF16" s="222">
        <v>-47</v>
      </c>
      <c r="AG16" s="222">
        <v>-43</v>
      </c>
      <c r="AH16" s="222">
        <v>-43</v>
      </c>
      <c r="AI16" s="223">
        <v>-45</v>
      </c>
      <c r="AJ16" s="217"/>
      <c r="AK16" s="197" t="s">
        <v>214</v>
      </c>
      <c r="AL16" s="198">
        <v>-57</v>
      </c>
      <c r="AM16" s="199">
        <v>-52</v>
      </c>
      <c r="AN16" s="199">
        <v>-54</v>
      </c>
      <c r="AO16" s="199">
        <v>-54</v>
      </c>
      <c r="AP16" s="199">
        <v>-57</v>
      </c>
      <c r="AQ16" s="199">
        <v>-57</v>
      </c>
      <c r="AR16" s="199">
        <v>-54</v>
      </c>
      <c r="AS16" s="199">
        <v>-51</v>
      </c>
      <c r="AT16" s="199">
        <v>-51</v>
      </c>
      <c r="AU16" s="200">
        <v>-53</v>
      </c>
      <c r="AW16" s="197" t="s">
        <v>214</v>
      </c>
      <c r="AX16" s="201">
        <f t="shared" ref="AX16:AX21" si="3">AL16-5</f>
        <v>-62</v>
      </c>
      <c r="AY16" s="202">
        <f t="shared" si="2"/>
        <v>-57</v>
      </c>
      <c r="AZ16" s="202">
        <f t="shared" si="2"/>
        <v>-59</v>
      </c>
      <c r="BA16" s="202">
        <f t="shared" si="2"/>
        <v>-59</v>
      </c>
      <c r="BB16" s="202">
        <f t="shared" si="2"/>
        <v>-62</v>
      </c>
      <c r="BC16" s="202">
        <f t="shared" si="2"/>
        <v>-62</v>
      </c>
      <c r="BD16" s="202">
        <f t="shared" si="2"/>
        <v>-59</v>
      </c>
      <c r="BE16" s="202">
        <f t="shared" si="2"/>
        <v>-56</v>
      </c>
      <c r="BF16" s="202">
        <f t="shared" si="2"/>
        <v>-56</v>
      </c>
      <c r="BG16" s="203">
        <f t="shared" si="2"/>
        <v>-58</v>
      </c>
    </row>
    <row r="17" spans="1:59" ht="14.45" x14ac:dyDescent="0.3">
      <c r="A17" s="195" t="s">
        <v>234</v>
      </c>
      <c r="B17" s="196">
        <v>-45</v>
      </c>
      <c r="C17" s="183">
        <v>-43</v>
      </c>
      <c r="D17" s="183">
        <v>-43</v>
      </c>
      <c r="E17" s="183">
        <v>-41</v>
      </c>
      <c r="F17" s="183">
        <v>-41</v>
      </c>
      <c r="G17" s="183">
        <v>-42</v>
      </c>
      <c r="H17" s="183">
        <v>-41</v>
      </c>
      <c r="I17" s="183">
        <v>-41</v>
      </c>
      <c r="J17" s="183">
        <v>-36</v>
      </c>
      <c r="K17" s="184">
        <v>-39</v>
      </c>
      <c r="L17" s="217"/>
      <c r="M17" s="195" t="s">
        <v>234</v>
      </c>
      <c r="N17" s="196">
        <v>-52</v>
      </c>
      <c r="O17" s="183">
        <v>-48</v>
      </c>
      <c r="P17" s="183">
        <v>-48</v>
      </c>
      <c r="Q17" s="183">
        <v>-45</v>
      </c>
      <c r="R17" s="183">
        <v>-45</v>
      </c>
      <c r="S17" s="183">
        <v>-45</v>
      </c>
      <c r="T17" s="183">
        <v>-44</v>
      </c>
      <c r="U17" s="183">
        <v>-43</v>
      </c>
      <c r="V17" s="183">
        <v>-38</v>
      </c>
      <c r="W17" s="184">
        <v>-41</v>
      </c>
      <c r="X17" s="217"/>
      <c r="Y17" s="195" t="s">
        <v>234</v>
      </c>
      <c r="Z17" s="221">
        <v>-56</v>
      </c>
      <c r="AA17" s="222">
        <v>-52</v>
      </c>
      <c r="AB17" s="222">
        <v>-52</v>
      </c>
      <c r="AC17" s="222">
        <v>-50</v>
      </c>
      <c r="AD17" s="222">
        <v>-50</v>
      </c>
      <c r="AE17" s="222">
        <v>-50</v>
      </c>
      <c r="AF17" s="222">
        <v>-48</v>
      </c>
      <c r="AG17" s="222">
        <v>-47</v>
      </c>
      <c r="AH17" s="222">
        <v>-42</v>
      </c>
      <c r="AI17" s="223">
        <v>-45</v>
      </c>
      <c r="AJ17" s="217"/>
      <c r="AK17" s="197" t="s">
        <v>234</v>
      </c>
      <c r="AL17" s="198">
        <v>-61</v>
      </c>
      <c r="AM17" s="199">
        <v>-59</v>
      </c>
      <c r="AN17" s="199">
        <v>-59</v>
      </c>
      <c r="AO17" s="199">
        <v>-56</v>
      </c>
      <c r="AP17" s="199">
        <v>-56</v>
      </c>
      <c r="AQ17" s="199">
        <v>-56</v>
      </c>
      <c r="AR17" s="199">
        <v>-55</v>
      </c>
      <c r="AS17" s="199">
        <v>-55</v>
      </c>
      <c r="AT17" s="199">
        <v>-50</v>
      </c>
      <c r="AU17" s="200">
        <v>-53</v>
      </c>
      <c r="AW17" s="197" t="s">
        <v>234</v>
      </c>
      <c r="AX17" s="201">
        <f t="shared" si="3"/>
        <v>-66</v>
      </c>
      <c r="AY17" s="202">
        <f t="shared" si="2"/>
        <v>-64</v>
      </c>
      <c r="AZ17" s="202">
        <f t="shared" si="2"/>
        <v>-64</v>
      </c>
      <c r="BA17" s="202">
        <f t="shared" si="2"/>
        <v>-61</v>
      </c>
      <c r="BB17" s="202">
        <f t="shared" si="2"/>
        <v>-61</v>
      </c>
      <c r="BC17" s="202">
        <f t="shared" si="2"/>
        <v>-61</v>
      </c>
      <c r="BD17" s="202">
        <f t="shared" si="2"/>
        <v>-60</v>
      </c>
      <c r="BE17" s="202">
        <f t="shared" si="2"/>
        <v>-60</v>
      </c>
      <c r="BF17" s="202">
        <f t="shared" si="2"/>
        <v>-55</v>
      </c>
      <c r="BG17" s="203">
        <f t="shared" si="2"/>
        <v>-58</v>
      </c>
    </row>
    <row r="18" spans="1:59" ht="14.45" x14ac:dyDescent="0.3">
      <c r="A18" s="195" t="s">
        <v>243</v>
      </c>
      <c r="B18" s="196">
        <v>-43</v>
      </c>
      <c r="C18" s="183">
        <v>-44</v>
      </c>
      <c r="D18" s="183">
        <v>-44</v>
      </c>
      <c r="E18" s="183">
        <v>-42</v>
      </c>
      <c r="F18" s="183">
        <v>-42</v>
      </c>
      <c r="G18" s="183">
        <v>-42</v>
      </c>
      <c r="H18" s="183">
        <v>-39</v>
      </c>
      <c r="I18" s="183">
        <v>-40</v>
      </c>
      <c r="J18" s="183">
        <v>-38</v>
      </c>
      <c r="K18" s="184">
        <v>-38</v>
      </c>
      <c r="L18" s="217"/>
      <c r="M18" s="195" t="s">
        <v>243</v>
      </c>
      <c r="N18" s="196">
        <v>-50</v>
      </c>
      <c r="O18" s="183">
        <v>-49</v>
      </c>
      <c r="P18" s="183">
        <v>-49</v>
      </c>
      <c r="Q18" s="183">
        <v>-46</v>
      </c>
      <c r="R18" s="183">
        <v>-46</v>
      </c>
      <c r="S18" s="183">
        <v>-45</v>
      </c>
      <c r="T18" s="183">
        <v>-42</v>
      </c>
      <c r="U18" s="183">
        <v>-42</v>
      </c>
      <c r="V18" s="183">
        <v>-40</v>
      </c>
      <c r="W18" s="184">
        <v>-40</v>
      </c>
      <c r="X18" s="217"/>
      <c r="Y18" s="195" t="s">
        <v>243</v>
      </c>
      <c r="Z18" s="221">
        <v>-54</v>
      </c>
      <c r="AA18" s="222">
        <v>-53</v>
      </c>
      <c r="AB18" s="222">
        <v>-53</v>
      </c>
      <c r="AC18" s="222">
        <v>-51</v>
      </c>
      <c r="AD18" s="222">
        <v>-51</v>
      </c>
      <c r="AE18" s="222">
        <v>-49</v>
      </c>
      <c r="AF18" s="222">
        <v>-45</v>
      </c>
      <c r="AG18" s="222">
        <v>-45</v>
      </c>
      <c r="AH18" s="222">
        <v>-43</v>
      </c>
      <c r="AI18" s="223">
        <v>-43</v>
      </c>
      <c r="AJ18" s="217"/>
      <c r="AK18" s="197" t="s">
        <v>243</v>
      </c>
      <c r="AL18" s="198">
        <v>-59</v>
      </c>
      <c r="AM18" s="199">
        <v>-58</v>
      </c>
      <c r="AN18" s="199">
        <v>-58</v>
      </c>
      <c r="AO18" s="199">
        <v>-56</v>
      </c>
      <c r="AP18" s="199">
        <v>-56</v>
      </c>
      <c r="AQ18" s="199">
        <v>-54</v>
      </c>
      <c r="AR18" s="199">
        <v>-50</v>
      </c>
      <c r="AS18" s="199">
        <v>-50</v>
      </c>
      <c r="AT18" s="199">
        <v>-48</v>
      </c>
      <c r="AU18" s="200">
        <v>-48</v>
      </c>
      <c r="AW18" s="197" t="s">
        <v>243</v>
      </c>
      <c r="AX18" s="201">
        <f t="shared" si="3"/>
        <v>-64</v>
      </c>
      <c r="AY18" s="202">
        <f t="shared" si="2"/>
        <v>-63</v>
      </c>
      <c r="AZ18" s="202">
        <f t="shared" si="2"/>
        <v>-63</v>
      </c>
      <c r="BA18" s="202">
        <f t="shared" si="2"/>
        <v>-61</v>
      </c>
      <c r="BB18" s="202">
        <f t="shared" si="2"/>
        <v>-61</v>
      </c>
      <c r="BC18" s="202">
        <f t="shared" si="2"/>
        <v>-59</v>
      </c>
      <c r="BD18" s="202">
        <f t="shared" si="2"/>
        <v>-55</v>
      </c>
      <c r="BE18" s="202">
        <f t="shared" si="2"/>
        <v>-55</v>
      </c>
      <c r="BF18" s="202">
        <f t="shared" si="2"/>
        <v>-53</v>
      </c>
      <c r="BG18" s="203">
        <f t="shared" si="2"/>
        <v>-53</v>
      </c>
    </row>
    <row r="19" spans="1:59" ht="14.45" x14ac:dyDescent="0.3">
      <c r="A19" s="195" t="s">
        <v>251</v>
      </c>
      <c r="B19" s="196">
        <v>-44</v>
      </c>
      <c r="C19" s="183">
        <v>-46</v>
      </c>
      <c r="D19" s="183">
        <v>-45</v>
      </c>
      <c r="E19" s="183">
        <v>-43</v>
      </c>
      <c r="F19" s="183">
        <v>-42</v>
      </c>
      <c r="G19" s="183">
        <v>-42</v>
      </c>
      <c r="H19" s="183">
        <v>-41</v>
      </c>
      <c r="I19" s="183">
        <v>-43</v>
      </c>
      <c r="J19" s="183">
        <v>-37</v>
      </c>
      <c r="K19" s="184">
        <v>-38</v>
      </c>
      <c r="L19" s="217"/>
      <c r="M19" s="195" t="s">
        <v>251</v>
      </c>
      <c r="N19" s="196">
        <v>-51</v>
      </c>
      <c r="O19" s="183">
        <v>-51</v>
      </c>
      <c r="P19" s="183">
        <v>-50</v>
      </c>
      <c r="Q19" s="183">
        <v>-47</v>
      </c>
      <c r="R19" s="183">
        <v>-46</v>
      </c>
      <c r="S19" s="183">
        <v>-45</v>
      </c>
      <c r="T19" s="183">
        <v>-44</v>
      </c>
      <c r="U19" s="183">
        <v>-45</v>
      </c>
      <c r="V19" s="183">
        <v>-39</v>
      </c>
      <c r="W19" s="184">
        <v>-40</v>
      </c>
      <c r="X19" s="217"/>
      <c r="Y19" s="195" t="s">
        <v>251</v>
      </c>
      <c r="Z19" s="221">
        <v>-55</v>
      </c>
      <c r="AA19" s="222">
        <v>-55</v>
      </c>
      <c r="AB19" s="222">
        <v>-54</v>
      </c>
      <c r="AC19" s="222">
        <v>-52</v>
      </c>
      <c r="AD19" s="222">
        <v>-51</v>
      </c>
      <c r="AE19" s="222">
        <v>-49</v>
      </c>
      <c r="AF19" s="222">
        <v>-47</v>
      </c>
      <c r="AG19" s="222">
        <v>-48</v>
      </c>
      <c r="AH19" s="222">
        <v>-42</v>
      </c>
      <c r="AI19" s="223">
        <v>-43</v>
      </c>
      <c r="AJ19" s="217"/>
      <c r="AK19" s="197" t="s">
        <v>251</v>
      </c>
      <c r="AL19" s="198">
        <v>-60</v>
      </c>
      <c r="AM19" s="199">
        <v>-60</v>
      </c>
      <c r="AN19" s="199">
        <v>-59</v>
      </c>
      <c r="AO19" s="199">
        <v>-57</v>
      </c>
      <c r="AP19" s="199">
        <v>-56</v>
      </c>
      <c r="AQ19" s="199">
        <v>-54</v>
      </c>
      <c r="AR19" s="199">
        <v>-52</v>
      </c>
      <c r="AS19" s="199">
        <v>-53</v>
      </c>
      <c r="AT19" s="199">
        <v>-47</v>
      </c>
      <c r="AU19" s="200">
        <v>-48</v>
      </c>
      <c r="AW19" s="197" t="s">
        <v>251</v>
      </c>
      <c r="AX19" s="201">
        <f t="shared" si="3"/>
        <v>-65</v>
      </c>
      <c r="AY19" s="202">
        <f t="shared" si="2"/>
        <v>-65</v>
      </c>
      <c r="AZ19" s="202">
        <f t="shared" si="2"/>
        <v>-64</v>
      </c>
      <c r="BA19" s="202">
        <f t="shared" si="2"/>
        <v>-62</v>
      </c>
      <c r="BB19" s="202">
        <f t="shared" si="2"/>
        <v>-61</v>
      </c>
      <c r="BC19" s="202">
        <f t="shared" si="2"/>
        <v>-59</v>
      </c>
      <c r="BD19" s="202">
        <f t="shared" si="2"/>
        <v>-57</v>
      </c>
      <c r="BE19" s="202">
        <f t="shared" si="2"/>
        <v>-58</v>
      </c>
      <c r="BF19" s="202">
        <f t="shared" si="2"/>
        <v>-52</v>
      </c>
      <c r="BG19" s="203">
        <f t="shared" si="2"/>
        <v>-53</v>
      </c>
    </row>
    <row r="20" spans="1:59" ht="14.45" x14ac:dyDescent="0.3">
      <c r="A20" s="195" t="s">
        <v>259</v>
      </c>
      <c r="B20" s="196">
        <v>-43</v>
      </c>
      <c r="C20" s="183">
        <v>-46</v>
      </c>
      <c r="D20" s="183">
        <v>-45</v>
      </c>
      <c r="E20" s="183">
        <v>-45</v>
      </c>
      <c r="F20" s="183">
        <v>-41</v>
      </c>
      <c r="G20" s="183">
        <v>-42</v>
      </c>
      <c r="H20" s="183">
        <v>-42</v>
      </c>
      <c r="I20" s="183">
        <v>-41</v>
      </c>
      <c r="J20" s="183">
        <v>-39</v>
      </c>
      <c r="K20" s="184">
        <v>-41</v>
      </c>
      <c r="L20" s="217"/>
      <c r="M20" s="195" t="s">
        <v>259</v>
      </c>
      <c r="N20" s="196">
        <v>-48</v>
      </c>
      <c r="O20" s="183">
        <v>-49</v>
      </c>
      <c r="P20" s="183">
        <v>-48</v>
      </c>
      <c r="Q20" s="183">
        <v>-48</v>
      </c>
      <c r="R20" s="183">
        <v>-44</v>
      </c>
      <c r="S20" s="183">
        <v>-44</v>
      </c>
      <c r="T20" s="183">
        <v>-44</v>
      </c>
      <c r="U20" s="183">
        <v>-43</v>
      </c>
      <c r="V20" s="183">
        <v>-41</v>
      </c>
      <c r="W20" s="184">
        <v>-43</v>
      </c>
      <c r="X20" s="217"/>
      <c r="Y20" s="195" t="s">
        <v>259</v>
      </c>
      <c r="Z20" s="221">
        <v>-52</v>
      </c>
      <c r="AA20" s="222">
        <v>-53</v>
      </c>
      <c r="AB20" s="222">
        <v>-54</v>
      </c>
      <c r="AC20" s="222">
        <v>-52</v>
      </c>
      <c r="AD20" s="222">
        <v>-48</v>
      </c>
      <c r="AE20" s="222">
        <v>-48</v>
      </c>
      <c r="AF20" s="222">
        <v>-47</v>
      </c>
      <c r="AG20" s="222">
        <v>-45</v>
      </c>
      <c r="AH20" s="222">
        <v>-43</v>
      </c>
      <c r="AI20" s="223">
        <v>-45</v>
      </c>
      <c r="AJ20" s="217"/>
      <c r="AK20" s="197" t="s">
        <v>259</v>
      </c>
      <c r="AL20" s="198">
        <v>-57</v>
      </c>
      <c r="AM20" s="199">
        <v>-58</v>
      </c>
      <c r="AN20" s="199">
        <v>-59</v>
      </c>
      <c r="AO20" s="199">
        <v>-57</v>
      </c>
      <c r="AP20" s="199">
        <v>-53</v>
      </c>
      <c r="AQ20" s="199">
        <v>-53</v>
      </c>
      <c r="AR20" s="199">
        <v>-52</v>
      </c>
      <c r="AS20" s="199">
        <v>-51</v>
      </c>
      <c r="AT20" s="199">
        <v>-49</v>
      </c>
      <c r="AU20" s="200">
        <v>-51</v>
      </c>
      <c r="AW20" s="197" t="s">
        <v>259</v>
      </c>
      <c r="AX20" s="201">
        <f t="shared" si="3"/>
        <v>-62</v>
      </c>
      <c r="AY20" s="202">
        <f t="shared" si="2"/>
        <v>-63</v>
      </c>
      <c r="AZ20" s="202">
        <f t="shared" si="2"/>
        <v>-64</v>
      </c>
      <c r="BA20" s="202">
        <f t="shared" si="2"/>
        <v>-62</v>
      </c>
      <c r="BB20" s="202">
        <f t="shared" si="2"/>
        <v>-58</v>
      </c>
      <c r="BC20" s="202">
        <f t="shared" si="2"/>
        <v>-58</v>
      </c>
      <c r="BD20" s="202">
        <f t="shared" si="2"/>
        <v>-57</v>
      </c>
      <c r="BE20" s="202">
        <f t="shared" si="2"/>
        <v>-56</v>
      </c>
      <c r="BF20" s="202">
        <f t="shared" si="2"/>
        <v>-54</v>
      </c>
      <c r="BG20" s="203">
        <f t="shared" si="2"/>
        <v>-56</v>
      </c>
    </row>
    <row r="21" spans="1:59" thickBot="1" x14ac:dyDescent="0.35">
      <c r="A21" s="204" t="s">
        <v>266</v>
      </c>
      <c r="B21" s="207">
        <v>-42</v>
      </c>
      <c r="C21" s="205">
        <v>-45</v>
      </c>
      <c r="D21" s="205">
        <v>-44</v>
      </c>
      <c r="E21" s="205">
        <v>-45</v>
      </c>
      <c r="F21" s="205">
        <v>-43</v>
      </c>
      <c r="G21" s="205">
        <v>-45</v>
      </c>
      <c r="H21" s="205">
        <v>-42</v>
      </c>
      <c r="I21" s="205">
        <v>-42</v>
      </c>
      <c r="J21" s="205">
        <v>-39</v>
      </c>
      <c r="K21" s="206">
        <v>-36</v>
      </c>
      <c r="L21" s="217"/>
      <c r="M21" s="204" t="s">
        <v>266</v>
      </c>
      <c r="N21" s="207">
        <v>-47</v>
      </c>
      <c r="O21" s="205">
        <v>-48</v>
      </c>
      <c r="P21" s="205">
        <v>-47</v>
      </c>
      <c r="Q21" s="205">
        <v>-48</v>
      </c>
      <c r="R21" s="205">
        <v>-46</v>
      </c>
      <c r="S21" s="205">
        <v>-47</v>
      </c>
      <c r="T21" s="205">
        <v>-44</v>
      </c>
      <c r="U21" s="205">
        <v>-44</v>
      </c>
      <c r="V21" s="205">
        <v>-41</v>
      </c>
      <c r="W21" s="206">
        <v>-38</v>
      </c>
      <c r="X21" s="217"/>
      <c r="Y21" s="204" t="s">
        <v>266</v>
      </c>
      <c r="Z21" s="224">
        <v>-51</v>
      </c>
      <c r="AA21" s="225">
        <v>-52</v>
      </c>
      <c r="AB21" s="225">
        <v>-53</v>
      </c>
      <c r="AC21" s="225">
        <v>-52</v>
      </c>
      <c r="AD21" s="225">
        <v>-50</v>
      </c>
      <c r="AE21" s="225">
        <v>-51</v>
      </c>
      <c r="AF21" s="225">
        <v>-47</v>
      </c>
      <c r="AG21" s="225">
        <v>-46</v>
      </c>
      <c r="AH21" s="225">
        <v>-43</v>
      </c>
      <c r="AI21" s="226">
        <v>-40</v>
      </c>
      <c r="AJ21" s="217"/>
      <c r="AK21" s="208" t="s">
        <v>266</v>
      </c>
      <c r="AL21" s="209">
        <v>-56</v>
      </c>
      <c r="AM21" s="210">
        <v>-57</v>
      </c>
      <c r="AN21" s="210">
        <v>-58</v>
      </c>
      <c r="AO21" s="210">
        <v>-57</v>
      </c>
      <c r="AP21" s="210">
        <v>-55</v>
      </c>
      <c r="AQ21" s="210">
        <v>-56</v>
      </c>
      <c r="AR21" s="210">
        <v>-52</v>
      </c>
      <c r="AS21" s="210">
        <v>-52</v>
      </c>
      <c r="AT21" s="210">
        <v>-49</v>
      </c>
      <c r="AU21" s="211">
        <v>-46</v>
      </c>
      <c r="AW21" s="208" t="s">
        <v>266</v>
      </c>
      <c r="AX21" s="212">
        <f t="shared" si="3"/>
        <v>-61</v>
      </c>
      <c r="AY21" s="213">
        <f t="shared" si="2"/>
        <v>-62</v>
      </c>
      <c r="AZ21" s="213">
        <f t="shared" si="2"/>
        <v>-63</v>
      </c>
      <c r="BA21" s="213">
        <f t="shared" si="2"/>
        <v>-62</v>
      </c>
      <c r="BB21" s="213">
        <f t="shared" si="2"/>
        <v>-60</v>
      </c>
      <c r="BC21" s="213">
        <f t="shared" si="2"/>
        <v>-61</v>
      </c>
      <c r="BD21" s="213">
        <f t="shared" si="2"/>
        <v>-57</v>
      </c>
      <c r="BE21" s="213">
        <f t="shared" si="2"/>
        <v>-57</v>
      </c>
      <c r="BF21" s="213">
        <f t="shared" si="2"/>
        <v>-54</v>
      </c>
      <c r="BG21" s="214">
        <f t="shared" si="2"/>
        <v>-51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-52</v>
      </c>
      <c r="C26" s="186">
        <v>-46</v>
      </c>
      <c r="D26" s="186">
        <v>-45</v>
      </c>
      <c r="E26" s="186">
        <v>-44</v>
      </c>
      <c r="F26" s="186">
        <v>-49</v>
      </c>
      <c r="G26" s="186">
        <v>-48</v>
      </c>
      <c r="H26" s="186">
        <v>-43</v>
      </c>
      <c r="I26" s="186">
        <v>-42</v>
      </c>
      <c r="J26" s="186">
        <v>-43</v>
      </c>
      <c r="K26" s="187">
        <v>-42</v>
      </c>
      <c r="L26" s="217"/>
      <c r="M26" s="182" t="s">
        <v>187</v>
      </c>
      <c r="N26" s="185">
        <v>-59</v>
      </c>
      <c r="O26" s="186">
        <v>-51</v>
      </c>
      <c r="P26" s="186">
        <v>-50</v>
      </c>
      <c r="Q26" s="186">
        <v>-48</v>
      </c>
      <c r="R26" s="186">
        <v>-53</v>
      </c>
      <c r="S26" s="186">
        <v>-51</v>
      </c>
      <c r="T26" s="186">
        <v>-46</v>
      </c>
      <c r="U26" s="186">
        <v>-44</v>
      </c>
      <c r="V26" s="186">
        <v>-45</v>
      </c>
      <c r="W26" s="187">
        <v>-44</v>
      </c>
      <c r="X26" s="217"/>
      <c r="Y26" s="188" t="s">
        <v>187</v>
      </c>
      <c r="Z26" s="227">
        <v>-63</v>
      </c>
      <c r="AA26" s="228">
        <v>-55</v>
      </c>
      <c r="AB26" s="228">
        <v>-54</v>
      </c>
      <c r="AC26" s="228">
        <v>-53</v>
      </c>
      <c r="AD26" s="228">
        <v>-58</v>
      </c>
      <c r="AE26" s="228">
        <v>-56</v>
      </c>
      <c r="AF26" s="228">
        <v>-50</v>
      </c>
      <c r="AG26" s="228">
        <v>-48</v>
      </c>
      <c r="AH26" s="228">
        <v>-49</v>
      </c>
      <c r="AI26" s="229">
        <v>-48</v>
      </c>
      <c r="AJ26" s="217"/>
      <c r="AK26" s="188" t="s">
        <v>187</v>
      </c>
      <c r="AL26" s="189">
        <v>-68</v>
      </c>
      <c r="AM26" s="190">
        <v>-62</v>
      </c>
      <c r="AN26" s="190">
        <v>-61</v>
      </c>
      <c r="AO26" s="190">
        <v>-59</v>
      </c>
      <c r="AP26" s="190">
        <v>-64</v>
      </c>
      <c r="AQ26" s="190">
        <v>-62</v>
      </c>
      <c r="AR26" s="190">
        <v>-57</v>
      </c>
      <c r="AS26" s="190">
        <v>-56</v>
      </c>
      <c r="AT26" s="190">
        <v>-57</v>
      </c>
      <c r="AU26" s="191">
        <v>-56</v>
      </c>
      <c r="AW26" s="188" t="s">
        <v>187</v>
      </c>
      <c r="AX26" s="192">
        <f>AL26-5</f>
        <v>-73</v>
      </c>
      <c r="AY26" s="193">
        <f t="shared" ref="AY26:BG32" si="4">AM26-5</f>
        <v>-67</v>
      </c>
      <c r="AZ26" s="193">
        <f t="shared" si="4"/>
        <v>-66</v>
      </c>
      <c r="BA26" s="193">
        <f t="shared" si="4"/>
        <v>-64</v>
      </c>
      <c r="BB26" s="193">
        <f t="shared" si="4"/>
        <v>-69</v>
      </c>
      <c r="BC26" s="193">
        <f t="shared" si="4"/>
        <v>-67</v>
      </c>
      <c r="BD26" s="193">
        <f t="shared" si="4"/>
        <v>-62</v>
      </c>
      <c r="BE26" s="193">
        <f t="shared" si="4"/>
        <v>-61</v>
      </c>
      <c r="BF26" s="193">
        <f t="shared" si="4"/>
        <v>-62</v>
      </c>
      <c r="BG26" s="194">
        <f t="shared" si="4"/>
        <v>-61</v>
      </c>
    </row>
    <row r="27" spans="1:59" x14ac:dyDescent="0.25">
      <c r="A27" s="195" t="s">
        <v>214</v>
      </c>
      <c r="B27" s="196">
        <v>-52</v>
      </c>
      <c r="C27" s="183">
        <v>-45</v>
      </c>
      <c r="D27" s="183">
        <v>-45</v>
      </c>
      <c r="E27" s="183">
        <v>-45</v>
      </c>
      <c r="F27" s="183">
        <v>-49</v>
      </c>
      <c r="G27" s="183">
        <v>-49</v>
      </c>
      <c r="H27" s="183">
        <v>-45</v>
      </c>
      <c r="I27" s="183">
        <v>-42</v>
      </c>
      <c r="J27" s="183">
        <v>-42</v>
      </c>
      <c r="K27" s="184">
        <v>-44</v>
      </c>
      <c r="L27" s="217"/>
      <c r="M27" s="195" t="s">
        <v>214</v>
      </c>
      <c r="N27" s="196">
        <v>-59</v>
      </c>
      <c r="O27" s="183">
        <v>-50</v>
      </c>
      <c r="P27" s="183">
        <v>-50</v>
      </c>
      <c r="Q27" s="183">
        <v>-49</v>
      </c>
      <c r="R27" s="183">
        <v>-53</v>
      </c>
      <c r="S27" s="183">
        <v>-52</v>
      </c>
      <c r="T27" s="183">
        <v>-48</v>
      </c>
      <c r="U27" s="183">
        <v>-44</v>
      </c>
      <c r="V27" s="183">
        <v>-44</v>
      </c>
      <c r="W27" s="184">
        <v>-46</v>
      </c>
      <c r="X27" s="217"/>
      <c r="Y27" s="197" t="s">
        <v>214</v>
      </c>
      <c r="Z27" s="230">
        <v>-63</v>
      </c>
      <c r="AA27" s="231">
        <v>-54</v>
      </c>
      <c r="AB27" s="231">
        <v>-54</v>
      </c>
      <c r="AC27" s="231">
        <v>-54</v>
      </c>
      <c r="AD27" s="231">
        <v>-58</v>
      </c>
      <c r="AE27" s="231">
        <v>-57</v>
      </c>
      <c r="AF27" s="231">
        <v>-52</v>
      </c>
      <c r="AG27" s="231">
        <v>-48</v>
      </c>
      <c r="AH27" s="231">
        <v>-48</v>
      </c>
      <c r="AI27" s="232">
        <v>-50</v>
      </c>
      <c r="AJ27" s="217"/>
      <c r="AK27" s="197" t="s">
        <v>214</v>
      </c>
      <c r="AL27" s="198">
        <v>-68</v>
      </c>
      <c r="AM27" s="199">
        <v>-61</v>
      </c>
      <c r="AN27" s="199">
        <v>-61</v>
      </c>
      <c r="AO27" s="199">
        <v>-60</v>
      </c>
      <c r="AP27" s="199">
        <v>-64</v>
      </c>
      <c r="AQ27" s="199">
        <v>-63</v>
      </c>
      <c r="AR27" s="199">
        <v>-59</v>
      </c>
      <c r="AS27" s="199">
        <v>-56</v>
      </c>
      <c r="AT27" s="199">
        <v>-56</v>
      </c>
      <c r="AU27" s="200">
        <v>-58</v>
      </c>
      <c r="AW27" s="197" t="s">
        <v>214</v>
      </c>
      <c r="AX27" s="201">
        <f t="shared" ref="AX27:AX32" si="5">AL27-5</f>
        <v>-73</v>
      </c>
      <c r="AY27" s="202">
        <f t="shared" si="4"/>
        <v>-66</v>
      </c>
      <c r="AZ27" s="202">
        <f t="shared" si="4"/>
        <v>-66</v>
      </c>
      <c r="BA27" s="202">
        <f t="shared" si="4"/>
        <v>-65</v>
      </c>
      <c r="BB27" s="202">
        <f t="shared" si="4"/>
        <v>-69</v>
      </c>
      <c r="BC27" s="202">
        <f t="shared" si="4"/>
        <v>-68</v>
      </c>
      <c r="BD27" s="202">
        <f t="shared" si="4"/>
        <v>-64</v>
      </c>
      <c r="BE27" s="202">
        <f t="shared" si="4"/>
        <v>-61</v>
      </c>
      <c r="BF27" s="202">
        <f t="shared" si="4"/>
        <v>-61</v>
      </c>
      <c r="BG27" s="203">
        <f t="shared" si="4"/>
        <v>-63</v>
      </c>
    </row>
    <row r="28" spans="1:59" x14ac:dyDescent="0.25">
      <c r="A28" s="195" t="s">
        <v>234</v>
      </c>
      <c r="B28" s="196">
        <v>-56</v>
      </c>
      <c r="C28" s="183">
        <v>-52</v>
      </c>
      <c r="D28" s="183">
        <v>-50</v>
      </c>
      <c r="E28" s="183">
        <v>-47</v>
      </c>
      <c r="F28" s="183">
        <v>-48</v>
      </c>
      <c r="G28" s="183">
        <v>-48</v>
      </c>
      <c r="H28" s="183">
        <v>-46</v>
      </c>
      <c r="I28" s="183">
        <v>-46</v>
      </c>
      <c r="J28" s="183">
        <v>-41</v>
      </c>
      <c r="K28" s="184">
        <v>-44</v>
      </c>
      <c r="L28" s="217"/>
      <c r="M28" s="195" t="s">
        <v>234</v>
      </c>
      <c r="N28" s="196">
        <v>-63</v>
      </c>
      <c r="O28" s="183">
        <v>-57</v>
      </c>
      <c r="P28" s="183">
        <v>-55</v>
      </c>
      <c r="Q28" s="183">
        <v>-51</v>
      </c>
      <c r="R28" s="183">
        <v>-52</v>
      </c>
      <c r="S28" s="183">
        <v>-51</v>
      </c>
      <c r="T28" s="183">
        <v>-49</v>
      </c>
      <c r="U28" s="183">
        <v>-48</v>
      </c>
      <c r="V28" s="183">
        <v>-43</v>
      </c>
      <c r="W28" s="184">
        <v>-46</v>
      </c>
      <c r="X28" s="217"/>
      <c r="Y28" s="197" t="s">
        <v>234</v>
      </c>
      <c r="Z28" s="230">
        <v>-65</v>
      </c>
      <c r="AA28" s="231">
        <v>-61</v>
      </c>
      <c r="AB28" s="231">
        <v>-59</v>
      </c>
      <c r="AC28" s="231">
        <v>-56</v>
      </c>
      <c r="AD28" s="231">
        <v>-57</v>
      </c>
      <c r="AE28" s="231">
        <v>-56</v>
      </c>
      <c r="AF28" s="231">
        <v>-53</v>
      </c>
      <c r="AG28" s="231">
        <v>-52</v>
      </c>
      <c r="AH28" s="231">
        <v>-47</v>
      </c>
      <c r="AI28" s="232">
        <v>-50</v>
      </c>
      <c r="AJ28" s="217"/>
      <c r="AK28" s="197" t="s">
        <v>234</v>
      </c>
      <c r="AL28" s="198">
        <v>-68</v>
      </c>
      <c r="AM28" s="199">
        <v>-68</v>
      </c>
      <c r="AN28" s="199">
        <v>-66</v>
      </c>
      <c r="AO28" s="199">
        <v>-62</v>
      </c>
      <c r="AP28" s="199">
        <v>-63</v>
      </c>
      <c r="AQ28" s="199">
        <v>-62</v>
      </c>
      <c r="AR28" s="199">
        <v>-60</v>
      </c>
      <c r="AS28" s="199">
        <v>-60</v>
      </c>
      <c r="AT28" s="199">
        <v>-55</v>
      </c>
      <c r="AU28" s="200">
        <v>-58</v>
      </c>
      <c r="AW28" s="197" t="s">
        <v>234</v>
      </c>
      <c r="AX28" s="201">
        <f t="shared" si="5"/>
        <v>-73</v>
      </c>
      <c r="AY28" s="202">
        <f t="shared" si="4"/>
        <v>-73</v>
      </c>
      <c r="AZ28" s="202">
        <f t="shared" si="4"/>
        <v>-71</v>
      </c>
      <c r="BA28" s="202">
        <f t="shared" si="4"/>
        <v>-67</v>
      </c>
      <c r="BB28" s="202">
        <f t="shared" si="4"/>
        <v>-68</v>
      </c>
      <c r="BC28" s="202">
        <f t="shared" si="4"/>
        <v>-67</v>
      </c>
      <c r="BD28" s="202">
        <f t="shared" si="4"/>
        <v>-65</v>
      </c>
      <c r="BE28" s="202">
        <f t="shared" si="4"/>
        <v>-65</v>
      </c>
      <c r="BF28" s="202">
        <f t="shared" si="4"/>
        <v>-60</v>
      </c>
      <c r="BG28" s="203">
        <f t="shared" si="4"/>
        <v>-63</v>
      </c>
    </row>
    <row r="29" spans="1:59" x14ac:dyDescent="0.25">
      <c r="A29" s="195" t="s">
        <v>243</v>
      </c>
      <c r="B29" s="196">
        <v>-52</v>
      </c>
      <c r="C29" s="183">
        <v>-52</v>
      </c>
      <c r="D29" s="183">
        <v>-52</v>
      </c>
      <c r="E29" s="183">
        <v>-49</v>
      </c>
      <c r="F29" s="183">
        <v>-49</v>
      </c>
      <c r="G29" s="183">
        <v>-47</v>
      </c>
      <c r="H29" s="183">
        <v>-44</v>
      </c>
      <c r="I29" s="183">
        <v>-45</v>
      </c>
      <c r="J29" s="183">
        <v>-43</v>
      </c>
      <c r="K29" s="184">
        <v>-43</v>
      </c>
      <c r="L29" s="217"/>
      <c r="M29" s="195" t="s">
        <v>243</v>
      </c>
      <c r="N29" s="196">
        <v>-59</v>
      </c>
      <c r="O29" s="183">
        <v>-57</v>
      </c>
      <c r="P29" s="183">
        <v>-57</v>
      </c>
      <c r="Q29" s="183">
        <v>-53</v>
      </c>
      <c r="R29" s="183">
        <v>-53</v>
      </c>
      <c r="S29" s="183">
        <v>-50</v>
      </c>
      <c r="T29" s="183">
        <v>-47</v>
      </c>
      <c r="U29" s="183">
        <v>-47</v>
      </c>
      <c r="V29" s="183">
        <v>-45</v>
      </c>
      <c r="W29" s="184">
        <v>-45</v>
      </c>
      <c r="X29" s="217"/>
      <c r="Y29" s="197" t="s">
        <v>243</v>
      </c>
      <c r="Z29" s="230">
        <v>-63</v>
      </c>
      <c r="AA29" s="231">
        <v>-61</v>
      </c>
      <c r="AB29" s="231">
        <v>-61</v>
      </c>
      <c r="AC29" s="231">
        <v>-58</v>
      </c>
      <c r="AD29" s="231">
        <v>-58</v>
      </c>
      <c r="AE29" s="231">
        <v>-54</v>
      </c>
      <c r="AF29" s="231">
        <v>-50</v>
      </c>
      <c r="AG29" s="231">
        <v>-50</v>
      </c>
      <c r="AH29" s="231">
        <v>-48</v>
      </c>
      <c r="AI29" s="232">
        <v>-48</v>
      </c>
      <c r="AJ29" s="217"/>
      <c r="AK29" s="197" t="s">
        <v>243</v>
      </c>
      <c r="AL29" s="198">
        <v>-68</v>
      </c>
      <c r="AM29" s="199">
        <v>-66</v>
      </c>
      <c r="AN29" s="199">
        <v>-66</v>
      </c>
      <c r="AO29" s="199">
        <v>-63</v>
      </c>
      <c r="AP29" s="199">
        <v>-63</v>
      </c>
      <c r="AQ29" s="199">
        <v>-59</v>
      </c>
      <c r="AR29" s="199">
        <v>-55</v>
      </c>
      <c r="AS29" s="199">
        <v>-55</v>
      </c>
      <c r="AT29" s="199">
        <v>-53</v>
      </c>
      <c r="AU29" s="200">
        <v>-53</v>
      </c>
      <c r="AW29" s="197" t="s">
        <v>243</v>
      </c>
      <c r="AX29" s="201">
        <f t="shared" si="5"/>
        <v>-73</v>
      </c>
      <c r="AY29" s="202">
        <f t="shared" si="4"/>
        <v>-71</v>
      </c>
      <c r="AZ29" s="202">
        <f t="shared" si="4"/>
        <v>-71</v>
      </c>
      <c r="BA29" s="202">
        <f t="shared" si="4"/>
        <v>-68</v>
      </c>
      <c r="BB29" s="202">
        <f t="shared" si="4"/>
        <v>-68</v>
      </c>
      <c r="BC29" s="202">
        <f t="shared" si="4"/>
        <v>-64</v>
      </c>
      <c r="BD29" s="202">
        <f t="shared" si="4"/>
        <v>-60</v>
      </c>
      <c r="BE29" s="202">
        <f t="shared" si="4"/>
        <v>-60</v>
      </c>
      <c r="BF29" s="202">
        <f t="shared" si="4"/>
        <v>-58</v>
      </c>
      <c r="BG29" s="203">
        <f t="shared" si="4"/>
        <v>-58</v>
      </c>
    </row>
    <row r="30" spans="1:59" x14ac:dyDescent="0.25">
      <c r="A30" s="195" t="s">
        <v>251</v>
      </c>
      <c r="B30" s="196">
        <v>-53</v>
      </c>
      <c r="C30" s="183">
        <v>-54</v>
      </c>
      <c r="D30" s="183">
        <v>-53</v>
      </c>
      <c r="E30" s="183">
        <v>-50</v>
      </c>
      <c r="F30" s="183">
        <v>-49</v>
      </c>
      <c r="G30" s="183">
        <v>-47</v>
      </c>
      <c r="H30" s="183">
        <v>-46</v>
      </c>
      <c r="I30" s="183">
        <v>-48</v>
      </c>
      <c r="J30" s="183">
        <v>-42</v>
      </c>
      <c r="K30" s="184">
        <v>-43</v>
      </c>
      <c r="L30" s="217"/>
      <c r="M30" s="195" t="s">
        <v>251</v>
      </c>
      <c r="N30" s="196">
        <v>-60</v>
      </c>
      <c r="O30" s="183">
        <v>-59</v>
      </c>
      <c r="P30" s="183">
        <v>-58</v>
      </c>
      <c r="Q30" s="183">
        <v>-54</v>
      </c>
      <c r="R30" s="183">
        <v>-53</v>
      </c>
      <c r="S30" s="183">
        <v>-50</v>
      </c>
      <c r="T30" s="183">
        <v>-49</v>
      </c>
      <c r="U30" s="183">
        <v>-50</v>
      </c>
      <c r="V30" s="183">
        <v>-44</v>
      </c>
      <c r="W30" s="184">
        <v>-45</v>
      </c>
      <c r="X30" s="217"/>
      <c r="Y30" s="197" t="s">
        <v>251</v>
      </c>
      <c r="Z30" s="230">
        <v>-64</v>
      </c>
      <c r="AA30" s="231">
        <v>-63</v>
      </c>
      <c r="AB30" s="231">
        <v>-62</v>
      </c>
      <c r="AC30" s="231">
        <v>-59</v>
      </c>
      <c r="AD30" s="231">
        <v>-58</v>
      </c>
      <c r="AE30" s="231">
        <v>-54</v>
      </c>
      <c r="AF30" s="231">
        <v>-52</v>
      </c>
      <c r="AG30" s="231">
        <v>-53</v>
      </c>
      <c r="AH30" s="231">
        <v>-47</v>
      </c>
      <c r="AI30" s="232">
        <v>-48</v>
      </c>
      <c r="AJ30" s="217"/>
      <c r="AK30" s="197" t="s">
        <v>251</v>
      </c>
      <c r="AL30" s="198">
        <v>-68</v>
      </c>
      <c r="AM30" s="199">
        <v>-68</v>
      </c>
      <c r="AN30" s="199">
        <v>-67</v>
      </c>
      <c r="AO30" s="199">
        <v>-64</v>
      </c>
      <c r="AP30" s="199">
        <v>-63</v>
      </c>
      <c r="AQ30" s="199">
        <v>-59</v>
      </c>
      <c r="AR30" s="199">
        <v>-57</v>
      </c>
      <c r="AS30" s="199">
        <v>-58</v>
      </c>
      <c r="AT30" s="199">
        <v>-52</v>
      </c>
      <c r="AU30" s="200">
        <v>-53</v>
      </c>
      <c r="AW30" s="197" t="s">
        <v>251</v>
      </c>
      <c r="AX30" s="201">
        <f t="shared" si="5"/>
        <v>-73</v>
      </c>
      <c r="AY30" s="202">
        <f t="shared" si="4"/>
        <v>-73</v>
      </c>
      <c r="AZ30" s="202">
        <f t="shared" si="4"/>
        <v>-72</v>
      </c>
      <c r="BA30" s="202">
        <f t="shared" si="4"/>
        <v>-69</v>
      </c>
      <c r="BB30" s="202">
        <f t="shared" si="4"/>
        <v>-68</v>
      </c>
      <c r="BC30" s="202">
        <f t="shared" si="4"/>
        <v>-64</v>
      </c>
      <c r="BD30" s="202">
        <f t="shared" si="4"/>
        <v>-62</v>
      </c>
      <c r="BE30" s="202">
        <f t="shared" si="4"/>
        <v>-63</v>
      </c>
      <c r="BF30" s="202">
        <f t="shared" si="4"/>
        <v>-57</v>
      </c>
      <c r="BG30" s="203">
        <f t="shared" si="4"/>
        <v>-58</v>
      </c>
    </row>
    <row r="31" spans="1:59" x14ac:dyDescent="0.25">
      <c r="A31" s="195" t="s">
        <v>259</v>
      </c>
      <c r="B31" s="196">
        <v>-52</v>
      </c>
      <c r="C31" s="183">
        <v>-55</v>
      </c>
      <c r="D31" s="183">
        <v>-54</v>
      </c>
      <c r="E31" s="183">
        <v>-51</v>
      </c>
      <c r="F31" s="183">
        <v>-48</v>
      </c>
      <c r="G31" s="183">
        <v>-48</v>
      </c>
      <c r="H31" s="183">
        <v>-47</v>
      </c>
      <c r="I31" s="183">
        <v>-46</v>
      </c>
      <c r="J31" s="183">
        <v>-44</v>
      </c>
      <c r="K31" s="184">
        <v>-46</v>
      </c>
      <c r="L31" s="217"/>
      <c r="M31" s="195" t="s">
        <v>259</v>
      </c>
      <c r="N31" s="196">
        <v>-57</v>
      </c>
      <c r="O31" s="183">
        <v>-58</v>
      </c>
      <c r="P31" s="183">
        <v>-57</v>
      </c>
      <c r="Q31" s="183">
        <v>-54</v>
      </c>
      <c r="R31" s="183">
        <v>-51</v>
      </c>
      <c r="S31" s="183">
        <v>-50</v>
      </c>
      <c r="T31" s="183">
        <v>-49</v>
      </c>
      <c r="U31" s="183">
        <v>-48</v>
      </c>
      <c r="V31" s="183">
        <v>-46</v>
      </c>
      <c r="W31" s="184">
        <v>-48</v>
      </c>
      <c r="X31" s="217"/>
      <c r="Y31" s="197" t="s">
        <v>259</v>
      </c>
      <c r="Z31" s="230">
        <v>-61</v>
      </c>
      <c r="AA31" s="231">
        <v>-62</v>
      </c>
      <c r="AB31" s="231">
        <v>-63</v>
      </c>
      <c r="AC31" s="231">
        <v>-58</v>
      </c>
      <c r="AD31" s="231">
        <v>-55</v>
      </c>
      <c r="AE31" s="231">
        <v>-54</v>
      </c>
      <c r="AF31" s="231">
        <v>-52</v>
      </c>
      <c r="AG31" s="231">
        <v>-50</v>
      </c>
      <c r="AH31" s="231">
        <v>-48</v>
      </c>
      <c r="AI31" s="232">
        <v>-50</v>
      </c>
      <c r="AJ31" s="217"/>
      <c r="AK31" s="197" t="s">
        <v>259</v>
      </c>
      <c r="AL31" s="198">
        <v>-66</v>
      </c>
      <c r="AM31" s="199">
        <v>-67</v>
      </c>
      <c r="AN31" s="199">
        <v>-68</v>
      </c>
      <c r="AO31" s="199">
        <v>-63</v>
      </c>
      <c r="AP31" s="199">
        <v>-60</v>
      </c>
      <c r="AQ31" s="199">
        <v>-59</v>
      </c>
      <c r="AR31" s="199">
        <v>-57</v>
      </c>
      <c r="AS31" s="199">
        <v>-56</v>
      </c>
      <c r="AT31" s="199">
        <v>-54</v>
      </c>
      <c r="AU31" s="200">
        <v>-56</v>
      </c>
      <c r="AW31" s="197" t="s">
        <v>259</v>
      </c>
      <c r="AX31" s="201">
        <f t="shared" si="5"/>
        <v>-71</v>
      </c>
      <c r="AY31" s="202">
        <f t="shared" si="4"/>
        <v>-72</v>
      </c>
      <c r="AZ31" s="202">
        <f t="shared" si="4"/>
        <v>-73</v>
      </c>
      <c r="BA31" s="202">
        <f t="shared" si="4"/>
        <v>-68</v>
      </c>
      <c r="BB31" s="202">
        <f t="shared" si="4"/>
        <v>-65</v>
      </c>
      <c r="BC31" s="202">
        <f t="shared" si="4"/>
        <v>-64</v>
      </c>
      <c r="BD31" s="202">
        <f t="shared" si="4"/>
        <v>-62</v>
      </c>
      <c r="BE31" s="202">
        <f t="shared" si="4"/>
        <v>-61</v>
      </c>
      <c r="BF31" s="202">
        <f t="shared" si="4"/>
        <v>-59</v>
      </c>
      <c r="BG31" s="203">
        <f t="shared" si="4"/>
        <v>-61</v>
      </c>
    </row>
    <row r="32" spans="1:59" ht="15.75" thickBot="1" x14ac:dyDescent="0.3">
      <c r="A32" s="204" t="s">
        <v>266</v>
      </c>
      <c r="B32" s="207">
        <v>-51</v>
      </c>
      <c r="C32" s="205">
        <v>-54</v>
      </c>
      <c r="D32" s="205">
        <v>-53</v>
      </c>
      <c r="E32" s="205">
        <v>-51</v>
      </c>
      <c r="F32" s="205">
        <v>-50</v>
      </c>
      <c r="G32" s="205">
        <v>-51</v>
      </c>
      <c r="H32" s="205">
        <v>-47</v>
      </c>
      <c r="I32" s="205">
        <v>-47</v>
      </c>
      <c r="J32" s="205">
        <v>-44</v>
      </c>
      <c r="K32" s="206">
        <v>-41</v>
      </c>
      <c r="L32" s="217"/>
      <c r="M32" s="204" t="s">
        <v>266</v>
      </c>
      <c r="N32" s="207">
        <v>-56</v>
      </c>
      <c r="O32" s="205">
        <v>-57</v>
      </c>
      <c r="P32" s="205">
        <v>-56</v>
      </c>
      <c r="Q32" s="205">
        <v>-54</v>
      </c>
      <c r="R32" s="205">
        <v>-53</v>
      </c>
      <c r="S32" s="205">
        <v>-53</v>
      </c>
      <c r="T32" s="205">
        <v>-49</v>
      </c>
      <c r="U32" s="205">
        <v>-49</v>
      </c>
      <c r="V32" s="205">
        <v>-46</v>
      </c>
      <c r="W32" s="206">
        <v>-43</v>
      </c>
      <c r="X32" s="217"/>
      <c r="Y32" s="208" t="s">
        <v>266</v>
      </c>
      <c r="Z32" s="233">
        <v>-60</v>
      </c>
      <c r="AA32" s="234">
        <v>-61</v>
      </c>
      <c r="AB32" s="234">
        <v>-62</v>
      </c>
      <c r="AC32" s="234">
        <v>-58</v>
      </c>
      <c r="AD32" s="234">
        <v>-57</v>
      </c>
      <c r="AE32" s="234">
        <v>-57</v>
      </c>
      <c r="AF32" s="234">
        <v>-52</v>
      </c>
      <c r="AG32" s="234">
        <v>-51</v>
      </c>
      <c r="AH32" s="234">
        <v>-48</v>
      </c>
      <c r="AI32" s="235">
        <v>-45</v>
      </c>
      <c r="AJ32" s="217"/>
      <c r="AK32" s="208" t="s">
        <v>266</v>
      </c>
      <c r="AL32" s="209">
        <v>-65</v>
      </c>
      <c r="AM32" s="210">
        <v>-66</v>
      </c>
      <c r="AN32" s="210">
        <v>-67</v>
      </c>
      <c r="AO32" s="210">
        <v>-63</v>
      </c>
      <c r="AP32" s="210">
        <v>-62</v>
      </c>
      <c r="AQ32" s="210">
        <v>-62</v>
      </c>
      <c r="AR32" s="210">
        <v>-57</v>
      </c>
      <c r="AS32" s="210">
        <v>-57</v>
      </c>
      <c r="AT32" s="210">
        <v>-54</v>
      </c>
      <c r="AU32" s="211">
        <v>-51</v>
      </c>
      <c r="AW32" s="208" t="s">
        <v>266</v>
      </c>
      <c r="AX32" s="212">
        <f t="shared" si="5"/>
        <v>-70</v>
      </c>
      <c r="AY32" s="213">
        <f t="shared" si="4"/>
        <v>-71</v>
      </c>
      <c r="AZ32" s="213">
        <f t="shared" si="4"/>
        <v>-72</v>
      </c>
      <c r="BA32" s="213">
        <f t="shared" si="4"/>
        <v>-68</v>
      </c>
      <c r="BB32" s="213">
        <f t="shared" si="4"/>
        <v>-67</v>
      </c>
      <c r="BC32" s="213">
        <f t="shared" si="4"/>
        <v>-67</v>
      </c>
      <c r="BD32" s="213">
        <f t="shared" si="4"/>
        <v>-62</v>
      </c>
      <c r="BE32" s="213">
        <f t="shared" si="4"/>
        <v>-62</v>
      </c>
      <c r="BF32" s="213">
        <f t="shared" si="4"/>
        <v>-59</v>
      </c>
      <c r="BG32" s="214">
        <f t="shared" si="4"/>
        <v>-56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-58</v>
      </c>
      <c r="C37" s="186">
        <v>-54</v>
      </c>
      <c r="D37" s="186">
        <v>-54</v>
      </c>
      <c r="E37" s="186">
        <v>-54</v>
      </c>
      <c r="F37" s="186">
        <v>-57</v>
      </c>
      <c r="G37" s="186">
        <v>-56</v>
      </c>
      <c r="H37" s="186">
        <v>-51</v>
      </c>
      <c r="I37" s="186">
        <v>-51</v>
      </c>
      <c r="J37" s="186">
        <v>-52</v>
      </c>
      <c r="K37" s="187">
        <v>-51</v>
      </c>
      <c r="L37" s="217"/>
      <c r="M37" s="236" t="s">
        <v>187</v>
      </c>
      <c r="N37" s="185">
        <v>-64</v>
      </c>
      <c r="O37" s="186">
        <v>-60</v>
      </c>
      <c r="P37" s="186">
        <v>-59</v>
      </c>
      <c r="Q37" s="186">
        <v>-59</v>
      </c>
      <c r="R37" s="186">
        <v>-62</v>
      </c>
      <c r="S37" s="186">
        <v>-61</v>
      </c>
      <c r="T37" s="186">
        <v>-55</v>
      </c>
      <c r="U37" s="186">
        <v>-55</v>
      </c>
      <c r="V37" s="186">
        <v>-56</v>
      </c>
      <c r="W37" s="187">
        <v>-55</v>
      </c>
      <c r="X37" s="217"/>
      <c r="Y37" s="237" t="s">
        <v>187</v>
      </c>
      <c r="Z37" s="227">
        <v>-69</v>
      </c>
      <c r="AA37" s="228">
        <v>-69</v>
      </c>
      <c r="AB37" s="228">
        <v>-69</v>
      </c>
      <c r="AC37" s="228">
        <v>-69</v>
      </c>
      <c r="AD37" s="228">
        <v>-69</v>
      </c>
      <c r="AE37" s="228">
        <v>-69</v>
      </c>
      <c r="AF37" s="228">
        <v>-69</v>
      </c>
      <c r="AG37" s="228">
        <v>-69</v>
      </c>
      <c r="AH37" s="228">
        <v>-69</v>
      </c>
      <c r="AI37" s="229">
        <v>-69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-58</v>
      </c>
      <c r="C38" s="183">
        <v>-53</v>
      </c>
      <c r="D38" s="183">
        <v>-54</v>
      </c>
      <c r="E38" s="183">
        <v>-55</v>
      </c>
      <c r="F38" s="183">
        <v>-57</v>
      </c>
      <c r="G38" s="183">
        <v>-57</v>
      </c>
      <c r="H38" s="183">
        <v>-53</v>
      </c>
      <c r="I38" s="183">
        <v>-51</v>
      </c>
      <c r="J38" s="183">
        <v>-51</v>
      </c>
      <c r="K38" s="184">
        <v>-53</v>
      </c>
      <c r="L38" s="217"/>
      <c r="M38" s="195" t="s">
        <v>214</v>
      </c>
      <c r="N38" s="196">
        <v>-64</v>
      </c>
      <c r="O38" s="183">
        <v>-59</v>
      </c>
      <c r="P38" s="183">
        <v>-59</v>
      </c>
      <c r="Q38" s="183">
        <v>-60</v>
      </c>
      <c r="R38" s="183">
        <v>-62</v>
      </c>
      <c r="S38" s="183">
        <v>-62</v>
      </c>
      <c r="T38" s="183">
        <v>-57</v>
      </c>
      <c r="U38" s="183">
        <v>-55</v>
      </c>
      <c r="V38" s="183">
        <v>-55</v>
      </c>
      <c r="W38" s="184">
        <v>-57</v>
      </c>
      <c r="X38" s="217"/>
      <c r="Y38" s="197" t="s">
        <v>214</v>
      </c>
      <c r="Z38" s="230">
        <v>-69</v>
      </c>
      <c r="AA38" s="231">
        <v>-69</v>
      </c>
      <c r="AB38" s="231">
        <v>-69</v>
      </c>
      <c r="AC38" s="231">
        <v>-69</v>
      </c>
      <c r="AD38" s="231">
        <v>-69</v>
      </c>
      <c r="AE38" s="231">
        <v>-69</v>
      </c>
      <c r="AF38" s="231">
        <v>-69</v>
      </c>
      <c r="AG38" s="231">
        <v>-69</v>
      </c>
      <c r="AH38" s="231">
        <v>-69</v>
      </c>
      <c r="AI38" s="232">
        <v>-69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-62</v>
      </c>
      <c r="C39" s="183">
        <v>-60</v>
      </c>
      <c r="D39" s="183">
        <v>-59</v>
      </c>
      <c r="E39" s="183">
        <v>-57</v>
      </c>
      <c r="F39" s="183">
        <v>-56</v>
      </c>
      <c r="G39" s="183">
        <v>-56</v>
      </c>
      <c r="H39" s="183">
        <v>-54</v>
      </c>
      <c r="I39" s="183">
        <v>-55</v>
      </c>
      <c r="J39" s="183">
        <v>-50</v>
      </c>
      <c r="K39" s="184">
        <v>-53</v>
      </c>
      <c r="L39" s="217"/>
      <c r="M39" s="195" t="s">
        <v>234</v>
      </c>
      <c r="N39" s="196">
        <v>-67</v>
      </c>
      <c r="O39" s="183">
        <v>-66</v>
      </c>
      <c r="P39" s="183">
        <v>-64</v>
      </c>
      <c r="Q39" s="183">
        <v>-62</v>
      </c>
      <c r="R39" s="183">
        <v>-61</v>
      </c>
      <c r="S39" s="183">
        <v>-61</v>
      </c>
      <c r="T39" s="183">
        <v>-58</v>
      </c>
      <c r="U39" s="183">
        <v>-59</v>
      </c>
      <c r="V39" s="183">
        <v>-54</v>
      </c>
      <c r="W39" s="184">
        <v>-57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-69</v>
      </c>
      <c r="AF39" s="231">
        <v>-69</v>
      </c>
      <c r="AG39" s="231">
        <v>-69</v>
      </c>
      <c r="AH39" s="231">
        <v>-68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-70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-75</v>
      </c>
      <c r="BG39" s="203">
        <f t="shared" si="6"/>
        <v>-76</v>
      </c>
    </row>
    <row r="40" spans="1:59" x14ac:dyDescent="0.25">
      <c r="A40" s="195" t="s">
        <v>243</v>
      </c>
      <c r="B40" s="196">
        <v>-59</v>
      </c>
      <c r="C40" s="183">
        <v>-60</v>
      </c>
      <c r="D40" s="183">
        <v>-60</v>
      </c>
      <c r="E40" s="183">
        <v>-58</v>
      </c>
      <c r="F40" s="183">
        <v>-56</v>
      </c>
      <c r="G40" s="183">
        <v>-55</v>
      </c>
      <c r="H40" s="183">
        <v>-52</v>
      </c>
      <c r="I40" s="183">
        <v>-53</v>
      </c>
      <c r="J40" s="183">
        <v>-51</v>
      </c>
      <c r="K40" s="184">
        <v>-51</v>
      </c>
      <c r="L40" s="217"/>
      <c r="M40" s="195" t="s">
        <v>243</v>
      </c>
      <c r="N40" s="196">
        <v>-65</v>
      </c>
      <c r="O40" s="183">
        <v>-66</v>
      </c>
      <c r="P40" s="183">
        <v>-65</v>
      </c>
      <c r="Q40" s="183">
        <v>-63</v>
      </c>
      <c r="R40" s="183">
        <v>-61</v>
      </c>
      <c r="S40" s="183">
        <v>-60</v>
      </c>
      <c r="T40" s="183">
        <v>-56</v>
      </c>
      <c r="U40" s="183">
        <v>-57</v>
      </c>
      <c r="V40" s="183">
        <v>-55</v>
      </c>
      <c r="W40" s="184">
        <v>-55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-69</v>
      </c>
      <c r="AD40" s="231">
        <v>-69</v>
      </c>
      <c r="AE40" s="231">
        <v>-69</v>
      </c>
      <c r="AF40" s="231">
        <v>-69</v>
      </c>
      <c r="AG40" s="231">
        <v>-69</v>
      </c>
      <c r="AH40" s="231">
        <v>-68</v>
      </c>
      <c r="AI40" s="232">
        <v>-68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-71</v>
      </c>
      <c r="AS40" s="199">
        <v>-71</v>
      </c>
      <c r="AT40" s="199">
        <v>-71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-76</v>
      </c>
      <c r="BE40" s="202">
        <f t="shared" si="6"/>
        <v>-76</v>
      </c>
      <c r="BF40" s="202">
        <f t="shared" si="6"/>
        <v>-76</v>
      </c>
      <c r="BG40" s="203">
        <f t="shared" si="6"/>
        <v>-76</v>
      </c>
    </row>
    <row r="41" spans="1:59" x14ac:dyDescent="0.25">
      <c r="A41" s="195" t="s">
        <v>251</v>
      </c>
      <c r="B41" s="196">
        <v>-60</v>
      </c>
      <c r="C41" s="183">
        <v>-62</v>
      </c>
      <c r="D41" s="183">
        <v>-61</v>
      </c>
      <c r="E41" s="183">
        <v>-59</v>
      </c>
      <c r="F41" s="183">
        <v>-56</v>
      </c>
      <c r="G41" s="183">
        <v>-55</v>
      </c>
      <c r="H41" s="183">
        <v>-54</v>
      </c>
      <c r="I41" s="183">
        <v>-56</v>
      </c>
      <c r="J41" s="183">
        <v>-50</v>
      </c>
      <c r="K41" s="184">
        <v>-51</v>
      </c>
      <c r="L41" s="217"/>
      <c r="M41" s="195" t="s">
        <v>251</v>
      </c>
      <c r="N41" s="196">
        <v>-66</v>
      </c>
      <c r="O41" s="183">
        <v>-67</v>
      </c>
      <c r="P41" s="183">
        <v>-66</v>
      </c>
      <c r="Q41" s="183">
        <v>-64</v>
      </c>
      <c r="R41" s="183">
        <v>-61</v>
      </c>
      <c r="S41" s="183">
        <v>-60</v>
      </c>
      <c r="T41" s="183">
        <v>-58</v>
      </c>
      <c r="U41" s="183">
        <v>-60</v>
      </c>
      <c r="V41" s="183">
        <v>-54</v>
      </c>
      <c r="W41" s="184">
        <v>-55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-69</v>
      </c>
      <c r="AD41" s="231">
        <v>-69</v>
      </c>
      <c r="AE41" s="231">
        <v>-69</v>
      </c>
      <c r="AF41" s="231">
        <v>-69</v>
      </c>
      <c r="AG41" s="231">
        <v>-69</v>
      </c>
      <c r="AH41" s="231">
        <v>-67</v>
      </c>
      <c r="AI41" s="232">
        <v>-68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-71</v>
      </c>
      <c r="AT41" s="199">
        <v>-70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-76</v>
      </c>
      <c r="BF41" s="202">
        <f t="shared" si="6"/>
        <v>-75</v>
      </c>
      <c r="BG41" s="203">
        <f t="shared" si="6"/>
        <v>-76</v>
      </c>
    </row>
    <row r="42" spans="1:59" x14ac:dyDescent="0.25">
      <c r="A42" s="195" t="s">
        <v>259</v>
      </c>
      <c r="B42" s="196">
        <v>-59</v>
      </c>
      <c r="C42" s="183">
        <v>-61</v>
      </c>
      <c r="D42" s="183">
        <v>-60</v>
      </c>
      <c r="E42" s="183">
        <v>-60</v>
      </c>
      <c r="F42" s="183">
        <v>-55</v>
      </c>
      <c r="G42" s="183">
        <v>-55</v>
      </c>
      <c r="H42" s="183">
        <v>-54</v>
      </c>
      <c r="I42" s="183">
        <v>-53</v>
      </c>
      <c r="J42" s="183">
        <v>-51</v>
      </c>
      <c r="K42" s="184">
        <v>-53</v>
      </c>
      <c r="L42" s="217"/>
      <c r="M42" s="195" t="s">
        <v>259</v>
      </c>
      <c r="N42" s="196">
        <v>-64</v>
      </c>
      <c r="O42" s="183">
        <v>-66</v>
      </c>
      <c r="P42" s="183">
        <v>-64</v>
      </c>
      <c r="Q42" s="183">
        <v>-64</v>
      </c>
      <c r="R42" s="183">
        <v>-58</v>
      </c>
      <c r="S42" s="183">
        <v>-58</v>
      </c>
      <c r="T42" s="183">
        <v>-57</v>
      </c>
      <c r="U42" s="183">
        <v>-56</v>
      </c>
      <c r="V42" s="183">
        <v>-54</v>
      </c>
      <c r="W42" s="184">
        <v>-56</v>
      </c>
      <c r="X42" s="217"/>
      <c r="Y42" s="197" t="s">
        <v>259</v>
      </c>
      <c r="Z42" s="230">
        <v>-69</v>
      </c>
      <c r="AA42" s="231">
        <v>-69</v>
      </c>
      <c r="AB42" s="231">
        <v>-69</v>
      </c>
      <c r="AC42" s="231">
        <v>-69</v>
      </c>
      <c r="AD42" s="231">
        <v>-65</v>
      </c>
      <c r="AE42" s="231">
        <v>-64</v>
      </c>
      <c r="AF42" s="231">
        <v>-63</v>
      </c>
      <c r="AG42" s="231">
        <v>-62</v>
      </c>
      <c r="AH42" s="231">
        <v>-60</v>
      </c>
      <c r="AI42" s="232">
        <v>-62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-71</v>
      </c>
      <c r="AS42" s="199">
        <v>-71</v>
      </c>
      <c r="AT42" s="199">
        <v>-71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-76</v>
      </c>
      <c r="BE42" s="202">
        <f t="shared" si="6"/>
        <v>-76</v>
      </c>
      <c r="BF42" s="202">
        <f t="shared" si="6"/>
        <v>-76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-58</v>
      </c>
      <c r="C43" s="205">
        <v>-60</v>
      </c>
      <c r="D43" s="205">
        <v>-59</v>
      </c>
      <c r="E43" s="205">
        <v>-60</v>
      </c>
      <c r="F43" s="205">
        <v>-57</v>
      </c>
      <c r="G43" s="205">
        <v>-58</v>
      </c>
      <c r="H43" s="205">
        <v>-54</v>
      </c>
      <c r="I43" s="205">
        <v>-54</v>
      </c>
      <c r="J43" s="205">
        <v>-51</v>
      </c>
      <c r="K43" s="206">
        <v>-48</v>
      </c>
      <c r="L43" s="217"/>
      <c r="M43" s="204" t="s">
        <v>266</v>
      </c>
      <c r="N43" s="207">
        <v>-63</v>
      </c>
      <c r="O43" s="205">
        <v>-65</v>
      </c>
      <c r="P43" s="205">
        <v>-63</v>
      </c>
      <c r="Q43" s="205">
        <v>-64</v>
      </c>
      <c r="R43" s="205">
        <v>-60</v>
      </c>
      <c r="S43" s="205">
        <v>-61</v>
      </c>
      <c r="T43" s="205">
        <v>-57</v>
      </c>
      <c r="U43" s="205">
        <v>-57</v>
      </c>
      <c r="V43" s="205">
        <v>-54</v>
      </c>
      <c r="W43" s="206">
        <v>-51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-69</v>
      </c>
      <c r="AD43" s="234">
        <v>-67</v>
      </c>
      <c r="AE43" s="234">
        <v>-67</v>
      </c>
      <c r="AF43" s="234">
        <v>-63</v>
      </c>
      <c r="AG43" s="234">
        <v>-63</v>
      </c>
      <c r="AH43" s="234">
        <v>-60</v>
      </c>
      <c r="AI43" s="235">
        <v>-57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-71</v>
      </c>
      <c r="AS43" s="210">
        <v>-71</v>
      </c>
      <c r="AT43" s="210">
        <v>-71</v>
      </c>
      <c r="AU43" s="211">
        <v>-68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-76</v>
      </c>
      <c r="BE43" s="213">
        <f t="shared" si="6"/>
        <v>-76</v>
      </c>
      <c r="BF43" s="213">
        <f t="shared" si="6"/>
        <v>-76</v>
      </c>
      <c r="BG43" s="214">
        <f t="shared" si="6"/>
        <v>-73</v>
      </c>
    </row>
  </sheetData>
  <sheetProtection algorithmName="SHA-512" hashValue="WceZR02WoybboG/yU1Kvq/hxZxHQgjGsgPPX1vtjQoRZLK0z8ZhrBrY0k3inRCzivGJH27ffm4ZBLpKJ/jIoMw==" saltValue="dq1sp4fXkrD5xLAdiJDIEg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798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-28</v>
      </c>
      <c r="C4" s="183">
        <v>-20</v>
      </c>
      <c r="D4" s="183">
        <v>-18</v>
      </c>
      <c r="E4" s="183">
        <v>-28</v>
      </c>
      <c r="F4" s="183">
        <v>-32</v>
      </c>
      <c r="G4" s="183">
        <v>-29</v>
      </c>
      <c r="H4" s="183">
        <v>-28</v>
      </c>
      <c r="I4" s="183">
        <v>-28</v>
      </c>
      <c r="J4" s="183">
        <v>-25</v>
      </c>
      <c r="K4" s="184">
        <v>-30</v>
      </c>
      <c r="L4" s="217"/>
      <c r="M4" s="182" t="s">
        <v>187</v>
      </c>
      <c r="N4" s="185">
        <v>-36</v>
      </c>
      <c r="O4" s="186">
        <v>-26</v>
      </c>
      <c r="P4" s="186">
        <v>-23</v>
      </c>
      <c r="Q4" s="186">
        <v>-32</v>
      </c>
      <c r="R4" s="186">
        <v>-36</v>
      </c>
      <c r="S4" s="186">
        <v>-33</v>
      </c>
      <c r="T4" s="186">
        <v>-31</v>
      </c>
      <c r="U4" s="186">
        <v>-30</v>
      </c>
      <c r="V4" s="186">
        <v>-27</v>
      </c>
      <c r="W4" s="187">
        <v>-32</v>
      </c>
      <c r="X4" s="217"/>
      <c r="Y4" s="188" t="s">
        <v>187</v>
      </c>
      <c r="Z4" s="189">
        <v>-39</v>
      </c>
      <c r="AA4" s="190">
        <v>-30</v>
      </c>
      <c r="AB4" s="190">
        <v>-28</v>
      </c>
      <c r="AC4" s="190">
        <v>-37</v>
      </c>
      <c r="AD4" s="190">
        <v>-41</v>
      </c>
      <c r="AE4" s="190">
        <v>-37</v>
      </c>
      <c r="AF4" s="190">
        <v>-35</v>
      </c>
      <c r="AG4" s="190">
        <v>-33</v>
      </c>
      <c r="AH4" s="190">
        <v>-30</v>
      </c>
      <c r="AI4" s="191">
        <v>-35</v>
      </c>
      <c r="AJ4" s="217"/>
      <c r="AK4" s="188" t="s">
        <v>187</v>
      </c>
      <c r="AL4" s="189">
        <v>-44</v>
      </c>
      <c r="AM4" s="190">
        <v>-34</v>
      </c>
      <c r="AN4" s="190">
        <v>-32</v>
      </c>
      <c r="AO4" s="190">
        <v>-41</v>
      </c>
      <c r="AP4" s="190">
        <v>-44</v>
      </c>
      <c r="AQ4" s="190">
        <v>-41</v>
      </c>
      <c r="AR4" s="190">
        <v>-40</v>
      </c>
      <c r="AS4" s="190">
        <v>-38</v>
      </c>
      <c r="AT4" s="190">
        <v>-35</v>
      </c>
      <c r="AU4" s="191">
        <v>-40</v>
      </c>
      <c r="AW4" s="188" t="s">
        <v>187</v>
      </c>
      <c r="AX4" s="192">
        <f>AL4-5</f>
        <v>-49</v>
      </c>
      <c r="AY4" s="193">
        <f t="shared" ref="AY4:BG10" si="0">AM4-5</f>
        <v>-39</v>
      </c>
      <c r="AZ4" s="193">
        <f t="shared" si="0"/>
        <v>-37</v>
      </c>
      <c r="BA4" s="193">
        <f t="shared" si="0"/>
        <v>-46</v>
      </c>
      <c r="BB4" s="193">
        <f t="shared" si="0"/>
        <v>-49</v>
      </c>
      <c r="BC4" s="193">
        <f t="shared" si="0"/>
        <v>-46</v>
      </c>
      <c r="BD4" s="193">
        <f t="shared" si="0"/>
        <v>-45</v>
      </c>
      <c r="BE4" s="193">
        <f t="shared" si="0"/>
        <v>-43</v>
      </c>
      <c r="BF4" s="193">
        <f t="shared" si="0"/>
        <v>-40</v>
      </c>
      <c r="BG4" s="194">
        <f t="shared" si="0"/>
        <v>-45</v>
      </c>
    </row>
    <row r="5" spans="1:59" ht="14.45" x14ac:dyDescent="0.3">
      <c r="A5" s="195" t="s">
        <v>214</v>
      </c>
      <c r="B5" s="183">
        <v>-28</v>
      </c>
      <c r="C5" s="183">
        <v>-22</v>
      </c>
      <c r="D5" s="183">
        <v>-19</v>
      </c>
      <c r="E5" s="183">
        <v>-28</v>
      </c>
      <c r="F5" s="183">
        <v>-32</v>
      </c>
      <c r="G5" s="183">
        <v>-32</v>
      </c>
      <c r="H5" s="183">
        <v>-31</v>
      </c>
      <c r="I5" s="183">
        <v>-27</v>
      </c>
      <c r="J5" s="183">
        <v>-25</v>
      </c>
      <c r="K5" s="184">
        <v>-28</v>
      </c>
      <c r="L5" s="217"/>
      <c r="M5" s="195" t="s">
        <v>214</v>
      </c>
      <c r="N5" s="196">
        <v>-36</v>
      </c>
      <c r="O5" s="183">
        <v>-28</v>
      </c>
      <c r="P5" s="183">
        <v>-24</v>
      </c>
      <c r="Q5" s="183">
        <v>-32</v>
      </c>
      <c r="R5" s="183">
        <v>-36</v>
      </c>
      <c r="S5" s="183">
        <v>-36</v>
      </c>
      <c r="T5" s="183">
        <v>-34</v>
      </c>
      <c r="U5" s="183">
        <v>-29</v>
      </c>
      <c r="V5" s="183">
        <v>-27</v>
      </c>
      <c r="W5" s="184">
        <v>-30</v>
      </c>
      <c r="X5" s="217"/>
      <c r="Y5" s="197" t="s">
        <v>214</v>
      </c>
      <c r="Z5" s="198">
        <v>-39</v>
      </c>
      <c r="AA5" s="199">
        <v>-32</v>
      </c>
      <c r="AB5" s="199">
        <v>-29</v>
      </c>
      <c r="AC5" s="199">
        <v>-37</v>
      </c>
      <c r="AD5" s="199">
        <v>-41</v>
      </c>
      <c r="AE5" s="199">
        <v>-40</v>
      </c>
      <c r="AF5" s="199">
        <v>-38</v>
      </c>
      <c r="AG5" s="199">
        <v>-32</v>
      </c>
      <c r="AH5" s="199">
        <v>-30</v>
      </c>
      <c r="AI5" s="200">
        <v>-33</v>
      </c>
      <c r="AJ5" s="217"/>
      <c r="AK5" s="197" t="s">
        <v>214</v>
      </c>
      <c r="AL5" s="198">
        <v>-44</v>
      </c>
      <c r="AM5" s="199">
        <v>-36</v>
      </c>
      <c r="AN5" s="199">
        <v>-33</v>
      </c>
      <c r="AO5" s="199">
        <v>-41</v>
      </c>
      <c r="AP5" s="199">
        <v>-44</v>
      </c>
      <c r="AQ5" s="199">
        <v>-44</v>
      </c>
      <c r="AR5" s="199">
        <v>-43</v>
      </c>
      <c r="AS5" s="199">
        <v>-37</v>
      </c>
      <c r="AT5" s="199">
        <v>-35</v>
      </c>
      <c r="AU5" s="200">
        <v>-38</v>
      </c>
      <c r="AW5" s="197" t="s">
        <v>214</v>
      </c>
      <c r="AX5" s="201">
        <f t="shared" ref="AX5:AX10" si="1">AL5-5</f>
        <v>-49</v>
      </c>
      <c r="AY5" s="202">
        <f t="shared" si="0"/>
        <v>-41</v>
      </c>
      <c r="AZ5" s="202">
        <f t="shared" si="0"/>
        <v>-38</v>
      </c>
      <c r="BA5" s="202">
        <f t="shared" si="0"/>
        <v>-46</v>
      </c>
      <c r="BB5" s="202">
        <f t="shared" si="0"/>
        <v>-49</v>
      </c>
      <c r="BC5" s="202">
        <f t="shared" si="0"/>
        <v>-49</v>
      </c>
      <c r="BD5" s="202">
        <f t="shared" si="0"/>
        <v>-48</v>
      </c>
      <c r="BE5" s="202">
        <f t="shared" si="0"/>
        <v>-42</v>
      </c>
      <c r="BF5" s="202">
        <f t="shared" si="0"/>
        <v>-40</v>
      </c>
      <c r="BG5" s="203">
        <f t="shared" si="0"/>
        <v>-43</v>
      </c>
    </row>
    <row r="6" spans="1:59" ht="14.45" x14ac:dyDescent="0.3">
      <c r="A6" s="195" t="s">
        <v>234</v>
      </c>
      <c r="B6" s="183">
        <v>-30</v>
      </c>
      <c r="C6" s="183">
        <v>-30</v>
      </c>
      <c r="D6" s="183">
        <v>-29</v>
      </c>
      <c r="E6" s="183">
        <v>-29</v>
      </c>
      <c r="F6" s="183">
        <v>-33</v>
      </c>
      <c r="G6" s="183">
        <v>-33</v>
      </c>
      <c r="H6" s="183">
        <v>-30</v>
      </c>
      <c r="I6" s="183">
        <v>-28</v>
      </c>
      <c r="J6" s="183">
        <v>-29</v>
      </c>
      <c r="K6" s="184">
        <v>-34</v>
      </c>
      <c r="L6" s="217"/>
      <c r="M6" s="195" t="s">
        <v>234</v>
      </c>
      <c r="N6" s="196">
        <v>-38</v>
      </c>
      <c r="O6" s="183">
        <v>-36</v>
      </c>
      <c r="P6" s="183">
        <v>-34</v>
      </c>
      <c r="Q6" s="183">
        <v>-33</v>
      </c>
      <c r="R6" s="183">
        <v>-37</v>
      </c>
      <c r="S6" s="183">
        <v>-37</v>
      </c>
      <c r="T6" s="183">
        <v>-33</v>
      </c>
      <c r="U6" s="183">
        <v>-30</v>
      </c>
      <c r="V6" s="183">
        <v>-31</v>
      </c>
      <c r="W6" s="184">
        <v>-36</v>
      </c>
      <c r="X6" s="217"/>
      <c r="Y6" s="197" t="s">
        <v>234</v>
      </c>
      <c r="Z6" s="198">
        <v>-41</v>
      </c>
      <c r="AA6" s="199">
        <v>-40</v>
      </c>
      <c r="AB6" s="199">
        <v>-39</v>
      </c>
      <c r="AC6" s="199">
        <v>-38</v>
      </c>
      <c r="AD6" s="199">
        <v>-42</v>
      </c>
      <c r="AE6" s="199">
        <v>-41</v>
      </c>
      <c r="AF6" s="199">
        <v>-37</v>
      </c>
      <c r="AG6" s="199">
        <v>-33</v>
      </c>
      <c r="AH6" s="199">
        <v>-34</v>
      </c>
      <c r="AI6" s="200">
        <v>-39</v>
      </c>
      <c r="AJ6" s="217"/>
      <c r="AK6" s="197" t="s">
        <v>234</v>
      </c>
      <c r="AL6" s="198">
        <v>-46</v>
      </c>
      <c r="AM6" s="199">
        <v>-44</v>
      </c>
      <c r="AN6" s="199">
        <v>-43</v>
      </c>
      <c r="AO6" s="199">
        <v>-42</v>
      </c>
      <c r="AP6" s="199">
        <v>-45</v>
      </c>
      <c r="AQ6" s="199">
        <v>-45</v>
      </c>
      <c r="AR6" s="199">
        <v>-42</v>
      </c>
      <c r="AS6" s="199">
        <v>-38</v>
      </c>
      <c r="AT6" s="199">
        <v>-39</v>
      </c>
      <c r="AU6" s="200">
        <v>-44</v>
      </c>
      <c r="AW6" s="197" t="s">
        <v>234</v>
      </c>
      <c r="AX6" s="201">
        <f t="shared" si="1"/>
        <v>-51</v>
      </c>
      <c r="AY6" s="202">
        <f t="shared" si="0"/>
        <v>-49</v>
      </c>
      <c r="AZ6" s="202">
        <f t="shared" si="0"/>
        <v>-48</v>
      </c>
      <c r="BA6" s="202">
        <f t="shared" si="0"/>
        <v>-47</v>
      </c>
      <c r="BB6" s="202">
        <f t="shared" si="0"/>
        <v>-50</v>
      </c>
      <c r="BC6" s="202">
        <f t="shared" si="0"/>
        <v>-50</v>
      </c>
      <c r="BD6" s="202">
        <f t="shared" si="0"/>
        <v>-47</v>
      </c>
      <c r="BE6" s="202">
        <f t="shared" si="0"/>
        <v>-43</v>
      </c>
      <c r="BF6" s="202">
        <f t="shared" si="0"/>
        <v>-44</v>
      </c>
      <c r="BG6" s="203">
        <f t="shared" si="0"/>
        <v>-49</v>
      </c>
    </row>
    <row r="7" spans="1:59" ht="14.45" x14ac:dyDescent="0.3">
      <c r="A7" s="195" t="s">
        <v>243</v>
      </c>
      <c r="B7" s="183">
        <v>-29</v>
      </c>
      <c r="C7" s="183">
        <v>-31</v>
      </c>
      <c r="D7" s="183">
        <v>-30</v>
      </c>
      <c r="E7" s="183">
        <v>-31</v>
      </c>
      <c r="F7" s="183">
        <v>-33</v>
      </c>
      <c r="G7" s="183">
        <v>-33</v>
      </c>
      <c r="H7" s="183">
        <v>-29</v>
      </c>
      <c r="I7" s="183">
        <v>-29</v>
      </c>
      <c r="J7" s="183">
        <v>-28</v>
      </c>
      <c r="K7" s="184">
        <v>-32</v>
      </c>
      <c r="L7" s="217"/>
      <c r="M7" s="195" t="s">
        <v>243</v>
      </c>
      <c r="N7" s="196">
        <v>-36</v>
      </c>
      <c r="O7" s="183">
        <v>-36</v>
      </c>
      <c r="P7" s="183">
        <v>-35</v>
      </c>
      <c r="Q7" s="183">
        <v>-35</v>
      </c>
      <c r="R7" s="183">
        <v>-37</v>
      </c>
      <c r="S7" s="183">
        <v>-37</v>
      </c>
      <c r="T7" s="183">
        <v>-32</v>
      </c>
      <c r="U7" s="183">
        <v>-31</v>
      </c>
      <c r="V7" s="183">
        <v>-30</v>
      </c>
      <c r="W7" s="184">
        <v>-34</v>
      </c>
      <c r="X7" s="217"/>
      <c r="Y7" s="197" t="s">
        <v>243</v>
      </c>
      <c r="Z7" s="198">
        <v>-40</v>
      </c>
      <c r="AA7" s="199">
        <v>-41</v>
      </c>
      <c r="AB7" s="199">
        <v>-39</v>
      </c>
      <c r="AC7" s="199">
        <v>-40</v>
      </c>
      <c r="AD7" s="199">
        <v>-42</v>
      </c>
      <c r="AE7" s="199">
        <v>-40</v>
      </c>
      <c r="AF7" s="199">
        <v>-35</v>
      </c>
      <c r="AG7" s="199">
        <v>-34</v>
      </c>
      <c r="AH7" s="199">
        <v>-33</v>
      </c>
      <c r="AI7" s="200">
        <v>-37</v>
      </c>
      <c r="AJ7" s="217"/>
      <c r="AK7" s="197" t="s">
        <v>243</v>
      </c>
      <c r="AL7" s="198">
        <v>-44</v>
      </c>
      <c r="AM7" s="199">
        <v>-44</v>
      </c>
      <c r="AN7" s="199">
        <v>-43</v>
      </c>
      <c r="AO7" s="199">
        <v>-43</v>
      </c>
      <c r="AP7" s="199">
        <v>-45</v>
      </c>
      <c r="AQ7" s="199">
        <v>-44</v>
      </c>
      <c r="AR7" s="199">
        <v>-40</v>
      </c>
      <c r="AS7" s="199">
        <v>-39</v>
      </c>
      <c r="AT7" s="199">
        <v>-38</v>
      </c>
      <c r="AU7" s="200">
        <v>-42</v>
      </c>
      <c r="AW7" s="197" t="s">
        <v>243</v>
      </c>
      <c r="AX7" s="201">
        <f t="shared" si="1"/>
        <v>-49</v>
      </c>
      <c r="AY7" s="202">
        <f t="shared" si="0"/>
        <v>-49</v>
      </c>
      <c r="AZ7" s="202">
        <f t="shared" si="0"/>
        <v>-48</v>
      </c>
      <c r="BA7" s="202">
        <f t="shared" si="0"/>
        <v>-48</v>
      </c>
      <c r="BB7" s="202">
        <f t="shared" si="0"/>
        <v>-50</v>
      </c>
      <c r="BC7" s="202">
        <f t="shared" si="0"/>
        <v>-49</v>
      </c>
      <c r="BD7" s="202">
        <f t="shared" si="0"/>
        <v>-45</v>
      </c>
      <c r="BE7" s="202">
        <f t="shared" si="0"/>
        <v>-44</v>
      </c>
      <c r="BF7" s="202">
        <f t="shared" si="0"/>
        <v>-43</v>
      </c>
      <c r="BG7" s="203">
        <f t="shared" si="0"/>
        <v>-47</v>
      </c>
    </row>
    <row r="8" spans="1:59" ht="14.45" x14ac:dyDescent="0.3">
      <c r="A8" s="195" t="s">
        <v>251</v>
      </c>
      <c r="B8" s="183">
        <v>-31</v>
      </c>
      <c r="C8" s="183">
        <v>-31</v>
      </c>
      <c r="D8" s="183">
        <v>-31</v>
      </c>
      <c r="E8" s="183">
        <v>-30</v>
      </c>
      <c r="F8" s="183">
        <v>-31</v>
      </c>
      <c r="G8" s="183">
        <v>-30</v>
      </c>
      <c r="H8" s="183">
        <v>-26</v>
      </c>
      <c r="I8" s="183">
        <v>-30</v>
      </c>
      <c r="J8" s="183">
        <v>-28</v>
      </c>
      <c r="K8" s="184">
        <v>-32</v>
      </c>
      <c r="L8" s="217"/>
      <c r="M8" s="195" t="s">
        <v>251</v>
      </c>
      <c r="N8" s="196">
        <v>-38</v>
      </c>
      <c r="O8" s="183">
        <v>-36</v>
      </c>
      <c r="P8" s="183">
        <v>-36</v>
      </c>
      <c r="Q8" s="183">
        <v>-34</v>
      </c>
      <c r="R8" s="183">
        <v>-35</v>
      </c>
      <c r="S8" s="183">
        <v>-34</v>
      </c>
      <c r="T8" s="183">
        <v>-29</v>
      </c>
      <c r="U8" s="183">
        <v>-32</v>
      </c>
      <c r="V8" s="183">
        <v>-30</v>
      </c>
      <c r="W8" s="184">
        <v>-34</v>
      </c>
      <c r="X8" s="217"/>
      <c r="Y8" s="197" t="s">
        <v>251</v>
      </c>
      <c r="Z8" s="198">
        <v>-42</v>
      </c>
      <c r="AA8" s="199">
        <v>-41</v>
      </c>
      <c r="AB8" s="199">
        <v>-40</v>
      </c>
      <c r="AC8" s="199">
        <v>-39</v>
      </c>
      <c r="AD8" s="199">
        <v>-40</v>
      </c>
      <c r="AE8" s="199">
        <v>-37</v>
      </c>
      <c r="AF8" s="199">
        <v>-32</v>
      </c>
      <c r="AG8" s="199">
        <v>-35</v>
      </c>
      <c r="AH8" s="199">
        <v>-33</v>
      </c>
      <c r="AI8" s="200">
        <v>-37</v>
      </c>
      <c r="AJ8" s="217"/>
      <c r="AK8" s="197" t="s">
        <v>251</v>
      </c>
      <c r="AL8" s="198">
        <v>-46</v>
      </c>
      <c r="AM8" s="199">
        <v>-44</v>
      </c>
      <c r="AN8" s="199">
        <v>-44</v>
      </c>
      <c r="AO8" s="199">
        <v>-42</v>
      </c>
      <c r="AP8" s="199">
        <v>-43</v>
      </c>
      <c r="AQ8" s="199">
        <v>-41</v>
      </c>
      <c r="AR8" s="199">
        <v>-37</v>
      </c>
      <c r="AS8" s="199">
        <v>-40</v>
      </c>
      <c r="AT8" s="199">
        <v>-38</v>
      </c>
      <c r="AU8" s="200">
        <v>-42</v>
      </c>
      <c r="AW8" s="197" t="s">
        <v>251</v>
      </c>
      <c r="AX8" s="201">
        <f t="shared" si="1"/>
        <v>-51</v>
      </c>
      <c r="AY8" s="202">
        <f t="shared" si="0"/>
        <v>-49</v>
      </c>
      <c r="AZ8" s="202">
        <f t="shared" si="0"/>
        <v>-49</v>
      </c>
      <c r="BA8" s="202">
        <f t="shared" si="0"/>
        <v>-47</v>
      </c>
      <c r="BB8" s="202">
        <f t="shared" si="0"/>
        <v>-48</v>
      </c>
      <c r="BC8" s="202">
        <f t="shared" si="0"/>
        <v>-46</v>
      </c>
      <c r="BD8" s="202">
        <f t="shared" si="0"/>
        <v>-42</v>
      </c>
      <c r="BE8" s="202">
        <f t="shared" si="0"/>
        <v>-45</v>
      </c>
      <c r="BF8" s="202">
        <f t="shared" si="0"/>
        <v>-43</v>
      </c>
      <c r="BG8" s="203">
        <f t="shared" si="0"/>
        <v>-47</v>
      </c>
    </row>
    <row r="9" spans="1:59" ht="14.45" x14ac:dyDescent="0.3">
      <c r="A9" s="195" t="s">
        <v>259</v>
      </c>
      <c r="B9" s="183">
        <v>-29</v>
      </c>
      <c r="C9" s="183">
        <v>-31</v>
      </c>
      <c r="D9" s="183">
        <v>-30</v>
      </c>
      <c r="E9" s="183">
        <v>-31</v>
      </c>
      <c r="F9" s="183">
        <v>-30</v>
      </c>
      <c r="G9" s="183">
        <v>-30</v>
      </c>
      <c r="H9" s="183">
        <v>-27</v>
      </c>
      <c r="I9" s="183">
        <v>-31</v>
      </c>
      <c r="J9" s="183">
        <v>-29</v>
      </c>
      <c r="K9" s="184">
        <v>-29</v>
      </c>
      <c r="L9" s="217"/>
      <c r="M9" s="195" t="s">
        <v>259</v>
      </c>
      <c r="N9" s="196">
        <v>-35</v>
      </c>
      <c r="O9" s="183">
        <v>-35</v>
      </c>
      <c r="P9" s="183">
        <v>-34</v>
      </c>
      <c r="Q9" s="183">
        <v>-35</v>
      </c>
      <c r="R9" s="183">
        <v>-34</v>
      </c>
      <c r="S9" s="183">
        <v>-33</v>
      </c>
      <c r="T9" s="183">
        <v>-29</v>
      </c>
      <c r="U9" s="183">
        <v>-33</v>
      </c>
      <c r="V9" s="183">
        <v>-31</v>
      </c>
      <c r="W9" s="184">
        <v>-31</v>
      </c>
      <c r="X9" s="217"/>
      <c r="Y9" s="197" t="s">
        <v>259</v>
      </c>
      <c r="Z9" s="198">
        <v>-40</v>
      </c>
      <c r="AA9" s="199">
        <v>-41</v>
      </c>
      <c r="AB9" s="199">
        <v>-39</v>
      </c>
      <c r="AC9" s="199">
        <v>-39</v>
      </c>
      <c r="AD9" s="199">
        <v>-38</v>
      </c>
      <c r="AE9" s="199">
        <v>-36</v>
      </c>
      <c r="AF9" s="199">
        <v>-32</v>
      </c>
      <c r="AG9" s="199">
        <v>-36</v>
      </c>
      <c r="AH9" s="199">
        <v>-34</v>
      </c>
      <c r="AI9" s="200">
        <v>-34</v>
      </c>
      <c r="AJ9" s="217"/>
      <c r="AK9" s="197" t="s">
        <v>259</v>
      </c>
      <c r="AL9" s="198">
        <v>-44</v>
      </c>
      <c r="AM9" s="199">
        <v>-44</v>
      </c>
      <c r="AN9" s="199">
        <v>-43</v>
      </c>
      <c r="AO9" s="199">
        <v>-42</v>
      </c>
      <c r="AP9" s="199">
        <v>-41</v>
      </c>
      <c r="AQ9" s="199">
        <v>-40</v>
      </c>
      <c r="AR9" s="199">
        <v>-37</v>
      </c>
      <c r="AS9" s="199">
        <v>-41</v>
      </c>
      <c r="AT9" s="199">
        <v>-39</v>
      </c>
      <c r="AU9" s="200">
        <v>-39</v>
      </c>
      <c r="AW9" s="197" t="s">
        <v>259</v>
      </c>
      <c r="AX9" s="201">
        <f t="shared" si="1"/>
        <v>-49</v>
      </c>
      <c r="AY9" s="202">
        <f t="shared" si="0"/>
        <v>-49</v>
      </c>
      <c r="AZ9" s="202">
        <f t="shared" si="0"/>
        <v>-48</v>
      </c>
      <c r="BA9" s="202">
        <f t="shared" si="0"/>
        <v>-47</v>
      </c>
      <c r="BB9" s="202">
        <f t="shared" si="0"/>
        <v>-46</v>
      </c>
      <c r="BC9" s="202">
        <f t="shared" si="0"/>
        <v>-45</v>
      </c>
      <c r="BD9" s="202">
        <f t="shared" si="0"/>
        <v>-42</v>
      </c>
      <c r="BE9" s="202">
        <f t="shared" si="0"/>
        <v>-46</v>
      </c>
      <c r="BF9" s="202">
        <f t="shared" si="0"/>
        <v>-44</v>
      </c>
      <c r="BG9" s="203">
        <f t="shared" si="0"/>
        <v>-44</v>
      </c>
    </row>
    <row r="10" spans="1:59" thickBot="1" x14ac:dyDescent="0.35">
      <c r="A10" s="204" t="s">
        <v>266</v>
      </c>
      <c r="B10" s="205">
        <v>-27</v>
      </c>
      <c r="C10" s="205">
        <v>-32</v>
      </c>
      <c r="D10" s="205">
        <v>-32</v>
      </c>
      <c r="E10" s="205">
        <v>-32</v>
      </c>
      <c r="F10" s="205">
        <v>-31</v>
      </c>
      <c r="G10" s="205">
        <v>-30</v>
      </c>
      <c r="H10" s="205">
        <v>-31</v>
      </c>
      <c r="I10" s="205">
        <v>-31</v>
      </c>
      <c r="J10" s="205">
        <v>-27</v>
      </c>
      <c r="K10" s="206">
        <v>-30</v>
      </c>
      <c r="L10" s="217"/>
      <c r="M10" s="204" t="s">
        <v>266</v>
      </c>
      <c r="N10" s="207">
        <v>-33</v>
      </c>
      <c r="O10" s="205">
        <v>-36</v>
      </c>
      <c r="P10" s="205">
        <v>-36</v>
      </c>
      <c r="Q10" s="205">
        <v>-36</v>
      </c>
      <c r="R10" s="205">
        <v>-35</v>
      </c>
      <c r="S10" s="205">
        <v>-33</v>
      </c>
      <c r="T10" s="205">
        <v>-33</v>
      </c>
      <c r="U10" s="205">
        <v>-33</v>
      </c>
      <c r="V10" s="205">
        <v>-29</v>
      </c>
      <c r="W10" s="206">
        <v>-32</v>
      </c>
      <c r="X10" s="217"/>
      <c r="Y10" s="208" t="s">
        <v>266</v>
      </c>
      <c r="Z10" s="209">
        <v>-38</v>
      </c>
      <c r="AA10" s="210">
        <v>-42</v>
      </c>
      <c r="AB10" s="210">
        <v>-41</v>
      </c>
      <c r="AC10" s="210">
        <v>-40</v>
      </c>
      <c r="AD10" s="210">
        <v>-39</v>
      </c>
      <c r="AE10" s="210">
        <v>-36</v>
      </c>
      <c r="AF10" s="210">
        <v>-36</v>
      </c>
      <c r="AG10" s="210">
        <v>-36</v>
      </c>
      <c r="AH10" s="210">
        <v>-32</v>
      </c>
      <c r="AI10" s="211">
        <v>-35</v>
      </c>
      <c r="AJ10" s="217"/>
      <c r="AK10" s="208" t="s">
        <v>266</v>
      </c>
      <c r="AL10" s="209">
        <v>-42</v>
      </c>
      <c r="AM10" s="210">
        <v>-45</v>
      </c>
      <c r="AN10" s="210">
        <v>-45</v>
      </c>
      <c r="AO10" s="210">
        <v>-43</v>
      </c>
      <c r="AP10" s="210">
        <v>-42</v>
      </c>
      <c r="AQ10" s="210">
        <v>-40</v>
      </c>
      <c r="AR10" s="210">
        <v>-41</v>
      </c>
      <c r="AS10" s="210">
        <v>-41</v>
      </c>
      <c r="AT10" s="210">
        <v>-37</v>
      </c>
      <c r="AU10" s="211">
        <v>-40</v>
      </c>
      <c r="AW10" s="208" t="s">
        <v>266</v>
      </c>
      <c r="AX10" s="212">
        <f t="shared" si="1"/>
        <v>-47</v>
      </c>
      <c r="AY10" s="213">
        <f t="shared" si="0"/>
        <v>-50</v>
      </c>
      <c r="AZ10" s="213">
        <f t="shared" si="0"/>
        <v>-50</v>
      </c>
      <c r="BA10" s="213">
        <f t="shared" si="0"/>
        <v>-48</v>
      </c>
      <c r="BB10" s="213">
        <f t="shared" si="0"/>
        <v>-47</v>
      </c>
      <c r="BC10" s="213">
        <f t="shared" si="0"/>
        <v>-45</v>
      </c>
      <c r="BD10" s="213">
        <f t="shared" si="0"/>
        <v>-46</v>
      </c>
      <c r="BE10" s="213">
        <f t="shared" si="0"/>
        <v>-46</v>
      </c>
      <c r="BF10" s="213">
        <f t="shared" si="0"/>
        <v>-42</v>
      </c>
      <c r="BG10" s="214">
        <f t="shared" si="0"/>
        <v>-45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-33</v>
      </c>
      <c r="C15" s="186">
        <v>-25</v>
      </c>
      <c r="D15" s="186">
        <v>-23</v>
      </c>
      <c r="E15" s="186">
        <v>-33</v>
      </c>
      <c r="F15" s="186">
        <v>-37</v>
      </c>
      <c r="G15" s="186">
        <v>-34</v>
      </c>
      <c r="H15" s="186">
        <v>-31</v>
      </c>
      <c r="I15" s="186">
        <v>-31</v>
      </c>
      <c r="J15" s="186">
        <v>-28</v>
      </c>
      <c r="K15" s="187">
        <v>-33</v>
      </c>
      <c r="L15" s="217"/>
      <c r="M15" s="182" t="s">
        <v>187</v>
      </c>
      <c r="N15" s="185">
        <v>-41</v>
      </c>
      <c r="O15" s="186">
        <v>-31</v>
      </c>
      <c r="P15" s="186">
        <v>-28</v>
      </c>
      <c r="Q15" s="186">
        <v>-37</v>
      </c>
      <c r="R15" s="186">
        <v>-41</v>
      </c>
      <c r="S15" s="186">
        <v>-38</v>
      </c>
      <c r="T15" s="186">
        <v>-34</v>
      </c>
      <c r="U15" s="186">
        <v>-33</v>
      </c>
      <c r="V15" s="186">
        <v>-30</v>
      </c>
      <c r="W15" s="187">
        <v>-35</v>
      </c>
      <c r="X15" s="217"/>
      <c r="Y15" s="182" t="s">
        <v>187</v>
      </c>
      <c r="Z15" s="218">
        <v>-44</v>
      </c>
      <c r="AA15" s="219">
        <v>-35</v>
      </c>
      <c r="AB15" s="219">
        <v>-33</v>
      </c>
      <c r="AC15" s="219">
        <v>-42</v>
      </c>
      <c r="AD15" s="219">
        <v>-46</v>
      </c>
      <c r="AE15" s="219">
        <v>-42</v>
      </c>
      <c r="AF15" s="219">
        <v>-38</v>
      </c>
      <c r="AG15" s="219">
        <v>-36</v>
      </c>
      <c r="AH15" s="219">
        <v>-33</v>
      </c>
      <c r="AI15" s="220">
        <v>-38</v>
      </c>
      <c r="AJ15" s="217"/>
      <c r="AK15" s="188" t="s">
        <v>187</v>
      </c>
      <c r="AL15" s="189">
        <v>-49</v>
      </c>
      <c r="AM15" s="190">
        <v>-39</v>
      </c>
      <c r="AN15" s="190">
        <v>-37</v>
      </c>
      <c r="AO15" s="190">
        <v>-46</v>
      </c>
      <c r="AP15" s="190">
        <v>-49</v>
      </c>
      <c r="AQ15" s="190">
        <v>-46</v>
      </c>
      <c r="AR15" s="190">
        <v>-43</v>
      </c>
      <c r="AS15" s="190">
        <v>-41</v>
      </c>
      <c r="AT15" s="190">
        <v>-38</v>
      </c>
      <c r="AU15" s="191">
        <v>-43</v>
      </c>
      <c r="AW15" s="188" t="s">
        <v>187</v>
      </c>
      <c r="AX15" s="192">
        <f>AL15-5</f>
        <v>-54</v>
      </c>
      <c r="AY15" s="193">
        <f t="shared" ref="AY15:BG21" si="2">AM15-5</f>
        <v>-44</v>
      </c>
      <c r="AZ15" s="193">
        <f t="shared" si="2"/>
        <v>-42</v>
      </c>
      <c r="BA15" s="193">
        <f t="shared" si="2"/>
        <v>-51</v>
      </c>
      <c r="BB15" s="193">
        <f t="shared" si="2"/>
        <v>-54</v>
      </c>
      <c r="BC15" s="193">
        <f t="shared" si="2"/>
        <v>-51</v>
      </c>
      <c r="BD15" s="193">
        <f t="shared" si="2"/>
        <v>-48</v>
      </c>
      <c r="BE15" s="193">
        <f t="shared" si="2"/>
        <v>-46</v>
      </c>
      <c r="BF15" s="193">
        <f t="shared" si="2"/>
        <v>-43</v>
      </c>
      <c r="BG15" s="194">
        <f t="shared" si="2"/>
        <v>-48</v>
      </c>
    </row>
    <row r="16" spans="1:59" ht="14.45" x14ac:dyDescent="0.3">
      <c r="A16" s="195" t="s">
        <v>214</v>
      </c>
      <c r="B16" s="196">
        <v>-33</v>
      </c>
      <c r="C16" s="183">
        <v>-27</v>
      </c>
      <c r="D16" s="183">
        <v>-24</v>
      </c>
      <c r="E16" s="183">
        <v>-33</v>
      </c>
      <c r="F16" s="183">
        <v>-37</v>
      </c>
      <c r="G16" s="183">
        <v>-37</v>
      </c>
      <c r="H16" s="183">
        <v>-34</v>
      </c>
      <c r="I16" s="183">
        <v>-30</v>
      </c>
      <c r="J16" s="183">
        <v>-28</v>
      </c>
      <c r="K16" s="184">
        <v>-31</v>
      </c>
      <c r="L16" s="217"/>
      <c r="M16" s="195" t="s">
        <v>214</v>
      </c>
      <c r="N16" s="196">
        <v>-41</v>
      </c>
      <c r="O16" s="183">
        <v>-33</v>
      </c>
      <c r="P16" s="183">
        <v>-29</v>
      </c>
      <c r="Q16" s="183">
        <v>-37</v>
      </c>
      <c r="R16" s="183">
        <v>-41</v>
      </c>
      <c r="S16" s="183">
        <v>-41</v>
      </c>
      <c r="T16" s="183">
        <v>-37</v>
      </c>
      <c r="U16" s="183">
        <v>-32</v>
      </c>
      <c r="V16" s="183">
        <v>-30</v>
      </c>
      <c r="W16" s="184">
        <v>-33</v>
      </c>
      <c r="X16" s="217"/>
      <c r="Y16" s="195" t="s">
        <v>214</v>
      </c>
      <c r="Z16" s="221">
        <v>-44</v>
      </c>
      <c r="AA16" s="222">
        <v>-37</v>
      </c>
      <c r="AB16" s="222">
        <v>-34</v>
      </c>
      <c r="AC16" s="222">
        <v>-42</v>
      </c>
      <c r="AD16" s="222">
        <v>-46</v>
      </c>
      <c r="AE16" s="222">
        <v>-45</v>
      </c>
      <c r="AF16" s="222">
        <v>-41</v>
      </c>
      <c r="AG16" s="222">
        <v>-35</v>
      </c>
      <c r="AH16" s="222">
        <v>-33</v>
      </c>
      <c r="AI16" s="223">
        <v>-36</v>
      </c>
      <c r="AJ16" s="217"/>
      <c r="AK16" s="197" t="s">
        <v>214</v>
      </c>
      <c r="AL16" s="198">
        <v>-49</v>
      </c>
      <c r="AM16" s="199">
        <v>-41</v>
      </c>
      <c r="AN16" s="199">
        <v>-38</v>
      </c>
      <c r="AO16" s="199">
        <v>-46</v>
      </c>
      <c r="AP16" s="199">
        <v>-49</v>
      </c>
      <c r="AQ16" s="199">
        <v>-49</v>
      </c>
      <c r="AR16" s="199">
        <v>-46</v>
      </c>
      <c r="AS16" s="199">
        <v>-40</v>
      </c>
      <c r="AT16" s="199">
        <v>-38</v>
      </c>
      <c r="AU16" s="200">
        <v>-41</v>
      </c>
      <c r="AW16" s="197" t="s">
        <v>214</v>
      </c>
      <c r="AX16" s="201">
        <f t="shared" ref="AX16:AX21" si="3">AL16-5</f>
        <v>-54</v>
      </c>
      <c r="AY16" s="202">
        <f t="shared" si="2"/>
        <v>-46</v>
      </c>
      <c r="AZ16" s="202">
        <f t="shared" si="2"/>
        <v>-43</v>
      </c>
      <c r="BA16" s="202">
        <f t="shared" si="2"/>
        <v>-51</v>
      </c>
      <c r="BB16" s="202">
        <f t="shared" si="2"/>
        <v>-54</v>
      </c>
      <c r="BC16" s="202">
        <f t="shared" si="2"/>
        <v>-54</v>
      </c>
      <c r="BD16" s="202">
        <f t="shared" si="2"/>
        <v>-51</v>
      </c>
      <c r="BE16" s="202">
        <f t="shared" si="2"/>
        <v>-45</v>
      </c>
      <c r="BF16" s="202">
        <f t="shared" si="2"/>
        <v>-43</v>
      </c>
      <c r="BG16" s="203">
        <f t="shared" si="2"/>
        <v>-46</v>
      </c>
    </row>
    <row r="17" spans="1:59" ht="14.45" x14ac:dyDescent="0.3">
      <c r="A17" s="195" t="s">
        <v>234</v>
      </c>
      <c r="B17" s="196">
        <v>-35</v>
      </c>
      <c r="C17" s="183">
        <v>-35</v>
      </c>
      <c r="D17" s="183">
        <v>-34</v>
      </c>
      <c r="E17" s="183">
        <v>-34</v>
      </c>
      <c r="F17" s="183">
        <v>-38</v>
      </c>
      <c r="G17" s="183">
        <v>-38</v>
      </c>
      <c r="H17" s="183">
        <v>-33</v>
      </c>
      <c r="I17" s="183">
        <v>-31</v>
      </c>
      <c r="J17" s="183">
        <v>-32</v>
      </c>
      <c r="K17" s="184">
        <v>-37</v>
      </c>
      <c r="L17" s="217"/>
      <c r="M17" s="195" t="s">
        <v>234</v>
      </c>
      <c r="N17" s="196">
        <v>-43</v>
      </c>
      <c r="O17" s="183">
        <v>-41</v>
      </c>
      <c r="P17" s="183">
        <v>-39</v>
      </c>
      <c r="Q17" s="183">
        <v>-38</v>
      </c>
      <c r="R17" s="183">
        <v>-42</v>
      </c>
      <c r="S17" s="183">
        <v>-42</v>
      </c>
      <c r="T17" s="183">
        <v>-36</v>
      </c>
      <c r="U17" s="183">
        <v>-33</v>
      </c>
      <c r="V17" s="183">
        <v>-34</v>
      </c>
      <c r="W17" s="184">
        <v>-39</v>
      </c>
      <c r="X17" s="217"/>
      <c r="Y17" s="195" t="s">
        <v>234</v>
      </c>
      <c r="Z17" s="221">
        <v>-46</v>
      </c>
      <c r="AA17" s="222">
        <v>-45</v>
      </c>
      <c r="AB17" s="222">
        <v>-44</v>
      </c>
      <c r="AC17" s="222">
        <v>-43</v>
      </c>
      <c r="AD17" s="222">
        <v>-47</v>
      </c>
      <c r="AE17" s="222">
        <v>-46</v>
      </c>
      <c r="AF17" s="222">
        <v>-40</v>
      </c>
      <c r="AG17" s="222">
        <v>-36</v>
      </c>
      <c r="AH17" s="222">
        <v>-37</v>
      </c>
      <c r="AI17" s="223">
        <v>-42</v>
      </c>
      <c r="AJ17" s="217"/>
      <c r="AK17" s="197" t="s">
        <v>234</v>
      </c>
      <c r="AL17" s="198">
        <v>-51</v>
      </c>
      <c r="AM17" s="199">
        <v>-49</v>
      </c>
      <c r="AN17" s="199">
        <v>-48</v>
      </c>
      <c r="AO17" s="199">
        <v>-47</v>
      </c>
      <c r="AP17" s="199">
        <v>-50</v>
      </c>
      <c r="AQ17" s="199">
        <v>-50</v>
      </c>
      <c r="AR17" s="199">
        <v>-45</v>
      </c>
      <c r="AS17" s="199">
        <v>-41</v>
      </c>
      <c r="AT17" s="199">
        <v>-42</v>
      </c>
      <c r="AU17" s="200">
        <v>-47</v>
      </c>
      <c r="AW17" s="197" t="s">
        <v>234</v>
      </c>
      <c r="AX17" s="201">
        <f t="shared" si="3"/>
        <v>-56</v>
      </c>
      <c r="AY17" s="202">
        <f t="shared" si="2"/>
        <v>-54</v>
      </c>
      <c r="AZ17" s="202">
        <f t="shared" si="2"/>
        <v>-53</v>
      </c>
      <c r="BA17" s="202">
        <f t="shared" si="2"/>
        <v>-52</v>
      </c>
      <c r="BB17" s="202">
        <f t="shared" si="2"/>
        <v>-55</v>
      </c>
      <c r="BC17" s="202">
        <f t="shared" si="2"/>
        <v>-55</v>
      </c>
      <c r="BD17" s="202">
        <f t="shared" si="2"/>
        <v>-50</v>
      </c>
      <c r="BE17" s="202">
        <f t="shared" si="2"/>
        <v>-46</v>
      </c>
      <c r="BF17" s="202">
        <f t="shared" si="2"/>
        <v>-47</v>
      </c>
      <c r="BG17" s="203">
        <f t="shared" si="2"/>
        <v>-52</v>
      </c>
    </row>
    <row r="18" spans="1:59" ht="14.45" x14ac:dyDescent="0.3">
      <c r="A18" s="195" t="s">
        <v>243</v>
      </c>
      <c r="B18" s="196">
        <v>-34</v>
      </c>
      <c r="C18" s="183">
        <v>-36</v>
      </c>
      <c r="D18" s="183">
        <v>-35</v>
      </c>
      <c r="E18" s="183">
        <v>-36</v>
      </c>
      <c r="F18" s="183">
        <v>-37</v>
      </c>
      <c r="G18" s="183">
        <v>-36</v>
      </c>
      <c r="H18" s="183">
        <v>-32</v>
      </c>
      <c r="I18" s="183">
        <v>-31</v>
      </c>
      <c r="J18" s="183">
        <v>-30</v>
      </c>
      <c r="K18" s="184">
        <v>-34</v>
      </c>
      <c r="L18" s="217"/>
      <c r="M18" s="195" t="s">
        <v>243</v>
      </c>
      <c r="N18" s="196">
        <v>-41</v>
      </c>
      <c r="O18" s="183">
        <v>-41</v>
      </c>
      <c r="P18" s="183">
        <v>-40</v>
      </c>
      <c r="Q18" s="183">
        <v>-40</v>
      </c>
      <c r="R18" s="183">
        <v>-41</v>
      </c>
      <c r="S18" s="183">
        <v>-40</v>
      </c>
      <c r="T18" s="183">
        <v>-35</v>
      </c>
      <c r="U18" s="183">
        <v>-33</v>
      </c>
      <c r="V18" s="183">
        <v>-32</v>
      </c>
      <c r="W18" s="184">
        <v>-36</v>
      </c>
      <c r="X18" s="217"/>
      <c r="Y18" s="195" t="s">
        <v>243</v>
      </c>
      <c r="Z18" s="221">
        <v>-45</v>
      </c>
      <c r="AA18" s="222">
        <v>-46</v>
      </c>
      <c r="AB18" s="222">
        <v>-44</v>
      </c>
      <c r="AC18" s="222">
        <v>-45</v>
      </c>
      <c r="AD18" s="222">
        <v>-46</v>
      </c>
      <c r="AE18" s="222">
        <v>-43</v>
      </c>
      <c r="AF18" s="222">
        <v>-38</v>
      </c>
      <c r="AG18" s="222">
        <v>-36</v>
      </c>
      <c r="AH18" s="222">
        <v>-35</v>
      </c>
      <c r="AI18" s="223">
        <v>-39</v>
      </c>
      <c r="AJ18" s="217"/>
      <c r="AK18" s="197" t="s">
        <v>243</v>
      </c>
      <c r="AL18" s="198">
        <v>-49</v>
      </c>
      <c r="AM18" s="199">
        <v>-49</v>
      </c>
      <c r="AN18" s="199">
        <v>-48</v>
      </c>
      <c r="AO18" s="199">
        <v>-48</v>
      </c>
      <c r="AP18" s="199">
        <v>-49</v>
      </c>
      <c r="AQ18" s="199">
        <v>-47</v>
      </c>
      <c r="AR18" s="199">
        <v>-43</v>
      </c>
      <c r="AS18" s="199">
        <v>-41</v>
      </c>
      <c r="AT18" s="199">
        <v>-40</v>
      </c>
      <c r="AU18" s="200">
        <v>-44</v>
      </c>
      <c r="AW18" s="197" t="s">
        <v>243</v>
      </c>
      <c r="AX18" s="201">
        <f t="shared" si="3"/>
        <v>-54</v>
      </c>
      <c r="AY18" s="202">
        <f t="shared" si="2"/>
        <v>-54</v>
      </c>
      <c r="AZ18" s="202">
        <f t="shared" si="2"/>
        <v>-53</v>
      </c>
      <c r="BA18" s="202">
        <f t="shared" si="2"/>
        <v>-53</v>
      </c>
      <c r="BB18" s="202">
        <f t="shared" si="2"/>
        <v>-54</v>
      </c>
      <c r="BC18" s="202">
        <f t="shared" si="2"/>
        <v>-52</v>
      </c>
      <c r="BD18" s="202">
        <f t="shared" si="2"/>
        <v>-48</v>
      </c>
      <c r="BE18" s="202">
        <f t="shared" si="2"/>
        <v>-46</v>
      </c>
      <c r="BF18" s="202">
        <f t="shared" si="2"/>
        <v>-45</v>
      </c>
      <c r="BG18" s="203">
        <f t="shared" si="2"/>
        <v>-49</v>
      </c>
    </row>
    <row r="19" spans="1:59" ht="14.45" x14ac:dyDescent="0.3">
      <c r="A19" s="195" t="s">
        <v>251</v>
      </c>
      <c r="B19" s="196">
        <v>-36</v>
      </c>
      <c r="C19" s="183">
        <v>-36</v>
      </c>
      <c r="D19" s="183">
        <v>-36</v>
      </c>
      <c r="E19" s="183">
        <v>-35</v>
      </c>
      <c r="F19" s="183">
        <v>-35</v>
      </c>
      <c r="G19" s="183">
        <v>-33</v>
      </c>
      <c r="H19" s="183">
        <v>-29</v>
      </c>
      <c r="I19" s="183">
        <v>-32</v>
      </c>
      <c r="J19" s="183">
        <v>-30</v>
      </c>
      <c r="K19" s="184">
        <v>-34</v>
      </c>
      <c r="L19" s="217"/>
      <c r="M19" s="195" t="s">
        <v>251</v>
      </c>
      <c r="N19" s="196">
        <v>-43</v>
      </c>
      <c r="O19" s="183">
        <v>-41</v>
      </c>
      <c r="P19" s="183">
        <v>-41</v>
      </c>
      <c r="Q19" s="183">
        <v>-39</v>
      </c>
      <c r="R19" s="183">
        <v>-39</v>
      </c>
      <c r="S19" s="183">
        <v>-37</v>
      </c>
      <c r="T19" s="183">
        <v>-32</v>
      </c>
      <c r="U19" s="183">
        <v>-34</v>
      </c>
      <c r="V19" s="183">
        <v>-32</v>
      </c>
      <c r="W19" s="184">
        <v>-36</v>
      </c>
      <c r="X19" s="217"/>
      <c r="Y19" s="195" t="s">
        <v>251</v>
      </c>
      <c r="Z19" s="221">
        <v>-47</v>
      </c>
      <c r="AA19" s="222">
        <v>-46</v>
      </c>
      <c r="AB19" s="222">
        <v>-45</v>
      </c>
      <c r="AC19" s="222">
        <v>-44</v>
      </c>
      <c r="AD19" s="222">
        <v>-44</v>
      </c>
      <c r="AE19" s="222">
        <v>-40</v>
      </c>
      <c r="AF19" s="222">
        <v>-35</v>
      </c>
      <c r="AG19" s="222">
        <v>-37</v>
      </c>
      <c r="AH19" s="222">
        <v>-35</v>
      </c>
      <c r="AI19" s="223">
        <v>-39</v>
      </c>
      <c r="AJ19" s="217"/>
      <c r="AK19" s="197" t="s">
        <v>251</v>
      </c>
      <c r="AL19" s="198">
        <v>-51</v>
      </c>
      <c r="AM19" s="199">
        <v>-49</v>
      </c>
      <c r="AN19" s="199">
        <v>-49</v>
      </c>
      <c r="AO19" s="199">
        <v>-47</v>
      </c>
      <c r="AP19" s="199">
        <v>-47</v>
      </c>
      <c r="AQ19" s="199">
        <v>-44</v>
      </c>
      <c r="AR19" s="199">
        <v>-40</v>
      </c>
      <c r="AS19" s="199">
        <v>-42</v>
      </c>
      <c r="AT19" s="199">
        <v>-40</v>
      </c>
      <c r="AU19" s="200">
        <v>-44</v>
      </c>
      <c r="AW19" s="197" t="s">
        <v>251</v>
      </c>
      <c r="AX19" s="201">
        <f t="shared" si="3"/>
        <v>-56</v>
      </c>
      <c r="AY19" s="202">
        <f t="shared" si="2"/>
        <v>-54</v>
      </c>
      <c r="AZ19" s="202">
        <f t="shared" si="2"/>
        <v>-54</v>
      </c>
      <c r="BA19" s="202">
        <f t="shared" si="2"/>
        <v>-52</v>
      </c>
      <c r="BB19" s="202">
        <f t="shared" si="2"/>
        <v>-52</v>
      </c>
      <c r="BC19" s="202">
        <f t="shared" si="2"/>
        <v>-49</v>
      </c>
      <c r="BD19" s="202">
        <f t="shared" si="2"/>
        <v>-45</v>
      </c>
      <c r="BE19" s="202">
        <f t="shared" si="2"/>
        <v>-47</v>
      </c>
      <c r="BF19" s="202">
        <f t="shared" si="2"/>
        <v>-45</v>
      </c>
      <c r="BG19" s="203">
        <f t="shared" si="2"/>
        <v>-49</v>
      </c>
    </row>
    <row r="20" spans="1:59" ht="14.45" x14ac:dyDescent="0.3">
      <c r="A20" s="195" t="s">
        <v>259</v>
      </c>
      <c r="B20" s="196">
        <v>-33</v>
      </c>
      <c r="C20" s="183">
        <v>-35</v>
      </c>
      <c r="D20" s="183">
        <v>-34</v>
      </c>
      <c r="E20" s="183">
        <v>-34</v>
      </c>
      <c r="F20" s="183">
        <v>-33</v>
      </c>
      <c r="G20" s="183">
        <v>-33</v>
      </c>
      <c r="H20" s="183">
        <v>-30</v>
      </c>
      <c r="I20" s="183">
        <v>-33</v>
      </c>
      <c r="J20" s="183">
        <v>-31</v>
      </c>
      <c r="K20" s="184">
        <v>-31</v>
      </c>
      <c r="L20" s="217"/>
      <c r="M20" s="195" t="s">
        <v>259</v>
      </c>
      <c r="N20" s="196">
        <v>-39</v>
      </c>
      <c r="O20" s="183">
        <v>-39</v>
      </c>
      <c r="P20" s="183">
        <v>-38</v>
      </c>
      <c r="Q20" s="183">
        <v>-38</v>
      </c>
      <c r="R20" s="183">
        <v>-37</v>
      </c>
      <c r="S20" s="183">
        <v>-36</v>
      </c>
      <c r="T20" s="183">
        <v>-32</v>
      </c>
      <c r="U20" s="183">
        <v>-35</v>
      </c>
      <c r="V20" s="183">
        <v>-33</v>
      </c>
      <c r="W20" s="184">
        <v>-33</v>
      </c>
      <c r="X20" s="217"/>
      <c r="Y20" s="195" t="s">
        <v>259</v>
      </c>
      <c r="Z20" s="221">
        <v>-44</v>
      </c>
      <c r="AA20" s="222">
        <v>-45</v>
      </c>
      <c r="AB20" s="222">
        <v>-43</v>
      </c>
      <c r="AC20" s="222">
        <v>-42</v>
      </c>
      <c r="AD20" s="222">
        <v>-41</v>
      </c>
      <c r="AE20" s="222">
        <v>-39</v>
      </c>
      <c r="AF20" s="222">
        <v>-35</v>
      </c>
      <c r="AG20" s="222">
        <v>-38</v>
      </c>
      <c r="AH20" s="222">
        <v>-36</v>
      </c>
      <c r="AI20" s="223">
        <v>-36</v>
      </c>
      <c r="AJ20" s="217"/>
      <c r="AK20" s="197" t="s">
        <v>259</v>
      </c>
      <c r="AL20" s="198">
        <v>-48</v>
      </c>
      <c r="AM20" s="199">
        <v>-48</v>
      </c>
      <c r="AN20" s="199">
        <v>-47</v>
      </c>
      <c r="AO20" s="199">
        <v>-45</v>
      </c>
      <c r="AP20" s="199">
        <v>-44</v>
      </c>
      <c r="AQ20" s="199">
        <v>-43</v>
      </c>
      <c r="AR20" s="199">
        <v>-40</v>
      </c>
      <c r="AS20" s="199">
        <v>-43</v>
      </c>
      <c r="AT20" s="199">
        <v>-41</v>
      </c>
      <c r="AU20" s="200">
        <v>-41</v>
      </c>
      <c r="AW20" s="197" t="s">
        <v>259</v>
      </c>
      <c r="AX20" s="201">
        <f t="shared" si="3"/>
        <v>-53</v>
      </c>
      <c r="AY20" s="202">
        <f t="shared" si="2"/>
        <v>-53</v>
      </c>
      <c r="AZ20" s="202">
        <f t="shared" si="2"/>
        <v>-52</v>
      </c>
      <c r="BA20" s="202">
        <f t="shared" si="2"/>
        <v>-50</v>
      </c>
      <c r="BB20" s="202">
        <f t="shared" si="2"/>
        <v>-49</v>
      </c>
      <c r="BC20" s="202">
        <f t="shared" si="2"/>
        <v>-48</v>
      </c>
      <c r="BD20" s="202">
        <f t="shared" si="2"/>
        <v>-45</v>
      </c>
      <c r="BE20" s="202">
        <f t="shared" si="2"/>
        <v>-48</v>
      </c>
      <c r="BF20" s="202">
        <f t="shared" si="2"/>
        <v>-46</v>
      </c>
      <c r="BG20" s="203">
        <f t="shared" si="2"/>
        <v>-46</v>
      </c>
    </row>
    <row r="21" spans="1:59" thickBot="1" x14ac:dyDescent="0.35">
      <c r="A21" s="204" t="s">
        <v>266</v>
      </c>
      <c r="B21" s="207">
        <v>-31</v>
      </c>
      <c r="C21" s="205">
        <v>-36</v>
      </c>
      <c r="D21" s="205">
        <v>-36</v>
      </c>
      <c r="E21" s="205">
        <v>-35</v>
      </c>
      <c r="F21" s="205">
        <v>-34</v>
      </c>
      <c r="G21" s="205">
        <v>-33</v>
      </c>
      <c r="H21" s="205">
        <v>-34</v>
      </c>
      <c r="I21" s="205">
        <v>-33</v>
      </c>
      <c r="J21" s="205">
        <v>-29</v>
      </c>
      <c r="K21" s="206">
        <v>-32</v>
      </c>
      <c r="L21" s="217"/>
      <c r="M21" s="204" t="s">
        <v>266</v>
      </c>
      <c r="N21" s="207">
        <v>-37</v>
      </c>
      <c r="O21" s="205">
        <v>-40</v>
      </c>
      <c r="P21" s="205">
        <v>-40</v>
      </c>
      <c r="Q21" s="205">
        <v>-39</v>
      </c>
      <c r="R21" s="205">
        <v>-38</v>
      </c>
      <c r="S21" s="205">
        <v>-36</v>
      </c>
      <c r="T21" s="205">
        <v>-36</v>
      </c>
      <c r="U21" s="205">
        <v>-35</v>
      </c>
      <c r="V21" s="205">
        <v>-31</v>
      </c>
      <c r="W21" s="206">
        <v>-34</v>
      </c>
      <c r="X21" s="217"/>
      <c r="Y21" s="204" t="s">
        <v>266</v>
      </c>
      <c r="Z21" s="224">
        <v>-42</v>
      </c>
      <c r="AA21" s="225">
        <v>-46</v>
      </c>
      <c r="AB21" s="225">
        <v>-45</v>
      </c>
      <c r="AC21" s="225">
        <v>-43</v>
      </c>
      <c r="AD21" s="225">
        <v>-42</v>
      </c>
      <c r="AE21" s="225">
        <v>-39</v>
      </c>
      <c r="AF21" s="225">
        <v>-39</v>
      </c>
      <c r="AG21" s="225">
        <v>-38</v>
      </c>
      <c r="AH21" s="225">
        <v>-34</v>
      </c>
      <c r="AI21" s="226">
        <v>-37</v>
      </c>
      <c r="AJ21" s="217"/>
      <c r="AK21" s="208" t="s">
        <v>266</v>
      </c>
      <c r="AL21" s="209">
        <v>-46</v>
      </c>
      <c r="AM21" s="210">
        <v>-49</v>
      </c>
      <c r="AN21" s="210">
        <v>-49</v>
      </c>
      <c r="AO21" s="210">
        <v>-46</v>
      </c>
      <c r="AP21" s="210">
        <v>-45</v>
      </c>
      <c r="AQ21" s="210">
        <v>-43</v>
      </c>
      <c r="AR21" s="210">
        <v>-44</v>
      </c>
      <c r="AS21" s="210">
        <v>-43</v>
      </c>
      <c r="AT21" s="210">
        <v>-39</v>
      </c>
      <c r="AU21" s="211">
        <v>-42</v>
      </c>
      <c r="AW21" s="208" t="s">
        <v>266</v>
      </c>
      <c r="AX21" s="212">
        <f t="shared" si="3"/>
        <v>-51</v>
      </c>
      <c r="AY21" s="213">
        <f t="shared" si="2"/>
        <v>-54</v>
      </c>
      <c r="AZ21" s="213">
        <f t="shared" si="2"/>
        <v>-54</v>
      </c>
      <c r="BA21" s="213">
        <f t="shared" si="2"/>
        <v>-51</v>
      </c>
      <c r="BB21" s="213">
        <f t="shared" si="2"/>
        <v>-50</v>
      </c>
      <c r="BC21" s="213">
        <f t="shared" si="2"/>
        <v>-48</v>
      </c>
      <c r="BD21" s="213">
        <f t="shared" si="2"/>
        <v>-49</v>
      </c>
      <c r="BE21" s="213">
        <f t="shared" si="2"/>
        <v>-48</v>
      </c>
      <c r="BF21" s="213">
        <f t="shared" si="2"/>
        <v>-44</v>
      </c>
      <c r="BG21" s="214">
        <f t="shared" si="2"/>
        <v>-47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-43</v>
      </c>
      <c r="C26" s="186">
        <v>-34</v>
      </c>
      <c r="D26" s="186">
        <v>-31</v>
      </c>
      <c r="E26" s="186">
        <v>-39</v>
      </c>
      <c r="F26" s="186">
        <v>-43</v>
      </c>
      <c r="G26" s="186">
        <v>-39</v>
      </c>
      <c r="H26" s="186">
        <v>-37</v>
      </c>
      <c r="I26" s="186">
        <v>-36</v>
      </c>
      <c r="J26" s="186">
        <v>-33</v>
      </c>
      <c r="K26" s="187">
        <v>-38</v>
      </c>
      <c r="L26" s="217"/>
      <c r="M26" s="182" t="s">
        <v>187</v>
      </c>
      <c r="N26" s="185">
        <v>-51</v>
      </c>
      <c r="O26" s="186">
        <v>-40</v>
      </c>
      <c r="P26" s="186">
        <v>-36</v>
      </c>
      <c r="Q26" s="186">
        <v>-43</v>
      </c>
      <c r="R26" s="186">
        <v>-47</v>
      </c>
      <c r="S26" s="186">
        <v>-43</v>
      </c>
      <c r="T26" s="186">
        <v>-40</v>
      </c>
      <c r="U26" s="186">
        <v>-38</v>
      </c>
      <c r="V26" s="186">
        <v>-35</v>
      </c>
      <c r="W26" s="187">
        <v>-40</v>
      </c>
      <c r="X26" s="217"/>
      <c r="Y26" s="188" t="s">
        <v>187</v>
      </c>
      <c r="Z26" s="227">
        <v>-54</v>
      </c>
      <c r="AA26" s="228">
        <v>-44</v>
      </c>
      <c r="AB26" s="228">
        <v>-41</v>
      </c>
      <c r="AC26" s="228">
        <v>-48</v>
      </c>
      <c r="AD26" s="228">
        <v>-52</v>
      </c>
      <c r="AE26" s="228">
        <v>-47</v>
      </c>
      <c r="AF26" s="228">
        <v>-44</v>
      </c>
      <c r="AG26" s="228">
        <v>-41</v>
      </c>
      <c r="AH26" s="228">
        <v>-38</v>
      </c>
      <c r="AI26" s="229">
        <v>-43</v>
      </c>
      <c r="AJ26" s="217"/>
      <c r="AK26" s="188" t="s">
        <v>187</v>
      </c>
      <c r="AL26" s="189">
        <v>-59</v>
      </c>
      <c r="AM26" s="190">
        <v>-48</v>
      </c>
      <c r="AN26" s="190">
        <v>-45</v>
      </c>
      <c r="AO26" s="190">
        <v>-52</v>
      </c>
      <c r="AP26" s="190">
        <v>-55</v>
      </c>
      <c r="AQ26" s="190">
        <v>-51</v>
      </c>
      <c r="AR26" s="190">
        <v>-49</v>
      </c>
      <c r="AS26" s="190">
        <v>-46</v>
      </c>
      <c r="AT26" s="190">
        <v>-43</v>
      </c>
      <c r="AU26" s="191">
        <v>-48</v>
      </c>
      <c r="AW26" s="188" t="s">
        <v>187</v>
      </c>
      <c r="AX26" s="192">
        <f>AL26-5</f>
        <v>-64</v>
      </c>
      <c r="AY26" s="193">
        <f t="shared" ref="AY26:BG32" si="4">AM26-5</f>
        <v>-53</v>
      </c>
      <c r="AZ26" s="193">
        <f t="shared" si="4"/>
        <v>-50</v>
      </c>
      <c r="BA26" s="193">
        <f t="shared" si="4"/>
        <v>-57</v>
      </c>
      <c r="BB26" s="193">
        <f t="shared" si="4"/>
        <v>-60</v>
      </c>
      <c r="BC26" s="193">
        <f t="shared" si="4"/>
        <v>-56</v>
      </c>
      <c r="BD26" s="193">
        <f t="shared" si="4"/>
        <v>-54</v>
      </c>
      <c r="BE26" s="193">
        <f t="shared" si="4"/>
        <v>-51</v>
      </c>
      <c r="BF26" s="193">
        <f t="shared" si="4"/>
        <v>-48</v>
      </c>
      <c r="BG26" s="194">
        <f t="shared" si="4"/>
        <v>-53</v>
      </c>
    </row>
    <row r="27" spans="1:59" x14ac:dyDescent="0.25">
      <c r="A27" s="195" t="s">
        <v>214</v>
      </c>
      <c r="B27" s="196">
        <v>-43</v>
      </c>
      <c r="C27" s="183">
        <v>-36</v>
      </c>
      <c r="D27" s="183">
        <v>-32</v>
      </c>
      <c r="E27" s="183">
        <v>-39</v>
      </c>
      <c r="F27" s="183">
        <v>-43</v>
      </c>
      <c r="G27" s="183">
        <v>-42</v>
      </c>
      <c r="H27" s="183">
        <v>-40</v>
      </c>
      <c r="I27" s="183">
        <v>-35</v>
      </c>
      <c r="J27" s="183">
        <v>-33</v>
      </c>
      <c r="K27" s="184">
        <v>-36</v>
      </c>
      <c r="L27" s="217"/>
      <c r="M27" s="195" t="s">
        <v>214</v>
      </c>
      <c r="N27" s="196">
        <v>-51</v>
      </c>
      <c r="O27" s="183">
        <v>-42</v>
      </c>
      <c r="P27" s="183">
        <v>-37</v>
      </c>
      <c r="Q27" s="183">
        <v>-43</v>
      </c>
      <c r="R27" s="183">
        <v>-47</v>
      </c>
      <c r="S27" s="183">
        <v>-46</v>
      </c>
      <c r="T27" s="183">
        <v>-43</v>
      </c>
      <c r="U27" s="183">
        <v>-37</v>
      </c>
      <c r="V27" s="183">
        <v>-35</v>
      </c>
      <c r="W27" s="184">
        <v>-38</v>
      </c>
      <c r="X27" s="217"/>
      <c r="Y27" s="197" t="s">
        <v>214</v>
      </c>
      <c r="Z27" s="230">
        <v>-54</v>
      </c>
      <c r="AA27" s="231">
        <v>-46</v>
      </c>
      <c r="AB27" s="231">
        <v>-42</v>
      </c>
      <c r="AC27" s="231">
        <v>-48</v>
      </c>
      <c r="AD27" s="231">
        <v>-52</v>
      </c>
      <c r="AE27" s="231">
        <v>-50</v>
      </c>
      <c r="AF27" s="231">
        <v>-47</v>
      </c>
      <c r="AG27" s="231">
        <v>-40</v>
      </c>
      <c r="AH27" s="231">
        <v>-38</v>
      </c>
      <c r="AI27" s="232">
        <v>-41</v>
      </c>
      <c r="AJ27" s="217"/>
      <c r="AK27" s="197" t="s">
        <v>214</v>
      </c>
      <c r="AL27" s="198">
        <v>-59</v>
      </c>
      <c r="AM27" s="199">
        <v>-50</v>
      </c>
      <c r="AN27" s="199">
        <v>-46</v>
      </c>
      <c r="AO27" s="199">
        <v>-52</v>
      </c>
      <c r="AP27" s="199">
        <v>-55</v>
      </c>
      <c r="AQ27" s="199">
        <v>-54</v>
      </c>
      <c r="AR27" s="199">
        <v>-52</v>
      </c>
      <c r="AS27" s="199">
        <v>-45</v>
      </c>
      <c r="AT27" s="199">
        <v>-43</v>
      </c>
      <c r="AU27" s="200">
        <v>-46</v>
      </c>
      <c r="AW27" s="197" t="s">
        <v>214</v>
      </c>
      <c r="AX27" s="201">
        <f t="shared" ref="AX27:AX32" si="5">AL27-5</f>
        <v>-64</v>
      </c>
      <c r="AY27" s="202">
        <f t="shared" si="4"/>
        <v>-55</v>
      </c>
      <c r="AZ27" s="202">
        <f t="shared" si="4"/>
        <v>-51</v>
      </c>
      <c r="BA27" s="202">
        <f t="shared" si="4"/>
        <v>-57</v>
      </c>
      <c r="BB27" s="202">
        <f t="shared" si="4"/>
        <v>-60</v>
      </c>
      <c r="BC27" s="202">
        <f t="shared" si="4"/>
        <v>-59</v>
      </c>
      <c r="BD27" s="202">
        <f t="shared" si="4"/>
        <v>-57</v>
      </c>
      <c r="BE27" s="202">
        <f t="shared" si="4"/>
        <v>-50</v>
      </c>
      <c r="BF27" s="202">
        <f t="shared" si="4"/>
        <v>-48</v>
      </c>
      <c r="BG27" s="203">
        <f t="shared" si="4"/>
        <v>-51</v>
      </c>
    </row>
    <row r="28" spans="1:59" x14ac:dyDescent="0.25">
      <c r="A28" s="195" t="s">
        <v>234</v>
      </c>
      <c r="B28" s="196">
        <v>-45</v>
      </c>
      <c r="C28" s="183">
        <v>-44</v>
      </c>
      <c r="D28" s="183">
        <v>-42</v>
      </c>
      <c r="E28" s="183">
        <v>-40</v>
      </c>
      <c r="F28" s="183">
        <v>-44</v>
      </c>
      <c r="G28" s="183">
        <v>-43</v>
      </c>
      <c r="H28" s="183">
        <v>-39</v>
      </c>
      <c r="I28" s="183">
        <v>-36</v>
      </c>
      <c r="J28" s="183">
        <v>-37</v>
      </c>
      <c r="K28" s="184">
        <v>-42</v>
      </c>
      <c r="L28" s="217"/>
      <c r="M28" s="195" t="s">
        <v>234</v>
      </c>
      <c r="N28" s="196">
        <v>-53</v>
      </c>
      <c r="O28" s="183">
        <v>-50</v>
      </c>
      <c r="P28" s="183">
        <v>-47</v>
      </c>
      <c r="Q28" s="183">
        <v>-44</v>
      </c>
      <c r="R28" s="183">
        <v>-48</v>
      </c>
      <c r="S28" s="183">
        <v>-47</v>
      </c>
      <c r="T28" s="183">
        <v>-42</v>
      </c>
      <c r="U28" s="183">
        <v>-38</v>
      </c>
      <c r="V28" s="183">
        <v>-39</v>
      </c>
      <c r="W28" s="184">
        <v>-44</v>
      </c>
      <c r="X28" s="217"/>
      <c r="Y28" s="197" t="s">
        <v>234</v>
      </c>
      <c r="Z28" s="230">
        <v>-56</v>
      </c>
      <c r="AA28" s="231">
        <v>-54</v>
      </c>
      <c r="AB28" s="231">
        <v>-52</v>
      </c>
      <c r="AC28" s="231">
        <v>-49</v>
      </c>
      <c r="AD28" s="231">
        <v>-53</v>
      </c>
      <c r="AE28" s="231">
        <v>-51</v>
      </c>
      <c r="AF28" s="231">
        <v>-46</v>
      </c>
      <c r="AG28" s="231">
        <v>-41</v>
      </c>
      <c r="AH28" s="231">
        <v>-42</v>
      </c>
      <c r="AI28" s="232">
        <v>-47</v>
      </c>
      <c r="AJ28" s="217"/>
      <c r="AK28" s="197" t="s">
        <v>234</v>
      </c>
      <c r="AL28" s="198">
        <v>-61</v>
      </c>
      <c r="AM28" s="199">
        <v>-58</v>
      </c>
      <c r="AN28" s="199">
        <v>-56</v>
      </c>
      <c r="AO28" s="199">
        <v>-53</v>
      </c>
      <c r="AP28" s="199">
        <v>-56</v>
      </c>
      <c r="AQ28" s="199">
        <v>-55</v>
      </c>
      <c r="AR28" s="199">
        <v>-51</v>
      </c>
      <c r="AS28" s="199">
        <v>-46</v>
      </c>
      <c r="AT28" s="199">
        <v>-47</v>
      </c>
      <c r="AU28" s="200">
        <v>-52</v>
      </c>
      <c r="AW28" s="197" t="s">
        <v>234</v>
      </c>
      <c r="AX28" s="201">
        <f t="shared" si="5"/>
        <v>-66</v>
      </c>
      <c r="AY28" s="202">
        <f t="shared" si="4"/>
        <v>-63</v>
      </c>
      <c r="AZ28" s="202">
        <f t="shared" si="4"/>
        <v>-61</v>
      </c>
      <c r="BA28" s="202">
        <f t="shared" si="4"/>
        <v>-58</v>
      </c>
      <c r="BB28" s="202">
        <f t="shared" si="4"/>
        <v>-61</v>
      </c>
      <c r="BC28" s="202">
        <f t="shared" si="4"/>
        <v>-60</v>
      </c>
      <c r="BD28" s="202">
        <f t="shared" si="4"/>
        <v>-56</v>
      </c>
      <c r="BE28" s="202">
        <f t="shared" si="4"/>
        <v>-51</v>
      </c>
      <c r="BF28" s="202">
        <f t="shared" si="4"/>
        <v>-52</v>
      </c>
      <c r="BG28" s="203">
        <f t="shared" si="4"/>
        <v>-57</v>
      </c>
    </row>
    <row r="29" spans="1:59" x14ac:dyDescent="0.25">
      <c r="A29" s="195" t="s">
        <v>243</v>
      </c>
      <c r="B29" s="196">
        <v>-43</v>
      </c>
      <c r="C29" s="183">
        <v>-44</v>
      </c>
      <c r="D29" s="183">
        <v>-42</v>
      </c>
      <c r="E29" s="183">
        <v>-42</v>
      </c>
      <c r="F29" s="183">
        <v>-44</v>
      </c>
      <c r="G29" s="183">
        <v>-43</v>
      </c>
      <c r="H29" s="183">
        <v>-38</v>
      </c>
      <c r="I29" s="183">
        <v>-37</v>
      </c>
      <c r="J29" s="183">
        <v>-36</v>
      </c>
      <c r="K29" s="184">
        <v>-40</v>
      </c>
      <c r="L29" s="217"/>
      <c r="M29" s="195" t="s">
        <v>243</v>
      </c>
      <c r="N29" s="196">
        <v>-50</v>
      </c>
      <c r="O29" s="183">
        <v>-49</v>
      </c>
      <c r="P29" s="183">
        <v>-47</v>
      </c>
      <c r="Q29" s="183">
        <v>-46</v>
      </c>
      <c r="R29" s="183">
        <v>-48</v>
      </c>
      <c r="S29" s="183">
        <v>-47</v>
      </c>
      <c r="T29" s="183">
        <v>-41</v>
      </c>
      <c r="U29" s="183">
        <v>-39</v>
      </c>
      <c r="V29" s="183">
        <v>-38</v>
      </c>
      <c r="W29" s="184">
        <v>-42</v>
      </c>
      <c r="X29" s="217"/>
      <c r="Y29" s="197" t="s">
        <v>243</v>
      </c>
      <c r="Z29" s="230">
        <v>-54</v>
      </c>
      <c r="AA29" s="231">
        <v>-54</v>
      </c>
      <c r="AB29" s="231">
        <v>-51</v>
      </c>
      <c r="AC29" s="231">
        <v>-51</v>
      </c>
      <c r="AD29" s="231">
        <v>-53</v>
      </c>
      <c r="AE29" s="231">
        <v>-50</v>
      </c>
      <c r="AF29" s="231">
        <v>-44</v>
      </c>
      <c r="AG29" s="231">
        <v>-42</v>
      </c>
      <c r="AH29" s="231">
        <v>-41</v>
      </c>
      <c r="AI29" s="232">
        <v>-45</v>
      </c>
      <c r="AJ29" s="217"/>
      <c r="AK29" s="197" t="s">
        <v>243</v>
      </c>
      <c r="AL29" s="198">
        <v>-58</v>
      </c>
      <c r="AM29" s="199">
        <v>-57</v>
      </c>
      <c r="AN29" s="199">
        <v>-55</v>
      </c>
      <c r="AO29" s="199">
        <v>-54</v>
      </c>
      <c r="AP29" s="199">
        <v>-56</v>
      </c>
      <c r="AQ29" s="199">
        <v>-54</v>
      </c>
      <c r="AR29" s="199">
        <v>-49</v>
      </c>
      <c r="AS29" s="199">
        <v>-47</v>
      </c>
      <c r="AT29" s="199">
        <v>-46</v>
      </c>
      <c r="AU29" s="200">
        <v>-50</v>
      </c>
      <c r="AW29" s="197" t="s">
        <v>243</v>
      </c>
      <c r="AX29" s="201">
        <f t="shared" si="5"/>
        <v>-63</v>
      </c>
      <c r="AY29" s="202">
        <f t="shared" si="4"/>
        <v>-62</v>
      </c>
      <c r="AZ29" s="202">
        <f t="shared" si="4"/>
        <v>-60</v>
      </c>
      <c r="BA29" s="202">
        <f t="shared" si="4"/>
        <v>-59</v>
      </c>
      <c r="BB29" s="202">
        <f t="shared" si="4"/>
        <v>-61</v>
      </c>
      <c r="BC29" s="202">
        <f t="shared" si="4"/>
        <v>-59</v>
      </c>
      <c r="BD29" s="202">
        <f t="shared" si="4"/>
        <v>-54</v>
      </c>
      <c r="BE29" s="202">
        <f t="shared" si="4"/>
        <v>-52</v>
      </c>
      <c r="BF29" s="202">
        <f t="shared" si="4"/>
        <v>-51</v>
      </c>
      <c r="BG29" s="203">
        <f t="shared" si="4"/>
        <v>-55</v>
      </c>
    </row>
    <row r="30" spans="1:59" x14ac:dyDescent="0.25">
      <c r="A30" s="195" t="s">
        <v>251</v>
      </c>
      <c r="B30" s="196">
        <v>-45</v>
      </c>
      <c r="C30" s="183">
        <v>-44</v>
      </c>
      <c r="D30" s="183">
        <v>-43</v>
      </c>
      <c r="E30" s="183">
        <v>-41</v>
      </c>
      <c r="F30" s="183">
        <v>-42</v>
      </c>
      <c r="G30" s="183">
        <v>-40</v>
      </c>
      <c r="H30" s="183">
        <v>-35</v>
      </c>
      <c r="I30" s="183">
        <v>-38</v>
      </c>
      <c r="J30" s="183">
        <v>-36</v>
      </c>
      <c r="K30" s="184">
        <v>-40</v>
      </c>
      <c r="L30" s="217"/>
      <c r="M30" s="195" t="s">
        <v>251</v>
      </c>
      <c r="N30" s="196">
        <v>-52</v>
      </c>
      <c r="O30" s="183">
        <v>-49</v>
      </c>
      <c r="P30" s="183">
        <v>-48</v>
      </c>
      <c r="Q30" s="183">
        <v>-45</v>
      </c>
      <c r="R30" s="183">
        <v>-46</v>
      </c>
      <c r="S30" s="183">
        <v>-44</v>
      </c>
      <c r="T30" s="183">
        <v>-38</v>
      </c>
      <c r="U30" s="183">
        <v>-40</v>
      </c>
      <c r="V30" s="183">
        <v>-38</v>
      </c>
      <c r="W30" s="184">
        <v>-42</v>
      </c>
      <c r="X30" s="217"/>
      <c r="Y30" s="197" t="s">
        <v>251</v>
      </c>
      <c r="Z30" s="230">
        <v>-56</v>
      </c>
      <c r="AA30" s="231">
        <v>-54</v>
      </c>
      <c r="AB30" s="231">
        <v>-52</v>
      </c>
      <c r="AC30" s="231">
        <v>-50</v>
      </c>
      <c r="AD30" s="231">
        <v>-51</v>
      </c>
      <c r="AE30" s="231">
        <v>-47</v>
      </c>
      <c r="AF30" s="231">
        <v>-41</v>
      </c>
      <c r="AG30" s="231">
        <v>-43</v>
      </c>
      <c r="AH30" s="231">
        <v>-41</v>
      </c>
      <c r="AI30" s="232">
        <v>-45</v>
      </c>
      <c r="AJ30" s="217"/>
      <c r="AK30" s="197" t="s">
        <v>251</v>
      </c>
      <c r="AL30" s="198">
        <v>-60</v>
      </c>
      <c r="AM30" s="199">
        <v>-57</v>
      </c>
      <c r="AN30" s="199">
        <v>-56</v>
      </c>
      <c r="AO30" s="199">
        <v>-53</v>
      </c>
      <c r="AP30" s="199">
        <v>-54</v>
      </c>
      <c r="AQ30" s="199">
        <v>-51</v>
      </c>
      <c r="AR30" s="199">
        <v>-46</v>
      </c>
      <c r="AS30" s="199">
        <v>-48</v>
      </c>
      <c r="AT30" s="199">
        <v>-46</v>
      </c>
      <c r="AU30" s="200">
        <v>-50</v>
      </c>
      <c r="AW30" s="197" t="s">
        <v>251</v>
      </c>
      <c r="AX30" s="201">
        <f t="shared" si="5"/>
        <v>-65</v>
      </c>
      <c r="AY30" s="202">
        <f t="shared" si="4"/>
        <v>-62</v>
      </c>
      <c r="AZ30" s="202">
        <f t="shared" si="4"/>
        <v>-61</v>
      </c>
      <c r="BA30" s="202">
        <f t="shared" si="4"/>
        <v>-58</v>
      </c>
      <c r="BB30" s="202">
        <f t="shared" si="4"/>
        <v>-59</v>
      </c>
      <c r="BC30" s="202">
        <f t="shared" si="4"/>
        <v>-56</v>
      </c>
      <c r="BD30" s="202">
        <f t="shared" si="4"/>
        <v>-51</v>
      </c>
      <c r="BE30" s="202">
        <f t="shared" si="4"/>
        <v>-53</v>
      </c>
      <c r="BF30" s="202">
        <f t="shared" si="4"/>
        <v>-51</v>
      </c>
      <c r="BG30" s="203">
        <f t="shared" si="4"/>
        <v>-55</v>
      </c>
    </row>
    <row r="31" spans="1:59" x14ac:dyDescent="0.25">
      <c r="A31" s="195" t="s">
        <v>259</v>
      </c>
      <c r="B31" s="196">
        <v>-40</v>
      </c>
      <c r="C31" s="183">
        <v>-42</v>
      </c>
      <c r="D31" s="183">
        <v>-41</v>
      </c>
      <c r="E31" s="183">
        <v>-42</v>
      </c>
      <c r="F31" s="183">
        <v>-40</v>
      </c>
      <c r="G31" s="183">
        <v>-39</v>
      </c>
      <c r="H31" s="183">
        <v>-36</v>
      </c>
      <c r="I31" s="183">
        <v>-39</v>
      </c>
      <c r="J31" s="183">
        <v>-37</v>
      </c>
      <c r="K31" s="184">
        <v>-37</v>
      </c>
      <c r="L31" s="217"/>
      <c r="M31" s="195" t="s">
        <v>259</v>
      </c>
      <c r="N31" s="196">
        <v>-46</v>
      </c>
      <c r="O31" s="183">
        <v>-46</v>
      </c>
      <c r="P31" s="183">
        <v>-45</v>
      </c>
      <c r="Q31" s="183">
        <v>-46</v>
      </c>
      <c r="R31" s="183">
        <v>-44</v>
      </c>
      <c r="S31" s="183">
        <v>-42</v>
      </c>
      <c r="T31" s="183">
        <v>-38</v>
      </c>
      <c r="U31" s="183">
        <v>-41</v>
      </c>
      <c r="V31" s="183">
        <v>-39</v>
      </c>
      <c r="W31" s="184">
        <v>-39</v>
      </c>
      <c r="X31" s="217"/>
      <c r="Y31" s="197" t="s">
        <v>259</v>
      </c>
      <c r="Z31" s="230">
        <v>-51</v>
      </c>
      <c r="AA31" s="231">
        <v>-52</v>
      </c>
      <c r="AB31" s="231">
        <v>-50</v>
      </c>
      <c r="AC31" s="231">
        <v>-50</v>
      </c>
      <c r="AD31" s="231">
        <v>-48</v>
      </c>
      <c r="AE31" s="231">
        <v>-45</v>
      </c>
      <c r="AF31" s="231">
        <v>-41</v>
      </c>
      <c r="AG31" s="231">
        <v>-44</v>
      </c>
      <c r="AH31" s="231">
        <v>-42</v>
      </c>
      <c r="AI31" s="232">
        <v>-42</v>
      </c>
      <c r="AJ31" s="217"/>
      <c r="AK31" s="197" t="s">
        <v>259</v>
      </c>
      <c r="AL31" s="198">
        <v>-55</v>
      </c>
      <c r="AM31" s="199">
        <v>-55</v>
      </c>
      <c r="AN31" s="199">
        <v>-54</v>
      </c>
      <c r="AO31" s="199">
        <v>-53</v>
      </c>
      <c r="AP31" s="199">
        <v>-51</v>
      </c>
      <c r="AQ31" s="199">
        <v>-49</v>
      </c>
      <c r="AR31" s="199">
        <v>-46</v>
      </c>
      <c r="AS31" s="199">
        <v>-49</v>
      </c>
      <c r="AT31" s="199">
        <v>-47</v>
      </c>
      <c r="AU31" s="200">
        <v>-47</v>
      </c>
      <c r="AW31" s="197" t="s">
        <v>259</v>
      </c>
      <c r="AX31" s="201">
        <f t="shared" si="5"/>
        <v>-60</v>
      </c>
      <c r="AY31" s="202">
        <f t="shared" si="4"/>
        <v>-60</v>
      </c>
      <c r="AZ31" s="202">
        <f t="shared" si="4"/>
        <v>-59</v>
      </c>
      <c r="BA31" s="202">
        <f t="shared" si="4"/>
        <v>-58</v>
      </c>
      <c r="BB31" s="202">
        <f t="shared" si="4"/>
        <v>-56</v>
      </c>
      <c r="BC31" s="202">
        <f t="shared" si="4"/>
        <v>-54</v>
      </c>
      <c r="BD31" s="202">
        <f t="shared" si="4"/>
        <v>-51</v>
      </c>
      <c r="BE31" s="202">
        <f t="shared" si="4"/>
        <v>-54</v>
      </c>
      <c r="BF31" s="202">
        <f t="shared" si="4"/>
        <v>-52</v>
      </c>
      <c r="BG31" s="203">
        <f t="shared" si="4"/>
        <v>-52</v>
      </c>
    </row>
    <row r="32" spans="1:59" ht="15.75" thickBot="1" x14ac:dyDescent="0.3">
      <c r="A32" s="204" t="s">
        <v>266</v>
      </c>
      <c r="B32" s="207">
        <v>-38</v>
      </c>
      <c r="C32" s="205">
        <v>-43</v>
      </c>
      <c r="D32" s="205">
        <v>-43</v>
      </c>
      <c r="E32" s="205">
        <v>-43</v>
      </c>
      <c r="F32" s="205">
        <v>-41</v>
      </c>
      <c r="G32" s="205">
        <v>-39</v>
      </c>
      <c r="H32" s="205">
        <v>-40</v>
      </c>
      <c r="I32" s="205">
        <v>-39</v>
      </c>
      <c r="J32" s="205">
        <v>-35</v>
      </c>
      <c r="K32" s="206">
        <v>-38</v>
      </c>
      <c r="L32" s="217"/>
      <c r="M32" s="204" t="s">
        <v>266</v>
      </c>
      <c r="N32" s="207">
        <v>-44</v>
      </c>
      <c r="O32" s="205">
        <v>-47</v>
      </c>
      <c r="P32" s="205">
        <v>-47</v>
      </c>
      <c r="Q32" s="205">
        <v>-47</v>
      </c>
      <c r="R32" s="205">
        <v>-45</v>
      </c>
      <c r="S32" s="205">
        <v>-42</v>
      </c>
      <c r="T32" s="205">
        <v>-42</v>
      </c>
      <c r="U32" s="205">
        <v>-41</v>
      </c>
      <c r="V32" s="205">
        <v>-37</v>
      </c>
      <c r="W32" s="206">
        <v>-40</v>
      </c>
      <c r="X32" s="217"/>
      <c r="Y32" s="208" t="s">
        <v>266</v>
      </c>
      <c r="Z32" s="233">
        <v>-49</v>
      </c>
      <c r="AA32" s="234">
        <v>-53</v>
      </c>
      <c r="AB32" s="234">
        <v>-52</v>
      </c>
      <c r="AC32" s="234">
        <v>-51</v>
      </c>
      <c r="AD32" s="234">
        <v>-49</v>
      </c>
      <c r="AE32" s="234">
        <v>-45</v>
      </c>
      <c r="AF32" s="234">
        <v>-45</v>
      </c>
      <c r="AG32" s="234">
        <v>-44</v>
      </c>
      <c r="AH32" s="234">
        <v>-40</v>
      </c>
      <c r="AI32" s="235">
        <v>-43</v>
      </c>
      <c r="AJ32" s="217"/>
      <c r="AK32" s="208" t="s">
        <v>266</v>
      </c>
      <c r="AL32" s="209">
        <v>-53</v>
      </c>
      <c r="AM32" s="210">
        <v>-56</v>
      </c>
      <c r="AN32" s="210">
        <v>-56</v>
      </c>
      <c r="AO32" s="210">
        <v>-54</v>
      </c>
      <c r="AP32" s="210">
        <v>-52</v>
      </c>
      <c r="AQ32" s="210">
        <v>-49</v>
      </c>
      <c r="AR32" s="210">
        <v>-50</v>
      </c>
      <c r="AS32" s="210">
        <v>-49</v>
      </c>
      <c r="AT32" s="210">
        <v>-45</v>
      </c>
      <c r="AU32" s="211">
        <v>-48</v>
      </c>
      <c r="AW32" s="208" t="s">
        <v>266</v>
      </c>
      <c r="AX32" s="212">
        <f t="shared" si="5"/>
        <v>-58</v>
      </c>
      <c r="AY32" s="213">
        <f t="shared" si="4"/>
        <v>-61</v>
      </c>
      <c r="AZ32" s="213">
        <f t="shared" si="4"/>
        <v>-61</v>
      </c>
      <c r="BA32" s="213">
        <f t="shared" si="4"/>
        <v>-59</v>
      </c>
      <c r="BB32" s="213">
        <f t="shared" si="4"/>
        <v>-57</v>
      </c>
      <c r="BC32" s="213">
        <f t="shared" si="4"/>
        <v>-54</v>
      </c>
      <c r="BD32" s="213">
        <f t="shared" si="4"/>
        <v>-55</v>
      </c>
      <c r="BE32" s="213">
        <f t="shared" si="4"/>
        <v>-54</v>
      </c>
      <c r="BF32" s="213">
        <f t="shared" si="4"/>
        <v>-50</v>
      </c>
      <c r="BG32" s="214">
        <f t="shared" si="4"/>
        <v>-53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-49</v>
      </c>
      <c r="C37" s="186">
        <v>-41</v>
      </c>
      <c r="D37" s="186">
        <v>-38</v>
      </c>
      <c r="E37" s="186">
        <v>-47</v>
      </c>
      <c r="F37" s="186">
        <v>-50</v>
      </c>
      <c r="G37" s="186">
        <v>-47</v>
      </c>
      <c r="H37" s="186">
        <v>-46</v>
      </c>
      <c r="I37" s="186">
        <v>-46</v>
      </c>
      <c r="J37" s="186">
        <v>-43</v>
      </c>
      <c r="K37" s="187">
        <v>-48</v>
      </c>
      <c r="L37" s="217"/>
      <c r="M37" s="236" t="s">
        <v>187</v>
      </c>
      <c r="N37" s="185">
        <v>-55</v>
      </c>
      <c r="O37" s="186">
        <v>-47</v>
      </c>
      <c r="P37" s="186">
        <v>-44</v>
      </c>
      <c r="Q37" s="186">
        <v>-52</v>
      </c>
      <c r="R37" s="186">
        <v>-55</v>
      </c>
      <c r="S37" s="186">
        <v>-50</v>
      </c>
      <c r="T37" s="186">
        <v>-49</v>
      </c>
      <c r="U37" s="186">
        <v>-49</v>
      </c>
      <c r="V37" s="186">
        <v>-46</v>
      </c>
      <c r="W37" s="187">
        <v>-51</v>
      </c>
      <c r="X37" s="217"/>
      <c r="Y37" s="237" t="s">
        <v>187</v>
      </c>
      <c r="Z37" s="227">
        <v>-69</v>
      </c>
      <c r="AA37" s="228">
        <v>-61</v>
      </c>
      <c r="AB37" s="228">
        <v>-57</v>
      </c>
      <c r="AC37" s="228">
        <v>-65</v>
      </c>
      <c r="AD37" s="228">
        <v>-68</v>
      </c>
      <c r="AE37" s="228">
        <v>-64</v>
      </c>
      <c r="AF37" s="228">
        <v>-63</v>
      </c>
      <c r="AG37" s="228">
        <v>-63</v>
      </c>
      <c r="AH37" s="228">
        <v>-60</v>
      </c>
      <c r="AI37" s="229">
        <v>-65</v>
      </c>
      <c r="AJ37" s="217"/>
      <c r="AK37" s="237" t="s">
        <v>187</v>
      </c>
      <c r="AL37" s="189">
        <v>-71</v>
      </c>
      <c r="AM37" s="190">
        <v>-64</v>
      </c>
      <c r="AN37" s="190">
        <v>-60</v>
      </c>
      <c r="AO37" s="190">
        <v>-69</v>
      </c>
      <c r="AP37" s="190">
        <v>-71</v>
      </c>
      <c r="AQ37" s="190">
        <v>-67</v>
      </c>
      <c r="AR37" s="190">
        <v>-67</v>
      </c>
      <c r="AS37" s="190">
        <v>-67</v>
      </c>
      <c r="AT37" s="190">
        <v>-64</v>
      </c>
      <c r="AU37" s="191">
        <v>-69</v>
      </c>
      <c r="AW37" s="237" t="s">
        <v>187</v>
      </c>
      <c r="AX37" s="192">
        <f>AL37-5</f>
        <v>-76</v>
      </c>
      <c r="AY37" s="193">
        <f t="shared" ref="AY37:BG43" si="6">AM37-5</f>
        <v>-69</v>
      </c>
      <c r="AZ37" s="193">
        <f t="shared" si="6"/>
        <v>-65</v>
      </c>
      <c r="BA37" s="193">
        <f t="shared" si="6"/>
        <v>-74</v>
      </c>
      <c r="BB37" s="193">
        <f t="shared" si="6"/>
        <v>-76</v>
      </c>
      <c r="BC37" s="193">
        <f t="shared" si="6"/>
        <v>-72</v>
      </c>
      <c r="BD37" s="193">
        <f t="shared" si="6"/>
        <v>-72</v>
      </c>
      <c r="BE37" s="193">
        <f t="shared" si="6"/>
        <v>-72</v>
      </c>
      <c r="BF37" s="193">
        <f t="shared" si="6"/>
        <v>-69</v>
      </c>
      <c r="BG37" s="194">
        <f t="shared" si="6"/>
        <v>-74</v>
      </c>
    </row>
    <row r="38" spans="1:59" x14ac:dyDescent="0.25">
      <c r="A38" s="195" t="s">
        <v>214</v>
      </c>
      <c r="B38" s="196">
        <v>-49</v>
      </c>
      <c r="C38" s="183">
        <v>-43</v>
      </c>
      <c r="D38" s="183">
        <v>-39</v>
      </c>
      <c r="E38" s="183">
        <v>-47</v>
      </c>
      <c r="F38" s="183">
        <v>-50</v>
      </c>
      <c r="G38" s="183">
        <v>-50</v>
      </c>
      <c r="H38" s="183">
        <v>-49</v>
      </c>
      <c r="I38" s="183">
        <v>-45</v>
      </c>
      <c r="J38" s="183">
        <v>-43</v>
      </c>
      <c r="K38" s="184">
        <v>-46</v>
      </c>
      <c r="L38" s="217"/>
      <c r="M38" s="195" t="s">
        <v>214</v>
      </c>
      <c r="N38" s="196">
        <v>-55</v>
      </c>
      <c r="O38" s="183">
        <v>-49</v>
      </c>
      <c r="P38" s="183">
        <v>-45</v>
      </c>
      <c r="Q38" s="183">
        <v>-52</v>
      </c>
      <c r="R38" s="183">
        <v>-55</v>
      </c>
      <c r="S38" s="183">
        <v>-53</v>
      </c>
      <c r="T38" s="183">
        <v>-52</v>
      </c>
      <c r="U38" s="183">
        <v>-48</v>
      </c>
      <c r="V38" s="183">
        <v>-46</v>
      </c>
      <c r="W38" s="184">
        <v>-49</v>
      </c>
      <c r="X38" s="217"/>
      <c r="Y38" s="197" t="s">
        <v>214</v>
      </c>
      <c r="Z38" s="230">
        <v>-69</v>
      </c>
      <c r="AA38" s="231">
        <v>-63</v>
      </c>
      <c r="AB38" s="231">
        <v>-58</v>
      </c>
      <c r="AC38" s="231">
        <v>-65</v>
      </c>
      <c r="AD38" s="231">
        <v>-68</v>
      </c>
      <c r="AE38" s="231">
        <v>-67</v>
      </c>
      <c r="AF38" s="231">
        <v>-66</v>
      </c>
      <c r="AG38" s="231">
        <v>-62</v>
      </c>
      <c r="AH38" s="231">
        <v>-60</v>
      </c>
      <c r="AI38" s="232">
        <v>-63</v>
      </c>
      <c r="AJ38" s="217"/>
      <c r="AK38" s="197" t="s">
        <v>214</v>
      </c>
      <c r="AL38" s="198">
        <v>-71</v>
      </c>
      <c r="AM38" s="199">
        <v>-66</v>
      </c>
      <c r="AN38" s="199">
        <v>-61</v>
      </c>
      <c r="AO38" s="199">
        <v>-69</v>
      </c>
      <c r="AP38" s="199">
        <v>-71</v>
      </c>
      <c r="AQ38" s="199">
        <v>-70</v>
      </c>
      <c r="AR38" s="199">
        <v>-70</v>
      </c>
      <c r="AS38" s="199">
        <v>-66</v>
      </c>
      <c r="AT38" s="199">
        <v>-64</v>
      </c>
      <c r="AU38" s="200">
        <v>-67</v>
      </c>
      <c r="AW38" s="197" t="s">
        <v>214</v>
      </c>
      <c r="AX38" s="201">
        <f t="shared" ref="AX38:AX43" si="7">AL38-5</f>
        <v>-76</v>
      </c>
      <c r="AY38" s="202">
        <f t="shared" si="6"/>
        <v>-71</v>
      </c>
      <c r="AZ38" s="202">
        <f t="shared" si="6"/>
        <v>-66</v>
      </c>
      <c r="BA38" s="202">
        <f t="shared" si="6"/>
        <v>-74</v>
      </c>
      <c r="BB38" s="202">
        <f t="shared" si="6"/>
        <v>-76</v>
      </c>
      <c r="BC38" s="202">
        <f t="shared" si="6"/>
        <v>-75</v>
      </c>
      <c r="BD38" s="202">
        <f t="shared" si="6"/>
        <v>-75</v>
      </c>
      <c r="BE38" s="202">
        <f t="shared" si="6"/>
        <v>-71</v>
      </c>
      <c r="BF38" s="202">
        <f t="shared" si="6"/>
        <v>-69</v>
      </c>
      <c r="BG38" s="203">
        <f t="shared" si="6"/>
        <v>-72</v>
      </c>
    </row>
    <row r="39" spans="1:59" x14ac:dyDescent="0.25">
      <c r="A39" s="195" t="s">
        <v>234</v>
      </c>
      <c r="B39" s="196">
        <v>-51</v>
      </c>
      <c r="C39" s="183">
        <v>-51</v>
      </c>
      <c r="D39" s="183">
        <v>-49</v>
      </c>
      <c r="E39" s="183">
        <v>-48</v>
      </c>
      <c r="F39" s="183">
        <v>-51</v>
      </c>
      <c r="G39" s="183">
        <v>-51</v>
      </c>
      <c r="H39" s="183">
        <v>-48</v>
      </c>
      <c r="I39" s="183">
        <v>-46</v>
      </c>
      <c r="J39" s="183">
        <v>-47</v>
      </c>
      <c r="K39" s="184">
        <v>-52</v>
      </c>
      <c r="L39" s="217"/>
      <c r="M39" s="195" t="s">
        <v>234</v>
      </c>
      <c r="N39" s="196">
        <v>-57</v>
      </c>
      <c r="O39" s="183">
        <v>-57</v>
      </c>
      <c r="P39" s="183">
        <v>-55</v>
      </c>
      <c r="Q39" s="183">
        <v>-53</v>
      </c>
      <c r="R39" s="183">
        <v>-56</v>
      </c>
      <c r="S39" s="183">
        <v>-54</v>
      </c>
      <c r="T39" s="183">
        <v>-51</v>
      </c>
      <c r="U39" s="183">
        <v>-49</v>
      </c>
      <c r="V39" s="183">
        <v>-50</v>
      </c>
      <c r="W39" s="184">
        <v>-55</v>
      </c>
      <c r="X39" s="217"/>
      <c r="Y39" s="197" t="s">
        <v>234</v>
      </c>
      <c r="Z39" s="230">
        <v>-69</v>
      </c>
      <c r="AA39" s="231">
        <v>-69</v>
      </c>
      <c r="AB39" s="231">
        <v>-68</v>
      </c>
      <c r="AC39" s="231">
        <v>-66</v>
      </c>
      <c r="AD39" s="231">
        <v>-69</v>
      </c>
      <c r="AE39" s="231">
        <v>-68</v>
      </c>
      <c r="AF39" s="231">
        <v>-65</v>
      </c>
      <c r="AG39" s="231">
        <v>-63</v>
      </c>
      <c r="AH39" s="231">
        <v>-64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-70</v>
      </c>
      <c r="AP39" s="199">
        <v>-71</v>
      </c>
      <c r="AQ39" s="199">
        <v>-71</v>
      </c>
      <c r="AR39" s="199">
        <v>-69</v>
      </c>
      <c r="AS39" s="199">
        <v>-67</v>
      </c>
      <c r="AT39" s="199">
        <v>-68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-75</v>
      </c>
      <c r="BB39" s="202">
        <f t="shared" si="6"/>
        <v>-76</v>
      </c>
      <c r="BC39" s="202">
        <f t="shared" si="6"/>
        <v>-76</v>
      </c>
      <c r="BD39" s="202">
        <f t="shared" si="6"/>
        <v>-74</v>
      </c>
      <c r="BE39" s="202">
        <f t="shared" si="6"/>
        <v>-72</v>
      </c>
      <c r="BF39" s="202">
        <f t="shared" si="6"/>
        <v>-73</v>
      </c>
      <c r="BG39" s="203">
        <f t="shared" si="6"/>
        <v>-76</v>
      </c>
    </row>
    <row r="40" spans="1:59" x14ac:dyDescent="0.25">
      <c r="A40" s="195" t="s">
        <v>243</v>
      </c>
      <c r="B40" s="196">
        <v>-50</v>
      </c>
      <c r="C40" s="183">
        <v>-51</v>
      </c>
      <c r="D40" s="183">
        <v>-49</v>
      </c>
      <c r="E40" s="183">
        <v>-49</v>
      </c>
      <c r="F40" s="183">
        <v>-51</v>
      </c>
      <c r="G40" s="183">
        <v>-51</v>
      </c>
      <c r="H40" s="183">
        <v>-47</v>
      </c>
      <c r="I40" s="183">
        <v>-47</v>
      </c>
      <c r="J40" s="183">
        <v>-46</v>
      </c>
      <c r="K40" s="184">
        <v>-50</v>
      </c>
      <c r="L40" s="217"/>
      <c r="M40" s="195" t="s">
        <v>243</v>
      </c>
      <c r="N40" s="196">
        <v>-56</v>
      </c>
      <c r="O40" s="183">
        <v>-56</v>
      </c>
      <c r="P40" s="183">
        <v>-54</v>
      </c>
      <c r="Q40" s="183">
        <v>-54</v>
      </c>
      <c r="R40" s="183">
        <v>-55</v>
      </c>
      <c r="S40" s="183">
        <v>-54</v>
      </c>
      <c r="T40" s="183">
        <v>-50</v>
      </c>
      <c r="U40" s="183">
        <v>-50</v>
      </c>
      <c r="V40" s="183">
        <v>-49</v>
      </c>
      <c r="W40" s="184">
        <v>-53</v>
      </c>
      <c r="X40" s="217"/>
      <c r="Y40" s="197" t="s">
        <v>243</v>
      </c>
      <c r="Z40" s="230">
        <v>-68</v>
      </c>
      <c r="AA40" s="231">
        <v>-68</v>
      </c>
      <c r="AB40" s="231">
        <v>-65</v>
      </c>
      <c r="AC40" s="231">
        <v>-65</v>
      </c>
      <c r="AD40" s="231">
        <v>-67</v>
      </c>
      <c r="AE40" s="231">
        <v>-66</v>
      </c>
      <c r="AF40" s="231">
        <v>-63</v>
      </c>
      <c r="AG40" s="231">
        <v>-63</v>
      </c>
      <c r="AH40" s="231">
        <v>-62</v>
      </c>
      <c r="AI40" s="232">
        <v>-66</v>
      </c>
      <c r="AJ40" s="217"/>
      <c r="AK40" s="197" t="s">
        <v>243</v>
      </c>
      <c r="AL40" s="198">
        <v>-71</v>
      </c>
      <c r="AM40" s="199">
        <v>-71</v>
      </c>
      <c r="AN40" s="199">
        <v>-70</v>
      </c>
      <c r="AO40" s="199">
        <v>-70</v>
      </c>
      <c r="AP40" s="199">
        <v>-71</v>
      </c>
      <c r="AQ40" s="199">
        <v>-70</v>
      </c>
      <c r="AR40" s="199">
        <v>-67</v>
      </c>
      <c r="AS40" s="199">
        <v>-66</v>
      </c>
      <c r="AT40" s="199">
        <v>-65</v>
      </c>
      <c r="AU40" s="200">
        <v>-69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-75</v>
      </c>
      <c r="BA40" s="202">
        <f t="shared" si="6"/>
        <v>-75</v>
      </c>
      <c r="BB40" s="202">
        <f t="shared" si="6"/>
        <v>-76</v>
      </c>
      <c r="BC40" s="202">
        <f t="shared" si="6"/>
        <v>-75</v>
      </c>
      <c r="BD40" s="202">
        <f t="shared" si="6"/>
        <v>-72</v>
      </c>
      <c r="BE40" s="202">
        <f t="shared" si="6"/>
        <v>-71</v>
      </c>
      <c r="BF40" s="202">
        <f t="shared" si="6"/>
        <v>-70</v>
      </c>
      <c r="BG40" s="203">
        <f t="shared" si="6"/>
        <v>-74</v>
      </c>
    </row>
    <row r="41" spans="1:59" x14ac:dyDescent="0.25">
      <c r="A41" s="195" t="s">
        <v>251</v>
      </c>
      <c r="B41" s="196">
        <v>-52</v>
      </c>
      <c r="C41" s="183">
        <v>-51</v>
      </c>
      <c r="D41" s="183">
        <v>-50</v>
      </c>
      <c r="E41" s="183">
        <v>-48</v>
      </c>
      <c r="F41" s="183">
        <v>-49</v>
      </c>
      <c r="G41" s="183">
        <v>-48</v>
      </c>
      <c r="H41" s="183">
        <v>-44</v>
      </c>
      <c r="I41" s="183">
        <v>-48</v>
      </c>
      <c r="J41" s="183">
        <v>-46</v>
      </c>
      <c r="K41" s="184">
        <v>-50</v>
      </c>
      <c r="L41" s="217"/>
      <c r="M41" s="195" t="s">
        <v>251</v>
      </c>
      <c r="N41" s="196">
        <v>-58</v>
      </c>
      <c r="O41" s="183">
        <v>-56</v>
      </c>
      <c r="P41" s="183">
        <v>-55</v>
      </c>
      <c r="Q41" s="183">
        <v>-53</v>
      </c>
      <c r="R41" s="183">
        <v>-53</v>
      </c>
      <c r="S41" s="183">
        <v>-51</v>
      </c>
      <c r="T41" s="183">
        <v>-47</v>
      </c>
      <c r="U41" s="183">
        <v>-51</v>
      </c>
      <c r="V41" s="183">
        <v>-49</v>
      </c>
      <c r="W41" s="184">
        <v>-53</v>
      </c>
      <c r="X41" s="217"/>
      <c r="Y41" s="197" t="s">
        <v>251</v>
      </c>
      <c r="Z41" s="230">
        <v>-69</v>
      </c>
      <c r="AA41" s="231">
        <v>-68</v>
      </c>
      <c r="AB41" s="231">
        <v>-66</v>
      </c>
      <c r="AC41" s="231">
        <v>-64</v>
      </c>
      <c r="AD41" s="231">
        <v>-65</v>
      </c>
      <c r="AE41" s="231">
        <v>-63</v>
      </c>
      <c r="AF41" s="231">
        <v>-60</v>
      </c>
      <c r="AG41" s="231">
        <v>-64</v>
      </c>
      <c r="AH41" s="231">
        <v>-62</v>
      </c>
      <c r="AI41" s="232">
        <v>-66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-69</v>
      </c>
      <c r="AP41" s="199">
        <v>-70</v>
      </c>
      <c r="AQ41" s="199">
        <v>-67</v>
      </c>
      <c r="AR41" s="199">
        <v>-64</v>
      </c>
      <c r="AS41" s="199">
        <v>-67</v>
      </c>
      <c r="AT41" s="199">
        <v>-65</v>
      </c>
      <c r="AU41" s="200">
        <v>-69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-74</v>
      </c>
      <c r="BB41" s="202">
        <f t="shared" si="6"/>
        <v>-75</v>
      </c>
      <c r="BC41" s="202">
        <f t="shared" si="6"/>
        <v>-72</v>
      </c>
      <c r="BD41" s="202">
        <f t="shared" si="6"/>
        <v>-69</v>
      </c>
      <c r="BE41" s="202">
        <f t="shared" si="6"/>
        <v>-72</v>
      </c>
      <c r="BF41" s="202">
        <f t="shared" si="6"/>
        <v>-70</v>
      </c>
      <c r="BG41" s="203">
        <f t="shared" si="6"/>
        <v>-74</v>
      </c>
    </row>
    <row r="42" spans="1:59" x14ac:dyDescent="0.25">
      <c r="A42" s="195" t="s">
        <v>259</v>
      </c>
      <c r="B42" s="196">
        <v>-50</v>
      </c>
      <c r="C42" s="183">
        <v>-51</v>
      </c>
      <c r="D42" s="183">
        <v>-48</v>
      </c>
      <c r="E42" s="183">
        <v>-49</v>
      </c>
      <c r="F42" s="183">
        <v>-48</v>
      </c>
      <c r="G42" s="183">
        <v>-48</v>
      </c>
      <c r="H42" s="183">
        <v>-45</v>
      </c>
      <c r="I42" s="183">
        <v>-49</v>
      </c>
      <c r="J42" s="183">
        <v>-47</v>
      </c>
      <c r="K42" s="184">
        <v>-47</v>
      </c>
      <c r="L42" s="217"/>
      <c r="M42" s="195" t="s">
        <v>259</v>
      </c>
      <c r="N42" s="196">
        <v>-55</v>
      </c>
      <c r="O42" s="183">
        <v>-55</v>
      </c>
      <c r="P42" s="183">
        <v>-52</v>
      </c>
      <c r="Q42" s="183">
        <v>-53</v>
      </c>
      <c r="R42" s="183">
        <v>-51</v>
      </c>
      <c r="S42" s="183">
        <v>-51</v>
      </c>
      <c r="T42" s="183">
        <v>-48</v>
      </c>
      <c r="U42" s="183">
        <v>-51</v>
      </c>
      <c r="V42" s="183">
        <v>-49</v>
      </c>
      <c r="W42" s="184">
        <v>-49</v>
      </c>
      <c r="X42" s="217"/>
      <c r="Y42" s="197" t="s">
        <v>259</v>
      </c>
      <c r="Z42" s="230">
        <v>-65</v>
      </c>
      <c r="AA42" s="231">
        <v>-65</v>
      </c>
      <c r="AB42" s="231">
        <v>-62</v>
      </c>
      <c r="AC42" s="231">
        <v>-63</v>
      </c>
      <c r="AD42" s="231">
        <v>-61</v>
      </c>
      <c r="AE42" s="231">
        <v>-61</v>
      </c>
      <c r="AF42" s="231">
        <v>-58</v>
      </c>
      <c r="AG42" s="231">
        <v>-60</v>
      </c>
      <c r="AH42" s="231">
        <v>-58</v>
      </c>
      <c r="AI42" s="232">
        <v>-58</v>
      </c>
      <c r="AJ42" s="217"/>
      <c r="AK42" s="197" t="s">
        <v>259</v>
      </c>
      <c r="AL42" s="198">
        <v>-70</v>
      </c>
      <c r="AM42" s="199">
        <v>-70</v>
      </c>
      <c r="AN42" s="199">
        <v>-67</v>
      </c>
      <c r="AO42" s="199">
        <v>-68</v>
      </c>
      <c r="AP42" s="199">
        <v>-66</v>
      </c>
      <c r="AQ42" s="199">
        <v>-66</v>
      </c>
      <c r="AR42" s="199">
        <v>-63</v>
      </c>
      <c r="AS42" s="199">
        <v>-65</v>
      </c>
      <c r="AT42" s="199">
        <v>-63</v>
      </c>
      <c r="AU42" s="200">
        <v>-63</v>
      </c>
      <c r="AW42" s="197" t="s">
        <v>259</v>
      </c>
      <c r="AX42" s="201">
        <f t="shared" si="7"/>
        <v>-75</v>
      </c>
      <c r="AY42" s="202">
        <f t="shared" si="6"/>
        <v>-75</v>
      </c>
      <c r="AZ42" s="202">
        <f t="shared" si="6"/>
        <v>-72</v>
      </c>
      <c r="BA42" s="202">
        <f t="shared" si="6"/>
        <v>-73</v>
      </c>
      <c r="BB42" s="202">
        <f t="shared" si="6"/>
        <v>-71</v>
      </c>
      <c r="BC42" s="202">
        <f t="shared" si="6"/>
        <v>-71</v>
      </c>
      <c r="BD42" s="202">
        <f t="shared" si="6"/>
        <v>-68</v>
      </c>
      <c r="BE42" s="202">
        <f t="shared" si="6"/>
        <v>-70</v>
      </c>
      <c r="BF42" s="202">
        <f t="shared" si="6"/>
        <v>-68</v>
      </c>
      <c r="BG42" s="203">
        <f t="shared" si="6"/>
        <v>-68</v>
      </c>
    </row>
    <row r="43" spans="1:59" ht="15.75" thickBot="1" x14ac:dyDescent="0.3">
      <c r="A43" s="204" t="s">
        <v>266</v>
      </c>
      <c r="B43" s="207">
        <v>-48</v>
      </c>
      <c r="C43" s="205">
        <v>-52</v>
      </c>
      <c r="D43" s="205">
        <v>-50</v>
      </c>
      <c r="E43" s="205">
        <v>-50</v>
      </c>
      <c r="F43" s="205">
        <v>-49</v>
      </c>
      <c r="G43" s="205">
        <v>-48</v>
      </c>
      <c r="H43" s="205">
        <v>-49</v>
      </c>
      <c r="I43" s="205">
        <v>-49</v>
      </c>
      <c r="J43" s="205">
        <v>-45</v>
      </c>
      <c r="K43" s="206">
        <v>-48</v>
      </c>
      <c r="L43" s="217"/>
      <c r="M43" s="204" t="s">
        <v>266</v>
      </c>
      <c r="N43" s="207">
        <v>-53</v>
      </c>
      <c r="O43" s="205">
        <v>-56</v>
      </c>
      <c r="P43" s="205">
        <v>-54</v>
      </c>
      <c r="Q43" s="205">
        <v>-54</v>
      </c>
      <c r="R43" s="205">
        <v>-52</v>
      </c>
      <c r="S43" s="205">
        <v>-51</v>
      </c>
      <c r="T43" s="205">
        <v>-52</v>
      </c>
      <c r="U43" s="205">
        <v>-51</v>
      </c>
      <c r="V43" s="205">
        <v>-47</v>
      </c>
      <c r="W43" s="206">
        <v>-50</v>
      </c>
      <c r="X43" s="217"/>
      <c r="Y43" s="208" t="s">
        <v>266</v>
      </c>
      <c r="Z43" s="233">
        <v>-63</v>
      </c>
      <c r="AA43" s="234">
        <v>-66</v>
      </c>
      <c r="AB43" s="234">
        <v>-64</v>
      </c>
      <c r="AC43" s="234">
        <v>-64</v>
      </c>
      <c r="AD43" s="234">
        <v>-62</v>
      </c>
      <c r="AE43" s="234">
        <v>-61</v>
      </c>
      <c r="AF43" s="234">
        <v>-62</v>
      </c>
      <c r="AG43" s="234">
        <v>-60</v>
      </c>
      <c r="AH43" s="234">
        <v>-56</v>
      </c>
      <c r="AI43" s="235">
        <v>-59</v>
      </c>
      <c r="AJ43" s="217"/>
      <c r="AK43" s="208" t="s">
        <v>266</v>
      </c>
      <c r="AL43" s="209">
        <v>-68</v>
      </c>
      <c r="AM43" s="210">
        <v>-71</v>
      </c>
      <c r="AN43" s="210">
        <v>-69</v>
      </c>
      <c r="AO43" s="210">
        <v>-69</v>
      </c>
      <c r="AP43" s="210">
        <v>-67</v>
      </c>
      <c r="AQ43" s="210">
        <v>-66</v>
      </c>
      <c r="AR43" s="210">
        <v>-67</v>
      </c>
      <c r="AS43" s="210">
        <v>-65</v>
      </c>
      <c r="AT43" s="210">
        <v>-61</v>
      </c>
      <c r="AU43" s="211">
        <v>-64</v>
      </c>
      <c r="AW43" s="208" t="s">
        <v>266</v>
      </c>
      <c r="AX43" s="212">
        <f t="shared" si="7"/>
        <v>-73</v>
      </c>
      <c r="AY43" s="213">
        <f t="shared" si="6"/>
        <v>-76</v>
      </c>
      <c r="AZ43" s="213">
        <f t="shared" si="6"/>
        <v>-74</v>
      </c>
      <c r="BA43" s="213">
        <f t="shared" si="6"/>
        <v>-74</v>
      </c>
      <c r="BB43" s="213">
        <f t="shared" si="6"/>
        <v>-72</v>
      </c>
      <c r="BC43" s="213">
        <f t="shared" si="6"/>
        <v>-71</v>
      </c>
      <c r="BD43" s="213">
        <f t="shared" si="6"/>
        <v>-72</v>
      </c>
      <c r="BE43" s="213">
        <f t="shared" si="6"/>
        <v>-70</v>
      </c>
      <c r="BF43" s="213">
        <f t="shared" si="6"/>
        <v>-66</v>
      </c>
      <c r="BG43" s="214">
        <f t="shared" si="6"/>
        <v>-69</v>
      </c>
    </row>
  </sheetData>
  <sheetProtection algorithmName="SHA-512" hashValue="pw2BXPgMMwt4cxSugNZDng8aJ7vpbVQW2GdQ+pPD2jlZ6mvF/nmBM39KZWKAwkVTCFsHLbEeTHOyUhD0+SBnXQ==" saltValue="TZMlWGIGb1KvSTOUpo3Qz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799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-31</v>
      </c>
      <c r="C4" s="183">
        <v>-27</v>
      </c>
      <c r="D4" s="183">
        <v>-25</v>
      </c>
      <c r="E4" s="183">
        <v>-30</v>
      </c>
      <c r="F4" s="183">
        <v>-36</v>
      </c>
      <c r="G4" s="183">
        <v>-33</v>
      </c>
      <c r="H4" s="183">
        <v>-33</v>
      </c>
      <c r="I4" s="183">
        <v>-33</v>
      </c>
      <c r="J4" s="183">
        <v>-28</v>
      </c>
      <c r="K4" s="184">
        <v>-31</v>
      </c>
      <c r="L4" s="217"/>
      <c r="M4" s="182" t="s">
        <v>187</v>
      </c>
      <c r="N4" s="185">
        <v>-38</v>
      </c>
      <c r="O4" s="186">
        <v>-33</v>
      </c>
      <c r="P4" s="186">
        <v>-30</v>
      </c>
      <c r="Q4" s="186">
        <v>-35</v>
      </c>
      <c r="R4" s="186">
        <v>-41</v>
      </c>
      <c r="S4" s="186">
        <v>-38</v>
      </c>
      <c r="T4" s="186">
        <v>-36</v>
      </c>
      <c r="U4" s="186">
        <v>-36</v>
      </c>
      <c r="V4" s="186">
        <v>-31</v>
      </c>
      <c r="W4" s="187">
        <v>-34</v>
      </c>
      <c r="X4" s="217"/>
      <c r="Y4" s="188" t="s">
        <v>187</v>
      </c>
      <c r="Z4" s="189">
        <v>-43</v>
      </c>
      <c r="AA4" s="190">
        <v>-38</v>
      </c>
      <c r="AB4" s="190">
        <v>-36</v>
      </c>
      <c r="AC4" s="190">
        <v>-40</v>
      </c>
      <c r="AD4" s="190">
        <v>-45</v>
      </c>
      <c r="AE4" s="190">
        <v>-42</v>
      </c>
      <c r="AF4" s="190">
        <v>-40</v>
      </c>
      <c r="AG4" s="190">
        <v>-40</v>
      </c>
      <c r="AH4" s="190">
        <v>-35</v>
      </c>
      <c r="AI4" s="191">
        <v>-38</v>
      </c>
      <c r="AJ4" s="217"/>
      <c r="AK4" s="188" t="s">
        <v>187</v>
      </c>
      <c r="AL4" s="189">
        <v>-51</v>
      </c>
      <c r="AM4" s="190">
        <v>-47</v>
      </c>
      <c r="AN4" s="190">
        <v>-44</v>
      </c>
      <c r="AO4" s="190">
        <v>-49</v>
      </c>
      <c r="AP4" s="190">
        <v>-54</v>
      </c>
      <c r="AQ4" s="190">
        <v>-51</v>
      </c>
      <c r="AR4" s="190">
        <v>-50</v>
      </c>
      <c r="AS4" s="190">
        <v>-49</v>
      </c>
      <c r="AT4" s="190">
        <v>-44</v>
      </c>
      <c r="AU4" s="191">
        <v>-47</v>
      </c>
      <c r="AW4" s="188" t="s">
        <v>187</v>
      </c>
      <c r="AX4" s="192">
        <f>AL4-5</f>
        <v>-56</v>
      </c>
      <c r="AY4" s="193">
        <f t="shared" ref="AY4:BG10" si="0">AM4-5</f>
        <v>-52</v>
      </c>
      <c r="AZ4" s="193">
        <f t="shared" si="0"/>
        <v>-49</v>
      </c>
      <c r="BA4" s="193">
        <f t="shared" si="0"/>
        <v>-54</v>
      </c>
      <c r="BB4" s="193">
        <f t="shared" si="0"/>
        <v>-59</v>
      </c>
      <c r="BC4" s="193">
        <f t="shared" si="0"/>
        <v>-56</v>
      </c>
      <c r="BD4" s="193">
        <f t="shared" si="0"/>
        <v>-55</v>
      </c>
      <c r="BE4" s="193">
        <f t="shared" si="0"/>
        <v>-54</v>
      </c>
      <c r="BF4" s="193">
        <f t="shared" si="0"/>
        <v>-49</v>
      </c>
      <c r="BG4" s="194">
        <f t="shared" si="0"/>
        <v>-52</v>
      </c>
    </row>
    <row r="5" spans="1:59" ht="14.45" x14ac:dyDescent="0.3">
      <c r="A5" s="195" t="s">
        <v>214</v>
      </c>
      <c r="B5" s="183">
        <v>-27</v>
      </c>
      <c r="C5" s="183">
        <v>-27</v>
      </c>
      <c r="D5" s="183">
        <v>-24</v>
      </c>
      <c r="E5" s="183">
        <v>-31</v>
      </c>
      <c r="F5" s="183">
        <v>-35</v>
      </c>
      <c r="G5" s="183">
        <v>-33</v>
      </c>
      <c r="H5" s="183">
        <v>-32</v>
      </c>
      <c r="I5" s="183">
        <v>-30</v>
      </c>
      <c r="J5" s="183">
        <v>-33</v>
      </c>
      <c r="K5" s="184">
        <v>-32</v>
      </c>
      <c r="L5" s="217"/>
      <c r="M5" s="195" t="s">
        <v>214</v>
      </c>
      <c r="N5" s="196">
        <v>-34</v>
      </c>
      <c r="O5" s="183">
        <v>-33</v>
      </c>
      <c r="P5" s="183">
        <v>-29</v>
      </c>
      <c r="Q5" s="183">
        <v>-36</v>
      </c>
      <c r="R5" s="183">
        <v>-40</v>
      </c>
      <c r="S5" s="183">
        <v>-38</v>
      </c>
      <c r="T5" s="183">
        <v>-35</v>
      </c>
      <c r="U5" s="183">
        <v>-33</v>
      </c>
      <c r="V5" s="183">
        <v>-36</v>
      </c>
      <c r="W5" s="184">
        <v>-35</v>
      </c>
      <c r="X5" s="217"/>
      <c r="Y5" s="197" t="s">
        <v>214</v>
      </c>
      <c r="Z5" s="198">
        <v>-39</v>
      </c>
      <c r="AA5" s="199">
        <v>-38</v>
      </c>
      <c r="AB5" s="199">
        <v>-35</v>
      </c>
      <c r="AC5" s="199">
        <v>-41</v>
      </c>
      <c r="AD5" s="199">
        <v>-44</v>
      </c>
      <c r="AE5" s="199">
        <v>-42</v>
      </c>
      <c r="AF5" s="199">
        <v>-39</v>
      </c>
      <c r="AG5" s="199">
        <v>-37</v>
      </c>
      <c r="AH5" s="199">
        <v>-40</v>
      </c>
      <c r="AI5" s="200">
        <v>-39</v>
      </c>
      <c r="AJ5" s="217"/>
      <c r="AK5" s="197" t="s">
        <v>214</v>
      </c>
      <c r="AL5" s="198">
        <v>-47</v>
      </c>
      <c r="AM5" s="199">
        <v>-47</v>
      </c>
      <c r="AN5" s="199">
        <v>-43</v>
      </c>
      <c r="AO5" s="199">
        <v>-50</v>
      </c>
      <c r="AP5" s="199">
        <v>-53</v>
      </c>
      <c r="AQ5" s="199">
        <v>-51</v>
      </c>
      <c r="AR5" s="199">
        <v>-49</v>
      </c>
      <c r="AS5" s="199">
        <v>-46</v>
      </c>
      <c r="AT5" s="199">
        <v>-49</v>
      </c>
      <c r="AU5" s="200">
        <v>-48</v>
      </c>
      <c r="AW5" s="197" t="s">
        <v>214</v>
      </c>
      <c r="AX5" s="201">
        <f t="shared" ref="AX5:AX10" si="1">AL5-5</f>
        <v>-52</v>
      </c>
      <c r="AY5" s="202">
        <f t="shared" si="0"/>
        <v>-52</v>
      </c>
      <c r="AZ5" s="202">
        <f t="shared" si="0"/>
        <v>-48</v>
      </c>
      <c r="BA5" s="202">
        <f t="shared" si="0"/>
        <v>-55</v>
      </c>
      <c r="BB5" s="202">
        <f t="shared" si="0"/>
        <v>-58</v>
      </c>
      <c r="BC5" s="202">
        <f t="shared" si="0"/>
        <v>-56</v>
      </c>
      <c r="BD5" s="202">
        <f t="shared" si="0"/>
        <v>-54</v>
      </c>
      <c r="BE5" s="202">
        <f t="shared" si="0"/>
        <v>-51</v>
      </c>
      <c r="BF5" s="202">
        <f t="shared" si="0"/>
        <v>-54</v>
      </c>
      <c r="BG5" s="203">
        <f t="shared" si="0"/>
        <v>-53</v>
      </c>
    </row>
    <row r="6" spans="1:59" ht="14.45" x14ac:dyDescent="0.3">
      <c r="A6" s="195" t="s">
        <v>234</v>
      </c>
      <c r="B6" s="183">
        <v>-32</v>
      </c>
      <c r="C6" s="183">
        <v>-30</v>
      </c>
      <c r="D6" s="183">
        <v>-29</v>
      </c>
      <c r="E6" s="183">
        <v>-32</v>
      </c>
      <c r="F6" s="183">
        <v>-36</v>
      </c>
      <c r="G6" s="183">
        <v>-32</v>
      </c>
      <c r="H6" s="183">
        <v>-32</v>
      </c>
      <c r="I6" s="183">
        <v>-33</v>
      </c>
      <c r="J6" s="183">
        <v>-32</v>
      </c>
      <c r="K6" s="184">
        <v>-37</v>
      </c>
      <c r="L6" s="217"/>
      <c r="M6" s="195" t="s">
        <v>234</v>
      </c>
      <c r="N6" s="196">
        <v>-39</v>
      </c>
      <c r="O6" s="183">
        <v>-36</v>
      </c>
      <c r="P6" s="183">
        <v>-34</v>
      </c>
      <c r="Q6" s="183">
        <v>-37</v>
      </c>
      <c r="R6" s="183">
        <v>-41</v>
      </c>
      <c r="S6" s="183">
        <v>-37</v>
      </c>
      <c r="T6" s="183">
        <v>-35</v>
      </c>
      <c r="U6" s="183">
        <v>-36</v>
      </c>
      <c r="V6" s="183">
        <v>-35</v>
      </c>
      <c r="W6" s="184">
        <v>-40</v>
      </c>
      <c r="X6" s="217"/>
      <c r="Y6" s="197" t="s">
        <v>234</v>
      </c>
      <c r="Z6" s="198">
        <v>-44</v>
      </c>
      <c r="AA6" s="199">
        <v>-41</v>
      </c>
      <c r="AB6" s="199">
        <v>-40</v>
      </c>
      <c r="AC6" s="199">
        <v>-42</v>
      </c>
      <c r="AD6" s="199">
        <v>-45</v>
      </c>
      <c r="AE6" s="199">
        <v>-41</v>
      </c>
      <c r="AF6" s="199">
        <v>-39</v>
      </c>
      <c r="AG6" s="199">
        <v>-40</v>
      </c>
      <c r="AH6" s="199">
        <v>-39</v>
      </c>
      <c r="AI6" s="200">
        <v>-44</v>
      </c>
      <c r="AJ6" s="217"/>
      <c r="AK6" s="197" t="s">
        <v>234</v>
      </c>
      <c r="AL6" s="198">
        <v>-52</v>
      </c>
      <c r="AM6" s="199">
        <v>-50</v>
      </c>
      <c r="AN6" s="199">
        <v>-48</v>
      </c>
      <c r="AO6" s="199">
        <v>-51</v>
      </c>
      <c r="AP6" s="199">
        <v>-54</v>
      </c>
      <c r="AQ6" s="199">
        <v>-50</v>
      </c>
      <c r="AR6" s="199">
        <v>-49</v>
      </c>
      <c r="AS6" s="199">
        <v>-49</v>
      </c>
      <c r="AT6" s="199">
        <v>-48</v>
      </c>
      <c r="AU6" s="200">
        <v>-53</v>
      </c>
      <c r="AW6" s="197" t="s">
        <v>234</v>
      </c>
      <c r="AX6" s="201">
        <f t="shared" si="1"/>
        <v>-57</v>
      </c>
      <c r="AY6" s="202">
        <f t="shared" si="0"/>
        <v>-55</v>
      </c>
      <c r="AZ6" s="202">
        <f t="shared" si="0"/>
        <v>-53</v>
      </c>
      <c r="BA6" s="202">
        <f t="shared" si="0"/>
        <v>-56</v>
      </c>
      <c r="BB6" s="202">
        <f t="shared" si="0"/>
        <v>-59</v>
      </c>
      <c r="BC6" s="202">
        <f t="shared" si="0"/>
        <v>-55</v>
      </c>
      <c r="BD6" s="202">
        <f t="shared" si="0"/>
        <v>-54</v>
      </c>
      <c r="BE6" s="202">
        <f t="shared" si="0"/>
        <v>-54</v>
      </c>
      <c r="BF6" s="202">
        <f t="shared" si="0"/>
        <v>-53</v>
      </c>
      <c r="BG6" s="203">
        <f t="shared" si="0"/>
        <v>-58</v>
      </c>
    </row>
    <row r="7" spans="1:59" ht="14.45" x14ac:dyDescent="0.3">
      <c r="A7" s="195" t="s">
        <v>243</v>
      </c>
      <c r="B7" s="183">
        <v>-33</v>
      </c>
      <c r="C7" s="183">
        <v>-34</v>
      </c>
      <c r="D7" s="183">
        <v>-33</v>
      </c>
      <c r="E7" s="183">
        <v>-30</v>
      </c>
      <c r="F7" s="183">
        <v>-35</v>
      </c>
      <c r="G7" s="183">
        <v>-30</v>
      </c>
      <c r="H7" s="183">
        <v>-29</v>
      </c>
      <c r="I7" s="183">
        <v>-31</v>
      </c>
      <c r="J7" s="183">
        <v>-33</v>
      </c>
      <c r="K7" s="184">
        <v>-39</v>
      </c>
      <c r="L7" s="217"/>
      <c r="M7" s="195" t="s">
        <v>243</v>
      </c>
      <c r="N7" s="196">
        <v>-40</v>
      </c>
      <c r="O7" s="183">
        <v>-40</v>
      </c>
      <c r="P7" s="183">
        <v>-38</v>
      </c>
      <c r="Q7" s="183">
        <v>-35</v>
      </c>
      <c r="R7" s="183">
        <v>-40</v>
      </c>
      <c r="S7" s="183">
        <v>-34</v>
      </c>
      <c r="T7" s="183">
        <v>-32</v>
      </c>
      <c r="U7" s="183">
        <v>-34</v>
      </c>
      <c r="V7" s="183">
        <v>-36</v>
      </c>
      <c r="W7" s="184">
        <v>-42</v>
      </c>
      <c r="X7" s="217"/>
      <c r="Y7" s="197" t="s">
        <v>243</v>
      </c>
      <c r="Z7" s="198">
        <v>-45</v>
      </c>
      <c r="AA7" s="199">
        <v>-46</v>
      </c>
      <c r="AB7" s="199">
        <v>-43</v>
      </c>
      <c r="AC7" s="199">
        <v>-40</v>
      </c>
      <c r="AD7" s="199">
        <v>-44</v>
      </c>
      <c r="AE7" s="199">
        <v>-39</v>
      </c>
      <c r="AF7" s="199">
        <v>-37</v>
      </c>
      <c r="AG7" s="199">
        <v>-39</v>
      </c>
      <c r="AH7" s="199">
        <v>-41</v>
      </c>
      <c r="AI7" s="200">
        <v>-47</v>
      </c>
      <c r="AJ7" s="217"/>
      <c r="AK7" s="197" t="s">
        <v>243</v>
      </c>
      <c r="AL7" s="198">
        <v>-49</v>
      </c>
      <c r="AM7" s="199">
        <v>-50</v>
      </c>
      <c r="AN7" s="199">
        <v>-48</v>
      </c>
      <c r="AO7" s="199">
        <v>-45</v>
      </c>
      <c r="AP7" s="199">
        <v>-50</v>
      </c>
      <c r="AQ7" s="199">
        <v>-45</v>
      </c>
      <c r="AR7" s="199">
        <v>-43</v>
      </c>
      <c r="AS7" s="199">
        <v>-43</v>
      </c>
      <c r="AT7" s="199">
        <v>-45</v>
      </c>
      <c r="AU7" s="200">
        <v>-51</v>
      </c>
      <c r="AW7" s="197" t="s">
        <v>243</v>
      </c>
      <c r="AX7" s="201">
        <f t="shared" si="1"/>
        <v>-54</v>
      </c>
      <c r="AY7" s="202">
        <f t="shared" si="0"/>
        <v>-55</v>
      </c>
      <c r="AZ7" s="202">
        <f t="shared" si="0"/>
        <v>-53</v>
      </c>
      <c r="BA7" s="202">
        <f t="shared" si="0"/>
        <v>-50</v>
      </c>
      <c r="BB7" s="202">
        <f t="shared" si="0"/>
        <v>-55</v>
      </c>
      <c r="BC7" s="202">
        <f t="shared" si="0"/>
        <v>-50</v>
      </c>
      <c r="BD7" s="202">
        <f t="shared" si="0"/>
        <v>-48</v>
      </c>
      <c r="BE7" s="202">
        <f t="shared" si="0"/>
        <v>-48</v>
      </c>
      <c r="BF7" s="202">
        <f t="shared" si="0"/>
        <v>-50</v>
      </c>
      <c r="BG7" s="203">
        <f t="shared" si="0"/>
        <v>-56</v>
      </c>
    </row>
    <row r="8" spans="1:59" ht="14.45" x14ac:dyDescent="0.3">
      <c r="A8" s="195" t="s">
        <v>251</v>
      </c>
      <c r="B8" s="183">
        <v>-37</v>
      </c>
      <c r="C8" s="183">
        <v>-35</v>
      </c>
      <c r="D8" s="183">
        <v>-34</v>
      </c>
      <c r="E8" s="183">
        <v>-34</v>
      </c>
      <c r="F8" s="183">
        <v>-33</v>
      </c>
      <c r="G8" s="183">
        <v>-33</v>
      </c>
      <c r="H8" s="183">
        <v>-31</v>
      </c>
      <c r="I8" s="183">
        <v>-34</v>
      </c>
      <c r="J8" s="183">
        <v>-34</v>
      </c>
      <c r="K8" s="184">
        <v>-38</v>
      </c>
      <c r="L8" s="217"/>
      <c r="M8" s="195" t="s">
        <v>251</v>
      </c>
      <c r="N8" s="196">
        <v>-44</v>
      </c>
      <c r="O8" s="183">
        <v>-41</v>
      </c>
      <c r="P8" s="183">
        <v>-39</v>
      </c>
      <c r="Q8" s="183">
        <v>-39</v>
      </c>
      <c r="R8" s="183">
        <v>-38</v>
      </c>
      <c r="S8" s="183">
        <v>-37</v>
      </c>
      <c r="T8" s="183">
        <v>-34</v>
      </c>
      <c r="U8" s="183">
        <v>-37</v>
      </c>
      <c r="V8" s="183">
        <v>-37</v>
      </c>
      <c r="W8" s="184">
        <v>-41</v>
      </c>
      <c r="X8" s="217"/>
      <c r="Y8" s="197" t="s">
        <v>251</v>
      </c>
      <c r="Z8" s="198">
        <v>-49</v>
      </c>
      <c r="AA8" s="199">
        <v>-47</v>
      </c>
      <c r="AB8" s="199">
        <v>-44</v>
      </c>
      <c r="AC8" s="199">
        <v>-44</v>
      </c>
      <c r="AD8" s="199">
        <v>-42</v>
      </c>
      <c r="AE8" s="199">
        <v>-42</v>
      </c>
      <c r="AF8" s="199">
        <v>-39</v>
      </c>
      <c r="AG8" s="199">
        <v>-42</v>
      </c>
      <c r="AH8" s="199">
        <v>-42</v>
      </c>
      <c r="AI8" s="200">
        <v>-46</v>
      </c>
      <c r="AJ8" s="217"/>
      <c r="AK8" s="197" t="s">
        <v>251</v>
      </c>
      <c r="AL8" s="198">
        <v>-53</v>
      </c>
      <c r="AM8" s="199">
        <v>-51</v>
      </c>
      <c r="AN8" s="199">
        <v>-49</v>
      </c>
      <c r="AO8" s="199">
        <v>-49</v>
      </c>
      <c r="AP8" s="199">
        <v>-48</v>
      </c>
      <c r="AQ8" s="199">
        <v>-48</v>
      </c>
      <c r="AR8" s="199">
        <v>-45</v>
      </c>
      <c r="AS8" s="199">
        <v>-46</v>
      </c>
      <c r="AT8" s="199">
        <v>-46</v>
      </c>
      <c r="AU8" s="200">
        <v>-50</v>
      </c>
      <c r="AW8" s="197" t="s">
        <v>251</v>
      </c>
      <c r="AX8" s="201">
        <f t="shared" si="1"/>
        <v>-58</v>
      </c>
      <c r="AY8" s="202">
        <f t="shared" si="0"/>
        <v>-56</v>
      </c>
      <c r="AZ8" s="202">
        <f t="shared" si="0"/>
        <v>-54</v>
      </c>
      <c r="BA8" s="202">
        <f t="shared" si="0"/>
        <v>-54</v>
      </c>
      <c r="BB8" s="202">
        <f t="shared" si="0"/>
        <v>-53</v>
      </c>
      <c r="BC8" s="202">
        <f t="shared" si="0"/>
        <v>-53</v>
      </c>
      <c r="BD8" s="202">
        <f t="shared" si="0"/>
        <v>-50</v>
      </c>
      <c r="BE8" s="202">
        <f t="shared" si="0"/>
        <v>-51</v>
      </c>
      <c r="BF8" s="202">
        <f t="shared" si="0"/>
        <v>-51</v>
      </c>
      <c r="BG8" s="203">
        <f t="shared" si="0"/>
        <v>-55</v>
      </c>
    </row>
    <row r="9" spans="1:59" ht="14.45" x14ac:dyDescent="0.3">
      <c r="A9" s="195" t="s">
        <v>259</v>
      </c>
      <c r="B9" s="183">
        <v>-38</v>
      </c>
      <c r="C9" s="183">
        <v>-37</v>
      </c>
      <c r="D9" s="183">
        <v>-34</v>
      </c>
      <c r="E9" s="183">
        <v>-34</v>
      </c>
      <c r="F9" s="183">
        <v>-33</v>
      </c>
      <c r="G9" s="183">
        <v>-33</v>
      </c>
      <c r="H9" s="183">
        <v>-31</v>
      </c>
      <c r="I9" s="183">
        <v>-30</v>
      </c>
      <c r="J9" s="183">
        <v>-33</v>
      </c>
      <c r="K9" s="184">
        <v>-36</v>
      </c>
      <c r="L9" s="217"/>
      <c r="M9" s="195" t="s">
        <v>259</v>
      </c>
      <c r="N9" s="196">
        <v>-45</v>
      </c>
      <c r="O9" s="183">
        <v>-43</v>
      </c>
      <c r="P9" s="183">
        <v>-39</v>
      </c>
      <c r="Q9" s="183">
        <v>-39</v>
      </c>
      <c r="R9" s="183">
        <v>-37</v>
      </c>
      <c r="S9" s="183">
        <v>-37</v>
      </c>
      <c r="T9" s="183">
        <v>-34</v>
      </c>
      <c r="U9" s="183">
        <v>-33</v>
      </c>
      <c r="V9" s="183">
        <v>-36</v>
      </c>
      <c r="W9" s="184">
        <v>-39</v>
      </c>
      <c r="X9" s="217"/>
      <c r="Y9" s="197" t="s">
        <v>259</v>
      </c>
      <c r="Z9" s="198">
        <v>-48</v>
      </c>
      <c r="AA9" s="199">
        <v>-47</v>
      </c>
      <c r="AB9" s="199">
        <v>-43</v>
      </c>
      <c r="AC9" s="199">
        <v>-42</v>
      </c>
      <c r="AD9" s="199">
        <v>-41</v>
      </c>
      <c r="AE9" s="199">
        <v>-40</v>
      </c>
      <c r="AF9" s="199">
        <v>-38</v>
      </c>
      <c r="AG9" s="199">
        <v>-37</v>
      </c>
      <c r="AH9" s="199">
        <v>-40</v>
      </c>
      <c r="AI9" s="200">
        <v>-43</v>
      </c>
      <c r="AJ9" s="217"/>
      <c r="AK9" s="197" t="s">
        <v>259</v>
      </c>
      <c r="AL9" s="198">
        <v>-52</v>
      </c>
      <c r="AM9" s="199">
        <v>-50</v>
      </c>
      <c r="AN9" s="199">
        <v>-47</v>
      </c>
      <c r="AO9" s="199">
        <v>-47</v>
      </c>
      <c r="AP9" s="199">
        <v>-46</v>
      </c>
      <c r="AQ9" s="199">
        <v>-45</v>
      </c>
      <c r="AR9" s="199">
        <v>-42</v>
      </c>
      <c r="AS9" s="199">
        <v>-41</v>
      </c>
      <c r="AT9" s="199">
        <v>-44</v>
      </c>
      <c r="AU9" s="200">
        <v>-47</v>
      </c>
      <c r="AW9" s="197" t="s">
        <v>259</v>
      </c>
      <c r="AX9" s="201">
        <f t="shared" si="1"/>
        <v>-57</v>
      </c>
      <c r="AY9" s="202">
        <f t="shared" si="0"/>
        <v>-55</v>
      </c>
      <c r="AZ9" s="202">
        <f t="shared" si="0"/>
        <v>-52</v>
      </c>
      <c r="BA9" s="202">
        <f t="shared" si="0"/>
        <v>-52</v>
      </c>
      <c r="BB9" s="202">
        <f t="shared" si="0"/>
        <v>-51</v>
      </c>
      <c r="BC9" s="202">
        <f t="shared" si="0"/>
        <v>-50</v>
      </c>
      <c r="BD9" s="202">
        <f t="shared" si="0"/>
        <v>-47</v>
      </c>
      <c r="BE9" s="202">
        <f t="shared" si="0"/>
        <v>-46</v>
      </c>
      <c r="BF9" s="202">
        <f t="shared" si="0"/>
        <v>-49</v>
      </c>
      <c r="BG9" s="203">
        <f t="shared" si="0"/>
        <v>-52</v>
      </c>
    </row>
    <row r="10" spans="1:59" thickBot="1" x14ac:dyDescent="0.35">
      <c r="A10" s="204" t="s">
        <v>266</v>
      </c>
      <c r="B10" s="205">
        <v>-38</v>
      </c>
      <c r="C10" s="205">
        <v>-38</v>
      </c>
      <c r="D10" s="205">
        <v>-38</v>
      </c>
      <c r="E10" s="205">
        <v>-38</v>
      </c>
      <c r="F10" s="205">
        <v>-35</v>
      </c>
      <c r="G10" s="205">
        <v>-33</v>
      </c>
      <c r="H10" s="205">
        <v>-33</v>
      </c>
      <c r="I10" s="205">
        <v>-35</v>
      </c>
      <c r="J10" s="205">
        <v>-33</v>
      </c>
      <c r="K10" s="206">
        <v>-37</v>
      </c>
      <c r="L10" s="217"/>
      <c r="M10" s="204" t="s">
        <v>266</v>
      </c>
      <c r="N10" s="207">
        <v>-45</v>
      </c>
      <c r="O10" s="205">
        <v>-44</v>
      </c>
      <c r="P10" s="205">
        <v>-43</v>
      </c>
      <c r="Q10" s="205">
        <v>-43</v>
      </c>
      <c r="R10" s="205">
        <v>-39</v>
      </c>
      <c r="S10" s="205">
        <v>-37</v>
      </c>
      <c r="T10" s="205">
        <v>-36</v>
      </c>
      <c r="U10" s="205">
        <v>-38</v>
      </c>
      <c r="V10" s="205">
        <v>-36</v>
      </c>
      <c r="W10" s="206">
        <v>-40</v>
      </c>
      <c r="X10" s="217"/>
      <c r="Y10" s="208" t="s">
        <v>266</v>
      </c>
      <c r="Z10" s="209">
        <v>-48</v>
      </c>
      <c r="AA10" s="210">
        <v>-48</v>
      </c>
      <c r="AB10" s="210">
        <v>-47</v>
      </c>
      <c r="AC10" s="210">
        <v>-46</v>
      </c>
      <c r="AD10" s="210">
        <v>-43</v>
      </c>
      <c r="AE10" s="210">
        <v>-40</v>
      </c>
      <c r="AF10" s="210">
        <v>-40</v>
      </c>
      <c r="AG10" s="210">
        <v>-42</v>
      </c>
      <c r="AH10" s="210">
        <v>-40</v>
      </c>
      <c r="AI10" s="211">
        <v>-44</v>
      </c>
      <c r="AJ10" s="217"/>
      <c r="AK10" s="208" t="s">
        <v>266</v>
      </c>
      <c r="AL10" s="209">
        <v>-52</v>
      </c>
      <c r="AM10" s="210">
        <v>-51</v>
      </c>
      <c r="AN10" s="210">
        <v>-51</v>
      </c>
      <c r="AO10" s="210">
        <v>-51</v>
      </c>
      <c r="AP10" s="210">
        <v>-48</v>
      </c>
      <c r="AQ10" s="210">
        <v>-45</v>
      </c>
      <c r="AR10" s="210">
        <v>-44</v>
      </c>
      <c r="AS10" s="210">
        <v>-46</v>
      </c>
      <c r="AT10" s="210">
        <v>-44</v>
      </c>
      <c r="AU10" s="211">
        <v>-48</v>
      </c>
      <c r="AW10" s="208" t="s">
        <v>266</v>
      </c>
      <c r="AX10" s="212">
        <f t="shared" si="1"/>
        <v>-57</v>
      </c>
      <c r="AY10" s="213">
        <f t="shared" si="0"/>
        <v>-56</v>
      </c>
      <c r="AZ10" s="213">
        <f t="shared" si="0"/>
        <v>-56</v>
      </c>
      <c r="BA10" s="213">
        <f t="shared" si="0"/>
        <v>-56</v>
      </c>
      <c r="BB10" s="213">
        <f t="shared" si="0"/>
        <v>-53</v>
      </c>
      <c r="BC10" s="213">
        <f t="shared" si="0"/>
        <v>-50</v>
      </c>
      <c r="BD10" s="213">
        <f t="shared" si="0"/>
        <v>-49</v>
      </c>
      <c r="BE10" s="213">
        <f t="shared" si="0"/>
        <v>-51</v>
      </c>
      <c r="BF10" s="213">
        <f t="shared" si="0"/>
        <v>-49</v>
      </c>
      <c r="BG10" s="214">
        <f t="shared" si="0"/>
        <v>-53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-36</v>
      </c>
      <c r="C15" s="186">
        <v>-31</v>
      </c>
      <c r="D15" s="186">
        <v>-29</v>
      </c>
      <c r="E15" s="186">
        <v>-34</v>
      </c>
      <c r="F15" s="186">
        <v>-40</v>
      </c>
      <c r="G15" s="186">
        <v>-37</v>
      </c>
      <c r="H15" s="186">
        <v>-36</v>
      </c>
      <c r="I15" s="186">
        <v>-36</v>
      </c>
      <c r="J15" s="186">
        <v>-31</v>
      </c>
      <c r="K15" s="187">
        <v>-34</v>
      </c>
      <c r="L15" s="217"/>
      <c r="M15" s="182" t="s">
        <v>187</v>
      </c>
      <c r="N15" s="185">
        <v>-43</v>
      </c>
      <c r="O15" s="186">
        <v>-37</v>
      </c>
      <c r="P15" s="186">
        <v>-34</v>
      </c>
      <c r="Q15" s="186">
        <v>-39</v>
      </c>
      <c r="R15" s="186">
        <v>-45</v>
      </c>
      <c r="S15" s="186">
        <v>-42</v>
      </c>
      <c r="T15" s="186">
        <v>-39</v>
      </c>
      <c r="U15" s="186">
        <v>-39</v>
      </c>
      <c r="V15" s="186">
        <v>-34</v>
      </c>
      <c r="W15" s="187">
        <v>-37</v>
      </c>
      <c r="X15" s="217"/>
      <c r="Y15" s="182" t="s">
        <v>187</v>
      </c>
      <c r="Z15" s="218">
        <v>-48</v>
      </c>
      <c r="AA15" s="219">
        <v>-42</v>
      </c>
      <c r="AB15" s="219">
        <v>-40</v>
      </c>
      <c r="AC15" s="219">
        <v>-44</v>
      </c>
      <c r="AD15" s="219">
        <v>-49</v>
      </c>
      <c r="AE15" s="219">
        <v>-46</v>
      </c>
      <c r="AF15" s="219">
        <v>-43</v>
      </c>
      <c r="AG15" s="219">
        <v>-43</v>
      </c>
      <c r="AH15" s="219">
        <v>-38</v>
      </c>
      <c r="AI15" s="220">
        <v>-41</v>
      </c>
      <c r="AJ15" s="217"/>
      <c r="AK15" s="188" t="s">
        <v>187</v>
      </c>
      <c r="AL15" s="189">
        <v>-56</v>
      </c>
      <c r="AM15" s="190">
        <v>-51</v>
      </c>
      <c r="AN15" s="190">
        <v>-48</v>
      </c>
      <c r="AO15" s="190">
        <v>-53</v>
      </c>
      <c r="AP15" s="190">
        <v>-58</v>
      </c>
      <c r="AQ15" s="190">
        <v>-55</v>
      </c>
      <c r="AR15" s="190">
        <v>-53</v>
      </c>
      <c r="AS15" s="190">
        <v>-52</v>
      </c>
      <c r="AT15" s="190">
        <v>-47</v>
      </c>
      <c r="AU15" s="191">
        <v>-50</v>
      </c>
      <c r="AW15" s="188" t="s">
        <v>187</v>
      </c>
      <c r="AX15" s="192">
        <f>AL15-5</f>
        <v>-61</v>
      </c>
      <c r="AY15" s="193">
        <f t="shared" ref="AY15:BG21" si="2">AM15-5</f>
        <v>-56</v>
      </c>
      <c r="AZ15" s="193">
        <f t="shared" si="2"/>
        <v>-53</v>
      </c>
      <c r="BA15" s="193">
        <f t="shared" si="2"/>
        <v>-58</v>
      </c>
      <c r="BB15" s="193">
        <f t="shared" si="2"/>
        <v>-63</v>
      </c>
      <c r="BC15" s="193">
        <f t="shared" si="2"/>
        <v>-60</v>
      </c>
      <c r="BD15" s="193">
        <f t="shared" si="2"/>
        <v>-58</v>
      </c>
      <c r="BE15" s="193">
        <f t="shared" si="2"/>
        <v>-57</v>
      </c>
      <c r="BF15" s="193">
        <f t="shared" si="2"/>
        <v>-52</v>
      </c>
      <c r="BG15" s="194">
        <f t="shared" si="2"/>
        <v>-55</v>
      </c>
    </row>
    <row r="16" spans="1:59" ht="14.45" x14ac:dyDescent="0.3">
      <c r="A16" s="195" t="s">
        <v>214</v>
      </c>
      <c r="B16" s="196">
        <v>-32</v>
      </c>
      <c r="C16" s="183">
        <v>-31</v>
      </c>
      <c r="D16" s="183">
        <v>-28</v>
      </c>
      <c r="E16" s="183">
        <v>-35</v>
      </c>
      <c r="F16" s="183">
        <v>-39</v>
      </c>
      <c r="G16" s="183">
        <v>-37</v>
      </c>
      <c r="H16" s="183">
        <v>-35</v>
      </c>
      <c r="I16" s="183">
        <v>-33</v>
      </c>
      <c r="J16" s="183">
        <v>-36</v>
      </c>
      <c r="K16" s="184">
        <v>-35</v>
      </c>
      <c r="L16" s="217"/>
      <c r="M16" s="195" t="s">
        <v>214</v>
      </c>
      <c r="N16" s="196">
        <v>-39</v>
      </c>
      <c r="O16" s="183">
        <v>-37</v>
      </c>
      <c r="P16" s="183">
        <v>-33</v>
      </c>
      <c r="Q16" s="183">
        <v>-40</v>
      </c>
      <c r="R16" s="183">
        <v>-44</v>
      </c>
      <c r="S16" s="183">
        <v>-42</v>
      </c>
      <c r="T16" s="183">
        <v>-38</v>
      </c>
      <c r="U16" s="183">
        <v>-36</v>
      </c>
      <c r="V16" s="183">
        <v>-39</v>
      </c>
      <c r="W16" s="184">
        <v>-38</v>
      </c>
      <c r="X16" s="217"/>
      <c r="Y16" s="195" t="s">
        <v>214</v>
      </c>
      <c r="Z16" s="221">
        <v>-44</v>
      </c>
      <c r="AA16" s="222">
        <v>-42</v>
      </c>
      <c r="AB16" s="222">
        <v>-39</v>
      </c>
      <c r="AC16" s="222">
        <v>-45</v>
      </c>
      <c r="AD16" s="222">
        <v>-48</v>
      </c>
      <c r="AE16" s="222">
        <v>-46</v>
      </c>
      <c r="AF16" s="222">
        <v>-42</v>
      </c>
      <c r="AG16" s="222">
        <v>-40</v>
      </c>
      <c r="AH16" s="222">
        <v>-43</v>
      </c>
      <c r="AI16" s="223">
        <v>-42</v>
      </c>
      <c r="AJ16" s="217"/>
      <c r="AK16" s="197" t="s">
        <v>214</v>
      </c>
      <c r="AL16" s="198">
        <v>-52</v>
      </c>
      <c r="AM16" s="199">
        <v>-51</v>
      </c>
      <c r="AN16" s="199">
        <v>-47</v>
      </c>
      <c r="AO16" s="199">
        <v>-54</v>
      </c>
      <c r="AP16" s="199">
        <v>-57</v>
      </c>
      <c r="AQ16" s="199">
        <v>-55</v>
      </c>
      <c r="AR16" s="199">
        <v>-52</v>
      </c>
      <c r="AS16" s="199">
        <v>-49</v>
      </c>
      <c r="AT16" s="199">
        <v>-52</v>
      </c>
      <c r="AU16" s="200">
        <v>-51</v>
      </c>
      <c r="AW16" s="197" t="s">
        <v>214</v>
      </c>
      <c r="AX16" s="201">
        <f t="shared" ref="AX16:AX21" si="3">AL16-5</f>
        <v>-57</v>
      </c>
      <c r="AY16" s="202">
        <f t="shared" si="2"/>
        <v>-56</v>
      </c>
      <c r="AZ16" s="202">
        <f t="shared" si="2"/>
        <v>-52</v>
      </c>
      <c r="BA16" s="202">
        <f t="shared" si="2"/>
        <v>-59</v>
      </c>
      <c r="BB16" s="202">
        <f t="shared" si="2"/>
        <v>-62</v>
      </c>
      <c r="BC16" s="202">
        <f t="shared" si="2"/>
        <v>-60</v>
      </c>
      <c r="BD16" s="202">
        <f t="shared" si="2"/>
        <v>-57</v>
      </c>
      <c r="BE16" s="202">
        <f t="shared" si="2"/>
        <v>-54</v>
      </c>
      <c r="BF16" s="202">
        <f t="shared" si="2"/>
        <v>-57</v>
      </c>
      <c r="BG16" s="203">
        <f t="shared" si="2"/>
        <v>-56</v>
      </c>
    </row>
    <row r="17" spans="1:59" ht="14.45" x14ac:dyDescent="0.3">
      <c r="A17" s="195" t="s">
        <v>234</v>
      </c>
      <c r="B17" s="196">
        <v>-37</v>
      </c>
      <c r="C17" s="183">
        <v>-34</v>
      </c>
      <c r="D17" s="183">
        <v>-33</v>
      </c>
      <c r="E17" s="183">
        <v>-36</v>
      </c>
      <c r="F17" s="183">
        <v>-40</v>
      </c>
      <c r="G17" s="183">
        <v>-36</v>
      </c>
      <c r="H17" s="183">
        <v>-35</v>
      </c>
      <c r="I17" s="183">
        <v>-36</v>
      </c>
      <c r="J17" s="183">
        <v>-35</v>
      </c>
      <c r="K17" s="184">
        <v>-40</v>
      </c>
      <c r="L17" s="217"/>
      <c r="M17" s="195" t="s">
        <v>234</v>
      </c>
      <c r="N17" s="196">
        <v>-44</v>
      </c>
      <c r="O17" s="183">
        <v>-40</v>
      </c>
      <c r="P17" s="183">
        <v>-38</v>
      </c>
      <c r="Q17" s="183">
        <v>-41</v>
      </c>
      <c r="R17" s="183">
        <v>-45</v>
      </c>
      <c r="S17" s="183">
        <v>-41</v>
      </c>
      <c r="T17" s="183">
        <v>-38</v>
      </c>
      <c r="U17" s="183">
        <v>-39</v>
      </c>
      <c r="V17" s="183">
        <v>-38</v>
      </c>
      <c r="W17" s="184">
        <v>-43</v>
      </c>
      <c r="X17" s="217"/>
      <c r="Y17" s="195" t="s">
        <v>234</v>
      </c>
      <c r="Z17" s="221">
        <v>-49</v>
      </c>
      <c r="AA17" s="222">
        <v>-45</v>
      </c>
      <c r="AB17" s="222">
        <v>-44</v>
      </c>
      <c r="AC17" s="222">
        <v>-46</v>
      </c>
      <c r="AD17" s="222">
        <v>-49</v>
      </c>
      <c r="AE17" s="222">
        <v>-45</v>
      </c>
      <c r="AF17" s="222">
        <v>-42</v>
      </c>
      <c r="AG17" s="222">
        <v>-43</v>
      </c>
      <c r="AH17" s="222">
        <v>-42</v>
      </c>
      <c r="AI17" s="223">
        <v>-47</v>
      </c>
      <c r="AJ17" s="217"/>
      <c r="AK17" s="197" t="s">
        <v>234</v>
      </c>
      <c r="AL17" s="198">
        <v>-57</v>
      </c>
      <c r="AM17" s="199">
        <v>-54</v>
      </c>
      <c r="AN17" s="199">
        <v>-52</v>
      </c>
      <c r="AO17" s="199">
        <v>-55</v>
      </c>
      <c r="AP17" s="199">
        <v>-58</v>
      </c>
      <c r="AQ17" s="199">
        <v>-54</v>
      </c>
      <c r="AR17" s="199">
        <v>-52</v>
      </c>
      <c r="AS17" s="199">
        <v>-52</v>
      </c>
      <c r="AT17" s="199">
        <v>-51</v>
      </c>
      <c r="AU17" s="200">
        <v>-56</v>
      </c>
      <c r="AW17" s="197" t="s">
        <v>234</v>
      </c>
      <c r="AX17" s="201">
        <f t="shared" si="3"/>
        <v>-62</v>
      </c>
      <c r="AY17" s="202">
        <f t="shared" si="2"/>
        <v>-59</v>
      </c>
      <c r="AZ17" s="202">
        <f t="shared" si="2"/>
        <v>-57</v>
      </c>
      <c r="BA17" s="202">
        <f t="shared" si="2"/>
        <v>-60</v>
      </c>
      <c r="BB17" s="202">
        <f t="shared" si="2"/>
        <v>-63</v>
      </c>
      <c r="BC17" s="202">
        <f t="shared" si="2"/>
        <v>-59</v>
      </c>
      <c r="BD17" s="202">
        <f t="shared" si="2"/>
        <v>-57</v>
      </c>
      <c r="BE17" s="202">
        <f t="shared" si="2"/>
        <v>-57</v>
      </c>
      <c r="BF17" s="202">
        <f t="shared" si="2"/>
        <v>-56</v>
      </c>
      <c r="BG17" s="203">
        <f t="shared" si="2"/>
        <v>-61</v>
      </c>
    </row>
    <row r="18" spans="1:59" ht="14.45" x14ac:dyDescent="0.3">
      <c r="A18" s="195" t="s">
        <v>243</v>
      </c>
      <c r="B18" s="196">
        <v>-37</v>
      </c>
      <c r="C18" s="183">
        <v>-38</v>
      </c>
      <c r="D18" s="183">
        <v>-37</v>
      </c>
      <c r="E18" s="183">
        <v>-34</v>
      </c>
      <c r="F18" s="183">
        <v>-39</v>
      </c>
      <c r="G18" s="183">
        <v>-33</v>
      </c>
      <c r="H18" s="183">
        <v>-32</v>
      </c>
      <c r="I18" s="183">
        <v>-34</v>
      </c>
      <c r="J18" s="183">
        <v>-36</v>
      </c>
      <c r="K18" s="184">
        <v>-42</v>
      </c>
      <c r="L18" s="217"/>
      <c r="M18" s="195" t="s">
        <v>243</v>
      </c>
      <c r="N18" s="196">
        <v>-44</v>
      </c>
      <c r="O18" s="183">
        <v>-44</v>
      </c>
      <c r="P18" s="183">
        <v>-42</v>
      </c>
      <c r="Q18" s="183">
        <v>-39</v>
      </c>
      <c r="R18" s="183">
        <v>-44</v>
      </c>
      <c r="S18" s="183">
        <v>-37</v>
      </c>
      <c r="T18" s="183">
        <v>-35</v>
      </c>
      <c r="U18" s="183">
        <v>-37</v>
      </c>
      <c r="V18" s="183">
        <v>-39</v>
      </c>
      <c r="W18" s="184">
        <v>-45</v>
      </c>
      <c r="X18" s="217"/>
      <c r="Y18" s="195" t="s">
        <v>243</v>
      </c>
      <c r="Z18" s="221">
        <v>-49</v>
      </c>
      <c r="AA18" s="222">
        <v>-50</v>
      </c>
      <c r="AB18" s="222">
        <v>-47</v>
      </c>
      <c r="AC18" s="222">
        <v>-44</v>
      </c>
      <c r="AD18" s="222">
        <v>-48</v>
      </c>
      <c r="AE18" s="222">
        <v>-42</v>
      </c>
      <c r="AF18" s="222">
        <v>-40</v>
      </c>
      <c r="AG18" s="222">
        <v>-42</v>
      </c>
      <c r="AH18" s="222">
        <v>-44</v>
      </c>
      <c r="AI18" s="223">
        <v>-50</v>
      </c>
      <c r="AJ18" s="217"/>
      <c r="AK18" s="197" t="s">
        <v>243</v>
      </c>
      <c r="AL18" s="198">
        <v>-53</v>
      </c>
      <c r="AM18" s="199">
        <v>-54</v>
      </c>
      <c r="AN18" s="199">
        <v>-52</v>
      </c>
      <c r="AO18" s="199">
        <v>-49</v>
      </c>
      <c r="AP18" s="199">
        <v>-54</v>
      </c>
      <c r="AQ18" s="199">
        <v>-48</v>
      </c>
      <c r="AR18" s="199">
        <v>-46</v>
      </c>
      <c r="AS18" s="199">
        <v>-46</v>
      </c>
      <c r="AT18" s="199">
        <v>-48</v>
      </c>
      <c r="AU18" s="200">
        <v>-54</v>
      </c>
      <c r="AW18" s="197" t="s">
        <v>243</v>
      </c>
      <c r="AX18" s="201">
        <f t="shared" si="3"/>
        <v>-58</v>
      </c>
      <c r="AY18" s="202">
        <f t="shared" si="2"/>
        <v>-59</v>
      </c>
      <c r="AZ18" s="202">
        <f t="shared" si="2"/>
        <v>-57</v>
      </c>
      <c r="BA18" s="202">
        <f t="shared" si="2"/>
        <v>-54</v>
      </c>
      <c r="BB18" s="202">
        <f t="shared" si="2"/>
        <v>-59</v>
      </c>
      <c r="BC18" s="202">
        <f t="shared" si="2"/>
        <v>-53</v>
      </c>
      <c r="BD18" s="202">
        <f t="shared" si="2"/>
        <v>-51</v>
      </c>
      <c r="BE18" s="202">
        <f t="shared" si="2"/>
        <v>-51</v>
      </c>
      <c r="BF18" s="202">
        <f t="shared" si="2"/>
        <v>-53</v>
      </c>
      <c r="BG18" s="203">
        <f t="shared" si="2"/>
        <v>-59</v>
      </c>
    </row>
    <row r="19" spans="1:59" ht="14.45" x14ac:dyDescent="0.3">
      <c r="A19" s="195" t="s">
        <v>251</v>
      </c>
      <c r="B19" s="196">
        <v>-41</v>
      </c>
      <c r="C19" s="183">
        <v>-39</v>
      </c>
      <c r="D19" s="183">
        <v>-38</v>
      </c>
      <c r="E19" s="183">
        <v>-38</v>
      </c>
      <c r="F19" s="183">
        <v>-37</v>
      </c>
      <c r="G19" s="183">
        <v>-36</v>
      </c>
      <c r="H19" s="183">
        <v>-34</v>
      </c>
      <c r="I19" s="183">
        <v>-37</v>
      </c>
      <c r="J19" s="183">
        <v>-37</v>
      </c>
      <c r="K19" s="184">
        <v>-41</v>
      </c>
      <c r="L19" s="217"/>
      <c r="M19" s="195" t="s">
        <v>251</v>
      </c>
      <c r="N19" s="196">
        <v>-48</v>
      </c>
      <c r="O19" s="183">
        <v>-45</v>
      </c>
      <c r="P19" s="183">
        <v>-43</v>
      </c>
      <c r="Q19" s="183">
        <v>-43</v>
      </c>
      <c r="R19" s="183">
        <v>-42</v>
      </c>
      <c r="S19" s="183">
        <v>-40</v>
      </c>
      <c r="T19" s="183">
        <v>-37</v>
      </c>
      <c r="U19" s="183">
        <v>-40</v>
      </c>
      <c r="V19" s="183">
        <v>-40</v>
      </c>
      <c r="W19" s="184">
        <v>-44</v>
      </c>
      <c r="X19" s="217"/>
      <c r="Y19" s="195" t="s">
        <v>251</v>
      </c>
      <c r="Z19" s="221">
        <v>-53</v>
      </c>
      <c r="AA19" s="222">
        <v>-51</v>
      </c>
      <c r="AB19" s="222">
        <v>-48</v>
      </c>
      <c r="AC19" s="222">
        <v>-48</v>
      </c>
      <c r="AD19" s="222">
        <v>-46</v>
      </c>
      <c r="AE19" s="222">
        <v>-45</v>
      </c>
      <c r="AF19" s="222">
        <v>-42</v>
      </c>
      <c r="AG19" s="222">
        <v>-45</v>
      </c>
      <c r="AH19" s="222">
        <v>-45</v>
      </c>
      <c r="AI19" s="223">
        <v>-49</v>
      </c>
      <c r="AJ19" s="217"/>
      <c r="AK19" s="197" t="s">
        <v>251</v>
      </c>
      <c r="AL19" s="198">
        <v>-57</v>
      </c>
      <c r="AM19" s="199">
        <v>-55</v>
      </c>
      <c r="AN19" s="199">
        <v>-53</v>
      </c>
      <c r="AO19" s="199">
        <v>-53</v>
      </c>
      <c r="AP19" s="199">
        <v>-52</v>
      </c>
      <c r="AQ19" s="199">
        <v>-51</v>
      </c>
      <c r="AR19" s="199">
        <v>-48</v>
      </c>
      <c r="AS19" s="199">
        <v>-49</v>
      </c>
      <c r="AT19" s="199">
        <v>-49</v>
      </c>
      <c r="AU19" s="200">
        <v>-53</v>
      </c>
      <c r="AW19" s="197" t="s">
        <v>251</v>
      </c>
      <c r="AX19" s="201">
        <f t="shared" si="3"/>
        <v>-62</v>
      </c>
      <c r="AY19" s="202">
        <f t="shared" si="2"/>
        <v>-60</v>
      </c>
      <c r="AZ19" s="202">
        <f t="shared" si="2"/>
        <v>-58</v>
      </c>
      <c r="BA19" s="202">
        <f t="shared" si="2"/>
        <v>-58</v>
      </c>
      <c r="BB19" s="202">
        <f t="shared" si="2"/>
        <v>-57</v>
      </c>
      <c r="BC19" s="202">
        <f t="shared" si="2"/>
        <v>-56</v>
      </c>
      <c r="BD19" s="202">
        <f t="shared" si="2"/>
        <v>-53</v>
      </c>
      <c r="BE19" s="202">
        <f t="shared" si="2"/>
        <v>-54</v>
      </c>
      <c r="BF19" s="202">
        <f t="shared" si="2"/>
        <v>-54</v>
      </c>
      <c r="BG19" s="203">
        <f t="shared" si="2"/>
        <v>-58</v>
      </c>
    </row>
    <row r="20" spans="1:59" ht="14.45" x14ac:dyDescent="0.3">
      <c r="A20" s="195" t="s">
        <v>259</v>
      </c>
      <c r="B20" s="196">
        <v>-42</v>
      </c>
      <c r="C20" s="183">
        <v>-41</v>
      </c>
      <c r="D20" s="183">
        <v>-38</v>
      </c>
      <c r="E20" s="183">
        <v>-38</v>
      </c>
      <c r="F20" s="183">
        <v>-37</v>
      </c>
      <c r="G20" s="183">
        <v>-36</v>
      </c>
      <c r="H20" s="183">
        <v>-34</v>
      </c>
      <c r="I20" s="183">
        <v>-32</v>
      </c>
      <c r="J20" s="183">
        <v>-35</v>
      </c>
      <c r="K20" s="184">
        <v>-38</v>
      </c>
      <c r="L20" s="217"/>
      <c r="M20" s="195" t="s">
        <v>259</v>
      </c>
      <c r="N20" s="196">
        <v>-49</v>
      </c>
      <c r="O20" s="183">
        <v>-47</v>
      </c>
      <c r="P20" s="183">
        <v>-43</v>
      </c>
      <c r="Q20" s="183">
        <v>-43</v>
      </c>
      <c r="R20" s="183">
        <v>-41</v>
      </c>
      <c r="S20" s="183">
        <v>-40</v>
      </c>
      <c r="T20" s="183">
        <v>-37</v>
      </c>
      <c r="U20" s="183">
        <v>-35</v>
      </c>
      <c r="V20" s="183">
        <v>-38</v>
      </c>
      <c r="W20" s="184">
        <v>-41</v>
      </c>
      <c r="X20" s="217"/>
      <c r="Y20" s="195" t="s">
        <v>259</v>
      </c>
      <c r="Z20" s="221">
        <v>-52</v>
      </c>
      <c r="AA20" s="222">
        <v>-51</v>
      </c>
      <c r="AB20" s="222">
        <v>-47</v>
      </c>
      <c r="AC20" s="222">
        <v>-46</v>
      </c>
      <c r="AD20" s="222">
        <v>-45</v>
      </c>
      <c r="AE20" s="222">
        <v>-43</v>
      </c>
      <c r="AF20" s="222">
        <v>-41</v>
      </c>
      <c r="AG20" s="222">
        <v>-39</v>
      </c>
      <c r="AH20" s="222">
        <v>-42</v>
      </c>
      <c r="AI20" s="223">
        <v>-45</v>
      </c>
      <c r="AJ20" s="217"/>
      <c r="AK20" s="197" t="s">
        <v>259</v>
      </c>
      <c r="AL20" s="198">
        <v>-56</v>
      </c>
      <c r="AM20" s="199">
        <v>-54</v>
      </c>
      <c r="AN20" s="199">
        <v>-51</v>
      </c>
      <c r="AO20" s="199">
        <v>-51</v>
      </c>
      <c r="AP20" s="199">
        <v>-50</v>
      </c>
      <c r="AQ20" s="199">
        <v>-48</v>
      </c>
      <c r="AR20" s="199">
        <v>-45</v>
      </c>
      <c r="AS20" s="199">
        <v>-43</v>
      </c>
      <c r="AT20" s="199">
        <v>-46</v>
      </c>
      <c r="AU20" s="200">
        <v>-49</v>
      </c>
      <c r="AW20" s="197" t="s">
        <v>259</v>
      </c>
      <c r="AX20" s="201">
        <f t="shared" si="3"/>
        <v>-61</v>
      </c>
      <c r="AY20" s="202">
        <f t="shared" si="2"/>
        <v>-59</v>
      </c>
      <c r="AZ20" s="202">
        <f t="shared" si="2"/>
        <v>-56</v>
      </c>
      <c r="BA20" s="202">
        <f t="shared" si="2"/>
        <v>-56</v>
      </c>
      <c r="BB20" s="202">
        <f t="shared" si="2"/>
        <v>-55</v>
      </c>
      <c r="BC20" s="202">
        <f t="shared" si="2"/>
        <v>-53</v>
      </c>
      <c r="BD20" s="202">
        <f t="shared" si="2"/>
        <v>-50</v>
      </c>
      <c r="BE20" s="202">
        <f t="shared" si="2"/>
        <v>-48</v>
      </c>
      <c r="BF20" s="202">
        <f t="shared" si="2"/>
        <v>-51</v>
      </c>
      <c r="BG20" s="203">
        <f t="shared" si="2"/>
        <v>-54</v>
      </c>
    </row>
    <row r="21" spans="1:59" thickBot="1" x14ac:dyDescent="0.35">
      <c r="A21" s="204" t="s">
        <v>266</v>
      </c>
      <c r="B21" s="207">
        <v>-42</v>
      </c>
      <c r="C21" s="205">
        <v>-42</v>
      </c>
      <c r="D21" s="205">
        <v>-42</v>
      </c>
      <c r="E21" s="205">
        <v>-42</v>
      </c>
      <c r="F21" s="205">
        <v>-39</v>
      </c>
      <c r="G21" s="205">
        <v>-36</v>
      </c>
      <c r="H21" s="205">
        <v>-36</v>
      </c>
      <c r="I21" s="205">
        <v>-37</v>
      </c>
      <c r="J21" s="205">
        <v>-35</v>
      </c>
      <c r="K21" s="206">
        <v>-39</v>
      </c>
      <c r="L21" s="217"/>
      <c r="M21" s="204" t="s">
        <v>266</v>
      </c>
      <c r="N21" s="207">
        <v>-49</v>
      </c>
      <c r="O21" s="205">
        <v>-48</v>
      </c>
      <c r="P21" s="205">
        <v>-47</v>
      </c>
      <c r="Q21" s="205">
        <v>-47</v>
      </c>
      <c r="R21" s="205">
        <v>-43</v>
      </c>
      <c r="S21" s="205">
        <v>-40</v>
      </c>
      <c r="T21" s="205">
        <v>-39</v>
      </c>
      <c r="U21" s="205">
        <v>-40</v>
      </c>
      <c r="V21" s="205">
        <v>-38</v>
      </c>
      <c r="W21" s="206">
        <v>-42</v>
      </c>
      <c r="X21" s="217"/>
      <c r="Y21" s="204" t="s">
        <v>266</v>
      </c>
      <c r="Z21" s="224">
        <v>-52</v>
      </c>
      <c r="AA21" s="225">
        <v>-52</v>
      </c>
      <c r="AB21" s="225">
        <v>-51</v>
      </c>
      <c r="AC21" s="225">
        <v>-50</v>
      </c>
      <c r="AD21" s="225">
        <v>-47</v>
      </c>
      <c r="AE21" s="225">
        <v>-43</v>
      </c>
      <c r="AF21" s="225">
        <v>-43</v>
      </c>
      <c r="AG21" s="225">
        <v>-44</v>
      </c>
      <c r="AH21" s="225">
        <v>-42</v>
      </c>
      <c r="AI21" s="226">
        <v>-46</v>
      </c>
      <c r="AJ21" s="217"/>
      <c r="AK21" s="208" t="s">
        <v>266</v>
      </c>
      <c r="AL21" s="209">
        <v>-56</v>
      </c>
      <c r="AM21" s="210">
        <v>-55</v>
      </c>
      <c r="AN21" s="210">
        <v>-55</v>
      </c>
      <c r="AO21" s="210">
        <v>-55</v>
      </c>
      <c r="AP21" s="210">
        <v>-52</v>
      </c>
      <c r="AQ21" s="210">
        <v>-48</v>
      </c>
      <c r="AR21" s="210">
        <v>-47</v>
      </c>
      <c r="AS21" s="210">
        <v>-48</v>
      </c>
      <c r="AT21" s="210">
        <v>-46</v>
      </c>
      <c r="AU21" s="211">
        <v>-50</v>
      </c>
      <c r="AW21" s="208" t="s">
        <v>266</v>
      </c>
      <c r="AX21" s="212">
        <f t="shared" si="3"/>
        <v>-61</v>
      </c>
      <c r="AY21" s="213">
        <f t="shared" si="2"/>
        <v>-60</v>
      </c>
      <c r="AZ21" s="213">
        <f t="shared" si="2"/>
        <v>-60</v>
      </c>
      <c r="BA21" s="213">
        <f t="shared" si="2"/>
        <v>-60</v>
      </c>
      <c r="BB21" s="213">
        <f t="shared" si="2"/>
        <v>-57</v>
      </c>
      <c r="BC21" s="213">
        <f t="shared" si="2"/>
        <v>-53</v>
      </c>
      <c r="BD21" s="213">
        <f t="shared" si="2"/>
        <v>-52</v>
      </c>
      <c r="BE21" s="213">
        <f t="shared" si="2"/>
        <v>-53</v>
      </c>
      <c r="BF21" s="213">
        <f t="shared" si="2"/>
        <v>-51</v>
      </c>
      <c r="BG21" s="214">
        <f t="shared" si="2"/>
        <v>-55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-44</v>
      </c>
      <c r="C26" s="186">
        <v>-40</v>
      </c>
      <c r="D26" s="186">
        <v>-36</v>
      </c>
      <c r="E26" s="186">
        <v>-41</v>
      </c>
      <c r="F26" s="186">
        <v>-47</v>
      </c>
      <c r="G26" s="186">
        <v>-44</v>
      </c>
      <c r="H26" s="186">
        <v>-42</v>
      </c>
      <c r="I26" s="186">
        <v>-42</v>
      </c>
      <c r="J26" s="186">
        <v>-37</v>
      </c>
      <c r="K26" s="187">
        <v>-40</v>
      </c>
      <c r="L26" s="217"/>
      <c r="M26" s="182" t="s">
        <v>187</v>
      </c>
      <c r="N26" s="185">
        <v>-51</v>
      </c>
      <c r="O26" s="186">
        <v>-46</v>
      </c>
      <c r="P26" s="186">
        <v>-41</v>
      </c>
      <c r="Q26" s="186">
        <v>-46</v>
      </c>
      <c r="R26" s="186">
        <v>-52</v>
      </c>
      <c r="S26" s="186">
        <v>-49</v>
      </c>
      <c r="T26" s="186">
        <v>-45</v>
      </c>
      <c r="U26" s="186">
        <v>-45</v>
      </c>
      <c r="V26" s="186">
        <v>-40</v>
      </c>
      <c r="W26" s="187">
        <v>-43</v>
      </c>
      <c r="X26" s="217"/>
      <c r="Y26" s="188" t="s">
        <v>187</v>
      </c>
      <c r="Z26" s="227">
        <v>-56</v>
      </c>
      <c r="AA26" s="228">
        <v>-51</v>
      </c>
      <c r="AB26" s="228">
        <v>-47</v>
      </c>
      <c r="AC26" s="228">
        <v>-51</v>
      </c>
      <c r="AD26" s="228">
        <v>-56</v>
      </c>
      <c r="AE26" s="228">
        <v>-53</v>
      </c>
      <c r="AF26" s="228">
        <v>-49</v>
      </c>
      <c r="AG26" s="228">
        <v>-49</v>
      </c>
      <c r="AH26" s="228">
        <v>-44</v>
      </c>
      <c r="AI26" s="229">
        <v>-47</v>
      </c>
      <c r="AJ26" s="217"/>
      <c r="AK26" s="188" t="s">
        <v>187</v>
      </c>
      <c r="AL26" s="189">
        <v>-64</v>
      </c>
      <c r="AM26" s="190">
        <v>-60</v>
      </c>
      <c r="AN26" s="190">
        <v>-55</v>
      </c>
      <c r="AO26" s="190">
        <v>-60</v>
      </c>
      <c r="AP26" s="190">
        <v>-65</v>
      </c>
      <c r="AQ26" s="190">
        <v>-62</v>
      </c>
      <c r="AR26" s="190">
        <v>-59</v>
      </c>
      <c r="AS26" s="190">
        <v>-58</v>
      </c>
      <c r="AT26" s="190">
        <v>-53</v>
      </c>
      <c r="AU26" s="191">
        <v>-56</v>
      </c>
      <c r="AW26" s="188" t="s">
        <v>187</v>
      </c>
      <c r="AX26" s="192">
        <f>AL26-5</f>
        <v>-69</v>
      </c>
      <c r="AY26" s="193">
        <f t="shared" ref="AY26:BG32" si="4">AM26-5</f>
        <v>-65</v>
      </c>
      <c r="AZ26" s="193">
        <f t="shared" si="4"/>
        <v>-60</v>
      </c>
      <c r="BA26" s="193">
        <f t="shared" si="4"/>
        <v>-65</v>
      </c>
      <c r="BB26" s="193">
        <f t="shared" si="4"/>
        <v>-70</v>
      </c>
      <c r="BC26" s="193">
        <f t="shared" si="4"/>
        <v>-67</v>
      </c>
      <c r="BD26" s="193">
        <f t="shared" si="4"/>
        <v>-64</v>
      </c>
      <c r="BE26" s="193">
        <f t="shared" si="4"/>
        <v>-63</v>
      </c>
      <c r="BF26" s="193">
        <f t="shared" si="4"/>
        <v>-58</v>
      </c>
      <c r="BG26" s="194">
        <f t="shared" si="4"/>
        <v>-61</v>
      </c>
    </row>
    <row r="27" spans="1:59" x14ac:dyDescent="0.25">
      <c r="A27" s="195" t="s">
        <v>214</v>
      </c>
      <c r="B27" s="196">
        <v>-40</v>
      </c>
      <c r="C27" s="183">
        <v>-40</v>
      </c>
      <c r="D27" s="183">
        <v>-35</v>
      </c>
      <c r="E27" s="183">
        <v>-42</v>
      </c>
      <c r="F27" s="183">
        <v>-46</v>
      </c>
      <c r="G27" s="183">
        <v>-44</v>
      </c>
      <c r="H27" s="183">
        <v>-41</v>
      </c>
      <c r="I27" s="183">
        <v>-39</v>
      </c>
      <c r="J27" s="183">
        <v>-42</v>
      </c>
      <c r="K27" s="184">
        <v>-41</v>
      </c>
      <c r="L27" s="217"/>
      <c r="M27" s="195" t="s">
        <v>214</v>
      </c>
      <c r="N27" s="196">
        <v>-47</v>
      </c>
      <c r="O27" s="183">
        <v>-46</v>
      </c>
      <c r="P27" s="183">
        <v>-40</v>
      </c>
      <c r="Q27" s="183">
        <v>-47</v>
      </c>
      <c r="R27" s="183">
        <v>-51</v>
      </c>
      <c r="S27" s="183">
        <v>-49</v>
      </c>
      <c r="T27" s="183">
        <v>-44</v>
      </c>
      <c r="U27" s="183">
        <v>-42</v>
      </c>
      <c r="V27" s="183">
        <v>-45</v>
      </c>
      <c r="W27" s="184">
        <v>-44</v>
      </c>
      <c r="X27" s="217"/>
      <c r="Y27" s="197" t="s">
        <v>214</v>
      </c>
      <c r="Z27" s="230">
        <v>-52</v>
      </c>
      <c r="AA27" s="231">
        <v>-51</v>
      </c>
      <c r="AB27" s="231">
        <v>-46</v>
      </c>
      <c r="AC27" s="231">
        <v>-52</v>
      </c>
      <c r="AD27" s="231">
        <v>-55</v>
      </c>
      <c r="AE27" s="231">
        <v>-53</v>
      </c>
      <c r="AF27" s="231">
        <v>-48</v>
      </c>
      <c r="AG27" s="231">
        <v>-46</v>
      </c>
      <c r="AH27" s="231">
        <v>-49</v>
      </c>
      <c r="AI27" s="232">
        <v>-48</v>
      </c>
      <c r="AJ27" s="217"/>
      <c r="AK27" s="197" t="s">
        <v>214</v>
      </c>
      <c r="AL27" s="198">
        <v>-60</v>
      </c>
      <c r="AM27" s="199">
        <v>-60</v>
      </c>
      <c r="AN27" s="199">
        <v>-54</v>
      </c>
      <c r="AO27" s="199">
        <v>-61</v>
      </c>
      <c r="AP27" s="199">
        <v>-64</v>
      </c>
      <c r="AQ27" s="199">
        <v>-62</v>
      </c>
      <c r="AR27" s="199">
        <v>-58</v>
      </c>
      <c r="AS27" s="199">
        <v>-55</v>
      </c>
      <c r="AT27" s="199">
        <v>-58</v>
      </c>
      <c r="AU27" s="200">
        <v>-57</v>
      </c>
      <c r="AW27" s="197" t="s">
        <v>214</v>
      </c>
      <c r="AX27" s="201">
        <f t="shared" ref="AX27:AX32" si="5">AL27-5</f>
        <v>-65</v>
      </c>
      <c r="AY27" s="202">
        <f t="shared" si="4"/>
        <v>-65</v>
      </c>
      <c r="AZ27" s="202">
        <f t="shared" si="4"/>
        <v>-59</v>
      </c>
      <c r="BA27" s="202">
        <f t="shared" si="4"/>
        <v>-66</v>
      </c>
      <c r="BB27" s="202">
        <f t="shared" si="4"/>
        <v>-69</v>
      </c>
      <c r="BC27" s="202">
        <f t="shared" si="4"/>
        <v>-67</v>
      </c>
      <c r="BD27" s="202">
        <f t="shared" si="4"/>
        <v>-63</v>
      </c>
      <c r="BE27" s="202">
        <f t="shared" si="4"/>
        <v>-60</v>
      </c>
      <c r="BF27" s="202">
        <f t="shared" si="4"/>
        <v>-63</v>
      </c>
      <c r="BG27" s="203">
        <f t="shared" si="4"/>
        <v>-62</v>
      </c>
    </row>
    <row r="28" spans="1:59" x14ac:dyDescent="0.25">
      <c r="A28" s="195" t="s">
        <v>234</v>
      </c>
      <c r="B28" s="196">
        <v>-45</v>
      </c>
      <c r="C28" s="183">
        <v>-43</v>
      </c>
      <c r="D28" s="183">
        <v>-40</v>
      </c>
      <c r="E28" s="183">
        <v>-43</v>
      </c>
      <c r="F28" s="183">
        <v>-47</v>
      </c>
      <c r="G28" s="183">
        <v>-43</v>
      </c>
      <c r="H28" s="183">
        <v>-41</v>
      </c>
      <c r="I28" s="183">
        <v>-42</v>
      </c>
      <c r="J28" s="183">
        <v>-41</v>
      </c>
      <c r="K28" s="184">
        <v>-46</v>
      </c>
      <c r="L28" s="217"/>
      <c r="M28" s="195" t="s">
        <v>234</v>
      </c>
      <c r="N28" s="196">
        <v>-52</v>
      </c>
      <c r="O28" s="183">
        <v>-49</v>
      </c>
      <c r="P28" s="183">
        <v>-45</v>
      </c>
      <c r="Q28" s="183">
        <v>-48</v>
      </c>
      <c r="R28" s="183">
        <v>-52</v>
      </c>
      <c r="S28" s="183">
        <v>-48</v>
      </c>
      <c r="T28" s="183">
        <v>-44</v>
      </c>
      <c r="U28" s="183">
        <v>-45</v>
      </c>
      <c r="V28" s="183">
        <v>-44</v>
      </c>
      <c r="W28" s="184">
        <v>-49</v>
      </c>
      <c r="X28" s="217"/>
      <c r="Y28" s="197" t="s">
        <v>234</v>
      </c>
      <c r="Z28" s="230">
        <v>-57</v>
      </c>
      <c r="AA28" s="231">
        <v>-54</v>
      </c>
      <c r="AB28" s="231">
        <v>-51</v>
      </c>
      <c r="AC28" s="231">
        <v>-53</v>
      </c>
      <c r="AD28" s="231">
        <v>-56</v>
      </c>
      <c r="AE28" s="231">
        <v>-52</v>
      </c>
      <c r="AF28" s="231">
        <v>-48</v>
      </c>
      <c r="AG28" s="231">
        <v>-49</v>
      </c>
      <c r="AH28" s="231">
        <v>-48</v>
      </c>
      <c r="AI28" s="232">
        <v>-53</v>
      </c>
      <c r="AJ28" s="217"/>
      <c r="AK28" s="197" t="s">
        <v>234</v>
      </c>
      <c r="AL28" s="198">
        <v>-65</v>
      </c>
      <c r="AM28" s="199">
        <v>-63</v>
      </c>
      <c r="AN28" s="199">
        <v>-59</v>
      </c>
      <c r="AO28" s="199">
        <v>-62</v>
      </c>
      <c r="AP28" s="199">
        <v>-65</v>
      </c>
      <c r="AQ28" s="199">
        <v>-61</v>
      </c>
      <c r="AR28" s="199">
        <v>-58</v>
      </c>
      <c r="AS28" s="199">
        <v>-58</v>
      </c>
      <c r="AT28" s="199">
        <v>-57</v>
      </c>
      <c r="AU28" s="200">
        <v>-62</v>
      </c>
      <c r="AW28" s="197" t="s">
        <v>234</v>
      </c>
      <c r="AX28" s="201">
        <f t="shared" si="5"/>
        <v>-70</v>
      </c>
      <c r="AY28" s="202">
        <f t="shared" si="4"/>
        <v>-68</v>
      </c>
      <c r="AZ28" s="202">
        <f t="shared" si="4"/>
        <v>-64</v>
      </c>
      <c r="BA28" s="202">
        <f t="shared" si="4"/>
        <v>-67</v>
      </c>
      <c r="BB28" s="202">
        <f t="shared" si="4"/>
        <v>-70</v>
      </c>
      <c r="BC28" s="202">
        <f t="shared" si="4"/>
        <v>-66</v>
      </c>
      <c r="BD28" s="202">
        <f t="shared" si="4"/>
        <v>-63</v>
      </c>
      <c r="BE28" s="202">
        <f t="shared" si="4"/>
        <v>-63</v>
      </c>
      <c r="BF28" s="202">
        <f t="shared" si="4"/>
        <v>-62</v>
      </c>
      <c r="BG28" s="203">
        <f t="shared" si="4"/>
        <v>-67</v>
      </c>
    </row>
    <row r="29" spans="1:59" x14ac:dyDescent="0.25">
      <c r="A29" s="195" t="s">
        <v>243</v>
      </c>
      <c r="B29" s="196">
        <v>-45</v>
      </c>
      <c r="C29" s="183">
        <v>-46</v>
      </c>
      <c r="D29" s="183">
        <v>-45</v>
      </c>
      <c r="E29" s="183">
        <v>-41</v>
      </c>
      <c r="F29" s="183">
        <v>-46</v>
      </c>
      <c r="G29" s="183">
        <v>-40</v>
      </c>
      <c r="H29" s="183">
        <v>-39</v>
      </c>
      <c r="I29" s="183">
        <v>-40</v>
      </c>
      <c r="J29" s="183">
        <v>-42</v>
      </c>
      <c r="K29" s="184">
        <v>-48</v>
      </c>
      <c r="L29" s="217"/>
      <c r="M29" s="195" t="s">
        <v>243</v>
      </c>
      <c r="N29" s="196">
        <v>-52</v>
      </c>
      <c r="O29" s="183">
        <v>-52</v>
      </c>
      <c r="P29" s="183">
        <v>-50</v>
      </c>
      <c r="Q29" s="183">
        <v>-46</v>
      </c>
      <c r="R29" s="183">
        <v>-51</v>
      </c>
      <c r="S29" s="183">
        <v>-44</v>
      </c>
      <c r="T29" s="183">
        <v>-42</v>
      </c>
      <c r="U29" s="183">
        <v>-43</v>
      </c>
      <c r="V29" s="183">
        <v>-45</v>
      </c>
      <c r="W29" s="184">
        <v>-51</v>
      </c>
      <c r="X29" s="217"/>
      <c r="Y29" s="197" t="s">
        <v>243</v>
      </c>
      <c r="Z29" s="230">
        <v>-57</v>
      </c>
      <c r="AA29" s="231">
        <v>-58</v>
      </c>
      <c r="AB29" s="231">
        <v>-55</v>
      </c>
      <c r="AC29" s="231">
        <v>-51</v>
      </c>
      <c r="AD29" s="231">
        <v>-55</v>
      </c>
      <c r="AE29" s="231">
        <v>-49</v>
      </c>
      <c r="AF29" s="231">
        <v>-47</v>
      </c>
      <c r="AG29" s="231">
        <v>-48</v>
      </c>
      <c r="AH29" s="231">
        <v>-50</v>
      </c>
      <c r="AI29" s="232">
        <v>-56</v>
      </c>
      <c r="AJ29" s="217"/>
      <c r="AK29" s="197" t="s">
        <v>243</v>
      </c>
      <c r="AL29" s="198">
        <v>-61</v>
      </c>
      <c r="AM29" s="199">
        <v>-62</v>
      </c>
      <c r="AN29" s="199">
        <v>-60</v>
      </c>
      <c r="AO29" s="199">
        <v>-56</v>
      </c>
      <c r="AP29" s="199">
        <v>-61</v>
      </c>
      <c r="AQ29" s="199">
        <v>-55</v>
      </c>
      <c r="AR29" s="199">
        <v>-53</v>
      </c>
      <c r="AS29" s="199">
        <v>-52</v>
      </c>
      <c r="AT29" s="199">
        <v>-54</v>
      </c>
      <c r="AU29" s="200">
        <v>-60</v>
      </c>
      <c r="AW29" s="197" t="s">
        <v>243</v>
      </c>
      <c r="AX29" s="201">
        <f t="shared" si="5"/>
        <v>-66</v>
      </c>
      <c r="AY29" s="202">
        <f t="shared" si="4"/>
        <v>-67</v>
      </c>
      <c r="AZ29" s="202">
        <f t="shared" si="4"/>
        <v>-65</v>
      </c>
      <c r="BA29" s="202">
        <f t="shared" si="4"/>
        <v>-61</v>
      </c>
      <c r="BB29" s="202">
        <f t="shared" si="4"/>
        <v>-66</v>
      </c>
      <c r="BC29" s="202">
        <f t="shared" si="4"/>
        <v>-60</v>
      </c>
      <c r="BD29" s="202">
        <f t="shared" si="4"/>
        <v>-58</v>
      </c>
      <c r="BE29" s="202">
        <f t="shared" si="4"/>
        <v>-57</v>
      </c>
      <c r="BF29" s="202">
        <f t="shared" si="4"/>
        <v>-59</v>
      </c>
      <c r="BG29" s="203">
        <f t="shared" si="4"/>
        <v>-65</v>
      </c>
    </row>
    <row r="30" spans="1:59" x14ac:dyDescent="0.25">
      <c r="A30" s="195" t="s">
        <v>251</v>
      </c>
      <c r="B30" s="196">
        <v>-49</v>
      </c>
      <c r="C30" s="183">
        <v>-47</v>
      </c>
      <c r="D30" s="183">
        <v>-46</v>
      </c>
      <c r="E30" s="183">
        <v>-45</v>
      </c>
      <c r="F30" s="183">
        <v>-44</v>
      </c>
      <c r="G30" s="183">
        <v>-43</v>
      </c>
      <c r="H30" s="183">
        <v>-41</v>
      </c>
      <c r="I30" s="183">
        <v>-43</v>
      </c>
      <c r="J30" s="183">
        <v>-43</v>
      </c>
      <c r="K30" s="184">
        <v>-47</v>
      </c>
      <c r="L30" s="217"/>
      <c r="M30" s="195" t="s">
        <v>251</v>
      </c>
      <c r="N30" s="196">
        <v>-56</v>
      </c>
      <c r="O30" s="183">
        <v>-53</v>
      </c>
      <c r="P30" s="183">
        <v>-51</v>
      </c>
      <c r="Q30" s="183">
        <v>-50</v>
      </c>
      <c r="R30" s="183">
        <v>-49</v>
      </c>
      <c r="S30" s="183">
        <v>-47</v>
      </c>
      <c r="T30" s="183">
        <v>-44</v>
      </c>
      <c r="U30" s="183">
        <v>-46</v>
      </c>
      <c r="V30" s="183">
        <v>-46</v>
      </c>
      <c r="W30" s="184">
        <v>-50</v>
      </c>
      <c r="X30" s="217"/>
      <c r="Y30" s="197" t="s">
        <v>251</v>
      </c>
      <c r="Z30" s="230">
        <v>-61</v>
      </c>
      <c r="AA30" s="231">
        <v>-59</v>
      </c>
      <c r="AB30" s="231">
        <v>-56</v>
      </c>
      <c r="AC30" s="231">
        <v>-55</v>
      </c>
      <c r="AD30" s="231">
        <v>-53</v>
      </c>
      <c r="AE30" s="231">
        <v>-52</v>
      </c>
      <c r="AF30" s="231">
        <v>-49</v>
      </c>
      <c r="AG30" s="231">
        <v>-51</v>
      </c>
      <c r="AH30" s="231">
        <v>-51</v>
      </c>
      <c r="AI30" s="232">
        <v>-55</v>
      </c>
      <c r="AJ30" s="217"/>
      <c r="AK30" s="197" t="s">
        <v>251</v>
      </c>
      <c r="AL30" s="198">
        <v>-65</v>
      </c>
      <c r="AM30" s="199">
        <v>-63</v>
      </c>
      <c r="AN30" s="199">
        <v>-61</v>
      </c>
      <c r="AO30" s="199">
        <v>-60</v>
      </c>
      <c r="AP30" s="199">
        <v>-59</v>
      </c>
      <c r="AQ30" s="199">
        <v>-58</v>
      </c>
      <c r="AR30" s="199">
        <v>-55</v>
      </c>
      <c r="AS30" s="199">
        <v>-55</v>
      </c>
      <c r="AT30" s="199">
        <v>-55</v>
      </c>
      <c r="AU30" s="200">
        <v>-59</v>
      </c>
      <c r="AW30" s="197" t="s">
        <v>251</v>
      </c>
      <c r="AX30" s="201">
        <f t="shared" si="5"/>
        <v>-70</v>
      </c>
      <c r="AY30" s="202">
        <f t="shared" si="4"/>
        <v>-68</v>
      </c>
      <c r="AZ30" s="202">
        <f t="shared" si="4"/>
        <v>-66</v>
      </c>
      <c r="BA30" s="202">
        <f t="shared" si="4"/>
        <v>-65</v>
      </c>
      <c r="BB30" s="202">
        <f t="shared" si="4"/>
        <v>-64</v>
      </c>
      <c r="BC30" s="202">
        <f t="shared" si="4"/>
        <v>-63</v>
      </c>
      <c r="BD30" s="202">
        <f t="shared" si="4"/>
        <v>-60</v>
      </c>
      <c r="BE30" s="202">
        <f t="shared" si="4"/>
        <v>-60</v>
      </c>
      <c r="BF30" s="202">
        <f t="shared" si="4"/>
        <v>-60</v>
      </c>
      <c r="BG30" s="203">
        <f t="shared" si="4"/>
        <v>-64</v>
      </c>
    </row>
    <row r="31" spans="1:59" x14ac:dyDescent="0.25">
      <c r="A31" s="195" t="s">
        <v>259</v>
      </c>
      <c r="B31" s="196">
        <v>-50</v>
      </c>
      <c r="C31" s="183">
        <v>-49</v>
      </c>
      <c r="D31" s="183">
        <v>-45</v>
      </c>
      <c r="E31" s="183">
        <v>-44</v>
      </c>
      <c r="F31" s="183">
        <v>-43</v>
      </c>
      <c r="G31" s="183">
        <v>-42</v>
      </c>
      <c r="H31" s="183">
        <v>-40</v>
      </c>
      <c r="I31" s="183">
        <v>-39</v>
      </c>
      <c r="J31" s="183">
        <v>-42</v>
      </c>
      <c r="K31" s="184">
        <v>-45</v>
      </c>
      <c r="L31" s="217"/>
      <c r="M31" s="195" t="s">
        <v>259</v>
      </c>
      <c r="N31" s="196">
        <v>-57</v>
      </c>
      <c r="O31" s="183">
        <v>-55</v>
      </c>
      <c r="P31" s="183">
        <v>-50</v>
      </c>
      <c r="Q31" s="183">
        <v>-49</v>
      </c>
      <c r="R31" s="183">
        <v>-47</v>
      </c>
      <c r="S31" s="183">
        <v>-46</v>
      </c>
      <c r="T31" s="183">
        <v>-43</v>
      </c>
      <c r="U31" s="183">
        <v>-42</v>
      </c>
      <c r="V31" s="183">
        <v>-45</v>
      </c>
      <c r="W31" s="184">
        <v>-48</v>
      </c>
      <c r="X31" s="217"/>
      <c r="Y31" s="197" t="s">
        <v>259</v>
      </c>
      <c r="Z31" s="230">
        <v>-60</v>
      </c>
      <c r="AA31" s="231">
        <v>-59</v>
      </c>
      <c r="AB31" s="231">
        <v>-54</v>
      </c>
      <c r="AC31" s="231">
        <v>-52</v>
      </c>
      <c r="AD31" s="231">
        <v>-51</v>
      </c>
      <c r="AE31" s="231">
        <v>-49</v>
      </c>
      <c r="AF31" s="231">
        <v>-47</v>
      </c>
      <c r="AG31" s="231">
        <v>-46</v>
      </c>
      <c r="AH31" s="231">
        <v>-49</v>
      </c>
      <c r="AI31" s="232">
        <v>-52</v>
      </c>
      <c r="AJ31" s="217"/>
      <c r="AK31" s="197" t="s">
        <v>259</v>
      </c>
      <c r="AL31" s="198">
        <v>-64</v>
      </c>
      <c r="AM31" s="199">
        <v>-62</v>
      </c>
      <c r="AN31" s="199">
        <v>-58</v>
      </c>
      <c r="AO31" s="199">
        <v>-57</v>
      </c>
      <c r="AP31" s="199">
        <v>-56</v>
      </c>
      <c r="AQ31" s="199">
        <v>-54</v>
      </c>
      <c r="AR31" s="199">
        <v>-51</v>
      </c>
      <c r="AS31" s="199">
        <v>-50</v>
      </c>
      <c r="AT31" s="199">
        <v>-53</v>
      </c>
      <c r="AU31" s="200">
        <v>-56</v>
      </c>
      <c r="AW31" s="197" t="s">
        <v>259</v>
      </c>
      <c r="AX31" s="201">
        <f t="shared" si="5"/>
        <v>-69</v>
      </c>
      <c r="AY31" s="202">
        <f t="shared" si="4"/>
        <v>-67</v>
      </c>
      <c r="AZ31" s="202">
        <f t="shared" si="4"/>
        <v>-63</v>
      </c>
      <c r="BA31" s="202">
        <f t="shared" si="4"/>
        <v>-62</v>
      </c>
      <c r="BB31" s="202">
        <f t="shared" si="4"/>
        <v>-61</v>
      </c>
      <c r="BC31" s="202">
        <f t="shared" si="4"/>
        <v>-59</v>
      </c>
      <c r="BD31" s="202">
        <f t="shared" si="4"/>
        <v>-56</v>
      </c>
      <c r="BE31" s="202">
        <f t="shared" si="4"/>
        <v>-55</v>
      </c>
      <c r="BF31" s="202">
        <f t="shared" si="4"/>
        <v>-58</v>
      </c>
      <c r="BG31" s="203">
        <f t="shared" si="4"/>
        <v>-61</v>
      </c>
    </row>
    <row r="32" spans="1:59" ht="15.75" thickBot="1" x14ac:dyDescent="0.3">
      <c r="A32" s="204" t="s">
        <v>266</v>
      </c>
      <c r="B32" s="207">
        <v>-50</v>
      </c>
      <c r="C32" s="205">
        <v>-50</v>
      </c>
      <c r="D32" s="205">
        <v>-49</v>
      </c>
      <c r="E32" s="205">
        <v>-48</v>
      </c>
      <c r="F32" s="205">
        <v>-45</v>
      </c>
      <c r="G32" s="205">
        <v>-42</v>
      </c>
      <c r="H32" s="205">
        <v>-42</v>
      </c>
      <c r="I32" s="205">
        <v>-44</v>
      </c>
      <c r="J32" s="205">
        <v>-42</v>
      </c>
      <c r="K32" s="206">
        <v>-46</v>
      </c>
      <c r="L32" s="217"/>
      <c r="M32" s="204" t="s">
        <v>266</v>
      </c>
      <c r="N32" s="207">
        <v>-57</v>
      </c>
      <c r="O32" s="205">
        <v>-56</v>
      </c>
      <c r="P32" s="205">
        <v>-54</v>
      </c>
      <c r="Q32" s="205">
        <v>-53</v>
      </c>
      <c r="R32" s="205">
        <v>-49</v>
      </c>
      <c r="S32" s="205">
        <v>-46</v>
      </c>
      <c r="T32" s="205">
        <v>-45</v>
      </c>
      <c r="U32" s="205">
        <v>-47</v>
      </c>
      <c r="V32" s="205">
        <v>-45</v>
      </c>
      <c r="W32" s="206">
        <v>-49</v>
      </c>
      <c r="X32" s="217"/>
      <c r="Y32" s="208" t="s">
        <v>266</v>
      </c>
      <c r="Z32" s="233">
        <v>-60</v>
      </c>
      <c r="AA32" s="234">
        <v>-60</v>
      </c>
      <c r="AB32" s="234">
        <v>-58</v>
      </c>
      <c r="AC32" s="234">
        <v>-56</v>
      </c>
      <c r="AD32" s="234">
        <v>-53</v>
      </c>
      <c r="AE32" s="234">
        <v>-49</v>
      </c>
      <c r="AF32" s="234">
        <v>-49</v>
      </c>
      <c r="AG32" s="234">
        <v>-51</v>
      </c>
      <c r="AH32" s="234">
        <v>-49</v>
      </c>
      <c r="AI32" s="235">
        <v>-53</v>
      </c>
      <c r="AJ32" s="217"/>
      <c r="AK32" s="208" t="s">
        <v>266</v>
      </c>
      <c r="AL32" s="209">
        <v>-64</v>
      </c>
      <c r="AM32" s="210">
        <v>-63</v>
      </c>
      <c r="AN32" s="210">
        <v>-62</v>
      </c>
      <c r="AO32" s="210">
        <v>-61</v>
      </c>
      <c r="AP32" s="210">
        <v>-58</v>
      </c>
      <c r="AQ32" s="210">
        <v>-54</v>
      </c>
      <c r="AR32" s="210">
        <v>-53</v>
      </c>
      <c r="AS32" s="210">
        <v>-55</v>
      </c>
      <c r="AT32" s="210">
        <v>-53</v>
      </c>
      <c r="AU32" s="211">
        <v>-57</v>
      </c>
      <c r="AW32" s="208" t="s">
        <v>266</v>
      </c>
      <c r="AX32" s="212">
        <f t="shared" si="5"/>
        <v>-69</v>
      </c>
      <c r="AY32" s="213">
        <f t="shared" si="4"/>
        <v>-68</v>
      </c>
      <c r="AZ32" s="213">
        <f t="shared" si="4"/>
        <v>-67</v>
      </c>
      <c r="BA32" s="213">
        <f t="shared" si="4"/>
        <v>-66</v>
      </c>
      <c r="BB32" s="213">
        <f t="shared" si="4"/>
        <v>-63</v>
      </c>
      <c r="BC32" s="213">
        <f t="shared" si="4"/>
        <v>-59</v>
      </c>
      <c r="BD32" s="213">
        <f t="shared" si="4"/>
        <v>-58</v>
      </c>
      <c r="BE32" s="213">
        <f t="shared" si="4"/>
        <v>-60</v>
      </c>
      <c r="BF32" s="213">
        <f t="shared" si="4"/>
        <v>-58</v>
      </c>
      <c r="BG32" s="214">
        <f t="shared" si="4"/>
        <v>-62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-55</v>
      </c>
      <c r="C37" s="186">
        <v>-51</v>
      </c>
      <c r="D37" s="186">
        <v>-48</v>
      </c>
      <c r="E37" s="186">
        <v>-53</v>
      </c>
      <c r="F37" s="186">
        <v>-59</v>
      </c>
      <c r="G37" s="186">
        <v>-55</v>
      </c>
      <c r="H37" s="186">
        <v>-55</v>
      </c>
      <c r="I37" s="186">
        <v>-55</v>
      </c>
      <c r="J37" s="186">
        <v>-50</v>
      </c>
      <c r="K37" s="187">
        <v>-53</v>
      </c>
      <c r="L37" s="217"/>
      <c r="M37" s="236" t="s">
        <v>187</v>
      </c>
      <c r="N37" s="185">
        <v>-61</v>
      </c>
      <c r="O37" s="186">
        <v>-57</v>
      </c>
      <c r="P37" s="186">
        <v>-53</v>
      </c>
      <c r="Q37" s="186">
        <v>-58</v>
      </c>
      <c r="R37" s="186">
        <v>-64</v>
      </c>
      <c r="S37" s="186">
        <v>-59</v>
      </c>
      <c r="T37" s="186">
        <v>-59</v>
      </c>
      <c r="U37" s="186">
        <v>-59</v>
      </c>
      <c r="V37" s="186">
        <v>-54</v>
      </c>
      <c r="W37" s="187">
        <v>-57</v>
      </c>
      <c r="X37" s="217"/>
      <c r="Y37" s="237" t="s">
        <v>187</v>
      </c>
      <c r="Z37" s="227">
        <v>-69</v>
      </c>
      <c r="AA37" s="228">
        <v>-69</v>
      </c>
      <c r="AB37" s="228">
        <v>-66</v>
      </c>
      <c r="AC37" s="228">
        <v>-69</v>
      </c>
      <c r="AD37" s="228">
        <v>-69</v>
      </c>
      <c r="AE37" s="228">
        <v>-69</v>
      </c>
      <c r="AF37" s="228">
        <v>-69</v>
      </c>
      <c r="AG37" s="228">
        <v>-69</v>
      </c>
      <c r="AH37" s="228">
        <v>-66</v>
      </c>
      <c r="AI37" s="229">
        <v>-69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-51</v>
      </c>
      <c r="C38" s="183">
        <v>-51</v>
      </c>
      <c r="D38" s="183">
        <v>-47</v>
      </c>
      <c r="E38" s="183">
        <v>-54</v>
      </c>
      <c r="F38" s="183">
        <v>-58</v>
      </c>
      <c r="G38" s="183">
        <v>-55</v>
      </c>
      <c r="H38" s="183">
        <v>-54</v>
      </c>
      <c r="I38" s="183">
        <v>-52</v>
      </c>
      <c r="J38" s="183">
        <v>-55</v>
      </c>
      <c r="K38" s="184">
        <v>-54</v>
      </c>
      <c r="L38" s="217"/>
      <c r="M38" s="195" t="s">
        <v>214</v>
      </c>
      <c r="N38" s="196">
        <v>-57</v>
      </c>
      <c r="O38" s="183">
        <v>-57</v>
      </c>
      <c r="P38" s="183">
        <v>-52</v>
      </c>
      <c r="Q38" s="183">
        <v>-59</v>
      </c>
      <c r="R38" s="183">
        <v>-63</v>
      </c>
      <c r="S38" s="183">
        <v>-59</v>
      </c>
      <c r="T38" s="183">
        <v>-58</v>
      </c>
      <c r="U38" s="183">
        <v>-56</v>
      </c>
      <c r="V38" s="183">
        <v>-59</v>
      </c>
      <c r="W38" s="184">
        <v>-58</v>
      </c>
      <c r="X38" s="217"/>
      <c r="Y38" s="197" t="s">
        <v>214</v>
      </c>
      <c r="Z38" s="230">
        <v>-69</v>
      </c>
      <c r="AA38" s="231">
        <v>-69</v>
      </c>
      <c r="AB38" s="231">
        <v>-65</v>
      </c>
      <c r="AC38" s="231">
        <v>-69</v>
      </c>
      <c r="AD38" s="231">
        <v>-69</v>
      </c>
      <c r="AE38" s="231">
        <v>-69</v>
      </c>
      <c r="AF38" s="231">
        <v>-69</v>
      </c>
      <c r="AG38" s="231">
        <v>-68</v>
      </c>
      <c r="AH38" s="231">
        <v>-69</v>
      </c>
      <c r="AI38" s="232">
        <v>-69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-56</v>
      </c>
      <c r="C39" s="183">
        <v>-54</v>
      </c>
      <c r="D39" s="183">
        <v>-52</v>
      </c>
      <c r="E39" s="183">
        <v>-55</v>
      </c>
      <c r="F39" s="183">
        <v>-59</v>
      </c>
      <c r="G39" s="183">
        <v>-54</v>
      </c>
      <c r="H39" s="183">
        <v>-54</v>
      </c>
      <c r="I39" s="183">
        <v>-55</v>
      </c>
      <c r="J39" s="183">
        <v>-54</v>
      </c>
      <c r="K39" s="184">
        <v>-59</v>
      </c>
      <c r="L39" s="217"/>
      <c r="M39" s="195" t="s">
        <v>234</v>
      </c>
      <c r="N39" s="196">
        <v>-62</v>
      </c>
      <c r="O39" s="183">
        <v>-60</v>
      </c>
      <c r="P39" s="183">
        <v>-57</v>
      </c>
      <c r="Q39" s="183">
        <v>-60</v>
      </c>
      <c r="R39" s="183">
        <v>-64</v>
      </c>
      <c r="S39" s="183">
        <v>-58</v>
      </c>
      <c r="T39" s="183">
        <v>-58</v>
      </c>
      <c r="U39" s="183">
        <v>-59</v>
      </c>
      <c r="V39" s="183">
        <v>-58</v>
      </c>
      <c r="W39" s="184">
        <v>-63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-69</v>
      </c>
      <c r="AF39" s="231">
        <v>-69</v>
      </c>
      <c r="AG39" s="231">
        <v>-69</v>
      </c>
      <c r="AH39" s="231">
        <v>-69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-59</v>
      </c>
      <c r="C40" s="183">
        <v>-59</v>
      </c>
      <c r="D40" s="183">
        <v>-58</v>
      </c>
      <c r="E40" s="183">
        <v>-54</v>
      </c>
      <c r="F40" s="183">
        <v>-59</v>
      </c>
      <c r="G40" s="183">
        <v>-54</v>
      </c>
      <c r="H40" s="183">
        <v>-51</v>
      </c>
      <c r="I40" s="183">
        <v>-53</v>
      </c>
      <c r="J40" s="183">
        <v>-55</v>
      </c>
      <c r="K40" s="184">
        <v>-61</v>
      </c>
      <c r="L40" s="217"/>
      <c r="M40" s="195" t="s">
        <v>243</v>
      </c>
      <c r="N40" s="196">
        <v>-63</v>
      </c>
      <c r="O40" s="183">
        <v>-63</v>
      </c>
      <c r="P40" s="183">
        <v>-62</v>
      </c>
      <c r="Q40" s="183">
        <v>-58</v>
      </c>
      <c r="R40" s="183">
        <v>-63</v>
      </c>
      <c r="S40" s="183">
        <v>-57</v>
      </c>
      <c r="T40" s="183">
        <v>-54</v>
      </c>
      <c r="U40" s="183">
        <v>-56</v>
      </c>
      <c r="V40" s="183">
        <v>-58</v>
      </c>
      <c r="W40" s="184">
        <v>-64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-65</v>
      </c>
      <c r="AD40" s="231">
        <v>-69</v>
      </c>
      <c r="AE40" s="231">
        <v>-65</v>
      </c>
      <c r="AF40" s="231">
        <v>-62</v>
      </c>
      <c r="AG40" s="231">
        <v>-64</v>
      </c>
      <c r="AH40" s="231">
        <v>-66</v>
      </c>
      <c r="AI40" s="232">
        <v>-69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-71</v>
      </c>
      <c r="AS40" s="199">
        <v>-71</v>
      </c>
      <c r="AT40" s="199">
        <v>-71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-76</v>
      </c>
      <c r="BE40" s="202">
        <f t="shared" si="6"/>
        <v>-76</v>
      </c>
      <c r="BF40" s="202">
        <f t="shared" si="6"/>
        <v>-76</v>
      </c>
      <c r="BG40" s="203">
        <f t="shared" si="6"/>
        <v>-76</v>
      </c>
    </row>
    <row r="41" spans="1:59" x14ac:dyDescent="0.25">
      <c r="A41" s="195" t="s">
        <v>251</v>
      </c>
      <c r="B41" s="196">
        <v>-63</v>
      </c>
      <c r="C41" s="183">
        <v>-60</v>
      </c>
      <c r="D41" s="183">
        <v>-59</v>
      </c>
      <c r="E41" s="183">
        <v>-58</v>
      </c>
      <c r="F41" s="183">
        <v>-57</v>
      </c>
      <c r="G41" s="183">
        <v>-57</v>
      </c>
      <c r="H41" s="183">
        <v>-53</v>
      </c>
      <c r="I41" s="183">
        <v>-56</v>
      </c>
      <c r="J41" s="183">
        <v>-56</v>
      </c>
      <c r="K41" s="184">
        <v>-60</v>
      </c>
      <c r="L41" s="217"/>
      <c r="M41" s="195" t="s">
        <v>251</v>
      </c>
      <c r="N41" s="196">
        <v>-67</v>
      </c>
      <c r="O41" s="183">
        <v>-64</v>
      </c>
      <c r="P41" s="183">
        <v>-63</v>
      </c>
      <c r="Q41" s="183">
        <v>-62</v>
      </c>
      <c r="R41" s="183">
        <v>-61</v>
      </c>
      <c r="S41" s="183">
        <v>-60</v>
      </c>
      <c r="T41" s="183">
        <v>-56</v>
      </c>
      <c r="U41" s="183">
        <v>-59</v>
      </c>
      <c r="V41" s="183">
        <v>-59</v>
      </c>
      <c r="W41" s="184">
        <v>-63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-69</v>
      </c>
      <c r="AD41" s="231">
        <v>-68</v>
      </c>
      <c r="AE41" s="231">
        <v>-68</v>
      </c>
      <c r="AF41" s="231">
        <v>-64</v>
      </c>
      <c r="AG41" s="231">
        <v>-67</v>
      </c>
      <c r="AH41" s="231">
        <v>-67</v>
      </c>
      <c r="AI41" s="232">
        <v>-69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-71</v>
      </c>
      <c r="AT41" s="199">
        <v>-71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-76</v>
      </c>
      <c r="BF41" s="202">
        <f t="shared" si="6"/>
        <v>-76</v>
      </c>
      <c r="BG41" s="203">
        <f t="shared" si="6"/>
        <v>-76</v>
      </c>
    </row>
    <row r="42" spans="1:59" x14ac:dyDescent="0.25">
      <c r="A42" s="195" t="s">
        <v>259</v>
      </c>
      <c r="B42" s="196">
        <v>-59</v>
      </c>
      <c r="C42" s="183">
        <v>-58</v>
      </c>
      <c r="D42" s="183">
        <v>-54</v>
      </c>
      <c r="E42" s="183">
        <v>-53</v>
      </c>
      <c r="F42" s="183">
        <v>-52</v>
      </c>
      <c r="G42" s="183">
        <v>-52</v>
      </c>
      <c r="H42" s="183">
        <v>-50</v>
      </c>
      <c r="I42" s="183">
        <v>-49</v>
      </c>
      <c r="J42" s="183">
        <v>-52</v>
      </c>
      <c r="K42" s="184">
        <v>-55</v>
      </c>
      <c r="L42" s="217"/>
      <c r="M42" s="195" t="s">
        <v>259</v>
      </c>
      <c r="N42" s="196">
        <v>-63</v>
      </c>
      <c r="O42" s="183">
        <v>-62</v>
      </c>
      <c r="P42" s="183">
        <v>-58</v>
      </c>
      <c r="Q42" s="183">
        <v>-57</v>
      </c>
      <c r="R42" s="183">
        <v>-56</v>
      </c>
      <c r="S42" s="183">
        <v>-55</v>
      </c>
      <c r="T42" s="183">
        <v>-53</v>
      </c>
      <c r="U42" s="183">
        <v>-52</v>
      </c>
      <c r="V42" s="183">
        <v>-55</v>
      </c>
      <c r="W42" s="184">
        <v>-58</v>
      </c>
      <c r="X42" s="217"/>
      <c r="Y42" s="197" t="s">
        <v>259</v>
      </c>
      <c r="Z42" s="230">
        <v>-69</v>
      </c>
      <c r="AA42" s="231">
        <v>-69</v>
      </c>
      <c r="AB42" s="231">
        <v>-66</v>
      </c>
      <c r="AC42" s="231">
        <v>-64</v>
      </c>
      <c r="AD42" s="231">
        <v>-63</v>
      </c>
      <c r="AE42" s="231">
        <v>-63</v>
      </c>
      <c r="AF42" s="231">
        <v>-61</v>
      </c>
      <c r="AG42" s="231">
        <v>-59</v>
      </c>
      <c r="AH42" s="231">
        <v>-62</v>
      </c>
      <c r="AI42" s="232">
        <v>-65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-70</v>
      </c>
      <c r="AS42" s="199">
        <v>-69</v>
      </c>
      <c r="AT42" s="199">
        <v>-71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-75</v>
      </c>
      <c r="BE42" s="202">
        <f t="shared" si="6"/>
        <v>-74</v>
      </c>
      <c r="BF42" s="202">
        <f t="shared" si="6"/>
        <v>-76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-59</v>
      </c>
      <c r="C43" s="205">
        <v>-59</v>
      </c>
      <c r="D43" s="205">
        <v>-58</v>
      </c>
      <c r="E43" s="205">
        <v>-57</v>
      </c>
      <c r="F43" s="205">
        <v>-54</v>
      </c>
      <c r="G43" s="205">
        <v>-52</v>
      </c>
      <c r="H43" s="205">
        <v>-52</v>
      </c>
      <c r="I43" s="205">
        <v>-54</v>
      </c>
      <c r="J43" s="205">
        <v>-52</v>
      </c>
      <c r="K43" s="206">
        <v>-56</v>
      </c>
      <c r="L43" s="217"/>
      <c r="M43" s="204" t="s">
        <v>266</v>
      </c>
      <c r="N43" s="207">
        <v>-63</v>
      </c>
      <c r="O43" s="205">
        <v>-63</v>
      </c>
      <c r="P43" s="205">
        <v>-62</v>
      </c>
      <c r="Q43" s="205">
        <v>-61</v>
      </c>
      <c r="R43" s="205">
        <v>-58</v>
      </c>
      <c r="S43" s="205">
        <v>-55</v>
      </c>
      <c r="T43" s="205">
        <v>-55</v>
      </c>
      <c r="U43" s="205">
        <v>-57</v>
      </c>
      <c r="V43" s="205">
        <v>-55</v>
      </c>
      <c r="W43" s="206">
        <v>-59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-68</v>
      </c>
      <c r="AD43" s="234">
        <v>-65</v>
      </c>
      <c r="AE43" s="234">
        <v>-63</v>
      </c>
      <c r="AF43" s="234">
        <v>-63</v>
      </c>
      <c r="AG43" s="234">
        <v>-64</v>
      </c>
      <c r="AH43" s="234">
        <v>-62</v>
      </c>
      <c r="AI43" s="235">
        <v>-66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-71</v>
      </c>
      <c r="AS43" s="210">
        <v>-71</v>
      </c>
      <c r="AT43" s="210">
        <v>-71</v>
      </c>
      <c r="AU43" s="211">
        <v>-71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-76</v>
      </c>
      <c r="BE43" s="213">
        <f t="shared" si="6"/>
        <v>-76</v>
      </c>
      <c r="BF43" s="213">
        <f t="shared" si="6"/>
        <v>-76</v>
      </c>
      <c r="BG43" s="214">
        <f t="shared" si="6"/>
        <v>-76</v>
      </c>
    </row>
  </sheetData>
  <sheetProtection algorithmName="SHA-512" hashValue="B5I8REDI9xdYf3L43gcpGOdWtMs27BcwFP2xxyrHyRZynsgAKSaHk0/Q/AlKx1aHOYUk8WW7IIGMBjSCTkXaWQ==" saltValue="aaUkyWLx7w5q3TpJkNzjW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800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-24</v>
      </c>
      <c r="C4" s="183">
        <v>-20</v>
      </c>
      <c r="D4" s="183">
        <v>-18</v>
      </c>
      <c r="E4" s="183">
        <v>-23</v>
      </c>
      <c r="F4" s="183">
        <v>-30</v>
      </c>
      <c r="G4" s="183">
        <v>-29</v>
      </c>
      <c r="H4" s="183">
        <v>-28</v>
      </c>
      <c r="I4" s="183">
        <v>-26</v>
      </c>
      <c r="J4" s="183">
        <v>-27</v>
      </c>
      <c r="K4" s="184">
        <v>-28</v>
      </c>
      <c r="L4" s="217"/>
      <c r="M4" s="182" t="s">
        <v>187</v>
      </c>
      <c r="N4" s="185">
        <v>-31</v>
      </c>
      <c r="O4" s="186">
        <v>-26</v>
      </c>
      <c r="P4" s="186">
        <v>-24</v>
      </c>
      <c r="Q4" s="186">
        <v>-28</v>
      </c>
      <c r="R4" s="186">
        <v>-35</v>
      </c>
      <c r="S4" s="186">
        <v>-32</v>
      </c>
      <c r="T4" s="186">
        <v>-31</v>
      </c>
      <c r="U4" s="186">
        <v>-28</v>
      </c>
      <c r="V4" s="186">
        <v>-29</v>
      </c>
      <c r="W4" s="187">
        <v>-30</v>
      </c>
      <c r="X4" s="217"/>
      <c r="Y4" s="188" t="s">
        <v>187</v>
      </c>
      <c r="Z4" s="189">
        <v>-36</v>
      </c>
      <c r="AA4" s="190">
        <v>-30</v>
      </c>
      <c r="AB4" s="190">
        <v>-28</v>
      </c>
      <c r="AC4" s="190">
        <v>-33</v>
      </c>
      <c r="AD4" s="190">
        <v>-39</v>
      </c>
      <c r="AE4" s="190">
        <v>-36</v>
      </c>
      <c r="AF4" s="190">
        <v>-35</v>
      </c>
      <c r="AG4" s="190">
        <v>-33</v>
      </c>
      <c r="AH4" s="190">
        <v>-34</v>
      </c>
      <c r="AI4" s="191">
        <v>-35</v>
      </c>
      <c r="AJ4" s="217"/>
      <c r="AK4" s="188" t="s">
        <v>187</v>
      </c>
      <c r="AL4" s="189">
        <v>-45</v>
      </c>
      <c r="AM4" s="190">
        <v>-41</v>
      </c>
      <c r="AN4" s="190">
        <v>-39</v>
      </c>
      <c r="AO4" s="190">
        <v>-43</v>
      </c>
      <c r="AP4" s="190">
        <v>-48</v>
      </c>
      <c r="AQ4" s="190">
        <v>-46</v>
      </c>
      <c r="AR4" s="190">
        <v>-44</v>
      </c>
      <c r="AS4" s="190">
        <v>-42</v>
      </c>
      <c r="AT4" s="190">
        <v>-43</v>
      </c>
      <c r="AU4" s="191">
        <v>-44</v>
      </c>
      <c r="AW4" s="188" t="s">
        <v>187</v>
      </c>
      <c r="AX4" s="192">
        <f>AL4-5</f>
        <v>-50</v>
      </c>
      <c r="AY4" s="193">
        <f t="shared" ref="AY4:BG10" si="0">AM4-5</f>
        <v>-46</v>
      </c>
      <c r="AZ4" s="193">
        <f t="shared" si="0"/>
        <v>-44</v>
      </c>
      <c r="BA4" s="193">
        <f t="shared" si="0"/>
        <v>-48</v>
      </c>
      <c r="BB4" s="193">
        <f t="shared" si="0"/>
        <v>-53</v>
      </c>
      <c r="BC4" s="193">
        <f t="shared" si="0"/>
        <v>-51</v>
      </c>
      <c r="BD4" s="193">
        <f t="shared" si="0"/>
        <v>-49</v>
      </c>
      <c r="BE4" s="193">
        <f t="shared" si="0"/>
        <v>-47</v>
      </c>
      <c r="BF4" s="193">
        <f t="shared" si="0"/>
        <v>-48</v>
      </c>
      <c r="BG4" s="194">
        <f t="shared" si="0"/>
        <v>-49</v>
      </c>
    </row>
    <row r="5" spans="1:59" ht="14.45" x14ac:dyDescent="0.3">
      <c r="A5" s="195" t="s">
        <v>214</v>
      </c>
      <c r="B5" s="183">
        <v>-21</v>
      </c>
      <c r="C5" s="183">
        <v>-18</v>
      </c>
      <c r="D5" s="183">
        <v>-16</v>
      </c>
      <c r="E5" s="183">
        <v>-23</v>
      </c>
      <c r="F5" s="183">
        <v>-30</v>
      </c>
      <c r="G5" s="183">
        <v>-29</v>
      </c>
      <c r="H5" s="183">
        <v>-26</v>
      </c>
      <c r="I5" s="183">
        <v>-27</v>
      </c>
      <c r="J5" s="183">
        <v>-24</v>
      </c>
      <c r="K5" s="184">
        <v>-27</v>
      </c>
      <c r="L5" s="217"/>
      <c r="M5" s="195" t="s">
        <v>214</v>
      </c>
      <c r="N5" s="196">
        <v>-28</v>
      </c>
      <c r="O5" s="183">
        <v>-24</v>
      </c>
      <c r="P5" s="183">
        <v>-22</v>
      </c>
      <c r="Q5" s="183">
        <v>-28</v>
      </c>
      <c r="R5" s="183">
        <v>-35</v>
      </c>
      <c r="S5" s="183">
        <v>-32</v>
      </c>
      <c r="T5" s="183">
        <v>-29</v>
      </c>
      <c r="U5" s="183">
        <v>-29</v>
      </c>
      <c r="V5" s="183">
        <v>-26</v>
      </c>
      <c r="W5" s="184">
        <v>-29</v>
      </c>
      <c r="X5" s="217"/>
      <c r="Y5" s="197" t="s">
        <v>214</v>
      </c>
      <c r="Z5" s="198">
        <v>-33</v>
      </c>
      <c r="AA5" s="199">
        <v>-28</v>
      </c>
      <c r="AB5" s="199">
        <v>-26</v>
      </c>
      <c r="AC5" s="199">
        <v>-33</v>
      </c>
      <c r="AD5" s="199">
        <v>-39</v>
      </c>
      <c r="AE5" s="199">
        <v>-36</v>
      </c>
      <c r="AF5" s="199">
        <v>-33</v>
      </c>
      <c r="AG5" s="199">
        <v>-34</v>
      </c>
      <c r="AH5" s="199">
        <v>-31</v>
      </c>
      <c r="AI5" s="200">
        <v>-34</v>
      </c>
      <c r="AJ5" s="217"/>
      <c r="AK5" s="197" t="s">
        <v>214</v>
      </c>
      <c r="AL5" s="198">
        <v>-42</v>
      </c>
      <c r="AM5" s="199">
        <v>-39</v>
      </c>
      <c r="AN5" s="199">
        <v>-37</v>
      </c>
      <c r="AO5" s="199">
        <v>-43</v>
      </c>
      <c r="AP5" s="199">
        <v>-48</v>
      </c>
      <c r="AQ5" s="199">
        <v>-46</v>
      </c>
      <c r="AR5" s="199">
        <v>-42</v>
      </c>
      <c r="AS5" s="199">
        <v>-43</v>
      </c>
      <c r="AT5" s="199">
        <v>-40</v>
      </c>
      <c r="AU5" s="200">
        <v>-43</v>
      </c>
      <c r="AW5" s="197" t="s">
        <v>214</v>
      </c>
      <c r="AX5" s="201">
        <f t="shared" ref="AX5:AX10" si="1">AL5-5</f>
        <v>-47</v>
      </c>
      <c r="AY5" s="202">
        <f t="shared" si="0"/>
        <v>-44</v>
      </c>
      <c r="AZ5" s="202">
        <f t="shared" si="0"/>
        <v>-42</v>
      </c>
      <c r="BA5" s="202">
        <f t="shared" si="0"/>
        <v>-48</v>
      </c>
      <c r="BB5" s="202">
        <f t="shared" si="0"/>
        <v>-53</v>
      </c>
      <c r="BC5" s="202">
        <f t="shared" si="0"/>
        <v>-51</v>
      </c>
      <c r="BD5" s="202">
        <f t="shared" si="0"/>
        <v>-47</v>
      </c>
      <c r="BE5" s="202">
        <f t="shared" si="0"/>
        <v>-48</v>
      </c>
      <c r="BF5" s="202">
        <f t="shared" si="0"/>
        <v>-45</v>
      </c>
      <c r="BG5" s="203">
        <f t="shared" si="0"/>
        <v>-48</v>
      </c>
    </row>
    <row r="6" spans="1:59" ht="14.45" x14ac:dyDescent="0.3">
      <c r="A6" s="195" t="s">
        <v>234</v>
      </c>
      <c r="B6" s="183">
        <v>-25</v>
      </c>
      <c r="C6" s="183">
        <v>-25</v>
      </c>
      <c r="D6" s="183">
        <v>-23</v>
      </c>
      <c r="E6" s="183">
        <v>-29</v>
      </c>
      <c r="F6" s="183">
        <v>-32</v>
      </c>
      <c r="G6" s="183">
        <v>-28</v>
      </c>
      <c r="H6" s="183">
        <v>-27</v>
      </c>
      <c r="I6" s="183">
        <v>-28</v>
      </c>
      <c r="J6" s="183">
        <v>-24</v>
      </c>
      <c r="K6" s="184">
        <v>-33</v>
      </c>
      <c r="L6" s="217"/>
      <c r="M6" s="195" t="s">
        <v>234</v>
      </c>
      <c r="N6" s="196">
        <v>-32</v>
      </c>
      <c r="O6" s="183">
        <v>-31</v>
      </c>
      <c r="P6" s="183">
        <v>-29</v>
      </c>
      <c r="Q6" s="183">
        <v>-34</v>
      </c>
      <c r="R6" s="183">
        <v>-37</v>
      </c>
      <c r="S6" s="183">
        <v>-31</v>
      </c>
      <c r="T6" s="183">
        <v>-30</v>
      </c>
      <c r="U6" s="183">
        <v>-30</v>
      </c>
      <c r="V6" s="183">
        <v>-26</v>
      </c>
      <c r="W6" s="184">
        <v>-35</v>
      </c>
      <c r="X6" s="217"/>
      <c r="Y6" s="197" t="s">
        <v>234</v>
      </c>
      <c r="Z6" s="198">
        <v>-37</v>
      </c>
      <c r="AA6" s="199">
        <v>-35</v>
      </c>
      <c r="AB6" s="199">
        <v>-33</v>
      </c>
      <c r="AC6" s="199">
        <v>-39</v>
      </c>
      <c r="AD6" s="199">
        <v>-41</v>
      </c>
      <c r="AE6" s="199">
        <v>-35</v>
      </c>
      <c r="AF6" s="199">
        <v>-34</v>
      </c>
      <c r="AG6" s="199">
        <v>-35</v>
      </c>
      <c r="AH6" s="199">
        <v>-31</v>
      </c>
      <c r="AI6" s="200">
        <v>-40</v>
      </c>
      <c r="AJ6" s="217"/>
      <c r="AK6" s="197" t="s">
        <v>234</v>
      </c>
      <c r="AL6" s="198">
        <v>-46</v>
      </c>
      <c r="AM6" s="199">
        <v>-46</v>
      </c>
      <c r="AN6" s="199">
        <v>-44</v>
      </c>
      <c r="AO6" s="199">
        <v>-49</v>
      </c>
      <c r="AP6" s="199">
        <v>-50</v>
      </c>
      <c r="AQ6" s="199">
        <v>-45</v>
      </c>
      <c r="AR6" s="199">
        <v>-43</v>
      </c>
      <c r="AS6" s="199">
        <v>-44</v>
      </c>
      <c r="AT6" s="199">
        <v>-40</v>
      </c>
      <c r="AU6" s="200">
        <v>-49</v>
      </c>
      <c r="AW6" s="197" t="s">
        <v>234</v>
      </c>
      <c r="AX6" s="201">
        <f t="shared" si="1"/>
        <v>-51</v>
      </c>
      <c r="AY6" s="202">
        <f t="shared" si="0"/>
        <v>-51</v>
      </c>
      <c r="AZ6" s="202">
        <f t="shared" si="0"/>
        <v>-49</v>
      </c>
      <c r="BA6" s="202">
        <f t="shared" si="0"/>
        <v>-54</v>
      </c>
      <c r="BB6" s="202">
        <f t="shared" si="0"/>
        <v>-55</v>
      </c>
      <c r="BC6" s="202">
        <f t="shared" si="0"/>
        <v>-50</v>
      </c>
      <c r="BD6" s="202">
        <f t="shared" si="0"/>
        <v>-48</v>
      </c>
      <c r="BE6" s="202">
        <f t="shared" si="0"/>
        <v>-49</v>
      </c>
      <c r="BF6" s="202">
        <f t="shared" si="0"/>
        <v>-45</v>
      </c>
      <c r="BG6" s="203">
        <f t="shared" si="0"/>
        <v>-54</v>
      </c>
    </row>
    <row r="7" spans="1:59" ht="14.45" x14ac:dyDescent="0.3">
      <c r="A7" s="195" t="s">
        <v>243</v>
      </c>
      <c r="B7" s="183">
        <v>-27</v>
      </c>
      <c r="C7" s="183">
        <v>-27</v>
      </c>
      <c r="D7" s="183">
        <v>-28</v>
      </c>
      <c r="E7" s="183">
        <v>-27</v>
      </c>
      <c r="F7" s="183">
        <v>-30</v>
      </c>
      <c r="G7" s="183">
        <v>-26</v>
      </c>
      <c r="H7" s="183">
        <v>-25</v>
      </c>
      <c r="I7" s="183">
        <v>-28</v>
      </c>
      <c r="J7" s="183">
        <v>-27</v>
      </c>
      <c r="K7" s="184">
        <v>-32</v>
      </c>
      <c r="L7" s="217"/>
      <c r="M7" s="195" t="s">
        <v>243</v>
      </c>
      <c r="N7" s="196">
        <v>-34</v>
      </c>
      <c r="O7" s="183">
        <v>-33</v>
      </c>
      <c r="P7" s="183">
        <v>-34</v>
      </c>
      <c r="Q7" s="183">
        <v>-31</v>
      </c>
      <c r="R7" s="183">
        <v>-34</v>
      </c>
      <c r="S7" s="183">
        <v>-29</v>
      </c>
      <c r="T7" s="183">
        <v>-28</v>
      </c>
      <c r="U7" s="183">
        <v>-31</v>
      </c>
      <c r="V7" s="183">
        <v>-30</v>
      </c>
      <c r="W7" s="184">
        <v>-35</v>
      </c>
      <c r="X7" s="217"/>
      <c r="Y7" s="197" t="s">
        <v>243</v>
      </c>
      <c r="Z7" s="198">
        <v>-38</v>
      </c>
      <c r="AA7" s="199">
        <v>-37</v>
      </c>
      <c r="AB7" s="199">
        <v>-38</v>
      </c>
      <c r="AC7" s="199">
        <v>-36</v>
      </c>
      <c r="AD7" s="199">
        <v>-39</v>
      </c>
      <c r="AE7" s="199">
        <v>-33</v>
      </c>
      <c r="AF7" s="199">
        <v>-32</v>
      </c>
      <c r="AG7" s="199">
        <v>-35</v>
      </c>
      <c r="AH7" s="199">
        <v>-34</v>
      </c>
      <c r="AI7" s="200">
        <v>-39</v>
      </c>
      <c r="AJ7" s="217"/>
      <c r="AK7" s="197" t="s">
        <v>243</v>
      </c>
      <c r="AL7" s="198">
        <v>-43</v>
      </c>
      <c r="AM7" s="199">
        <v>-42</v>
      </c>
      <c r="AN7" s="199">
        <v>-43</v>
      </c>
      <c r="AO7" s="199">
        <v>-41</v>
      </c>
      <c r="AP7" s="199">
        <v>-44</v>
      </c>
      <c r="AQ7" s="199">
        <v>-40</v>
      </c>
      <c r="AR7" s="199">
        <v>-37</v>
      </c>
      <c r="AS7" s="199">
        <v>-40</v>
      </c>
      <c r="AT7" s="199">
        <v>-39</v>
      </c>
      <c r="AU7" s="200">
        <v>-44</v>
      </c>
      <c r="AW7" s="197" t="s">
        <v>243</v>
      </c>
      <c r="AX7" s="201">
        <f t="shared" si="1"/>
        <v>-48</v>
      </c>
      <c r="AY7" s="202">
        <f t="shared" si="0"/>
        <v>-47</v>
      </c>
      <c r="AZ7" s="202">
        <f t="shared" si="0"/>
        <v>-48</v>
      </c>
      <c r="BA7" s="202">
        <f t="shared" si="0"/>
        <v>-46</v>
      </c>
      <c r="BB7" s="202">
        <f t="shared" si="0"/>
        <v>-49</v>
      </c>
      <c r="BC7" s="202">
        <f t="shared" si="0"/>
        <v>-45</v>
      </c>
      <c r="BD7" s="202">
        <f t="shared" si="0"/>
        <v>-42</v>
      </c>
      <c r="BE7" s="202">
        <f t="shared" si="0"/>
        <v>-45</v>
      </c>
      <c r="BF7" s="202">
        <f t="shared" si="0"/>
        <v>-44</v>
      </c>
      <c r="BG7" s="203">
        <f t="shared" si="0"/>
        <v>-49</v>
      </c>
    </row>
    <row r="8" spans="1:59" ht="14.45" x14ac:dyDescent="0.3">
      <c r="A8" s="195" t="s">
        <v>251</v>
      </c>
      <c r="B8" s="183">
        <v>-32</v>
      </c>
      <c r="C8" s="183">
        <v>-34</v>
      </c>
      <c r="D8" s="183">
        <v>-32</v>
      </c>
      <c r="E8" s="183">
        <v>-30</v>
      </c>
      <c r="F8" s="183">
        <v>-28</v>
      </c>
      <c r="G8" s="183">
        <v>-25</v>
      </c>
      <c r="H8" s="183">
        <v>-25</v>
      </c>
      <c r="I8" s="183">
        <v>-28</v>
      </c>
      <c r="J8" s="183">
        <v>-25</v>
      </c>
      <c r="K8" s="184">
        <v>-34</v>
      </c>
      <c r="L8" s="217"/>
      <c r="M8" s="195" t="s">
        <v>251</v>
      </c>
      <c r="N8" s="196">
        <v>-39</v>
      </c>
      <c r="O8" s="183">
        <v>-40</v>
      </c>
      <c r="P8" s="183">
        <v>-38</v>
      </c>
      <c r="Q8" s="183">
        <v>-34</v>
      </c>
      <c r="R8" s="183">
        <v>-32</v>
      </c>
      <c r="S8" s="183">
        <v>-28</v>
      </c>
      <c r="T8" s="183">
        <v>-28</v>
      </c>
      <c r="U8" s="183">
        <v>-31</v>
      </c>
      <c r="V8" s="183">
        <v>-28</v>
      </c>
      <c r="W8" s="184">
        <v>-37</v>
      </c>
      <c r="X8" s="217"/>
      <c r="Y8" s="197" t="s">
        <v>251</v>
      </c>
      <c r="Z8" s="198">
        <v>-43</v>
      </c>
      <c r="AA8" s="199">
        <v>-44</v>
      </c>
      <c r="AB8" s="199">
        <v>-42</v>
      </c>
      <c r="AC8" s="199">
        <v>-39</v>
      </c>
      <c r="AD8" s="199">
        <v>-37</v>
      </c>
      <c r="AE8" s="199">
        <v>-32</v>
      </c>
      <c r="AF8" s="199">
        <v>-32</v>
      </c>
      <c r="AG8" s="199">
        <v>-35</v>
      </c>
      <c r="AH8" s="199">
        <v>-32</v>
      </c>
      <c r="AI8" s="200">
        <v>-41</v>
      </c>
      <c r="AJ8" s="217"/>
      <c r="AK8" s="197" t="s">
        <v>251</v>
      </c>
      <c r="AL8" s="198">
        <v>-48</v>
      </c>
      <c r="AM8" s="199">
        <v>-49</v>
      </c>
      <c r="AN8" s="199">
        <v>-47</v>
      </c>
      <c r="AO8" s="199">
        <v>-44</v>
      </c>
      <c r="AP8" s="199">
        <v>-42</v>
      </c>
      <c r="AQ8" s="199">
        <v>-39</v>
      </c>
      <c r="AR8" s="199">
        <v>-37</v>
      </c>
      <c r="AS8" s="199">
        <v>-40</v>
      </c>
      <c r="AT8" s="199">
        <v>-37</v>
      </c>
      <c r="AU8" s="200">
        <v>-46</v>
      </c>
      <c r="AW8" s="197" t="s">
        <v>251</v>
      </c>
      <c r="AX8" s="201">
        <f t="shared" si="1"/>
        <v>-53</v>
      </c>
      <c r="AY8" s="202">
        <f t="shared" si="0"/>
        <v>-54</v>
      </c>
      <c r="AZ8" s="202">
        <f t="shared" si="0"/>
        <v>-52</v>
      </c>
      <c r="BA8" s="202">
        <f t="shared" si="0"/>
        <v>-49</v>
      </c>
      <c r="BB8" s="202">
        <f t="shared" si="0"/>
        <v>-47</v>
      </c>
      <c r="BC8" s="202">
        <f t="shared" si="0"/>
        <v>-44</v>
      </c>
      <c r="BD8" s="202">
        <f t="shared" si="0"/>
        <v>-42</v>
      </c>
      <c r="BE8" s="202">
        <f t="shared" si="0"/>
        <v>-45</v>
      </c>
      <c r="BF8" s="202">
        <f t="shared" si="0"/>
        <v>-42</v>
      </c>
      <c r="BG8" s="203">
        <f t="shared" si="0"/>
        <v>-51</v>
      </c>
    </row>
    <row r="9" spans="1:59" ht="14.45" x14ac:dyDescent="0.3">
      <c r="A9" s="195" t="s">
        <v>259</v>
      </c>
      <c r="B9" s="183">
        <v>-32</v>
      </c>
      <c r="C9" s="183">
        <v>-30</v>
      </c>
      <c r="D9" s="183">
        <v>-30</v>
      </c>
      <c r="E9" s="183">
        <v>-27</v>
      </c>
      <c r="F9" s="183">
        <v>-27</v>
      </c>
      <c r="G9" s="183">
        <v>-24</v>
      </c>
      <c r="H9" s="183">
        <v>-23</v>
      </c>
      <c r="I9" s="183">
        <v>-29</v>
      </c>
      <c r="J9" s="183">
        <v>-26</v>
      </c>
      <c r="K9" s="184">
        <v>-34</v>
      </c>
      <c r="L9" s="217"/>
      <c r="M9" s="195" t="s">
        <v>259</v>
      </c>
      <c r="N9" s="196">
        <v>-39</v>
      </c>
      <c r="O9" s="183">
        <v>-36</v>
      </c>
      <c r="P9" s="183">
        <v>-36</v>
      </c>
      <c r="Q9" s="183">
        <v>-31</v>
      </c>
      <c r="R9" s="183">
        <v>-31</v>
      </c>
      <c r="S9" s="183">
        <v>-27</v>
      </c>
      <c r="T9" s="183">
        <v>-26</v>
      </c>
      <c r="U9" s="183">
        <v>-32</v>
      </c>
      <c r="V9" s="183">
        <v>-29</v>
      </c>
      <c r="W9" s="184">
        <v>-37</v>
      </c>
      <c r="X9" s="217"/>
      <c r="Y9" s="197" t="s">
        <v>259</v>
      </c>
      <c r="Z9" s="198">
        <v>-42</v>
      </c>
      <c r="AA9" s="199">
        <v>-40</v>
      </c>
      <c r="AB9" s="199">
        <v>-40</v>
      </c>
      <c r="AC9" s="199">
        <v>-36</v>
      </c>
      <c r="AD9" s="199">
        <v>-35</v>
      </c>
      <c r="AE9" s="199">
        <v>-32</v>
      </c>
      <c r="AF9" s="199">
        <v>-31</v>
      </c>
      <c r="AG9" s="199">
        <v>-37</v>
      </c>
      <c r="AH9" s="199">
        <v>-34</v>
      </c>
      <c r="AI9" s="200">
        <v>-42</v>
      </c>
      <c r="AJ9" s="217"/>
      <c r="AK9" s="197" t="s">
        <v>259</v>
      </c>
      <c r="AL9" s="198">
        <v>-47</v>
      </c>
      <c r="AM9" s="199">
        <v>-45</v>
      </c>
      <c r="AN9" s="199">
        <v>-45</v>
      </c>
      <c r="AO9" s="199">
        <v>-40</v>
      </c>
      <c r="AP9" s="199">
        <v>-40</v>
      </c>
      <c r="AQ9" s="199">
        <v>-36</v>
      </c>
      <c r="AR9" s="199">
        <v>-34</v>
      </c>
      <c r="AS9" s="199">
        <v>-40</v>
      </c>
      <c r="AT9" s="199">
        <v>-37</v>
      </c>
      <c r="AU9" s="200">
        <v>-45</v>
      </c>
      <c r="AW9" s="197" t="s">
        <v>259</v>
      </c>
      <c r="AX9" s="201">
        <f t="shared" si="1"/>
        <v>-52</v>
      </c>
      <c r="AY9" s="202">
        <f t="shared" si="0"/>
        <v>-50</v>
      </c>
      <c r="AZ9" s="202">
        <f t="shared" si="0"/>
        <v>-50</v>
      </c>
      <c r="BA9" s="202">
        <f t="shared" si="0"/>
        <v>-45</v>
      </c>
      <c r="BB9" s="202">
        <f t="shared" si="0"/>
        <v>-45</v>
      </c>
      <c r="BC9" s="202">
        <f t="shared" si="0"/>
        <v>-41</v>
      </c>
      <c r="BD9" s="202">
        <f t="shared" si="0"/>
        <v>-39</v>
      </c>
      <c r="BE9" s="202">
        <f t="shared" si="0"/>
        <v>-45</v>
      </c>
      <c r="BF9" s="202">
        <f t="shared" si="0"/>
        <v>-42</v>
      </c>
      <c r="BG9" s="203">
        <f t="shared" si="0"/>
        <v>-50</v>
      </c>
    </row>
    <row r="10" spans="1:59" thickBot="1" x14ac:dyDescent="0.35">
      <c r="A10" s="204" t="s">
        <v>266</v>
      </c>
      <c r="B10" s="205">
        <v>-35</v>
      </c>
      <c r="C10" s="205">
        <v>-32</v>
      </c>
      <c r="D10" s="205">
        <v>-34</v>
      </c>
      <c r="E10" s="205">
        <v>-31</v>
      </c>
      <c r="F10" s="205">
        <v>-27</v>
      </c>
      <c r="G10" s="205">
        <v>-28</v>
      </c>
      <c r="H10" s="205">
        <v>-23</v>
      </c>
      <c r="I10" s="205">
        <v>-30</v>
      </c>
      <c r="J10" s="205">
        <v>-29</v>
      </c>
      <c r="K10" s="206">
        <v>-30</v>
      </c>
      <c r="L10" s="217"/>
      <c r="M10" s="204" t="s">
        <v>266</v>
      </c>
      <c r="N10" s="207">
        <v>-42</v>
      </c>
      <c r="O10" s="205">
        <v>-38</v>
      </c>
      <c r="P10" s="205">
        <v>-40</v>
      </c>
      <c r="Q10" s="205">
        <v>-35</v>
      </c>
      <c r="R10" s="205">
        <v>-31</v>
      </c>
      <c r="S10" s="205">
        <v>-31</v>
      </c>
      <c r="T10" s="205">
        <v>-26</v>
      </c>
      <c r="U10" s="205">
        <v>-33</v>
      </c>
      <c r="V10" s="205">
        <v>-32</v>
      </c>
      <c r="W10" s="206">
        <v>-33</v>
      </c>
      <c r="X10" s="217"/>
      <c r="Y10" s="208" t="s">
        <v>266</v>
      </c>
      <c r="Z10" s="209">
        <v>-45</v>
      </c>
      <c r="AA10" s="210">
        <v>-42</v>
      </c>
      <c r="AB10" s="210">
        <v>-44</v>
      </c>
      <c r="AC10" s="210">
        <v>-40</v>
      </c>
      <c r="AD10" s="210">
        <v>-35</v>
      </c>
      <c r="AE10" s="210">
        <v>-36</v>
      </c>
      <c r="AF10" s="210">
        <v>-31</v>
      </c>
      <c r="AG10" s="210">
        <v>-38</v>
      </c>
      <c r="AH10" s="210">
        <v>-37</v>
      </c>
      <c r="AI10" s="211">
        <v>-38</v>
      </c>
      <c r="AJ10" s="217"/>
      <c r="AK10" s="208" t="s">
        <v>266</v>
      </c>
      <c r="AL10" s="209">
        <v>-50</v>
      </c>
      <c r="AM10" s="210">
        <v>-47</v>
      </c>
      <c r="AN10" s="210">
        <v>-49</v>
      </c>
      <c r="AO10" s="210">
        <v>-44</v>
      </c>
      <c r="AP10" s="210">
        <v>-40</v>
      </c>
      <c r="AQ10" s="210">
        <v>-40</v>
      </c>
      <c r="AR10" s="210">
        <v>-34</v>
      </c>
      <c r="AS10" s="210">
        <v>-41</v>
      </c>
      <c r="AT10" s="210">
        <v>-40</v>
      </c>
      <c r="AU10" s="211">
        <v>-41</v>
      </c>
      <c r="AW10" s="208" t="s">
        <v>266</v>
      </c>
      <c r="AX10" s="212">
        <f t="shared" si="1"/>
        <v>-55</v>
      </c>
      <c r="AY10" s="213">
        <f t="shared" si="0"/>
        <v>-52</v>
      </c>
      <c r="AZ10" s="213">
        <f t="shared" si="0"/>
        <v>-54</v>
      </c>
      <c r="BA10" s="213">
        <f t="shared" si="0"/>
        <v>-49</v>
      </c>
      <c r="BB10" s="213">
        <f t="shared" si="0"/>
        <v>-45</v>
      </c>
      <c r="BC10" s="213">
        <f t="shared" si="0"/>
        <v>-45</v>
      </c>
      <c r="BD10" s="213">
        <f t="shared" si="0"/>
        <v>-39</v>
      </c>
      <c r="BE10" s="213">
        <f t="shared" si="0"/>
        <v>-46</v>
      </c>
      <c r="BF10" s="213">
        <f t="shared" si="0"/>
        <v>-45</v>
      </c>
      <c r="BG10" s="214">
        <f t="shared" si="0"/>
        <v>-46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-29</v>
      </c>
      <c r="C15" s="186">
        <v>-25</v>
      </c>
      <c r="D15" s="186">
        <v>-23</v>
      </c>
      <c r="E15" s="186">
        <v>-28</v>
      </c>
      <c r="F15" s="186">
        <v>-34</v>
      </c>
      <c r="G15" s="186">
        <v>-33</v>
      </c>
      <c r="H15" s="186">
        <v>-31</v>
      </c>
      <c r="I15" s="186">
        <v>-29</v>
      </c>
      <c r="J15" s="186">
        <v>-30</v>
      </c>
      <c r="K15" s="187">
        <v>-31</v>
      </c>
      <c r="L15" s="217"/>
      <c r="M15" s="182" t="s">
        <v>187</v>
      </c>
      <c r="N15" s="185">
        <v>-36</v>
      </c>
      <c r="O15" s="186">
        <v>-31</v>
      </c>
      <c r="P15" s="186">
        <v>-29</v>
      </c>
      <c r="Q15" s="186">
        <v>-33</v>
      </c>
      <c r="R15" s="186">
        <v>-39</v>
      </c>
      <c r="S15" s="186">
        <v>-36</v>
      </c>
      <c r="T15" s="186">
        <v>-34</v>
      </c>
      <c r="U15" s="186">
        <v>-31</v>
      </c>
      <c r="V15" s="186">
        <v>-32</v>
      </c>
      <c r="W15" s="187">
        <v>-33</v>
      </c>
      <c r="X15" s="217"/>
      <c r="Y15" s="182" t="s">
        <v>187</v>
      </c>
      <c r="Z15" s="218">
        <v>-41</v>
      </c>
      <c r="AA15" s="219">
        <v>-35</v>
      </c>
      <c r="AB15" s="219">
        <v>-33</v>
      </c>
      <c r="AC15" s="219">
        <v>-38</v>
      </c>
      <c r="AD15" s="219">
        <v>-43</v>
      </c>
      <c r="AE15" s="219">
        <v>-40</v>
      </c>
      <c r="AF15" s="219">
        <v>-38</v>
      </c>
      <c r="AG15" s="219">
        <v>-36</v>
      </c>
      <c r="AH15" s="219">
        <v>-37</v>
      </c>
      <c r="AI15" s="220">
        <v>-38</v>
      </c>
      <c r="AJ15" s="217"/>
      <c r="AK15" s="188" t="s">
        <v>187</v>
      </c>
      <c r="AL15" s="189">
        <v>-50</v>
      </c>
      <c r="AM15" s="190">
        <v>-46</v>
      </c>
      <c r="AN15" s="190">
        <v>-44</v>
      </c>
      <c r="AO15" s="190">
        <v>-48</v>
      </c>
      <c r="AP15" s="190">
        <v>-52</v>
      </c>
      <c r="AQ15" s="190">
        <v>-50</v>
      </c>
      <c r="AR15" s="190">
        <v>-47</v>
      </c>
      <c r="AS15" s="190">
        <v>-45</v>
      </c>
      <c r="AT15" s="190">
        <v>-46</v>
      </c>
      <c r="AU15" s="191">
        <v>-47</v>
      </c>
      <c r="AW15" s="188" t="s">
        <v>187</v>
      </c>
      <c r="AX15" s="192">
        <f>AL15-5</f>
        <v>-55</v>
      </c>
      <c r="AY15" s="193">
        <f t="shared" ref="AY15:BG21" si="2">AM15-5</f>
        <v>-51</v>
      </c>
      <c r="AZ15" s="193">
        <f t="shared" si="2"/>
        <v>-49</v>
      </c>
      <c r="BA15" s="193">
        <f t="shared" si="2"/>
        <v>-53</v>
      </c>
      <c r="BB15" s="193">
        <f t="shared" si="2"/>
        <v>-57</v>
      </c>
      <c r="BC15" s="193">
        <f t="shared" si="2"/>
        <v>-55</v>
      </c>
      <c r="BD15" s="193">
        <f t="shared" si="2"/>
        <v>-52</v>
      </c>
      <c r="BE15" s="193">
        <f t="shared" si="2"/>
        <v>-50</v>
      </c>
      <c r="BF15" s="193">
        <f t="shared" si="2"/>
        <v>-51</v>
      </c>
      <c r="BG15" s="194">
        <f t="shared" si="2"/>
        <v>-52</v>
      </c>
    </row>
    <row r="16" spans="1:59" ht="14.45" x14ac:dyDescent="0.3">
      <c r="A16" s="195" t="s">
        <v>214</v>
      </c>
      <c r="B16" s="196">
        <v>-26</v>
      </c>
      <c r="C16" s="183">
        <v>-23</v>
      </c>
      <c r="D16" s="183">
        <v>-21</v>
      </c>
      <c r="E16" s="183">
        <v>-28</v>
      </c>
      <c r="F16" s="183">
        <v>-34</v>
      </c>
      <c r="G16" s="183">
        <v>-33</v>
      </c>
      <c r="H16" s="183">
        <v>-29</v>
      </c>
      <c r="I16" s="183">
        <v>-30</v>
      </c>
      <c r="J16" s="183">
        <v>-27</v>
      </c>
      <c r="K16" s="184">
        <v>-30</v>
      </c>
      <c r="L16" s="217"/>
      <c r="M16" s="195" t="s">
        <v>214</v>
      </c>
      <c r="N16" s="196">
        <v>-33</v>
      </c>
      <c r="O16" s="183">
        <v>-29</v>
      </c>
      <c r="P16" s="183">
        <v>-27</v>
      </c>
      <c r="Q16" s="183">
        <v>-33</v>
      </c>
      <c r="R16" s="183">
        <v>-39</v>
      </c>
      <c r="S16" s="183">
        <v>-36</v>
      </c>
      <c r="T16" s="183">
        <v>-32</v>
      </c>
      <c r="U16" s="183">
        <v>-32</v>
      </c>
      <c r="V16" s="183">
        <v>-29</v>
      </c>
      <c r="W16" s="184">
        <v>-32</v>
      </c>
      <c r="X16" s="217"/>
      <c r="Y16" s="195" t="s">
        <v>214</v>
      </c>
      <c r="Z16" s="221">
        <v>-38</v>
      </c>
      <c r="AA16" s="222">
        <v>-33</v>
      </c>
      <c r="AB16" s="222">
        <v>-31</v>
      </c>
      <c r="AC16" s="222">
        <v>-38</v>
      </c>
      <c r="AD16" s="222">
        <v>-43</v>
      </c>
      <c r="AE16" s="222">
        <v>-40</v>
      </c>
      <c r="AF16" s="222">
        <v>-36</v>
      </c>
      <c r="AG16" s="222">
        <v>-37</v>
      </c>
      <c r="AH16" s="222">
        <v>-34</v>
      </c>
      <c r="AI16" s="223">
        <v>-37</v>
      </c>
      <c r="AJ16" s="217"/>
      <c r="AK16" s="197" t="s">
        <v>214</v>
      </c>
      <c r="AL16" s="198">
        <v>-47</v>
      </c>
      <c r="AM16" s="199">
        <v>-44</v>
      </c>
      <c r="AN16" s="199">
        <v>-42</v>
      </c>
      <c r="AO16" s="199">
        <v>-48</v>
      </c>
      <c r="AP16" s="199">
        <v>-52</v>
      </c>
      <c r="AQ16" s="199">
        <v>-50</v>
      </c>
      <c r="AR16" s="199">
        <v>-45</v>
      </c>
      <c r="AS16" s="199">
        <v>-46</v>
      </c>
      <c r="AT16" s="199">
        <v>-43</v>
      </c>
      <c r="AU16" s="200">
        <v>-46</v>
      </c>
      <c r="AW16" s="197" t="s">
        <v>214</v>
      </c>
      <c r="AX16" s="201">
        <f t="shared" ref="AX16:AX21" si="3">AL16-5</f>
        <v>-52</v>
      </c>
      <c r="AY16" s="202">
        <f t="shared" si="2"/>
        <v>-49</v>
      </c>
      <c r="AZ16" s="202">
        <f t="shared" si="2"/>
        <v>-47</v>
      </c>
      <c r="BA16" s="202">
        <f t="shared" si="2"/>
        <v>-53</v>
      </c>
      <c r="BB16" s="202">
        <f t="shared" si="2"/>
        <v>-57</v>
      </c>
      <c r="BC16" s="202">
        <f t="shared" si="2"/>
        <v>-55</v>
      </c>
      <c r="BD16" s="202">
        <f t="shared" si="2"/>
        <v>-50</v>
      </c>
      <c r="BE16" s="202">
        <f t="shared" si="2"/>
        <v>-51</v>
      </c>
      <c r="BF16" s="202">
        <f t="shared" si="2"/>
        <v>-48</v>
      </c>
      <c r="BG16" s="203">
        <f t="shared" si="2"/>
        <v>-51</v>
      </c>
    </row>
    <row r="17" spans="1:59" ht="14.45" x14ac:dyDescent="0.3">
      <c r="A17" s="195" t="s">
        <v>234</v>
      </c>
      <c r="B17" s="196">
        <v>-30</v>
      </c>
      <c r="C17" s="183">
        <v>-30</v>
      </c>
      <c r="D17" s="183">
        <v>-28</v>
      </c>
      <c r="E17" s="183">
        <v>-34</v>
      </c>
      <c r="F17" s="183">
        <v>-36</v>
      </c>
      <c r="G17" s="183">
        <v>-32</v>
      </c>
      <c r="H17" s="183">
        <v>-30</v>
      </c>
      <c r="I17" s="183">
        <v>-31</v>
      </c>
      <c r="J17" s="183">
        <v>-27</v>
      </c>
      <c r="K17" s="184">
        <v>-36</v>
      </c>
      <c r="L17" s="217"/>
      <c r="M17" s="195" t="s">
        <v>234</v>
      </c>
      <c r="N17" s="196">
        <v>-37</v>
      </c>
      <c r="O17" s="183">
        <v>-36</v>
      </c>
      <c r="P17" s="183">
        <v>-34</v>
      </c>
      <c r="Q17" s="183">
        <v>-39</v>
      </c>
      <c r="R17" s="183">
        <v>-41</v>
      </c>
      <c r="S17" s="183">
        <v>-35</v>
      </c>
      <c r="T17" s="183">
        <v>-33</v>
      </c>
      <c r="U17" s="183">
        <v>-33</v>
      </c>
      <c r="V17" s="183">
        <v>-29</v>
      </c>
      <c r="W17" s="184">
        <v>-38</v>
      </c>
      <c r="X17" s="217"/>
      <c r="Y17" s="195" t="s">
        <v>234</v>
      </c>
      <c r="Z17" s="221">
        <v>-42</v>
      </c>
      <c r="AA17" s="222">
        <v>-40</v>
      </c>
      <c r="AB17" s="222">
        <v>-38</v>
      </c>
      <c r="AC17" s="222">
        <v>-44</v>
      </c>
      <c r="AD17" s="222">
        <v>-45</v>
      </c>
      <c r="AE17" s="222">
        <v>-39</v>
      </c>
      <c r="AF17" s="222">
        <v>-37</v>
      </c>
      <c r="AG17" s="222">
        <v>-38</v>
      </c>
      <c r="AH17" s="222">
        <v>-34</v>
      </c>
      <c r="AI17" s="223">
        <v>-43</v>
      </c>
      <c r="AJ17" s="217"/>
      <c r="AK17" s="197" t="s">
        <v>234</v>
      </c>
      <c r="AL17" s="198">
        <v>-51</v>
      </c>
      <c r="AM17" s="199">
        <v>-51</v>
      </c>
      <c r="AN17" s="199">
        <v>-49</v>
      </c>
      <c r="AO17" s="199">
        <v>-54</v>
      </c>
      <c r="AP17" s="199">
        <v>-54</v>
      </c>
      <c r="AQ17" s="199">
        <v>-49</v>
      </c>
      <c r="AR17" s="199">
        <v>-46</v>
      </c>
      <c r="AS17" s="199">
        <v>-47</v>
      </c>
      <c r="AT17" s="199">
        <v>-43</v>
      </c>
      <c r="AU17" s="200">
        <v>-52</v>
      </c>
      <c r="AW17" s="197" t="s">
        <v>234</v>
      </c>
      <c r="AX17" s="201">
        <f t="shared" si="3"/>
        <v>-56</v>
      </c>
      <c r="AY17" s="202">
        <f t="shared" si="2"/>
        <v>-56</v>
      </c>
      <c r="AZ17" s="202">
        <f t="shared" si="2"/>
        <v>-54</v>
      </c>
      <c r="BA17" s="202">
        <f t="shared" si="2"/>
        <v>-59</v>
      </c>
      <c r="BB17" s="202">
        <f t="shared" si="2"/>
        <v>-59</v>
      </c>
      <c r="BC17" s="202">
        <f t="shared" si="2"/>
        <v>-54</v>
      </c>
      <c r="BD17" s="202">
        <f t="shared" si="2"/>
        <v>-51</v>
      </c>
      <c r="BE17" s="202">
        <f t="shared" si="2"/>
        <v>-52</v>
      </c>
      <c r="BF17" s="202">
        <f t="shared" si="2"/>
        <v>-48</v>
      </c>
      <c r="BG17" s="203">
        <f t="shared" si="2"/>
        <v>-57</v>
      </c>
    </row>
    <row r="18" spans="1:59" ht="14.45" x14ac:dyDescent="0.3">
      <c r="A18" s="195" t="s">
        <v>243</v>
      </c>
      <c r="B18" s="196">
        <v>-31</v>
      </c>
      <c r="C18" s="183">
        <v>-31</v>
      </c>
      <c r="D18" s="183">
        <v>-32</v>
      </c>
      <c r="E18" s="183">
        <v>-31</v>
      </c>
      <c r="F18" s="183">
        <v>-33</v>
      </c>
      <c r="G18" s="183">
        <v>-29</v>
      </c>
      <c r="H18" s="183">
        <v>-28</v>
      </c>
      <c r="I18" s="183">
        <v>-31</v>
      </c>
      <c r="J18" s="183">
        <v>-30</v>
      </c>
      <c r="K18" s="184">
        <v>-35</v>
      </c>
      <c r="L18" s="217"/>
      <c r="M18" s="195" t="s">
        <v>243</v>
      </c>
      <c r="N18" s="196">
        <v>-38</v>
      </c>
      <c r="O18" s="183">
        <v>-37</v>
      </c>
      <c r="P18" s="183">
        <v>-38</v>
      </c>
      <c r="Q18" s="183">
        <v>-35</v>
      </c>
      <c r="R18" s="183">
        <v>-37</v>
      </c>
      <c r="S18" s="183">
        <v>-32</v>
      </c>
      <c r="T18" s="183">
        <v>-31</v>
      </c>
      <c r="U18" s="183">
        <v>-34</v>
      </c>
      <c r="V18" s="183">
        <v>-33</v>
      </c>
      <c r="W18" s="184">
        <v>-38</v>
      </c>
      <c r="X18" s="217"/>
      <c r="Y18" s="195" t="s">
        <v>243</v>
      </c>
      <c r="Z18" s="221">
        <v>-42</v>
      </c>
      <c r="AA18" s="222">
        <v>-41</v>
      </c>
      <c r="AB18" s="222">
        <v>-42</v>
      </c>
      <c r="AC18" s="222">
        <v>-40</v>
      </c>
      <c r="AD18" s="222">
        <v>-42</v>
      </c>
      <c r="AE18" s="222">
        <v>-36</v>
      </c>
      <c r="AF18" s="222">
        <v>-35</v>
      </c>
      <c r="AG18" s="222">
        <v>-38</v>
      </c>
      <c r="AH18" s="222">
        <v>-37</v>
      </c>
      <c r="AI18" s="223">
        <v>-42</v>
      </c>
      <c r="AJ18" s="217"/>
      <c r="AK18" s="197" t="s">
        <v>243</v>
      </c>
      <c r="AL18" s="198">
        <v>-47</v>
      </c>
      <c r="AM18" s="199">
        <v>-46</v>
      </c>
      <c r="AN18" s="199">
        <v>-47</v>
      </c>
      <c r="AO18" s="199">
        <v>-45</v>
      </c>
      <c r="AP18" s="199">
        <v>-47</v>
      </c>
      <c r="AQ18" s="199">
        <v>-43</v>
      </c>
      <c r="AR18" s="199">
        <v>-40</v>
      </c>
      <c r="AS18" s="199">
        <v>-43</v>
      </c>
      <c r="AT18" s="199">
        <v>-42</v>
      </c>
      <c r="AU18" s="200">
        <v>-47</v>
      </c>
      <c r="AW18" s="197" t="s">
        <v>243</v>
      </c>
      <c r="AX18" s="201">
        <f t="shared" si="3"/>
        <v>-52</v>
      </c>
      <c r="AY18" s="202">
        <f t="shared" si="2"/>
        <v>-51</v>
      </c>
      <c r="AZ18" s="202">
        <f t="shared" si="2"/>
        <v>-52</v>
      </c>
      <c r="BA18" s="202">
        <f t="shared" si="2"/>
        <v>-50</v>
      </c>
      <c r="BB18" s="202">
        <f t="shared" si="2"/>
        <v>-52</v>
      </c>
      <c r="BC18" s="202">
        <f t="shared" si="2"/>
        <v>-48</v>
      </c>
      <c r="BD18" s="202">
        <f t="shared" si="2"/>
        <v>-45</v>
      </c>
      <c r="BE18" s="202">
        <f t="shared" si="2"/>
        <v>-48</v>
      </c>
      <c r="BF18" s="202">
        <f t="shared" si="2"/>
        <v>-47</v>
      </c>
      <c r="BG18" s="203">
        <f t="shared" si="2"/>
        <v>-52</v>
      </c>
    </row>
    <row r="19" spans="1:59" ht="14.45" x14ac:dyDescent="0.3">
      <c r="A19" s="195" t="s">
        <v>251</v>
      </c>
      <c r="B19" s="196">
        <v>-36</v>
      </c>
      <c r="C19" s="183">
        <v>-38</v>
      </c>
      <c r="D19" s="183">
        <v>-36</v>
      </c>
      <c r="E19" s="183">
        <v>-34</v>
      </c>
      <c r="F19" s="183">
        <v>-31</v>
      </c>
      <c r="G19" s="183">
        <v>-28</v>
      </c>
      <c r="H19" s="183">
        <v>-28</v>
      </c>
      <c r="I19" s="183">
        <v>-31</v>
      </c>
      <c r="J19" s="183">
        <v>-28</v>
      </c>
      <c r="K19" s="184">
        <v>-37</v>
      </c>
      <c r="L19" s="217"/>
      <c r="M19" s="195" t="s">
        <v>251</v>
      </c>
      <c r="N19" s="196">
        <v>-43</v>
      </c>
      <c r="O19" s="183">
        <v>-44</v>
      </c>
      <c r="P19" s="183">
        <v>-42</v>
      </c>
      <c r="Q19" s="183">
        <v>-38</v>
      </c>
      <c r="R19" s="183">
        <v>-35</v>
      </c>
      <c r="S19" s="183">
        <v>-31</v>
      </c>
      <c r="T19" s="183">
        <v>-31</v>
      </c>
      <c r="U19" s="183">
        <v>-34</v>
      </c>
      <c r="V19" s="183">
        <v>-31</v>
      </c>
      <c r="W19" s="184">
        <v>-40</v>
      </c>
      <c r="X19" s="217"/>
      <c r="Y19" s="195" t="s">
        <v>251</v>
      </c>
      <c r="Z19" s="221">
        <v>-47</v>
      </c>
      <c r="AA19" s="222">
        <v>-48</v>
      </c>
      <c r="AB19" s="222">
        <v>-46</v>
      </c>
      <c r="AC19" s="222">
        <v>-43</v>
      </c>
      <c r="AD19" s="222">
        <v>-40</v>
      </c>
      <c r="AE19" s="222">
        <v>-35</v>
      </c>
      <c r="AF19" s="222">
        <v>-35</v>
      </c>
      <c r="AG19" s="222">
        <v>-38</v>
      </c>
      <c r="AH19" s="222">
        <v>-35</v>
      </c>
      <c r="AI19" s="223">
        <v>-44</v>
      </c>
      <c r="AJ19" s="217"/>
      <c r="AK19" s="197" t="s">
        <v>251</v>
      </c>
      <c r="AL19" s="198">
        <v>-52</v>
      </c>
      <c r="AM19" s="199">
        <v>-53</v>
      </c>
      <c r="AN19" s="199">
        <v>-51</v>
      </c>
      <c r="AO19" s="199">
        <v>-48</v>
      </c>
      <c r="AP19" s="199">
        <v>-45</v>
      </c>
      <c r="AQ19" s="199">
        <v>-42</v>
      </c>
      <c r="AR19" s="199">
        <v>-40</v>
      </c>
      <c r="AS19" s="199">
        <v>-43</v>
      </c>
      <c r="AT19" s="199">
        <v>-40</v>
      </c>
      <c r="AU19" s="200">
        <v>-49</v>
      </c>
      <c r="AW19" s="197" t="s">
        <v>251</v>
      </c>
      <c r="AX19" s="201">
        <f t="shared" si="3"/>
        <v>-57</v>
      </c>
      <c r="AY19" s="202">
        <f t="shared" si="2"/>
        <v>-58</v>
      </c>
      <c r="AZ19" s="202">
        <f t="shared" si="2"/>
        <v>-56</v>
      </c>
      <c r="BA19" s="202">
        <f t="shared" si="2"/>
        <v>-53</v>
      </c>
      <c r="BB19" s="202">
        <f t="shared" si="2"/>
        <v>-50</v>
      </c>
      <c r="BC19" s="202">
        <f t="shared" si="2"/>
        <v>-47</v>
      </c>
      <c r="BD19" s="202">
        <f t="shared" si="2"/>
        <v>-45</v>
      </c>
      <c r="BE19" s="202">
        <f t="shared" si="2"/>
        <v>-48</v>
      </c>
      <c r="BF19" s="202">
        <f t="shared" si="2"/>
        <v>-45</v>
      </c>
      <c r="BG19" s="203">
        <f t="shared" si="2"/>
        <v>-54</v>
      </c>
    </row>
    <row r="20" spans="1:59" ht="14.45" x14ac:dyDescent="0.3">
      <c r="A20" s="195" t="s">
        <v>259</v>
      </c>
      <c r="B20" s="196">
        <v>-36</v>
      </c>
      <c r="C20" s="183">
        <v>-34</v>
      </c>
      <c r="D20" s="183">
        <v>-34</v>
      </c>
      <c r="E20" s="183">
        <v>-31</v>
      </c>
      <c r="F20" s="183">
        <v>-30</v>
      </c>
      <c r="G20" s="183">
        <v>-27</v>
      </c>
      <c r="H20" s="183">
        <v>-25</v>
      </c>
      <c r="I20" s="183">
        <v>-31</v>
      </c>
      <c r="J20" s="183">
        <v>-28</v>
      </c>
      <c r="K20" s="184">
        <v>-36</v>
      </c>
      <c r="L20" s="217"/>
      <c r="M20" s="195" t="s">
        <v>259</v>
      </c>
      <c r="N20" s="196">
        <v>-43</v>
      </c>
      <c r="O20" s="183">
        <v>-40</v>
      </c>
      <c r="P20" s="183">
        <v>-40</v>
      </c>
      <c r="Q20" s="183">
        <v>-35</v>
      </c>
      <c r="R20" s="183">
        <v>-34</v>
      </c>
      <c r="S20" s="183">
        <v>-30</v>
      </c>
      <c r="T20" s="183">
        <v>-28</v>
      </c>
      <c r="U20" s="183">
        <v>-34</v>
      </c>
      <c r="V20" s="183">
        <v>-31</v>
      </c>
      <c r="W20" s="184">
        <v>-39</v>
      </c>
      <c r="X20" s="217"/>
      <c r="Y20" s="195" t="s">
        <v>259</v>
      </c>
      <c r="Z20" s="221">
        <v>-46</v>
      </c>
      <c r="AA20" s="222">
        <v>-44</v>
      </c>
      <c r="AB20" s="222">
        <v>-44</v>
      </c>
      <c r="AC20" s="222">
        <v>-40</v>
      </c>
      <c r="AD20" s="222">
        <v>-38</v>
      </c>
      <c r="AE20" s="222">
        <v>-35</v>
      </c>
      <c r="AF20" s="222">
        <v>-33</v>
      </c>
      <c r="AG20" s="222">
        <v>-39</v>
      </c>
      <c r="AH20" s="222">
        <v>-36</v>
      </c>
      <c r="AI20" s="223">
        <v>-44</v>
      </c>
      <c r="AJ20" s="217"/>
      <c r="AK20" s="197" t="s">
        <v>259</v>
      </c>
      <c r="AL20" s="198">
        <v>-51</v>
      </c>
      <c r="AM20" s="199">
        <v>-49</v>
      </c>
      <c r="AN20" s="199">
        <v>-49</v>
      </c>
      <c r="AO20" s="199">
        <v>-44</v>
      </c>
      <c r="AP20" s="199">
        <v>-43</v>
      </c>
      <c r="AQ20" s="199">
        <v>-39</v>
      </c>
      <c r="AR20" s="199">
        <v>-36</v>
      </c>
      <c r="AS20" s="199">
        <v>-42</v>
      </c>
      <c r="AT20" s="199">
        <v>-39</v>
      </c>
      <c r="AU20" s="200">
        <v>-47</v>
      </c>
      <c r="AW20" s="197" t="s">
        <v>259</v>
      </c>
      <c r="AX20" s="201">
        <f t="shared" si="3"/>
        <v>-56</v>
      </c>
      <c r="AY20" s="202">
        <f t="shared" si="2"/>
        <v>-54</v>
      </c>
      <c r="AZ20" s="202">
        <f t="shared" si="2"/>
        <v>-54</v>
      </c>
      <c r="BA20" s="202">
        <f t="shared" si="2"/>
        <v>-49</v>
      </c>
      <c r="BB20" s="202">
        <f t="shared" si="2"/>
        <v>-48</v>
      </c>
      <c r="BC20" s="202">
        <f t="shared" si="2"/>
        <v>-44</v>
      </c>
      <c r="BD20" s="202">
        <f t="shared" si="2"/>
        <v>-41</v>
      </c>
      <c r="BE20" s="202">
        <f t="shared" si="2"/>
        <v>-47</v>
      </c>
      <c r="BF20" s="202">
        <f t="shared" si="2"/>
        <v>-44</v>
      </c>
      <c r="BG20" s="203">
        <f t="shared" si="2"/>
        <v>-52</v>
      </c>
    </row>
    <row r="21" spans="1:59" thickBot="1" x14ac:dyDescent="0.35">
      <c r="A21" s="204" t="s">
        <v>266</v>
      </c>
      <c r="B21" s="207">
        <v>-39</v>
      </c>
      <c r="C21" s="205">
        <v>-36</v>
      </c>
      <c r="D21" s="205">
        <v>-38</v>
      </c>
      <c r="E21" s="205">
        <v>-35</v>
      </c>
      <c r="F21" s="205">
        <v>-30</v>
      </c>
      <c r="G21" s="205">
        <v>-31</v>
      </c>
      <c r="H21" s="205">
        <v>-25</v>
      </c>
      <c r="I21" s="205">
        <v>-32</v>
      </c>
      <c r="J21" s="205">
        <v>-31</v>
      </c>
      <c r="K21" s="206">
        <v>-32</v>
      </c>
      <c r="L21" s="217"/>
      <c r="M21" s="204" t="s">
        <v>266</v>
      </c>
      <c r="N21" s="207">
        <v>-46</v>
      </c>
      <c r="O21" s="205">
        <v>-42</v>
      </c>
      <c r="P21" s="205">
        <v>-44</v>
      </c>
      <c r="Q21" s="205">
        <v>-39</v>
      </c>
      <c r="R21" s="205">
        <v>-34</v>
      </c>
      <c r="S21" s="205">
        <v>-34</v>
      </c>
      <c r="T21" s="205">
        <v>-28</v>
      </c>
      <c r="U21" s="205">
        <v>-35</v>
      </c>
      <c r="V21" s="205">
        <v>-34</v>
      </c>
      <c r="W21" s="206">
        <v>-35</v>
      </c>
      <c r="X21" s="217"/>
      <c r="Y21" s="204" t="s">
        <v>266</v>
      </c>
      <c r="Z21" s="224">
        <v>-49</v>
      </c>
      <c r="AA21" s="225">
        <v>-46</v>
      </c>
      <c r="AB21" s="225">
        <v>-48</v>
      </c>
      <c r="AC21" s="225">
        <v>-44</v>
      </c>
      <c r="AD21" s="225">
        <v>-38</v>
      </c>
      <c r="AE21" s="225">
        <v>-39</v>
      </c>
      <c r="AF21" s="225">
        <v>-33</v>
      </c>
      <c r="AG21" s="225">
        <v>-40</v>
      </c>
      <c r="AH21" s="225">
        <v>-39</v>
      </c>
      <c r="AI21" s="226">
        <v>-40</v>
      </c>
      <c r="AJ21" s="217"/>
      <c r="AK21" s="208" t="s">
        <v>266</v>
      </c>
      <c r="AL21" s="209">
        <v>-54</v>
      </c>
      <c r="AM21" s="210">
        <v>-51</v>
      </c>
      <c r="AN21" s="210">
        <v>-53</v>
      </c>
      <c r="AO21" s="210">
        <v>-48</v>
      </c>
      <c r="AP21" s="210">
        <v>-43</v>
      </c>
      <c r="AQ21" s="210">
        <v>-43</v>
      </c>
      <c r="AR21" s="210">
        <v>-36</v>
      </c>
      <c r="AS21" s="210">
        <v>-43</v>
      </c>
      <c r="AT21" s="210">
        <v>-42</v>
      </c>
      <c r="AU21" s="211">
        <v>-43</v>
      </c>
      <c r="AW21" s="208" t="s">
        <v>266</v>
      </c>
      <c r="AX21" s="212">
        <f t="shared" si="3"/>
        <v>-59</v>
      </c>
      <c r="AY21" s="213">
        <f t="shared" si="2"/>
        <v>-56</v>
      </c>
      <c r="AZ21" s="213">
        <f t="shared" si="2"/>
        <v>-58</v>
      </c>
      <c r="BA21" s="213">
        <f t="shared" si="2"/>
        <v>-53</v>
      </c>
      <c r="BB21" s="213">
        <f t="shared" si="2"/>
        <v>-48</v>
      </c>
      <c r="BC21" s="213">
        <f t="shared" si="2"/>
        <v>-48</v>
      </c>
      <c r="BD21" s="213">
        <f t="shared" si="2"/>
        <v>-41</v>
      </c>
      <c r="BE21" s="213">
        <f t="shared" si="2"/>
        <v>-48</v>
      </c>
      <c r="BF21" s="213">
        <f t="shared" si="2"/>
        <v>-47</v>
      </c>
      <c r="BG21" s="214">
        <f t="shared" si="2"/>
        <v>-48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-37</v>
      </c>
      <c r="C26" s="186">
        <v>-33</v>
      </c>
      <c r="D26" s="186">
        <v>-31</v>
      </c>
      <c r="E26" s="186">
        <v>-35</v>
      </c>
      <c r="F26" s="186">
        <v>-41</v>
      </c>
      <c r="G26" s="186">
        <v>-40</v>
      </c>
      <c r="H26" s="186">
        <v>-38</v>
      </c>
      <c r="I26" s="186">
        <v>-35</v>
      </c>
      <c r="J26" s="186">
        <v>-36</v>
      </c>
      <c r="K26" s="187">
        <v>-37</v>
      </c>
      <c r="L26" s="217"/>
      <c r="M26" s="182" t="s">
        <v>187</v>
      </c>
      <c r="N26" s="185">
        <v>-44</v>
      </c>
      <c r="O26" s="186">
        <v>-39</v>
      </c>
      <c r="P26" s="186">
        <v>-37</v>
      </c>
      <c r="Q26" s="186">
        <v>-40</v>
      </c>
      <c r="R26" s="186">
        <v>-46</v>
      </c>
      <c r="S26" s="186">
        <v>-43</v>
      </c>
      <c r="T26" s="186">
        <v>-41</v>
      </c>
      <c r="U26" s="186">
        <v>-37</v>
      </c>
      <c r="V26" s="186">
        <v>-38</v>
      </c>
      <c r="W26" s="187">
        <v>-39</v>
      </c>
      <c r="X26" s="217"/>
      <c r="Y26" s="188" t="s">
        <v>187</v>
      </c>
      <c r="Z26" s="227">
        <v>-49</v>
      </c>
      <c r="AA26" s="228">
        <v>-43</v>
      </c>
      <c r="AB26" s="228">
        <v>-41</v>
      </c>
      <c r="AC26" s="228">
        <v>-45</v>
      </c>
      <c r="AD26" s="228">
        <v>-50</v>
      </c>
      <c r="AE26" s="228">
        <v>-47</v>
      </c>
      <c r="AF26" s="228">
        <v>-45</v>
      </c>
      <c r="AG26" s="228">
        <v>-42</v>
      </c>
      <c r="AH26" s="228">
        <v>-43</v>
      </c>
      <c r="AI26" s="229">
        <v>-44</v>
      </c>
      <c r="AJ26" s="217"/>
      <c r="AK26" s="188" t="s">
        <v>187</v>
      </c>
      <c r="AL26" s="189">
        <v>-58</v>
      </c>
      <c r="AM26" s="190">
        <v>-54</v>
      </c>
      <c r="AN26" s="190">
        <v>-52</v>
      </c>
      <c r="AO26" s="190">
        <v>-55</v>
      </c>
      <c r="AP26" s="190">
        <v>-59</v>
      </c>
      <c r="AQ26" s="190">
        <v>-57</v>
      </c>
      <c r="AR26" s="190">
        <v>-54</v>
      </c>
      <c r="AS26" s="190">
        <v>-51</v>
      </c>
      <c r="AT26" s="190">
        <v>-52</v>
      </c>
      <c r="AU26" s="191">
        <v>-53</v>
      </c>
      <c r="AW26" s="188" t="s">
        <v>187</v>
      </c>
      <c r="AX26" s="192">
        <f>AL26-5</f>
        <v>-63</v>
      </c>
      <c r="AY26" s="193">
        <f t="shared" ref="AY26:BG32" si="4">AM26-5</f>
        <v>-59</v>
      </c>
      <c r="AZ26" s="193">
        <f t="shared" si="4"/>
        <v>-57</v>
      </c>
      <c r="BA26" s="193">
        <f t="shared" si="4"/>
        <v>-60</v>
      </c>
      <c r="BB26" s="193">
        <f t="shared" si="4"/>
        <v>-64</v>
      </c>
      <c r="BC26" s="193">
        <f t="shared" si="4"/>
        <v>-62</v>
      </c>
      <c r="BD26" s="193">
        <f t="shared" si="4"/>
        <v>-59</v>
      </c>
      <c r="BE26" s="193">
        <f t="shared" si="4"/>
        <v>-56</v>
      </c>
      <c r="BF26" s="193">
        <f t="shared" si="4"/>
        <v>-57</v>
      </c>
      <c r="BG26" s="194">
        <f t="shared" si="4"/>
        <v>-58</v>
      </c>
    </row>
    <row r="27" spans="1:59" x14ac:dyDescent="0.25">
      <c r="A27" s="195" t="s">
        <v>214</v>
      </c>
      <c r="B27" s="196">
        <v>-34</v>
      </c>
      <c r="C27" s="183">
        <v>-31</v>
      </c>
      <c r="D27" s="183">
        <v>-29</v>
      </c>
      <c r="E27" s="183">
        <v>-35</v>
      </c>
      <c r="F27" s="183">
        <v>-41</v>
      </c>
      <c r="G27" s="183">
        <v>-40</v>
      </c>
      <c r="H27" s="183">
        <v>-36</v>
      </c>
      <c r="I27" s="183">
        <v>-36</v>
      </c>
      <c r="J27" s="183">
        <v>-33</v>
      </c>
      <c r="K27" s="184">
        <v>-36</v>
      </c>
      <c r="L27" s="217"/>
      <c r="M27" s="195" t="s">
        <v>214</v>
      </c>
      <c r="N27" s="196">
        <v>-41</v>
      </c>
      <c r="O27" s="183">
        <v>-37</v>
      </c>
      <c r="P27" s="183">
        <v>-35</v>
      </c>
      <c r="Q27" s="183">
        <v>-40</v>
      </c>
      <c r="R27" s="183">
        <v>-46</v>
      </c>
      <c r="S27" s="183">
        <v>-43</v>
      </c>
      <c r="T27" s="183">
        <v>-39</v>
      </c>
      <c r="U27" s="183">
        <v>-38</v>
      </c>
      <c r="V27" s="183">
        <v>-35</v>
      </c>
      <c r="W27" s="184">
        <v>-38</v>
      </c>
      <c r="X27" s="217"/>
      <c r="Y27" s="197" t="s">
        <v>214</v>
      </c>
      <c r="Z27" s="230">
        <v>-46</v>
      </c>
      <c r="AA27" s="231">
        <v>-41</v>
      </c>
      <c r="AB27" s="231">
        <v>-39</v>
      </c>
      <c r="AC27" s="231">
        <v>-45</v>
      </c>
      <c r="AD27" s="231">
        <v>-50</v>
      </c>
      <c r="AE27" s="231">
        <v>-47</v>
      </c>
      <c r="AF27" s="231">
        <v>-43</v>
      </c>
      <c r="AG27" s="231">
        <v>-43</v>
      </c>
      <c r="AH27" s="231">
        <v>-40</v>
      </c>
      <c r="AI27" s="232">
        <v>-43</v>
      </c>
      <c r="AJ27" s="217"/>
      <c r="AK27" s="197" t="s">
        <v>214</v>
      </c>
      <c r="AL27" s="198">
        <v>-55</v>
      </c>
      <c r="AM27" s="199">
        <v>-52</v>
      </c>
      <c r="AN27" s="199">
        <v>-50</v>
      </c>
      <c r="AO27" s="199">
        <v>-55</v>
      </c>
      <c r="AP27" s="199">
        <v>-59</v>
      </c>
      <c r="AQ27" s="199">
        <v>-57</v>
      </c>
      <c r="AR27" s="199">
        <v>-52</v>
      </c>
      <c r="AS27" s="199">
        <v>-52</v>
      </c>
      <c r="AT27" s="199">
        <v>-49</v>
      </c>
      <c r="AU27" s="200">
        <v>-52</v>
      </c>
      <c r="AW27" s="197" t="s">
        <v>214</v>
      </c>
      <c r="AX27" s="201">
        <f t="shared" ref="AX27:AX32" si="5">AL27-5</f>
        <v>-60</v>
      </c>
      <c r="AY27" s="202">
        <f t="shared" si="4"/>
        <v>-57</v>
      </c>
      <c r="AZ27" s="202">
        <f t="shared" si="4"/>
        <v>-55</v>
      </c>
      <c r="BA27" s="202">
        <f t="shared" si="4"/>
        <v>-60</v>
      </c>
      <c r="BB27" s="202">
        <f t="shared" si="4"/>
        <v>-64</v>
      </c>
      <c r="BC27" s="202">
        <f t="shared" si="4"/>
        <v>-62</v>
      </c>
      <c r="BD27" s="202">
        <f t="shared" si="4"/>
        <v>-57</v>
      </c>
      <c r="BE27" s="202">
        <f t="shared" si="4"/>
        <v>-57</v>
      </c>
      <c r="BF27" s="202">
        <f t="shared" si="4"/>
        <v>-54</v>
      </c>
      <c r="BG27" s="203">
        <f t="shared" si="4"/>
        <v>-57</v>
      </c>
    </row>
    <row r="28" spans="1:59" x14ac:dyDescent="0.25">
      <c r="A28" s="195" t="s">
        <v>234</v>
      </c>
      <c r="B28" s="196">
        <v>-38</v>
      </c>
      <c r="C28" s="183">
        <v>-38</v>
      </c>
      <c r="D28" s="183">
        <v>-36</v>
      </c>
      <c r="E28" s="183">
        <v>-41</v>
      </c>
      <c r="F28" s="183">
        <v>-43</v>
      </c>
      <c r="G28" s="183">
        <v>-39</v>
      </c>
      <c r="H28" s="183">
        <v>-37</v>
      </c>
      <c r="I28" s="183">
        <v>-37</v>
      </c>
      <c r="J28" s="183">
        <v>-33</v>
      </c>
      <c r="K28" s="184">
        <v>-42</v>
      </c>
      <c r="L28" s="217"/>
      <c r="M28" s="195" t="s">
        <v>234</v>
      </c>
      <c r="N28" s="196">
        <v>-45</v>
      </c>
      <c r="O28" s="183">
        <v>-44</v>
      </c>
      <c r="P28" s="183">
        <v>-42</v>
      </c>
      <c r="Q28" s="183">
        <v>-46</v>
      </c>
      <c r="R28" s="183">
        <v>-48</v>
      </c>
      <c r="S28" s="183">
        <v>-42</v>
      </c>
      <c r="T28" s="183">
        <v>-40</v>
      </c>
      <c r="U28" s="183">
        <v>-39</v>
      </c>
      <c r="V28" s="183">
        <v>-35</v>
      </c>
      <c r="W28" s="184">
        <v>-44</v>
      </c>
      <c r="X28" s="217"/>
      <c r="Y28" s="197" t="s">
        <v>234</v>
      </c>
      <c r="Z28" s="230">
        <v>-50</v>
      </c>
      <c r="AA28" s="231">
        <v>-48</v>
      </c>
      <c r="AB28" s="231">
        <v>-46</v>
      </c>
      <c r="AC28" s="231">
        <v>-51</v>
      </c>
      <c r="AD28" s="231">
        <v>-52</v>
      </c>
      <c r="AE28" s="231">
        <v>-46</v>
      </c>
      <c r="AF28" s="231">
        <v>-44</v>
      </c>
      <c r="AG28" s="231">
        <v>-44</v>
      </c>
      <c r="AH28" s="231">
        <v>-40</v>
      </c>
      <c r="AI28" s="232">
        <v>-49</v>
      </c>
      <c r="AJ28" s="217"/>
      <c r="AK28" s="197" t="s">
        <v>234</v>
      </c>
      <c r="AL28" s="198">
        <v>-59</v>
      </c>
      <c r="AM28" s="199">
        <v>-59</v>
      </c>
      <c r="AN28" s="199">
        <v>-57</v>
      </c>
      <c r="AO28" s="199">
        <v>-61</v>
      </c>
      <c r="AP28" s="199">
        <v>-61</v>
      </c>
      <c r="AQ28" s="199">
        <v>-56</v>
      </c>
      <c r="AR28" s="199">
        <v>-53</v>
      </c>
      <c r="AS28" s="199">
        <v>-53</v>
      </c>
      <c r="AT28" s="199">
        <v>-49</v>
      </c>
      <c r="AU28" s="200">
        <v>-58</v>
      </c>
      <c r="AW28" s="197" t="s">
        <v>234</v>
      </c>
      <c r="AX28" s="201">
        <f t="shared" si="5"/>
        <v>-64</v>
      </c>
      <c r="AY28" s="202">
        <f t="shared" si="4"/>
        <v>-64</v>
      </c>
      <c r="AZ28" s="202">
        <f t="shared" si="4"/>
        <v>-62</v>
      </c>
      <c r="BA28" s="202">
        <f t="shared" si="4"/>
        <v>-66</v>
      </c>
      <c r="BB28" s="202">
        <f t="shared" si="4"/>
        <v>-66</v>
      </c>
      <c r="BC28" s="202">
        <f t="shared" si="4"/>
        <v>-61</v>
      </c>
      <c r="BD28" s="202">
        <f t="shared" si="4"/>
        <v>-58</v>
      </c>
      <c r="BE28" s="202">
        <f t="shared" si="4"/>
        <v>-58</v>
      </c>
      <c r="BF28" s="202">
        <f t="shared" si="4"/>
        <v>-54</v>
      </c>
      <c r="BG28" s="203">
        <f t="shared" si="4"/>
        <v>-63</v>
      </c>
    </row>
    <row r="29" spans="1:59" x14ac:dyDescent="0.25">
      <c r="A29" s="195" t="s">
        <v>243</v>
      </c>
      <c r="B29" s="196">
        <v>-39</v>
      </c>
      <c r="C29" s="183">
        <v>-39</v>
      </c>
      <c r="D29" s="183">
        <v>-40</v>
      </c>
      <c r="E29" s="183">
        <v>-38</v>
      </c>
      <c r="F29" s="183">
        <v>-40</v>
      </c>
      <c r="G29" s="183">
        <v>-36</v>
      </c>
      <c r="H29" s="183">
        <v>-34</v>
      </c>
      <c r="I29" s="183">
        <v>-36</v>
      </c>
      <c r="J29" s="183">
        <v>-35</v>
      </c>
      <c r="K29" s="184">
        <v>-40</v>
      </c>
      <c r="L29" s="217"/>
      <c r="M29" s="195" t="s">
        <v>243</v>
      </c>
      <c r="N29" s="196">
        <v>-46</v>
      </c>
      <c r="O29" s="183">
        <v>-45</v>
      </c>
      <c r="P29" s="183">
        <v>-46</v>
      </c>
      <c r="Q29" s="183">
        <v>-42</v>
      </c>
      <c r="R29" s="183">
        <v>-44</v>
      </c>
      <c r="S29" s="183">
        <v>-39</v>
      </c>
      <c r="T29" s="183">
        <v>-37</v>
      </c>
      <c r="U29" s="183">
        <v>-39</v>
      </c>
      <c r="V29" s="183">
        <v>-38</v>
      </c>
      <c r="W29" s="184">
        <v>-43</v>
      </c>
      <c r="X29" s="217"/>
      <c r="Y29" s="197" t="s">
        <v>243</v>
      </c>
      <c r="Z29" s="230">
        <v>-50</v>
      </c>
      <c r="AA29" s="231">
        <v>-49</v>
      </c>
      <c r="AB29" s="231">
        <v>-50</v>
      </c>
      <c r="AC29" s="231">
        <v>-47</v>
      </c>
      <c r="AD29" s="231">
        <v>-49</v>
      </c>
      <c r="AE29" s="231">
        <v>-43</v>
      </c>
      <c r="AF29" s="231">
        <v>-41</v>
      </c>
      <c r="AG29" s="231">
        <v>-43</v>
      </c>
      <c r="AH29" s="231">
        <v>-42</v>
      </c>
      <c r="AI29" s="232">
        <v>-47</v>
      </c>
      <c r="AJ29" s="217"/>
      <c r="AK29" s="197" t="s">
        <v>243</v>
      </c>
      <c r="AL29" s="198">
        <v>-55</v>
      </c>
      <c r="AM29" s="199">
        <v>-54</v>
      </c>
      <c r="AN29" s="199">
        <v>-55</v>
      </c>
      <c r="AO29" s="199">
        <v>-52</v>
      </c>
      <c r="AP29" s="199">
        <v>-54</v>
      </c>
      <c r="AQ29" s="199">
        <v>-50</v>
      </c>
      <c r="AR29" s="199">
        <v>-46</v>
      </c>
      <c r="AS29" s="199">
        <v>-48</v>
      </c>
      <c r="AT29" s="199">
        <v>-47</v>
      </c>
      <c r="AU29" s="200">
        <v>-52</v>
      </c>
      <c r="AW29" s="197" t="s">
        <v>243</v>
      </c>
      <c r="AX29" s="201">
        <f t="shared" si="5"/>
        <v>-60</v>
      </c>
      <c r="AY29" s="202">
        <f t="shared" si="4"/>
        <v>-59</v>
      </c>
      <c r="AZ29" s="202">
        <f t="shared" si="4"/>
        <v>-60</v>
      </c>
      <c r="BA29" s="202">
        <f t="shared" si="4"/>
        <v>-57</v>
      </c>
      <c r="BB29" s="202">
        <f t="shared" si="4"/>
        <v>-59</v>
      </c>
      <c r="BC29" s="202">
        <f t="shared" si="4"/>
        <v>-55</v>
      </c>
      <c r="BD29" s="202">
        <f t="shared" si="4"/>
        <v>-51</v>
      </c>
      <c r="BE29" s="202">
        <f t="shared" si="4"/>
        <v>-53</v>
      </c>
      <c r="BF29" s="202">
        <f t="shared" si="4"/>
        <v>-52</v>
      </c>
      <c r="BG29" s="203">
        <f t="shared" si="4"/>
        <v>-57</v>
      </c>
    </row>
    <row r="30" spans="1:59" x14ac:dyDescent="0.25">
      <c r="A30" s="195" t="s">
        <v>251</v>
      </c>
      <c r="B30" s="196">
        <v>-44</v>
      </c>
      <c r="C30" s="183">
        <v>-46</v>
      </c>
      <c r="D30" s="183">
        <v>-44</v>
      </c>
      <c r="E30" s="183">
        <v>-41</v>
      </c>
      <c r="F30" s="183">
        <v>-38</v>
      </c>
      <c r="G30" s="183">
        <v>-35</v>
      </c>
      <c r="H30" s="183">
        <v>-34</v>
      </c>
      <c r="I30" s="183">
        <v>-36</v>
      </c>
      <c r="J30" s="183">
        <v>-33</v>
      </c>
      <c r="K30" s="184">
        <v>-42</v>
      </c>
      <c r="L30" s="217"/>
      <c r="M30" s="195" t="s">
        <v>251</v>
      </c>
      <c r="N30" s="196">
        <v>-51</v>
      </c>
      <c r="O30" s="183">
        <v>-52</v>
      </c>
      <c r="P30" s="183">
        <v>-50</v>
      </c>
      <c r="Q30" s="183">
        <v>-45</v>
      </c>
      <c r="R30" s="183">
        <v>-42</v>
      </c>
      <c r="S30" s="183">
        <v>-38</v>
      </c>
      <c r="T30" s="183">
        <v>-37</v>
      </c>
      <c r="U30" s="183">
        <v>-39</v>
      </c>
      <c r="V30" s="183">
        <v>-36</v>
      </c>
      <c r="W30" s="184">
        <v>-45</v>
      </c>
      <c r="X30" s="217"/>
      <c r="Y30" s="197" t="s">
        <v>251</v>
      </c>
      <c r="Z30" s="230">
        <v>-55</v>
      </c>
      <c r="AA30" s="231">
        <v>-56</v>
      </c>
      <c r="AB30" s="231">
        <v>-54</v>
      </c>
      <c r="AC30" s="231">
        <v>-50</v>
      </c>
      <c r="AD30" s="231">
        <v>-47</v>
      </c>
      <c r="AE30" s="231">
        <v>-42</v>
      </c>
      <c r="AF30" s="231">
        <v>-41</v>
      </c>
      <c r="AG30" s="231">
        <v>-43</v>
      </c>
      <c r="AH30" s="231">
        <v>-40</v>
      </c>
      <c r="AI30" s="232">
        <v>-49</v>
      </c>
      <c r="AJ30" s="217"/>
      <c r="AK30" s="197" t="s">
        <v>251</v>
      </c>
      <c r="AL30" s="198">
        <v>-60</v>
      </c>
      <c r="AM30" s="199">
        <v>-61</v>
      </c>
      <c r="AN30" s="199">
        <v>-59</v>
      </c>
      <c r="AO30" s="199">
        <v>-55</v>
      </c>
      <c r="AP30" s="199">
        <v>-52</v>
      </c>
      <c r="AQ30" s="199">
        <v>-49</v>
      </c>
      <c r="AR30" s="199">
        <v>-46</v>
      </c>
      <c r="AS30" s="199">
        <v>-48</v>
      </c>
      <c r="AT30" s="199">
        <v>-45</v>
      </c>
      <c r="AU30" s="200">
        <v>-54</v>
      </c>
      <c r="AW30" s="197" t="s">
        <v>251</v>
      </c>
      <c r="AX30" s="201">
        <f t="shared" si="5"/>
        <v>-65</v>
      </c>
      <c r="AY30" s="202">
        <f t="shared" si="4"/>
        <v>-66</v>
      </c>
      <c r="AZ30" s="202">
        <f t="shared" si="4"/>
        <v>-64</v>
      </c>
      <c r="BA30" s="202">
        <f t="shared" si="4"/>
        <v>-60</v>
      </c>
      <c r="BB30" s="202">
        <f t="shared" si="4"/>
        <v>-57</v>
      </c>
      <c r="BC30" s="202">
        <f t="shared" si="4"/>
        <v>-54</v>
      </c>
      <c r="BD30" s="202">
        <f t="shared" si="4"/>
        <v>-51</v>
      </c>
      <c r="BE30" s="202">
        <f t="shared" si="4"/>
        <v>-53</v>
      </c>
      <c r="BF30" s="202">
        <f t="shared" si="4"/>
        <v>-50</v>
      </c>
      <c r="BG30" s="203">
        <f t="shared" si="4"/>
        <v>-59</v>
      </c>
    </row>
    <row r="31" spans="1:59" x14ac:dyDescent="0.25">
      <c r="A31" s="195" t="s">
        <v>259</v>
      </c>
      <c r="B31" s="196">
        <v>-44</v>
      </c>
      <c r="C31" s="183">
        <v>-42</v>
      </c>
      <c r="D31" s="183">
        <v>-42</v>
      </c>
      <c r="E31" s="183">
        <v>-38</v>
      </c>
      <c r="F31" s="183">
        <v>-37</v>
      </c>
      <c r="G31" s="183">
        <v>-34</v>
      </c>
      <c r="H31" s="183">
        <v>-32</v>
      </c>
      <c r="I31" s="183">
        <v>-37</v>
      </c>
      <c r="J31" s="183">
        <v>-34</v>
      </c>
      <c r="K31" s="184">
        <v>-42</v>
      </c>
      <c r="L31" s="217"/>
      <c r="M31" s="195" t="s">
        <v>259</v>
      </c>
      <c r="N31" s="196">
        <v>-51</v>
      </c>
      <c r="O31" s="183">
        <v>-48</v>
      </c>
      <c r="P31" s="183">
        <v>-48</v>
      </c>
      <c r="Q31" s="183">
        <v>-42</v>
      </c>
      <c r="R31" s="183">
        <v>-41</v>
      </c>
      <c r="S31" s="183">
        <v>-37</v>
      </c>
      <c r="T31" s="183">
        <v>-35</v>
      </c>
      <c r="U31" s="183">
        <v>-40</v>
      </c>
      <c r="V31" s="183">
        <v>-37</v>
      </c>
      <c r="W31" s="184">
        <v>-45</v>
      </c>
      <c r="X31" s="217"/>
      <c r="Y31" s="197" t="s">
        <v>259</v>
      </c>
      <c r="Z31" s="230">
        <v>-54</v>
      </c>
      <c r="AA31" s="231">
        <v>-52</v>
      </c>
      <c r="AB31" s="231">
        <v>-52</v>
      </c>
      <c r="AC31" s="231">
        <v>-47</v>
      </c>
      <c r="AD31" s="231">
        <v>-45</v>
      </c>
      <c r="AE31" s="231">
        <v>-42</v>
      </c>
      <c r="AF31" s="231">
        <v>-40</v>
      </c>
      <c r="AG31" s="231">
        <v>-45</v>
      </c>
      <c r="AH31" s="231">
        <v>-42</v>
      </c>
      <c r="AI31" s="232">
        <v>-50</v>
      </c>
      <c r="AJ31" s="217"/>
      <c r="AK31" s="197" t="s">
        <v>259</v>
      </c>
      <c r="AL31" s="198">
        <v>-59</v>
      </c>
      <c r="AM31" s="199">
        <v>-57</v>
      </c>
      <c r="AN31" s="199">
        <v>-57</v>
      </c>
      <c r="AO31" s="199">
        <v>-51</v>
      </c>
      <c r="AP31" s="199">
        <v>-50</v>
      </c>
      <c r="AQ31" s="199">
        <v>-46</v>
      </c>
      <c r="AR31" s="199">
        <v>-43</v>
      </c>
      <c r="AS31" s="199">
        <v>-48</v>
      </c>
      <c r="AT31" s="199">
        <v>-45</v>
      </c>
      <c r="AU31" s="200">
        <v>-53</v>
      </c>
      <c r="AW31" s="197" t="s">
        <v>259</v>
      </c>
      <c r="AX31" s="201">
        <f t="shared" si="5"/>
        <v>-64</v>
      </c>
      <c r="AY31" s="202">
        <f t="shared" si="4"/>
        <v>-62</v>
      </c>
      <c r="AZ31" s="202">
        <f t="shared" si="4"/>
        <v>-62</v>
      </c>
      <c r="BA31" s="202">
        <f t="shared" si="4"/>
        <v>-56</v>
      </c>
      <c r="BB31" s="202">
        <f t="shared" si="4"/>
        <v>-55</v>
      </c>
      <c r="BC31" s="202">
        <f t="shared" si="4"/>
        <v>-51</v>
      </c>
      <c r="BD31" s="202">
        <f t="shared" si="4"/>
        <v>-48</v>
      </c>
      <c r="BE31" s="202">
        <f t="shared" si="4"/>
        <v>-53</v>
      </c>
      <c r="BF31" s="202">
        <f t="shared" si="4"/>
        <v>-50</v>
      </c>
      <c r="BG31" s="203">
        <f t="shared" si="4"/>
        <v>-58</v>
      </c>
    </row>
    <row r="32" spans="1:59" ht="15.75" thickBot="1" x14ac:dyDescent="0.3">
      <c r="A32" s="204" t="s">
        <v>266</v>
      </c>
      <c r="B32" s="207">
        <v>-47</v>
      </c>
      <c r="C32" s="205">
        <v>-44</v>
      </c>
      <c r="D32" s="205">
        <v>-46</v>
      </c>
      <c r="E32" s="205">
        <v>-42</v>
      </c>
      <c r="F32" s="205">
        <v>-37</v>
      </c>
      <c r="G32" s="205">
        <v>-38</v>
      </c>
      <c r="H32" s="205">
        <v>-32</v>
      </c>
      <c r="I32" s="205">
        <v>-38</v>
      </c>
      <c r="J32" s="205">
        <v>-37</v>
      </c>
      <c r="K32" s="206">
        <v>-38</v>
      </c>
      <c r="L32" s="217"/>
      <c r="M32" s="204" t="s">
        <v>266</v>
      </c>
      <c r="N32" s="207">
        <v>-54</v>
      </c>
      <c r="O32" s="205">
        <v>-50</v>
      </c>
      <c r="P32" s="205">
        <v>-52</v>
      </c>
      <c r="Q32" s="205">
        <v>-46</v>
      </c>
      <c r="R32" s="205">
        <v>-41</v>
      </c>
      <c r="S32" s="205">
        <v>-41</v>
      </c>
      <c r="T32" s="205">
        <v>-35</v>
      </c>
      <c r="U32" s="205">
        <v>-41</v>
      </c>
      <c r="V32" s="205">
        <v>-40</v>
      </c>
      <c r="W32" s="206">
        <v>-41</v>
      </c>
      <c r="X32" s="217"/>
      <c r="Y32" s="208" t="s">
        <v>266</v>
      </c>
      <c r="Z32" s="233">
        <v>-57</v>
      </c>
      <c r="AA32" s="234">
        <v>-54</v>
      </c>
      <c r="AB32" s="234">
        <v>-56</v>
      </c>
      <c r="AC32" s="234">
        <v>-51</v>
      </c>
      <c r="AD32" s="234">
        <v>-45</v>
      </c>
      <c r="AE32" s="234">
        <v>-46</v>
      </c>
      <c r="AF32" s="234">
        <v>-40</v>
      </c>
      <c r="AG32" s="234">
        <v>-46</v>
      </c>
      <c r="AH32" s="234">
        <v>-45</v>
      </c>
      <c r="AI32" s="235">
        <v>-46</v>
      </c>
      <c r="AJ32" s="217"/>
      <c r="AK32" s="208" t="s">
        <v>266</v>
      </c>
      <c r="AL32" s="209">
        <v>-62</v>
      </c>
      <c r="AM32" s="210">
        <v>-59</v>
      </c>
      <c r="AN32" s="210">
        <v>-61</v>
      </c>
      <c r="AO32" s="210">
        <v>-55</v>
      </c>
      <c r="AP32" s="210">
        <v>-50</v>
      </c>
      <c r="AQ32" s="210">
        <v>-50</v>
      </c>
      <c r="AR32" s="210">
        <v>-43</v>
      </c>
      <c r="AS32" s="210">
        <v>-49</v>
      </c>
      <c r="AT32" s="210">
        <v>-48</v>
      </c>
      <c r="AU32" s="211">
        <v>-49</v>
      </c>
      <c r="AW32" s="208" t="s">
        <v>266</v>
      </c>
      <c r="AX32" s="212">
        <f t="shared" si="5"/>
        <v>-67</v>
      </c>
      <c r="AY32" s="213">
        <f t="shared" si="4"/>
        <v>-64</v>
      </c>
      <c r="AZ32" s="213">
        <f t="shared" si="4"/>
        <v>-66</v>
      </c>
      <c r="BA32" s="213">
        <f t="shared" si="4"/>
        <v>-60</v>
      </c>
      <c r="BB32" s="213">
        <f t="shared" si="4"/>
        <v>-55</v>
      </c>
      <c r="BC32" s="213">
        <f t="shared" si="4"/>
        <v>-55</v>
      </c>
      <c r="BD32" s="213">
        <f t="shared" si="4"/>
        <v>-48</v>
      </c>
      <c r="BE32" s="213">
        <f t="shared" si="4"/>
        <v>-54</v>
      </c>
      <c r="BF32" s="213">
        <f t="shared" si="4"/>
        <v>-53</v>
      </c>
      <c r="BG32" s="214">
        <f t="shared" si="4"/>
        <v>-54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-50</v>
      </c>
      <c r="C37" s="186">
        <v>-46</v>
      </c>
      <c r="D37" s="186">
        <v>-43</v>
      </c>
      <c r="E37" s="186">
        <v>-48</v>
      </c>
      <c r="F37" s="186">
        <v>-54</v>
      </c>
      <c r="G37" s="186">
        <v>-52</v>
      </c>
      <c r="H37" s="186">
        <v>-51</v>
      </c>
      <c r="I37" s="186">
        <v>-49</v>
      </c>
      <c r="J37" s="186">
        <v>-50</v>
      </c>
      <c r="K37" s="187">
        <v>-51</v>
      </c>
      <c r="L37" s="217"/>
      <c r="M37" s="236" t="s">
        <v>187</v>
      </c>
      <c r="N37" s="185">
        <v>-57</v>
      </c>
      <c r="O37" s="186">
        <v>-53</v>
      </c>
      <c r="P37" s="186">
        <v>-50</v>
      </c>
      <c r="Q37" s="186">
        <v>-54</v>
      </c>
      <c r="R37" s="186">
        <v>-60</v>
      </c>
      <c r="S37" s="186">
        <v>-56</v>
      </c>
      <c r="T37" s="186">
        <v>-55</v>
      </c>
      <c r="U37" s="186">
        <v>-53</v>
      </c>
      <c r="V37" s="186">
        <v>-54</v>
      </c>
      <c r="W37" s="187">
        <v>-55</v>
      </c>
      <c r="X37" s="217"/>
      <c r="Y37" s="237" t="s">
        <v>187</v>
      </c>
      <c r="Z37" s="227">
        <v>-69</v>
      </c>
      <c r="AA37" s="228">
        <v>-65</v>
      </c>
      <c r="AB37" s="228">
        <v>-61</v>
      </c>
      <c r="AC37" s="228">
        <v>-66</v>
      </c>
      <c r="AD37" s="228">
        <v>-69</v>
      </c>
      <c r="AE37" s="228">
        <v>-69</v>
      </c>
      <c r="AF37" s="228">
        <v>-68</v>
      </c>
      <c r="AG37" s="228">
        <v>-65</v>
      </c>
      <c r="AH37" s="228">
        <v>-66</v>
      </c>
      <c r="AI37" s="229">
        <v>-67</v>
      </c>
      <c r="AJ37" s="217"/>
      <c r="AK37" s="237" t="s">
        <v>187</v>
      </c>
      <c r="AL37" s="189">
        <v>-71</v>
      </c>
      <c r="AM37" s="190">
        <v>-71</v>
      </c>
      <c r="AN37" s="190">
        <v>-68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-73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-47</v>
      </c>
      <c r="C38" s="183">
        <v>-44</v>
      </c>
      <c r="D38" s="183">
        <v>-41</v>
      </c>
      <c r="E38" s="183">
        <v>-48</v>
      </c>
      <c r="F38" s="183">
        <v>-54</v>
      </c>
      <c r="G38" s="183">
        <v>-52</v>
      </c>
      <c r="H38" s="183">
        <v>-49</v>
      </c>
      <c r="I38" s="183">
        <v>-50</v>
      </c>
      <c r="J38" s="183">
        <v>-47</v>
      </c>
      <c r="K38" s="184">
        <v>-50</v>
      </c>
      <c r="L38" s="217"/>
      <c r="M38" s="195" t="s">
        <v>214</v>
      </c>
      <c r="N38" s="196">
        <v>-54</v>
      </c>
      <c r="O38" s="183">
        <v>-51</v>
      </c>
      <c r="P38" s="183">
        <v>-48</v>
      </c>
      <c r="Q38" s="183">
        <v>-54</v>
      </c>
      <c r="R38" s="183">
        <v>-60</v>
      </c>
      <c r="S38" s="183">
        <v>-56</v>
      </c>
      <c r="T38" s="183">
        <v>-53</v>
      </c>
      <c r="U38" s="183">
        <v>-54</v>
      </c>
      <c r="V38" s="183">
        <v>-51</v>
      </c>
      <c r="W38" s="184">
        <v>-54</v>
      </c>
      <c r="X38" s="217"/>
      <c r="Y38" s="197" t="s">
        <v>214</v>
      </c>
      <c r="Z38" s="230">
        <v>-66</v>
      </c>
      <c r="AA38" s="231">
        <v>-63</v>
      </c>
      <c r="AB38" s="231">
        <v>-59</v>
      </c>
      <c r="AC38" s="231">
        <v>-66</v>
      </c>
      <c r="AD38" s="231">
        <v>-69</v>
      </c>
      <c r="AE38" s="231">
        <v>-69</v>
      </c>
      <c r="AF38" s="231">
        <v>-66</v>
      </c>
      <c r="AG38" s="231">
        <v>-66</v>
      </c>
      <c r="AH38" s="231">
        <v>-63</v>
      </c>
      <c r="AI38" s="232">
        <v>-66</v>
      </c>
      <c r="AJ38" s="217"/>
      <c r="AK38" s="197" t="s">
        <v>214</v>
      </c>
      <c r="AL38" s="198">
        <v>-71</v>
      </c>
      <c r="AM38" s="199">
        <v>-69</v>
      </c>
      <c r="AN38" s="199">
        <v>-66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-70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-74</v>
      </c>
      <c r="AZ38" s="202">
        <f t="shared" si="6"/>
        <v>-71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-75</v>
      </c>
      <c r="BG38" s="203">
        <f t="shared" si="6"/>
        <v>-76</v>
      </c>
    </row>
    <row r="39" spans="1:59" x14ac:dyDescent="0.25">
      <c r="A39" s="195" t="s">
        <v>234</v>
      </c>
      <c r="B39" s="196">
        <v>-51</v>
      </c>
      <c r="C39" s="183">
        <v>-51</v>
      </c>
      <c r="D39" s="183">
        <v>-48</v>
      </c>
      <c r="E39" s="183">
        <v>-54</v>
      </c>
      <c r="F39" s="183">
        <v>-56</v>
      </c>
      <c r="G39" s="183">
        <v>-51</v>
      </c>
      <c r="H39" s="183">
        <v>-50</v>
      </c>
      <c r="I39" s="183">
        <v>-51</v>
      </c>
      <c r="J39" s="183">
        <v>-47</v>
      </c>
      <c r="K39" s="184">
        <v>-56</v>
      </c>
      <c r="L39" s="217"/>
      <c r="M39" s="195" t="s">
        <v>234</v>
      </c>
      <c r="N39" s="196">
        <v>-58</v>
      </c>
      <c r="O39" s="183">
        <v>-58</v>
      </c>
      <c r="P39" s="183">
        <v>-55</v>
      </c>
      <c r="Q39" s="183">
        <v>-60</v>
      </c>
      <c r="R39" s="183">
        <v>-62</v>
      </c>
      <c r="S39" s="183">
        <v>-55</v>
      </c>
      <c r="T39" s="183">
        <v>-54</v>
      </c>
      <c r="U39" s="183">
        <v>-55</v>
      </c>
      <c r="V39" s="183">
        <v>-51</v>
      </c>
      <c r="W39" s="184">
        <v>-60</v>
      </c>
      <c r="X39" s="217"/>
      <c r="Y39" s="197" t="s">
        <v>234</v>
      </c>
      <c r="Z39" s="230">
        <v>-69</v>
      </c>
      <c r="AA39" s="231">
        <v>-69</v>
      </c>
      <c r="AB39" s="231">
        <v>-66</v>
      </c>
      <c r="AC39" s="231">
        <v>-69</v>
      </c>
      <c r="AD39" s="231">
        <v>-69</v>
      </c>
      <c r="AE39" s="231">
        <v>-68</v>
      </c>
      <c r="AF39" s="231">
        <v>-67</v>
      </c>
      <c r="AG39" s="231">
        <v>-67</v>
      </c>
      <c r="AH39" s="231">
        <v>-63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-70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-75</v>
      </c>
      <c r="BG39" s="203">
        <f t="shared" si="6"/>
        <v>-76</v>
      </c>
    </row>
    <row r="40" spans="1:59" x14ac:dyDescent="0.25">
      <c r="A40" s="195" t="s">
        <v>243</v>
      </c>
      <c r="B40" s="196">
        <v>-53</v>
      </c>
      <c r="C40" s="183">
        <v>-52</v>
      </c>
      <c r="D40" s="183">
        <v>-53</v>
      </c>
      <c r="E40" s="183">
        <v>-51</v>
      </c>
      <c r="F40" s="183">
        <v>-54</v>
      </c>
      <c r="G40" s="183">
        <v>-50</v>
      </c>
      <c r="H40" s="183">
        <v>-48</v>
      </c>
      <c r="I40" s="183">
        <v>-51</v>
      </c>
      <c r="J40" s="183">
        <v>-50</v>
      </c>
      <c r="K40" s="184">
        <v>-55</v>
      </c>
      <c r="L40" s="217"/>
      <c r="M40" s="195" t="s">
        <v>243</v>
      </c>
      <c r="N40" s="196">
        <v>-57</v>
      </c>
      <c r="O40" s="183">
        <v>-55</v>
      </c>
      <c r="P40" s="183">
        <v>-56</v>
      </c>
      <c r="Q40" s="183">
        <v>-54</v>
      </c>
      <c r="R40" s="183">
        <v>-57</v>
      </c>
      <c r="S40" s="183">
        <v>-53</v>
      </c>
      <c r="T40" s="183">
        <v>-51</v>
      </c>
      <c r="U40" s="183">
        <v>-54</v>
      </c>
      <c r="V40" s="183">
        <v>-53</v>
      </c>
      <c r="W40" s="184">
        <v>-58</v>
      </c>
      <c r="X40" s="217"/>
      <c r="Y40" s="197" t="s">
        <v>243</v>
      </c>
      <c r="Z40" s="230">
        <v>-66</v>
      </c>
      <c r="AA40" s="231">
        <v>-65</v>
      </c>
      <c r="AB40" s="231">
        <v>-66</v>
      </c>
      <c r="AC40" s="231">
        <v>-63</v>
      </c>
      <c r="AD40" s="231">
        <v>-65</v>
      </c>
      <c r="AE40" s="231">
        <v>-61</v>
      </c>
      <c r="AF40" s="231">
        <v>-59</v>
      </c>
      <c r="AG40" s="231">
        <v>-62</v>
      </c>
      <c r="AH40" s="231">
        <v>-61</v>
      </c>
      <c r="AI40" s="232">
        <v>-66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-70</v>
      </c>
      <c r="AR40" s="199">
        <v>-68</v>
      </c>
      <c r="AS40" s="199">
        <v>-70</v>
      </c>
      <c r="AT40" s="199">
        <v>-69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-75</v>
      </c>
      <c r="BD40" s="202">
        <f t="shared" si="6"/>
        <v>-73</v>
      </c>
      <c r="BE40" s="202">
        <f t="shared" si="6"/>
        <v>-75</v>
      </c>
      <c r="BF40" s="202">
        <f t="shared" si="6"/>
        <v>-74</v>
      </c>
      <c r="BG40" s="203">
        <f t="shared" si="6"/>
        <v>-76</v>
      </c>
    </row>
    <row r="41" spans="1:59" x14ac:dyDescent="0.25">
      <c r="A41" s="195" t="s">
        <v>251</v>
      </c>
      <c r="B41" s="196">
        <v>-58</v>
      </c>
      <c r="C41" s="183">
        <v>-59</v>
      </c>
      <c r="D41" s="183">
        <v>-57</v>
      </c>
      <c r="E41" s="183">
        <v>-54</v>
      </c>
      <c r="F41" s="183">
        <v>-52</v>
      </c>
      <c r="G41" s="183">
        <v>-49</v>
      </c>
      <c r="H41" s="183">
        <v>-48</v>
      </c>
      <c r="I41" s="183">
        <v>-51</v>
      </c>
      <c r="J41" s="183">
        <v>-48</v>
      </c>
      <c r="K41" s="184">
        <v>-57</v>
      </c>
      <c r="L41" s="217"/>
      <c r="M41" s="195" t="s">
        <v>251</v>
      </c>
      <c r="N41" s="196">
        <v>-62</v>
      </c>
      <c r="O41" s="183">
        <v>-62</v>
      </c>
      <c r="P41" s="183">
        <v>-60</v>
      </c>
      <c r="Q41" s="183">
        <v>-57</v>
      </c>
      <c r="R41" s="183">
        <v>-55</v>
      </c>
      <c r="S41" s="183">
        <v>-52</v>
      </c>
      <c r="T41" s="183">
        <v>-51</v>
      </c>
      <c r="U41" s="183">
        <v>-54</v>
      </c>
      <c r="V41" s="183">
        <v>-51</v>
      </c>
      <c r="W41" s="184">
        <v>-60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-66</v>
      </c>
      <c r="AD41" s="231">
        <v>-63</v>
      </c>
      <c r="AE41" s="231">
        <v>-60</v>
      </c>
      <c r="AF41" s="231">
        <v>-59</v>
      </c>
      <c r="AG41" s="231">
        <v>-62</v>
      </c>
      <c r="AH41" s="231">
        <v>-59</v>
      </c>
      <c r="AI41" s="232">
        <v>-68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-69</v>
      </c>
      <c r="AR41" s="199">
        <v>-68</v>
      </c>
      <c r="AS41" s="199">
        <v>-70</v>
      </c>
      <c r="AT41" s="199">
        <v>-67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-74</v>
      </c>
      <c r="BD41" s="202">
        <f t="shared" si="6"/>
        <v>-73</v>
      </c>
      <c r="BE41" s="202">
        <f t="shared" si="6"/>
        <v>-75</v>
      </c>
      <c r="BF41" s="202">
        <f t="shared" si="6"/>
        <v>-72</v>
      </c>
      <c r="BG41" s="203">
        <f t="shared" si="6"/>
        <v>-76</v>
      </c>
    </row>
    <row r="42" spans="1:59" x14ac:dyDescent="0.25">
      <c r="A42" s="195" t="s">
        <v>259</v>
      </c>
      <c r="B42" s="196">
        <v>-53</v>
      </c>
      <c r="C42" s="183">
        <v>-51</v>
      </c>
      <c r="D42" s="183">
        <v>-51</v>
      </c>
      <c r="E42" s="183">
        <v>-48</v>
      </c>
      <c r="F42" s="183">
        <v>-47</v>
      </c>
      <c r="G42" s="183">
        <v>-44</v>
      </c>
      <c r="H42" s="183">
        <v>-43</v>
      </c>
      <c r="I42" s="183">
        <v>-48</v>
      </c>
      <c r="J42" s="183">
        <v>-45</v>
      </c>
      <c r="K42" s="184">
        <v>-53</v>
      </c>
      <c r="L42" s="217"/>
      <c r="M42" s="195" t="s">
        <v>259</v>
      </c>
      <c r="N42" s="196">
        <v>-57</v>
      </c>
      <c r="O42" s="183">
        <v>-54</v>
      </c>
      <c r="P42" s="183">
        <v>-54</v>
      </c>
      <c r="Q42" s="183">
        <v>-51</v>
      </c>
      <c r="R42" s="183">
        <v>-50</v>
      </c>
      <c r="S42" s="183">
        <v>-47</v>
      </c>
      <c r="T42" s="183">
        <v>-46</v>
      </c>
      <c r="U42" s="183">
        <v>-51</v>
      </c>
      <c r="V42" s="183">
        <v>-48</v>
      </c>
      <c r="W42" s="184">
        <v>-56</v>
      </c>
      <c r="X42" s="217"/>
      <c r="Y42" s="197" t="s">
        <v>259</v>
      </c>
      <c r="Z42" s="230">
        <v>-66</v>
      </c>
      <c r="AA42" s="231">
        <v>-64</v>
      </c>
      <c r="AB42" s="231">
        <v>-64</v>
      </c>
      <c r="AC42" s="231">
        <v>-60</v>
      </c>
      <c r="AD42" s="231">
        <v>-59</v>
      </c>
      <c r="AE42" s="231">
        <v>-55</v>
      </c>
      <c r="AF42" s="231">
        <v>-54</v>
      </c>
      <c r="AG42" s="231">
        <v>-58</v>
      </c>
      <c r="AH42" s="231">
        <v>-55</v>
      </c>
      <c r="AI42" s="232">
        <v>-63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-68</v>
      </c>
      <c r="AP42" s="199">
        <v>-67</v>
      </c>
      <c r="AQ42" s="199">
        <v>-64</v>
      </c>
      <c r="AR42" s="199">
        <v>-63</v>
      </c>
      <c r="AS42" s="199">
        <v>-67</v>
      </c>
      <c r="AT42" s="199">
        <v>-64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-73</v>
      </c>
      <c r="BB42" s="202">
        <f t="shared" si="6"/>
        <v>-72</v>
      </c>
      <c r="BC42" s="202">
        <f t="shared" si="6"/>
        <v>-69</v>
      </c>
      <c r="BD42" s="202">
        <f t="shared" si="6"/>
        <v>-68</v>
      </c>
      <c r="BE42" s="202">
        <f t="shared" si="6"/>
        <v>-72</v>
      </c>
      <c r="BF42" s="202">
        <f t="shared" si="6"/>
        <v>-69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-56</v>
      </c>
      <c r="C43" s="205">
        <v>-53</v>
      </c>
      <c r="D43" s="205">
        <v>-55</v>
      </c>
      <c r="E43" s="205">
        <v>-52</v>
      </c>
      <c r="F43" s="205">
        <v>-47</v>
      </c>
      <c r="G43" s="205">
        <v>-48</v>
      </c>
      <c r="H43" s="205">
        <v>-43</v>
      </c>
      <c r="I43" s="205">
        <v>-49</v>
      </c>
      <c r="J43" s="205">
        <v>-48</v>
      </c>
      <c r="K43" s="206">
        <v>-49</v>
      </c>
      <c r="L43" s="217"/>
      <c r="M43" s="204" t="s">
        <v>266</v>
      </c>
      <c r="N43" s="207">
        <v>-60</v>
      </c>
      <c r="O43" s="205">
        <v>-56</v>
      </c>
      <c r="P43" s="205">
        <v>-58</v>
      </c>
      <c r="Q43" s="205">
        <v>-55</v>
      </c>
      <c r="R43" s="205">
        <v>-50</v>
      </c>
      <c r="S43" s="205">
        <v>-51</v>
      </c>
      <c r="T43" s="205">
        <v>-46</v>
      </c>
      <c r="U43" s="205">
        <v>-52</v>
      </c>
      <c r="V43" s="205">
        <v>-51</v>
      </c>
      <c r="W43" s="206">
        <v>-52</v>
      </c>
      <c r="X43" s="217"/>
      <c r="Y43" s="208" t="s">
        <v>266</v>
      </c>
      <c r="Z43" s="233">
        <v>-69</v>
      </c>
      <c r="AA43" s="234">
        <v>-66</v>
      </c>
      <c r="AB43" s="234">
        <v>-68</v>
      </c>
      <c r="AC43" s="234">
        <v>-64</v>
      </c>
      <c r="AD43" s="234">
        <v>-59</v>
      </c>
      <c r="AE43" s="234">
        <v>-59</v>
      </c>
      <c r="AF43" s="234">
        <v>-54</v>
      </c>
      <c r="AG43" s="234">
        <v>-59</v>
      </c>
      <c r="AH43" s="234">
        <v>-58</v>
      </c>
      <c r="AI43" s="235">
        <v>-59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-67</v>
      </c>
      <c r="AQ43" s="210">
        <v>-68</v>
      </c>
      <c r="AR43" s="210">
        <v>-63</v>
      </c>
      <c r="AS43" s="210">
        <v>-68</v>
      </c>
      <c r="AT43" s="210">
        <v>-67</v>
      </c>
      <c r="AU43" s="211">
        <v>-68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-72</v>
      </c>
      <c r="BC43" s="213">
        <f t="shared" si="6"/>
        <v>-73</v>
      </c>
      <c r="BD43" s="213">
        <f t="shared" si="6"/>
        <v>-68</v>
      </c>
      <c r="BE43" s="213">
        <f t="shared" si="6"/>
        <v>-73</v>
      </c>
      <c r="BF43" s="213">
        <f t="shared" si="6"/>
        <v>-72</v>
      </c>
      <c r="BG43" s="214">
        <f t="shared" si="6"/>
        <v>-73</v>
      </c>
    </row>
  </sheetData>
  <sheetProtection algorithmName="SHA-512" hashValue="rQVrE9UsixWr8mtO5vWJ1aG/5W4aK7fAACQ5wcOhWKNL2eSuuZFPC3rxtt3U+lq1D+kymot9zaAiyO0UH4oDVw==" saltValue="rD0dyhXjdkVoRPfM3T9Sl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801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-16</v>
      </c>
      <c r="C4" s="183">
        <v>-11</v>
      </c>
      <c r="D4" s="183">
        <v>-9</v>
      </c>
      <c r="E4" s="183">
        <v>-12</v>
      </c>
      <c r="F4" s="183">
        <v>-18</v>
      </c>
      <c r="G4" s="183">
        <v>-16</v>
      </c>
      <c r="H4" s="183">
        <v>-18</v>
      </c>
      <c r="I4" s="183">
        <v>-16</v>
      </c>
      <c r="J4" s="183">
        <v>-20</v>
      </c>
      <c r="K4" s="184">
        <v>-22</v>
      </c>
      <c r="L4" s="217"/>
      <c r="M4" s="182" t="s">
        <v>187</v>
      </c>
      <c r="N4" s="185">
        <v>-26</v>
      </c>
      <c r="O4" s="186">
        <v>-20</v>
      </c>
      <c r="P4" s="186">
        <v>-17</v>
      </c>
      <c r="Q4" s="186">
        <v>-19</v>
      </c>
      <c r="R4" s="186">
        <v>-24</v>
      </c>
      <c r="S4" s="186">
        <v>-21</v>
      </c>
      <c r="T4" s="186">
        <v>-22</v>
      </c>
      <c r="U4" s="186">
        <v>-19</v>
      </c>
      <c r="V4" s="186">
        <v>-23</v>
      </c>
      <c r="W4" s="187">
        <v>-25</v>
      </c>
      <c r="X4" s="217"/>
      <c r="Y4" s="188" t="s">
        <v>187</v>
      </c>
      <c r="Z4" s="189">
        <v>-31</v>
      </c>
      <c r="AA4" s="190">
        <v>-25</v>
      </c>
      <c r="AB4" s="190">
        <v>-23</v>
      </c>
      <c r="AC4" s="190">
        <v>-26</v>
      </c>
      <c r="AD4" s="190">
        <v>-31</v>
      </c>
      <c r="AE4" s="190">
        <v>-27</v>
      </c>
      <c r="AF4" s="190">
        <v>-28</v>
      </c>
      <c r="AG4" s="190">
        <v>-24</v>
      </c>
      <c r="AH4" s="190">
        <v>-28</v>
      </c>
      <c r="AI4" s="191">
        <v>-30</v>
      </c>
      <c r="AJ4" s="217"/>
      <c r="AK4" s="188" t="s">
        <v>187</v>
      </c>
      <c r="AL4" s="189">
        <v>-43</v>
      </c>
      <c r="AM4" s="190">
        <v>-38</v>
      </c>
      <c r="AN4" s="190">
        <v>-35</v>
      </c>
      <c r="AO4" s="190">
        <v>-38</v>
      </c>
      <c r="AP4" s="190">
        <v>-41</v>
      </c>
      <c r="AQ4" s="190">
        <v>-37</v>
      </c>
      <c r="AR4" s="190">
        <v>-37</v>
      </c>
      <c r="AS4" s="190">
        <v>-33</v>
      </c>
      <c r="AT4" s="190">
        <v>-37</v>
      </c>
      <c r="AU4" s="191">
        <v>-39</v>
      </c>
      <c r="AW4" s="188" t="s">
        <v>187</v>
      </c>
      <c r="AX4" s="192">
        <f>AL4-5</f>
        <v>-48</v>
      </c>
      <c r="AY4" s="193">
        <f t="shared" ref="AY4:BG10" si="0">AM4-5</f>
        <v>-43</v>
      </c>
      <c r="AZ4" s="193">
        <f t="shared" si="0"/>
        <v>-40</v>
      </c>
      <c r="BA4" s="193">
        <f t="shared" si="0"/>
        <v>-43</v>
      </c>
      <c r="BB4" s="193">
        <f t="shared" si="0"/>
        <v>-46</v>
      </c>
      <c r="BC4" s="193">
        <f t="shared" si="0"/>
        <v>-42</v>
      </c>
      <c r="BD4" s="193">
        <f t="shared" si="0"/>
        <v>-42</v>
      </c>
      <c r="BE4" s="193">
        <f t="shared" si="0"/>
        <v>-38</v>
      </c>
      <c r="BF4" s="193">
        <f t="shared" si="0"/>
        <v>-42</v>
      </c>
      <c r="BG4" s="194">
        <f t="shared" si="0"/>
        <v>-44</v>
      </c>
    </row>
    <row r="5" spans="1:59" ht="14.45" x14ac:dyDescent="0.3">
      <c r="A5" s="195" t="s">
        <v>214</v>
      </c>
      <c r="B5" s="183">
        <v>-11</v>
      </c>
      <c r="C5" s="183">
        <v>-9</v>
      </c>
      <c r="D5" s="183">
        <v>-10</v>
      </c>
      <c r="E5" s="183">
        <v>-11</v>
      </c>
      <c r="F5" s="183">
        <v>-17</v>
      </c>
      <c r="G5" s="183">
        <v>-18</v>
      </c>
      <c r="H5" s="183">
        <v>-18</v>
      </c>
      <c r="I5" s="183">
        <v>-18</v>
      </c>
      <c r="J5" s="183">
        <v>-19</v>
      </c>
      <c r="K5" s="184">
        <v>-25</v>
      </c>
      <c r="L5" s="217"/>
      <c r="M5" s="195" t="s">
        <v>214</v>
      </c>
      <c r="N5" s="196">
        <v>-21</v>
      </c>
      <c r="O5" s="183">
        <v>-18</v>
      </c>
      <c r="P5" s="183">
        <v>-18</v>
      </c>
      <c r="Q5" s="183">
        <v>-18</v>
      </c>
      <c r="R5" s="183">
        <v>-23</v>
      </c>
      <c r="S5" s="183">
        <v>-23</v>
      </c>
      <c r="T5" s="183">
        <v>-22</v>
      </c>
      <c r="U5" s="183">
        <v>-21</v>
      </c>
      <c r="V5" s="183">
        <v>-22</v>
      </c>
      <c r="W5" s="184">
        <v>-28</v>
      </c>
      <c r="X5" s="217"/>
      <c r="Y5" s="197" t="s">
        <v>214</v>
      </c>
      <c r="Z5" s="198">
        <v>-26</v>
      </c>
      <c r="AA5" s="199">
        <v>-23</v>
      </c>
      <c r="AB5" s="199">
        <v>-24</v>
      </c>
      <c r="AC5" s="199">
        <v>-25</v>
      </c>
      <c r="AD5" s="199">
        <v>-30</v>
      </c>
      <c r="AE5" s="199">
        <v>-29</v>
      </c>
      <c r="AF5" s="199">
        <v>-28</v>
      </c>
      <c r="AG5" s="199">
        <v>-26</v>
      </c>
      <c r="AH5" s="199">
        <v>-27</v>
      </c>
      <c r="AI5" s="200">
        <v>-33</v>
      </c>
      <c r="AJ5" s="217"/>
      <c r="AK5" s="197" t="s">
        <v>214</v>
      </c>
      <c r="AL5" s="198">
        <v>-38</v>
      </c>
      <c r="AM5" s="199">
        <v>-36</v>
      </c>
      <c r="AN5" s="199">
        <v>-36</v>
      </c>
      <c r="AO5" s="199">
        <v>-37</v>
      </c>
      <c r="AP5" s="199">
        <v>-40</v>
      </c>
      <c r="AQ5" s="199">
        <v>-39</v>
      </c>
      <c r="AR5" s="199">
        <v>-37</v>
      </c>
      <c r="AS5" s="199">
        <v>-35</v>
      </c>
      <c r="AT5" s="199">
        <v>-36</v>
      </c>
      <c r="AU5" s="200">
        <v>-42</v>
      </c>
      <c r="AW5" s="197" t="s">
        <v>214</v>
      </c>
      <c r="AX5" s="201">
        <f t="shared" ref="AX5:AX10" si="1">AL5-5</f>
        <v>-43</v>
      </c>
      <c r="AY5" s="202">
        <f t="shared" si="0"/>
        <v>-41</v>
      </c>
      <c r="AZ5" s="202">
        <f t="shared" si="0"/>
        <v>-41</v>
      </c>
      <c r="BA5" s="202">
        <f t="shared" si="0"/>
        <v>-42</v>
      </c>
      <c r="BB5" s="202">
        <f t="shared" si="0"/>
        <v>-45</v>
      </c>
      <c r="BC5" s="202">
        <f t="shared" si="0"/>
        <v>-44</v>
      </c>
      <c r="BD5" s="202">
        <f t="shared" si="0"/>
        <v>-42</v>
      </c>
      <c r="BE5" s="202">
        <f t="shared" si="0"/>
        <v>-40</v>
      </c>
      <c r="BF5" s="202">
        <f t="shared" si="0"/>
        <v>-41</v>
      </c>
      <c r="BG5" s="203">
        <f t="shared" si="0"/>
        <v>-47</v>
      </c>
    </row>
    <row r="6" spans="1:59" ht="14.45" x14ac:dyDescent="0.3">
      <c r="A6" s="195" t="s">
        <v>234</v>
      </c>
      <c r="B6" s="183">
        <v>-14</v>
      </c>
      <c r="C6" s="183">
        <v>-13</v>
      </c>
      <c r="D6" s="183">
        <v>-15</v>
      </c>
      <c r="E6" s="183">
        <v>-16</v>
      </c>
      <c r="F6" s="183">
        <v>-20</v>
      </c>
      <c r="G6" s="183">
        <v>-20</v>
      </c>
      <c r="H6" s="183">
        <v>-18</v>
      </c>
      <c r="I6" s="183">
        <v>-13</v>
      </c>
      <c r="J6" s="183">
        <v>-23</v>
      </c>
      <c r="K6" s="184">
        <v>-30</v>
      </c>
      <c r="L6" s="217"/>
      <c r="M6" s="195" t="s">
        <v>234</v>
      </c>
      <c r="N6" s="196">
        <v>-24</v>
      </c>
      <c r="O6" s="183">
        <v>-22</v>
      </c>
      <c r="P6" s="183">
        <v>-23</v>
      </c>
      <c r="Q6" s="183">
        <v>-23</v>
      </c>
      <c r="R6" s="183">
        <v>-26</v>
      </c>
      <c r="S6" s="183">
        <v>-25</v>
      </c>
      <c r="T6" s="183">
        <v>-22</v>
      </c>
      <c r="U6" s="183">
        <v>-16</v>
      </c>
      <c r="V6" s="183">
        <v>-26</v>
      </c>
      <c r="W6" s="184">
        <v>-33</v>
      </c>
      <c r="X6" s="217"/>
      <c r="Y6" s="197" t="s">
        <v>234</v>
      </c>
      <c r="Z6" s="198">
        <v>-29</v>
      </c>
      <c r="AA6" s="199">
        <v>-27</v>
      </c>
      <c r="AB6" s="199">
        <v>-29</v>
      </c>
      <c r="AC6" s="199">
        <v>-30</v>
      </c>
      <c r="AD6" s="199">
        <v>-33</v>
      </c>
      <c r="AE6" s="199">
        <v>-31</v>
      </c>
      <c r="AF6" s="199">
        <v>-28</v>
      </c>
      <c r="AG6" s="199">
        <v>-21</v>
      </c>
      <c r="AH6" s="199">
        <v>-31</v>
      </c>
      <c r="AI6" s="200">
        <v>-38</v>
      </c>
      <c r="AJ6" s="217"/>
      <c r="AK6" s="197" t="s">
        <v>234</v>
      </c>
      <c r="AL6" s="198">
        <v>-41</v>
      </c>
      <c r="AM6" s="199">
        <v>-40</v>
      </c>
      <c r="AN6" s="199">
        <v>-41</v>
      </c>
      <c r="AO6" s="199">
        <v>-42</v>
      </c>
      <c r="AP6" s="199">
        <v>-43</v>
      </c>
      <c r="AQ6" s="199">
        <v>-41</v>
      </c>
      <c r="AR6" s="199">
        <v>-37</v>
      </c>
      <c r="AS6" s="199">
        <v>-30</v>
      </c>
      <c r="AT6" s="199">
        <v>-40</v>
      </c>
      <c r="AU6" s="200">
        <v>-47</v>
      </c>
      <c r="AW6" s="197" t="s">
        <v>234</v>
      </c>
      <c r="AX6" s="201">
        <f t="shared" si="1"/>
        <v>-46</v>
      </c>
      <c r="AY6" s="202">
        <f t="shared" si="0"/>
        <v>-45</v>
      </c>
      <c r="AZ6" s="202">
        <f t="shared" si="0"/>
        <v>-46</v>
      </c>
      <c r="BA6" s="202">
        <f t="shared" si="0"/>
        <v>-47</v>
      </c>
      <c r="BB6" s="202">
        <f t="shared" si="0"/>
        <v>-48</v>
      </c>
      <c r="BC6" s="202">
        <f t="shared" si="0"/>
        <v>-46</v>
      </c>
      <c r="BD6" s="202">
        <f t="shared" si="0"/>
        <v>-42</v>
      </c>
      <c r="BE6" s="202">
        <f t="shared" si="0"/>
        <v>-35</v>
      </c>
      <c r="BF6" s="202">
        <f t="shared" si="0"/>
        <v>-45</v>
      </c>
      <c r="BG6" s="203">
        <f t="shared" si="0"/>
        <v>-52</v>
      </c>
    </row>
    <row r="7" spans="1:59" ht="14.45" x14ac:dyDescent="0.3">
      <c r="A7" s="195" t="s">
        <v>243</v>
      </c>
      <c r="B7" s="183">
        <v>-16</v>
      </c>
      <c r="C7" s="183">
        <v>-16</v>
      </c>
      <c r="D7" s="183">
        <v>-16</v>
      </c>
      <c r="E7" s="183">
        <v>-19</v>
      </c>
      <c r="F7" s="183">
        <v>-20</v>
      </c>
      <c r="G7" s="183">
        <v>-22</v>
      </c>
      <c r="H7" s="183">
        <v>-20</v>
      </c>
      <c r="I7" s="183">
        <v>-18</v>
      </c>
      <c r="J7" s="183">
        <v>-25</v>
      </c>
      <c r="K7" s="184">
        <v>-28</v>
      </c>
      <c r="L7" s="217"/>
      <c r="M7" s="195" t="s">
        <v>243</v>
      </c>
      <c r="N7" s="196">
        <v>-26</v>
      </c>
      <c r="O7" s="183">
        <v>-25</v>
      </c>
      <c r="P7" s="183">
        <v>-24</v>
      </c>
      <c r="Q7" s="183">
        <v>-26</v>
      </c>
      <c r="R7" s="183">
        <v>-26</v>
      </c>
      <c r="S7" s="183">
        <v>-27</v>
      </c>
      <c r="T7" s="183">
        <v>-24</v>
      </c>
      <c r="U7" s="183">
        <v>-21</v>
      </c>
      <c r="V7" s="183">
        <v>-28</v>
      </c>
      <c r="W7" s="184">
        <v>-31</v>
      </c>
      <c r="X7" s="217"/>
      <c r="Y7" s="197" t="s">
        <v>243</v>
      </c>
      <c r="Z7" s="198">
        <v>-31</v>
      </c>
      <c r="AA7" s="199">
        <v>-30</v>
      </c>
      <c r="AB7" s="199">
        <v>-30</v>
      </c>
      <c r="AC7" s="199">
        <v>-33</v>
      </c>
      <c r="AD7" s="199">
        <v>-32</v>
      </c>
      <c r="AE7" s="199">
        <v>-32</v>
      </c>
      <c r="AF7" s="199">
        <v>-28</v>
      </c>
      <c r="AG7" s="199">
        <v>-25</v>
      </c>
      <c r="AH7" s="199">
        <v>-32</v>
      </c>
      <c r="AI7" s="200">
        <v>-35</v>
      </c>
      <c r="AJ7" s="217"/>
      <c r="AK7" s="197" t="s">
        <v>243</v>
      </c>
      <c r="AL7" s="198">
        <v>-42</v>
      </c>
      <c r="AM7" s="199">
        <v>-40</v>
      </c>
      <c r="AN7" s="199">
        <v>-39</v>
      </c>
      <c r="AO7" s="199">
        <v>-39</v>
      </c>
      <c r="AP7" s="199">
        <v>-38</v>
      </c>
      <c r="AQ7" s="199">
        <v>-39</v>
      </c>
      <c r="AR7" s="199">
        <v>-35</v>
      </c>
      <c r="AS7" s="199">
        <v>-30</v>
      </c>
      <c r="AT7" s="199">
        <v>-37</v>
      </c>
      <c r="AU7" s="200">
        <v>-40</v>
      </c>
      <c r="AW7" s="197" t="s">
        <v>243</v>
      </c>
      <c r="AX7" s="201">
        <f t="shared" si="1"/>
        <v>-47</v>
      </c>
      <c r="AY7" s="202">
        <f t="shared" si="0"/>
        <v>-45</v>
      </c>
      <c r="AZ7" s="202">
        <f t="shared" si="0"/>
        <v>-44</v>
      </c>
      <c r="BA7" s="202">
        <f t="shared" si="0"/>
        <v>-44</v>
      </c>
      <c r="BB7" s="202">
        <f t="shared" si="0"/>
        <v>-43</v>
      </c>
      <c r="BC7" s="202">
        <f t="shared" si="0"/>
        <v>-44</v>
      </c>
      <c r="BD7" s="202">
        <f t="shared" si="0"/>
        <v>-40</v>
      </c>
      <c r="BE7" s="202">
        <f t="shared" si="0"/>
        <v>-35</v>
      </c>
      <c r="BF7" s="202">
        <f t="shared" si="0"/>
        <v>-42</v>
      </c>
      <c r="BG7" s="203">
        <f t="shared" si="0"/>
        <v>-45</v>
      </c>
    </row>
    <row r="8" spans="1:59" ht="14.45" x14ac:dyDescent="0.3">
      <c r="A8" s="195" t="s">
        <v>251</v>
      </c>
      <c r="B8" s="183">
        <v>-16</v>
      </c>
      <c r="C8" s="183">
        <v>-18</v>
      </c>
      <c r="D8" s="183">
        <v>-18</v>
      </c>
      <c r="E8" s="183">
        <v>-17</v>
      </c>
      <c r="F8" s="183">
        <v>-19</v>
      </c>
      <c r="G8" s="183">
        <v>-22</v>
      </c>
      <c r="H8" s="183">
        <v>-18</v>
      </c>
      <c r="I8" s="183">
        <v>-21</v>
      </c>
      <c r="J8" s="183">
        <v>-24</v>
      </c>
      <c r="K8" s="184">
        <v>-28</v>
      </c>
      <c r="L8" s="217"/>
      <c r="M8" s="195" t="s">
        <v>251</v>
      </c>
      <c r="N8" s="196">
        <v>-26</v>
      </c>
      <c r="O8" s="183">
        <v>-27</v>
      </c>
      <c r="P8" s="183">
        <v>-26</v>
      </c>
      <c r="Q8" s="183">
        <v>-24</v>
      </c>
      <c r="R8" s="183">
        <v>-25</v>
      </c>
      <c r="S8" s="183">
        <v>-27</v>
      </c>
      <c r="T8" s="183">
        <v>-22</v>
      </c>
      <c r="U8" s="183">
        <v>-24</v>
      </c>
      <c r="V8" s="183">
        <v>-27</v>
      </c>
      <c r="W8" s="184">
        <v>-31</v>
      </c>
      <c r="X8" s="217"/>
      <c r="Y8" s="197" t="s">
        <v>251</v>
      </c>
      <c r="Z8" s="198">
        <v>-31</v>
      </c>
      <c r="AA8" s="199">
        <v>-32</v>
      </c>
      <c r="AB8" s="199">
        <v>-32</v>
      </c>
      <c r="AC8" s="199">
        <v>-31</v>
      </c>
      <c r="AD8" s="199">
        <v>-31</v>
      </c>
      <c r="AE8" s="199">
        <v>-32</v>
      </c>
      <c r="AF8" s="199">
        <v>-26</v>
      </c>
      <c r="AG8" s="199">
        <v>-28</v>
      </c>
      <c r="AH8" s="199">
        <v>-31</v>
      </c>
      <c r="AI8" s="200">
        <v>-35</v>
      </c>
      <c r="AJ8" s="217"/>
      <c r="AK8" s="197" t="s">
        <v>251</v>
      </c>
      <c r="AL8" s="198">
        <v>-42</v>
      </c>
      <c r="AM8" s="199">
        <v>-42</v>
      </c>
      <c r="AN8" s="199">
        <v>-41</v>
      </c>
      <c r="AO8" s="199">
        <v>-37</v>
      </c>
      <c r="AP8" s="199">
        <v>-37</v>
      </c>
      <c r="AQ8" s="199">
        <v>-39</v>
      </c>
      <c r="AR8" s="199">
        <v>-33</v>
      </c>
      <c r="AS8" s="199">
        <v>-33</v>
      </c>
      <c r="AT8" s="199">
        <v>-36</v>
      </c>
      <c r="AU8" s="200">
        <v>-40</v>
      </c>
      <c r="AW8" s="197" t="s">
        <v>251</v>
      </c>
      <c r="AX8" s="201">
        <f t="shared" si="1"/>
        <v>-47</v>
      </c>
      <c r="AY8" s="202">
        <f t="shared" si="0"/>
        <v>-47</v>
      </c>
      <c r="AZ8" s="202">
        <f t="shared" si="0"/>
        <v>-46</v>
      </c>
      <c r="BA8" s="202">
        <f t="shared" si="0"/>
        <v>-42</v>
      </c>
      <c r="BB8" s="202">
        <f t="shared" si="0"/>
        <v>-42</v>
      </c>
      <c r="BC8" s="202">
        <f t="shared" si="0"/>
        <v>-44</v>
      </c>
      <c r="BD8" s="202">
        <f t="shared" si="0"/>
        <v>-38</v>
      </c>
      <c r="BE8" s="202">
        <f t="shared" si="0"/>
        <v>-38</v>
      </c>
      <c r="BF8" s="202">
        <f t="shared" si="0"/>
        <v>-41</v>
      </c>
      <c r="BG8" s="203">
        <f t="shared" si="0"/>
        <v>-45</v>
      </c>
    </row>
    <row r="9" spans="1:59" ht="14.45" x14ac:dyDescent="0.3">
      <c r="A9" s="195" t="s">
        <v>259</v>
      </c>
      <c r="B9" s="183">
        <v>-21</v>
      </c>
      <c r="C9" s="183">
        <v>-22</v>
      </c>
      <c r="D9" s="183">
        <v>-21</v>
      </c>
      <c r="E9" s="183">
        <v>-21</v>
      </c>
      <c r="F9" s="183">
        <v>-20</v>
      </c>
      <c r="G9" s="183">
        <v>-18</v>
      </c>
      <c r="H9" s="183">
        <v>-20</v>
      </c>
      <c r="I9" s="183">
        <v>-26</v>
      </c>
      <c r="J9" s="183">
        <v>-25</v>
      </c>
      <c r="K9" s="184">
        <v>-29</v>
      </c>
      <c r="L9" s="217"/>
      <c r="M9" s="195" t="s">
        <v>259</v>
      </c>
      <c r="N9" s="196">
        <v>-29</v>
      </c>
      <c r="O9" s="183">
        <v>-30</v>
      </c>
      <c r="P9" s="183">
        <v>-28</v>
      </c>
      <c r="Q9" s="183">
        <v>-28</v>
      </c>
      <c r="R9" s="183">
        <v>-26</v>
      </c>
      <c r="S9" s="183">
        <v>-23</v>
      </c>
      <c r="T9" s="183">
        <v>-24</v>
      </c>
      <c r="U9" s="183">
        <v>-29</v>
      </c>
      <c r="V9" s="183">
        <v>-28</v>
      </c>
      <c r="W9" s="184">
        <v>-32</v>
      </c>
      <c r="X9" s="217"/>
      <c r="Y9" s="197" t="s">
        <v>259</v>
      </c>
      <c r="Z9" s="198">
        <v>-35</v>
      </c>
      <c r="AA9" s="199">
        <v>-36</v>
      </c>
      <c r="AB9" s="199">
        <v>-34</v>
      </c>
      <c r="AC9" s="199">
        <v>-34</v>
      </c>
      <c r="AD9" s="199">
        <v>-31</v>
      </c>
      <c r="AE9" s="199">
        <v>-28</v>
      </c>
      <c r="AF9" s="199">
        <v>-29</v>
      </c>
      <c r="AG9" s="199">
        <v>-34</v>
      </c>
      <c r="AH9" s="199">
        <v>-33</v>
      </c>
      <c r="AI9" s="200">
        <v>-37</v>
      </c>
      <c r="AJ9" s="217"/>
      <c r="AK9" s="197" t="s">
        <v>259</v>
      </c>
      <c r="AL9" s="198">
        <v>-38</v>
      </c>
      <c r="AM9" s="199">
        <v>-38</v>
      </c>
      <c r="AN9" s="199">
        <v>-37</v>
      </c>
      <c r="AO9" s="199">
        <v>-37</v>
      </c>
      <c r="AP9" s="199">
        <v>-35</v>
      </c>
      <c r="AQ9" s="199">
        <v>-32</v>
      </c>
      <c r="AR9" s="199">
        <v>-32</v>
      </c>
      <c r="AS9" s="199">
        <v>-37</v>
      </c>
      <c r="AT9" s="199">
        <v>-36</v>
      </c>
      <c r="AU9" s="200">
        <v>-40</v>
      </c>
      <c r="AW9" s="197" t="s">
        <v>259</v>
      </c>
      <c r="AX9" s="201">
        <f t="shared" si="1"/>
        <v>-43</v>
      </c>
      <c r="AY9" s="202">
        <f t="shared" si="0"/>
        <v>-43</v>
      </c>
      <c r="AZ9" s="202">
        <f t="shared" si="0"/>
        <v>-42</v>
      </c>
      <c r="BA9" s="202">
        <f t="shared" si="0"/>
        <v>-42</v>
      </c>
      <c r="BB9" s="202">
        <f t="shared" si="0"/>
        <v>-40</v>
      </c>
      <c r="BC9" s="202">
        <f t="shared" si="0"/>
        <v>-37</v>
      </c>
      <c r="BD9" s="202">
        <f t="shared" si="0"/>
        <v>-37</v>
      </c>
      <c r="BE9" s="202">
        <f t="shared" si="0"/>
        <v>-42</v>
      </c>
      <c r="BF9" s="202">
        <f t="shared" si="0"/>
        <v>-41</v>
      </c>
      <c r="BG9" s="203">
        <f t="shared" si="0"/>
        <v>-45</v>
      </c>
    </row>
    <row r="10" spans="1:59" thickBot="1" x14ac:dyDescent="0.35">
      <c r="A10" s="204" t="s">
        <v>266</v>
      </c>
      <c r="B10" s="205">
        <v>-23</v>
      </c>
      <c r="C10" s="205">
        <v>-27</v>
      </c>
      <c r="D10" s="205">
        <v>-27</v>
      </c>
      <c r="E10" s="205">
        <v>-25</v>
      </c>
      <c r="F10" s="205">
        <v>-23</v>
      </c>
      <c r="G10" s="205">
        <v>-23</v>
      </c>
      <c r="H10" s="205">
        <v>-21</v>
      </c>
      <c r="I10" s="205">
        <v>-24</v>
      </c>
      <c r="J10" s="205">
        <v>-26</v>
      </c>
      <c r="K10" s="206">
        <v>-29</v>
      </c>
      <c r="L10" s="217"/>
      <c r="M10" s="204" t="s">
        <v>266</v>
      </c>
      <c r="N10" s="207">
        <v>-31</v>
      </c>
      <c r="O10" s="205">
        <v>-35</v>
      </c>
      <c r="P10" s="205">
        <v>-34</v>
      </c>
      <c r="Q10" s="205">
        <v>-32</v>
      </c>
      <c r="R10" s="205">
        <v>-29</v>
      </c>
      <c r="S10" s="205">
        <v>-28</v>
      </c>
      <c r="T10" s="205">
        <v>-25</v>
      </c>
      <c r="U10" s="205">
        <v>-27</v>
      </c>
      <c r="V10" s="205">
        <v>-29</v>
      </c>
      <c r="W10" s="206">
        <v>-32</v>
      </c>
      <c r="X10" s="217"/>
      <c r="Y10" s="208" t="s">
        <v>266</v>
      </c>
      <c r="Z10" s="209">
        <v>-37</v>
      </c>
      <c r="AA10" s="210">
        <v>-41</v>
      </c>
      <c r="AB10" s="210">
        <v>-40</v>
      </c>
      <c r="AC10" s="210">
        <v>-38</v>
      </c>
      <c r="AD10" s="210">
        <v>-34</v>
      </c>
      <c r="AE10" s="210">
        <v>-33</v>
      </c>
      <c r="AF10" s="210">
        <v>-30</v>
      </c>
      <c r="AG10" s="210">
        <v>-32</v>
      </c>
      <c r="AH10" s="210">
        <v>-34</v>
      </c>
      <c r="AI10" s="211">
        <v>-37</v>
      </c>
      <c r="AJ10" s="217"/>
      <c r="AK10" s="208" t="s">
        <v>266</v>
      </c>
      <c r="AL10" s="209">
        <v>-40</v>
      </c>
      <c r="AM10" s="210">
        <v>-43</v>
      </c>
      <c r="AN10" s="210">
        <v>-43</v>
      </c>
      <c r="AO10" s="210">
        <v>-41</v>
      </c>
      <c r="AP10" s="210">
        <v>-38</v>
      </c>
      <c r="AQ10" s="210">
        <v>-37</v>
      </c>
      <c r="AR10" s="210">
        <v>-33</v>
      </c>
      <c r="AS10" s="210">
        <v>-35</v>
      </c>
      <c r="AT10" s="210">
        <v>-37</v>
      </c>
      <c r="AU10" s="211">
        <v>-40</v>
      </c>
      <c r="AW10" s="208" t="s">
        <v>266</v>
      </c>
      <c r="AX10" s="212">
        <f t="shared" si="1"/>
        <v>-45</v>
      </c>
      <c r="AY10" s="213">
        <f t="shared" si="0"/>
        <v>-48</v>
      </c>
      <c r="AZ10" s="213">
        <f t="shared" si="0"/>
        <v>-48</v>
      </c>
      <c r="BA10" s="213">
        <f t="shared" si="0"/>
        <v>-46</v>
      </c>
      <c r="BB10" s="213">
        <f t="shared" si="0"/>
        <v>-43</v>
      </c>
      <c r="BC10" s="213">
        <f t="shared" si="0"/>
        <v>-42</v>
      </c>
      <c r="BD10" s="213">
        <f t="shared" si="0"/>
        <v>-38</v>
      </c>
      <c r="BE10" s="213">
        <f t="shared" si="0"/>
        <v>-40</v>
      </c>
      <c r="BF10" s="213">
        <f t="shared" si="0"/>
        <v>-42</v>
      </c>
      <c r="BG10" s="214">
        <f t="shared" si="0"/>
        <v>-45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-20</v>
      </c>
      <c r="C15" s="186">
        <v>-15</v>
      </c>
      <c r="D15" s="186">
        <v>-13</v>
      </c>
      <c r="E15" s="186">
        <v>-16</v>
      </c>
      <c r="F15" s="186">
        <v>-22</v>
      </c>
      <c r="G15" s="186">
        <v>-20</v>
      </c>
      <c r="H15" s="186">
        <v>-21</v>
      </c>
      <c r="I15" s="186">
        <v>-18</v>
      </c>
      <c r="J15" s="186">
        <v>-22</v>
      </c>
      <c r="K15" s="187">
        <v>-24</v>
      </c>
      <c r="L15" s="217"/>
      <c r="M15" s="182" t="s">
        <v>187</v>
      </c>
      <c r="N15" s="185">
        <v>-30</v>
      </c>
      <c r="O15" s="186">
        <v>-24</v>
      </c>
      <c r="P15" s="186">
        <v>-21</v>
      </c>
      <c r="Q15" s="186">
        <v>-23</v>
      </c>
      <c r="R15" s="186">
        <v>-28</v>
      </c>
      <c r="S15" s="186">
        <v>-25</v>
      </c>
      <c r="T15" s="186">
        <v>-25</v>
      </c>
      <c r="U15" s="186">
        <v>-21</v>
      </c>
      <c r="V15" s="186">
        <v>-25</v>
      </c>
      <c r="W15" s="187">
        <v>-27</v>
      </c>
      <c r="X15" s="217"/>
      <c r="Y15" s="182" t="s">
        <v>187</v>
      </c>
      <c r="Z15" s="218">
        <v>-35</v>
      </c>
      <c r="AA15" s="219">
        <v>-29</v>
      </c>
      <c r="AB15" s="219">
        <v>-27</v>
      </c>
      <c r="AC15" s="219">
        <v>-30</v>
      </c>
      <c r="AD15" s="219">
        <v>-35</v>
      </c>
      <c r="AE15" s="219">
        <v>-31</v>
      </c>
      <c r="AF15" s="219">
        <v>-31</v>
      </c>
      <c r="AG15" s="219">
        <v>-26</v>
      </c>
      <c r="AH15" s="219">
        <v>-30</v>
      </c>
      <c r="AI15" s="220">
        <v>-32</v>
      </c>
      <c r="AJ15" s="217"/>
      <c r="AK15" s="188" t="s">
        <v>187</v>
      </c>
      <c r="AL15" s="189">
        <v>-47</v>
      </c>
      <c r="AM15" s="190">
        <v>-42</v>
      </c>
      <c r="AN15" s="190">
        <v>-39</v>
      </c>
      <c r="AO15" s="190">
        <v>-42</v>
      </c>
      <c r="AP15" s="190">
        <v>-45</v>
      </c>
      <c r="AQ15" s="190">
        <v>-41</v>
      </c>
      <c r="AR15" s="190">
        <v>-40</v>
      </c>
      <c r="AS15" s="190">
        <v>-35</v>
      </c>
      <c r="AT15" s="190">
        <v>-39</v>
      </c>
      <c r="AU15" s="191">
        <v>-41</v>
      </c>
      <c r="AW15" s="188" t="s">
        <v>187</v>
      </c>
      <c r="AX15" s="192">
        <f>AL15-5</f>
        <v>-52</v>
      </c>
      <c r="AY15" s="193">
        <f t="shared" ref="AY15:BG21" si="2">AM15-5</f>
        <v>-47</v>
      </c>
      <c r="AZ15" s="193">
        <f t="shared" si="2"/>
        <v>-44</v>
      </c>
      <c r="BA15" s="193">
        <f t="shared" si="2"/>
        <v>-47</v>
      </c>
      <c r="BB15" s="193">
        <f t="shared" si="2"/>
        <v>-50</v>
      </c>
      <c r="BC15" s="193">
        <f t="shared" si="2"/>
        <v>-46</v>
      </c>
      <c r="BD15" s="193">
        <f t="shared" si="2"/>
        <v>-45</v>
      </c>
      <c r="BE15" s="193">
        <f t="shared" si="2"/>
        <v>-40</v>
      </c>
      <c r="BF15" s="193">
        <f t="shared" si="2"/>
        <v>-44</v>
      </c>
      <c r="BG15" s="194">
        <f t="shared" si="2"/>
        <v>-46</v>
      </c>
    </row>
    <row r="16" spans="1:59" ht="14.45" x14ac:dyDescent="0.3">
      <c r="A16" s="195" t="s">
        <v>214</v>
      </c>
      <c r="B16" s="196">
        <v>-15</v>
      </c>
      <c r="C16" s="183">
        <v>-13</v>
      </c>
      <c r="D16" s="183">
        <v>-14</v>
      </c>
      <c r="E16" s="183">
        <v>-15</v>
      </c>
      <c r="F16" s="183">
        <v>-21</v>
      </c>
      <c r="G16" s="183">
        <v>-22</v>
      </c>
      <c r="H16" s="183">
        <v>-21</v>
      </c>
      <c r="I16" s="183">
        <v>-20</v>
      </c>
      <c r="J16" s="183">
        <v>-21</v>
      </c>
      <c r="K16" s="184">
        <v>-27</v>
      </c>
      <c r="L16" s="217"/>
      <c r="M16" s="195" t="s">
        <v>214</v>
      </c>
      <c r="N16" s="196">
        <v>-25</v>
      </c>
      <c r="O16" s="183">
        <v>-22</v>
      </c>
      <c r="P16" s="183">
        <v>-22</v>
      </c>
      <c r="Q16" s="183">
        <v>-22</v>
      </c>
      <c r="R16" s="183">
        <v>-27</v>
      </c>
      <c r="S16" s="183">
        <v>-27</v>
      </c>
      <c r="T16" s="183">
        <v>-25</v>
      </c>
      <c r="U16" s="183">
        <v>-23</v>
      </c>
      <c r="V16" s="183">
        <v>-24</v>
      </c>
      <c r="W16" s="184">
        <v>-30</v>
      </c>
      <c r="X16" s="217"/>
      <c r="Y16" s="195" t="s">
        <v>214</v>
      </c>
      <c r="Z16" s="221">
        <v>-30</v>
      </c>
      <c r="AA16" s="222">
        <v>-27</v>
      </c>
      <c r="AB16" s="222">
        <v>-28</v>
      </c>
      <c r="AC16" s="222">
        <v>-29</v>
      </c>
      <c r="AD16" s="222">
        <v>-34</v>
      </c>
      <c r="AE16" s="222">
        <v>-33</v>
      </c>
      <c r="AF16" s="222">
        <v>-31</v>
      </c>
      <c r="AG16" s="222">
        <v>-28</v>
      </c>
      <c r="AH16" s="222">
        <v>-29</v>
      </c>
      <c r="AI16" s="223">
        <v>-35</v>
      </c>
      <c r="AJ16" s="217"/>
      <c r="AK16" s="197" t="s">
        <v>214</v>
      </c>
      <c r="AL16" s="198">
        <v>-42</v>
      </c>
      <c r="AM16" s="199">
        <v>-40</v>
      </c>
      <c r="AN16" s="199">
        <v>-40</v>
      </c>
      <c r="AO16" s="199">
        <v>-41</v>
      </c>
      <c r="AP16" s="199">
        <v>-44</v>
      </c>
      <c r="AQ16" s="199">
        <v>-43</v>
      </c>
      <c r="AR16" s="199">
        <v>-40</v>
      </c>
      <c r="AS16" s="199">
        <v>-37</v>
      </c>
      <c r="AT16" s="199">
        <v>-38</v>
      </c>
      <c r="AU16" s="200">
        <v>-44</v>
      </c>
      <c r="AW16" s="197" t="s">
        <v>214</v>
      </c>
      <c r="AX16" s="201">
        <f t="shared" ref="AX16:AX21" si="3">AL16-5</f>
        <v>-47</v>
      </c>
      <c r="AY16" s="202">
        <f t="shared" si="2"/>
        <v>-45</v>
      </c>
      <c r="AZ16" s="202">
        <f t="shared" si="2"/>
        <v>-45</v>
      </c>
      <c r="BA16" s="202">
        <f t="shared" si="2"/>
        <v>-46</v>
      </c>
      <c r="BB16" s="202">
        <f t="shared" si="2"/>
        <v>-49</v>
      </c>
      <c r="BC16" s="202">
        <f t="shared" si="2"/>
        <v>-48</v>
      </c>
      <c r="BD16" s="202">
        <f t="shared" si="2"/>
        <v>-45</v>
      </c>
      <c r="BE16" s="202">
        <f t="shared" si="2"/>
        <v>-42</v>
      </c>
      <c r="BF16" s="202">
        <f t="shared" si="2"/>
        <v>-43</v>
      </c>
      <c r="BG16" s="203">
        <f t="shared" si="2"/>
        <v>-49</v>
      </c>
    </row>
    <row r="17" spans="1:59" ht="14.45" x14ac:dyDescent="0.3">
      <c r="A17" s="195" t="s">
        <v>234</v>
      </c>
      <c r="B17" s="196">
        <v>-18</v>
      </c>
      <c r="C17" s="183">
        <v>-17</v>
      </c>
      <c r="D17" s="183">
        <v>-19</v>
      </c>
      <c r="E17" s="183">
        <v>-20</v>
      </c>
      <c r="F17" s="183">
        <v>-24</v>
      </c>
      <c r="G17" s="183">
        <v>-24</v>
      </c>
      <c r="H17" s="183">
        <v>-21</v>
      </c>
      <c r="I17" s="183">
        <v>-15</v>
      </c>
      <c r="J17" s="183">
        <v>-25</v>
      </c>
      <c r="K17" s="184">
        <v>-32</v>
      </c>
      <c r="L17" s="217"/>
      <c r="M17" s="195" t="s">
        <v>234</v>
      </c>
      <c r="N17" s="196">
        <v>-28</v>
      </c>
      <c r="O17" s="183">
        <v>-26</v>
      </c>
      <c r="P17" s="183">
        <v>-27</v>
      </c>
      <c r="Q17" s="183">
        <v>-27</v>
      </c>
      <c r="R17" s="183">
        <v>-30</v>
      </c>
      <c r="S17" s="183">
        <v>-29</v>
      </c>
      <c r="T17" s="183">
        <v>-25</v>
      </c>
      <c r="U17" s="183">
        <v>-18</v>
      </c>
      <c r="V17" s="183">
        <v>-28</v>
      </c>
      <c r="W17" s="184">
        <v>-35</v>
      </c>
      <c r="X17" s="217"/>
      <c r="Y17" s="195" t="s">
        <v>234</v>
      </c>
      <c r="Z17" s="221">
        <v>-33</v>
      </c>
      <c r="AA17" s="222">
        <v>-31</v>
      </c>
      <c r="AB17" s="222">
        <v>-33</v>
      </c>
      <c r="AC17" s="222">
        <v>-34</v>
      </c>
      <c r="AD17" s="222">
        <v>-37</v>
      </c>
      <c r="AE17" s="222">
        <v>-35</v>
      </c>
      <c r="AF17" s="222">
        <v>-31</v>
      </c>
      <c r="AG17" s="222">
        <v>-23</v>
      </c>
      <c r="AH17" s="222">
        <v>-33</v>
      </c>
      <c r="AI17" s="223">
        <v>-40</v>
      </c>
      <c r="AJ17" s="217"/>
      <c r="AK17" s="197" t="s">
        <v>234</v>
      </c>
      <c r="AL17" s="198">
        <v>-45</v>
      </c>
      <c r="AM17" s="199">
        <v>-44</v>
      </c>
      <c r="AN17" s="199">
        <v>-45</v>
      </c>
      <c r="AO17" s="199">
        <v>-46</v>
      </c>
      <c r="AP17" s="199">
        <v>-47</v>
      </c>
      <c r="AQ17" s="199">
        <v>-45</v>
      </c>
      <c r="AR17" s="199">
        <v>-40</v>
      </c>
      <c r="AS17" s="199">
        <v>-32</v>
      </c>
      <c r="AT17" s="199">
        <v>-42</v>
      </c>
      <c r="AU17" s="200">
        <v>-49</v>
      </c>
      <c r="AW17" s="197" t="s">
        <v>234</v>
      </c>
      <c r="AX17" s="201">
        <f t="shared" si="3"/>
        <v>-50</v>
      </c>
      <c r="AY17" s="202">
        <f t="shared" si="2"/>
        <v>-49</v>
      </c>
      <c r="AZ17" s="202">
        <f t="shared" si="2"/>
        <v>-50</v>
      </c>
      <c r="BA17" s="202">
        <f t="shared" si="2"/>
        <v>-51</v>
      </c>
      <c r="BB17" s="202">
        <f t="shared" si="2"/>
        <v>-52</v>
      </c>
      <c r="BC17" s="202">
        <f t="shared" si="2"/>
        <v>-50</v>
      </c>
      <c r="BD17" s="202">
        <f t="shared" si="2"/>
        <v>-45</v>
      </c>
      <c r="BE17" s="202">
        <f t="shared" si="2"/>
        <v>-37</v>
      </c>
      <c r="BF17" s="202">
        <f t="shared" si="2"/>
        <v>-47</v>
      </c>
      <c r="BG17" s="203">
        <f t="shared" si="2"/>
        <v>-54</v>
      </c>
    </row>
    <row r="18" spans="1:59" ht="14.45" x14ac:dyDescent="0.3">
      <c r="A18" s="195" t="s">
        <v>243</v>
      </c>
      <c r="B18" s="196">
        <v>-20</v>
      </c>
      <c r="C18" s="183">
        <v>-20</v>
      </c>
      <c r="D18" s="183">
        <v>-20</v>
      </c>
      <c r="E18" s="183">
        <v>-23</v>
      </c>
      <c r="F18" s="183">
        <v>-24</v>
      </c>
      <c r="G18" s="183">
        <v>-26</v>
      </c>
      <c r="H18" s="183">
        <v>-23</v>
      </c>
      <c r="I18" s="183">
        <v>-20</v>
      </c>
      <c r="J18" s="183">
        <v>-27</v>
      </c>
      <c r="K18" s="184">
        <v>-30</v>
      </c>
      <c r="L18" s="217"/>
      <c r="M18" s="195" t="s">
        <v>243</v>
      </c>
      <c r="N18" s="196">
        <v>-30</v>
      </c>
      <c r="O18" s="183">
        <v>-29</v>
      </c>
      <c r="P18" s="183">
        <v>-28</v>
      </c>
      <c r="Q18" s="183">
        <v>-30</v>
      </c>
      <c r="R18" s="183">
        <v>-30</v>
      </c>
      <c r="S18" s="183">
        <v>-31</v>
      </c>
      <c r="T18" s="183">
        <v>-27</v>
      </c>
      <c r="U18" s="183">
        <v>-23</v>
      </c>
      <c r="V18" s="183">
        <v>-30</v>
      </c>
      <c r="W18" s="184">
        <v>-33</v>
      </c>
      <c r="X18" s="217"/>
      <c r="Y18" s="195" t="s">
        <v>243</v>
      </c>
      <c r="Z18" s="221">
        <v>-35</v>
      </c>
      <c r="AA18" s="222">
        <v>-34</v>
      </c>
      <c r="AB18" s="222">
        <v>-34</v>
      </c>
      <c r="AC18" s="222">
        <v>-37</v>
      </c>
      <c r="AD18" s="222">
        <v>-36</v>
      </c>
      <c r="AE18" s="222">
        <v>-36</v>
      </c>
      <c r="AF18" s="222">
        <v>-31</v>
      </c>
      <c r="AG18" s="222">
        <v>-27</v>
      </c>
      <c r="AH18" s="222">
        <v>-34</v>
      </c>
      <c r="AI18" s="223">
        <v>-37</v>
      </c>
      <c r="AJ18" s="217"/>
      <c r="AK18" s="197" t="s">
        <v>243</v>
      </c>
      <c r="AL18" s="198">
        <v>-46</v>
      </c>
      <c r="AM18" s="199">
        <v>-44</v>
      </c>
      <c r="AN18" s="199">
        <v>-43</v>
      </c>
      <c r="AO18" s="199">
        <v>-43</v>
      </c>
      <c r="AP18" s="199">
        <v>-42</v>
      </c>
      <c r="AQ18" s="199">
        <v>-43</v>
      </c>
      <c r="AR18" s="199">
        <v>-38</v>
      </c>
      <c r="AS18" s="199">
        <v>-32</v>
      </c>
      <c r="AT18" s="199">
        <v>-39</v>
      </c>
      <c r="AU18" s="200">
        <v>-42</v>
      </c>
      <c r="AW18" s="197" t="s">
        <v>243</v>
      </c>
      <c r="AX18" s="201">
        <f t="shared" si="3"/>
        <v>-51</v>
      </c>
      <c r="AY18" s="202">
        <f t="shared" si="2"/>
        <v>-49</v>
      </c>
      <c r="AZ18" s="202">
        <f t="shared" si="2"/>
        <v>-48</v>
      </c>
      <c r="BA18" s="202">
        <f t="shared" si="2"/>
        <v>-48</v>
      </c>
      <c r="BB18" s="202">
        <f t="shared" si="2"/>
        <v>-47</v>
      </c>
      <c r="BC18" s="202">
        <f t="shared" si="2"/>
        <v>-48</v>
      </c>
      <c r="BD18" s="202">
        <f t="shared" si="2"/>
        <v>-43</v>
      </c>
      <c r="BE18" s="202">
        <f t="shared" si="2"/>
        <v>-37</v>
      </c>
      <c r="BF18" s="202">
        <f t="shared" si="2"/>
        <v>-44</v>
      </c>
      <c r="BG18" s="203">
        <f t="shared" si="2"/>
        <v>-47</v>
      </c>
    </row>
    <row r="19" spans="1:59" ht="14.45" x14ac:dyDescent="0.3">
      <c r="A19" s="195" t="s">
        <v>251</v>
      </c>
      <c r="B19" s="196">
        <v>-20</v>
      </c>
      <c r="C19" s="183">
        <v>-22</v>
      </c>
      <c r="D19" s="183">
        <v>-22</v>
      </c>
      <c r="E19" s="183">
        <v>-21</v>
      </c>
      <c r="F19" s="183">
        <v>-23</v>
      </c>
      <c r="G19" s="183">
        <v>-26</v>
      </c>
      <c r="H19" s="183">
        <v>-21</v>
      </c>
      <c r="I19" s="183">
        <v>-23</v>
      </c>
      <c r="J19" s="183">
        <v>-26</v>
      </c>
      <c r="K19" s="184">
        <v>-30</v>
      </c>
      <c r="L19" s="217"/>
      <c r="M19" s="195" t="s">
        <v>251</v>
      </c>
      <c r="N19" s="196">
        <v>-30</v>
      </c>
      <c r="O19" s="183">
        <v>-31</v>
      </c>
      <c r="P19" s="183">
        <v>-30</v>
      </c>
      <c r="Q19" s="183">
        <v>-28</v>
      </c>
      <c r="R19" s="183">
        <v>-29</v>
      </c>
      <c r="S19" s="183">
        <v>-31</v>
      </c>
      <c r="T19" s="183">
        <v>-25</v>
      </c>
      <c r="U19" s="183">
        <v>-26</v>
      </c>
      <c r="V19" s="183">
        <v>-29</v>
      </c>
      <c r="W19" s="184">
        <v>-33</v>
      </c>
      <c r="X19" s="217"/>
      <c r="Y19" s="195" t="s">
        <v>251</v>
      </c>
      <c r="Z19" s="221">
        <v>-35</v>
      </c>
      <c r="AA19" s="222">
        <v>-36</v>
      </c>
      <c r="AB19" s="222">
        <v>-36</v>
      </c>
      <c r="AC19" s="222">
        <v>-35</v>
      </c>
      <c r="AD19" s="222">
        <v>-35</v>
      </c>
      <c r="AE19" s="222">
        <v>-36</v>
      </c>
      <c r="AF19" s="222">
        <v>-29</v>
      </c>
      <c r="AG19" s="222">
        <v>-30</v>
      </c>
      <c r="AH19" s="222">
        <v>-33</v>
      </c>
      <c r="AI19" s="223">
        <v>-37</v>
      </c>
      <c r="AJ19" s="217"/>
      <c r="AK19" s="197" t="s">
        <v>251</v>
      </c>
      <c r="AL19" s="198">
        <v>-46</v>
      </c>
      <c r="AM19" s="199">
        <v>-46</v>
      </c>
      <c r="AN19" s="199">
        <v>-45</v>
      </c>
      <c r="AO19" s="199">
        <v>-41</v>
      </c>
      <c r="AP19" s="199">
        <v>-41</v>
      </c>
      <c r="AQ19" s="199">
        <v>-43</v>
      </c>
      <c r="AR19" s="199">
        <v>-36</v>
      </c>
      <c r="AS19" s="199">
        <v>-35</v>
      </c>
      <c r="AT19" s="199">
        <v>-38</v>
      </c>
      <c r="AU19" s="200">
        <v>-42</v>
      </c>
      <c r="AW19" s="197" t="s">
        <v>251</v>
      </c>
      <c r="AX19" s="201">
        <f t="shared" si="3"/>
        <v>-51</v>
      </c>
      <c r="AY19" s="202">
        <f t="shared" si="2"/>
        <v>-51</v>
      </c>
      <c r="AZ19" s="202">
        <f t="shared" si="2"/>
        <v>-50</v>
      </c>
      <c r="BA19" s="202">
        <f t="shared" si="2"/>
        <v>-46</v>
      </c>
      <c r="BB19" s="202">
        <f t="shared" si="2"/>
        <v>-46</v>
      </c>
      <c r="BC19" s="202">
        <f t="shared" si="2"/>
        <v>-48</v>
      </c>
      <c r="BD19" s="202">
        <f t="shared" si="2"/>
        <v>-41</v>
      </c>
      <c r="BE19" s="202">
        <f t="shared" si="2"/>
        <v>-40</v>
      </c>
      <c r="BF19" s="202">
        <f t="shared" si="2"/>
        <v>-43</v>
      </c>
      <c r="BG19" s="203">
        <f t="shared" si="2"/>
        <v>-47</v>
      </c>
    </row>
    <row r="20" spans="1:59" ht="14.45" x14ac:dyDescent="0.3">
      <c r="A20" s="195" t="s">
        <v>259</v>
      </c>
      <c r="B20" s="196">
        <v>-25</v>
      </c>
      <c r="C20" s="183">
        <v>-26</v>
      </c>
      <c r="D20" s="183">
        <v>-25</v>
      </c>
      <c r="E20" s="183">
        <v>-25</v>
      </c>
      <c r="F20" s="183">
        <v>-24</v>
      </c>
      <c r="G20" s="183">
        <v>-21</v>
      </c>
      <c r="H20" s="183">
        <v>-22</v>
      </c>
      <c r="I20" s="183">
        <v>-28</v>
      </c>
      <c r="J20" s="183">
        <v>-27</v>
      </c>
      <c r="K20" s="184">
        <v>-31</v>
      </c>
      <c r="L20" s="217"/>
      <c r="M20" s="195" t="s">
        <v>259</v>
      </c>
      <c r="N20" s="196">
        <v>-33</v>
      </c>
      <c r="O20" s="183">
        <v>-34</v>
      </c>
      <c r="P20" s="183">
        <v>-32</v>
      </c>
      <c r="Q20" s="183">
        <v>-32</v>
      </c>
      <c r="R20" s="183">
        <v>-30</v>
      </c>
      <c r="S20" s="183">
        <v>-26</v>
      </c>
      <c r="T20" s="183">
        <v>-26</v>
      </c>
      <c r="U20" s="183">
        <v>-31</v>
      </c>
      <c r="V20" s="183">
        <v>-30</v>
      </c>
      <c r="W20" s="184">
        <v>-34</v>
      </c>
      <c r="X20" s="217"/>
      <c r="Y20" s="195" t="s">
        <v>259</v>
      </c>
      <c r="Z20" s="221">
        <v>-39</v>
      </c>
      <c r="AA20" s="222">
        <v>-40</v>
      </c>
      <c r="AB20" s="222">
        <v>-38</v>
      </c>
      <c r="AC20" s="222">
        <v>-38</v>
      </c>
      <c r="AD20" s="222">
        <v>-35</v>
      </c>
      <c r="AE20" s="222">
        <v>-31</v>
      </c>
      <c r="AF20" s="222">
        <v>-31</v>
      </c>
      <c r="AG20" s="222">
        <v>-36</v>
      </c>
      <c r="AH20" s="222">
        <v>-35</v>
      </c>
      <c r="AI20" s="223">
        <v>-39</v>
      </c>
      <c r="AJ20" s="217"/>
      <c r="AK20" s="197" t="s">
        <v>259</v>
      </c>
      <c r="AL20" s="198">
        <v>-42</v>
      </c>
      <c r="AM20" s="199">
        <v>-42</v>
      </c>
      <c r="AN20" s="199">
        <v>-41</v>
      </c>
      <c r="AO20" s="199">
        <v>-41</v>
      </c>
      <c r="AP20" s="199">
        <v>-39</v>
      </c>
      <c r="AQ20" s="199">
        <v>-35</v>
      </c>
      <c r="AR20" s="199">
        <v>-34</v>
      </c>
      <c r="AS20" s="199">
        <v>-39</v>
      </c>
      <c r="AT20" s="199">
        <v>-38</v>
      </c>
      <c r="AU20" s="200">
        <v>-42</v>
      </c>
      <c r="AW20" s="197" t="s">
        <v>259</v>
      </c>
      <c r="AX20" s="201">
        <f t="shared" si="3"/>
        <v>-47</v>
      </c>
      <c r="AY20" s="202">
        <f t="shared" si="2"/>
        <v>-47</v>
      </c>
      <c r="AZ20" s="202">
        <f t="shared" si="2"/>
        <v>-46</v>
      </c>
      <c r="BA20" s="202">
        <f t="shared" si="2"/>
        <v>-46</v>
      </c>
      <c r="BB20" s="202">
        <f t="shared" si="2"/>
        <v>-44</v>
      </c>
      <c r="BC20" s="202">
        <f t="shared" si="2"/>
        <v>-40</v>
      </c>
      <c r="BD20" s="202">
        <f t="shared" si="2"/>
        <v>-39</v>
      </c>
      <c r="BE20" s="202">
        <f t="shared" si="2"/>
        <v>-44</v>
      </c>
      <c r="BF20" s="202">
        <f t="shared" si="2"/>
        <v>-43</v>
      </c>
      <c r="BG20" s="203">
        <f t="shared" si="2"/>
        <v>-47</v>
      </c>
    </row>
    <row r="21" spans="1:59" thickBot="1" x14ac:dyDescent="0.35">
      <c r="A21" s="204" t="s">
        <v>266</v>
      </c>
      <c r="B21" s="207">
        <v>-27</v>
      </c>
      <c r="C21" s="205">
        <v>-31</v>
      </c>
      <c r="D21" s="205">
        <v>-31</v>
      </c>
      <c r="E21" s="205">
        <v>-29</v>
      </c>
      <c r="F21" s="205">
        <v>-27</v>
      </c>
      <c r="G21" s="205">
        <v>-26</v>
      </c>
      <c r="H21" s="205">
        <v>-23</v>
      </c>
      <c r="I21" s="205">
        <v>-26</v>
      </c>
      <c r="J21" s="205">
        <v>-28</v>
      </c>
      <c r="K21" s="206">
        <v>-31</v>
      </c>
      <c r="L21" s="217"/>
      <c r="M21" s="204" t="s">
        <v>266</v>
      </c>
      <c r="N21" s="207">
        <v>-35</v>
      </c>
      <c r="O21" s="205">
        <v>-39</v>
      </c>
      <c r="P21" s="205">
        <v>-38</v>
      </c>
      <c r="Q21" s="205">
        <v>-36</v>
      </c>
      <c r="R21" s="205">
        <v>-33</v>
      </c>
      <c r="S21" s="205">
        <v>-31</v>
      </c>
      <c r="T21" s="205">
        <v>-27</v>
      </c>
      <c r="U21" s="205">
        <v>-29</v>
      </c>
      <c r="V21" s="205">
        <v>-31</v>
      </c>
      <c r="W21" s="206">
        <v>-34</v>
      </c>
      <c r="X21" s="217"/>
      <c r="Y21" s="204" t="s">
        <v>266</v>
      </c>
      <c r="Z21" s="224">
        <v>-41</v>
      </c>
      <c r="AA21" s="225">
        <v>-45</v>
      </c>
      <c r="AB21" s="225">
        <v>-44</v>
      </c>
      <c r="AC21" s="225">
        <v>-42</v>
      </c>
      <c r="AD21" s="225">
        <v>-38</v>
      </c>
      <c r="AE21" s="225">
        <v>-36</v>
      </c>
      <c r="AF21" s="225">
        <v>-32</v>
      </c>
      <c r="AG21" s="225">
        <v>-34</v>
      </c>
      <c r="AH21" s="225">
        <v>-36</v>
      </c>
      <c r="AI21" s="226">
        <v>-39</v>
      </c>
      <c r="AJ21" s="217"/>
      <c r="AK21" s="208" t="s">
        <v>266</v>
      </c>
      <c r="AL21" s="209">
        <v>-44</v>
      </c>
      <c r="AM21" s="210">
        <v>-47</v>
      </c>
      <c r="AN21" s="210">
        <v>-47</v>
      </c>
      <c r="AO21" s="210">
        <v>-45</v>
      </c>
      <c r="AP21" s="210">
        <v>-42</v>
      </c>
      <c r="AQ21" s="210">
        <v>-40</v>
      </c>
      <c r="AR21" s="210">
        <v>-35</v>
      </c>
      <c r="AS21" s="210">
        <v>-37</v>
      </c>
      <c r="AT21" s="210">
        <v>-39</v>
      </c>
      <c r="AU21" s="211">
        <v>-42</v>
      </c>
      <c r="AW21" s="208" t="s">
        <v>266</v>
      </c>
      <c r="AX21" s="212">
        <f t="shared" si="3"/>
        <v>-49</v>
      </c>
      <c r="AY21" s="213">
        <f t="shared" si="2"/>
        <v>-52</v>
      </c>
      <c r="AZ21" s="213">
        <f t="shared" si="2"/>
        <v>-52</v>
      </c>
      <c r="BA21" s="213">
        <f t="shared" si="2"/>
        <v>-50</v>
      </c>
      <c r="BB21" s="213">
        <f t="shared" si="2"/>
        <v>-47</v>
      </c>
      <c r="BC21" s="213">
        <f t="shared" si="2"/>
        <v>-45</v>
      </c>
      <c r="BD21" s="213">
        <f t="shared" si="2"/>
        <v>-40</v>
      </c>
      <c r="BE21" s="213">
        <f t="shared" si="2"/>
        <v>-42</v>
      </c>
      <c r="BF21" s="213">
        <f t="shared" si="2"/>
        <v>-44</v>
      </c>
      <c r="BG21" s="214">
        <f t="shared" si="2"/>
        <v>-47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-29.000000000000004</v>
      </c>
      <c r="C26" s="186">
        <v>-24.000000000000004</v>
      </c>
      <c r="D26" s="186">
        <v>-22.000000000000004</v>
      </c>
      <c r="E26" s="186">
        <v>-24</v>
      </c>
      <c r="F26" s="186">
        <v>-30</v>
      </c>
      <c r="G26" s="186">
        <v>-26</v>
      </c>
      <c r="H26" s="186">
        <v>-28</v>
      </c>
      <c r="I26" s="186">
        <v>-25</v>
      </c>
      <c r="J26" s="186">
        <v>-29</v>
      </c>
      <c r="K26" s="187">
        <v>-31</v>
      </c>
      <c r="L26" s="217"/>
      <c r="M26" s="182" t="s">
        <v>187</v>
      </c>
      <c r="N26" s="185">
        <v>-39</v>
      </c>
      <c r="O26" s="186">
        <v>-33</v>
      </c>
      <c r="P26" s="186">
        <v>-30.000000000000004</v>
      </c>
      <c r="Q26" s="186">
        <v>-31</v>
      </c>
      <c r="R26" s="186">
        <v>-36</v>
      </c>
      <c r="S26" s="186">
        <v>-31</v>
      </c>
      <c r="T26" s="186">
        <v>-32</v>
      </c>
      <c r="U26" s="186">
        <v>-28</v>
      </c>
      <c r="V26" s="186">
        <v>-32</v>
      </c>
      <c r="W26" s="187">
        <v>-34</v>
      </c>
      <c r="X26" s="217"/>
      <c r="Y26" s="188" t="s">
        <v>187</v>
      </c>
      <c r="Z26" s="227">
        <v>-44</v>
      </c>
      <c r="AA26" s="228">
        <v>-38</v>
      </c>
      <c r="AB26" s="228">
        <v>-36</v>
      </c>
      <c r="AC26" s="228">
        <v>-38</v>
      </c>
      <c r="AD26" s="228">
        <v>-43</v>
      </c>
      <c r="AE26" s="228">
        <v>-37</v>
      </c>
      <c r="AF26" s="228">
        <v>-38</v>
      </c>
      <c r="AG26" s="228">
        <v>-33</v>
      </c>
      <c r="AH26" s="228">
        <v>-37</v>
      </c>
      <c r="AI26" s="229">
        <v>-39</v>
      </c>
      <c r="AJ26" s="217"/>
      <c r="AK26" s="188" t="s">
        <v>187</v>
      </c>
      <c r="AL26" s="189">
        <v>-56</v>
      </c>
      <c r="AM26" s="190">
        <v>-51</v>
      </c>
      <c r="AN26" s="190">
        <v>-48</v>
      </c>
      <c r="AO26" s="190">
        <v>-50</v>
      </c>
      <c r="AP26" s="190">
        <v>-53</v>
      </c>
      <c r="AQ26" s="190">
        <v>-47</v>
      </c>
      <c r="AR26" s="190">
        <v>-47</v>
      </c>
      <c r="AS26" s="190">
        <v>-42</v>
      </c>
      <c r="AT26" s="190">
        <v>-46</v>
      </c>
      <c r="AU26" s="191">
        <v>-48</v>
      </c>
      <c r="AW26" s="188" t="s">
        <v>187</v>
      </c>
      <c r="AX26" s="192">
        <f>AL26-5</f>
        <v>-61</v>
      </c>
      <c r="AY26" s="193">
        <f t="shared" ref="AY26:BG32" si="4">AM26-5</f>
        <v>-56</v>
      </c>
      <c r="AZ26" s="193">
        <f t="shared" si="4"/>
        <v>-53</v>
      </c>
      <c r="BA26" s="193">
        <f t="shared" si="4"/>
        <v>-55</v>
      </c>
      <c r="BB26" s="193">
        <f t="shared" si="4"/>
        <v>-58</v>
      </c>
      <c r="BC26" s="193">
        <f t="shared" si="4"/>
        <v>-52</v>
      </c>
      <c r="BD26" s="193">
        <f t="shared" si="4"/>
        <v>-52</v>
      </c>
      <c r="BE26" s="193">
        <f t="shared" si="4"/>
        <v>-47</v>
      </c>
      <c r="BF26" s="193">
        <f t="shared" si="4"/>
        <v>-51</v>
      </c>
      <c r="BG26" s="194">
        <f t="shared" si="4"/>
        <v>-53</v>
      </c>
    </row>
    <row r="27" spans="1:59" x14ac:dyDescent="0.25">
      <c r="A27" s="195" t="s">
        <v>214</v>
      </c>
      <c r="B27" s="196">
        <v>-24.000000000000004</v>
      </c>
      <c r="C27" s="183">
        <v>-22.000000000000004</v>
      </c>
      <c r="D27" s="183">
        <v>-23.000000000000004</v>
      </c>
      <c r="E27" s="183">
        <v>-23</v>
      </c>
      <c r="F27" s="183">
        <v>-29</v>
      </c>
      <c r="G27" s="183">
        <v>-28</v>
      </c>
      <c r="H27" s="183">
        <v>-28</v>
      </c>
      <c r="I27" s="183">
        <v>-27</v>
      </c>
      <c r="J27" s="183">
        <v>-28</v>
      </c>
      <c r="K27" s="184">
        <v>-34</v>
      </c>
      <c r="L27" s="217"/>
      <c r="M27" s="195" t="s">
        <v>214</v>
      </c>
      <c r="N27" s="196">
        <v>-34</v>
      </c>
      <c r="O27" s="183">
        <v>-31.000000000000004</v>
      </c>
      <c r="P27" s="183">
        <v>-31.000000000000004</v>
      </c>
      <c r="Q27" s="183">
        <v>-30</v>
      </c>
      <c r="R27" s="183">
        <v>-35</v>
      </c>
      <c r="S27" s="183">
        <v>-33</v>
      </c>
      <c r="T27" s="183">
        <v>-32</v>
      </c>
      <c r="U27" s="183">
        <v>-30</v>
      </c>
      <c r="V27" s="183">
        <v>-31</v>
      </c>
      <c r="W27" s="184">
        <v>-37</v>
      </c>
      <c r="X27" s="217"/>
      <c r="Y27" s="197" t="s">
        <v>214</v>
      </c>
      <c r="Z27" s="230">
        <v>-39</v>
      </c>
      <c r="AA27" s="231">
        <v>-36</v>
      </c>
      <c r="AB27" s="231">
        <v>-37</v>
      </c>
      <c r="AC27" s="231">
        <v>-37</v>
      </c>
      <c r="AD27" s="231">
        <v>-42</v>
      </c>
      <c r="AE27" s="231">
        <v>-39</v>
      </c>
      <c r="AF27" s="231">
        <v>-38</v>
      </c>
      <c r="AG27" s="231">
        <v>-35</v>
      </c>
      <c r="AH27" s="231">
        <v>-36</v>
      </c>
      <c r="AI27" s="232">
        <v>-42</v>
      </c>
      <c r="AJ27" s="217"/>
      <c r="AK27" s="197" t="s">
        <v>214</v>
      </c>
      <c r="AL27" s="198">
        <v>-51</v>
      </c>
      <c r="AM27" s="199">
        <v>-49</v>
      </c>
      <c r="AN27" s="199">
        <v>-49</v>
      </c>
      <c r="AO27" s="199">
        <v>-49</v>
      </c>
      <c r="AP27" s="199">
        <v>-52</v>
      </c>
      <c r="AQ27" s="199">
        <v>-49</v>
      </c>
      <c r="AR27" s="199">
        <v>-47</v>
      </c>
      <c r="AS27" s="199">
        <v>-44</v>
      </c>
      <c r="AT27" s="199">
        <v>-45</v>
      </c>
      <c r="AU27" s="200">
        <v>-51</v>
      </c>
      <c r="AW27" s="197" t="s">
        <v>214</v>
      </c>
      <c r="AX27" s="201">
        <f t="shared" ref="AX27:AX32" si="5">AL27-5</f>
        <v>-56</v>
      </c>
      <c r="AY27" s="202">
        <f t="shared" si="4"/>
        <v>-54</v>
      </c>
      <c r="AZ27" s="202">
        <f t="shared" si="4"/>
        <v>-54</v>
      </c>
      <c r="BA27" s="202">
        <f t="shared" si="4"/>
        <v>-54</v>
      </c>
      <c r="BB27" s="202">
        <f t="shared" si="4"/>
        <v>-57</v>
      </c>
      <c r="BC27" s="202">
        <f t="shared" si="4"/>
        <v>-54</v>
      </c>
      <c r="BD27" s="202">
        <f t="shared" si="4"/>
        <v>-52</v>
      </c>
      <c r="BE27" s="202">
        <f t="shared" si="4"/>
        <v>-49</v>
      </c>
      <c r="BF27" s="202">
        <f t="shared" si="4"/>
        <v>-50</v>
      </c>
      <c r="BG27" s="203">
        <f t="shared" si="4"/>
        <v>-56</v>
      </c>
    </row>
    <row r="28" spans="1:59" x14ac:dyDescent="0.25">
      <c r="A28" s="195" t="s">
        <v>234</v>
      </c>
      <c r="B28" s="196">
        <v>-27.000000000000004</v>
      </c>
      <c r="C28" s="183">
        <v>-26.000000000000004</v>
      </c>
      <c r="D28" s="183">
        <v>-28.000000000000004</v>
      </c>
      <c r="E28" s="183">
        <v>-28</v>
      </c>
      <c r="F28" s="183">
        <v>-32</v>
      </c>
      <c r="G28" s="183">
        <v>-30</v>
      </c>
      <c r="H28" s="183">
        <v>-28</v>
      </c>
      <c r="I28" s="183">
        <v>-22</v>
      </c>
      <c r="J28" s="183">
        <v>-32</v>
      </c>
      <c r="K28" s="184">
        <v>-39</v>
      </c>
      <c r="L28" s="217"/>
      <c r="M28" s="195" t="s">
        <v>234</v>
      </c>
      <c r="N28" s="196">
        <v>-37</v>
      </c>
      <c r="O28" s="183">
        <v>-35</v>
      </c>
      <c r="P28" s="183">
        <v>-36</v>
      </c>
      <c r="Q28" s="183">
        <v>-35</v>
      </c>
      <c r="R28" s="183">
        <v>-38</v>
      </c>
      <c r="S28" s="183">
        <v>-35</v>
      </c>
      <c r="T28" s="183">
        <v>-32</v>
      </c>
      <c r="U28" s="183">
        <v>-25</v>
      </c>
      <c r="V28" s="183">
        <v>-35</v>
      </c>
      <c r="W28" s="184">
        <v>-42</v>
      </c>
      <c r="X28" s="217"/>
      <c r="Y28" s="197" t="s">
        <v>234</v>
      </c>
      <c r="Z28" s="230">
        <v>-42</v>
      </c>
      <c r="AA28" s="231">
        <v>-40</v>
      </c>
      <c r="AB28" s="231">
        <v>-42</v>
      </c>
      <c r="AC28" s="231">
        <v>-42</v>
      </c>
      <c r="AD28" s="231">
        <v>-45</v>
      </c>
      <c r="AE28" s="231">
        <v>-41</v>
      </c>
      <c r="AF28" s="231">
        <v>-38</v>
      </c>
      <c r="AG28" s="231">
        <v>-30</v>
      </c>
      <c r="AH28" s="231">
        <v>-40</v>
      </c>
      <c r="AI28" s="232">
        <v>-47</v>
      </c>
      <c r="AJ28" s="217"/>
      <c r="AK28" s="197" t="s">
        <v>234</v>
      </c>
      <c r="AL28" s="198">
        <v>-54</v>
      </c>
      <c r="AM28" s="199">
        <v>-53</v>
      </c>
      <c r="AN28" s="199">
        <v>-54</v>
      </c>
      <c r="AO28" s="199">
        <v>-54</v>
      </c>
      <c r="AP28" s="199">
        <v>-55</v>
      </c>
      <c r="AQ28" s="199">
        <v>-51</v>
      </c>
      <c r="AR28" s="199">
        <v>-47</v>
      </c>
      <c r="AS28" s="199">
        <v>-39</v>
      </c>
      <c r="AT28" s="199">
        <v>-49</v>
      </c>
      <c r="AU28" s="200">
        <v>-56</v>
      </c>
      <c r="AW28" s="197" t="s">
        <v>234</v>
      </c>
      <c r="AX28" s="201">
        <f t="shared" si="5"/>
        <v>-59</v>
      </c>
      <c r="AY28" s="202">
        <f t="shared" si="4"/>
        <v>-58</v>
      </c>
      <c r="AZ28" s="202">
        <f t="shared" si="4"/>
        <v>-59</v>
      </c>
      <c r="BA28" s="202">
        <f t="shared" si="4"/>
        <v>-59</v>
      </c>
      <c r="BB28" s="202">
        <f t="shared" si="4"/>
        <v>-60</v>
      </c>
      <c r="BC28" s="202">
        <f t="shared" si="4"/>
        <v>-56</v>
      </c>
      <c r="BD28" s="202">
        <f t="shared" si="4"/>
        <v>-52</v>
      </c>
      <c r="BE28" s="202">
        <f t="shared" si="4"/>
        <v>-44</v>
      </c>
      <c r="BF28" s="202">
        <f t="shared" si="4"/>
        <v>-54</v>
      </c>
      <c r="BG28" s="203">
        <f t="shared" si="4"/>
        <v>-61</v>
      </c>
    </row>
    <row r="29" spans="1:59" x14ac:dyDescent="0.25">
      <c r="A29" s="195" t="s">
        <v>243</v>
      </c>
      <c r="B29" s="196">
        <v>-28</v>
      </c>
      <c r="C29" s="183">
        <v>-28</v>
      </c>
      <c r="D29" s="183">
        <v>-28</v>
      </c>
      <c r="E29" s="183">
        <v>-31</v>
      </c>
      <c r="F29" s="183">
        <v>-32</v>
      </c>
      <c r="G29" s="183">
        <v>-32</v>
      </c>
      <c r="H29" s="183">
        <v>-29</v>
      </c>
      <c r="I29" s="183">
        <v>-26</v>
      </c>
      <c r="J29" s="183">
        <v>-33</v>
      </c>
      <c r="K29" s="184">
        <v>-36</v>
      </c>
      <c r="L29" s="217"/>
      <c r="M29" s="195" t="s">
        <v>243</v>
      </c>
      <c r="N29" s="196">
        <v>-38</v>
      </c>
      <c r="O29" s="183">
        <v>-37</v>
      </c>
      <c r="P29" s="183">
        <v>-36</v>
      </c>
      <c r="Q29" s="183">
        <v>-38</v>
      </c>
      <c r="R29" s="183">
        <v>-38</v>
      </c>
      <c r="S29" s="183">
        <v>-37</v>
      </c>
      <c r="T29" s="183">
        <v>-33</v>
      </c>
      <c r="U29" s="183">
        <v>-29</v>
      </c>
      <c r="V29" s="183">
        <v>-36</v>
      </c>
      <c r="W29" s="184">
        <v>-39</v>
      </c>
      <c r="X29" s="217"/>
      <c r="Y29" s="197" t="s">
        <v>243</v>
      </c>
      <c r="Z29" s="230">
        <v>-43</v>
      </c>
      <c r="AA29" s="231">
        <v>-42</v>
      </c>
      <c r="AB29" s="231">
        <v>-42</v>
      </c>
      <c r="AC29" s="231">
        <v>-45</v>
      </c>
      <c r="AD29" s="231">
        <v>-44</v>
      </c>
      <c r="AE29" s="231">
        <v>-42</v>
      </c>
      <c r="AF29" s="231">
        <v>-37</v>
      </c>
      <c r="AG29" s="231">
        <v>-33</v>
      </c>
      <c r="AH29" s="231">
        <v>-40</v>
      </c>
      <c r="AI29" s="232">
        <v>-43</v>
      </c>
      <c r="AJ29" s="217"/>
      <c r="AK29" s="197" t="s">
        <v>243</v>
      </c>
      <c r="AL29" s="198">
        <v>-54</v>
      </c>
      <c r="AM29" s="199">
        <v>-52</v>
      </c>
      <c r="AN29" s="199">
        <v>-51</v>
      </c>
      <c r="AO29" s="199">
        <v>-51</v>
      </c>
      <c r="AP29" s="199">
        <v>-50</v>
      </c>
      <c r="AQ29" s="199">
        <v>-49</v>
      </c>
      <c r="AR29" s="199">
        <v>-44</v>
      </c>
      <c r="AS29" s="199">
        <v>-38</v>
      </c>
      <c r="AT29" s="199">
        <v>-45</v>
      </c>
      <c r="AU29" s="200">
        <v>-48</v>
      </c>
      <c r="AW29" s="197" t="s">
        <v>243</v>
      </c>
      <c r="AX29" s="201">
        <f t="shared" si="5"/>
        <v>-59</v>
      </c>
      <c r="AY29" s="202">
        <f t="shared" si="4"/>
        <v>-57</v>
      </c>
      <c r="AZ29" s="202">
        <f t="shared" si="4"/>
        <v>-56</v>
      </c>
      <c r="BA29" s="202">
        <f t="shared" si="4"/>
        <v>-56</v>
      </c>
      <c r="BB29" s="202">
        <f t="shared" si="4"/>
        <v>-55</v>
      </c>
      <c r="BC29" s="202">
        <f t="shared" si="4"/>
        <v>-54</v>
      </c>
      <c r="BD29" s="202">
        <f t="shared" si="4"/>
        <v>-49</v>
      </c>
      <c r="BE29" s="202">
        <f t="shared" si="4"/>
        <v>-43</v>
      </c>
      <c r="BF29" s="202">
        <f t="shared" si="4"/>
        <v>-50</v>
      </c>
      <c r="BG29" s="203">
        <f t="shared" si="4"/>
        <v>-53</v>
      </c>
    </row>
    <row r="30" spans="1:59" x14ac:dyDescent="0.25">
      <c r="A30" s="195" t="s">
        <v>251</v>
      </c>
      <c r="B30" s="196">
        <v>-28</v>
      </c>
      <c r="C30" s="183">
        <v>-30</v>
      </c>
      <c r="D30" s="183">
        <v>-30</v>
      </c>
      <c r="E30" s="183">
        <v>-29</v>
      </c>
      <c r="F30" s="183">
        <v>-31</v>
      </c>
      <c r="G30" s="183">
        <v>-32</v>
      </c>
      <c r="H30" s="183">
        <v>-27</v>
      </c>
      <c r="I30" s="183">
        <v>-29</v>
      </c>
      <c r="J30" s="183">
        <v>-32</v>
      </c>
      <c r="K30" s="184">
        <v>-36</v>
      </c>
      <c r="L30" s="217"/>
      <c r="M30" s="195" t="s">
        <v>251</v>
      </c>
      <c r="N30" s="196">
        <v>-38</v>
      </c>
      <c r="O30" s="183">
        <v>-39</v>
      </c>
      <c r="P30" s="183">
        <v>-38</v>
      </c>
      <c r="Q30" s="183">
        <v>-36</v>
      </c>
      <c r="R30" s="183">
        <v>-37</v>
      </c>
      <c r="S30" s="183">
        <v>-37</v>
      </c>
      <c r="T30" s="183">
        <v>-31</v>
      </c>
      <c r="U30" s="183">
        <v>-32</v>
      </c>
      <c r="V30" s="183">
        <v>-35</v>
      </c>
      <c r="W30" s="184">
        <v>-39</v>
      </c>
      <c r="X30" s="217"/>
      <c r="Y30" s="197" t="s">
        <v>251</v>
      </c>
      <c r="Z30" s="230">
        <v>-43</v>
      </c>
      <c r="AA30" s="231">
        <v>-44</v>
      </c>
      <c r="AB30" s="231">
        <v>-44</v>
      </c>
      <c r="AC30" s="231">
        <v>-43</v>
      </c>
      <c r="AD30" s="231">
        <v>-43</v>
      </c>
      <c r="AE30" s="231">
        <v>-42</v>
      </c>
      <c r="AF30" s="231">
        <v>-35</v>
      </c>
      <c r="AG30" s="231">
        <v>-36</v>
      </c>
      <c r="AH30" s="231">
        <v>-39</v>
      </c>
      <c r="AI30" s="232">
        <v>-43</v>
      </c>
      <c r="AJ30" s="217"/>
      <c r="AK30" s="197" t="s">
        <v>251</v>
      </c>
      <c r="AL30" s="198">
        <v>-54</v>
      </c>
      <c r="AM30" s="199">
        <v>-54</v>
      </c>
      <c r="AN30" s="199">
        <v>-53</v>
      </c>
      <c r="AO30" s="199">
        <v>-49</v>
      </c>
      <c r="AP30" s="199">
        <v>-49</v>
      </c>
      <c r="AQ30" s="199">
        <v>-49</v>
      </c>
      <c r="AR30" s="199">
        <v>-42</v>
      </c>
      <c r="AS30" s="199">
        <v>-41</v>
      </c>
      <c r="AT30" s="199">
        <v>-44</v>
      </c>
      <c r="AU30" s="200">
        <v>-48</v>
      </c>
      <c r="AW30" s="197" t="s">
        <v>251</v>
      </c>
      <c r="AX30" s="201">
        <f t="shared" si="5"/>
        <v>-59</v>
      </c>
      <c r="AY30" s="202">
        <f t="shared" si="4"/>
        <v>-59</v>
      </c>
      <c r="AZ30" s="202">
        <f t="shared" si="4"/>
        <v>-58</v>
      </c>
      <c r="BA30" s="202">
        <f t="shared" si="4"/>
        <v>-54</v>
      </c>
      <c r="BB30" s="202">
        <f t="shared" si="4"/>
        <v>-54</v>
      </c>
      <c r="BC30" s="202">
        <f t="shared" si="4"/>
        <v>-54</v>
      </c>
      <c r="BD30" s="202">
        <f t="shared" si="4"/>
        <v>-47</v>
      </c>
      <c r="BE30" s="202">
        <f t="shared" si="4"/>
        <v>-46</v>
      </c>
      <c r="BF30" s="202">
        <f t="shared" si="4"/>
        <v>-49</v>
      </c>
      <c r="BG30" s="203">
        <f t="shared" si="4"/>
        <v>-53</v>
      </c>
    </row>
    <row r="31" spans="1:59" x14ac:dyDescent="0.25">
      <c r="A31" s="195" t="s">
        <v>259</v>
      </c>
      <c r="B31" s="196">
        <v>-33</v>
      </c>
      <c r="C31" s="183">
        <v>-34</v>
      </c>
      <c r="D31" s="183">
        <v>-32</v>
      </c>
      <c r="E31" s="183">
        <v>-32</v>
      </c>
      <c r="F31" s="183">
        <v>-31</v>
      </c>
      <c r="G31" s="183">
        <v>-28</v>
      </c>
      <c r="H31" s="183">
        <v>-29</v>
      </c>
      <c r="I31" s="183">
        <v>-34</v>
      </c>
      <c r="J31" s="183">
        <v>-33</v>
      </c>
      <c r="K31" s="184">
        <v>-37</v>
      </c>
      <c r="L31" s="217"/>
      <c r="M31" s="195" t="s">
        <v>259</v>
      </c>
      <c r="N31" s="196">
        <v>-41</v>
      </c>
      <c r="O31" s="183">
        <v>-42</v>
      </c>
      <c r="P31" s="183">
        <v>-39</v>
      </c>
      <c r="Q31" s="183">
        <v>-39</v>
      </c>
      <c r="R31" s="183">
        <v>-37</v>
      </c>
      <c r="S31" s="183">
        <v>-33</v>
      </c>
      <c r="T31" s="183">
        <v>-33</v>
      </c>
      <c r="U31" s="183">
        <v>-37</v>
      </c>
      <c r="V31" s="183">
        <v>-36</v>
      </c>
      <c r="W31" s="184">
        <v>-40</v>
      </c>
      <c r="X31" s="217"/>
      <c r="Y31" s="197" t="s">
        <v>259</v>
      </c>
      <c r="Z31" s="230">
        <v>-47</v>
      </c>
      <c r="AA31" s="231">
        <v>-48</v>
      </c>
      <c r="AB31" s="231">
        <v>-45</v>
      </c>
      <c r="AC31" s="231">
        <v>-45</v>
      </c>
      <c r="AD31" s="231">
        <v>-42</v>
      </c>
      <c r="AE31" s="231">
        <v>-38</v>
      </c>
      <c r="AF31" s="231">
        <v>-38</v>
      </c>
      <c r="AG31" s="231">
        <v>-42</v>
      </c>
      <c r="AH31" s="231">
        <v>-41</v>
      </c>
      <c r="AI31" s="232">
        <v>-45</v>
      </c>
      <c r="AJ31" s="217"/>
      <c r="AK31" s="197" t="s">
        <v>259</v>
      </c>
      <c r="AL31" s="198">
        <v>-50</v>
      </c>
      <c r="AM31" s="199">
        <v>-50</v>
      </c>
      <c r="AN31" s="199">
        <v>-48</v>
      </c>
      <c r="AO31" s="199">
        <v>-48</v>
      </c>
      <c r="AP31" s="199">
        <v>-46</v>
      </c>
      <c r="AQ31" s="199">
        <v>-42</v>
      </c>
      <c r="AR31" s="199">
        <v>-41</v>
      </c>
      <c r="AS31" s="199">
        <v>-45</v>
      </c>
      <c r="AT31" s="199">
        <v>-44</v>
      </c>
      <c r="AU31" s="200">
        <v>-48</v>
      </c>
      <c r="AW31" s="197" t="s">
        <v>259</v>
      </c>
      <c r="AX31" s="201">
        <f t="shared" si="5"/>
        <v>-55</v>
      </c>
      <c r="AY31" s="202">
        <f t="shared" si="4"/>
        <v>-55</v>
      </c>
      <c r="AZ31" s="202">
        <f t="shared" si="4"/>
        <v>-53</v>
      </c>
      <c r="BA31" s="202">
        <f t="shared" si="4"/>
        <v>-53</v>
      </c>
      <c r="BB31" s="202">
        <f t="shared" si="4"/>
        <v>-51</v>
      </c>
      <c r="BC31" s="202">
        <f t="shared" si="4"/>
        <v>-47</v>
      </c>
      <c r="BD31" s="202">
        <f t="shared" si="4"/>
        <v>-46</v>
      </c>
      <c r="BE31" s="202">
        <f t="shared" si="4"/>
        <v>-50</v>
      </c>
      <c r="BF31" s="202">
        <f t="shared" si="4"/>
        <v>-49</v>
      </c>
      <c r="BG31" s="203">
        <f t="shared" si="4"/>
        <v>-53</v>
      </c>
    </row>
    <row r="32" spans="1:59" ht="15.75" thickBot="1" x14ac:dyDescent="0.3">
      <c r="A32" s="204" t="s">
        <v>266</v>
      </c>
      <c r="B32" s="207">
        <v>-35</v>
      </c>
      <c r="C32" s="205">
        <v>-39</v>
      </c>
      <c r="D32" s="205">
        <v>-38</v>
      </c>
      <c r="E32" s="205">
        <v>-36</v>
      </c>
      <c r="F32" s="205">
        <v>-34</v>
      </c>
      <c r="G32" s="205">
        <v>-33</v>
      </c>
      <c r="H32" s="205">
        <v>-30</v>
      </c>
      <c r="I32" s="205">
        <v>-32</v>
      </c>
      <c r="J32" s="205">
        <v>-34</v>
      </c>
      <c r="K32" s="206">
        <v>-37</v>
      </c>
      <c r="L32" s="217"/>
      <c r="M32" s="204" t="s">
        <v>266</v>
      </c>
      <c r="N32" s="207">
        <v>-43</v>
      </c>
      <c r="O32" s="205">
        <v>-47</v>
      </c>
      <c r="P32" s="205">
        <v>-45</v>
      </c>
      <c r="Q32" s="205">
        <v>-43</v>
      </c>
      <c r="R32" s="205">
        <v>-40</v>
      </c>
      <c r="S32" s="205">
        <v>-38</v>
      </c>
      <c r="T32" s="205">
        <v>-34</v>
      </c>
      <c r="U32" s="205">
        <v>-35</v>
      </c>
      <c r="V32" s="205">
        <v>-37</v>
      </c>
      <c r="W32" s="206">
        <v>-40</v>
      </c>
      <c r="X32" s="217"/>
      <c r="Y32" s="208" t="s">
        <v>266</v>
      </c>
      <c r="Z32" s="233">
        <v>-49</v>
      </c>
      <c r="AA32" s="234">
        <v>-53</v>
      </c>
      <c r="AB32" s="234">
        <v>-51</v>
      </c>
      <c r="AC32" s="234">
        <v>-49</v>
      </c>
      <c r="AD32" s="234">
        <v>-45</v>
      </c>
      <c r="AE32" s="234">
        <v>-43</v>
      </c>
      <c r="AF32" s="234">
        <v>-39</v>
      </c>
      <c r="AG32" s="234">
        <v>-40</v>
      </c>
      <c r="AH32" s="234">
        <v>-42</v>
      </c>
      <c r="AI32" s="235">
        <v>-45</v>
      </c>
      <c r="AJ32" s="217"/>
      <c r="AK32" s="208" t="s">
        <v>266</v>
      </c>
      <c r="AL32" s="209">
        <v>-52</v>
      </c>
      <c r="AM32" s="210">
        <v>-55</v>
      </c>
      <c r="AN32" s="210">
        <v>-54</v>
      </c>
      <c r="AO32" s="210">
        <v>-52</v>
      </c>
      <c r="AP32" s="210">
        <v>-49</v>
      </c>
      <c r="AQ32" s="210">
        <v>-47</v>
      </c>
      <c r="AR32" s="210">
        <v>-42</v>
      </c>
      <c r="AS32" s="210">
        <v>-43</v>
      </c>
      <c r="AT32" s="210">
        <v>-45</v>
      </c>
      <c r="AU32" s="211">
        <v>-48</v>
      </c>
      <c r="AW32" s="208" t="s">
        <v>266</v>
      </c>
      <c r="AX32" s="212">
        <f t="shared" si="5"/>
        <v>-57</v>
      </c>
      <c r="AY32" s="213">
        <f t="shared" si="4"/>
        <v>-60</v>
      </c>
      <c r="AZ32" s="213">
        <f t="shared" si="4"/>
        <v>-59</v>
      </c>
      <c r="BA32" s="213">
        <f t="shared" si="4"/>
        <v>-57</v>
      </c>
      <c r="BB32" s="213">
        <f t="shared" si="4"/>
        <v>-54</v>
      </c>
      <c r="BC32" s="213">
        <f t="shared" si="4"/>
        <v>-52</v>
      </c>
      <c r="BD32" s="213">
        <f t="shared" si="4"/>
        <v>-47</v>
      </c>
      <c r="BE32" s="213">
        <f t="shared" si="4"/>
        <v>-48</v>
      </c>
      <c r="BF32" s="213">
        <f t="shared" si="4"/>
        <v>-50</v>
      </c>
      <c r="BG32" s="214">
        <f t="shared" si="4"/>
        <v>-53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-48</v>
      </c>
      <c r="C37" s="186">
        <v>-43</v>
      </c>
      <c r="D37" s="186">
        <v>-39</v>
      </c>
      <c r="E37" s="186">
        <v>-42</v>
      </c>
      <c r="F37" s="186">
        <v>-47</v>
      </c>
      <c r="G37" s="186">
        <v>-44</v>
      </c>
      <c r="H37" s="186">
        <v>-45</v>
      </c>
      <c r="I37" s="186">
        <v>-41</v>
      </c>
      <c r="J37" s="186">
        <v>-45</v>
      </c>
      <c r="K37" s="187">
        <v>-47</v>
      </c>
      <c r="L37" s="217"/>
      <c r="M37" s="236" t="s">
        <v>187</v>
      </c>
      <c r="N37" s="185">
        <v>-57</v>
      </c>
      <c r="O37" s="186">
        <v>-51</v>
      </c>
      <c r="P37" s="186">
        <v>-47</v>
      </c>
      <c r="Q37" s="186">
        <v>-50</v>
      </c>
      <c r="R37" s="186">
        <v>-54</v>
      </c>
      <c r="S37" s="186">
        <v>-49</v>
      </c>
      <c r="T37" s="186">
        <v>-49</v>
      </c>
      <c r="U37" s="186">
        <v>-45</v>
      </c>
      <c r="V37" s="186">
        <v>-49</v>
      </c>
      <c r="W37" s="187">
        <v>-51</v>
      </c>
      <c r="X37" s="217"/>
      <c r="Y37" s="237" t="s">
        <v>187</v>
      </c>
      <c r="Z37" s="227">
        <v>-65</v>
      </c>
      <c r="AA37" s="228">
        <v>-59</v>
      </c>
      <c r="AB37" s="228">
        <v>-55</v>
      </c>
      <c r="AC37" s="228">
        <v>-58</v>
      </c>
      <c r="AD37" s="228">
        <v>-63</v>
      </c>
      <c r="AE37" s="228">
        <v>-59</v>
      </c>
      <c r="AF37" s="228">
        <v>-60</v>
      </c>
      <c r="AG37" s="228">
        <v>-56</v>
      </c>
      <c r="AH37" s="228">
        <v>-60</v>
      </c>
      <c r="AI37" s="229">
        <v>-62</v>
      </c>
      <c r="AJ37" s="217"/>
      <c r="AK37" s="237" t="s">
        <v>187</v>
      </c>
      <c r="AL37" s="189">
        <v>-71</v>
      </c>
      <c r="AM37" s="190">
        <v>-69</v>
      </c>
      <c r="AN37" s="190">
        <v>-65</v>
      </c>
      <c r="AO37" s="190">
        <v>-67</v>
      </c>
      <c r="AP37" s="190">
        <v>-71</v>
      </c>
      <c r="AQ37" s="190">
        <v>-69</v>
      </c>
      <c r="AR37" s="190">
        <v>-69</v>
      </c>
      <c r="AS37" s="190">
        <v>-65</v>
      </c>
      <c r="AT37" s="190">
        <v>-69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-74</v>
      </c>
      <c r="AZ37" s="193">
        <f t="shared" si="6"/>
        <v>-70</v>
      </c>
      <c r="BA37" s="193">
        <f t="shared" si="6"/>
        <v>-72</v>
      </c>
      <c r="BB37" s="193">
        <f t="shared" si="6"/>
        <v>-76</v>
      </c>
      <c r="BC37" s="193">
        <f t="shared" si="6"/>
        <v>-74</v>
      </c>
      <c r="BD37" s="193">
        <f t="shared" si="6"/>
        <v>-74</v>
      </c>
      <c r="BE37" s="193">
        <f t="shared" si="6"/>
        <v>-70</v>
      </c>
      <c r="BF37" s="193">
        <f t="shared" si="6"/>
        <v>-74</v>
      </c>
      <c r="BG37" s="194">
        <f t="shared" si="6"/>
        <v>-76</v>
      </c>
    </row>
    <row r="38" spans="1:59" x14ac:dyDescent="0.25">
      <c r="A38" s="195" t="s">
        <v>214</v>
      </c>
      <c r="B38" s="196">
        <v>-43</v>
      </c>
      <c r="C38" s="183">
        <v>-41</v>
      </c>
      <c r="D38" s="183">
        <v>-40</v>
      </c>
      <c r="E38" s="183">
        <v>-41</v>
      </c>
      <c r="F38" s="183">
        <v>-46</v>
      </c>
      <c r="G38" s="183">
        <v>-46</v>
      </c>
      <c r="H38" s="183">
        <v>-45</v>
      </c>
      <c r="I38" s="183">
        <v>-43</v>
      </c>
      <c r="J38" s="183">
        <v>-44</v>
      </c>
      <c r="K38" s="184">
        <v>-50</v>
      </c>
      <c r="L38" s="217"/>
      <c r="M38" s="195" t="s">
        <v>214</v>
      </c>
      <c r="N38" s="196">
        <v>-52</v>
      </c>
      <c r="O38" s="183">
        <v>-49</v>
      </c>
      <c r="P38" s="183">
        <v>-48</v>
      </c>
      <c r="Q38" s="183">
        <v>-49</v>
      </c>
      <c r="R38" s="183">
        <v>-53</v>
      </c>
      <c r="S38" s="183">
        <v>-51</v>
      </c>
      <c r="T38" s="183">
        <v>-49</v>
      </c>
      <c r="U38" s="183">
        <v>-47</v>
      </c>
      <c r="V38" s="183">
        <v>-48</v>
      </c>
      <c r="W38" s="184">
        <v>-54</v>
      </c>
      <c r="X38" s="217"/>
      <c r="Y38" s="197" t="s">
        <v>214</v>
      </c>
      <c r="Z38" s="230">
        <v>-60</v>
      </c>
      <c r="AA38" s="231">
        <v>-57</v>
      </c>
      <c r="AB38" s="231">
        <v>-56</v>
      </c>
      <c r="AC38" s="231">
        <v>-57</v>
      </c>
      <c r="AD38" s="231">
        <v>-62</v>
      </c>
      <c r="AE38" s="231">
        <v>-61</v>
      </c>
      <c r="AF38" s="231">
        <v>-60</v>
      </c>
      <c r="AG38" s="231">
        <v>-58</v>
      </c>
      <c r="AH38" s="231">
        <v>-59</v>
      </c>
      <c r="AI38" s="232">
        <v>-65</v>
      </c>
      <c r="AJ38" s="217"/>
      <c r="AK38" s="197" t="s">
        <v>214</v>
      </c>
      <c r="AL38" s="198">
        <v>-69</v>
      </c>
      <c r="AM38" s="199">
        <v>-67</v>
      </c>
      <c r="AN38" s="199">
        <v>-66</v>
      </c>
      <c r="AO38" s="199">
        <v>-66</v>
      </c>
      <c r="AP38" s="199">
        <v>-71</v>
      </c>
      <c r="AQ38" s="199">
        <v>-71</v>
      </c>
      <c r="AR38" s="199">
        <v>-69</v>
      </c>
      <c r="AS38" s="199">
        <v>-67</v>
      </c>
      <c r="AT38" s="199">
        <v>-68</v>
      </c>
      <c r="AU38" s="200">
        <v>-71</v>
      </c>
      <c r="AW38" s="197" t="s">
        <v>214</v>
      </c>
      <c r="AX38" s="201">
        <f t="shared" ref="AX38:AX43" si="7">AL38-5</f>
        <v>-74</v>
      </c>
      <c r="AY38" s="202">
        <f t="shared" si="6"/>
        <v>-72</v>
      </c>
      <c r="AZ38" s="202">
        <f t="shared" si="6"/>
        <v>-71</v>
      </c>
      <c r="BA38" s="202">
        <f t="shared" si="6"/>
        <v>-71</v>
      </c>
      <c r="BB38" s="202">
        <f t="shared" si="6"/>
        <v>-76</v>
      </c>
      <c r="BC38" s="202">
        <f t="shared" si="6"/>
        <v>-76</v>
      </c>
      <c r="BD38" s="202">
        <f t="shared" si="6"/>
        <v>-74</v>
      </c>
      <c r="BE38" s="202">
        <f t="shared" si="6"/>
        <v>-72</v>
      </c>
      <c r="BF38" s="202">
        <f t="shared" si="6"/>
        <v>-73</v>
      </c>
      <c r="BG38" s="203">
        <f t="shared" si="6"/>
        <v>-76</v>
      </c>
    </row>
    <row r="39" spans="1:59" x14ac:dyDescent="0.25">
      <c r="A39" s="195" t="s">
        <v>234</v>
      </c>
      <c r="B39" s="196">
        <v>-46</v>
      </c>
      <c r="C39" s="183">
        <v>-45</v>
      </c>
      <c r="D39" s="183">
        <v>-45</v>
      </c>
      <c r="E39" s="183">
        <v>-46</v>
      </c>
      <c r="F39" s="183">
        <v>-49</v>
      </c>
      <c r="G39" s="183">
        <v>-48</v>
      </c>
      <c r="H39" s="183">
        <v>-45</v>
      </c>
      <c r="I39" s="183">
        <v>-38</v>
      </c>
      <c r="J39" s="183">
        <v>-48</v>
      </c>
      <c r="K39" s="184">
        <v>-55</v>
      </c>
      <c r="L39" s="217"/>
      <c r="M39" s="195" t="s">
        <v>234</v>
      </c>
      <c r="N39" s="196">
        <v>-55</v>
      </c>
      <c r="O39" s="183">
        <v>-53</v>
      </c>
      <c r="P39" s="183">
        <v>-53</v>
      </c>
      <c r="Q39" s="183">
        <v>-54</v>
      </c>
      <c r="R39" s="183">
        <v>-56</v>
      </c>
      <c r="S39" s="183">
        <v>-53</v>
      </c>
      <c r="T39" s="183">
        <v>-49</v>
      </c>
      <c r="U39" s="183">
        <v>-42</v>
      </c>
      <c r="V39" s="183">
        <v>-52</v>
      </c>
      <c r="W39" s="184">
        <v>-59</v>
      </c>
      <c r="X39" s="217"/>
      <c r="Y39" s="197" t="s">
        <v>234</v>
      </c>
      <c r="Z39" s="230">
        <v>-63</v>
      </c>
      <c r="AA39" s="231">
        <v>-61</v>
      </c>
      <c r="AB39" s="231">
        <v>-61</v>
      </c>
      <c r="AC39" s="231">
        <v>-62</v>
      </c>
      <c r="AD39" s="231">
        <v>-65</v>
      </c>
      <c r="AE39" s="231">
        <v>-63</v>
      </c>
      <c r="AF39" s="231">
        <v>-60</v>
      </c>
      <c r="AG39" s="231">
        <v>-53</v>
      </c>
      <c r="AH39" s="231">
        <v>-63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-69</v>
      </c>
      <c r="AS39" s="199">
        <v>-62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-74</v>
      </c>
      <c r="BE39" s="202">
        <f t="shared" si="6"/>
        <v>-67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-47</v>
      </c>
      <c r="C40" s="183">
        <v>-46</v>
      </c>
      <c r="D40" s="183">
        <v>-45</v>
      </c>
      <c r="E40" s="183">
        <v>-48</v>
      </c>
      <c r="F40" s="183">
        <v>-47</v>
      </c>
      <c r="G40" s="183">
        <v>-48</v>
      </c>
      <c r="H40" s="183">
        <v>-44</v>
      </c>
      <c r="I40" s="183">
        <v>-41</v>
      </c>
      <c r="J40" s="183">
        <v>-48</v>
      </c>
      <c r="K40" s="184">
        <v>-51</v>
      </c>
      <c r="L40" s="217"/>
      <c r="M40" s="195" t="s">
        <v>243</v>
      </c>
      <c r="N40" s="196">
        <v>-54</v>
      </c>
      <c r="O40" s="183">
        <v>-53</v>
      </c>
      <c r="P40" s="183">
        <v>-51</v>
      </c>
      <c r="Q40" s="183">
        <v>-54</v>
      </c>
      <c r="R40" s="183">
        <v>-51</v>
      </c>
      <c r="S40" s="183">
        <v>-51</v>
      </c>
      <c r="T40" s="183">
        <v>-46</v>
      </c>
      <c r="U40" s="183">
        <v>-43</v>
      </c>
      <c r="V40" s="183">
        <v>-50</v>
      </c>
      <c r="W40" s="184">
        <v>-53</v>
      </c>
      <c r="X40" s="217"/>
      <c r="Y40" s="197" t="s">
        <v>243</v>
      </c>
      <c r="Z40" s="230">
        <v>-64</v>
      </c>
      <c r="AA40" s="231">
        <v>-61</v>
      </c>
      <c r="AB40" s="231">
        <v>-60</v>
      </c>
      <c r="AC40" s="231">
        <v>-62</v>
      </c>
      <c r="AD40" s="231">
        <v>-61</v>
      </c>
      <c r="AE40" s="231">
        <v>-61</v>
      </c>
      <c r="AF40" s="231">
        <v>-56</v>
      </c>
      <c r="AG40" s="231">
        <v>-52</v>
      </c>
      <c r="AH40" s="231">
        <v>-59</v>
      </c>
      <c r="AI40" s="232">
        <v>-62</v>
      </c>
      <c r="AJ40" s="217"/>
      <c r="AK40" s="197" t="s">
        <v>243</v>
      </c>
      <c r="AL40" s="198">
        <v>-70</v>
      </c>
      <c r="AM40" s="199">
        <v>-69</v>
      </c>
      <c r="AN40" s="199">
        <v>-68</v>
      </c>
      <c r="AO40" s="199">
        <v>-70</v>
      </c>
      <c r="AP40" s="199">
        <v>-69</v>
      </c>
      <c r="AQ40" s="199">
        <v>-69</v>
      </c>
      <c r="AR40" s="199">
        <v>-65</v>
      </c>
      <c r="AS40" s="199">
        <v>-61</v>
      </c>
      <c r="AT40" s="199">
        <v>-68</v>
      </c>
      <c r="AU40" s="200">
        <v>-71</v>
      </c>
      <c r="AW40" s="197" t="s">
        <v>243</v>
      </c>
      <c r="AX40" s="201">
        <f t="shared" si="7"/>
        <v>-75</v>
      </c>
      <c r="AY40" s="202">
        <f t="shared" si="6"/>
        <v>-74</v>
      </c>
      <c r="AZ40" s="202">
        <f t="shared" si="6"/>
        <v>-73</v>
      </c>
      <c r="BA40" s="202">
        <f t="shared" si="6"/>
        <v>-75</v>
      </c>
      <c r="BB40" s="202">
        <f t="shared" si="6"/>
        <v>-74</v>
      </c>
      <c r="BC40" s="202">
        <f t="shared" si="6"/>
        <v>-74</v>
      </c>
      <c r="BD40" s="202">
        <f t="shared" si="6"/>
        <v>-70</v>
      </c>
      <c r="BE40" s="202">
        <f t="shared" si="6"/>
        <v>-66</v>
      </c>
      <c r="BF40" s="202">
        <f t="shared" si="6"/>
        <v>-73</v>
      </c>
      <c r="BG40" s="203">
        <f t="shared" si="6"/>
        <v>-76</v>
      </c>
    </row>
    <row r="41" spans="1:59" x14ac:dyDescent="0.25">
      <c r="A41" s="195" t="s">
        <v>251</v>
      </c>
      <c r="B41" s="196">
        <v>-47</v>
      </c>
      <c r="C41" s="183">
        <v>-48</v>
      </c>
      <c r="D41" s="183">
        <v>-47</v>
      </c>
      <c r="E41" s="183">
        <v>-46</v>
      </c>
      <c r="F41" s="183">
        <v>-46</v>
      </c>
      <c r="G41" s="183">
        <v>-48</v>
      </c>
      <c r="H41" s="183">
        <v>-42</v>
      </c>
      <c r="I41" s="183">
        <v>-44</v>
      </c>
      <c r="J41" s="183">
        <v>-47</v>
      </c>
      <c r="K41" s="184">
        <v>-51</v>
      </c>
      <c r="L41" s="217"/>
      <c r="M41" s="195" t="s">
        <v>251</v>
      </c>
      <c r="N41" s="196">
        <v>-54</v>
      </c>
      <c r="O41" s="183">
        <v>-55</v>
      </c>
      <c r="P41" s="183">
        <v>-53</v>
      </c>
      <c r="Q41" s="183">
        <v>-52</v>
      </c>
      <c r="R41" s="183">
        <v>-50</v>
      </c>
      <c r="S41" s="183">
        <v>-51</v>
      </c>
      <c r="T41" s="183">
        <v>-44</v>
      </c>
      <c r="U41" s="183">
        <v>-46</v>
      </c>
      <c r="V41" s="183">
        <v>-49</v>
      </c>
      <c r="W41" s="184">
        <v>-53</v>
      </c>
      <c r="X41" s="217"/>
      <c r="Y41" s="197" t="s">
        <v>251</v>
      </c>
      <c r="Z41" s="230">
        <v>-64</v>
      </c>
      <c r="AA41" s="231">
        <v>-63</v>
      </c>
      <c r="AB41" s="231">
        <v>-62</v>
      </c>
      <c r="AC41" s="231">
        <v>-60</v>
      </c>
      <c r="AD41" s="231">
        <v>-60</v>
      </c>
      <c r="AE41" s="231">
        <v>-61</v>
      </c>
      <c r="AF41" s="231">
        <v>-54</v>
      </c>
      <c r="AG41" s="231">
        <v>-55</v>
      </c>
      <c r="AH41" s="231">
        <v>-58</v>
      </c>
      <c r="AI41" s="232">
        <v>-62</v>
      </c>
      <c r="AJ41" s="217"/>
      <c r="AK41" s="197" t="s">
        <v>251</v>
      </c>
      <c r="AL41" s="198">
        <v>-70</v>
      </c>
      <c r="AM41" s="199">
        <v>-71</v>
      </c>
      <c r="AN41" s="199">
        <v>-70</v>
      </c>
      <c r="AO41" s="199">
        <v>-68</v>
      </c>
      <c r="AP41" s="199">
        <v>-68</v>
      </c>
      <c r="AQ41" s="199">
        <v>-69</v>
      </c>
      <c r="AR41" s="199">
        <v>-63</v>
      </c>
      <c r="AS41" s="199">
        <v>-64</v>
      </c>
      <c r="AT41" s="199">
        <v>-67</v>
      </c>
      <c r="AU41" s="200">
        <v>-71</v>
      </c>
      <c r="AW41" s="197" t="s">
        <v>251</v>
      </c>
      <c r="AX41" s="201">
        <f t="shared" si="7"/>
        <v>-75</v>
      </c>
      <c r="AY41" s="202">
        <f t="shared" si="6"/>
        <v>-76</v>
      </c>
      <c r="AZ41" s="202">
        <f t="shared" si="6"/>
        <v>-75</v>
      </c>
      <c r="BA41" s="202">
        <f t="shared" si="6"/>
        <v>-73</v>
      </c>
      <c r="BB41" s="202">
        <f t="shared" si="6"/>
        <v>-73</v>
      </c>
      <c r="BC41" s="202">
        <f t="shared" si="6"/>
        <v>-74</v>
      </c>
      <c r="BD41" s="202">
        <f t="shared" si="6"/>
        <v>-68</v>
      </c>
      <c r="BE41" s="202">
        <f t="shared" si="6"/>
        <v>-69</v>
      </c>
      <c r="BF41" s="202">
        <f t="shared" si="6"/>
        <v>-72</v>
      </c>
      <c r="BG41" s="203">
        <f t="shared" si="6"/>
        <v>-76</v>
      </c>
    </row>
    <row r="42" spans="1:59" x14ac:dyDescent="0.25">
      <c r="A42" s="195" t="s">
        <v>259</v>
      </c>
      <c r="B42" s="196">
        <v>-45</v>
      </c>
      <c r="C42" s="183">
        <v>-46</v>
      </c>
      <c r="D42" s="183">
        <v>-45</v>
      </c>
      <c r="E42" s="183">
        <v>-44</v>
      </c>
      <c r="F42" s="183">
        <v>-43</v>
      </c>
      <c r="G42" s="183">
        <v>-39</v>
      </c>
      <c r="H42" s="183">
        <v>-40</v>
      </c>
      <c r="I42" s="183">
        <v>-45</v>
      </c>
      <c r="J42" s="183">
        <v>-44</v>
      </c>
      <c r="K42" s="184">
        <v>-48</v>
      </c>
      <c r="L42" s="217"/>
      <c r="M42" s="195" t="s">
        <v>259</v>
      </c>
      <c r="N42" s="196">
        <v>-51</v>
      </c>
      <c r="O42" s="183">
        <v>-52</v>
      </c>
      <c r="P42" s="183">
        <v>-50</v>
      </c>
      <c r="Q42" s="183">
        <v>-49</v>
      </c>
      <c r="R42" s="183">
        <v>-48</v>
      </c>
      <c r="S42" s="183">
        <v>-43</v>
      </c>
      <c r="T42" s="183">
        <v>-44</v>
      </c>
      <c r="U42" s="183">
        <v>-49</v>
      </c>
      <c r="V42" s="183">
        <v>-48</v>
      </c>
      <c r="W42" s="184">
        <v>-52</v>
      </c>
      <c r="X42" s="217"/>
      <c r="Y42" s="197" t="s">
        <v>259</v>
      </c>
      <c r="Z42" s="230">
        <v>-59</v>
      </c>
      <c r="AA42" s="231">
        <v>-60</v>
      </c>
      <c r="AB42" s="231">
        <v>-59</v>
      </c>
      <c r="AC42" s="231">
        <v>-57</v>
      </c>
      <c r="AD42" s="231">
        <v>-56</v>
      </c>
      <c r="AE42" s="231">
        <v>-51</v>
      </c>
      <c r="AF42" s="231">
        <v>-51</v>
      </c>
      <c r="AG42" s="231">
        <v>-55</v>
      </c>
      <c r="AH42" s="231">
        <v>-54</v>
      </c>
      <c r="AI42" s="232">
        <v>-58</v>
      </c>
      <c r="AJ42" s="217"/>
      <c r="AK42" s="197" t="s">
        <v>259</v>
      </c>
      <c r="AL42" s="198">
        <v>-67</v>
      </c>
      <c r="AM42" s="199">
        <v>-68</v>
      </c>
      <c r="AN42" s="199">
        <v>-67</v>
      </c>
      <c r="AO42" s="199">
        <v>-65</v>
      </c>
      <c r="AP42" s="199">
        <v>-64</v>
      </c>
      <c r="AQ42" s="199">
        <v>-60</v>
      </c>
      <c r="AR42" s="199">
        <v>-61</v>
      </c>
      <c r="AS42" s="199">
        <v>-64</v>
      </c>
      <c r="AT42" s="199">
        <v>-63</v>
      </c>
      <c r="AU42" s="200">
        <v>-67</v>
      </c>
      <c r="AW42" s="197" t="s">
        <v>259</v>
      </c>
      <c r="AX42" s="201">
        <f t="shared" si="7"/>
        <v>-72</v>
      </c>
      <c r="AY42" s="202">
        <f t="shared" si="6"/>
        <v>-73</v>
      </c>
      <c r="AZ42" s="202">
        <f t="shared" si="6"/>
        <v>-72</v>
      </c>
      <c r="BA42" s="202">
        <f t="shared" si="6"/>
        <v>-70</v>
      </c>
      <c r="BB42" s="202">
        <f t="shared" si="6"/>
        <v>-69</v>
      </c>
      <c r="BC42" s="202">
        <f t="shared" si="6"/>
        <v>-65</v>
      </c>
      <c r="BD42" s="202">
        <f t="shared" si="6"/>
        <v>-66</v>
      </c>
      <c r="BE42" s="202">
        <f t="shared" si="6"/>
        <v>-69</v>
      </c>
      <c r="BF42" s="202">
        <f t="shared" si="6"/>
        <v>-68</v>
      </c>
      <c r="BG42" s="203">
        <f t="shared" si="6"/>
        <v>-72</v>
      </c>
    </row>
    <row r="43" spans="1:59" ht="15.75" thickBot="1" x14ac:dyDescent="0.3">
      <c r="A43" s="204" t="s">
        <v>266</v>
      </c>
      <c r="B43" s="207">
        <v>-47</v>
      </c>
      <c r="C43" s="205">
        <v>-51</v>
      </c>
      <c r="D43" s="205">
        <v>-51</v>
      </c>
      <c r="E43" s="205">
        <v>-48</v>
      </c>
      <c r="F43" s="205">
        <v>-46</v>
      </c>
      <c r="G43" s="205">
        <v>-44</v>
      </c>
      <c r="H43" s="205">
        <v>-41</v>
      </c>
      <c r="I43" s="205">
        <v>-43</v>
      </c>
      <c r="J43" s="205">
        <v>-45</v>
      </c>
      <c r="K43" s="206">
        <v>-48</v>
      </c>
      <c r="L43" s="217"/>
      <c r="M43" s="204" t="s">
        <v>266</v>
      </c>
      <c r="N43" s="207">
        <v>-53</v>
      </c>
      <c r="O43" s="205">
        <v>-57</v>
      </c>
      <c r="P43" s="205">
        <v>-56</v>
      </c>
      <c r="Q43" s="205">
        <v>-53</v>
      </c>
      <c r="R43" s="205">
        <v>-51</v>
      </c>
      <c r="S43" s="205">
        <v>-48</v>
      </c>
      <c r="T43" s="205">
        <v>-45</v>
      </c>
      <c r="U43" s="205">
        <v>-47</v>
      </c>
      <c r="V43" s="205">
        <v>-49</v>
      </c>
      <c r="W43" s="206">
        <v>-52</v>
      </c>
      <c r="X43" s="217"/>
      <c r="Y43" s="208" t="s">
        <v>266</v>
      </c>
      <c r="Z43" s="233">
        <v>-61</v>
      </c>
      <c r="AA43" s="234">
        <v>-65</v>
      </c>
      <c r="AB43" s="234">
        <v>-65</v>
      </c>
      <c r="AC43" s="234">
        <v>-61</v>
      </c>
      <c r="AD43" s="234">
        <v>-59</v>
      </c>
      <c r="AE43" s="234">
        <v>-56</v>
      </c>
      <c r="AF43" s="234">
        <v>-52</v>
      </c>
      <c r="AG43" s="234">
        <v>-53</v>
      </c>
      <c r="AH43" s="234">
        <v>-55</v>
      </c>
      <c r="AI43" s="235">
        <v>-58</v>
      </c>
      <c r="AJ43" s="217"/>
      <c r="AK43" s="208" t="s">
        <v>266</v>
      </c>
      <c r="AL43" s="209">
        <v>-69</v>
      </c>
      <c r="AM43" s="210">
        <v>-71</v>
      </c>
      <c r="AN43" s="210">
        <v>-71</v>
      </c>
      <c r="AO43" s="210">
        <v>-69</v>
      </c>
      <c r="AP43" s="210">
        <v>-67</v>
      </c>
      <c r="AQ43" s="210">
        <v>-65</v>
      </c>
      <c r="AR43" s="210">
        <v>-62</v>
      </c>
      <c r="AS43" s="210">
        <v>-62</v>
      </c>
      <c r="AT43" s="210">
        <v>-64</v>
      </c>
      <c r="AU43" s="211">
        <v>-67</v>
      </c>
      <c r="AW43" s="208" t="s">
        <v>266</v>
      </c>
      <c r="AX43" s="212">
        <f t="shared" si="7"/>
        <v>-74</v>
      </c>
      <c r="AY43" s="213">
        <f t="shared" si="6"/>
        <v>-76</v>
      </c>
      <c r="AZ43" s="213">
        <f t="shared" si="6"/>
        <v>-76</v>
      </c>
      <c r="BA43" s="213">
        <f t="shared" si="6"/>
        <v>-74</v>
      </c>
      <c r="BB43" s="213">
        <f t="shared" si="6"/>
        <v>-72</v>
      </c>
      <c r="BC43" s="213">
        <f t="shared" si="6"/>
        <v>-70</v>
      </c>
      <c r="BD43" s="213">
        <f t="shared" si="6"/>
        <v>-67</v>
      </c>
      <c r="BE43" s="213">
        <f t="shared" si="6"/>
        <v>-67</v>
      </c>
      <c r="BF43" s="213">
        <f t="shared" si="6"/>
        <v>-69</v>
      </c>
      <c r="BG43" s="214">
        <f t="shared" si="6"/>
        <v>-72</v>
      </c>
    </row>
  </sheetData>
  <sheetProtection algorithmName="SHA-512" hashValue="4f5UoBiB2PTtiRc7Pf1LJLXJaPhh+yE4tu5ePc81lym3u/9gu4MsIp5tquBxzOVs+eRTdIRPV3l8VI7Rbkv51Q==" saltValue="5fiI4q6Ic44Vp+SVopo6C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802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-30</v>
      </c>
      <c r="C4" s="183">
        <v>-30</v>
      </c>
      <c r="D4" s="183">
        <v>-30</v>
      </c>
      <c r="E4" s="183">
        <v>-32</v>
      </c>
      <c r="F4" s="183">
        <v>-33</v>
      </c>
      <c r="G4" s="183">
        <v>-25</v>
      </c>
      <c r="H4" s="183">
        <v>-24</v>
      </c>
      <c r="I4" s="183">
        <v>-25</v>
      </c>
      <c r="J4" s="183">
        <v>-28</v>
      </c>
      <c r="K4" s="184">
        <v>-31</v>
      </c>
      <c r="L4" s="217"/>
      <c r="M4" s="182" t="s">
        <v>187</v>
      </c>
      <c r="N4" s="185">
        <v>-39</v>
      </c>
      <c r="O4" s="186">
        <v>-37</v>
      </c>
      <c r="P4" s="186">
        <v>-36</v>
      </c>
      <c r="Q4" s="186">
        <v>-38</v>
      </c>
      <c r="R4" s="186">
        <v>-39</v>
      </c>
      <c r="S4" s="186">
        <v>-31</v>
      </c>
      <c r="T4" s="186">
        <v>-29</v>
      </c>
      <c r="U4" s="186">
        <v>-30</v>
      </c>
      <c r="V4" s="186">
        <v>-33</v>
      </c>
      <c r="W4" s="187">
        <v>-36</v>
      </c>
      <c r="X4" s="217"/>
      <c r="Y4" s="188" t="s">
        <v>187</v>
      </c>
      <c r="Z4" s="189">
        <v>-46</v>
      </c>
      <c r="AA4" s="190">
        <v>-45</v>
      </c>
      <c r="AB4" s="190">
        <v>-45</v>
      </c>
      <c r="AC4" s="190">
        <v>-47</v>
      </c>
      <c r="AD4" s="190">
        <v>-48</v>
      </c>
      <c r="AE4" s="190">
        <v>-40</v>
      </c>
      <c r="AF4" s="190">
        <v>-38</v>
      </c>
      <c r="AG4" s="190">
        <v>-38</v>
      </c>
      <c r="AH4" s="190">
        <v>-41</v>
      </c>
      <c r="AI4" s="191">
        <v>-44</v>
      </c>
      <c r="AJ4" s="217"/>
      <c r="AK4" s="188" t="s">
        <v>187</v>
      </c>
      <c r="AL4" s="189">
        <v>-51</v>
      </c>
      <c r="AM4" s="190">
        <v>-51</v>
      </c>
      <c r="AN4" s="190">
        <v>-51</v>
      </c>
      <c r="AO4" s="190">
        <v>-52</v>
      </c>
      <c r="AP4" s="190">
        <v>-53</v>
      </c>
      <c r="AQ4" s="190">
        <v>-44</v>
      </c>
      <c r="AR4" s="190">
        <v>-43</v>
      </c>
      <c r="AS4" s="190">
        <v>-44</v>
      </c>
      <c r="AT4" s="190">
        <v>-47</v>
      </c>
      <c r="AU4" s="191">
        <v>-50</v>
      </c>
      <c r="AW4" s="188" t="s">
        <v>187</v>
      </c>
      <c r="AX4" s="192">
        <f>AL4-5</f>
        <v>-56</v>
      </c>
      <c r="AY4" s="193">
        <f t="shared" ref="AY4:BG10" si="0">AM4-5</f>
        <v>-56</v>
      </c>
      <c r="AZ4" s="193">
        <f t="shared" si="0"/>
        <v>-56</v>
      </c>
      <c r="BA4" s="193">
        <f t="shared" si="0"/>
        <v>-57</v>
      </c>
      <c r="BB4" s="193">
        <f t="shared" si="0"/>
        <v>-58</v>
      </c>
      <c r="BC4" s="193">
        <f t="shared" si="0"/>
        <v>-49</v>
      </c>
      <c r="BD4" s="193">
        <f t="shared" si="0"/>
        <v>-48</v>
      </c>
      <c r="BE4" s="193">
        <f t="shared" si="0"/>
        <v>-49</v>
      </c>
      <c r="BF4" s="193">
        <f t="shared" si="0"/>
        <v>-52</v>
      </c>
      <c r="BG4" s="194">
        <f t="shared" si="0"/>
        <v>-55</v>
      </c>
    </row>
    <row r="5" spans="1:59" ht="14.45" x14ac:dyDescent="0.3">
      <c r="A5" s="195" t="s">
        <v>214</v>
      </c>
      <c r="B5" s="183">
        <v>-30</v>
      </c>
      <c r="C5" s="183">
        <v>-28</v>
      </c>
      <c r="D5" s="183">
        <v>-27</v>
      </c>
      <c r="E5" s="183">
        <v>-30</v>
      </c>
      <c r="F5" s="183">
        <v>-33</v>
      </c>
      <c r="G5" s="183">
        <v>-26</v>
      </c>
      <c r="H5" s="183">
        <v>-25</v>
      </c>
      <c r="I5" s="183">
        <v>-24</v>
      </c>
      <c r="J5" s="183">
        <v>-28</v>
      </c>
      <c r="K5" s="184">
        <v>-29</v>
      </c>
      <c r="L5" s="217"/>
      <c r="M5" s="195" t="s">
        <v>214</v>
      </c>
      <c r="N5" s="196">
        <v>-39</v>
      </c>
      <c r="O5" s="183">
        <v>-35</v>
      </c>
      <c r="P5" s="183">
        <v>-33</v>
      </c>
      <c r="Q5" s="183">
        <v>-36</v>
      </c>
      <c r="R5" s="183">
        <v>-39</v>
      </c>
      <c r="S5" s="183">
        <v>-32</v>
      </c>
      <c r="T5" s="183">
        <v>-30</v>
      </c>
      <c r="U5" s="183">
        <v>-29</v>
      </c>
      <c r="V5" s="183">
        <v>-33</v>
      </c>
      <c r="W5" s="184">
        <v>-34</v>
      </c>
      <c r="X5" s="217"/>
      <c r="Y5" s="197" t="s">
        <v>214</v>
      </c>
      <c r="Z5" s="198">
        <v>-46</v>
      </c>
      <c r="AA5" s="199">
        <v>-43</v>
      </c>
      <c r="AB5" s="199">
        <v>-42</v>
      </c>
      <c r="AC5" s="199">
        <v>-45</v>
      </c>
      <c r="AD5" s="199">
        <v>-48</v>
      </c>
      <c r="AE5" s="199">
        <v>-41</v>
      </c>
      <c r="AF5" s="199">
        <v>-39</v>
      </c>
      <c r="AG5" s="199">
        <v>-37</v>
      </c>
      <c r="AH5" s="199">
        <v>-41</v>
      </c>
      <c r="AI5" s="200">
        <v>-42</v>
      </c>
      <c r="AJ5" s="217"/>
      <c r="AK5" s="197" t="s">
        <v>214</v>
      </c>
      <c r="AL5" s="198">
        <v>-51</v>
      </c>
      <c r="AM5" s="199">
        <v>-49</v>
      </c>
      <c r="AN5" s="199">
        <v>-48</v>
      </c>
      <c r="AO5" s="199">
        <v>-50</v>
      </c>
      <c r="AP5" s="199">
        <v>-53</v>
      </c>
      <c r="AQ5" s="199">
        <v>-45</v>
      </c>
      <c r="AR5" s="199">
        <v>-44</v>
      </c>
      <c r="AS5" s="199">
        <v>-43</v>
      </c>
      <c r="AT5" s="199">
        <v>-47</v>
      </c>
      <c r="AU5" s="200">
        <v>-48</v>
      </c>
      <c r="AW5" s="197" t="s">
        <v>214</v>
      </c>
      <c r="AX5" s="201">
        <f t="shared" ref="AX5:AX10" si="1">AL5-5</f>
        <v>-56</v>
      </c>
      <c r="AY5" s="202">
        <f t="shared" si="0"/>
        <v>-54</v>
      </c>
      <c r="AZ5" s="202">
        <f t="shared" si="0"/>
        <v>-53</v>
      </c>
      <c r="BA5" s="202">
        <f t="shared" si="0"/>
        <v>-55</v>
      </c>
      <c r="BB5" s="202">
        <f t="shared" si="0"/>
        <v>-58</v>
      </c>
      <c r="BC5" s="202">
        <f t="shared" si="0"/>
        <v>-50</v>
      </c>
      <c r="BD5" s="202">
        <f t="shared" si="0"/>
        <v>-49</v>
      </c>
      <c r="BE5" s="202">
        <f t="shared" si="0"/>
        <v>-48</v>
      </c>
      <c r="BF5" s="202">
        <f t="shared" si="0"/>
        <v>-52</v>
      </c>
      <c r="BG5" s="203">
        <f t="shared" si="0"/>
        <v>-53</v>
      </c>
    </row>
    <row r="6" spans="1:59" ht="14.45" x14ac:dyDescent="0.3">
      <c r="A6" s="195" t="s">
        <v>234</v>
      </c>
      <c r="B6" s="183">
        <v>-34</v>
      </c>
      <c r="C6" s="183">
        <v>-31</v>
      </c>
      <c r="D6" s="183">
        <v>-28</v>
      </c>
      <c r="E6" s="183">
        <v>-30</v>
      </c>
      <c r="F6" s="183">
        <v>-33</v>
      </c>
      <c r="G6" s="183">
        <v>-29</v>
      </c>
      <c r="H6" s="183">
        <v>-28</v>
      </c>
      <c r="I6" s="183">
        <v>-28</v>
      </c>
      <c r="J6" s="183">
        <v>-29</v>
      </c>
      <c r="K6" s="184">
        <v>-28</v>
      </c>
      <c r="L6" s="217"/>
      <c r="M6" s="195" t="s">
        <v>234</v>
      </c>
      <c r="N6" s="196">
        <v>-43</v>
      </c>
      <c r="O6" s="183">
        <v>-38</v>
      </c>
      <c r="P6" s="183">
        <v>-34</v>
      </c>
      <c r="Q6" s="183">
        <v>-36</v>
      </c>
      <c r="R6" s="183">
        <v>-39</v>
      </c>
      <c r="S6" s="183">
        <v>-35</v>
      </c>
      <c r="T6" s="183">
        <v>-33</v>
      </c>
      <c r="U6" s="183">
        <v>-33</v>
      </c>
      <c r="V6" s="183">
        <v>-34</v>
      </c>
      <c r="W6" s="184">
        <v>-33</v>
      </c>
      <c r="X6" s="217"/>
      <c r="Y6" s="197" t="s">
        <v>234</v>
      </c>
      <c r="Z6" s="198">
        <v>-50</v>
      </c>
      <c r="AA6" s="199">
        <v>-46</v>
      </c>
      <c r="AB6" s="199">
        <v>-43</v>
      </c>
      <c r="AC6" s="199">
        <v>-45</v>
      </c>
      <c r="AD6" s="199">
        <v>-48</v>
      </c>
      <c r="AE6" s="199">
        <v>-44</v>
      </c>
      <c r="AF6" s="199">
        <v>-42</v>
      </c>
      <c r="AG6" s="199">
        <v>-41</v>
      </c>
      <c r="AH6" s="199">
        <v>-42</v>
      </c>
      <c r="AI6" s="200">
        <v>-41</v>
      </c>
      <c r="AJ6" s="217"/>
      <c r="AK6" s="197" t="s">
        <v>234</v>
      </c>
      <c r="AL6" s="198">
        <v>-55</v>
      </c>
      <c r="AM6" s="199">
        <v>-52</v>
      </c>
      <c r="AN6" s="199">
        <v>-49</v>
      </c>
      <c r="AO6" s="199">
        <v>-50</v>
      </c>
      <c r="AP6" s="199">
        <v>-53</v>
      </c>
      <c r="AQ6" s="199">
        <v>-48</v>
      </c>
      <c r="AR6" s="199">
        <v>-47</v>
      </c>
      <c r="AS6" s="199">
        <v>-47</v>
      </c>
      <c r="AT6" s="199">
        <v>-48</v>
      </c>
      <c r="AU6" s="200">
        <v>-47</v>
      </c>
      <c r="AW6" s="197" t="s">
        <v>234</v>
      </c>
      <c r="AX6" s="201">
        <f t="shared" si="1"/>
        <v>-60</v>
      </c>
      <c r="AY6" s="202">
        <f t="shared" si="0"/>
        <v>-57</v>
      </c>
      <c r="AZ6" s="202">
        <f t="shared" si="0"/>
        <v>-54</v>
      </c>
      <c r="BA6" s="202">
        <f t="shared" si="0"/>
        <v>-55</v>
      </c>
      <c r="BB6" s="202">
        <f t="shared" si="0"/>
        <v>-58</v>
      </c>
      <c r="BC6" s="202">
        <f t="shared" si="0"/>
        <v>-53</v>
      </c>
      <c r="BD6" s="202">
        <f t="shared" si="0"/>
        <v>-52</v>
      </c>
      <c r="BE6" s="202">
        <f t="shared" si="0"/>
        <v>-52</v>
      </c>
      <c r="BF6" s="202">
        <f t="shared" si="0"/>
        <v>-53</v>
      </c>
      <c r="BG6" s="203">
        <f t="shared" si="0"/>
        <v>-52</v>
      </c>
    </row>
    <row r="7" spans="1:59" ht="14.45" x14ac:dyDescent="0.3">
      <c r="A7" s="195" t="s">
        <v>243</v>
      </c>
      <c r="B7" s="183">
        <v>-35</v>
      </c>
      <c r="C7" s="183">
        <v>-33</v>
      </c>
      <c r="D7" s="183">
        <v>-29</v>
      </c>
      <c r="E7" s="183">
        <v>-29</v>
      </c>
      <c r="F7" s="183">
        <v>-32</v>
      </c>
      <c r="G7" s="183">
        <v>-30</v>
      </c>
      <c r="H7" s="183">
        <v>-28</v>
      </c>
      <c r="I7" s="183">
        <v>-27</v>
      </c>
      <c r="J7" s="183">
        <v>-28</v>
      </c>
      <c r="K7" s="184">
        <v>-29</v>
      </c>
      <c r="L7" s="217"/>
      <c r="M7" s="195" t="s">
        <v>243</v>
      </c>
      <c r="N7" s="196">
        <v>-44</v>
      </c>
      <c r="O7" s="183">
        <v>-40</v>
      </c>
      <c r="P7" s="183">
        <v>-35</v>
      </c>
      <c r="Q7" s="183">
        <v>-34</v>
      </c>
      <c r="R7" s="183">
        <v>-36</v>
      </c>
      <c r="S7" s="183">
        <v>-34</v>
      </c>
      <c r="T7" s="183">
        <v>-32</v>
      </c>
      <c r="U7" s="183">
        <v>-31</v>
      </c>
      <c r="V7" s="183">
        <v>-32</v>
      </c>
      <c r="W7" s="184">
        <v>-33</v>
      </c>
      <c r="X7" s="217"/>
      <c r="Y7" s="197" t="s">
        <v>243</v>
      </c>
      <c r="Z7" s="198">
        <v>-51</v>
      </c>
      <c r="AA7" s="199">
        <v>-48</v>
      </c>
      <c r="AB7" s="199">
        <v>-43</v>
      </c>
      <c r="AC7" s="199">
        <v>-43</v>
      </c>
      <c r="AD7" s="199">
        <v>-46</v>
      </c>
      <c r="AE7" s="199">
        <v>-44</v>
      </c>
      <c r="AF7" s="199">
        <v>-42</v>
      </c>
      <c r="AG7" s="199">
        <v>-40</v>
      </c>
      <c r="AH7" s="199">
        <v>-41</v>
      </c>
      <c r="AI7" s="200">
        <v>-42</v>
      </c>
      <c r="AJ7" s="217"/>
      <c r="AK7" s="197" t="s">
        <v>243</v>
      </c>
      <c r="AL7" s="198">
        <v>-56</v>
      </c>
      <c r="AM7" s="199">
        <v>-52</v>
      </c>
      <c r="AN7" s="199">
        <v>-48</v>
      </c>
      <c r="AO7" s="199">
        <v>-47</v>
      </c>
      <c r="AP7" s="199">
        <v>-50</v>
      </c>
      <c r="AQ7" s="199">
        <v>-47</v>
      </c>
      <c r="AR7" s="199">
        <v>-45</v>
      </c>
      <c r="AS7" s="199">
        <v>-44</v>
      </c>
      <c r="AT7" s="199">
        <v>-45</v>
      </c>
      <c r="AU7" s="200">
        <v>-46</v>
      </c>
      <c r="AW7" s="197" t="s">
        <v>243</v>
      </c>
      <c r="AX7" s="201">
        <f t="shared" si="1"/>
        <v>-61</v>
      </c>
      <c r="AY7" s="202">
        <f t="shared" si="0"/>
        <v>-57</v>
      </c>
      <c r="AZ7" s="202">
        <f t="shared" si="0"/>
        <v>-53</v>
      </c>
      <c r="BA7" s="202">
        <f t="shared" si="0"/>
        <v>-52</v>
      </c>
      <c r="BB7" s="202">
        <f t="shared" si="0"/>
        <v>-55</v>
      </c>
      <c r="BC7" s="202">
        <f t="shared" si="0"/>
        <v>-52</v>
      </c>
      <c r="BD7" s="202">
        <f t="shared" si="0"/>
        <v>-50</v>
      </c>
      <c r="BE7" s="202">
        <f t="shared" si="0"/>
        <v>-49</v>
      </c>
      <c r="BF7" s="202">
        <f t="shared" si="0"/>
        <v>-50</v>
      </c>
      <c r="BG7" s="203">
        <f t="shared" si="0"/>
        <v>-51</v>
      </c>
    </row>
    <row r="8" spans="1:59" ht="14.45" x14ac:dyDescent="0.3">
      <c r="A8" s="195" t="s">
        <v>251</v>
      </c>
      <c r="B8" s="183">
        <v>-33</v>
      </c>
      <c r="C8" s="183">
        <v>-30</v>
      </c>
      <c r="D8" s="183">
        <v>-30</v>
      </c>
      <c r="E8" s="183">
        <v>-28</v>
      </c>
      <c r="F8" s="183">
        <v>-31</v>
      </c>
      <c r="G8" s="183">
        <v>-30</v>
      </c>
      <c r="H8" s="183">
        <v>-30</v>
      </c>
      <c r="I8" s="183">
        <v>-29</v>
      </c>
      <c r="J8" s="183">
        <v>-29</v>
      </c>
      <c r="K8" s="184">
        <v>-28</v>
      </c>
      <c r="L8" s="217"/>
      <c r="M8" s="195" t="s">
        <v>251</v>
      </c>
      <c r="N8" s="196">
        <v>-42</v>
      </c>
      <c r="O8" s="183">
        <v>-37</v>
      </c>
      <c r="P8" s="183">
        <v>-36</v>
      </c>
      <c r="Q8" s="183">
        <v>-33</v>
      </c>
      <c r="R8" s="183">
        <v>-35</v>
      </c>
      <c r="S8" s="183">
        <v>-34</v>
      </c>
      <c r="T8" s="183">
        <v>-34</v>
      </c>
      <c r="U8" s="183">
        <v>-33</v>
      </c>
      <c r="V8" s="183">
        <v>-33</v>
      </c>
      <c r="W8" s="184">
        <v>-32</v>
      </c>
      <c r="X8" s="217"/>
      <c r="Y8" s="197" t="s">
        <v>251</v>
      </c>
      <c r="Z8" s="198">
        <v>-49</v>
      </c>
      <c r="AA8" s="199">
        <v>-45</v>
      </c>
      <c r="AB8" s="199">
        <v>-44</v>
      </c>
      <c r="AC8" s="199">
        <v>-42</v>
      </c>
      <c r="AD8" s="199">
        <v>-45</v>
      </c>
      <c r="AE8" s="199">
        <v>-44</v>
      </c>
      <c r="AF8" s="199">
        <v>-44</v>
      </c>
      <c r="AG8" s="199">
        <v>-42</v>
      </c>
      <c r="AH8" s="199">
        <v>-42</v>
      </c>
      <c r="AI8" s="200">
        <v>-41</v>
      </c>
      <c r="AJ8" s="217"/>
      <c r="AK8" s="197" t="s">
        <v>251</v>
      </c>
      <c r="AL8" s="198">
        <v>-54</v>
      </c>
      <c r="AM8" s="199">
        <v>-49</v>
      </c>
      <c r="AN8" s="199">
        <v>-49</v>
      </c>
      <c r="AO8" s="199">
        <v>-46</v>
      </c>
      <c r="AP8" s="199">
        <v>-49</v>
      </c>
      <c r="AQ8" s="199">
        <v>-47</v>
      </c>
      <c r="AR8" s="199">
        <v>-47</v>
      </c>
      <c r="AS8" s="199">
        <v>-46</v>
      </c>
      <c r="AT8" s="199">
        <v>-46</v>
      </c>
      <c r="AU8" s="200">
        <v>-45</v>
      </c>
      <c r="AW8" s="197" t="s">
        <v>251</v>
      </c>
      <c r="AX8" s="201">
        <f t="shared" si="1"/>
        <v>-59</v>
      </c>
      <c r="AY8" s="202">
        <f t="shared" si="0"/>
        <v>-54</v>
      </c>
      <c r="AZ8" s="202">
        <f t="shared" si="0"/>
        <v>-54</v>
      </c>
      <c r="BA8" s="202">
        <f t="shared" si="0"/>
        <v>-51</v>
      </c>
      <c r="BB8" s="202">
        <f t="shared" si="0"/>
        <v>-54</v>
      </c>
      <c r="BC8" s="202">
        <f t="shared" si="0"/>
        <v>-52</v>
      </c>
      <c r="BD8" s="202">
        <f t="shared" si="0"/>
        <v>-52</v>
      </c>
      <c r="BE8" s="202">
        <f t="shared" si="0"/>
        <v>-51</v>
      </c>
      <c r="BF8" s="202">
        <f t="shared" si="0"/>
        <v>-51</v>
      </c>
      <c r="BG8" s="203">
        <f t="shared" si="0"/>
        <v>-50</v>
      </c>
    </row>
    <row r="9" spans="1:59" ht="14.45" x14ac:dyDescent="0.3">
      <c r="A9" s="195" t="s">
        <v>259</v>
      </c>
      <c r="B9" s="183">
        <v>-28</v>
      </c>
      <c r="C9" s="183">
        <v>-27</v>
      </c>
      <c r="D9" s="183">
        <v>-28</v>
      </c>
      <c r="E9" s="183">
        <v>-27</v>
      </c>
      <c r="F9" s="183">
        <v>-28</v>
      </c>
      <c r="G9" s="183">
        <v>-30</v>
      </c>
      <c r="H9" s="183">
        <v>-30</v>
      </c>
      <c r="I9" s="183">
        <v>-27</v>
      </c>
      <c r="J9" s="183">
        <v>-30</v>
      </c>
      <c r="K9" s="184">
        <v>-32</v>
      </c>
      <c r="L9" s="217"/>
      <c r="M9" s="195" t="s">
        <v>259</v>
      </c>
      <c r="N9" s="196">
        <v>-36</v>
      </c>
      <c r="O9" s="183">
        <v>-33</v>
      </c>
      <c r="P9" s="183">
        <v>-33</v>
      </c>
      <c r="Q9" s="183">
        <v>-31</v>
      </c>
      <c r="R9" s="183">
        <v>-32</v>
      </c>
      <c r="S9" s="183">
        <v>-33</v>
      </c>
      <c r="T9" s="183">
        <v>-33</v>
      </c>
      <c r="U9" s="183">
        <v>-30</v>
      </c>
      <c r="V9" s="183">
        <v>-33</v>
      </c>
      <c r="W9" s="184">
        <v>-35</v>
      </c>
      <c r="X9" s="217"/>
      <c r="Y9" s="197" t="s">
        <v>259</v>
      </c>
      <c r="Z9" s="198">
        <v>-44</v>
      </c>
      <c r="AA9" s="199">
        <v>-42</v>
      </c>
      <c r="AB9" s="199">
        <v>-42</v>
      </c>
      <c r="AC9" s="199">
        <v>-40</v>
      </c>
      <c r="AD9" s="199">
        <v>-41</v>
      </c>
      <c r="AE9" s="199">
        <v>-43</v>
      </c>
      <c r="AF9" s="199">
        <v>-43</v>
      </c>
      <c r="AG9" s="199">
        <v>-39</v>
      </c>
      <c r="AH9" s="199">
        <v>-42</v>
      </c>
      <c r="AI9" s="200">
        <v>-44</v>
      </c>
      <c r="AJ9" s="217"/>
      <c r="AK9" s="197" t="s">
        <v>259</v>
      </c>
      <c r="AL9" s="198">
        <v>-49</v>
      </c>
      <c r="AM9" s="199">
        <v>-46</v>
      </c>
      <c r="AN9" s="199">
        <v>-47</v>
      </c>
      <c r="AO9" s="199">
        <v>-45</v>
      </c>
      <c r="AP9" s="199">
        <v>-46</v>
      </c>
      <c r="AQ9" s="199">
        <v>-46</v>
      </c>
      <c r="AR9" s="199">
        <v>-46</v>
      </c>
      <c r="AS9" s="199">
        <v>-43</v>
      </c>
      <c r="AT9" s="199">
        <v>-46</v>
      </c>
      <c r="AU9" s="200">
        <v>-48</v>
      </c>
      <c r="AW9" s="197" t="s">
        <v>259</v>
      </c>
      <c r="AX9" s="201">
        <f t="shared" si="1"/>
        <v>-54</v>
      </c>
      <c r="AY9" s="202">
        <f t="shared" si="0"/>
        <v>-51</v>
      </c>
      <c r="AZ9" s="202">
        <f t="shared" si="0"/>
        <v>-52</v>
      </c>
      <c r="BA9" s="202">
        <f t="shared" si="0"/>
        <v>-50</v>
      </c>
      <c r="BB9" s="202">
        <f t="shared" si="0"/>
        <v>-51</v>
      </c>
      <c r="BC9" s="202">
        <f t="shared" si="0"/>
        <v>-51</v>
      </c>
      <c r="BD9" s="202">
        <f t="shared" si="0"/>
        <v>-51</v>
      </c>
      <c r="BE9" s="202">
        <f t="shared" si="0"/>
        <v>-48</v>
      </c>
      <c r="BF9" s="202">
        <f t="shared" si="0"/>
        <v>-51</v>
      </c>
      <c r="BG9" s="203">
        <f t="shared" si="0"/>
        <v>-53</v>
      </c>
    </row>
    <row r="10" spans="1:59" thickBot="1" x14ac:dyDescent="0.35">
      <c r="A10" s="204" t="s">
        <v>266</v>
      </c>
      <c r="B10" s="205">
        <v>-32</v>
      </c>
      <c r="C10" s="205">
        <v>-33</v>
      </c>
      <c r="D10" s="205">
        <v>-30</v>
      </c>
      <c r="E10" s="205">
        <v>-32</v>
      </c>
      <c r="F10" s="205">
        <v>-31</v>
      </c>
      <c r="G10" s="205">
        <v>-28</v>
      </c>
      <c r="H10" s="205">
        <v>-28</v>
      </c>
      <c r="I10" s="205">
        <v>-31</v>
      </c>
      <c r="J10" s="205">
        <v>-28</v>
      </c>
      <c r="K10" s="206">
        <v>-29</v>
      </c>
      <c r="L10" s="217"/>
      <c r="M10" s="204" t="s">
        <v>266</v>
      </c>
      <c r="N10" s="207">
        <v>-40</v>
      </c>
      <c r="O10" s="205">
        <v>-39</v>
      </c>
      <c r="P10" s="205">
        <v>-35</v>
      </c>
      <c r="Q10" s="205">
        <v>-36</v>
      </c>
      <c r="R10" s="205">
        <v>-35</v>
      </c>
      <c r="S10" s="205">
        <v>-31</v>
      </c>
      <c r="T10" s="205">
        <v>-31</v>
      </c>
      <c r="U10" s="205">
        <v>-34</v>
      </c>
      <c r="V10" s="205">
        <v>-31</v>
      </c>
      <c r="W10" s="206">
        <v>-32</v>
      </c>
      <c r="X10" s="217"/>
      <c r="Y10" s="208" t="s">
        <v>266</v>
      </c>
      <c r="Z10" s="209">
        <v>-48</v>
      </c>
      <c r="AA10" s="210">
        <v>-48</v>
      </c>
      <c r="AB10" s="210">
        <v>-44</v>
      </c>
      <c r="AC10" s="210">
        <v>-45</v>
      </c>
      <c r="AD10" s="210">
        <v>-44</v>
      </c>
      <c r="AE10" s="210">
        <v>-41</v>
      </c>
      <c r="AF10" s="210">
        <v>-41</v>
      </c>
      <c r="AG10" s="210">
        <v>-43</v>
      </c>
      <c r="AH10" s="210">
        <v>-40</v>
      </c>
      <c r="AI10" s="211">
        <v>-41</v>
      </c>
      <c r="AJ10" s="217"/>
      <c r="AK10" s="208" t="s">
        <v>266</v>
      </c>
      <c r="AL10" s="209">
        <v>-53</v>
      </c>
      <c r="AM10" s="210">
        <v>-52</v>
      </c>
      <c r="AN10" s="210">
        <v>-49</v>
      </c>
      <c r="AO10" s="210">
        <v>-50</v>
      </c>
      <c r="AP10" s="210">
        <v>-49</v>
      </c>
      <c r="AQ10" s="210">
        <v>-44</v>
      </c>
      <c r="AR10" s="210">
        <v>-44</v>
      </c>
      <c r="AS10" s="210">
        <v>-47</v>
      </c>
      <c r="AT10" s="210">
        <v>-44</v>
      </c>
      <c r="AU10" s="211">
        <v>-45</v>
      </c>
      <c r="AW10" s="208" t="s">
        <v>266</v>
      </c>
      <c r="AX10" s="212">
        <f t="shared" si="1"/>
        <v>-58</v>
      </c>
      <c r="AY10" s="213">
        <f t="shared" si="0"/>
        <v>-57</v>
      </c>
      <c r="AZ10" s="213">
        <f t="shared" si="0"/>
        <v>-54</v>
      </c>
      <c r="BA10" s="213">
        <f t="shared" si="0"/>
        <v>-55</v>
      </c>
      <c r="BB10" s="213">
        <f t="shared" si="0"/>
        <v>-54</v>
      </c>
      <c r="BC10" s="213">
        <f t="shared" si="0"/>
        <v>-49</v>
      </c>
      <c r="BD10" s="213">
        <f t="shared" si="0"/>
        <v>-49</v>
      </c>
      <c r="BE10" s="213">
        <f t="shared" si="0"/>
        <v>-52</v>
      </c>
      <c r="BF10" s="213">
        <f t="shared" si="0"/>
        <v>-49</v>
      </c>
      <c r="BG10" s="214">
        <f t="shared" si="0"/>
        <v>-50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-35</v>
      </c>
      <c r="C15" s="186">
        <v>-35</v>
      </c>
      <c r="D15" s="186">
        <v>-35</v>
      </c>
      <c r="E15" s="186">
        <v>-37</v>
      </c>
      <c r="F15" s="186">
        <v>-37</v>
      </c>
      <c r="G15" s="186">
        <v>-29</v>
      </c>
      <c r="H15" s="186">
        <v>-28</v>
      </c>
      <c r="I15" s="186">
        <v>-29</v>
      </c>
      <c r="J15" s="186">
        <v>-32</v>
      </c>
      <c r="K15" s="187">
        <v>-35</v>
      </c>
      <c r="L15" s="217"/>
      <c r="M15" s="182" t="s">
        <v>187</v>
      </c>
      <c r="N15" s="185">
        <v>-44</v>
      </c>
      <c r="O15" s="186">
        <v>-42</v>
      </c>
      <c r="P15" s="186">
        <v>-41</v>
      </c>
      <c r="Q15" s="186">
        <v>-43</v>
      </c>
      <c r="R15" s="186">
        <v>-43</v>
      </c>
      <c r="S15" s="186">
        <v>-35</v>
      </c>
      <c r="T15" s="186">
        <v>-33</v>
      </c>
      <c r="U15" s="186">
        <v>-34</v>
      </c>
      <c r="V15" s="186">
        <v>-37</v>
      </c>
      <c r="W15" s="187">
        <v>-40</v>
      </c>
      <c r="X15" s="217"/>
      <c r="Y15" s="182" t="s">
        <v>187</v>
      </c>
      <c r="Z15" s="218">
        <v>-51</v>
      </c>
      <c r="AA15" s="219">
        <v>-50</v>
      </c>
      <c r="AB15" s="219">
        <v>-50</v>
      </c>
      <c r="AC15" s="219">
        <v>-52</v>
      </c>
      <c r="AD15" s="219">
        <v>-52</v>
      </c>
      <c r="AE15" s="219">
        <v>-44</v>
      </c>
      <c r="AF15" s="219">
        <v>-42</v>
      </c>
      <c r="AG15" s="219">
        <v>-42</v>
      </c>
      <c r="AH15" s="219">
        <v>-45</v>
      </c>
      <c r="AI15" s="220">
        <v>-48</v>
      </c>
      <c r="AJ15" s="217"/>
      <c r="AK15" s="188" t="s">
        <v>187</v>
      </c>
      <c r="AL15" s="189">
        <v>-56</v>
      </c>
      <c r="AM15" s="190">
        <v>-56</v>
      </c>
      <c r="AN15" s="190">
        <v>-56</v>
      </c>
      <c r="AO15" s="190">
        <v>-57</v>
      </c>
      <c r="AP15" s="190">
        <v>-57</v>
      </c>
      <c r="AQ15" s="190">
        <v>-48</v>
      </c>
      <c r="AR15" s="190">
        <v>-47</v>
      </c>
      <c r="AS15" s="190">
        <v>-48</v>
      </c>
      <c r="AT15" s="190">
        <v>-51</v>
      </c>
      <c r="AU15" s="191">
        <v>-54</v>
      </c>
      <c r="AW15" s="188" t="s">
        <v>187</v>
      </c>
      <c r="AX15" s="192">
        <f>AL15-5</f>
        <v>-61</v>
      </c>
      <c r="AY15" s="193">
        <f t="shared" ref="AY15:BG21" si="2">AM15-5</f>
        <v>-61</v>
      </c>
      <c r="AZ15" s="193">
        <f t="shared" si="2"/>
        <v>-61</v>
      </c>
      <c r="BA15" s="193">
        <f t="shared" si="2"/>
        <v>-62</v>
      </c>
      <c r="BB15" s="193">
        <f t="shared" si="2"/>
        <v>-62</v>
      </c>
      <c r="BC15" s="193">
        <f t="shared" si="2"/>
        <v>-53</v>
      </c>
      <c r="BD15" s="193">
        <f t="shared" si="2"/>
        <v>-52</v>
      </c>
      <c r="BE15" s="193">
        <f t="shared" si="2"/>
        <v>-53</v>
      </c>
      <c r="BF15" s="193">
        <f t="shared" si="2"/>
        <v>-56</v>
      </c>
      <c r="BG15" s="194">
        <f t="shared" si="2"/>
        <v>-59</v>
      </c>
    </row>
    <row r="16" spans="1:59" ht="14.45" x14ac:dyDescent="0.3">
      <c r="A16" s="195" t="s">
        <v>214</v>
      </c>
      <c r="B16" s="196">
        <v>-35</v>
      </c>
      <c r="C16" s="183">
        <v>-33</v>
      </c>
      <c r="D16" s="183">
        <v>-32</v>
      </c>
      <c r="E16" s="183">
        <v>-35</v>
      </c>
      <c r="F16" s="183">
        <v>-37</v>
      </c>
      <c r="G16" s="183">
        <v>-30</v>
      </c>
      <c r="H16" s="183">
        <v>-29</v>
      </c>
      <c r="I16" s="183">
        <v>-28</v>
      </c>
      <c r="J16" s="183">
        <v>-32</v>
      </c>
      <c r="K16" s="184">
        <v>-33</v>
      </c>
      <c r="L16" s="217"/>
      <c r="M16" s="195" t="s">
        <v>214</v>
      </c>
      <c r="N16" s="196">
        <v>-44</v>
      </c>
      <c r="O16" s="183">
        <v>-40</v>
      </c>
      <c r="P16" s="183">
        <v>-38</v>
      </c>
      <c r="Q16" s="183">
        <v>-41</v>
      </c>
      <c r="R16" s="183">
        <v>-43</v>
      </c>
      <c r="S16" s="183">
        <v>-36</v>
      </c>
      <c r="T16" s="183">
        <v>-34</v>
      </c>
      <c r="U16" s="183">
        <v>-33</v>
      </c>
      <c r="V16" s="183">
        <v>-37</v>
      </c>
      <c r="W16" s="184">
        <v>-38</v>
      </c>
      <c r="X16" s="217"/>
      <c r="Y16" s="195" t="s">
        <v>214</v>
      </c>
      <c r="Z16" s="221">
        <v>-51</v>
      </c>
      <c r="AA16" s="222">
        <v>-48</v>
      </c>
      <c r="AB16" s="222">
        <v>-47</v>
      </c>
      <c r="AC16" s="222">
        <v>-50</v>
      </c>
      <c r="AD16" s="222">
        <v>-52</v>
      </c>
      <c r="AE16" s="222">
        <v>-45</v>
      </c>
      <c r="AF16" s="222">
        <v>-43</v>
      </c>
      <c r="AG16" s="222">
        <v>-41</v>
      </c>
      <c r="AH16" s="222">
        <v>-45</v>
      </c>
      <c r="AI16" s="223">
        <v>-46</v>
      </c>
      <c r="AJ16" s="217"/>
      <c r="AK16" s="197" t="s">
        <v>214</v>
      </c>
      <c r="AL16" s="198">
        <v>-56</v>
      </c>
      <c r="AM16" s="199">
        <v>-54</v>
      </c>
      <c r="AN16" s="199">
        <v>-53</v>
      </c>
      <c r="AO16" s="199">
        <v>-55</v>
      </c>
      <c r="AP16" s="199">
        <v>-57</v>
      </c>
      <c r="AQ16" s="199">
        <v>-49</v>
      </c>
      <c r="AR16" s="199">
        <v>-48</v>
      </c>
      <c r="AS16" s="199">
        <v>-47</v>
      </c>
      <c r="AT16" s="199">
        <v>-51</v>
      </c>
      <c r="AU16" s="200">
        <v>-52</v>
      </c>
      <c r="AW16" s="197" t="s">
        <v>214</v>
      </c>
      <c r="AX16" s="201">
        <f t="shared" ref="AX16:AX21" si="3">AL16-5</f>
        <v>-61</v>
      </c>
      <c r="AY16" s="202">
        <f t="shared" si="2"/>
        <v>-59</v>
      </c>
      <c r="AZ16" s="202">
        <f t="shared" si="2"/>
        <v>-58</v>
      </c>
      <c r="BA16" s="202">
        <f t="shared" si="2"/>
        <v>-60</v>
      </c>
      <c r="BB16" s="202">
        <f t="shared" si="2"/>
        <v>-62</v>
      </c>
      <c r="BC16" s="202">
        <f t="shared" si="2"/>
        <v>-54</v>
      </c>
      <c r="BD16" s="202">
        <f t="shared" si="2"/>
        <v>-53</v>
      </c>
      <c r="BE16" s="202">
        <f t="shared" si="2"/>
        <v>-52</v>
      </c>
      <c r="BF16" s="202">
        <f t="shared" si="2"/>
        <v>-56</v>
      </c>
      <c r="BG16" s="203">
        <f t="shared" si="2"/>
        <v>-57</v>
      </c>
    </row>
    <row r="17" spans="1:59" ht="14.45" x14ac:dyDescent="0.3">
      <c r="A17" s="195" t="s">
        <v>234</v>
      </c>
      <c r="B17" s="196">
        <v>-39</v>
      </c>
      <c r="C17" s="183">
        <v>-36</v>
      </c>
      <c r="D17" s="183">
        <v>-33</v>
      </c>
      <c r="E17" s="183">
        <v>-35</v>
      </c>
      <c r="F17" s="183">
        <v>-37</v>
      </c>
      <c r="G17" s="183">
        <v>-33</v>
      </c>
      <c r="H17" s="183">
        <v>-32</v>
      </c>
      <c r="I17" s="183">
        <v>-32</v>
      </c>
      <c r="J17" s="183">
        <v>-33</v>
      </c>
      <c r="K17" s="184">
        <v>-32</v>
      </c>
      <c r="L17" s="217"/>
      <c r="M17" s="195" t="s">
        <v>234</v>
      </c>
      <c r="N17" s="196">
        <v>-48</v>
      </c>
      <c r="O17" s="183">
        <v>-43</v>
      </c>
      <c r="P17" s="183">
        <v>-39</v>
      </c>
      <c r="Q17" s="183">
        <v>-41</v>
      </c>
      <c r="R17" s="183">
        <v>-43</v>
      </c>
      <c r="S17" s="183">
        <v>-39</v>
      </c>
      <c r="T17" s="183">
        <v>-37</v>
      </c>
      <c r="U17" s="183">
        <v>-37</v>
      </c>
      <c r="V17" s="183">
        <v>-38</v>
      </c>
      <c r="W17" s="184">
        <v>-37</v>
      </c>
      <c r="X17" s="217"/>
      <c r="Y17" s="195" t="s">
        <v>234</v>
      </c>
      <c r="Z17" s="221">
        <v>-55</v>
      </c>
      <c r="AA17" s="222">
        <v>-51</v>
      </c>
      <c r="AB17" s="222">
        <v>-48</v>
      </c>
      <c r="AC17" s="222">
        <v>-50</v>
      </c>
      <c r="AD17" s="222">
        <v>-52</v>
      </c>
      <c r="AE17" s="222">
        <v>-48</v>
      </c>
      <c r="AF17" s="222">
        <v>-46</v>
      </c>
      <c r="AG17" s="222">
        <v>-45</v>
      </c>
      <c r="AH17" s="222">
        <v>-46</v>
      </c>
      <c r="AI17" s="223">
        <v>-45</v>
      </c>
      <c r="AJ17" s="217"/>
      <c r="AK17" s="197" t="s">
        <v>234</v>
      </c>
      <c r="AL17" s="198">
        <v>-60</v>
      </c>
      <c r="AM17" s="199">
        <v>-57</v>
      </c>
      <c r="AN17" s="199">
        <v>-54</v>
      </c>
      <c r="AO17" s="199">
        <v>-55</v>
      </c>
      <c r="AP17" s="199">
        <v>-57</v>
      </c>
      <c r="AQ17" s="199">
        <v>-52</v>
      </c>
      <c r="AR17" s="199">
        <v>-51</v>
      </c>
      <c r="AS17" s="199">
        <v>-51</v>
      </c>
      <c r="AT17" s="199">
        <v>-52</v>
      </c>
      <c r="AU17" s="200">
        <v>-51</v>
      </c>
      <c r="AW17" s="197" t="s">
        <v>234</v>
      </c>
      <c r="AX17" s="201">
        <f t="shared" si="3"/>
        <v>-65</v>
      </c>
      <c r="AY17" s="202">
        <f t="shared" si="2"/>
        <v>-62</v>
      </c>
      <c r="AZ17" s="202">
        <f t="shared" si="2"/>
        <v>-59</v>
      </c>
      <c r="BA17" s="202">
        <f t="shared" si="2"/>
        <v>-60</v>
      </c>
      <c r="BB17" s="202">
        <f t="shared" si="2"/>
        <v>-62</v>
      </c>
      <c r="BC17" s="202">
        <f t="shared" si="2"/>
        <v>-57</v>
      </c>
      <c r="BD17" s="202">
        <f t="shared" si="2"/>
        <v>-56</v>
      </c>
      <c r="BE17" s="202">
        <f t="shared" si="2"/>
        <v>-56</v>
      </c>
      <c r="BF17" s="202">
        <f t="shared" si="2"/>
        <v>-57</v>
      </c>
      <c r="BG17" s="203">
        <f t="shared" si="2"/>
        <v>-56</v>
      </c>
    </row>
    <row r="18" spans="1:59" ht="14.45" x14ac:dyDescent="0.3">
      <c r="A18" s="195" t="s">
        <v>243</v>
      </c>
      <c r="B18" s="196">
        <v>-39</v>
      </c>
      <c r="C18" s="183">
        <v>-37</v>
      </c>
      <c r="D18" s="183">
        <v>-33</v>
      </c>
      <c r="E18" s="183">
        <v>-33</v>
      </c>
      <c r="F18" s="183">
        <v>-35</v>
      </c>
      <c r="G18" s="183">
        <v>-33</v>
      </c>
      <c r="H18" s="183">
        <v>-31</v>
      </c>
      <c r="I18" s="183">
        <v>-30</v>
      </c>
      <c r="J18" s="183">
        <v>-31</v>
      </c>
      <c r="K18" s="184">
        <v>-32</v>
      </c>
      <c r="L18" s="217"/>
      <c r="M18" s="195" t="s">
        <v>243</v>
      </c>
      <c r="N18" s="196">
        <v>-48</v>
      </c>
      <c r="O18" s="183">
        <v>-44</v>
      </c>
      <c r="P18" s="183">
        <v>-39</v>
      </c>
      <c r="Q18" s="183">
        <v>-38</v>
      </c>
      <c r="R18" s="183">
        <v>-39</v>
      </c>
      <c r="S18" s="183">
        <v>-37</v>
      </c>
      <c r="T18" s="183">
        <v>-35</v>
      </c>
      <c r="U18" s="183">
        <v>-34</v>
      </c>
      <c r="V18" s="183">
        <v>-35</v>
      </c>
      <c r="W18" s="184">
        <v>-36</v>
      </c>
      <c r="X18" s="217"/>
      <c r="Y18" s="195" t="s">
        <v>243</v>
      </c>
      <c r="Z18" s="221">
        <v>-55</v>
      </c>
      <c r="AA18" s="222">
        <v>-52</v>
      </c>
      <c r="AB18" s="222">
        <v>-47</v>
      </c>
      <c r="AC18" s="222">
        <v>-47</v>
      </c>
      <c r="AD18" s="222">
        <v>-49</v>
      </c>
      <c r="AE18" s="222">
        <v>-47</v>
      </c>
      <c r="AF18" s="222">
        <v>-45</v>
      </c>
      <c r="AG18" s="222">
        <v>-43</v>
      </c>
      <c r="AH18" s="222">
        <v>-44</v>
      </c>
      <c r="AI18" s="223">
        <v>-45</v>
      </c>
      <c r="AJ18" s="217"/>
      <c r="AK18" s="197" t="s">
        <v>243</v>
      </c>
      <c r="AL18" s="198">
        <v>-60</v>
      </c>
      <c r="AM18" s="199">
        <v>-56</v>
      </c>
      <c r="AN18" s="199">
        <v>-52</v>
      </c>
      <c r="AO18" s="199">
        <v>-51</v>
      </c>
      <c r="AP18" s="199">
        <v>-53</v>
      </c>
      <c r="AQ18" s="199">
        <v>-50</v>
      </c>
      <c r="AR18" s="199">
        <v>-48</v>
      </c>
      <c r="AS18" s="199">
        <v>-47</v>
      </c>
      <c r="AT18" s="199">
        <v>-48</v>
      </c>
      <c r="AU18" s="200">
        <v>-49</v>
      </c>
      <c r="AW18" s="197" t="s">
        <v>243</v>
      </c>
      <c r="AX18" s="201">
        <f t="shared" si="3"/>
        <v>-65</v>
      </c>
      <c r="AY18" s="202">
        <f t="shared" si="2"/>
        <v>-61</v>
      </c>
      <c r="AZ18" s="202">
        <f t="shared" si="2"/>
        <v>-57</v>
      </c>
      <c r="BA18" s="202">
        <f t="shared" si="2"/>
        <v>-56</v>
      </c>
      <c r="BB18" s="202">
        <f t="shared" si="2"/>
        <v>-58</v>
      </c>
      <c r="BC18" s="202">
        <f t="shared" si="2"/>
        <v>-55</v>
      </c>
      <c r="BD18" s="202">
        <f t="shared" si="2"/>
        <v>-53</v>
      </c>
      <c r="BE18" s="202">
        <f t="shared" si="2"/>
        <v>-52</v>
      </c>
      <c r="BF18" s="202">
        <f t="shared" si="2"/>
        <v>-53</v>
      </c>
      <c r="BG18" s="203">
        <f t="shared" si="2"/>
        <v>-54</v>
      </c>
    </row>
    <row r="19" spans="1:59" ht="14.45" x14ac:dyDescent="0.3">
      <c r="A19" s="195" t="s">
        <v>251</v>
      </c>
      <c r="B19" s="196">
        <v>-37</v>
      </c>
      <c r="C19" s="183">
        <v>-34</v>
      </c>
      <c r="D19" s="183">
        <v>-34</v>
      </c>
      <c r="E19" s="183">
        <v>-32</v>
      </c>
      <c r="F19" s="183">
        <v>-34</v>
      </c>
      <c r="G19" s="183">
        <v>-33</v>
      </c>
      <c r="H19" s="183">
        <v>-33</v>
      </c>
      <c r="I19" s="183">
        <v>-32</v>
      </c>
      <c r="J19" s="183">
        <v>-32</v>
      </c>
      <c r="K19" s="184">
        <v>-31</v>
      </c>
      <c r="L19" s="217"/>
      <c r="M19" s="195" t="s">
        <v>251</v>
      </c>
      <c r="N19" s="196">
        <v>-46</v>
      </c>
      <c r="O19" s="183">
        <v>-41</v>
      </c>
      <c r="P19" s="183">
        <v>-40</v>
      </c>
      <c r="Q19" s="183">
        <v>-37</v>
      </c>
      <c r="R19" s="183">
        <v>-38</v>
      </c>
      <c r="S19" s="183">
        <v>-37</v>
      </c>
      <c r="T19" s="183">
        <v>-37</v>
      </c>
      <c r="U19" s="183">
        <v>-36</v>
      </c>
      <c r="V19" s="183">
        <v>-36</v>
      </c>
      <c r="W19" s="184">
        <v>-35</v>
      </c>
      <c r="X19" s="217"/>
      <c r="Y19" s="195" t="s">
        <v>251</v>
      </c>
      <c r="Z19" s="221">
        <v>-53</v>
      </c>
      <c r="AA19" s="222">
        <v>-49</v>
      </c>
      <c r="AB19" s="222">
        <v>-48</v>
      </c>
      <c r="AC19" s="222">
        <v>-46</v>
      </c>
      <c r="AD19" s="222">
        <v>-48</v>
      </c>
      <c r="AE19" s="222">
        <v>-47</v>
      </c>
      <c r="AF19" s="222">
        <v>-47</v>
      </c>
      <c r="AG19" s="222">
        <v>-45</v>
      </c>
      <c r="AH19" s="222">
        <v>-45</v>
      </c>
      <c r="AI19" s="223">
        <v>-44</v>
      </c>
      <c r="AJ19" s="217"/>
      <c r="AK19" s="197" t="s">
        <v>251</v>
      </c>
      <c r="AL19" s="198">
        <v>-58</v>
      </c>
      <c r="AM19" s="199">
        <v>-53</v>
      </c>
      <c r="AN19" s="199">
        <v>-53</v>
      </c>
      <c r="AO19" s="199">
        <v>-50</v>
      </c>
      <c r="AP19" s="199">
        <v>-52</v>
      </c>
      <c r="AQ19" s="199">
        <v>-50</v>
      </c>
      <c r="AR19" s="199">
        <v>-50</v>
      </c>
      <c r="AS19" s="199">
        <v>-49</v>
      </c>
      <c r="AT19" s="199">
        <v>-49</v>
      </c>
      <c r="AU19" s="200">
        <v>-48</v>
      </c>
      <c r="AW19" s="197" t="s">
        <v>251</v>
      </c>
      <c r="AX19" s="201">
        <f t="shared" si="3"/>
        <v>-63</v>
      </c>
      <c r="AY19" s="202">
        <f t="shared" si="2"/>
        <v>-58</v>
      </c>
      <c r="AZ19" s="202">
        <f t="shared" si="2"/>
        <v>-58</v>
      </c>
      <c r="BA19" s="202">
        <f t="shared" si="2"/>
        <v>-55</v>
      </c>
      <c r="BB19" s="202">
        <f t="shared" si="2"/>
        <v>-57</v>
      </c>
      <c r="BC19" s="202">
        <f t="shared" si="2"/>
        <v>-55</v>
      </c>
      <c r="BD19" s="202">
        <f t="shared" si="2"/>
        <v>-55</v>
      </c>
      <c r="BE19" s="202">
        <f t="shared" si="2"/>
        <v>-54</v>
      </c>
      <c r="BF19" s="202">
        <f t="shared" si="2"/>
        <v>-54</v>
      </c>
      <c r="BG19" s="203">
        <f t="shared" si="2"/>
        <v>-53</v>
      </c>
    </row>
    <row r="20" spans="1:59" ht="14.45" x14ac:dyDescent="0.3">
      <c r="A20" s="195" t="s">
        <v>259</v>
      </c>
      <c r="B20" s="196">
        <v>-31</v>
      </c>
      <c r="C20" s="183">
        <v>-30</v>
      </c>
      <c r="D20" s="183">
        <v>-31</v>
      </c>
      <c r="E20" s="183">
        <v>-30</v>
      </c>
      <c r="F20" s="183">
        <v>-31</v>
      </c>
      <c r="G20" s="183">
        <v>-33</v>
      </c>
      <c r="H20" s="183">
        <v>-33</v>
      </c>
      <c r="I20" s="183">
        <v>-30</v>
      </c>
      <c r="J20" s="183">
        <v>-33</v>
      </c>
      <c r="K20" s="184">
        <v>-35</v>
      </c>
      <c r="L20" s="217"/>
      <c r="M20" s="195" t="s">
        <v>259</v>
      </c>
      <c r="N20" s="196">
        <v>-39</v>
      </c>
      <c r="O20" s="183">
        <v>-36</v>
      </c>
      <c r="P20" s="183">
        <v>-36</v>
      </c>
      <c r="Q20" s="183">
        <v>-34</v>
      </c>
      <c r="R20" s="183">
        <v>-35</v>
      </c>
      <c r="S20" s="183">
        <v>-36</v>
      </c>
      <c r="T20" s="183">
        <v>-36</v>
      </c>
      <c r="U20" s="183">
        <v>-33</v>
      </c>
      <c r="V20" s="183">
        <v>-36</v>
      </c>
      <c r="W20" s="184">
        <v>-38</v>
      </c>
      <c r="X20" s="217"/>
      <c r="Y20" s="195" t="s">
        <v>259</v>
      </c>
      <c r="Z20" s="221">
        <v>-47</v>
      </c>
      <c r="AA20" s="222">
        <v>-45</v>
      </c>
      <c r="AB20" s="222">
        <v>-45</v>
      </c>
      <c r="AC20" s="222">
        <v>-43</v>
      </c>
      <c r="AD20" s="222">
        <v>-44</v>
      </c>
      <c r="AE20" s="222">
        <v>-46</v>
      </c>
      <c r="AF20" s="222">
        <v>-46</v>
      </c>
      <c r="AG20" s="222">
        <v>-42</v>
      </c>
      <c r="AH20" s="222">
        <v>-45</v>
      </c>
      <c r="AI20" s="223">
        <v>-47</v>
      </c>
      <c r="AJ20" s="217"/>
      <c r="AK20" s="197" t="s">
        <v>259</v>
      </c>
      <c r="AL20" s="198">
        <v>-52</v>
      </c>
      <c r="AM20" s="199">
        <v>-49</v>
      </c>
      <c r="AN20" s="199">
        <v>-50</v>
      </c>
      <c r="AO20" s="199">
        <v>-48</v>
      </c>
      <c r="AP20" s="199">
        <v>-49</v>
      </c>
      <c r="AQ20" s="199">
        <v>-49</v>
      </c>
      <c r="AR20" s="199">
        <v>-49</v>
      </c>
      <c r="AS20" s="199">
        <v>-46</v>
      </c>
      <c r="AT20" s="199">
        <v>-49</v>
      </c>
      <c r="AU20" s="200">
        <v>-51</v>
      </c>
      <c r="AW20" s="197" t="s">
        <v>259</v>
      </c>
      <c r="AX20" s="201">
        <f t="shared" si="3"/>
        <v>-57</v>
      </c>
      <c r="AY20" s="202">
        <f t="shared" si="2"/>
        <v>-54</v>
      </c>
      <c r="AZ20" s="202">
        <f t="shared" si="2"/>
        <v>-55</v>
      </c>
      <c r="BA20" s="202">
        <f t="shared" si="2"/>
        <v>-53</v>
      </c>
      <c r="BB20" s="202">
        <f t="shared" si="2"/>
        <v>-54</v>
      </c>
      <c r="BC20" s="202">
        <f t="shared" si="2"/>
        <v>-54</v>
      </c>
      <c r="BD20" s="202">
        <f t="shared" si="2"/>
        <v>-54</v>
      </c>
      <c r="BE20" s="202">
        <f t="shared" si="2"/>
        <v>-51</v>
      </c>
      <c r="BF20" s="202">
        <f t="shared" si="2"/>
        <v>-54</v>
      </c>
      <c r="BG20" s="203">
        <f t="shared" si="2"/>
        <v>-56</v>
      </c>
    </row>
    <row r="21" spans="1:59" thickBot="1" x14ac:dyDescent="0.35">
      <c r="A21" s="204" t="s">
        <v>266</v>
      </c>
      <c r="B21" s="207">
        <v>-35</v>
      </c>
      <c r="C21" s="205">
        <v>-36</v>
      </c>
      <c r="D21" s="205">
        <v>-33</v>
      </c>
      <c r="E21" s="205">
        <v>-35</v>
      </c>
      <c r="F21" s="205">
        <v>-34</v>
      </c>
      <c r="G21" s="205">
        <v>-31</v>
      </c>
      <c r="H21" s="205">
        <v>-31</v>
      </c>
      <c r="I21" s="205">
        <v>-34</v>
      </c>
      <c r="J21" s="205">
        <v>-31</v>
      </c>
      <c r="K21" s="206">
        <v>-32</v>
      </c>
      <c r="L21" s="217"/>
      <c r="M21" s="204" t="s">
        <v>266</v>
      </c>
      <c r="N21" s="207">
        <v>-43</v>
      </c>
      <c r="O21" s="205">
        <v>-42</v>
      </c>
      <c r="P21" s="205">
        <v>-38</v>
      </c>
      <c r="Q21" s="205">
        <v>-39</v>
      </c>
      <c r="R21" s="205">
        <v>-38</v>
      </c>
      <c r="S21" s="205">
        <v>-34</v>
      </c>
      <c r="T21" s="205">
        <v>-34</v>
      </c>
      <c r="U21" s="205">
        <v>-37</v>
      </c>
      <c r="V21" s="205">
        <v>-34</v>
      </c>
      <c r="W21" s="206">
        <v>-35</v>
      </c>
      <c r="X21" s="217"/>
      <c r="Y21" s="204" t="s">
        <v>266</v>
      </c>
      <c r="Z21" s="224">
        <v>-51</v>
      </c>
      <c r="AA21" s="225">
        <v>-51</v>
      </c>
      <c r="AB21" s="225">
        <v>-47</v>
      </c>
      <c r="AC21" s="225">
        <v>-48</v>
      </c>
      <c r="AD21" s="225">
        <v>-47</v>
      </c>
      <c r="AE21" s="225">
        <v>-44</v>
      </c>
      <c r="AF21" s="225">
        <v>-44</v>
      </c>
      <c r="AG21" s="225">
        <v>-46</v>
      </c>
      <c r="AH21" s="225">
        <v>-43</v>
      </c>
      <c r="AI21" s="226">
        <v>-44</v>
      </c>
      <c r="AJ21" s="217"/>
      <c r="AK21" s="208" t="s">
        <v>266</v>
      </c>
      <c r="AL21" s="209">
        <v>-56</v>
      </c>
      <c r="AM21" s="210">
        <v>-55</v>
      </c>
      <c r="AN21" s="210">
        <v>-52</v>
      </c>
      <c r="AO21" s="210">
        <v>-53</v>
      </c>
      <c r="AP21" s="210">
        <v>-52</v>
      </c>
      <c r="AQ21" s="210">
        <v>-47</v>
      </c>
      <c r="AR21" s="210">
        <v>-47</v>
      </c>
      <c r="AS21" s="210">
        <v>-50</v>
      </c>
      <c r="AT21" s="210">
        <v>-47</v>
      </c>
      <c r="AU21" s="211">
        <v>-48</v>
      </c>
      <c r="AW21" s="208" t="s">
        <v>266</v>
      </c>
      <c r="AX21" s="212">
        <f t="shared" si="3"/>
        <v>-61</v>
      </c>
      <c r="AY21" s="213">
        <f t="shared" si="2"/>
        <v>-60</v>
      </c>
      <c r="AZ21" s="213">
        <f t="shared" si="2"/>
        <v>-57</v>
      </c>
      <c r="BA21" s="213">
        <f t="shared" si="2"/>
        <v>-58</v>
      </c>
      <c r="BB21" s="213">
        <f t="shared" si="2"/>
        <v>-57</v>
      </c>
      <c r="BC21" s="213">
        <f t="shared" si="2"/>
        <v>-52</v>
      </c>
      <c r="BD21" s="213">
        <f t="shared" si="2"/>
        <v>-52</v>
      </c>
      <c r="BE21" s="213">
        <f t="shared" si="2"/>
        <v>-55</v>
      </c>
      <c r="BF21" s="213">
        <f t="shared" si="2"/>
        <v>-52</v>
      </c>
      <c r="BG21" s="214">
        <f t="shared" si="2"/>
        <v>-53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-45</v>
      </c>
      <c r="C26" s="186">
        <v>-45</v>
      </c>
      <c r="D26" s="186">
        <v>-45</v>
      </c>
      <c r="E26" s="186">
        <v>-47</v>
      </c>
      <c r="F26" s="186">
        <v>-47</v>
      </c>
      <c r="G26" s="186">
        <v>-38</v>
      </c>
      <c r="H26" s="186">
        <v>-36</v>
      </c>
      <c r="I26" s="186">
        <v>-37</v>
      </c>
      <c r="J26" s="186">
        <v>-40</v>
      </c>
      <c r="K26" s="187">
        <v>-43</v>
      </c>
      <c r="L26" s="217"/>
      <c r="M26" s="182" t="s">
        <v>187</v>
      </c>
      <c r="N26" s="185">
        <v>-54</v>
      </c>
      <c r="O26" s="186">
        <v>-52</v>
      </c>
      <c r="P26" s="186">
        <v>-51</v>
      </c>
      <c r="Q26" s="186">
        <v>-53</v>
      </c>
      <c r="R26" s="186">
        <v>-53</v>
      </c>
      <c r="S26" s="186">
        <v>-44</v>
      </c>
      <c r="T26" s="186">
        <v>-41</v>
      </c>
      <c r="U26" s="186">
        <v>-42</v>
      </c>
      <c r="V26" s="186">
        <v>-45</v>
      </c>
      <c r="W26" s="187">
        <v>-48</v>
      </c>
      <c r="X26" s="217"/>
      <c r="Y26" s="188" t="s">
        <v>187</v>
      </c>
      <c r="Z26" s="227">
        <v>-61</v>
      </c>
      <c r="AA26" s="228">
        <v>-60</v>
      </c>
      <c r="AB26" s="228">
        <v>-60</v>
      </c>
      <c r="AC26" s="228">
        <v>-62</v>
      </c>
      <c r="AD26" s="228">
        <v>-62</v>
      </c>
      <c r="AE26" s="228">
        <v>-53</v>
      </c>
      <c r="AF26" s="228">
        <v>-50</v>
      </c>
      <c r="AG26" s="228">
        <v>-50</v>
      </c>
      <c r="AH26" s="228">
        <v>-53</v>
      </c>
      <c r="AI26" s="229">
        <v>-56</v>
      </c>
      <c r="AJ26" s="217"/>
      <c r="AK26" s="188" t="s">
        <v>187</v>
      </c>
      <c r="AL26" s="189">
        <v>-66</v>
      </c>
      <c r="AM26" s="190">
        <v>-66</v>
      </c>
      <c r="AN26" s="190">
        <v>-66</v>
      </c>
      <c r="AO26" s="190">
        <v>-67</v>
      </c>
      <c r="AP26" s="190">
        <v>-67</v>
      </c>
      <c r="AQ26" s="190">
        <v>-57</v>
      </c>
      <c r="AR26" s="190">
        <v>-55</v>
      </c>
      <c r="AS26" s="190">
        <v>-56</v>
      </c>
      <c r="AT26" s="190">
        <v>-59</v>
      </c>
      <c r="AU26" s="191">
        <v>-62</v>
      </c>
      <c r="AW26" s="188" t="s">
        <v>187</v>
      </c>
      <c r="AX26" s="192">
        <f>AL26-5</f>
        <v>-71</v>
      </c>
      <c r="AY26" s="193">
        <f t="shared" ref="AY26:BG32" si="4">AM26-5</f>
        <v>-71</v>
      </c>
      <c r="AZ26" s="193">
        <f t="shared" si="4"/>
        <v>-71</v>
      </c>
      <c r="BA26" s="193">
        <f t="shared" si="4"/>
        <v>-72</v>
      </c>
      <c r="BB26" s="193">
        <f t="shared" si="4"/>
        <v>-72</v>
      </c>
      <c r="BC26" s="193">
        <f t="shared" si="4"/>
        <v>-62</v>
      </c>
      <c r="BD26" s="193">
        <f t="shared" si="4"/>
        <v>-60</v>
      </c>
      <c r="BE26" s="193">
        <f t="shared" si="4"/>
        <v>-61</v>
      </c>
      <c r="BF26" s="193">
        <f t="shared" si="4"/>
        <v>-64</v>
      </c>
      <c r="BG26" s="194">
        <f t="shared" si="4"/>
        <v>-67</v>
      </c>
    </row>
    <row r="27" spans="1:59" x14ac:dyDescent="0.25">
      <c r="A27" s="195" t="s">
        <v>214</v>
      </c>
      <c r="B27" s="196">
        <v>-45</v>
      </c>
      <c r="C27" s="183">
        <v>-43</v>
      </c>
      <c r="D27" s="183">
        <v>-42</v>
      </c>
      <c r="E27" s="183">
        <v>-45</v>
      </c>
      <c r="F27" s="183">
        <v>-47</v>
      </c>
      <c r="G27" s="183">
        <v>-39</v>
      </c>
      <c r="H27" s="183">
        <v>-37</v>
      </c>
      <c r="I27" s="183">
        <v>-36</v>
      </c>
      <c r="J27" s="183">
        <v>-40</v>
      </c>
      <c r="K27" s="184">
        <v>-41</v>
      </c>
      <c r="L27" s="217"/>
      <c r="M27" s="195" t="s">
        <v>214</v>
      </c>
      <c r="N27" s="196">
        <v>-54</v>
      </c>
      <c r="O27" s="183">
        <v>-50</v>
      </c>
      <c r="P27" s="183">
        <v>-48</v>
      </c>
      <c r="Q27" s="183">
        <v>-51</v>
      </c>
      <c r="R27" s="183">
        <v>-53</v>
      </c>
      <c r="S27" s="183">
        <v>-45</v>
      </c>
      <c r="T27" s="183">
        <v>-42</v>
      </c>
      <c r="U27" s="183">
        <v>-41</v>
      </c>
      <c r="V27" s="183">
        <v>-45</v>
      </c>
      <c r="W27" s="184">
        <v>-46</v>
      </c>
      <c r="X27" s="217"/>
      <c r="Y27" s="197" t="s">
        <v>214</v>
      </c>
      <c r="Z27" s="230">
        <v>-61</v>
      </c>
      <c r="AA27" s="231">
        <v>-58</v>
      </c>
      <c r="AB27" s="231">
        <v>-57</v>
      </c>
      <c r="AC27" s="231">
        <v>-60</v>
      </c>
      <c r="AD27" s="231">
        <v>-62</v>
      </c>
      <c r="AE27" s="231">
        <v>-54</v>
      </c>
      <c r="AF27" s="231">
        <v>-51</v>
      </c>
      <c r="AG27" s="231">
        <v>-49</v>
      </c>
      <c r="AH27" s="231">
        <v>-53</v>
      </c>
      <c r="AI27" s="232">
        <v>-54</v>
      </c>
      <c r="AJ27" s="217"/>
      <c r="AK27" s="197" t="s">
        <v>214</v>
      </c>
      <c r="AL27" s="198">
        <v>-66</v>
      </c>
      <c r="AM27" s="199">
        <v>-64</v>
      </c>
      <c r="AN27" s="199">
        <v>-63</v>
      </c>
      <c r="AO27" s="199">
        <v>-65</v>
      </c>
      <c r="AP27" s="199">
        <v>-67</v>
      </c>
      <c r="AQ27" s="199">
        <v>-58</v>
      </c>
      <c r="AR27" s="199">
        <v>-56</v>
      </c>
      <c r="AS27" s="199">
        <v>-55</v>
      </c>
      <c r="AT27" s="199">
        <v>-59</v>
      </c>
      <c r="AU27" s="200">
        <v>-60</v>
      </c>
      <c r="AW27" s="197" t="s">
        <v>214</v>
      </c>
      <c r="AX27" s="201">
        <f t="shared" ref="AX27:AX32" si="5">AL27-5</f>
        <v>-71</v>
      </c>
      <c r="AY27" s="202">
        <f t="shared" si="4"/>
        <v>-69</v>
      </c>
      <c r="AZ27" s="202">
        <f t="shared" si="4"/>
        <v>-68</v>
      </c>
      <c r="BA27" s="202">
        <f t="shared" si="4"/>
        <v>-70</v>
      </c>
      <c r="BB27" s="202">
        <f t="shared" si="4"/>
        <v>-72</v>
      </c>
      <c r="BC27" s="202">
        <f t="shared" si="4"/>
        <v>-63</v>
      </c>
      <c r="BD27" s="202">
        <f t="shared" si="4"/>
        <v>-61</v>
      </c>
      <c r="BE27" s="202">
        <f t="shared" si="4"/>
        <v>-60</v>
      </c>
      <c r="BF27" s="202">
        <f t="shared" si="4"/>
        <v>-64</v>
      </c>
      <c r="BG27" s="203">
        <f t="shared" si="4"/>
        <v>-65</v>
      </c>
    </row>
    <row r="28" spans="1:59" x14ac:dyDescent="0.25">
      <c r="A28" s="195" t="s">
        <v>234</v>
      </c>
      <c r="B28" s="196">
        <v>-49</v>
      </c>
      <c r="C28" s="183">
        <v>-46</v>
      </c>
      <c r="D28" s="183">
        <v>-43</v>
      </c>
      <c r="E28" s="183">
        <v>-45</v>
      </c>
      <c r="F28" s="183">
        <v>-47</v>
      </c>
      <c r="G28" s="183">
        <v>-42</v>
      </c>
      <c r="H28" s="183">
        <v>-40</v>
      </c>
      <c r="I28" s="183">
        <v>-40</v>
      </c>
      <c r="J28" s="183">
        <v>-41</v>
      </c>
      <c r="K28" s="184">
        <v>-40</v>
      </c>
      <c r="L28" s="217"/>
      <c r="M28" s="195" t="s">
        <v>234</v>
      </c>
      <c r="N28" s="196">
        <v>-58</v>
      </c>
      <c r="O28" s="183">
        <v>-53</v>
      </c>
      <c r="P28" s="183">
        <v>-49</v>
      </c>
      <c r="Q28" s="183">
        <v>-51</v>
      </c>
      <c r="R28" s="183">
        <v>-53</v>
      </c>
      <c r="S28" s="183">
        <v>-48</v>
      </c>
      <c r="T28" s="183">
        <v>-45</v>
      </c>
      <c r="U28" s="183">
        <v>-45</v>
      </c>
      <c r="V28" s="183">
        <v>-46</v>
      </c>
      <c r="W28" s="184">
        <v>-45</v>
      </c>
      <c r="X28" s="217"/>
      <c r="Y28" s="197" t="s">
        <v>234</v>
      </c>
      <c r="Z28" s="230">
        <v>-65</v>
      </c>
      <c r="AA28" s="231">
        <v>-61</v>
      </c>
      <c r="AB28" s="231">
        <v>-58</v>
      </c>
      <c r="AC28" s="231">
        <v>-60</v>
      </c>
      <c r="AD28" s="231">
        <v>-62</v>
      </c>
      <c r="AE28" s="231">
        <v>-57</v>
      </c>
      <c r="AF28" s="231">
        <v>-54</v>
      </c>
      <c r="AG28" s="231">
        <v>-53</v>
      </c>
      <c r="AH28" s="231">
        <v>-54</v>
      </c>
      <c r="AI28" s="232">
        <v>-53</v>
      </c>
      <c r="AJ28" s="217"/>
      <c r="AK28" s="197" t="s">
        <v>234</v>
      </c>
      <c r="AL28" s="198">
        <v>-68</v>
      </c>
      <c r="AM28" s="199">
        <v>-67</v>
      </c>
      <c r="AN28" s="199">
        <v>-64</v>
      </c>
      <c r="AO28" s="199">
        <v>-65</v>
      </c>
      <c r="AP28" s="199">
        <v>-67</v>
      </c>
      <c r="AQ28" s="199">
        <v>-61</v>
      </c>
      <c r="AR28" s="199">
        <v>-59</v>
      </c>
      <c r="AS28" s="199">
        <v>-59</v>
      </c>
      <c r="AT28" s="199">
        <v>-60</v>
      </c>
      <c r="AU28" s="200">
        <v>-59</v>
      </c>
      <c r="AW28" s="197" t="s">
        <v>234</v>
      </c>
      <c r="AX28" s="201">
        <f t="shared" si="5"/>
        <v>-73</v>
      </c>
      <c r="AY28" s="202">
        <f t="shared" si="4"/>
        <v>-72</v>
      </c>
      <c r="AZ28" s="202">
        <f t="shared" si="4"/>
        <v>-69</v>
      </c>
      <c r="BA28" s="202">
        <f t="shared" si="4"/>
        <v>-70</v>
      </c>
      <c r="BB28" s="202">
        <f t="shared" si="4"/>
        <v>-72</v>
      </c>
      <c r="BC28" s="202">
        <f t="shared" si="4"/>
        <v>-66</v>
      </c>
      <c r="BD28" s="202">
        <f t="shared" si="4"/>
        <v>-64</v>
      </c>
      <c r="BE28" s="202">
        <f t="shared" si="4"/>
        <v>-64</v>
      </c>
      <c r="BF28" s="202">
        <f t="shared" si="4"/>
        <v>-65</v>
      </c>
      <c r="BG28" s="203">
        <f t="shared" si="4"/>
        <v>-64</v>
      </c>
    </row>
    <row r="29" spans="1:59" x14ac:dyDescent="0.25">
      <c r="A29" s="195" t="s">
        <v>243</v>
      </c>
      <c r="B29" s="196">
        <v>-49</v>
      </c>
      <c r="C29" s="183">
        <v>-47</v>
      </c>
      <c r="D29" s="183">
        <v>-43</v>
      </c>
      <c r="E29" s="183">
        <v>-43</v>
      </c>
      <c r="F29" s="183">
        <v>-45</v>
      </c>
      <c r="G29" s="183">
        <v>-42</v>
      </c>
      <c r="H29" s="183">
        <v>-39</v>
      </c>
      <c r="I29" s="183">
        <v>-38</v>
      </c>
      <c r="J29" s="183">
        <v>-39</v>
      </c>
      <c r="K29" s="184">
        <v>-40</v>
      </c>
      <c r="L29" s="217"/>
      <c r="M29" s="195" t="s">
        <v>243</v>
      </c>
      <c r="N29" s="196">
        <v>-58</v>
      </c>
      <c r="O29" s="183">
        <v>-54</v>
      </c>
      <c r="P29" s="183">
        <v>-49</v>
      </c>
      <c r="Q29" s="183">
        <v>-48</v>
      </c>
      <c r="R29" s="183">
        <v>-49</v>
      </c>
      <c r="S29" s="183">
        <v>-46</v>
      </c>
      <c r="T29" s="183">
        <v>-43</v>
      </c>
      <c r="U29" s="183">
        <v>-42</v>
      </c>
      <c r="V29" s="183">
        <v>-43</v>
      </c>
      <c r="W29" s="184">
        <v>-44</v>
      </c>
      <c r="X29" s="217"/>
      <c r="Y29" s="197" t="s">
        <v>243</v>
      </c>
      <c r="Z29" s="230">
        <v>-65</v>
      </c>
      <c r="AA29" s="231">
        <v>-62</v>
      </c>
      <c r="AB29" s="231">
        <v>-57</v>
      </c>
      <c r="AC29" s="231">
        <v>-57</v>
      </c>
      <c r="AD29" s="231">
        <v>-59</v>
      </c>
      <c r="AE29" s="231">
        <v>-56</v>
      </c>
      <c r="AF29" s="231">
        <v>-53</v>
      </c>
      <c r="AG29" s="231">
        <v>-51</v>
      </c>
      <c r="AH29" s="231">
        <v>-52</v>
      </c>
      <c r="AI29" s="232">
        <v>-53</v>
      </c>
      <c r="AJ29" s="217"/>
      <c r="AK29" s="197" t="s">
        <v>243</v>
      </c>
      <c r="AL29" s="198">
        <v>-68</v>
      </c>
      <c r="AM29" s="199">
        <v>-66</v>
      </c>
      <c r="AN29" s="199">
        <v>-62</v>
      </c>
      <c r="AO29" s="199">
        <v>-61</v>
      </c>
      <c r="AP29" s="199">
        <v>-63</v>
      </c>
      <c r="AQ29" s="199">
        <v>-59</v>
      </c>
      <c r="AR29" s="199">
        <v>-56</v>
      </c>
      <c r="AS29" s="199">
        <v>-55</v>
      </c>
      <c r="AT29" s="199">
        <v>-56</v>
      </c>
      <c r="AU29" s="200">
        <v>-57</v>
      </c>
      <c r="AW29" s="197" t="s">
        <v>243</v>
      </c>
      <c r="AX29" s="201">
        <f t="shared" si="5"/>
        <v>-73</v>
      </c>
      <c r="AY29" s="202">
        <f t="shared" si="4"/>
        <v>-71</v>
      </c>
      <c r="AZ29" s="202">
        <f t="shared" si="4"/>
        <v>-67</v>
      </c>
      <c r="BA29" s="202">
        <f t="shared" si="4"/>
        <v>-66</v>
      </c>
      <c r="BB29" s="202">
        <f t="shared" si="4"/>
        <v>-68</v>
      </c>
      <c r="BC29" s="202">
        <f t="shared" si="4"/>
        <v>-64</v>
      </c>
      <c r="BD29" s="202">
        <f t="shared" si="4"/>
        <v>-61</v>
      </c>
      <c r="BE29" s="202">
        <f t="shared" si="4"/>
        <v>-60</v>
      </c>
      <c r="BF29" s="202">
        <f t="shared" si="4"/>
        <v>-61</v>
      </c>
      <c r="BG29" s="203">
        <f t="shared" si="4"/>
        <v>-62</v>
      </c>
    </row>
    <row r="30" spans="1:59" x14ac:dyDescent="0.25">
      <c r="A30" s="195" t="s">
        <v>251</v>
      </c>
      <c r="B30" s="196">
        <v>-47</v>
      </c>
      <c r="C30" s="183">
        <v>-44</v>
      </c>
      <c r="D30" s="183">
        <v>-44</v>
      </c>
      <c r="E30" s="183">
        <v>-42</v>
      </c>
      <c r="F30" s="183">
        <v>-44</v>
      </c>
      <c r="G30" s="183">
        <v>-42</v>
      </c>
      <c r="H30" s="183">
        <v>-41</v>
      </c>
      <c r="I30" s="183">
        <v>-40</v>
      </c>
      <c r="J30" s="183">
        <v>-40</v>
      </c>
      <c r="K30" s="184">
        <v>-39</v>
      </c>
      <c r="L30" s="217"/>
      <c r="M30" s="195" t="s">
        <v>251</v>
      </c>
      <c r="N30" s="196">
        <v>-56</v>
      </c>
      <c r="O30" s="183">
        <v>-51</v>
      </c>
      <c r="P30" s="183">
        <v>-50</v>
      </c>
      <c r="Q30" s="183">
        <v>-47</v>
      </c>
      <c r="R30" s="183">
        <v>-48</v>
      </c>
      <c r="S30" s="183">
        <v>-46</v>
      </c>
      <c r="T30" s="183">
        <v>-45</v>
      </c>
      <c r="U30" s="183">
        <v>-44</v>
      </c>
      <c r="V30" s="183">
        <v>-44</v>
      </c>
      <c r="W30" s="184">
        <v>-43</v>
      </c>
      <c r="X30" s="217"/>
      <c r="Y30" s="197" t="s">
        <v>251</v>
      </c>
      <c r="Z30" s="230">
        <v>-63</v>
      </c>
      <c r="AA30" s="231">
        <v>-59</v>
      </c>
      <c r="AB30" s="231">
        <v>-58</v>
      </c>
      <c r="AC30" s="231">
        <v>-56</v>
      </c>
      <c r="AD30" s="231">
        <v>-58</v>
      </c>
      <c r="AE30" s="231">
        <v>-56</v>
      </c>
      <c r="AF30" s="231">
        <v>-55</v>
      </c>
      <c r="AG30" s="231">
        <v>-53</v>
      </c>
      <c r="AH30" s="231">
        <v>-53</v>
      </c>
      <c r="AI30" s="232">
        <v>-52</v>
      </c>
      <c r="AJ30" s="217"/>
      <c r="AK30" s="197" t="s">
        <v>251</v>
      </c>
      <c r="AL30" s="198">
        <v>-68</v>
      </c>
      <c r="AM30" s="199">
        <v>-63</v>
      </c>
      <c r="AN30" s="199">
        <v>-63</v>
      </c>
      <c r="AO30" s="199">
        <v>-60</v>
      </c>
      <c r="AP30" s="199">
        <v>-62</v>
      </c>
      <c r="AQ30" s="199">
        <v>-59</v>
      </c>
      <c r="AR30" s="199">
        <v>-58</v>
      </c>
      <c r="AS30" s="199">
        <v>-57</v>
      </c>
      <c r="AT30" s="199">
        <v>-57</v>
      </c>
      <c r="AU30" s="200">
        <v>-56</v>
      </c>
      <c r="AW30" s="197" t="s">
        <v>251</v>
      </c>
      <c r="AX30" s="201">
        <f t="shared" si="5"/>
        <v>-73</v>
      </c>
      <c r="AY30" s="202">
        <f t="shared" si="4"/>
        <v>-68</v>
      </c>
      <c r="AZ30" s="202">
        <f t="shared" si="4"/>
        <v>-68</v>
      </c>
      <c r="BA30" s="202">
        <f t="shared" si="4"/>
        <v>-65</v>
      </c>
      <c r="BB30" s="202">
        <f t="shared" si="4"/>
        <v>-67</v>
      </c>
      <c r="BC30" s="202">
        <f t="shared" si="4"/>
        <v>-64</v>
      </c>
      <c r="BD30" s="202">
        <f t="shared" si="4"/>
        <v>-63</v>
      </c>
      <c r="BE30" s="202">
        <f t="shared" si="4"/>
        <v>-62</v>
      </c>
      <c r="BF30" s="202">
        <f t="shared" si="4"/>
        <v>-62</v>
      </c>
      <c r="BG30" s="203">
        <f t="shared" si="4"/>
        <v>-61</v>
      </c>
    </row>
    <row r="31" spans="1:59" x14ac:dyDescent="0.25">
      <c r="A31" s="195" t="s">
        <v>259</v>
      </c>
      <c r="B31" s="196">
        <v>-42</v>
      </c>
      <c r="C31" s="183">
        <v>-40</v>
      </c>
      <c r="D31" s="183">
        <v>-40</v>
      </c>
      <c r="E31" s="183">
        <v>-39</v>
      </c>
      <c r="F31" s="183">
        <v>-40</v>
      </c>
      <c r="G31" s="183">
        <v>-41</v>
      </c>
      <c r="H31" s="183">
        <v>-40</v>
      </c>
      <c r="I31" s="183">
        <v>-37</v>
      </c>
      <c r="J31" s="183">
        <v>-40</v>
      </c>
      <c r="K31" s="184">
        <v>-42</v>
      </c>
      <c r="L31" s="217"/>
      <c r="M31" s="195" t="s">
        <v>259</v>
      </c>
      <c r="N31" s="196">
        <v>-50</v>
      </c>
      <c r="O31" s="183">
        <v>-46</v>
      </c>
      <c r="P31" s="183">
        <v>-45</v>
      </c>
      <c r="Q31" s="183">
        <v>-43</v>
      </c>
      <c r="R31" s="183">
        <v>-44</v>
      </c>
      <c r="S31" s="183">
        <v>-44</v>
      </c>
      <c r="T31" s="183">
        <v>-43</v>
      </c>
      <c r="U31" s="183">
        <v>-40</v>
      </c>
      <c r="V31" s="183">
        <v>-43</v>
      </c>
      <c r="W31" s="184">
        <v>-45</v>
      </c>
      <c r="X31" s="217"/>
      <c r="Y31" s="197" t="s">
        <v>259</v>
      </c>
      <c r="Z31" s="230">
        <v>-58</v>
      </c>
      <c r="AA31" s="231">
        <v>-55</v>
      </c>
      <c r="AB31" s="231">
        <v>-54</v>
      </c>
      <c r="AC31" s="231">
        <v>-52</v>
      </c>
      <c r="AD31" s="231">
        <v>-53</v>
      </c>
      <c r="AE31" s="231">
        <v>-54</v>
      </c>
      <c r="AF31" s="231">
        <v>-53</v>
      </c>
      <c r="AG31" s="231">
        <v>-49</v>
      </c>
      <c r="AH31" s="231">
        <v>-52</v>
      </c>
      <c r="AI31" s="232">
        <v>-54</v>
      </c>
      <c r="AJ31" s="217"/>
      <c r="AK31" s="197" t="s">
        <v>259</v>
      </c>
      <c r="AL31" s="198">
        <v>-63</v>
      </c>
      <c r="AM31" s="199">
        <v>-59</v>
      </c>
      <c r="AN31" s="199">
        <v>-59</v>
      </c>
      <c r="AO31" s="199">
        <v>-57</v>
      </c>
      <c r="AP31" s="199">
        <v>-58</v>
      </c>
      <c r="AQ31" s="199">
        <v>-57</v>
      </c>
      <c r="AR31" s="199">
        <v>-56</v>
      </c>
      <c r="AS31" s="199">
        <v>-53</v>
      </c>
      <c r="AT31" s="199">
        <v>-56</v>
      </c>
      <c r="AU31" s="200">
        <v>-58</v>
      </c>
      <c r="AW31" s="197" t="s">
        <v>259</v>
      </c>
      <c r="AX31" s="201">
        <f t="shared" si="5"/>
        <v>-68</v>
      </c>
      <c r="AY31" s="202">
        <f t="shared" si="4"/>
        <v>-64</v>
      </c>
      <c r="AZ31" s="202">
        <f t="shared" si="4"/>
        <v>-64</v>
      </c>
      <c r="BA31" s="202">
        <f t="shared" si="4"/>
        <v>-62</v>
      </c>
      <c r="BB31" s="202">
        <f t="shared" si="4"/>
        <v>-63</v>
      </c>
      <c r="BC31" s="202">
        <f t="shared" si="4"/>
        <v>-62</v>
      </c>
      <c r="BD31" s="202">
        <f t="shared" si="4"/>
        <v>-61</v>
      </c>
      <c r="BE31" s="202">
        <f t="shared" si="4"/>
        <v>-58</v>
      </c>
      <c r="BF31" s="202">
        <f t="shared" si="4"/>
        <v>-61</v>
      </c>
      <c r="BG31" s="203">
        <f t="shared" si="4"/>
        <v>-63</v>
      </c>
    </row>
    <row r="32" spans="1:59" ht="15.75" thickBot="1" x14ac:dyDescent="0.3">
      <c r="A32" s="204" t="s">
        <v>266</v>
      </c>
      <c r="B32" s="207">
        <v>-46</v>
      </c>
      <c r="C32" s="205">
        <v>-46</v>
      </c>
      <c r="D32" s="205">
        <v>-42</v>
      </c>
      <c r="E32" s="205">
        <v>-44</v>
      </c>
      <c r="F32" s="205">
        <v>-43</v>
      </c>
      <c r="G32" s="205">
        <v>-39</v>
      </c>
      <c r="H32" s="205">
        <v>-38</v>
      </c>
      <c r="I32" s="205">
        <v>-41</v>
      </c>
      <c r="J32" s="205">
        <v>-38</v>
      </c>
      <c r="K32" s="206">
        <v>-39</v>
      </c>
      <c r="L32" s="217"/>
      <c r="M32" s="204" t="s">
        <v>266</v>
      </c>
      <c r="N32" s="207">
        <v>-54</v>
      </c>
      <c r="O32" s="205">
        <v>-52</v>
      </c>
      <c r="P32" s="205">
        <v>-47</v>
      </c>
      <c r="Q32" s="205">
        <v>-48</v>
      </c>
      <c r="R32" s="205">
        <v>-47</v>
      </c>
      <c r="S32" s="205">
        <v>-42</v>
      </c>
      <c r="T32" s="205">
        <v>-41</v>
      </c>
      <c r="U32" s="205">
        <v>-44</v>
      </c>
      <c r="V32" s="205">
        <v>-41</v>
      </c>
      <c r="W32" s="206">
        <v>-42</v>
      </c>
      <c r="X32" s="217"/>
      <c r="Y32" s="208" t="s">
        <v>266</v>
      </c>
      <c r="Z32" s="233">
        <v>-62</v>
      </c>
      <c r="AA32" s="234">
        <v>-61</v>
      </c>
      <c r="AB32" s="234">
        <v>-56</v>
      </c>
      <c r="AC32" s="234">
        <v>-57</v>
      </c>
      <c r="AD32" s="234">
        <v>-56</v>
      </c>
      <c r="AE32" s="234">
        <v>-52</v>
      </c>
      <c r="AF32" s="234">
        <v>-51</v>
      </c>
      <c r="AG32" s="234">
        <v>-53</v>
      </c>
      <c r="AH32" s="234">
        <v>-50</v>
      </c>
      <c r="AI32" s="235">
        <v>-51</v>
      </c>
      <c r="AJ32" s="217"/>
      <c r="AK32" s="208" t="s">
        <v>266</v>
      </c>
      <c r="AL32" s="209">
        <v>-67</v>
      </c>
      <c r="AM32" s="210">
        <v>-65</v>
      </c>
      <c r="AN32" s="210">
        <v>-61</v>
      </c>
      <c r="AO32" s="210">
        <v>-62</v>
      </c>
      <c r="AP32" s="210">
        <v>-61</v>
      </c>
      <c r="AQ32" s="210">
        <v>-55</v>
      </c>
      <c r="AR32" s="210">
        <v>-54</v>
      </c>
      <c r="AS32" s="210">
        <v>-57</v>
      </c>
      <c r="AT32" s="210">
        <v>-54</v>
      </c>
      <c r="AU32" s="211">
        <v>-55</v>
      </c>
      <c r="AW32" s="208" t="s">
        <v>266</v>
      </c>
      <c r="AX32" s="212">
        <f t="shared" si="5"/>
        <v>-72</v>
      </c>
      <c r="AY32" s="213">
        <f t="shared" si="4"/>
        <v>-70</v>
      </c>
      <c r="AZ32" s="213">
        <f t="shared" si="4"/>
        <v>-66</v>
      </c>
      <c r="BA32" s="213">
        <f t="shared" si="4"/>
        <v>-67</v>
      </c>
      <c r="BB32" s="213">
        <f t="shared" si="4"/>
        <v>-66</v>
      </c>
      <c r="BC32" s="213">
        <f t="shared" si="4"/>
        <v>-60</v>
      </c>
      <c r="BD32" s="213">
        <f t="shared" si="4"/>
        <v>-59</v>
      </c>
      <c r="BE32" s="213">
        <f t="shared" si="4"/>
        <v>-62</v>
      </c>
      <c r="BF32" s="213">
        <f t="shared" si="4"/>
        <v>-59</v>
      </c>
      <c r="BG32" s="214">
        <f t="shared" si="4"/>
        <v>-60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-61</v>
      </c>
      <c r="C37" s="186">
        <v>-61</v>
      </c>
      <c r="D37" s="186">
        <v>-61</v>
      </c>
      <c r="E37" s="186">
        <v>-63</v>
      </c>
      <c r="F37" s="186">
        <v>-63</v>
      </c>
      <c r="G37" s="186">
        <v>-54</v>
      </c>
      <c r="H37" s="186">
        <v>-53</v>
      </c>
      <c r="I37" s="186">
        <v>-54</v>
      </c>
      <c r="J37" s="186">
        <v>-57</v>
      </c>
      <c r="K37" s="187">
        <v>-60</v>
      </c>
      <c r="L37" s="217"/>
      <c r="M37" s="236" t="s">
        <v>187</v>
      </c>
      <c r="N37" s="185">
        <v>-67</v>
      </c>
      <c r="O37" s="186">
        <v>-67</v>
      </c>
      <c r="P37" s="186">
        <v>-67</v>
      </c>
      <c r="Q37" s="186">
        <v>-67</v>
      </c>
      <c r="R37" s="186">
        <v>-67</v>
      </c>
      <c r="S37" s="186">
        <v>-59</v>
      </c>
      <c r="T37" s="186">
        <v>-57</v>
      </c>
      <c r="U37" s="186">
        <v>-58</v>
      </c>
      <c r="V37" s="186">
        <v>-61</v>
      </c>
      <c r="W37" s="187">
        <v>-64</v>
      </c>
      <c r="X37" s="217"/>
      <c r="Y37" s="237" t="s">
        <v>187</v>
      </c>
      <c r="Z37" s="227">
        <v>-69</v>
      </c>
      <c r="AA37" s="228">
        <v>-69</v>
      </c>
      <c r="AB37" s="228">
        <v>-69</v>
      </c>
      <c r="AC37" s="228">
        <v>-69</v>
      </c>
      <c r="AD37" s="228">
        <v>-69</v>
      </c>
      <c r="AE37" s="228">
        <v>-68</v>
      </c>
      <c r="AF37" s="228">
        <v>-66</v>
      </c>
      <c r="AG37" s="228">
        <v>-65</v>
      </c>
      <c r="AH37" s="228">
        <v>-68</v>
      </c>
      <c r="AI37" s="229">
        <v>-69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-61</v>
      </c>
      <c r="C38" s="183">
        <v>-59</v>
      </c>
      <c r="D38" s="183">
        <v>-58</v>
      </c>
      <c r="E38" s="183">
        <v>-61</v>
      </c>
      <c r="F38" s="183">
        <v>-63</v>
      </c>
      <c r="G38" s="183">
        <v>-55</v>
      </c>
      <c r="H38" s="183">
        <v>-54</v>
      </c>
      <c r="I38" s="183">
        <v>-53</v>
      </c>
      <c r="J38" s="183">
        <v>-57</v>
      </c>
      <c r="K38" s="184">
        <v>-58</v>
      </c>
      <c r="L38" s="217"/>
      <c r="M38" s="195" t="s">
        <v>214</v>
      </c>
      <c r="N38" s="196">
        <v>-67</v>
      </c>
      <c r="O38" s="183">
        <v>-65</v>
      </c>
      <c r="P38" s="183">
        <v>-64</v>
      </c>
      <c r="Q38" s="183">
        <v>-67</v>
      </c>
      <c r="R38" s="183">
        <v>-67</v>
      </c>
      <c r="S38" s="183">
        <v>-60</v>
      </c>
      <c r="T38" s="183">
        <v>-58</v>
      </c>
      <c r="U38" s="183">
        <v>-57</v>
      </c>
      <c r="V38" s="183">
        <v>-61</v>
      </c>
      <c r="W38" s="184">
        <v>-62</v>
      </c>
      <c r="X38" s="217"/>
      <c r="Y38" s="197" t="s">
        <v>214</v>
      </c>
      <c r="Z38" s="230">
        <v>-69</v>
      </c>
      <c r="AA38" s="231">
        <v>-69</v>
      </c>
      <c r="AB38" s="231">
        <v>-69</v>
      </c>
      <c r="AC38" s="231">
        <v>-69</v>
      </c>
      <c r="AD38" s="231">
        <v>-69</v>
      </c>
      <c r="AE38" s="231">
        <v>-69</v>
      </c>
      <c r="AF38" s="231">
        <v>-67</v>
      </c>
      <c r="AG38" s="231">
        <v>-64</v>
      </c>
      <c r="AH38" s="231">
        <v>-68</v>
      </c>
      <c r="AI38" s="232">
        <v>-69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-65</v>
      </c>
      <c r="C39" s="183">
        <v>-62</v>
      </c>
      <c r="D39" s="183">
        <v>-59</v>
      </c>
      <c r="E39" s="183">
        <v>-61</v>
      </c>
      <c r="F39" s="183">
        <v>-63</v>
      </c>
      <c r="G39" s="183">
        <v>-58</v>
      </c>
      <c r="H39" s="183">
        <v>-57</v>
      </c>
      <c r="I39" s="183">
        <v>-57</v>
      </c>
      <c r="J39" s="183">
        <v>-58</v>
      </c>
      <c r="K39" s="184">
        <v>-57</v>
      </c>
      <c r="L39" s="217"/>
      <c r="M39" s="195" t="s">
        <v>234</v>
      </c>
      <c r="N39" s="196">
        <v>-67</v>
      </c>
      <c r="O39" s="183">
        <v>-67</v>
      </c>
      <c r="P39" s="183">
        <v>-65</v>
      </c>
      <c r="Q39" s="183">
        <v>-67</v>
      </c>
      <c r="R39" s="183">
        <v>-67</v>
      </c>
      <c r="S39" s="183">
        <v>-63</v>
      </c>
      <c r="T39" s="183">
        <v>-61</v>
      </c>
      <c r="U39" s="183">
        <v>-61</v>
      </c>
      <c r="V39" s="183">
        <v>-62</v>
      </c>
      <c r="W39" s="184">
        <v>-61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-69</v>
      </c>
      <c r="AF39" s="231">
        <v>-69</v>
      </c>
      <c r="AG39" s="231">
        <v>-68</v>
      </c>
      <c r="AH39" s="231">
        <v>-69</v>
      </c>
      <c r="AI39" s="232">
        <v>-68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-65</v>
      </c>
      <c r="C40" s="183">
        <v>-62</v>
      </c>
      <c r="D40" s="183">
        <v>-58</v>
      </c>
      <c r="E40" s="183">
        <v>-58</v>
      </c>
      <c r="F40" s="183">
        <v>-60</v>
      </c>
      <c r="G40" s="183">
        <v>-57</v>
      </c>
      <c r="H40" s="183">
        <v>-55</v>
      </c>
      <c r="I40" s="183">
        <v>-53</v>
      </c>
      <c r="J40" s="183">
        <v>-54</v>
      </c>
      <c r="K40" s="184">
        <v>-55</v>
      </c>
      <c r="L40" s="217"/>
      <c r="M40" s="195" t="s">
        <v>243</v>
      </c>
      <c r="N40" s="196">
        <v>-67</v>
      </c>
      <c r="O40" s="183">
        <v>-67</v>
      </c>
      <c r="P40" s="183">
        <v>-63</v>
      </c>
      <c r="Q40" s="183">
        <v>-63</v>
      </c>
      <c r="R40" s="183">
        <v>-65</v>
      </c>
      <c r="S40" s="183">
        <v>-62</v>
      </c>
      <c r="T40" s="183">
        <v>-59</v>
      </c>
      <c r="U40" s="183">
        <v>-57</v>
      </c>
      <c r="V40" s="183">
        <v>-58</v>
      </c>
      <c r="W40" s="184">
        <v>-59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-69</v>
      </c>
      <c r="AD40" s="231">
        <v>-69</v>
      </c>
      <c r="AE40" s="231">
        <v>-69</v>
      </c>
      <c r="AF40" s="231">
        <v>-67</v>
      </c>
      <c r="AG40" s="231">
        <v>-64</v>
      </c>
      <c r="AH40" s="231">
        <v>-65</v>
      </c>
      <c r="AI40" s="232">
        <v>-66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-71</v>
      </c>
      <c r="AS40" s="199">
        <v>-71</v>
      </c>
      <c r="AT40" s="199">
        <v>-71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-76</v>
      </c>
      <c r="BE40" s="202">
        <f t="shared" si="6"/>
        <v>-76</v>
      </c>
      <c r="BF40" s="202">
        <f t="shared" si="6"/>
        <v>-76</v>
      </c>
      <c r="BG40" s="203">
        <f t="shared" si="6"/>
        <v>-76</v>
      </c>
    </row>
    <row r="41" spans="1:59" x14ac:dyDescent="0.25">
      <c r="A41" s="195" t="s">
        <v>251</v>
      </c>
      <c r="B41" s="196">
        <v>-63</v>
      </c>
      <c r="C41" s="183">
        <v>-59</v>
      </c>
      <c r="D41" s="183">
        <v>-59</v>
      </c>
      <c r="E41" s="183">
        <v>-57</v>
      </c>
      <c r="F41" s="183">
        <v>-59</v>
      </c>
      <c r="G41" s="183">
        <v>-57</v>
      </c>
      <c r="H41" s="183">
        <v>-57</v>
      </c>
      <c r="I41" s="183">
        <v>-55</v>
      </c>
      <c r="J41" s="183">
        <v>-55</v>
      </c>
      <c r="K41" s="184">
        <v>-54</v>
      </c>
      <c r="L41" s="217"/>
      <c r="M41" s="195" t="s">
        <v>251</v>
      </c>
      <c r="N41" s="196">
        <v>-67</v>
      </c>
      <c r="O41" s="183">
        <v>-65</v>
      </c>
      <c r="P41" s="183">
        <v>-64</v>
      </c>
      <c r="Q41" s="183">
        <v>-62</v>
      </c>
      <c r="R41" s="183">
        <v>-64</v>
      </c>
      <c r="S41" s="183">
        <v>-62</v>
      </c>
      <c r="T41" s="183">
        <v>-61</v>
      </c>
      <c r="U41" s="183">
        <v>-59</v>
      </c>
      <c r="V41" s="183">
        <v>-59</v>
      </c>
      <c r="W41" s="184">
        <v>-58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-69</v>
      </c>
      <c r="AD41" s="231">
        <v>-69</v>
      </c>
      <c r="AE41" s="231">
        <v>-69</v>
      </c>
      <c r="AF41" s="231">
        <v>-69</v>
      </c>
      <c r="AG41" s="231">
        <v>-66</v>
      </c>
      <c r="AH41" s="231">
        <v>-66</v>
      </c>
      <c r="AI41" s="232">
        <v>-65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-71</v>
      </c>
      <c r="AT41" s="199">
        <v>-71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-76</v>
      </c>
      <c r="BF41" s="202">
        <f t="shared" si="6"/>
        <v>-76</v>
      </c>
      <c r="BG41" s="203">
        <f t="shared" si="6"/>
        <v>-76</v>
      </c>
    </row>
    <row r="42" spans="1:59" x14ac:dyDescent="0.25">
      <c r="A42" s="195" t="s">
        <v>259</v>
      </c>
      <c r="B42" s="196">
        <v>-58</v>
      </c>
      <c r="C42" s="183">
        <v>-55</v>
      </c>
      <c r="D42" s="183">
        <v>-56</v>
      </c>
      <c r="E42" s="183">
        <v>-55</v>
      </c>
      <c r="F42" s="183">
        <v>-55</v>
      </c>
      <c r="G42" s="183">
        <v>-56</v>
      </c>
      <c r="H42" s="183">
        <v>-56</v>
      </c>
      <c r="I42" s="183">
        <v>-53</v>
      </c>
      <c r="J42" s="183">
        <v>-56</v>
      </c>
      <c r="K42" s="184">
        <v>-58</v>
      </c>
      <c r="L42" s="217"/>
      <c r="M42" s="195" t="s">
        <v>259</v>
      </c>
      <c r="N42" s="196">
        <v>-64</v>
      </c>
      <c r="O42" s="183">
        <v>-61</v>
      </c>
      <c r="P42" s="183">
        <v>-61</v>
      </c>
      <c r="Q42" s="183">
        <v>-60</v>
      </c>
      <c r="R42" s="183">
        <v>-60</v>
      </c>
      <c r="S42" s="183">
        <v>-61</v>
      </c>
      <c r="T42" s="183">
        <v>-60</v>
      </c>
      <c r="U42" s="183">
        <v>-56</v>
      </c>
      <c r="V42" s="183">
        <v>-59</v>
      </c>
      <c r="W42" s="184">
        <v>-61</v>
      </c>
      <c r="X42" s="217"/>
      <c r="Y42" s="197" t="s">
        <v>259</v>
      </c>
      <c r="Z42" s="230">
        <v>-69</v>
      </c>
      <c r="AA42" s="231">
        <v>-69</v>
      </c>
      <c r="AB42" s="231">
        <v>-69</v>
      </c>
      <c r="AC42" s="231">
        <v>-69</v>
      </c>
      <c r="AD42" s="231">
        <v>-69</v>
      </c>
      <c r="AE42" s="231">
        <v>-69</v>
      </c>
      <c r="AF42" s="231">
        <v>-67</v>
      </c>
      <c r="AG42" s="231">
        <v>-63</v>
      </c>
      <c r="AH42" s="231">
        <v>-66</v>
      </c>
      <c r="AI42" s="232">
        <v>-68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-71</v>
      </c>
      <c r="AS42" s="199">
        <v>-71</v>
      </c>
      <c r="AT42" s="199">
        <v>-71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-76</v>
      </c>
      <c r="BE42" s="202">
        <f t="shared" si="6"/>
        <v>-76</v>
      </c>
      <c r="BF42" s="202">
        <f t="shared" si="6"/>
        <v>-76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-62</v>
      </c>
      <c r="C43" s="205">
        <v>-61</v>
      </c>
      <c r="D43" s="205">
        <v>-58</v>
      </c>
      <c r="E43" s="205">
        <v>-60</v>
      </c>
      <c r="F43" s="205">
        <v>-58</v>
      </c>
      <c r="G43" s="205">
        <v>-54</v>
      </c>
      <c r="H43" s="205">
        <v>-54</v>
      </c>
      <c r="I43" s="205">
        <v>-57</v>
      </c>
      <c r="J43" s="205">
        <v>-54</v>
      </c>
      <c r="K43" s="206">
        <v>-55</v>
      </c>
      <c r="L43" s="217"/>
      <c r="M43" s="204" t="s">
        <v>266</v>
      </c>
      <c r="N43" s="207">
        <v>-67</v>
      </c>
      <c r="O43" s="205">
        <v>-67</v>
      </c>
      <c r="P43" s="205">
        <v>-63</v>
      </c>
      <c r="Q43" s="205">
        <v>-65</v>
      </c>
      <c r="R43" s="205">
        <v>-63</v>
      </c>
      <c r="S43" s="205">
        <v>-59</v>
      </c>
      <c r="T43" s="205">
        <v>-58</v>
      </c>
      <c r="U43" s="205">
        <v>-60</v>
      </c>
      <c r="V43" s="205">
        <v>-57</v>
      </c>
      <c r="W43" s="206">
        <v>-58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-69</v>
      </c>
      <c r="AD43" s="234">
        <v>-69</v>
      </c>
      <c r="AE43" s="234">
        <v>-67</v>
      </c>
      <c r="AF43" s="234">
        <v>-65</v>
      </c>
      <c r="AG43" s="234">
        <v>-67</v>
      </c>
      <c r="AH43" s="234">
        <v>-64</v>
      </c>
      <c r="AI43" s="235">
        <v>-65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-71</v>
      </c>
      <c r="AS43" s="210">
        <v>-71</v>
      </c>
      <c r="AT43" s="210">
        <v>-71</v>
      </c>
      <c r="AU43" s="211">
        <v>-71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-76</v>
      </c>
      <c r="BE43" s="213">
        <f t="shared" si="6"/>
        <v>-76</v>
      </c>
      <c r="BF43" s="213">
        <f t="shared" si="6"/>
        <v>-76</v>
      </c>
      <c r="BG43" s="214">
        <f t="shared" si="6"/>
        <v>-76</v>
      </c>
    </row>
  </sheetData>
  <sheetProtection algorithmName="SHA-512" hashValue="ESsbuBwisjS2kFHdeVI2o2bWhUDKwT1wzRgIgz4/f7i4fq4nK6JhkbyykJpaAjA8S8dlin9x7Hmiza+TzkWDwA==" saltValue="TIgk4ga61U9xR8iroDTAF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1"/>
  <dimension ref="A1:BG43"/>
  <sheetViews>
    <sheetView workbookViewId="0">
      <selection activeCell="L1" sqref="L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803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-20</v>
      </c>
      <c r="C4" s="183">
        <v>-18</v>
      </c>
      <c r="D4" s="183">
        <v>-18</v>
      </c>
      <c r="E4" s="183">
        <v>-26</v>
      </c>
      <c r="F4" s="183">
        <v>-25</v>
      </c>
      <c r="G4" s="183">
        <v>-19</v>
      </c>
      <c r="H4" s="183">
        <v>-16</v>
      </c>
      <c r="I4" s="183">
        <v>-18</v>
      </c>
      <c r="J4" s="183">
        <v>-21</v>
      </c>
      <c r="K4" s="184">
        <v>-20</v>
      </c>
      <c r="L4" s="217"/>
      <c r="M4" s="182" t="s">
        <v>187</v>
      </c>
      <c r="N4" s="185">
        <v>-29</v>
      </c>
      <c r="O4" s="186">
        <v>-27</v>
      </c>
      <c r="P4" s="186">
        <v>-26</v>
      </c>
      <c r="Q4" s="186">
        <v>-33</v>
      </c>
      <c r="R4" s="186">
        <v>-32</v>
      </c>
      <c r="S4" s="186">
        <v>-25</v>
      </c>
      <c r="T4" s="186">
        <v>-21</v>
      </c>
      <c r="U4" s="186">
        <v>-23</v>
      </c>
      <c r="V4" s="186">
        <v>-26</v>
      </c>
      <c r="W4" s="187">
        <v>-25</v>
      </c>
      <c r="X4" s="217"/>
      <c r="Y4" s="188" t="s">
        <v>187</v>
      </c>
      <c r="Z4" s="189">
        <v>-40</v>
      </c>
      <c r="AA4" s="190">
        <v>-38</v>
      </c>
      <c r="AB4" s="190">
        <v>-37</v>
      </c>
      <c r="AC4" s="190">
        <v>-45</v>
      </c>
      <c r="AD4" s="190">
        <v>-43</v>
      </c>
      <c r="AE4" s="190">
        <v>-37</v>
      </c>
      <c r="AF4" s="190">
        <v>-33</v>
      </c>
      <c r="AG4" s="190">
        <v>-34</v>
      </c>
      <c r="AH4" s="190">
        <v>-37</v>
      </c>
      <c r="AI4" s="191">
        <v>-36</v>
      </c>
      <c r="AJ4" s="217"/>
      <c r="AK4" s="188" t="s">
        <v>187</v>
      </c>
      <c r="AL4" s="189">
        <v>-45</v>
      </c>
      <c r="AM4" s="190">
        <v>-43</v>
      </c>
      <c r="AN4" s="190">
        <v>-43</v>
      </c>
      <c r="AO4" s="190">
        <v>-50</v>
      </c>
      <c r="AP4" s="190">
        <v>-48</v>
      </c>
      <c r="AQ4" s="190">
        <v>-41</v>
      </c>
      <c r="AR4" s="190">
        <v>-37</v>
      </c>
      <c r="AS4" s="190">
        <v>-38</v>
      </c>
      <c r="AT4" s="190">
        <v>-41</v>
      </c>
      <c r="AU4" s="191">
        <v>-40</v>
      </c>
      <c r="AW4" s="188" t="s">
        <v>187</v>
      </c>
      <c r="AX4" s="192">
        <f>AL4-5</f>
        <v>-50</v>
      </c>
      <c r="AY4" s="193">
        <f t="shared" ref="AY4:BG10" si="0">AM4-5</f>
        <v>-48</v>
      </c>
      <c r="AZ4" s="193">
        <f t="shared" si="0"/>
        <v>-48</v>
      </c>
      <c r="BA4" s="193">
        <f t="shared" si="0"/>
        <v>-55</v>
      </c>
      <c r="BB4" s="193">
        <f t="shared" si="0"/>
        <v>-53</v>
      </c>
      <c r="BC4" s="193">
        <f t="shared" si="0"/>
        <v>-46</v>
      </c>
      <c r="BD4" s="193">
        <f t="shared" si="0"/>
        <v>-42</v>
      </c>
      <c r="BE4" s="193">
        <f t="shared" si="0"/>
        <v>-43</v>
      </c>
      <c r="BF4" s="193">
        <f t="shared" si="0"/>
        <v>-46</v>
      </c>
      <c r="BG4" s="194">
        <f t="shared" si="0"/>
        <v>-45</v>
      </c>
    </row>
    <row r="5" spans="1:59" ht="14.45" x14ac:dyDescent="0.3">
      <c r="A5" s="195" t="s">
        <v>214</v>
      </c>
      <c r="B5" s="183">
        <v>-22</v>
      </c>
      <c r="C5" s="183">
        <v>-19</v>
      </c>
      <c r="D5" s="183">
        <v>-20</v>
      </c>
      <c r="E5" s="183">
        <v>-22</v>
      </c>
      <c r="F5" s="183">
        <v>-23</v>
      </c>
      <c r="G5" s="183">
        <v>-20</v>
      </c>
      <c r="H5" s="183">
        <v>-17</v>
      </c>
      <c r="I5" s="183">
        <v>-18</v>
      </c>
      <c r="J5" s="183">
        <v>-23</v>
      </c>
      <c r="K5" s="184">
        <v>-24</v>
      </c>
      <c r="L5" s="217"/>
      <c r="M5" s="195" t="s">
        <v>214</v>
      </c>
      <c r="N5" s="196">
        <v>-31</v>
      </c>
      <c r="O5" s="183">
        <v>-28</v>
      </c>
      <c r="P5" s="183">
        <v>-28</v>
      </c>
      <c r="Q5" s="183">
        <v>-29</v>
      </c>
      <c r="R5" s="183">
        <v>-30</v>
      </c>
      <c r="S5" s="183">
        <v>-26</v>
      </c>
      <c r="T5" s="183">
        <v>-22</v>
      </c>
      <c r="U5" s="183">
        <v>-23</v>
      </c>
      <c r="V5" s="183">
        <v>-28</v>
      </c>
      <c r="W5" s="184">
        <v>-29</v>
      </c>
      <c r="X5" s="217"/>
      <c r="Y5" s="197" t="s">
        <v>214</v>
      </c>
      <c r="Z5" s="198">
        <v>-42</v>
      </c>
      <c r="AA5" s="199">
        <v>-39</v>
      </c>
      <c r="AB5" s="199">
        <v>-39</v>
      </c>
      <c r="AC5" s="199">
        <v>-41</v>
      </c>
      <c r="AD5" s="199">
        <v>-41</v>
      </c>
      <c r="AE5" s="199">
        <v>-38</v>
      </c>
      <c r="AF5" s="199">
        <v>-34</v>
      </c>
      <c r="AG5" s="199">
        <v>-34</v>
      </c>
      <c r="AH5" s="199">
        <v>-39</v>
      </c>
      <c r="AI5" s="200">
        <v>-40</v>
      </c>
      <c r="AJ5" s="217"/>
      <c r="AK5" s="197" t="s">
        <v>214</v>
      </c>
      <c r="AL5" s="198">
        <v>-47</v>
      </c>
      <c r="AM5" s="199">
        <v>-44</v>
      </c>
      <c r="AN5" s="199">
        <v>-45</v>
      </c>
      <c r="AO5" s="199">
        <v>-46</v>
      </c>
      <c r="AP5" s="199">
        <v>-46</v>
      </c>
      <c r="AQ5" s="199">
        <v>-42</v>
      </c>
      <c r="AR5" s="199">
        <v>-38</v>
      </c>
      <c r="AS5" s="199">
        <v>-38</v>
      </c>
      <c r="AT5" s="199">
        <v>-43</v>
      </c>
      <c r="AU5" s="200">
        <v>-44</v>
      </c>
      <c r="AW5" s="197" t="s">
        <v>214</v>
      </c>
      <c r="AX5" s="201">
        <f t="shared" ref="AX5:AX10" si="1">AL5-5</f>
        <v>-52</v>
      </c>
      <c r="AY5" s="202">
        <f t="shared" si="0"/>
        <v>-49</v>
      </c>
      <c r="AZ5" s="202">
        <f t="shared" si="0"/>
        <v>-50</v>
      </c>
      <c r="BA5" s="202">
        <f t="shared" si="0"/>
        <v>-51</v>
      </c>
      <c r="BB5" s="202">
        <f t="shared" si="0"/>
        <v>-51</v>
      </c>
      <c r="BC5" s="202">
        <f t="shared" si="0"/>
        <v>-47</v>
      </c>
      <c r="BD5" s="202">
        <f t="shared" si="0"/>
        <v>-43</v>
      </c>
      <c r="BE5" s="202">
        <f t="shared" si="0"/>
        <v>-43</v>
      </c>
      <c r="BF5" s="202">
        <f t="shared" si="0"/>
        <v>-48</v>
      </c>
      <c r="BG5" s="203">
        <f t="shared" si="0"/>
        <v>-49</v>
      </c>
    </row>
    <row r="6" spans="1:59" ht="14.45" x14ac:dyDescent="0.3">
      <c r="A6" s="195" t="s">
        <v>234</v>
      </c>
      <c r="B6" s="183">
        <v>-24</v>
      </c>
      <c r="C6" s="183">
        <v>-23</v>
      </c>
      <c r="D6" s="183">
        <v>-19</v>
      </c>
      <c r="E6" s="183">
        <v>-22</v>
      </c>
      <c r="F6" s="183">
        <v>-21</v>
      </c>
      <c r="G6" s="183">
        <v>-19</v>
      </c>
      <c r="H6" s="183">
        <v>-20</v>
      </c>
      <c r="I6" s="183">
        <v>-17</v>
      </c>
      <c r="J6" s="183">
        <v>-23</v>
      </c>
      <c r="K6" s="184">
        <v>-23</v>
      </c>
      <c r="L6" s="217"/>
      <c r="M6" s="195" t="s">
        <v>234</v>
      </c>
      <c r="N6" s="196">
        <v>-33</v>
      </c>
      <c r="O6" s="183">
        <v>-32</v>
      </c>
      <c r="P6" s="183">
        <v>-27</v>
      </c>
      <c r="Q6" s="183">
        <v>-29</v>
      </c>
      <c r="R6" s="183">
        <v>-28</v>
      </c>
      <c r="S6" s="183">
        <v>-25</v>
      </c>
      <c r="T6" s="183">
        <v>-25</v>
      </c>
      <c r="U6" s="183">
        <v>-22</v>
      </c>
      <c r="V6" s="183">
        <v>-28</v>
      </c>
      <c r="W6" s="184">
        <v>-28</v>
      </c>
      <c r="X6" s="217"/>
      <c r="Y6" s="197" t="s">
        <v>234</v>
      </c>
      <c r="Z6" s="198">
        <v>-44</v>
      </c>
      <c r="AA6" s="199">
        <v>-43</v>
      </c>
      <c r="AB6" s="199">
        <v>-38</v>
      </c>
      <c r="AC6" s="199">
        <v>-41</v>
      </c>
      <c r="AD6" s="199">
        <v>-39</v>
      </c>
      <c r="AE6" s="199">
        <v>-37</v>
      </c>
      <c r="AF6" s="199">
        <v>-37</v>
      </c>
      <c r="AG6" s="199">
        <v>-33</v>
      </c>
      <c r="AH6" s="199">
        <v>-39</v>
      </c>
      <c r="AI6" s="200">
        <v>-39</v>
      </c>
      <c r="AJ6" s="217"/>
      <c r="AK6" s="197" t="s">
        <v>234</v>
      </c>
      <c r="AL6" s="198">
        <v>-49</v>
      </c>
      <c r="AM6" s="199">
        <v>-48</v>
      </c>
      <c r="AN6" s="199">
        <v>-44</v>
      </c>
      <c r="AO6" s="199">
        <v>-46</v>
      </c>
      <c r="AP6" s="199">
        <v>-44</v>
      </c>
      <c r="AQ6" s="199">
        <v>-41</v>
      </c>
      <c r="AR6" s="199">
        <v>-41</v>
      </c>
      <c r="AS6" s="199">
        <v>-37</v>
      </c>
      <c r="AT6" s="199">
        <v>-43</v>
      </c>
      <c r="AU6" s="200">
        <v>-43</v>
      </c>
      <c r="AW6" s="197" t="s">
        <v>234</v>
      </c>
      <c r="AX6" s="201">
        <f t="shared" si="1"/>
        <v>-54</v>
      </c>
      <c r="AY6" s="202">
        <f t="shared" si="0"/>
        <v>-53</v>
      </c>
      <c r="AZ6" s="202">
        <f t="shared" si="0"/>
        <v>-49</v>
      </c>
      <c r="BA6" s="202">
        <f t="shared" si="0"/>
        <v>-51</v>
      </c>
      <c r="BB6" s="202">
        <f t="shared" si="0"/>
        <v>-49</v>
      </c>
      <c r="BC6" s="202">
        <f t="shared" si="0"/>
        <v>-46</v>
      </c>
      <c r="BD6" s="202">
        <f t="shared" si="0"/>
        <v>-46</v>
      </c>
      <c r="BE6" s="202">
        <f t="shared" si="0"/>
        <v>-42</v>
      </c>
      <c r="BF6" s="202">
        <f t="shared" si="0"/>
        <v>-48</v>
      </c>
      <c r="BG6" s="203">
        <f t="shared" si="0"/>
        <v>-48</v>
      </c>
    </row>
    <row r="7" spans="1:59" ht="14.45" x14ac:dyDescent="0.3">
      <c r="A7" s="195" t="s">
        <v>243</v>
      </c>
      <c r="B7" s="183">
        <v>-24</v>
      </c>
      <c r="C7" s="183">
        <v>-20</v>
      </c>
      <c r="D7" s="183">
        <v>-18</v>
      </c>
      <c r="E7" s="183">
        <v>-19</v>
      </c>
      <c r="F7" s="183">
        <v>-19</v>
      </c>
      <c r="G7" s="183">
        <v>-19</v>
      </c>
      <c r="H7" s="183">
        <v>-18</v>
      </c>
      <c r="I7" s="183">
        <v>-20</v>
      </c>
      <c r="J7" s="183">
        <v>-21</v>
      </c>
      <c r="K7" s="184">
        <v>-22</v>
      </c>
      <c r="L7" s="217"/>
      <c r="M7" s="195" t="s">
        <v>243</v>
      </c>
      <c r="N7" s="196">
        <v>-32</v>
      </c>
      <c r="O7" s="183">
        <v>-27</v>
      </c>
      <c r="P7" s="183">
        <v>-25</v>
      </c>
      <c r="Q7" s="183">
        <v>-25</v>
      </c>
      <c r="R7" s="183">
        <v>-25</v>
      </c>
      <c r="S7" s="183">
        <v>-24</v>
      </c>
      <c r="T7" s="183">
        <v>-23</v>
      </c>
      <c r="U7" s="183">
        <v>-25</v>
      </c>
      <c r="V7" s="183">
        <v>-26</v>
      </c>
      <c r="W7" s="184">
        <v>-27</v>
      </c>
      <c r="X7" s="217"/>
      <c r="Y7" s="197" t="s">
        <v>243</v>
      </c>
      <c r="Z7" s="198">
        <v>-44</v>
      </c>
      <c r="AA7" s="199">
        <v>-40</v>
      </c>
      <c r="AB7" s="199">
        <v>-37</v>
      </c>
      <c r="AC7" s="199">
        <v>-38</v>
      </c>
      <c r="AD7" s="199">
        <v>-37</v>
      </c>
      <c r="AE7" s="199">
        <v>-37</v>
      </c>
      <c r="AF7" s="199">
        <v>-35</v>
      </c>
      <c r="AG7" s="199">
        <v>-36</v>
      </c>
      <c r="AH7" s="199">
        <v>-37</v>
      </c>
      <c r="AI7" s="200">
        <v>-38</v>
      </c>
      <c r="AJ7" s="217"/>
      <c r="AK7" s="197" t="s">
        <v>243</v>
      </c>
      <c r="AL7" s="198">
        <v>-49</v>
      </c>
      <c r="AM7" s="199">
        <v>-45</v>
      </c>
      <c r="AN7" s="199">
        <v>-42</v>
      </c>
      <c r="AO7" s="199">
        <v>-42</v>
      </c>
      <c r="AP7" s="199">
        <v>-41</v>
      </c>
      <c r="AQ7" s="199">
        <v>-40</v>
      </c>
      <c r="AR7" s="199">
        <v>-38</v>
      </c>
      <c r="AS7" s="199">
        <v>-39</v>
      </c>
      <c r="AT7" s="199">
        <v>-40</v>
      </c>
      <c r="AU7" s="200">
        <v>-41</v>
      </c>
      <c r="AW7" s="197" t="s">
        <v>243</v>
      </c>
      <c r="AX7" s="201">
        <f t="shared" si="1"/>
        <v>-54</v>
      </c>
      <c r="AY7" s="202">
        <f t="shared" si="0"/>
        <v>-50</v>
      </c>
      <c r="AZ7" s="202">
        <f t="shared" si="0"/>
        <v>-47</v>
      </c>
      <c r="BA7" s="202">
        <f t="shared" si="0"/>
        <v>-47</v>
      </c>
      <c r="BB7" s="202">
        <f t="shared" si="0"/>
        <v>-46</v>
      </c>
      <c r="BC7" s="202">
        <f t="shared" si="0"/>
        <v>-45</v>
      </c>
      <c r="BD7" s="202">
        <f t="shared" si="0"/>
        <v>-43</v>
      </c>
      <c r="BE7" s="202">
        <f t="shared" si="0"/>
        <v>-44</v>
      </c>
      <c r="BF7" s="202">
        <f t="shared" si="0"/>
        <v>-45</v>
      </c>
      <c r="BG7" s="203">
        <f t="shared" si="0"/>
        <v>-46</v>
      </c>
    </row>
    <row r="8" spans="1:59" ht="14.45" x14ac:dyDescent="0.3">
      <c r="A8" s="195" t="s">
        <v>251</v>
      </c>
      <c r="B8" s="183">
        <v>-16</v>
      </c>
      <c r="C8" s="183">
        <v>-15</v>
      </c>
      <c r="D8" s="183">
        <v>-19</v>
      </c>
      <c r="E8" s="183">
        <v>-18</v>
      </c>
      <c r="F8" s="183">
        <v>-22</v>
      </c>
      <c r="G8" s="183">
        <v>-21</v>
      </c>
      <c r="H8" s="183">
        <v>-24</v>
      </c>
      <c r="I8" s="183">
        <v>-20</v>
      </c>
      <c r="J8" s="183">
        <v>-20</v>
      </c>
      <c r="K8" s="184">
        <v>-21</v>
      </c>
      <c r="L8" s="217"/>
      <c r="M8" s="195" t="s">
        <v>251</v>
      </c>
      <c r="N8" s="196">
        <v>-24</v>
      </c>
      <c r="O8" s="183">
        <v>-22</v>
      </c>
      <c r="P8" s="183">
        <v>-26</v>
      </c>
      <c r="Q8" s="183">
        <v>-24</v>
      </c>
      <c r="R8" s="183">
        <v>-28</v>
      </c>
      <c r="S8" s="183">
        <v>-26</v>
      </c>
      <c r="T8" s="183">
        <v>-29</v>
      </c>
      <c r="U8" s="183">
        <v>-25</v>
      </c>
      <c r="V8" s="183">
        <v>-25</v>
      </c>
      <c r="W8" s="184">
        <v>-26</v>
      </c>
      <c r="X8" s="217"/>
      <c r="Y8" s="197" t="s">
        <v>251</v>
      </c>
      <c r="Z8" s="198">
        <v>-36</v>
      </c>
      <c r="AA8" s="199">
        <v>-35</v>
      </c>
      <c r="AB8" s="199">
        <v>-38</v>
      </c>
      <c r="AC8" s="199">
        <v>-37</v>
      </c>
      <c r="AD8" s="199">
        <v>-40</v>
      </c>
      <c r="AE8" s="199">
        <v>-39</v>
      </c>
      <c r="AF8" s="199">
        <v>-41</v>
      </c>
      <c r="AG8" s="199">
        <v>-36</v>
      </c>
      <c r="AH8" s="199">
        <v>-36</v>
      </c>
      <c r="AI8" s="200">
        <v>-37</v>
      </c>
      <c r="AJ8" s="217"/>
      <c r="AK8" s="197" t="s">
        <v>251</v>
      </c>
      <c r="AL8" s="198">
        <v>-41</v>
      </c>
      <c r="AM8" s="199">
        <v>-40</v>
      </c>
      <c r="AN8" s="199">
        <v>-43</v>
      </c>
      <c r="AO8" s="199">
        <v>-41</v>
      </c>
      <c r="AP8" s="199">
        <v>-44</v>
      </c>
      <c r="AQ8" s="199">
        <v>-42</v>
      </c>
      <c r="AR8" s="199">
        <v>-44</v>
      </c>
      <c r="AS8" s="199">
        <v>-39</v>
      </c>
      <c r="AT8" s="199">
        <v>-39</v>
      </c>
      <c r="AU8" s="200">
        <v>-40</v>
      </c>
      <c r="AW8" s="197" t="s">
        <v>251</v>
      </c>
      <c r="AX8" s="201">
        <f t="shared" si="1"/>
        <v>-46</v>
      </c>
      <c r="AY8" s="202">
        <f t="shared" si="0"/>
        <v>-45</v>
      </c>
      <c r="AZ8" s="202">
        <f t="shared" si="0"/>
        <v>-48</v>
      </c>
      <c r="BA8" s="202">
        <f t="shared" si="0"/>
        <v>-46</v>
      </c>
      <c r="BB8" s="202">
        <f t="shared" si="0"/>
        <v>-49</v>
      </c>
      <c r="BC8" s="202">
        <f t="shared" si="0"/>
        <v>-47</v>
      </c>
      <c r="BD8" s="202">
        <f t="shared" si="0"/>
        <v>-49</v>
      </c>
      <c r="BE8" s="202">
        <f t="shared" si="0"/>
        <v>-44</v>
      </c>
      <c r="BF8" s="202">
        <f t="shared" si="0"/>
        <v>-44</v>
      </c>
      <c r="BG8" s="203">
        <f t="shared" si="0"/>
        <v>-45</v>
      </c>
    </row>
    <row r="9" spans="1:59" ht="14.45" x14ac:dyDescent="0.3">
      <c r="A9" s="195" t="s">
        <v>259</v>
      </c>
      <c r="B9" s="183">
        <v>-18</v>
      </c>
      <c r="C9" s="183">
        <v>-16</v>
      </c>
      <c r="D9" s="183">
        <v>-18</v>
      </c>
      <c r="E9" s="183">
        <v>-18</v>
      </c>
      <c r="F9" s="183">
        <v>-20</v>
      </c>
      <c r="G9" s="183">
        <v>-22</v>
      </c>
      <c r="H9" s="183">
        <v>-23</v>
      </c>
      <c r="I9" s="183">
        <v>-20</v>
      </c>
      <c r="J9" s="183">
        <v>-20</v>
      </c>
      <c r="K9" s="184">
        <v>-24</v>
      </c>
      <c r="L9" s="217"/>
      <c r="M9" s="195" t="s">
        <v>259</v>
      </c>
      <c r="N9" s="196">
        <v>-25</v>
      </c>
      <c r="O9" s="183">
        <v>-23</v>
      </c>
      <c r="P9" s="183">
        <v>-25</v>
      </c>
      <c r="Q9" s="183">
        <v>-24</v>
      </c>
      <c r="R9" s="183">
        <v>-25</v>
      </c>
      <c r="S9" s="183">
        <v>-27</v>
      </c>
      <c r="T9" s="183">
        <v>-28</v>
      </c>
      <c r="U9" s="183">
        <v>-25</v>
      </c>
      <c r="V9" s="183">
        <v>-25</v>
      </c>
      <c r="W9" s="184">
        <v>-29</v>
      </c>
      <c r="X9" s="217"/>
      <c r="Y9" s="197" t="s">
        <v>259</v>
      </c>
      <c r="Z9" s="198">
        <v>-38</v>
      </c>
      <c r="AA9" s="199">
        <v>-36</v>
      </c>
      <c r="AB9" s="199">
        <v>-37</v>
      </c>
      <c r="AC9" s="199">
        <v>-37</v>
      </c>
      <c r="AD9" s="199">
        <v>-38</v>
      </c>
      <c r="AE9" s="199">
        <v>-40</v>
      </c>
      <c r="AF9" s="199">
        <v>-40</v>
      </c>
      <c r="AG9" s="199">
        <v>-36</v>
      </c>
      <c r="AH9" s="199">
        <v>-36</v>
      </c>
      <c r="AI9" s="200">
        <v>-40</v>
      </c>
      <c r="AJ9" s="217"/>
      <c r="AK9" s="197" t="s">
        <v>259</v>
      </c>
      <c r="AL9" s="198">
        <v>-43</v>
      </c>
      <c r="AM9" s="199">
        <v>-41</v>
      </c>
      <c r="AN9" s="199">
        <v>-42</v>
      </c>
      <c r="AO9" s="199">
        <v>-41</v>
      </c>
      <c r="AP9" s="199">
        <v>-42</v>
      </c>
      <c r="AQ9" s="199">
        <v>-42</v>
      </c>
      <c r="AR9" s="199">
        <v>-42</v>
      </c>
      <c r="AS9" s="199">
        <v>-38</v>
      </c>
      <c r="AT9" s="199">
        <v>-38</v>
      </c>
      <c r="AU9" s="200">
        <v>-42</v>
      </c>
      <c r="AW9" s="197" t="s">
        <v>259</v>
      </c>
      <c r="AX9" s="201">
        <f t="shared" si="1"/>
        <v>-48</v>
      </c>
      <c r="AY9" s="202">
        <f t="shared" si="0"/>
        <v>-46</v>
      </c>
      <c r="AZ9" s="202">
        <f t="shared" si="0"/>
        <v>-47</v>
      </c>
      <c r="BA9" s="202">
        <f t="shared" si="0"/>
        <v>-46</v>
      </c>
      <c r="BB9" s="202">
        <f t="shared" si="0"/>
        <v>-47</v>
      </c>
      <c r="BC9" s="202">
        <f t="shared" si="0"/>
        <v>-47</v>
      </c>
      <c r="BD9" s="202">
        <f t="shared" si="0"/>
        <v>-47</v>
      </c>
      <c r="BE9" s="202">
        <f t="shared" si="0"/>
        <v>-43</v>
      </c>
      <c r="BF9" s="202">
        <f t="shared" si="0"/>
        <v>-43</v>
      </c>
      <c r="BG9" s="203">
        <f t="shared" si="0"/>
        <v>-47</v>
      </c>
    </row>
    <row r="10" spans="1:59" thickBot="1" x14ac:dyDescent="0.35">
      <c r="A10" s="204" t="s">
        <v>266</v>
      </c>
      <c r="B10" s="205">
        <v>-24</v>
      </c>
      <c r="C10" s="205">
        <v>-20</v>
      </c>
      <c r="D10" s="205">
        <v>-20</v>
      </c>
      <c r="E10" s="205">
        <v>-18</v>
      </c>
      <c r="F10" s="205">
        <v>-21</v>
      </c>
      <c r="G10" s="205">
        <v>-20</v>
      </c>
      <c r="H10" s="205">
        <v>-20</v>
      </c>
      <c r="I10" s="205">
        <v>-20</v>
      </c>
      <c r="J10" s="205">
        <v>-21</v>
      </c>
      <c r="K10" s="206">
        <v>-24</v>
      </c>
      <c r="L10" s="217"/>
      <c r="M10" s="204" t="s">
        <v>266</v>
      </c>
      <c r="N10" s="207">
        <v>-31</v>
      </c>
      <c r="O10" s="205">
        <v>-27</v>
      </c>
      <c r="P10" s="205">
        <v>-27</v>
      </c>
      <c r="Q10" s="205">
        <v>-24</v>
      </c>
      <c r="R10" s="205">
        <v>-26</v>
      </c>
      <c r="S10" s="205">
        <v>-25</v>
      </c>
      <c r="T10" s="205">
        <v>-25</v>
      </c>
      <c r="U10" s="205">
        <v>-25</v>
      </c>
      <c r="V10" s="205">
        <v>-26</v>
      </c>
      <c r="W10" s="206">
        <v>-29</v>
      </c>
      <c r="X10" s="217"/>
      <c r="Y10" s="208" t="s">
        <v>266</v>
      </c>
      <c r="Z10" s="209">
        <v>-44</v>
      </c>
      <c r="AA10" s="210">
        <v>-40</v>
      </c>
      <c r="AB10" s="210">
        <v>-39</v>
      </c>
      <c r="AC10" s="210">
        <v>-37</v>
      </c>
      <c r="AD10" s="210">
        <v>-39</v>
      </c>
      <c r="AE10" s="210">
        <v>-38</v>
      </c>
      <c r="AF10" s="210">
        <v>-37</v>
      </c>
      <c r="AG10" s="210">
        <v>-36</v>
      </c>
      <c r="AH10" s="210">
        <v>-37</v>
      </c>
      <c r="AI10" s="211">
        <v>-40</v>
      </c>
      <c r="AJ10" s="217"/>
      <c r="AK10" s="208" t="s">
        <v>266</v>
      </c>
      <c r="AL10" s="209">
        <v>-49</v>
      </c>
      <c r="AM10" s="210">
        <v>-45</v>
      </c>
      <c r="AN10" s="210">
        <v>-44</v>
      </c>
      <c r="AO10" s="210">
        <v>-41</v>
      </c>
      <c r="AP10" s="210">
        <v>-43</v>
      </c>
      <c r="AQ10" s="210">
        <v>-40</v>
      </c>
      <c r="AR10" s="210">
        <v>-39</v>
      </c>
      <c r="AS10" s="210">
        <v>-38</v>
      </c>
      <c r="AT10" s="210">
        <v>-39</v>
      </c>
      <c r="AU10" s="211">
        <v>-42</v>
      </c>
      <c r="AW10" s="208" t="s">
        <v>266</v>
      </c>
      <c r="AX10" s="212">
        <f t="shared" si="1"/>
        <v>-54</v>
      </c>
      <c r="AY10" s="213">
        <f t="shared" si="0"/>
        <v>-50</v>
      </c>
      <c r="AZ10" s="213">
        <f t="shared" si="0"/>
        <v>-49</v>
      </c>
      <c r="BA10" s="213">
        <f t="shared" si="0"/>
        <v>-46</v>
      </c>
      <c r="BB10" s="213">
        <f t="shared" si="0"/>
        <v>-48</v>
      </c>
      <c r="BC10" s="213">
        <f t="shared" si="0"/>
        <v>-45</v>
      </c>
      <c r="BD10" s="213">
        <f t="shared" si="0"/>
        <v>-44</v>
      </c>
      <c r="BE10" s="213">
        <f t="shared" si="0"/>
        <v>-43</v>
      </c>
      <c r="BF10" s="213">
        <f t="shared" si="0"/>
        <v>-44</v>
      </c>
      <c r="BG10" s="214">
        <f t="shared" si="0"/>
        <v>-47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-27</v>
      </c>
      <c r="C15" s="186">
        <v>-25</v>
      </c>
      <c r="D15" s="186">
        <v>-25</v>
      </c>
      <c r="E15" s="186">
        <v>-32</v>
      </c>
      <c r="F15" s="186">
        <v>-31</v>
      </c>
      <c r="G15" s="186">
        <v>-25</v>
      </c>
      <c r="H15" s="186">
        <v>-21</v>
      </c>
      <c r="I15" s="186">
        <v>-23</v>
      </c>
      <c r="J15" s="186">
        <v>-26</v>
      </c>
      <c r="K15" s="187">
        <v>-25</v>
      </c>
      <c r="L15" s="217"/>
      <c r="M15" s="182" t="s">
        <v>187</v>
      </c>
      <c r="N15" s="185">
        <v>-36</v>
      </c>
      <c r="O15" s="186">
        <v>-34</v>
      </c>
      <c r="P15" s="186">
        <v>-33</v>
      </c>
      <c r="Q15" s="186">
        <v>-39</v>
      </c>
      <c r="R15" s="186">
        <v>-38</v>
      </c>
      <c r="S15" s="186">
        <v>-31</v>
      </c>
      <c r="T15" s="186">
        <v>-26</v>
      </c>
      <c r="U15" s="186">
        <v>-28</v>
      </c>
      <c r="V15" s="186">
        <v>-31</v>
      </c>
      <c r="W15" s="187">
        <v>-30</v>
      </c>
      <c r="X15" s="217"/>
      <c r="Y15" s="182" t="s">
        <v>187</v>
      </c>
      <c r="Z15" s="218">
        <v>-47</v>
      </c>
      <c r="AA15" s="219">
        <v>-45</v>
      </c>
      <c r="AB15" s="219">
        <v>-44</v>
      </c>
      <c r="AC15" s="219">
        <v>-51</v>
      </c>
      <c r="AD15" s="219">
        <v>-49</v>
      </c>
      <c r="AE15" s="219">
        <v>-43</v>
      </c>
      <c r="AF15" s="219">
        <v>-38</v>
      </c>
      <c r="AG15" s="219">
        <v>-39</v>
      </c>
      <c r="AH15" s="219">
        <v>-42</v>
      </c>
      <c r="AI15" s="220">
        <v>-41</v>
      </c>
      <c r="AJ15" s="217"/>
      <c r="AK15" s="188" t="s">
        <v>187</v>
      </c>
      <c r="AL15" s="189">
        <v>-52</v>
      </c>
      <c r="AM15" s="190">
        <v>-50</v>
      </c>
      <c r="AN15" s="190">
        <v>-50</v>
      </c>
      <c r="AO15" s="190">
        <v>-56</v>
      </c>
      <c r="AP15" s="190">
        <v>-54</v>
      </c>
      <c r="AQ15" s="190">
        <v>-47</v>
      </c>
      <c r="AR15" s="190">
        <v>-42</v>
      </c>
      <c r="AS15" s="190">
        <v>-43</v>
      </c>
      <c r="AT15" s="190">
        <v>-46</v>
      </c>
      <c r="AU15" s="191">
        <v>-45</v>
      </c>
      <c r="AW15" s="188" t="s">
        <v>187</v>
      </c>
      <c r="AX15" s="192">
        <f>AL15-5</f>
        <v>-57</v>
      </c>
      <c r="AY15" s="193">
        <f t="shared" ref="AY15:BG21" si="2">AM15-5</f>
        <v>-55</v>
      </c>
      <c r="AZ15" s="193">
        <f t="shared" si="2"/>
        <v>-55</v>
      </c>
      <c r="BA15" s="193">
        <f t="shared" si="2"/>
        <v>-61</v>
      </c>
      <c r="BB15" s="193">
        <f t="shared" si="2"/>
        <v>-59</v>
      </c>
      <c r="BC15" s="193">
        <f t="shared" si="2"/>
        <v>-52</v>
      </c>
      <c r="BD15" s="193">
        <f t="shared" si="2"/>
        <v>-47</v>
      </c>
      <c r="BE15" s="193">
        <f t="shared" si="2"/>
        <v>-48</v>
      </c>
      <c r="BF15" s="193">
        <f t="shared" si="2"/>
        <v>-51</v>
      </c>
      <c r="BG15" s="194">
        <f t="shared" si="2"/>
        <v>-50</v>
      </c>
    </row>
    <row r="16" spans="1:59" ht="14.45" x14ac:dyDescent="0.3">
      <c r="A16" s="195" t="s">
        <v>214</v>
      </c>
      <c r="B16" s="196">
        <v>-29</v>
      </c>
      <c r="C16" s="183">
        <v>-26</v>
      </c>
      <c r="D16" s="183">
        <v>-27</v>
      </c>
      <c r="E16" s="183">
        <v>-28</v>
      </c>
      <c r="F16" s="183">
        <v>-29</v>
      </c>
      <c r="G16" s="183">
        <v>-26</v>
      </c>
      <c r="H16" s="183">
        <v>-22</v>
      </c>
      <c r="I16" s="183">
        <v>-23</v>
      </c>
      <c r="J16" s="183">
        <v>-28</v>
      </c>
      <c r="K16" s="184">
        <v>-29</v>
      </c>
      <c r="L16" s="217"/>
      <c r="M16" s="195" t="s">
        <v>214</v>
      </c>
      <c r="N16" s="196">
        <v>-38</v>
      </c>
      <c r="O16" s="183">
        <v>-35</v>
      </c>
      <c r="P16" s="183">
        <v>-35</v>
      </c>
      <c r="Q16" s="183">
        <v>-35</v>
      </c>
      <c r="R16" s="183">
        <v>-36</v>
      </c>
      <c r="S16" s="183">
        <v>-32</v>
      </c>
      <c r="T16" s="183">
        <v>-27</v>
      </c>
      <c r="U16" s="183">
        <v>-28</v>
      </c>
      <c r="V16" s="183">
        <v>-33</v>
      </c>
      <c r="W16" s="184">
        <v>-34</v>
      </c>
      <c r="X16" s="217"/>
      <c r="Y16" s="195" t="s">
        <v>214</v>
      </c>
      <c r="Z16" s="221">
        <v>-49</v>
      </c>
      <c r="AA16" s="222">
        <v>-46</v>
      </c>
      <c r="AB16" s="222">
        <v>-46</v>
      </c>
      <c r="AC16" s="222">
        <v>-47</v>
      </c>
      <c r="AD16" s="222">
        <v>-47</v>
      </c>
      <c r="AE16" s="222">
        <v>-44</v>
      </c>
      <c r="AF16" s="222">
        <v>-39</v>
      </c>
      <c r="AG16" s="222">
        <v>-39</v>
      </c>
      <c r="AH16" s="222">
        <v>-44</v>
      </c>
      <c r="AI16" s="223">
        <v>-45</v>
      </c>
      <c r="AJ16" s="217"/>
      <c r="AK16" s="197" t="s">
        <v>214</v>
      </c>
      <c r="AL16" s="198">
        <v>-54</v>
      </c>
      <c r="AM16" s="199">
        <v>-51</v>
      </c>
      <c r="AN16" s="199">
        <v>-52</v>
      </c>
      <c r="AO16" s="199">
        <v>-52</v>
      </c>
      <c r="AP16" s="199">
        <v>-52</v>
      </c>
      <c r="AQ16" s="199">
        <v>-48</v>
      </c>
      <c r="AR16" s="199">
        <v>-43</v>
      </c>
      <c r="AS16" s="199">
        <v>-43</v>
      </c>
      <c r="AT16" s="199">
        <v>-48</v>
      </c>
      <c r="AU16" s="200">
        <v>-49</v>
      </c>
      <c r="AW16" s="197" t="s">
        <v>214</v>
      </c>
      <c r="AX16" s="201">
        <f t="shared" ref="AX16:AX21" si="3">AL16-5</f>
        <v>-59</v>
      </c>
      <c r="AY16" s="202">
        <f t="shared" si="2"/>
        <v>-56</v>
      </c>
      <c r="AZ16" s="202">
        <f t="shared" si="2"/>
        <v>-57</v>
      </c>
      <c r="BA16" s="202">
        <f t="shared" si="2"/>
        <v>-57</v>
      </c>
      <c r="BB16" s="202">
        <f t="shared" si="2"/>
        <v>-57</v>
      </c>
      <c r="BC16" s="202">
        <f t="shared" si="2"/>
        <v>-53</v>
      </c>
      <c r="BD16" s="202">
        <f t="shared" si="2"/>
        <v>-48</v>
      </c>
      <c r="BE16" s="202">
        <f t="shared" si="2"/>
        <v>-48</v>
      </c>
      <c r="BF16" s="202">
        <f t="shared" si="2"/>
        <v>-53</v>
      </c>
      <c r="BG16" s="203">
        <f t="shared" si="2"/>
        <v>-54</v>
      </c>
    </row>
    <row r="17" spans="1:59" ht="14.45" x14ac:dyDescent="0.3">
      <c r="A17" s="195" t="s">
        <v>234</v>
      </c>
      <c r="B17" s="196">
        <v>-31</v>
      </c>
      <c r="C17" s="183">
        <v>-30</v>
      </c>
      <c r="D17" s="183">
        <v>-26</v>
      </c>
      <c r="E17" s="183">
        <v>-28</v>
      </c>
      <c r="F17" s="183">
        <v>-27</v>
      </c>
      <c r="G17" s="183">
        <v>-25</v>
      </c>
      <c r="H17" s="183">
        <v>-25</v>
      </c>
      <c r="I17" s="183">
        <v>-22</v>
      </c>
      <c r="J17" s="183">
        <v>-28</v>
      </c>
      <c r="K17" s="184">
        <v>-28</v>
      </c>
      <c r="L17" s="217"/>
      <c r="M17" s="195" t="s">
        <v>234</v>
      </c>
      <c r="N17" s="196">
        <v>-40</v>
      </c>
      <c r="O17" s="183">
        <v>-39</v>
      </c>
      <c r="P17" s="183">
        <v>-34</v>
      </c>
      <c r="Q17" s="183">
        <v>-35</v>
      </c>
      <c r="R17" s="183">
        <v>-34</v>
      </c>
      <c r="S17" s="183">
        <v>-31</v>
      </c>
      <c r="T17" s="183">
        <v>-30</v>
      </c>
      <c r="U17" s="183">
        <v>-27</v>
      </c>
      <c r="V17" s="183">
        <v>-33</v>
      </c>
      <c r="W17" s="184">
        <v>-33</v>
      </c>
      <c r="X17" s="217"/>
      <c r="Y17" s="195" t="s">
        <v>234</v>
      </c>
      <c r="Z17" s="221">
        <v>-51</v>
      </c>
      <c r="AA17" s="222">
        <v>-50</v>
      </c>
      <c r="AB17" s="222">
        <v>-45</v>
      </c>
      <c r="AC17" s="222">
        <v>-47</v>
      </c>
      <c r="AD17" s="222">
        <v>-45</v>
      </c>
      <c r="AE17" s="222">
        <v>-43</v>
      </c>
      <c r="AF17" s="222">
        <v>-42</v>
      </c>
      <c r="AG17" s="222">
        <v>-38</v>
      </c>
      <c r="AH17" s="222">
        <v>-44</v>
      </c>
      <c r="AI17" s="223">
        <v>-44</v>
      </c>
      <c r="AJ17" s="217"/>
      <c r="AK17" s="197" t="s">
        <v>234</v>
      </c>
      <c r="AL17" s="198">
        <v>-56</v>
      </c>
      <c r="AM17" s="199">
        <v>-55</v>
      </c>
      <c r="AN17" s="199">
        <v>-51</v>
      </c>
      <c r="AO17" s="199">
        <v>-52</v>
      </c>
      <c r="AP17" s="199">
        <v>-50</v>
      </c>
      <c r="AQ17" s="199">
        <v>-47</v>
      </c>
      <c r="AR17" s="199">
        <v>-46</v>
      </c>
      <c r="AS17" s="199">
        <v>-42</v>
      </c>
      <c r="AT17" s="199">
        <v>-48</v>
      </c>
      <c r="AU17" s="200">
        <v>-48</v>
      </c>
      <c r="AW17" s="197" t="s">
        <v>234</v>
      </c>
      <c r="AX17" s="201">
        <f t="shared" si="3"/>
        <v>-61</v>
      </c>
      <c r="AY17" s="202">
        <f t="shared" si="2"/>
        <v>-60</v>
      </c>
      <c r="AZ17" s="202">
        <f t="shared" si="2"/>
        <v>-56</v>
      </c>
      <c r="BA17" s="202">
        <f t="shared" si="2"/>
        <v>-57</v>
      </c>
      <c r="BB17" s="202">
        <f t="shared" si="2"/>
        <v>-55</v>
      </c>
      <c r="BC17" s="202">
        <f t="shared" si="2"/>
        <v>-52</v>
      </c>
      <c r="BD17" s="202">
        <f t="shared" si="2"/>
        <v>-51</v>
      </c>
      <c r="BE17" s="202">
        <f t="shared" si="2"/>
        <v>-47</v>
      </c>
      <c r="BF17" s="202">
        <f t="shared" si="2"/>
        <v>-53</v>
      </c>
      <c r="BG17" s="203">
        <f t="shared" si="2"/>
        <v>-53</v>
      </c>
    </row>
    <row r="18" spans="1:59" ht="14.45" x14ac:dyDescent="0.3">
      <c r="A18" s="195" t="s">
        <v>243</v>
      </c>
      <c r="B18" s="196">
        <v>-31</v>
      </c>
      <c r="C18" s="183">
        <v>-27</v>
      </c>
      <c r="D18" s="183">
        <v>-25</v>
      </c>
      <c r="E18" s="183">
        <v>-24</v>
      </c>
      <c r="F18" s="183">
        <v>-24</v>
      </c>
      <c r="G18" s="183">
        <v>-24</v>
      </c>
      <c r="H18" s="183">
        <v>-23</v>
      </c>
      <c r="I18" s="183">
        <v>-25</v>
      </c>
      <c r="J18" s="183">
        <v>-26</v>
      </c>
      <c r="K18" s="184">
        <v>-27</v>
      </c>
      <c r="L18" s="217"/>
      <c r="M18" s="195" t="s">
        <v>243</v>
      </c>
      <c r="N18" s="196">
        <v>-39</v>
      </c>
      <c r="O18" s="183">
        <v>-34</v>
      </c>
      <c r="P18" s="183">
        <v>-32</v>
      </c>
      <c r="Q18" s="183">
        <v>-30</v>
      </c>
      <c r="R18" s="183">
        <v>-30</v>
      </c>
      <c r="S18" s="183">
        <v>-29</v>
      </c>
      <c r="T18" s="183">
        <v>-28</v>
      </c>
      <c r="U18" s="183">
        <v>-30</v>
      </c>
      <c r="V18" s="183">
        <v>-31</v>
      </c>
      <c r="W18" s="184">
        <v>-32</v>
      </c>
      <c r="X18" s="217"/>
      <c r="Y18" s="195" t="s">
        <v>243</v>
      </c>
      <c r="Z18" s="221">
        <v>-51</v>
      </c>
      <c r="AA18" s="222">
        <v>-47</v>
      </c>
      <c r="AB18" s="222">
        <v>-44</v>
      </c>
      <c r="AC18" s="222">
        <v>-43</v>
      </c>
      <c r="AD18" s="222">
        <v>-42</v>
      </c>
      <c r="AE18" s="222">
        <v>-42</v>
      </c>
      <c r="AF18" s="222">
        <v>-40</v>
      </c>
      <c r="AG18" s="222">
        <v>-41</v>
      </c>
      <c r="AH18" s="222">
        <v>-42</v>
      </c>
      <c r="AI18" s="223">
        <v>-43</v>
      </c>
      <c r="AJ18" s="217"/>
      <c r="AK18" s="197" t="s">
        <v>243</v>
      </c>
      <c r="AL18" s="198">
        <v>-56</v>
      </c>
      <c r="AM18" s="199">
        <v>-52</v>
      </c>
      <c r="AN18" s="199">
        <v>-49</v>
      </c>
      <c r="AO18" s="199">
        <v>-47</v>
      </c>
      <c r="AP18" s="199">
        <v>-46</v>
      </c>
      <c r="AQ18" s="199">
        <v>-45</v>
      </c>
      <c r="AR18" s="199">
        <v>-43</v>
      </c>
      <c r="AS18" s="199">
        <v>-44</v>
      </c>
      <c r="AT18" s="199">
        <v>-45</v>
      </c>
      <c r="AU18" s="200">
        <v>-46</v>
      </c>
      <c r="AW18" s="197" t="s">
        <v>243</v>
      </c>
      <c r="AX18" s="201">
        <f t="shared" si="3"/>
        <v>-61</v>
      </c>
      <c r="AY18" s="202">
        <f t="shared" si="2"/>
        <v>-57</v>
      </c>
      <c r="AZ18" s="202">
        <f t="shared" si="2"/>
        <v>-54</v>
      </c>
      <c r="BA18" s="202">
        <f t="shared" si="2"/>
        <v>-52</v>
      </c>
      <c r="BB18" s="202">
        <f t="shared" si="2"/>
        <v>-51</v>
      </c>
      <c r="BC18" s="202">
        <f t="shared" si="2"/>
        <v>-50</v>
      </c>
      <c r="BD18" s="202">
        <f t="shared" si="2"/>
        <v>-48</v>
      </c>
      <c r="BE18" s="202">
        <f t="shared" si="2"/>
        <v>-49</v>
      </c>
      <c r="BF18" s="202">
        <f t="shared" si="2"/>
        <v>-50</v>
      </c>
      <c r="BG18" s="203">
        <f t="shared" si="2"/>
        <v>-51</v>
      </c>
    </row>
    <row r="19" spans="1:59" ht="14.45" x14ac:dyDescent="0.3">
      <c r="A19" s="195" t="s">
        <v>251</v>
      </c>
      <c r="B19" s="196">
        <v>-23</v>
      </c>
      <c r="C19" s="183">
        <v>-22</v>
      </c>
      <c r="D19" s="183">
        <v>-26</v>
      </c>
      <c r="E19" s="183">
        <v>-23</v>
      </c>
      <c r="F19" s="183">
        <v>-27</v>
      </c>
      <c r="G19" s="183">
        <v>-26</v>
      </c>
      <c r="H19" s="183">
        <v>-29</v>
      </c>
      <c r="I19" s="183">
        <v>-25</v>
      </c>
      <c r="J19" s="183">
        <v>-25</v>
      </c>
      <c r="K19" s="184">
        <v>-26</v>
      </c>
      <c r="L19" s="217"/>
      <c r="M19" s="195" t="s">
        <v>251</v>
      </c>
      <c r="N19" s="196">
        <v>-31</v>
      </c>
      <c r="O19" s="183">
        <v>-29</v>
      </c>
      <c r="P19" s="183">
        <v>-33</v>
      </c>
      <c r="Q19" s="183">
        <v>-29</v>
      </c>
      <c r="R19" s="183">
        <v>-33</v>
      </c>
      <c r="S19" s="183">
        <v>-31</v>
      </c>
      <c r="T19" s="183">
        <v>-34</v>
      </c>
      <c r="U19" s="183">
        <v>-30</v>
      </c>
      <c r="V19" s="183">
        <v>-30</v>
      </c>
      <c r="W19" s="184">
        <v>-31</v>
      </c>
      <c r="X19" s="217"/>
      <c r="Y19" s="195" t="s">
        <v>251</v>
      </c>
      <c r="Z19" s="221">
        <v>-43</v>
      </c>
      <c r="AA19" s="222">
        <v>-42</v>
      </c>
      <c r="AB19" s="222">
        <v>-45</v>
      </c>
      <c r="AC19" s="222">
        <v>-42</v>
      </c>
      <c r="AD19" s="222">
        <v>-45</v>
      </c>
      <c r="AE19" s="222">
        <v>-44</v>
      </c>
      <c r="AF19" s="222">
        <v>-46</v>
      </c>
      <c r="AG19" s="222">
        <v>-41</v>
      </c>
      <c r="AH19" s="222">
        <v>-41</v>
      </c>
      <c r="AI19" s="223">
        <v>-42</v>
      </c>
      <c r="AJ19" s="217"/>
      <c r="AK19" s="197" t="s">
        <v>251</v>
      </c>
      <c r="AL19" s="198">
        <v>-48</v>
      </c>
      <c r="AM19" s="199">
        <v>-47</v>
      </c>
      <c r="AN19" s="199">
        <v>-50</v>
      </c>
      <c r="AO19" s="199">
        <v>-46</v>
      </c>
      <c r="AP19" s="199">
        <v>-49</v>
      </c>
      <c r="AQ19" s="199">
        <v>-47</v>
      </c>
      <c r="AR19" s="199">
        <v>-49</v>
      </c>
      <c r="AS19" s="199">
        <v>-44</v>
      </c>
      <c r="AT19" s="199">
        <v>-44</v>
      </c>
      <c r="AU19" s="200">
        <v>-45</v>
      </c>
      <c r="AW19" s="197" t="s">
        <v>251</v>
      </c>
      <c r="AX19" s="201">
        <f t="shared" si="3"/>
        <v>-53</v>
      </c>
      <c r="AY19" s="202">
        <f t="shared" si="2"/>
        <v>-52</v>
      </c>
      <c r="AZ19" s="202">
        <f t="shared" si="2"/>
        <v>-55</v>
      </c>
      <c r="BA19" s="202">
        <f t="shared" si="2"/>
        <v>-51</v>
      </c>
      <c r="BB19" s="202">
        <f t="shared" si="2"/>
        <v>-54</v>
      </c>
      <c r="BC19" s="202">
        <f t="shared" si="2"/>
        <v>-52</v>
      </c>
      <c r="BD19" s="202">
        <f t="shared" si="2"/>
        <v>-54</v>
      </c>
      <c r="BE19" s="202">
        <f t="shared" si="2"/>
        <v>-49</v>
      </c>
      <c r="BF19" s="202">
        <f t="shared" si="2"/>
        <v>-49</v>
      </c>
      <c r="BG19" s="203">
        <f t="shared" si="2"/>
        <v>-50</v>
      </c>
    </row>
    <row r="20" spans="1:59" ht="14.45" x14ac:dyDescent="0.3">
      <c r="A20" s="195" t="s">
        <v>259</v>
      </c>
      <c r="B20" s="196">
        <v>-25</v>
      </c>
      <c r="C20" s="183">
        <v>-23</v>
      </c>
      <c r="D20" s="183">
        <v>-25</v>
      </c>
      <c r="E20" s="183">
        <v>-23</v>
      </c>
      <c r="F20" s="183">
        <v>-24</v>
      </c>
      <c r="G20" s="183">
        <v>-26</v>
      </c>
      <c r="H20" s="183">
        <v>-27</v>
      </c>
      <c r="I20" s="183">
        <v>-23</v>
      </c>
      <c r="J20" s="183">
        <v>-23</v>
      </c>
      <c r="K20" s="184">
        <v>-27</v>
      </c>
      <c r="L20" s="217"/>
      <c r="M20" s="195" t="s">
        <v>259</v>
      </c>
      <c r="N20" s="196">
        <v>-32</v>
      </c>
      <c r="O20" s="183">
        <v>-30</v>
      </c>
      <c r="P20" s="183">
        <v>-32</v>
      </c>
      <c r="Q20" s="183">
        <v>-29</v>
      </c>
      <c r="R20" s="183">
        <v>-29</v>
      </c>
      <c r="S20" s="183">
        <v>-31</v>
      </c>
      <c r="T20" s="183">
        <v>-32</v>
      </c>
      <c r="U20" s="183">
        <v>-28</v>
      </c>
      <c r="V20" s="183">
        <v>-28</v>
      </c>
      <c r="W20" s="184">
        <v>-32</v>
      </c>
      <c r="X20" s="217"/>
      <c r="Y20" s="195" t="s">
        <v>259</v>
      </c>
      <c r="Z20" s="221">
        <v>-45</v>
      </c>
      <c r="AA20" s="222">
        <v>-43</v>
      </c>
      <c r="AB20" s="222">
        <v>-44</v>
      </c>
      <c r="AC20" s="222">
        <v>-42</v>
      </c>
      <c r="AD20" s="222">
        <v>-42</v>
      </c>
      <c r="AE20" s="222">
        <v>-44</v>
      </c>
      <c r="AF20" s="222">
        <v>-44</v>
      </c>
      <c r="AG20" s="222">
        <v>-39</v>
      </c>
      <c r="AH20" s="222">
        <v>-39</v>
      </c>
      <c r="AI20" s="223">
        <v>-43</v>
      </c>
      <c r="AJ20" s="217"/>
      <c r="AK20" s="197" t="s">
        <v>259</v>
      </c>
      <c r="AL20" s="198">
        <v>-50</v>
      </c>
      <c r="AM20" s="199">
        <v>-48</v>
      </c>
      <c r="AN20" s="199">
        <v>-49</v>
      </c>
      <c r="AO20" s="199">
        <v>-46</v>
      </c>
      <c r="AP20" s="199">
        <v>-46</v>
      </c>
      <c r="AQ20" s="199">
        <v>-46</v>
      </c>
      <c r="AR20" s="199">
        <v>-46</v>
      </c>
      <c r="AS20" s="199">
        <v>-41</v>
      </c>
      <c r="AT20" s="199">
        <v>-41</v>
      </c>
      <c r="AU20" s="200">
        <v>-45</v>
      </c>
      <c r="AW20" s="197" t="s">
        <v>259</v>
      </c>
      <c r="AX20" s="201">
        <f t="shared" si="3"/>
        <v>-55</v>
      </c>
      <c r="AY20" s="202">
        <f t="shared" si="2"/>
        <v>-53</v>
      </c>
      <c r="AZ20" s="202">
        <f t="shared" si="2"/>
        <v>-54</v>
      </c>
      <c r="BA20" s="202">
        <f t="shared" si="2"/>
        <v>-51</v>
      </c>
      <c r="BB20" s="202">
        <f t="shared" si="2"/>
        <v>-51</v>
      </c>
      <c r="BC20" s="202">
        <f t="shared" si="2"/>
        <v>-51</v>
      </c>
      <c r="BD20" s="202">
        <f t="shared" si="2"/>
        <v>-51</v>
      </c>
      <c r="BE20" s="202">
        <f t="shared" si="2"/>
        <v>-46</v>
      </c>
      <c r="BF20" s="202">
        <f t="shared" si="2"/>
        <v>-46</v>
      </c>
      <c r="BG20" s="203">
        <f t="shared" si="2"/>
        <v>-50</v>
      </c>
    </row>
    <row r="21" spans="1:59" thickBot="1" x14ac:dyDescent="0.35">
      <c r="A21" s="204" t="s">
        <v>266</v>
      </c>
      <c r="B21" s="207">
        <v>-31</v>
      </c>
      <c r="C21" s="205">
        <v>-27</v>
      </c>
      <c r="D21" s="205">
        <v>-27</v>
      </c>
      <c r="E21" s="205">
        <v>-23</v>
      </c>
      <c r="F21" s="205">
        <v>-25</v>
      </c>
      <c r="G21" s="205">
        <v>-24</v>
      </c>
      <c r="H21" s="205">
        <v>-24</v>
      </c>
      <c r="I21" s="205">
        <v>-23</v>
      </c>
      <c r="J21" s="205">
        <v>-24</v>
      </c>
      <c r="K21" s="206">
        <v>-27</v>
      </c>
      <c r="L21" s="217"/>
      <c r="M21" s="204" t="s">
        <v>266</v>
      </c>
      <c r="N21" s="207">
        <v>-38</v>
      </c>
      <c r="O21" s="205">
        <v>-34</v>
      </c>
      <c r="P21" s="205">
        <v>-34</v>
      </c>
      <c r="Q21" s="205">
        <v>-29</v>
      </c>
      <c r="R21" s="205">
        <v>-30</v>
      </c>
      <c r="S21" s="205">
        <v>-29</v>
      </c>
      <c r="T21" s="205">
        <v>-29</v>
      </c>
      <c r="U21" s="205">
        <v>-28</v>
      </c>
      <c r="V21" s="205">
        <v>-29</v>
      </c>
      <c r="W21" s="206">
        <v>-32</v>
      </c>
      <c r="X21" s="217"/>
      <c r="Y21" s="204" t="s">
        <v>266</v>
      </c>
      <c r="Z21" s="224">
        <v>-51</v>
      </c>
      <c r="AA21" s="225">
        <v>-47</v>
      </c>
      <c r="AB21" s="225">
        <v>-46</v>
      </c>
      <c r="AC21" s="225">
        <v>-42</v>
      </c>
      <c r="AD21" s="225">
        <v>-43</v>
      </c>
      <c r="AE21" s="225">
        <v>-42</v>
      </c>
      <c r="AF21" s="225">
        <v>-41</v>
      </c>
      <c r="AG21" s="225">
        <v>-39</v>
      </c>
      <c r="AH21" s="225">
        <v>-40</v>
      </c>
      <c r="AI21" s="226">
        <v>-43</v>
      </c>
      <c r="AJ21" s="217"/>
      <c r="AK21" s="208" t="s">
        <v>266</v>
      </c>
      <c r="AL21" s="209">
        <v>-56</v>
      </c>
      <c r="AM21" s="210">
        <v>-52</v>
      </c>
      <c r="AN21" s="210">
        <v>-51</v>
      </c>
      <c r="AO21" s="210">
        <v>-46</v>
      </c>
      <c r="AP21" s="210">
        <v>-47</v>
      </c>
      <c r="AQ21" s="210">
        <v>-44</v>
      </c>
      <c r="AR21" s="210">
        <v>-43</v>
      </c>
      <c r="AS21" s="210">
        <v>-41</v>
      </c>
      <c r="AT21" s="210">
        <v>-42</v>
      </c>
      <c r="AU21" s="211">
        <v>-45</v>
      </c>
      <c r="AW21" s="208" t="s">
        <v>266</v>
      </c>
      <c r="AX21" s="212">
        <f t="shared" si="3"/>
        <v>-61</v>
      </c>
      <c r="AY21" s="213">
        <f t="shared" si="2"/>
        <v>-57</v>
      </c>
      <c r="AZ21" s="213">
        <f t="shared" si="2"/>
        <v>-56</v>
      </c>
      <c r="BA21" s="213">
        <f t="shared" si="2"/>
        <v>-51</v>
      </c>
      <c r="BB21" s="213">
        <f t="shared" si="2"/>
        <v>-52</v>
      </c>
      <c r="BC21" s="213">
        <f t="shared" si="2"/>
        <v>-49</v>
      </c>
      <c r="BD21" s="213">
        <f t="shared" si="2"/>
        <v>-48</v>
      </c>
      <c r="BE21" s="213">
        <f t="shared" si="2"/>
        <v>-46</v>
      </c>
      <c r="BF21" s="213">
        <f t="shared" si="2"/>
        <v>-47</v>
      </c>
      <c r="BG21" s="214">
        <f t="shared" si="2"/>
        <v>-50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-36</v>
      </c>
      <c r="C26" s="186">
        <v>-34</v>
      </c>
      <c r="D26" s="186">
        <v>-34</v>
      </c>
      <c r="E26" s="186">
        <v>-41</v>
      </c>
      <c r="F26" s="186">
        <v>-40</v>
      </c>
      <c r="G26" s="186">
        <v>-34</v>
      </c>
      <c r="H26" s="186">
        <v>-30</v>
      </c>
      <c r="I26" s="186">
        <v>-31</v>
      </c>
      <c r="J26" s="186">
        <v>-34</v>
      </c>
      <c r="K26" s="187">
        <v>-33</v>
      </c>
      <c r="L26" s="217"/>
      <c r="M26" s="182" t="s">
        <v>187</v>
      </c>
      <c r="N26" s="185">
        <v>-45</v>
      </c>
      <c r="O26" s="186">
        <v>-43</v>
      </c>
      <c r="P26" s="186">
        <v>-42</v>
      </c>
      <c r="Q26" s="186">
        <v>-48</v>
      </c>
      <c r="R26" s="186">
        <v>-47</v>
      </c>
      <c r="S26" s="186">
        <v>-40</v>
      </c>
      <c r="T26" s="186">
        <v>-35</v>
      </c>
      <c r="U26" s="186">
        <v>-36</v>
      </c>
      <c r="V26" s="186">
        <v>-39</v>
      </c>
      <c r="W26" s="187">
        <v>-38</v>
      </c>
      <c r="X26" s="217"/>
      <c r="Y26" s="188" t="s">
        <v>187</v>
      </c>
      <c r="Z26" s="227">
        <v>-56</v>
      </c>
      <c r="AA26" s="228">
        <v>-54</v>
      </c>
      <c r="AB26" s="228">
        <v>-53</v>
      </c>
      <c r="AC26" s="228">
        <v>-60</v>
      </c>
      <c r="AD26" s="228">
        <v>-58</v>
      </c>
      <c r="AE26" s="228">
        <v>-52</v>
      </c>
      <c r="AF26" s="228">
        <v>-47</v>
      </c>
      <c r="AG26" s="228">
        <v>-47</v>
      </c>
      <c r="AH26" s="228">
        <v>-50</v>
      </c>
      <c r="AI26" s="229">
        <v>-49</v>
      </c>
      <c r="AJ26" s="217"/>
      <c r="AK26" s="188" t="s">
        <v>187</v>
      </c>
      <c r="AL26" s="189">
        <v>-61</v>
      </c>
      <c r="AM26" s="190">
        <v>-59</v>
      </c>
      <c r="AN26" s="190">
        <v>-59</v>
      </c>
      <c r="AO26" s="190">
        <v>-65</v>
      </c>
      <c r="AP26" s="190">
        <v>-63</v>
      </c>
      <c r="AQ26" s="190">
        <v>-56</v>
      </c>
      <c r="AR26" s="190">
        <v>-51</v>
      </c>
      <c r="AS26" s="190">
        <v>-51</v>
      </c>
      <c r="AT26" s="190">
        <v>-54</v>
      </c>
      <c r="AU26" s="191">
        <v>-53</v>
      </c>
      <c r="AW26" s="188" t="s">
        <v>187</v>
      </c>
      <c r="AX26" s="192">
        <f>AL26-5</f>
        <v>-66</v>
      </c>
      <c r="AY26" s="193">
        <f t="shared" ref="AY26:BG32" si="4">AM26-5</f>
        <v>-64</v>
      </c>
      <c r="AZ26" s="193">
        <f t="shared" si="4"/>
        <v>-64</v>
      </c>
      <c r="BA26" s="193">
        <f t="shared" si="4"/>
        <v>-70</v>
      </c>
      <c r="BB26" s="193">
        <f t="shared" si="4"/>
        <v>-68</v>
      </c>
      <c r="BC26" s="193">
        <f t="shared" si="4"/>
        <v>-61</v>
      </c>
      <c r="BD26" s="193">
        <f t="shared" si="4"/>
        <v>-56</v>
      </c>
      <c r="BE26" s="193">
        <f t="shared" si="4"/>
        <v>-56</v>
      </c>
      <c r="BF26" s="193">
        <f t="shared" si="4"/>
        <v>-59</v>
      </c>
      <c r="BG26" s="194">
        <f t="shared" si="4"/>
        <v>-58</v>
      </c>
    </row>
    <row r="27" spans="1:59" x14ac:dyDescent="0.25">
      <c r="A27" s="195" t="s">
        <v>214</v>
      </c>
      <c r="B27" s="196">
        <v>-38</v>
      </c>
      <c r="C27" s="183">
        <v>-35</v>
      </c>
      <c r="D27" s="183">
        <v>-36</v>
      </c>
      <c r="E27" s="183">
        <v>-37</v>
      </c>
      <c r="F27" s="183">
        <v>-38</v>
      </c>
      <c r="G27" s="183">
        <v>-35</v>
      </c>
      <c r="H27" s="183">
        <v>-31</v>
      </c>
      <c r="I27" s="183">
        <v>-31</v>
      </c>
      <c r="J27" s="183">
        <v>-36</v>
      </c>
      <c r="K27" s="184">
        <v>-37</v>
      </c>
      <c r="L27" s="217"/>
      <c r="M27" s="195" t="s">
        <v>214</v>
      </c>
      <c r="N27" s="196">
        <v>-47</v>
      </c>
      <c r="O27" s="183">
        <v>-44</v>
      </c>
      <c r="P27" s="183">
        <v>-44</v>
      </c>
      <c r="Q27" s="183">
        <v>-44</v>
      </c>
      <c r="R27" s="183">
        <v>-45</v>
      </c>
      <c r="S27" s="183">
        <v>-41</v>
      </c>
      <c r="T27" s="183">
        <v>-36</v>
      </c>
      <c r="U27" s="183">
        <v>-36</v>
      </c>
      <c r="V27" s="183">
        <v>-41</v>
      </c>
      <c r="W27" s="184">
        <v>-42</v>
      </c>
      <c r="X27" s="217"/>
      <c r="Y27" s="197" t="s">
        <v>214</v>
      </c>
      <c r="Z27" s="230">
        <v>-58</v>
      </c>
      <c r="AA27" s="231">
        <v>-55</v>
      </c>
      <c r="AB27" s="231">
        <v>-55</v>
      </c>
      <c r="AC27" s="231">
        <v>-56</v>
      </c>
      <c r="AD27" s="231">
        <v>-56</v>
      </c>
      <c r="AE27" s="231">
        <v>-53</v>
      </c>
      <c r="AF27" s="231">
        <v>-48</v>
      </c>
      <c r="AG27" s="231">
        <v>-47</v>
      </c>
      <c r="AH27" s="231">
        <v>-52</v>
      </c>
      <c r="AI27" s="232">
        <v>-53</v>
      </c>
      <c r="AJ27" s="217"/>
      <c r="AK27" s="197" t="s">
        <v>214</v>
      </c>
      <c r="AL27" s="198">
        <v>-63</v>
      </c>
      <c r="AM27" s="199">
        <v>-60</v>
      </c>
      <c r="AN27" s="199">
        <v>-61</v>
      </c>
      <c r="AO27" s="199">
        <v>-61</v>
      </c>
      <c r="AP27" s="199">
        <v>-61</v>
      </c>
      <c r="AQ27" s="199">
        <v>-57</v>
      </c>
      <c r="AR27" s="199">
        <v>-52</v>
      </c>
      <c r="AS27" s="199">
        <v>-51</v>
      </c>
      <c r="AT27" s="199">
        <v>-56</v>
      </c>
      <c r="AU27" s="200">
        <v>-57</v>
      </c>
      <c r="AW27" s="197" t="s">
        <v>214</v>
      </c>
      <c r="AX27" s="201">
        <f t="shared" ref="AX27:AX32" si="5">AL27-5</f>
        <v>-68</v>
      </c>
      <c r="AY27" s="202">
        <f t="shared" si="4"/>
        <v>-65</v>
      </c>
      <c r="AZ27" s="202">
        <f t="shared" si="4"/>
        <v>-66</v>
      </c>
      <c r="BA27" s="202">
        <f t="shared" si="4"/>
        <v>-66</v>
      </c>
      <c r="BB27" s="202">
        <f t="shared" si="4"/>
        <v>-66</v>
      </c>
      <c r="BC27" s="202">
        <f t="shared" si="4"/>
        <v>-62</v>
      </c>
      <c r="BD27" s="202">
        <f t="shared" si="4"/>
        <v>-57</v>
      </c>
      <c r="BE27" s="202">
        <f t="shared" si="4"/>
        <v>-56</v>
      </c>
      <c r="BF27" s="202">
        <f t="shared" si="4"/>
        <v>-61</v>
      </c>
      <c r="BG27" s="203">
        <f t="shared" si="4"/>
        <v>-62</v>
      </c>
    </row>
    <row r="28" spans="1:59" x14ac:dyDescent="0.25">
      <c r="A28" s="195" t="s">
        <v>234</v>
      </c>
      <c r="B28" s="196">
        <v>-40</v>
      </c>
      <c r="C28" s="183">
        <v>-39</v>
      </c>
      <c r="D28" s="183">
        <v>-35</v>
      </c>
      <c r="E28" s="183">
        <v>-37</v>
      </c>
      <c r="F28" s="183">
        <v>-36</v>
      </c>
      <c r="G28" s="183">
        <v>-34</v>
      </c>
      <c r="H28" s="183">
        <v>-34</v>
      </c>
      <c r="I28" s="183">
        <v>-30</v>
      </c>
      <c r="J28" s="183">
        <v>-36</v>
      </c>
      <c r="K28" s="184">
        <v>-36</v>
      </c>
      <c r="L28" s="217"/>
      <c r="M28" s="195" t="s">
        <v>234</v>
      </c>
      <c r="N28" s="196">
        <v>-49</v>
      </c>
      <c r="O28" s="183">
        <v>-48</v>
      </c>
      <c r="P28" s="183">
        <v>-43</v>
      </c>
      <c r="Q28" s="183">
        <v>-44</v>
      </c>
      <c r="R28" s="183">
        <v>-43</v>
      </c>
      <c r="S28" s="183">
        <v>-40</v>
      </c>
      <c r="T28" s="183">
        <v>-39</v>
      </c>
      <c r="U28" s="183">
        <v>-35</v>
      </c>
      <c r="V28" s="183">
        <v>-41</v>
      </c>
      <c r="W28" s="184">
        <v>-41</v>
      </c>
      <c r="X28" s="217"/>
      <c r="Y28" s="197" t="s">
        <v>234</v>
      </c>
      <c r="Z28" s="230">
        <v>-60</v>
      </c>
      <c r="AA28" s="231">
        <v>-59</v>
      </c>
      <c r="AB28" s="231">
        <v>-54</v>
      </c>
      <c r="AC28" s="231">
        <v>-56</v>
      </c>
      <c r="AD28" s="231">
        <v>-54</v>
      </c>
      <c r="AE28" s="231">
        <v>-52</v>
      </c>
      <c r="AF28" s="231">
        <v>-51</v>
      </c>
      <c r="AG28" s="231">
        <v>-46</v>
      </c>
      <c r="AH28" s="231">
        <v>-52</v>
      </c>
      <c r="AI28" s="232">
        <v>-52</v>
      </c>
      <c r="AJ28" s="217"/>
      <c r="AK28" s="197" t="s">
        <v>234</v>
      </c>
      <c r="AL28" s="198">
        <v>-65</v>
      </c>
      <c r="AM28" s="199">
        <v>-64</v>
      </c>
      <c r="AN28" s="199">
        <v>-60</v>
      </c>
      <c r="AO28" s="199">
        <v>-61</v>
      </c>
      <c r="AP28" s="199">
        <v>-59</v>
      </c>
      <c r="AQ28" s="199">
        <v>-56</v>
      </c>
      <c r="AR28" s="199">
        <v>-55</v>
      </c>
      <c r="AS28" s="199">
        <v>-50</v>
      </c>
      <c r="AT28" s="199">
        <v>-56</v>
      </c>
      <c r="AU28" s="200">
        <v>-56</v>
      </c>
      <c r="AW28" s="197" t="s">
        <v>234</v>
      </c>
      <c r="AX28" s="201">
        <f t="shared" si="5"/>
        <v>-70</v>
      </c>
      <c r="AY28" s="202">
        <f t="shared" si="4"/>
        <v>-69</v>
      </c>
      <c r="AZ28" s="202">
        <f t="shared" si="4"/>
        <v>-65</v>
      </c>
      <c r="BA28" s="202">
        <f t="shared" si="4"/>
        <v>-66</v>
      </c>
      <c r="BB28" s="202">
        <f t="shared" si="4"/>
        <v>-64</v>
      </c>
      <c r="BC28" s="202">
        <f t="shared" si="4"/>
        <v>-61</v>
      </c>
      <c r="BD28" s="202">
        <f t="shared" si="4"/>
        <v>-60</v>
      </c>
      <c r="BE28" s="202">
        <f t="shared" si="4"/>
        <v>-55</v>
      </c>
      <c r="BF28" s="202">
        <f t="shared" si="4"/>
        <v>-61</v>
      </c>
      <c r="BG28" s="203">
        <f t="shared" si="4"/>
        <v>-61</v>
      </c>
    </row>
    <row r="29" spans="1:59" x14ac:dyDescent="0.25">
      <c r="A29" s="195" t="s">
        <v>243</v>
      </c>
      <c r="B29" s="196">
        <v>-40</v>
      </c>
      <c r="C29" s="183">
        <v>-36</v>
      </c>
      <c r="D29" s="183">
        <v>-33</v>
      </c>
      <c r="E29" s="183">
        <v>-33</v>
      </c>
      <c r="F29" s="183">
        <v>-33</v>
      </c>
      <c r="G29" s="183">
        <v>-33</v>
      </c>
      <c r="H29" s="183">
        <v>-31</v>
      </c>
      <c r="I29" s="183">
        <v>-31</v>
      </c>
      <c r="J29" s="183">
        <v>-32</v>
      </c>
      <c r="K29" s="184">
        <v>-33</v>
      </c>
      <c r="L29" s="217"/>
      <c r="M29" s="195" t="s">
        <v>243</v>
      </c>
      <c r="N29" s="196">
        <v>-48</v>
      </c>
      <c r="O29" s="183">
        <v>-43</v>
      </c>
      <c r="P29" s="183">
        <v>-40</v>
      </c>
      <c r="Q29" s="183">
        <v>-39</v>
      </c>
      <c r="R29" s="183">
        <v>-39</v>
      </c>
      <c r="S29" s="183">
        <v>-38</v>
      </c>
      <c r="T29" s="183">
        <v>-36</v>
      </c>
      <c r="U29" s="183">
        <v>-36</v>
      </c>
      <c r="V29" s="183">
        <v>-37</v>
      </c>
      <c r="W29" s="184">
        <v>-38</v>
      </c>
      <c r="X29" s="217"/>
      <c r="Y29" s="197" t="s">
        <v>243</v>
      </c>
      <c r="Z29" s="230">
        <v>-60</v>
      </c>
      <c r="AA29" s="231">
        <v>-56</v>
      </c>
      <c r="AB29" s="231">
        <v>-52</v>
      </c>
      <c r="AC29" s="231">
        <v>-52</v>
      </c>
      <c r="AD29" s="231">
        <v>-51</v>
      </c>
      <c r="AE29" s="231">
        <v>-51</v>
      </c>
      <c r="AF29" s="231">
        <v>-48</v>
      </c>
      <c r="AG29" s="231">
        <v>-47</v>
      </c>
      <c r="AH29" s="231">
        <v>-48</v>
      </c>
      <c r="AI29" s="232">
        <v>-49</v>
      </c>
      <c r="AJ29" s="217"/>
      <c r="AK29" s="197" t="s">
        <v>243</v>
      </c>
      <c r="AL29" s="198">
        <v>-65</v>
      </c>
      <c r="AM29" s="199">
        <v>-61</v>
      </c>
      <c r="AN29" s="199">
        <v>-57</v>
      </c>
      <c r="AO29" s="199">
        <v>-56</v>
      </c>
      <c r="AP29" s="199">
        <v>-55</v>
      </c>
      <c r="AQ29" s="199">
        <v>-54</v>
      </c>
      <c r="AR29" s="199">
        <v>-51</v>
      </c>
      <c r="AS29" s="199">
        <v>-50</v>
      </c>
      <c r="AT29" s="199">
        <v>-51</v>
      </c>
      <c r="AU29" s="200">
        <v>-52</v>
      </c>
      <c r="AW29" s="197" t="s">
        <v>243</v>
      </c>
      <c r="AX29" s="201">
        <f t="shared" si="5"/>
        <v>-70</v>
      </c>
      <c r="AY29" s="202">
        <f t="shared" si="4"/>
        <v>-66</v>
      </c>
      <c r="AZ29" s="202">
        <f t="shared" si="4"/>
        <v>-62</v>
      </c>
      <c r="BA29" s="202">
        <f t="shared" si="4"/>
        <v>-61</v>
      </c>
      <c r="BB29" s="202">
        <f t="shared" si="4"/>
        <v>-60</v>
      </c>
      <c r="BC29" s="202">
        <f t="shared" si="4"/>
        <v>-59</v>
      </c>
      <c r="BD29" s="202">
        <f t="shared" si="4"/>
        <v>-56</v>
      </c>
      <c r="BE29" s="202">
        <f t="shared" si="4"/>
        <v>-55</v>
      </c>
      <c r="BF29" s="202">
        <f t="shared" si="4"/>
        <v>-56</v>
      </c>
      <c r="BG29" s="203">
        <f t="shared" si="4"/>
        <v>-57</v>
      </c>
    </row>
    <row r="30" spans="1:59" x14ac:dyDescent="0.25">
      <c r="A30" s="195" t="s">
        <v>251</v>
      </c>
      <c r="B30" s="196">
        <v>-32</v>
      </c>
      <c r="C30" s="183">
        <v>-31</v>
      </c>
      <c r="D30" s="183">
        <v>-34</v>
      </c>
      <c r="E30" s="183">
        <v>-32</v>
      </c>
      <c r="F30" s="183">
        <v>-36</v>
      </c>
      <c r="G30" s="183">
        <v>-35</v>
      </c>
      <c r="H30" s="183">
        <v>-37</v>
      </c>
      <c r="I30" s="183">
        <v>-31</v>
      </c>
      <c r="J30" s="183">
        <v>-31</v>
      </c>
      <c r="K30" s="184">
        <v>-32</v>
      </c>
      <c r="L30" s="217"/>
      <c r="M30" s="195" t="s">
        <v>251</v>
      </c>
      <c r="N30" s="196">
        <v>-40</v>
      </c>
      <c r="O30" s="183">
        <v>-38</v>
      </c>
      <c r="P30" s="183">
        <v>-41</v>
      </c>
      <c r="Q30" s="183">
        <v>-38</v>
      </c>
      <c r="R30" s="183">
        <v>-42</v>
      </c>
      <c r="S30" s="183">
        <v>-40</v>
      </c>
      <c r="T30" s="183">
        <v>-42</v>
      </c>
      <c r="U30" s="183">
        <v>-36</v>
      </c>
      <c r="V30" s="183">
        <v>-36</v>
      </c>
      <c r="W30" s="184">
        <v>-37</v>
      </c>
      <c r="X30" s="217"/>
      <c r="Y30" s="197" t="s">
        <v>251</v>
      </c>
      <c r="Z30" s="230">
        <v>-52</v>
      </c>
      <c r="AA30" s="231">
        <v>-51</v>
      </c>
      <c r="AB30" s="231">
        <v>-53</v>
      </c>
      <c r="AC30" s="231">
        <v>-51</v>
      </c>
      <c r="AD30" s="231">
        <v>-54</v>
      </c>
      <c r="AE30" s="231">
        <v>-53</v>
      </c>
      <c r="AF30" s="231">
        <v>-54</v>
      </c>
      <c r="AG30" s="231">
        <v>-47</v>
      </c>
      <c r="AH30" s="231">
        <v>-47</v>
      </c>
      <c r="AI30" s="232">
        <v>-48</v>
      </c>
      <c r="AJ30" s="217"/>
      <c r="AK30" s="197" t="s">
        <v>251</v>
      </c>
      <c r="AL30" s="198">
        <v>-57</v>
      </c>
      <c r="AM30" s="199">
        <v>-56</v>
      </c>
      <c r="AN30" s="199">
        <v>-58</v>
      </c>
      <c r="AO30" s="199">
        <v>-55</v>
      </c>
      <c r="AP30" s="199">
        <v>-58</v>
      </c>
      <c r="AQ30" s="199">
        <v>-56</v>
      </c>
      <c r="AR30" s="199">
        <v>-57</v>
      </c>
      <c r="AS30" s="199">
        <v>-50</v>
      </c>
      <c r="AT30" s="199">
        <v>-50</v>
      </c>
      <c r="AU30" s="200">
        <v>-51</v>
      </c>
      <c r="AW30" s="197" t="s">
        <v>251</v>
      </c>
      <c r="AX30" s="201">
        <f t="shared" si="5"/>
        <v>-62</v>
      </c>
      <c r="AY30" s="202">
        <f t="shared" si="4"/>
        <v>-61</v>
      </c>
      <c r="AZ30" s="202">
        <f t="shared" si="4"/>
        <v>-63</v>
      </c>
      <c r="BA30" s="202">
        <f t="shared" si="4"/>
        <v>-60</v>
      </c>
      <c r="BB30" s="202">
        <f t="shared" si="4"/>
        <v>-63</v>
      </c>
      <c r="BC30" s="202">
        <f t="shared" si="4"/>
        <v>-61</v>
      </c>
      <c r="BD30" s="202">
        <f t="shared" si="4"/>
        <v>-62</v>
      </c>
      <c r="BE30" s="202">
        <f t="shared" si="4"/>
        <v>-55</v>
      </c>
      <c r="BF30" s="202">
        <f t="shared" si="4"/>
        <v>-55</v>
      </c>
      <c r="BG30" s="203">
        <f t="shared" si="4"/>
        <v>-56</v>
      </c>
    </row>
    <row r="31" spans="1:59" x14ac:dyDescent="0.25">
      <c r="A31" s="195" t="s">
        <v>259</v>
      </c>
      <c r="B31" s="196">
        <v>-34</v>
      </c>
      <c r="C31" s="183">
        <v>-32</v>
      </c>
      <c r="D31" s="183">
        <v>-33</v>
      </c>
      <c r="E31" s="183">
        <v>-32</v>
      </c>
      <c r="F31" s="183">
        <v>-33</v>
      </c>
      <c r="G31" s="183">
        <v>-35</v>
      </c>
      <c r="H31" s="183">
        <v>-35</v>
      </c>
      <c r="I31" s="183">
        <v>-30</v>
      </c>
      <c r="J31" s="183">
        <v>-30</v>
      </c>
      <c r="K31" s="184">
        <v>-34</v>
      </c>
      <c r="L31" s="217"/>
      <c r="M31" s="195" t="s">
        <v>259</v>
      </c>
      <c r="N31" s="196">
        <v>-41</v>
      </c>
      <c r="O31" s="183">
        <v>-39</v>
      </c>
      <c r="P31" s="183">
        <v>-40</v>
      </c>
      <c r="Q31" s="183">
        <v>-38</v>
      </c>
      <c r="R31" s="183">
        <v>-38</v>
      </c>
      <c r="S31" s="183">
        <v>-40</v>
      </c>
      <c r="T31" s="183">
        <v>-40</v>
      </c>
      <c r="U31" s="183">
        <v>-35</v>
      </c>
      <c r="V31" s="183">
        <v>-35</v>
      </c>
      <c r="W31" s="184">
        <v>-39</v>
      </c>
      <c r="X31" s="217"/>
      <c r="Y31" s="197" t="s">
        <v>259</v>
      </c>
      <c r="Z31" s="230">
        <v>-54</v>
      </c>
      <c r="AA31" s="231">
        <v>-52</v>
      </c>
      <c r="AB31" s="231">
        <v>-52</v>
      </c>
      <c r="AC31" s="231">
        <v>-51</v>
      </c>
      <c r="AD31" s="231">
        <v>-51</v>
      </c>
      <c r="AE31" s="231">
        <v>-53</v>
      </c>
      <c r="AF31" s="231">
        <v>-52</v>
      </c>
      <c r="AG31" s="231">
        <v>-46</v>
      </c>
      <c r="AH31" s="231">
        <v>-46</v>
      </c>
      <c r="AI31" s="232">
        <v>-50</v>
      </c>
      <c r="AJ31" s="217"/>
      <c r="AK31" s="197" t="s">
        <v>259</v>
      </c>
      <c r="AL31" s="198">
        <v>-59</v>
      </c>
      <c r="AM31" s="199">
        <v>-57</v>
      </c>
      <c r="AN31" s="199">
        <v>-57</v>
      </c>
      <c r="AO31" s="199">
        <v>-55</v>
      </c>
      <c r="AP31" s="199">
        <v>-55</v>
      </c>
      <c r="AQ31" s="199">
        <v>-55</v>
      </c>
      <c r="AR31" s="199">
        <v>-54</v>
      </c>
      <c r="AS31" s="199">
        <v>-48</v>
      </c>
      <c r="AT31" s="199">
        <v>-48</v>
      </c>
      <c r="AU31" s="200">
        <v>-52</v>
      </c>
      <c r="AW31" s="197" t="s">
        <v>259</v>
      </c>
      <c r="AX31" s="201">
        <f t="shared" si="5"/>
        <v>-64</v>
      </c>
      <c r="AY31" s="202">
        <f t="shared" si="4"/>
        <v>-62</v>
      </c>
      <c r="AZ31" s="202">
        <f t="shared" si="4"/>
        <v>-62</v>
      </c>
      <c r="BA31" s="202">
        <f t="shared" si="4"/>
        <v>-60</v>
      </c>
      <c r="BB31" s="202">
        <f t="shared" si="4"/>
        <v>-60</v>
      </c>
      <c r="BC31" s="202">
        <f t="shared" si="4"/>
        <v>-60</v>
      </c>
      <c r="BD31" s="202">
        <f t="shared" si="4"/>
        <v>-59</v>
      </c>
      <c r="BE31" s="202">
        <f t="shared" si="4"/>
        <v>-53</v>
      </c>
      <c r="BF31" s="202">
        <f t="shared" si="4"/>
        <v>-53</v>
      </c>
      <c r="BG31" s="203">
        <f t="shared" si="4"/>
        <v>-57</v>
      </c>
    </row>
    <row r="32" spans="1:59" ht="15.75" thickBot="1" x14ac:dyDescent="0.3">
      <c r="A32" s="204" t="s">
        <v>266</v>
      </c>
      <c r="B32" s="207">
        <v>-40</v>
      </c>
      <c r="C32" s="205">
        <v>-36</v>
      </c>
      <c r="D32" s="205">
        <v>-35</v>
      </c>
      <c r="E32" s="205">
        <v>-32</v>
      </c>
      <c r="F32" s="205">
        <v>-34</v>
      </c>
      <c r="G32" s="205">
        <v>-33</v>
      </c>
      <c r="H32" s="205">
        <v>-32</v>
      </c>
      <c r="I32" s="205">
        <v>-30</v>
      </c>
      <c r="J32" s="205">
        <v>-31</v>
      </c>
      <c r="K32" s="206">
        <v>-34</v>
      </c>
      <c r="L32" s="217"/>
      <c r="M32" s="204" t="s">
        <v>266</v>
      </c>
      <c r="N32" s="207">
        <v>-47</v>
      </c>
      <c r="O32" s="205">
        <v>-43</v>
      </c>
      <c r="P32" s="205">
        <v>-42</v>
      </c>
      <c r="Q32" s="205">
        <v>-38</v>
      </c>
      <c r="R32" s="205">
        <v>-39</v>
      </c>
      <c r="S32" s="205">
        <v>-38</v>
      </c>
      <c r="T32" s="205">
        <v>-37</v>
      </c>
      <c r="U32" s="205">
        <v>-35</v>
      </c>
      <c r="V32" s="205">
        <v>-36</v>
      </c>
      <c r="W32" s="206">
        <v>-39</v>
      </c>
      <c r="X32" s="217"/>
      <c r="Y32" s="208" t="s">
        <v>266</v>
      </c>
      <c r="Z32" s="233">
        <v>-60</v>
      </c>
      <c r="AA32" s="234">
        <v>-56</v>
      </c>
      <c r="AB32" s="234">
        <v>-54</v>
      </c>
      <c r="AC32" s="234">
        <v>-51</v>
      </c>
      <c r="AD32" s="234">
        <v>-52</v>
      </c>
      <c r="AE32" s="234">
        <v>-51</v>
      </c>
      <c r="AF32" s="234">
        <v>-49</v>
      </c>
      <c r="AG32" s="234">
        <v>-46</v>
      </c>
      <c r="AH32" s="234">
        <v>-47</v>
      </c>
      <c r="AI32" s="235">
        <v>-50</v>
      </c>
      <c r="AJ32" s="217"/>
      <c r="AK32" s="208" t="s">
        <v>266</v>
      </c>
      <c r="AL32" s="209">
        <v>-65</v>
      </c>
      <c r="AM32" s="210">
        <v>-61</v>
      </c>
      <c r="AN32" s="210">
        <v>-59</v>
      </c>
      <c r="AO32" s="210">
        <v>-55</v>
      </c>
      <c r="AP32" s="210">
        <v>-56</v>
      </c>
      <c r="AQ32" s="210">
        <v>-53</v>
      </c>
      <c r="AR32" s="210">
        <v>-51</v>
      </c>
      <c r="AS32" s="210">
        <v>-48</v>
      </c>
      <c r="AT32" s="210">
        <v>-49</v>
      </c>
      <c r="AU32" s="211">
        <v>-52</v>
      </c>
      <c r="AW32" s="208" t="s">
        <v>266</v>
      </c>
      <c r="AX32" s="212">
        <f t="shared" si="5"/>
        <v>-70</v>
      </c>
      <c r="AY32" s="213">
        <f t="shared" si="4"/>
        <v>-66</v>
      </c>
      <c r="AZ32" s="213">
        <f t="shared" si="4"/>
        <v>-64</v>
      </c>
      <c r="BA32" s="213">
        <f t="shared" si="4"/>
        <v>-60</v>
      </c>
      <c r="BB32" s="213">
        <f t="shared" si="4"/>
        <v>-61</v>
      </c>
      <c r="BC32" s="213">
        <f t="shared" si="4"/>
        <v>-58</v>
      </c>
      <c r="BD32" s="213">
        <f t="shared" si="4"/>
        <v>-56</v>
      </c>
      <c r="BE32" s="213">
        <f t="shared" si="4"/>
        <v>-53</v>
      </c>
      <c r="BF32" s="213">
        <f t="shared" si="4"/>
        <v>-54</v>
      </c>
      <c r="BG32" s="214">
        <f t="shared" si="4"/>
        <v>-57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-57</v>
      </c>
      <c r="C37" s="186">
        <v>-54</v>
      </c>
      <c r="D37" s="186">
        <v>-54</v>
      </c>
      <c r="E37" s="186">
        <v>-62</v>
      </c>
      <c r="F37" s="186">
        <v>-59</v>
      </c>
      <c r="G37" s="186">
        <v>-52</v>
      </c>
      <c r="H37" s="186">
        <v>-48</v>
      </c>
      <c r="I37" s="186">
        <v>-49</v>
      </c>
      <c r="J37" s="186">
        <v>-52</v>
      </c>
      <c r="K37" s="187">
        <v>-51</v>
      </c>
      <c r="L37" s="217"/>
      <c r="M37" s="236" t="s">
        <v>187</v>
      </c>
      <c r="N37" s="185">
        <v>-63</v>
      </c>
      <c r="O37" s="186">
        <v>-60</v>
      </c>
      <c r="P37" s="186">
        <v>-59</v>
      </c>
      <c r="Q37" s="186">
        <v>-67</v>
      </c>
      <c r="R37" s="186">
        <v>-64</v>
      </c>
      <c r="S37" s="186">
        <v>-57</v>
      </c>
      <c r="T37" s="186">
        <v>-52</v>
      </c>
      <c r="U37" s="186">
        <v>-53</v>
      </c>
      <c r="V37" s="186">
        <v>-56</v>
      </c>
      <c r="W37" s="187">
        <v>-55</v>
      </c>
      <c r="X37" s="217"/>
      <c r="Y37" s="237" t="s">
        <v>187</v>
      </c>
      <c r="Z37" s="227">
        <v>-69</v>
      </c>
      <c r="AA37" s="228">
        <v>-69</v>
      </c>
      <c r="AB37" s="228">
        <v>-69</v>
      </c>
      <c r="AC37" s="228">
        <v>-69</v>
      </c>
      <c r="AD37" s="228">
        <v>-69</v>
      </c>
      <c r="AE37" s="228">
        <v>-65</v>
      </c>
      <c r="AF37" s="228">
        <v>-59</v>
      </c>
      <c r="AG37" s="228">
        <v>-59</v>
      </c>
      <c r="AH37" s="228">
        <v>-62</v>
      </c>
      <c r="AI37" s="229">
        <v>-61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-69</v>
      </c>
      <c r="AS37" s="190">
        <v>-68</v>
      </c>
      <c r="AT37" s="190">
        <v>-71</v>
      </c>
      <c r="AU37" s="191">
        <v>-70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-74</v>
      </c>
      <c r="BE37" s="193">
        <f t="shared" si="6"/>
        <v>-73</v>
      </c>
      <c r="BF37" s="193">
        <f t="shared" si="6"/>
        <v>-76</v>
      </c>
      <c r="BG37" s="194">
        <f t="shared" si="6"/>
        <v>-75</v>
      </c>
    </row>
    <row r="38" spans="1:59" x14ac:dyDescent="0.25">
      <c r="A38" s="195" t="s">
        <v>214</v>
      </c>
      <c r="B38" s="196">
        <v>-59</v>
      </c>
      <c r="C38" s="183">
        <v>-55</v>
      </c>
      <c r="D38" s="183">
        <v>-56</v>
      </c>
      <c r="E38" s="183">
        <v>-58</v>
      </c>
      <c r="F38" s="183">
        <v>-57</v>
      </c>
      <c r="G38" s="183">
        <v>-53</v>
      </c>
      <c r="H38" s="183">
        <v>-49</v>
      </c>
      <c r="I38" s="183">
        <v>-49</v>
      </c>
      <c r="J38" s="183">
        <v>-54</v>
      </c>
      <c r="K38" s="184">
        <v>-55</v>
      </c>
      <c r="L38" s="217"/>
      <c r="M38" s="195" t="s">
        <v>214</v>
      </c>
      <c r="N38" s="196">
        <v>-65</v>
      </c>
      <c r="O38" s="183">
        <v>-61</v>
      </c>
      <c r="P38" s="183">
        <v>-61</v>
      </c>
      <c r="Q38" s="183">
        <v>-63</v>
      </c>
      <c r="R38" s="183">
        <v>-62</v>
      </c>
      <c r="S38" s="183">
        <v>-58</v>
      </c>
      <c r="T38" s="183">
        <v>-53</v>
      </c>
      <c r="U38" s="183">
        <v>-53</v>
      </c>
      <c r="V38" s="183">
        <v>-58</v>
      </c>
      <c r="W38" s="184">
        <v>-59</v>
      </c>
      <c r="X38" s="217"/>
      <c r="Y38" s="197" t="s">
        <v>214</v>
      </c>
      <c r="Z38" s="230">
        <v>-69</v>
      </c>
      <c r="AA38" s="231">
        <v>-69</v>
      </c>
      <c r="AB38" s="231">
        <v>-69</v>
      </c>
      <c r="AC38" s="231">
        <v>-69</v>
      </c>
      <c r="AD38" s="231">
        <v>-69</v>
      </c>
      <c r="AE38" s="231">
        <v>-66</v>
      </c>
      <c r="AF38" s="231">
        <v>-60</v>
      </c>
      <c r="AG38" s="231">
        <v>-59</v>
      </c>
      <c r="AH38" s="231">
        <v>-64</v>
      </c>
      <c r="AI38" s="232">
        <v>-65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-70</v>
      </c>
      <c r="AS38" s="199">
        <v>-68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-75</v>
      </c>
      <c r="BE38" s="202">
        <f t="shared" si="6"/>
        <v>-73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-61</v>
      </c>
      <c r="C39" s="183">
        <v>-59</v>
      </c>
      <c r="D39" s="183">
        <v>-55</v>
      </c>
      <c r="E39" s="183">
        <v>-58</v>
      </c>
      <c r="F39" s="183">
        <v>-55</v>
      </c>
      <c r="G39" s="183">
        <v>-52</v>
      </c>
      <c r="H39" s="183">
        <v>-52</v>
      </c>
      <c r="I39" s="183">
        <v>-48</v>
      </c>
      <c r="J39" s="183">
        <v>-54</v>
      </c>
      <c r="K39" s="184">
        <v>-54</v>
      </c>
      <c r="L39" s="217"/>
      <c r="M39" s="195" t="s">
        <v>234</v>
      </c>
      <c r="N39" s="196">
        <v>-67</v>
      </c>
      <c r="O39" s="183">
        <v>-65</v>
      </c>
      <c r="P39" s="183">
        <v>-60</v>
      </c>
      <c r="Q39" s="183">
        <v>-63</v>
      </c>
      <c r="R39" s="183">
        <v>-60</v>
      </c>
      <c r="S39" s="183">
        <v>-57</v>
      </c>
      <c r="T39" s="183">
        <v>-56</v>
      </c>
      <c r="U39" s="183">
        <v>-52</v>
      </c>
      <c r="V39" s="183">
        <v>-58</v>
      </c>
      <c r="W39" s="184">
        <v>-58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-65</v>
      </c>
      <c r="AF39" s="231">
        <v>-63</v>
      </c>
      <c r="AG39" s="231">
        <v>-58</v>
      </c>
      <c r="AH39" s="231">
        <v>-64</v>
      </c>
      <c r="AI39" s="232">
        <v>-64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-67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-72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-61</v>
      </c>
      <c r="C40" s="183">
        <v>-56</v>
      </c>
      <c r="D40" s="183">
        <v>-54</v>
      </c>
      <c r="E40" s="183">
        <v>-55</v>
      </c>
      <c r="F40" s="183">
        <v>-53</v>
      </c>
      <c r="G40" s="183">
        <v>-52</v>
      </c>
      <c r="H40" s="183">
        <v>-50</v>
      </c>
      <c r="I40" s="183">
        <v>-51</v>
      </c>
      <c r="J40" s="183">
        <v>-52</v>
      </c>
      <c r="K40" s="184">
        <v>-53</v>
      </c>
      <c r="L40" s="217"/>
      <c r="M40" s="195" t="s">
        <v>243</v>
      </c>
      <c r="N40" s="196">
        <v>-67</v>
      </c>
      <c r="O40" s="183">
        <v>-61</v>
      </c>
      <c r="P40" s="183">
        <v>-59</v>
      </c>
      <c r="Q40" s="183">
        <v>-60</v>
      </c>
      <c r="R40" s="183">
        <v>-58</v>
      </c>
      <c r="S40" s="183">
        <v>-57</v>
      </c>
      <c r="T40" s="183">
        <v>-54</v>
      </c>
      <c r="U40" s="183">
        <v>-54</v>
      </c>
      <c r="V40" s="183">
        <v>-55</v>
      </c>
      <c r="W40" s="184">
        <v>-56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-69</v>
      </c>
      <c r="AD40" s="231">
        <v>-66</v>
      </c>
      <c r="AE40" s="231">
        <v>-65</v>
      </c>
      <c r="AF40" s="231">
        <v>-60</v>
      </c>
      <c r="AG40" s="231">
        <v>-60</v>
      </c>
      <c r="AH40" s="231">
        <v>-61</v>
      </c>
      <c r="AI40" s="232">
        <v>-62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-69</v>
      </c>
      <c r="AS40" s="199">
        <v>-68</v>
      </c>
      <c r="AT40" s="199">
        <v>-69</v>
      </c>
      <c r="AU40" s="200">
        <v>-70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-74</v>
      </c>
      <c r="BE40" s="202">
        <f t="shared" si="6"/>
        <v>-73</v>
      </c>
      <c r="BF40" s="202">
        <f t="shared" si="6"/>
        <v>-74</v>
      </c>
      <c r="BG40" s="203">
        <f t="shared" si="6"/>
        <v>-75</v>
      </c>
    </row>
    <row r="41" spans="1:59" x14ac:dyDescent="0.25">
      <c r="A41" s="195" t="s">
        <v>251</v>
      </c>
      <c r="B41" s="196">
        <v>-53</v>
      </c>
      <c r="C41" s="183">
        <v>-51</v>
      </c>
      <c r="D41" s="183">
        <v>-55</v>
      </c>
      <c r="E41" s="183">
        <v>-54</v>
      </c>
      <c r="F41" s="183">
        <v>-56</v>
      </c>
      <c r="G41" s="183">
        <v>-54</v>
      </c>
      <c r="H41" s="183">
        <v>-56</v>
      </c>
      <c r="I41" s="183">
        <v>-51</v>
      </c>
      <c r="J41" s="183">
        <v>-51</v>
      </c>
      <c r="K41" s="184">
        <v>-52</v>
      </c>
      <c r="L41" s="217"/>
      <c r="M41" s="195" t="s">
        <v>251</v>
      </c>
      <c r="N41" s="196">
        <v>-59</v>
      </c>
      <c r="O41" s="183">
        <v>-56</v>
      </c>
      <c r="P41" s="183">
        <v>-60</v>
      </c>
      <c r="Q41" s="183">
        <v>-59</v>
      </c>
      <c r="R41" s="183">
        <v>-61</v>
      </c>
      <c r="S41" s="183">
        <v>-59</v>
      </c>
      <c r="T41" s="183">
        <v>-60</v>
      </c>
      <c r="U41" s="183">
        <v>-54</v>
      </c>
      <c r="V41" s="183">
        <v>-54</v>
      </c>
      <c r="W41" s="184">
        <v>-55</v>
      </c>
      <c r="X41" s="217"/>
      <c r="Y41" s="197" t="s">
        <v>251</v>
      </c>
      <c r="Z41" s="230">
        <v>-68</v>
      </c>
      <c r="AA41" s="231">
        <v>-66</v>
      </c>
      <c r="AB41" s="231">
        <v>-69</v>
      </c>
      <c r="AC41" s="231">
        <v>-68</v>
      </c>
      <c r="AD41" s="231">
        <v>-69</v>
      </c>
      <c r="AE41" s="231">
        <v>-67</v>
      </c>
      <c r="AF41" s="231">
        <v>-66</v>
      </c>
      <c r="AG41" s="231">
        <v>-60</v>
      </c>
      <c r="AH41" s="231">
        <v>-60</v>
      </c>
      <c r="AI41" s="232">
        <v>-61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-68</v>
      </c>
      <c r="AT41" s="199">
        <v>-68</v>
      </c>
      <c r="AU41" s="200">
        <v>-69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-73</v>
      </c>
      <c r="BF41" s="202">
        <f t="shared" si="6"/>
        <v>-73</v>
      </c>
      <c r="BG41" s="203">
        <f t="shared" si="6"/>
        <v>-74</v>
      </c>
    </row>
    <row r="42" spans="1:59" x14ac:dyDescent="0.25">
      <c r="A42" s="195" t="s">
        <v>259</v>
      </c>
      <c r="B42" s="196">
        <v>-55</v>
      </c>
      <c r="C42" s="183">
        <v>-52</v>
      </c>
      <c r="D42" s="183">
        <v>-54</v>
      </c>
      <c r="E42" s="183">
        <v>-54</v>
      </c>
      <c r="F42" s="183">
        <v>-54</v>
      </c>
      <c r="G42" s="183">
        <v>-55</v>
      </c>
      <c r="H42" s="183">
        <v>-54</v>
      </c>
      <c r="I42" s="183">
        <v>-50</v>
      </c>
      <c r="J42" s="183">
        <v>-50</v>
      </c>
      <c r="K42" s="184">
        <v>-54</v>
      </c>
      <c r="L42" s="217"/>
      <c r="M42" s="195" t="s">
        <v>259</v>
      </c>
      <c r="N42" s="196">
        <v>-60</v>
      </c>
      <c r="O42" s="183">
        <v>-57</v>
      </c>
      <c r="P42" s="183">
        <v>-59</v>
      </c>
      <c r="Q42" s="183">
        <v>-59</v>
      </c>
      <c r="R42" s="183">
        <v>-59</v>
      </c>
      <c r="S42" s="183">
        <v>-60</v>
      </c>
      <c r="T42" s="183">
        <v>-58</v>
      </c>
      <c r="U42" s="183">
        <v>-53</v>
      </c>
      <c r="V42" s="183">
        <v>-53</v>
      </c>
      <c r="W42" s="184">
        <v>-57</v>
      </c>
      <c r="X42" s="217"/>
      <c r="Y42" s="197" t="s">
        <v>259</v>
      </c>
      <c r="Z42" s="230">
        <v>-69</v>
      </c>
      <c r="AA42" s="231">
        <v>-67</v>
      </c>
      <c r="AB42" s="231">
        <v>-69</v>
      </c>
      <c r="AC42" s="231">
        <v>-68</v>
      </c>
      <c r="AD42" s="231">
        <v>-67</v>
      </c>
      <c r="AE42" s="231">
        <v>-67</v>
      </c>
      <c r="AF42" s="231">
        <v>-64</v>
      </c>
      <c r="AG42" s="231">
        <v>-59</v>
      </c>
      <c r="AH42" s="231">
        <v>-59</v>
      </c>
      <c r="AI42" s="232">
        <v>-63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-71</v>
      </c>
      <c r="AS42" s="199">
        <v>-66</v>
      </c>
      <c r="AT42" s="199">
        <v>-66</v>
      </c>
      <c r="AU42" s="200">
        <v>-70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-76</v>
      </c>
      <c r="BE42" s="202">
        <f t="shared" si="6"/>
        <v>-71</v>
      </c>
      <c r="BF42" s="202">
        <f t="shared" si="6"/>
        <v>-71</v>
      </c>
      <c r="BG42" s="203">
        <f t="shared" si="6"/>
        <v>-75</v>
      </c>
    </row>
    <row r="43" spans="1:59" ht="15.75" thickBot="1" x14ac:dyDescent="0.3">
      <c r="A43" s="204" t="s">
        <v>266</v>
      </c>
      <c r="B43" s="207">
        <v>-61</v>
      </c>
      <c r="C43" s="205">
        <v>-56</v>
      </c>
      <c r="D43" s="205">
        <v>-56</v>
      </c>
      <c r="E43" s="205">
        <v>-54</v>
      </c>
      <c r="F43" s="205">
        <v>-55</v>
      </c>
      <c r="G43" s="205">
        <v>-53</v>
      </c>
      <c r="H43" s="205">
        <v>-51</v>
      </c>
      <c r="I43" s="205">
        <v>-50</v>
      </c>
      <c r="J43" s="205">
        <v>-51</v>
      </c>
      <c r="K43" s="206">
        <v>-54</v>
      </c>
      <c r="L43" s="217"/>
      <c r="M43" s="204" t="s">
        <v>266</v>
      </c>
      <c r="N43" s="207">
        <v>-66</v>
      </c>
      <c r="O43" s="205">
        <v>-61</v>
      </c>
      <c r="P43" s="205">
        <v>-61</v>
      </c>
      <c r="Q43" s="205">
        <v>-59</v>
      </c>
      <c r="R43" s="205">
        <v>-60</v>
      </c>
      <c r="S43" s="205">
        <v>-58</v>
      </c>
      <c r="T43" s="205">
        <v>-55</v>
      </c>
      <c r="U43" s="205">
        <v>-53</v>
      </c>
      <c r="V43" s="205">
        <v>-54</v>
      </c>
      <c r="W43" s="206">
        <v>-57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-68</v>
      </c>
      <c r="AD43" s="234">
        <v>-68</v>
      </c>
      <c r="AE43" s="234">
        <v>-65</v>
      </c>
      <c r="AF43" s="234">
        <v>-61</v>
      </c>
      <c r="AG43" s="234">
        <v>-59</v>
      </c>
      <c r="AH43" s="234">
        <v>-60</v>
      </c>
      <c r="AI43" s="235">
        <v>-63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-69</v>
      </c>
      <c r="AS43" s="210">
        <v>-66</v>
      </c>
      <c r="AT43" s="210">
        <v>-67</v>
      </c>
      <c r="AU43" s="211">
        <v>-70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-74</v>
      </c>
      <c r="BE43" s="213">
        <f t="shared" si="6"/>
        <v>-71</v>
      </c>
      <c r="BF43" s="213">
        <f t="shared" si="6"/>
        <v>-72</v>
      </c>
      <c r="BG43" s="214">
        <f t="shared" si="6"/>
        <v>-75</v>
      </c>
    </row>
  </sheetData>
  <sheetProtection algorithmName="SHA-512" hashValue="x+AEtCU70zQQkB0KR997gWMjyMGxPVaDiGlC4ekWd4OImHjZ1YYUf9KzlIjsvzJ9ed3niOnTjqYk8lWug2cBcA==" saltValue="W8/9qz7SadA2W/M2ktBUBQ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1"/>
  <dimension ref="A1:BH41"/>
  <sheetViews>
    <sheetView tabSelected="1" topLeftCell="AL1" workbookViewId="0">
      <selection activeCell="AU17" sqref="AU17"/>
    </sheetView>
  </sheetViews>
  <sheetFormatPr defaultRowHeight="15" x14ac:dyDescent="0.25"/>
  <cols>
    <col min="1" max="1" width="9.42578125" hidden="1" customWidth="1"/>
    <col min="13" max="13" width="3.7109375" customWidth="1"/>
    <col min="25" max="25" width="4.7109375" customWidth="1"/>
    <col min="37" max="37" width="6.7109375" customWidth="1"/>
  </cols>
  <sheetData>
    <row r="1" spans="1:60" ht="14.45" x14ac:dyDescent="0.3">
      <c r="B1" s="1" t="s">
        <v>910</v>
      </c>
      <c r="C1" s="351" t="s">
        <v>1471</v>
      </c>
      <c r="N1" s="1" t="s">
        <v>907</v>
      </c>
      <c r="O1" s="351" t="s">
        <v>1148</v>
      </c>
      <c r="Z1" s="1" t="s">
        <v>907</v>
      </c>
      <c r="AA1" s="351" t="s">
        <v>1150</v>
      </c>
      <c r="AL1" s="1" t="s">
        <v>908</v>
      </c>
      <c r="AX1" s="1" t="s">
        <v>910</v>
      </c>
      <c r="AY1" s="351" t="s">
        <v>1473</v>
      </c>
    </row>
    <row r="2" spans="1:60" ht="14.45" x14ac:dyDescent="0.3">
      <c r="D2" s="886" t="s">
        <v>316</v>
      </c>
      <c r="E2" s="886"/>
      <c r="F2" s="886"/>
      <c r="G2" s="886"/>
      <c r="H2" s="886"/>
      <c r="I2" s="886"/>
      <c r="J2" s="886"/>
      <c r="K2" s="886"/>
      <c r="L2" s="886"/>
      <c r="P2" s="886" t="s">
        <v>316</v>
      </c>
      <c r="Q2" s="886"/>
      <c r="R2" s="886"/>
      <c r="S2" s="886"/>
      <c r="T2" s="886"/>
      <c r="U2" s="886"/>
      <c r="V2" s="886"/>
      <c r="W2" s="886"/>
      <c r="X2" s="886"/>
      <c r="AB2" s="886" t="s">
        <v>316</v>
      </c>
      <c r="AC2" s="886"/>
      <c r="AD2" s="886"/>
      <c r="AE2" s="886"/>
      <c r="AF2" s="886"/>
      <c r="AG2" s="886"/>
      <c r="AH2" s="886"/>
      <c r="AI2" s="886"/>
      <c r="AJ2" s="886"/>
      <c r="AN2" s="886" t="s">
        <v>316</v>
      </c>
      <c r="AO2" s="886"/>
      <c r="AP2" s="886"/>
      <c r="AQ2" s="886"/>
      <c r="AR2" s="886"/>
      <c r="AS2" s="886"/>
      <c r="AT2" s="886"/>
      <c r="AU2" s="886"/>
      <c r="AV2" s="886"/>
      <c r="AZ2" s="886" t="s">
        <v>316</v>
      </c>
      <c r="BA2" s="886"/>
      <c r="BB2" s="886"/>
      <c r="BC2" s="886"/>
      <c r="BD2" s="886"/>
      <c r="BE2" s="886"/>
      <c r="BF2" s="886"/>
      <c r="BG2" s="886"/>
      <c r="BH2" s="886"/>
    </row>
    <row r="3" spans="1:60" ht="14.45" x14ac:dyDescent="0.3">
      <c r="C3" t="s">
        <v>173</v>
      </c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  <c r="O3" t="s">
        <v>173</v>
      </c>
      <c r="P3" s="238">
        <v>1</v>
      </c>
      <c r="Q3" s="238">
        <v>2</v>
      </c>
      <c r="R3" s="238">
        <v>3</v>
      </c>
      <c r="S3" s="238">
        <v>4</v>
      </c>
      <c r="T3" s="238">
        <v>5</v>
      </c>
      <c r="U3" s="238">
        <v>6</v>
      </c>
      <c r="V3" s="238">
        <v>7</v>
      </c>
      <c r="W3" s="238">
        <v>8</v>
      </c>
      <c r="X3" s="238">
        <v>9</v>
      </c>
      <c r="AA3" t="s">
        <v>173</v>
      </c>
      <c r="AB3" s="238">
        <v>1</v>
      </c>
      <c r="AC3" s="238">
        <v>2</v>
      </c>
      <c r="AD3" s="238">
        <v>3</v>
      </c>
      <c r="AE3" s="238">
        <v>4</v>
      </c>
      <c r="AF3" s="238">
        <v>5</v>
      </c>
      <c r="AG3" s="238">
        <v>6</v>
      </c>
      <c r="AH3" s="238">
        <v>7</v>
      </c>
      <c r="AI3" s="238">
        <v>8</v>
      </c>
      <c r="AJ3" s="238">
        <v>9</v>
      </c>
      <c r="AM3" t="s">
        <v>173</v>
      </c>
      <c r="AN3" s="238">
        <v>1</v>
      </c>
      <c r="AO3" s="238">
        <v>2</v>
      </c>
      <c r="AP3" s="238">
        <v>3</v>
      </c>
      <c r="AQ3" s="238">
        <v>4</v>
      </c>
      <c r="AR3" s="238">
        <v>5</v>
      </c>
      <c r="AS3" s="238">
        <v>6</v>
      </c>
      <c r="AT3" s="238">
        <v>7</v>
      </c>
      <c r="AU3" s="238">
        <v>8</v>
      </c>
      <c r="AV3" s="238">
        <v>9</v>
      </c>
      <c r="AY3" t="s">
        <v>173</v>
      </c>
      <c r="AZ3" s="238">
        <v>1</v>
      </c>
      <c r="BA3" s="238">
        <v>2</v>
      </c>
      <c r="BB3" s="238">
        <v>3</v>
      </c>
      <c r="BC3" s="238">
        <v>4</v>
      </c>
      <c r="BD3" s="238">
        <v>5</v>
      </c>
      <c r="BE3" s="238">
        <v>6</v>
      </c>
      <c r="BF3" s="238">
        <v>7</v>
      </c>
      <c r="BG3" s="238">
        <v>8</v>
      </c>
      <c r="BH3" s="238">
        <v>9</v>
      </c>
    </row>
    <row r="4" spans="1:60" ht="14.45" x14ac:dyDescent="0.3">
      <c r="A4" t="s">
        <v>1287</v>
      </c>
      <c r="B4" s="239" t="s">
        <v>185</v>
      </c>
      <c r="C4" s="240">
        <v>0</v>
      </c>
      <c r="D4" s="241">
        <v>0</v>
      </c>
      <c r="E4" s="242">
        <v>0</v>
      </c>
      <c r="F4" s="242">
        <v>0</v>
      </c>
      <c r="G4" s="242">
        <v>0</v>
      </c>
      <c r="H4" s="242">
        <v>0</v>
      </c>
      <c r="I4" s="242">
        <v>0</v>
      </c>
      <c r="J4" s="242">
        <v>0</v>
      </c>
      <c r="K4" s="242">
        <v>0</v>
      </c>
      <c r="L4" s="243">
        <v>0</v>
      </c>
      <c r="N4" s="239" t="s">
        <v>185</v>
      </c>
      <c r="O4" s="240">
        <v>0</v>
      </c>
      <c r="P4" s="241">
        <v>0</v>
      </c>
      <c r="Q4" s="242">
        <v>0</v>
      </c>
      <c r="R4" s="242">
        <v>0</v>
      </c>
      <c r="S4" s="242">
        <v>0</v>
      </c>
      <c r="T4" s="242">
        <v>0</v>
      </c>
      <c r="U4" s="242">
        <v>0</v>
      </c>
      <c r="V4" s="242">
        <v>0</v>
      </c>
      <c r="W4" s="242">
        <v>0</v>
      </c>
      <c r="X4" s="242">
        <v>0</v>
      </c>
      <c r="Z4" s="239" t="s">
        <v>185</v>
      </c>
      <c r="AA4" s="240">
        <v>0</v>
      </c>
      <c r="AB4" s="241">
        <v>0</v>
      </c>
      <c r="AC4" s="242">
        <v>0</v>
      </c>
      <c r="AD4" s="242">
        <v>0</v>
      </c>
      <c r="AE4" s="242">
        <v>0</v>
      </c>
      <c r="AF4" s="242">
        <v>0</v>
      </c>
      <c r="AG4" s="242">
        <v>0</v>
      </c>
      <c r="AH4" s="242">
        <v>0</v>
      </c>
      <c r="AI4" s="242">
        <v>0</v>
      </c>
      <c r="AJ4" s="242">
        <v>0</v>
      </c>
      <c r="AL4" s="239" t="s">
        <v>185</v>
      </c>
      <c r="AM4" s="240">
        <v>0</v>
      </c>
      <c r="AN4" s="241">
        <v>0</v>
      </c>
      <c r="AO4" s="242">
        <v>0</v>
      </c>
      <c r="AP4" s="242">
        <v>0</v>
      </c>
      <c r="AQ4" s="242">
        <v>0</v>
      </c>
      <c r="AR4" s="242">
        <v>0</v>
      </c>
      <c r="AS4" s="242">
        <v>0</v>
      </c>
      <c r="AT4" s="242">
        <v>0</v>
      </c>
      <c r="AU4" s="242">
        <v>0</v>
      </c>
      <c r="AV4" s="242">
        <v>0</v>
      </c>
      <c r="AX4" s="239" t="s">
        <v>185</v>
      </c>
      <c r="AY4" s="240">
        <v>0</v>
      </c>
      <c r="AZ4" s="241">
        <v>0</v>
      </c>
      <c r="BA4" s="242">
        <v>0</v>
      </c>
      <c r="BB4" s="242">
        <v>0</v>
      </c>
      <c r="BC4" s="242">
        <v>0</v>
      </c>
      <c r="BD4" s="242">
        <v>0</v>
      </c>
      <c r="BE4" s="242">
        <v>0</v>
      </c>
      <c r="BF4" s="242">
        <v>0</v>
      </c>
      <c r="BG4" s="242">
        <v>0</v>
      </c>
      <c r="BH4" s="243">
        <v>0</v>
      </c>
    </row>
    <row r="5" spans="1:60" ht="14.45" x14ac:dyDescent="0.3">
      <c r="A5" t="s">
        <v>1288</v>
      </c>
      <c r="B5" s="658"/>
      <c r="C5" s="659" t="s">
        <v>1159</v>
      </c>
      <c r="D5" s="660">
        <v>-0.5</v>
      </c>
      <c r="E5" s="661">
        <v>-0.5</v>
      </c>
      <c r="F5" s="661">
        <v>-0.5</v>
      </c>
      <c r="G5" s="661">
        <v>-0.5</v>
      </c>
      <c r="H5" s="661">
        <v>-0.5</v>
      </c>
      <c r="I5" s="661">
        <v>0</v>
      </c>
      <c r="J5" s="662">
        <v>0</v>
      </c>
      <c r="K5" s="662">
        <v>0</v>
      </c>
      <c r="L5" s="663">
        <v>0</v>
      </c>
      <c r="N5" s="658"/>
      <c r="O5" s="659" t="s">
        <v>1159</v>
      </c>
      <c r="P5" s="660">
        <v>-0.5</v>
      </c>
      <c r="Q5" s="661">
        <v>-0.5</v>
      </c>
      <c r="R5" s="661">
        <v>-0.5</v>
      </c>
      <c r="S5" s="661">
        <v>-0.5</v>
      </c>
      <c r="T5" s="661">
        <v>-0.5</v>
      </c>
      <c r="U5" s="661">
        <v>0</v>
      </c>
      <c r="V5" s="661">
        <v>0</v>
      </c>
      <c r="W5" s="661">
        <v>0</v>
      </c>
      <c r="X5" s="661">
        <v>0</v>
      </c>
      <c r="Z5" s="658"/>
      <c r="AA5" s="659" t="s">
        <v>1159</v>
      </c>
      <c r="AB5" s="246">
        <f>D5-3</f>
        <v>-3.5</v>
      </c>
      <c r="AC5" s="246">
        <f t="shared" ref="AC5" si="0">E5-3</f>
        <v>-3.5</v>
      </c>
      <c r="AD5" s="246">
        <f t="shared" ref="AD5" si="1">F5-3</f>
        <v>-3.5</v>
      </c>
      <c r="AE5" s="246">
        <f t="shared" ref="AE5" si="2">G5-3</f>
        <v>-3.5</v>
      </c>
      <c r="AF5" s="246">
        <f t="shared" ref="AF5" si="3">H5-3</f>
        <v>-3.5</v>
      </c>
      <c r="AG5" s="246">
        <f t="shared" ref="AG5" si="4">I5-3</f>
        <v>-3</v>
      </c>
      <c r="AH5" s="246">
        <f t="shared" ref="AH5" si="5">J5-3</f>
        <v>-3</v>
      </c>
      <c r="AI5" s="246">
        <f t="shared" ref="AI5" si="6">K5-3</f>
        <v>-3</v>
      </c>
      <c r="AJ5" s="246">
        <f t="shared" ref="AJ5" si="7">L5-3</f>
        <v>-3</v>
      </c>
      <c r="AL5" s="658"/>
      <c r="AM5" s="659" t="s">
        <v>1159</v>
      </c>
      <c r="AN5" s="246">
        <v>-1</v>
      </c>
      <c r="AO5" s="246">
        <v>-1</v>
      </c>
      <c r="AP5" s="246">
        <v>-1</v>
      </c>
      <c r="AQ5" s="246">
        <v>0</v>
      </c>
      <c r="AR5" s="246">
        <v>0</v>
      </c>
      <c r="AS5" s="246">
        <v>0</v>
      </c>
      <c r="AT5" s="246">
        <v>0</v>
      </c>
      <c r="AU5" s="246">
        <v>0</v>
      </c>
      <c r="AV5" s="246">
        <v>0</v>
      </c>
      <c r="AX5" s="658"/>
      <c r="AY5" s="659" t="s">
        <v>1159</v>
      </c>
      <c r="AZ5" s="660">
        <v>-1.5</v>
      </c>
      <c r="BA5" s="661">
        <v>-1.5</v>
      </c>
      <c r="BB5" s="661">
        <v>-1.5</v>
      </c>
      <c r="BC5" s="661">
        <v>-1.5</v>
      </c>
      <c r="BD5" s="661">
        <v>-1.5</v>
      </c>
      <c r="BE5" s="661">
        <v>-1</v>
      </c>
      <c r="BF5" s="662">
        <v>-1</v>
      </c>
      <c r="BG5" s="662">
        <v>-1</v>
      </c>
      <c r="BH5" s="663">
        <v>-1</v>
      </c>
    </row>
    <row r="6" spans="1:60" ht="14.45" x14ac:dyDescent="0.3">
      <c r="A6" t="s">
        <v>1289</v>
      </c>
      <c r="B6" s="244"/>
      <c r="C6" s="245">
        <v>1</v>
      </c>
      <c r="D6" s="246">
        <v>-2</v>
      </c>
      <c r="E6" s="246">
        <v>-2</v>
      </c>
      <c r="F6" s="246">
        <v>-1.5</v>
      </c>
      <c r="G6" s="246">
        <v>-2</v>
      </c>
      <c r="H6" s="246">
        <v>-2</v>
      </c>
      <c r="I6" s="246">
        <v>-1.5</v>
      </c>
      <c r="J6" s="247">
        <v>-2</v>
      </c>
      <c r="K6" s="247">
        <v>-1.5</v>
      </c>
      <c r="L6" s="248">
        <v>-1.5</v>
      </c>
      <c r="N6" s="244"/>
      <c r="O6" s="245">
        <v>1</v>
      </c>
      <c r="P6" s="246">
        <v>-3.5</v>
      </c>
      <c r="Q6" s="246">
        <v>-3.5</v>
      </c>
      <c r="R6" s="246">
        <v>-3</v>
      </c>
      <c r="S6" s="246">
        <v>-3.5</v>
      </c>
      <c r="T6" s="246">
        <v>-3.5</v>
      </c>
      <c r="U6" s="246">
        <v>-3</v>
      </c>
      <c r="V6" s="246">
        <v>-3</v>
      </c>
      <c r="W6" s="246">
        <v>-3</v>
      </c>
      <c r="X6" s="246">
        <v>-2.5</v>
      </c>
      <c r="Z6" s="244"/>
      <c r="AA6" s="245">
        <v>1</v>
      </c>
      <c r="AB6" s="246">
        <f>D6-3</f>
        <v>-5</v>
      </c>
      <c r="AC6" s="246">
        <f t="shared" ref="AC6:AJ6" si="8">E6-3</f>
        <v>-5</v>
      </c>
      <c r="AD6" s="246">
        <f t="shared" si="8"/>
        <v>-4.5</v>
      </c>
      <c r="AE6" s="246">
        <f t="shared" si="8"/>
        <v>-5</v>
      </c>
      <c r="AF6" s="246">
        <f t="shared" si="8"/>
        <v>-5</v>
      </c>
      <c r="AG6" s="246">
        <f t="shared" si="8"/>
        <v>-4.5</v>
      </c>
      <c r="AH6" s="246">
        <f t="shared" si="8"/>
        <v>-5</v>
      </c>
      <c r="AI6" s="246">
        <f t="shared" si="8"/>
        <v>-4.5</v>
      </c>
      <c r="AJ6" s="246">
        <f t="shared" si="8"/>
        <v>-4.5</v>
      </c>
      <c r="AL6" s="244"/>
      <c r="AM6" s="245">
        <v>1</v>
      </c>
      <c r="AN6" s="246">
        <v>-2</v>
      </c>
      <c r="AO6" s="246">
        <v>-2</v>
      </c>
      <c r="AP6" s="246">
        <v>-2</v>
      </c>
      <c r="AQ6" s="246">
        <v>-2</v>
      </c>
      <c r="AR6" s="246">
        <v>-2</v>
      </c>
      <c r="AS6" s="246">
        <v>-2</v>
      </c>
      <c r="AT6" s="246">
        <v>-1</v>
      </c>
      <c r="AU6" s="246">
        <v>-1</v>
      </c>
      <c r="AV6" s="246">
        <v>-1</v>
      </c>
      <c r="AX6" s="244"/>
      <c r="AY6" s="245">
        <v>1</v>
      </c>
      <c r="AZ6" s="246">
        <v>-3</v>
      </c>
      <c r="BA6" s="246">
        <v>-3</v>
      </c>
      <c r="BB6" s="246">
        <v>-2.5</v>
      </c>
      <c r="BC6" s="246">
        <v>-3</v>
      </c>
      <c r="BD6" s="246">
        <v>-3</v>
      </c>
      <c r="BE6" s="246">
        <v>-2.5</v>
      </c>
      <c r="BF6" s="247">
        <v>-3</v>
      </c>
      <c r="BG6" s="247">
        <v>-2.5</v>
      </c>
      <c r="BH6" s="248">
        <v>-2.5</v>
      </c>
    </row>
    <row r="7" spans="1:60" ht="14.45" x14ac:dyDescent="0.3">
      <c r="A7" t="s">
        <v>1290</v>
      </c>
      <c r="B7" s="244"/>
      <c r="C7" s="245">
        <v>2</v>
      </c>
      <c r="D7" s="246">
        <v>-4</v>
      </c>
      <c r="E7" s="246">
        <v>-4</v>
      </c>
      <c r="F7" s="246">
        <v>-5</v>
      </c>
      <c r="G7" s="246">
        <v>-4.5</v>
      </c>
      <c r="H7" s="246">
        <v>-4</v>
      </c>
      <c r="I7" s="246">
        <v>-5</v>
      </c>
      <c r="J7" s="246">
        <v>-5</v>
      </c>
      <c r="K7" s="246">
        <v>-5</v>
      </c>
      <c r="L7" s="471">
        <v>-6</v>
      </c>
      <c r="N7" s="244"/>
      <c r="O7" s="245">
        <v>2</v>
      </c>
      <c r="P7" s="246">
        <v>-5</v>
      </c>
      <c r="Q7" s="246">
        <v>-5</v>
      </c>
      <c r="R7" s="246">
        <v>-4.5</v>
      </c>
      <c r="S7" s="246">
        <v>-5.5</v>
      </c>
      <c r="T7" s="246">
        <v>-5</v>
      </c>
      <c r="U7" s="246">
        <v>-4.5</v>
      </c>
      <c r="V7" s="246">
        <v>-5</v>
      </c>
      <c r="W7" s="246">
        <v>-5</v>
      </c>
      <c r="X7" s="246">
        <v>-5</v>
      </c>
      <c r="Z7" s="244"/>
      <c r="AA7" s="245">
        <v>2</v>
      </c>
      <c r="AB7" s="246" t="s">
        <v>804</v>
      </c>
      <c r="AC7" s="246" t="s">
        <v>804</v>
      </c>
      <c r="AD7" s="246" t="s">
        <v>804</v>
      </c>
      <c r="AE7" s="246" t="s">
        <v>804</v>
      </c>
      <c r="AF7" s="246" t="s">
        <v>804</v>
      </c>
      <c r="AG7" s="246" t="s">
        <v>804</v>
      </c>
      <c r="AH7" s="246" t="s">
        <v>804</v>
      </c>
      <c r="AI7" s="246" t="s">
        <v>804</v>
      </c>
      <c r="AJ7" s="246" t="s">
        <v>804</v>
      </c>
      <c r="AL7" s="244"/>
      <c r="AM7" s="245">
        <v>2</v>
      </c>
      <c r="AN7" s="246">
        <v>-3</v>
      </c>
      <c r="AO7" s="246">
        <v>-3</v>
      </c>
      <c r="AP7" s="246">
        <v>-3</v>
      </c>
      <c r="AQ7" s="246">
        <v>-3</v>
      </c>
      <c r="AR7" s="246">
        <v>-3</v>
      </c>
      <c r="AS7" s="246">
        <v>-3</v>
      </c>
      <c r="AT7" s="246">
        <v>-2</v>
      </c>
      <c r="AU7" s="246">
        <v>-2</v>
      </c>
      <c r="AV7" s="246">
        <v>-2</v>
      </c>
      <c r="AX7" s="244"/>
      <c r="AY7" s="245">
        <v>2</v>
      </c>
      <c r="AZ7" s="246">
        <v>-5</v>
      </c>
      <c r="BA7" s="246">
        <v>-5</v>
      </c>
      <c r="BB7" s="246">
        <v>-6</v>
      </c>
      <c r="BC7" s="246">
        <v>-5.5</v>
      </c>
      <c r="BD7" s="246">
        <v>-5</v>
      </c>
      <c r="BE7" s="246">
        <v>-6</v>
      </c>
      <c r="BF7" s="246">
        <v>-6</v>
      </c>
      <c r="BG7" s="246">
        <v>-6</v>
      </c>
      <c r="BH7" s="471">
        <v>-7</v>
      </c>
    </row>
    <row r="8" spans="1:60" ht="14.45" x14ac:dyDescent="0.3">
      <c r="A8" t="s">
        <v>1317</v>
      </c>
      <c r="B8" s="244"/>
      <c r="C8" s="245">
        <v>3</v>
      </c>
      <c r="D8" s="246">
        <v>-5.5</v>
      </c>
      <c r="E8" s="247">
        <v>-5</v>
      </c>
      <c r="F8" s="247">
        <v>-6</v>
      </c>
      <c r="G8" s="247">
        <v>-5.5</v>
      </c>
      <c r="H8" s="247">
        <v>-6.5</v>
      </c>
      <c r="I8" s="247">
        <v>-6</v>
      </c>
      <c r="J8" s="247">
        <v>-7</v>
      </c>
      <c r="K8" s="247">
        <v>-6</v>
      </c>
      <c r="L8" s="248">
        <v>-7</v>
      </c>
      <c r="N8" s="244"/>
      <c r="O8" s="245">
        <v>3</v>
      </c>
      <c r="P8" s="246">
        <v>-7.5</v>
      </c>
      <c r="Q8" s="247">
        <v>-7</v>
      </c>
      <c r="R8" s="247">
        <v>-6.5</v>
      </c>
      <c r="S8" s="247">
        <v>-9</v>
      </c>
      <c r="T8" s="247">
        <v>-8.5</v>
      </c>
      <c r="U8" s="247">
        <v>-7.5</v>
      </c>
      <c r="V8" s="247">
        <v>-9</v>
      </c>
      <c r="W8" s="247">
        <v>-8</v>
      </c>
      <c r="X8" s="247">
        <v>-8</v>
      </c>
      <c r="Z8" s="244"/>
      <c r="AA8" s="245">
        <v>3</v>
      </c>
      <c r="AB8" s="246" t="s">
        <v>804</v>
      </c>
      <c r="AC8" s="247" t="s">
        <v>804</v>
      </c>
      <c r="AD8" s="247" t="s">
        <v>804</v>
      </c>
      <c r="AE8" s="247" t="s">
        <v>804</v>
      </c>
      <c r="AF8" s="247" t="s">
        <v>804</v>
      </c>
      <c r="AG8" s="247" t="s">
        <v>804</v>
      </c>
      <c r="AH8" s="247" t="s">
        <v>804</v>
      </c>
      <c r="AI8" s="247" t="s">
        <v>804</v>
      </c>
      <c r="AJ8" s="247" t="s">
        <v>804</v>
      </c>
      <c r="AL8" s="244"/>
      <c r="AM8" s="245">
        <v>3</v>
      </c>
      <c r="AN8" s="246">
        <v>-4</v>
      </c>
      <c r="AO8" s="247">
        <v>-4</v>
      </c>
      <c r="AP8" s="247">
        <v>-4</v>
      </c>
      <c r="AQ8" s="247">
        <v>-4</v>
      </c>
      <c r="AR8" s="247">
        <v>-4</v>
      </c>
      <c r="AS8" s="247">
        <v>-4</v>
      </c>
      <c r="AT8" s="247">
        <v>-4</v>
      </c>
      <c r="AU8" s="247">
        <v>-4</v>
      </c>
      <c r="AV8" s="247">
        <v>-4</v>
      </c>
      <c r="AX8" s="244"/>
      <c r="AY8" s="245">
        <v>3</v>
      </c>
      <c r="AZ8" s="246">
        <v>-6.5</v>
      </c>
      <c r="BA8" s="247">
        <v>-6</v>
      </c>
      <c r="BB8" s="247">
        <v>-7</v>
      </c>
      <c r="BC8" s="247">
        <v>-6.5</v>
      </c>
      <c r="BD8" s="247">
        <v>-7.5</v>
      </c>
      <c r="BE8" s="247">
        <v>-7</v>
      </c>
      <c r="BF8" s="247">
        <v>-8</v>
      </c>
      <c r="BG8" s="247">
        <v>-7</v>
      </c>
      <c r="BH8" s="248">
        <v>-8</v>
      </c>
    </row>
    <row r="9" spans="1:60" ht="14.45" x14ac:dyDescent="0.3">
      <c r="A9" t="s">
        <v>1287</v>
      </c>
      <c r="B9" s="239" t="s">
        <v>199</v>
      </c>
      <c r="C9" s="240">
        <v>0</v>
      </c>
      <c r="D9" s="241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3">
        <v>0</v>
      </c>
      <c r="N9" s="239" t="s">
        <v>199</v>
      </c>
      <c r="O9" s="240">
        <v>0</v>
      </c>
      <c r="P9" s="241">
        <v>0</v>
      </c>
      <c r="Q9" s="241">
        <v>0</v>
      </c>
      <c r="R9" s="241">
        <v>0</v>
      </c>
      <c r="S9" s="241">
        <v>0</v>
      </c>
      <c r="T9" s="241">
        <v>0</v>
      </c>
      <c r="U9" s="241">
        <v>0</v>
      </c>
      <c r="V9" s="241">
        <v>0</v>
      </c>
      <c r="W9" s="241">
        <v>0</v>
      </c>
      <c r="X9" s="241">
        <v>0</v>
      </c>
      <c r="Z9" s="239" t="s">
        <v>199</v>
      </c>
      <c r="AA9" s="240">
        <v>0</v>
      </c>
      <c r="AB9" s="241">
        <v>0</v>
      </c>
      <c r="AC9" s="242">
        <v>0</v>
      </c>
      <c r="AD9" s="242">
        <v>0</v>
      </c>
      <c r="AE9" s="242">
        <v>0</v>
      </c>
      <c r="AF9" s="242">
        <v>0</v>
      </c>
      <c r="AG9" s="242">
        <v>0</v>
      </c>
      <c r="AH9" s="242">
        <v>0</v>
      </c>
      <c r="AI9" s="242">
        <v>0</v>
      </c>
      <c r="AJ9" s="242">
        <v>0</v>
      </c>
      <c r="AL9" s="239" t="s">
        <v>199</v>
      </c>
      <c r="AM9" s="240">
        <v>0</v>
      </c>
      <c r="AN9" s="241">
        <v>0</v>
      </c>
      <c r="AO9" s="242">
        <v>0</v>
      </c>
      <c r="AP9" s="242">
        <v>0</v>
      </c>
      <c r="AQ9" s="242">
        <v>0</v>
      </c>
      <c r="AR9" s="242">
        <v>0</v>
      </c>
      <c r="AS9" s="242">
        <v>0</v>
      </c>
      <c r="AT9" s="242">
        <v>0</v>
      </c>
      <c r="AU9" s="242">
        <v>0</v>
      </c>
      <c r="AV9" s="242">
        <v>0</v>
      </c>
      <c r="AX9" s="239" t="s">
        <v>199</v>
      </c>
      <c r="AY9" s="240">
        <v>0</v>
      </c>
      <c r="AZ9" s="241">
        <v>0</v>
      </c>
      <c r="BA9" s="242">
        <v>0</v>
      </c>
      <c r="BB9" s="242">
        <v>0</v>
      </c>
      <c r="BC9" s="242">
        <v>0</v>
      </c>
      <c r="BD9" s="242">
        <v>0</v>
      </c>
      <c r="BE9" s="242">
        <v>0</v>
      </c>
      <c r="BF9" s="242">
        <v>0</v>
      </c>
      <c r="BG9" s="242">
        <v>0</v>
      </c>
      <c r="BH9" s="243">
        <v>0</v>
      </c>
    </row>
    <row r="10" spans="1:60" ht="14.45" x14ac:dyDescent="0.3">
      <c r="A10" t="s">
        <v>1295</v>
      </c>
      <c r="B10" s="658"/>
      <c r="C10" s="659" t="s">
        <v>1159</v>
      </c>
      <c r="D10" s="660">
        <v>-0.5</v>
      </c>
      <c r="E10" s="661">
        <v>-0.5</v>
      </c>
      <c r="F10" s="661">
        <v>-0.5</v>
      </c>
      <c r="G10" s="661">
        <v>0</v>
      </c>
      <c r="H10" s="661">
        <v>0</v>
      </c>
      <c r="I10" s="661">
        <v>0</v>
      </c>
      <c r="J10" s="662">
        <v>0</v>
      </c>
      <c r="K10" s="662">
        <v>0</v>
      </c>
      <c r="L10" s="663">
        <v>0</v>
      </c>
      <c r="N10" s="658"/>
      <c r="O10" s="659" t="s">
        <v>1159</v>
      </c>
      <c r="P10" s="660">
        <v>-0.5</v>
      </c>
      <c r="Q10" s="660">
        <v>-0.5</v>
      </c>
      <c r="R10" s="660">
        <v>-0.5</v>
      </c>
      <c r="S10" s="660">
        <v>0</v>
      </c>
      <c r="T10" s="660">
        <v>0</v>
      </c>
      <c r="U10" s="660">
        <v>0</v>
      </c>
      <c r="V10" s="660">
        <v>0</v>
      </c>
      <c r="W10" s="660">
        <v>0</v>
      </c>
      <c r="X10" s="660">
        <v>0</v>
      </c>
      <c r="Z10" s="658"/>
      <c r="AA10" s="659" t="s">
        <v>1159</v>
      </c>
      <c r="AB10" s="246">
        <f>D10-3</f>
        <v>-3.5</v>
      </c>
      <c r="AC10" s="246">
        <f t="shared" ref="AC10:AC11" si="9">E10-3</f>
        <v>-3.5</v>
      </c>
      <c r="AD10" s="246">
        <f t="shared" ref="AD10:AD11" si="10">F10-3</f>
        <v>-3.5</v>
      </c>
      <c r="AE10" s="246">
        <f t="shared" ref="AE10:AE11" si="11">G10-3</f>
        <v>-3</v>
      </c>
      <c r="AF10" s="246">
        <f t="shared" ref="AF10:AF11" si="12">H10-3</f>
        <v>-3</v>
      </c>
      <c r="AG10" s="246">
        <f t="shared" ref="AG10:AG11" si="13">I10-3</f>
        <v>-3</v>
      </c>
      <c r="AH10" s="246">
        <f t="shared" ref="AH10:AH11" si="14">J10-3</f>
        <v>-3</v>
      </c>
      <c r="AI10" s="246">
        <f t="shared" ref="AI10:AI11" si="15">K10-3</f>
        <v>-3</v>
      </c>
      <c r="AJ10" s="246">
        <f t="shared" ref="AJ10:AJ11" si="16">L10-3</f>
        <v>-3</v>
      </c>
      <c r="AL10" s="658"/>
      <c r="AM10" s="659" t="s">
        <v>1159</v>
      </c>
      <c r="AN10" s="246">
        <v>0</v>
      </c>
      <c r="AO10" s="246">
        <v>0</v>
      </c>
      <c r="AP10" s="246">
        <v>0</v>
      </c>
      <c r="AQ10" s="246">
        <v>0</v>
      </c>
      <c r="AR10" s="246">
        <v>0</v>
      </c>
      <c r="AS10" s="246">
        <v>0</v>
      </c>
      <c r="AT10" s="246">
        <v>0</v>
      </c>
      <c r="AU10" s="246">
        <v>0</v>
      </c>
      <c r="AV10" s="246">
        <v>0</v>
      </c>
      <c r="AX10" s="658"/>
      <c r="AY10" s="659" t="s">
        <v>1159</v>
      </c>
      <c r="AZ10" s="660">
        <v>-1.5</v>
      </c>
      <c r="BA10" s="661">
        <v>-1.5</v>
      </c>
      <c r="BB10" s="661">
        <v>-1.5</v>
      </c>
      <c r="BC10" s="661">
        <v>-1</v>
      </c>
      <c r="BD10" s="661">
        <v>-1</v>
      </c>
      <c r="BE10" s="661">
        <v>-1</v>
      </c>
      <c r="BF10" s="662">
        <v>-1</v>
      </c>
      <c r="BG10" s="662">
        <v>-1</v>
      </c>
      <c r="BH10" s="663">
        <v>-1</v>
      </c>
    </row>
    <row r="11" spans="1:60" ht="14.45" x14ac:dyDescent="0.3">
      <c r="A11" t="s">
        <v>1296</v>
      </c>
      <c r="B11" s="244"/>
      <c r="C11" s="245">
        <v>1</v>
      </c>
      <c r="D11" s="246">
        <v>-1.5</v>
      </c>
      <c r="E11" s="246">
        <v>-1.5</v>
      </c>
      <c r="F11" s="246">
        <v>-1</v>
      </c>
      <c r="G11" s="246">
        <v>-1.5</v>
      </c>
      <c r="H11" s="246">
        <v>-1.5</v>
      </c>
      <c r="I11" s="246">
        <v>-1</v>
      </c>
      <c r="J11" s="247">
        <v>-1.5</v>
      </c>
      <c r="K11" s="247">
        <v>-1.5</v>
      </c>
      <c r="L11" s="248">
        <v>-1</v>
      </c>
      <c r="N11" s="244"/>
      <c r="O11" s="245">
        <v>1</v>
      </c>
      <c r="P11" s="246">
        <v>-3</v>
      </c>
      <c r="Q11" s="246">
        <v>-3</v>
      </c>
      <c r="R11" s="246">
        <v>-2.5</v>
      </c>
      <c r="S11" s="246">
        <v>-3</v>
      </c>
      <c r="T11" s="246">
        <v>-3</v>
      </c>
      <c r="U11" s="246">
        <v>-2.5</v>
      </c>
      <c r="V11" s="246">
        <v>-2.5</v>
      </c>
      <c r="W11" s="246">
        <v>-2.5</v>
      </c>
      <c r="X11" s="246">
        <v>-2</v>
      </c>
      <c r="Z11" s="244"/>
      <c r="AA11" s="245">
        <v>1</v>
      </c>
      <c r="AB11" s="246">
        <f>D11-3</f>
        <v>-4.5</v>
      </c>
      <c r="AC11" s="246">
        <f t="shared" si="9"/>
        <v>-4.5</v>
      </c>
      <c r="AD11" s="246">
        <f t="shared" si="10"/>
        <v>-4</v>
      </c>
      <c r="AE11" s="246">
        <f t="shared" si="11"/>
        <v>-4.5</v>
      </c>
      <c r="AF11" s="246">
        <f t="shared" si="12"/>
        <v>-4.5</v>
      </c>
      <c r="AG11" s="246">
        <f t="shared" si="13"/>
        <v>-4</v>
      </c>
      <c r="AH11" s="246">
        <f t="shared" si="14"/>
        <v>-4.5</v>
      </c>
      <c r="AI11" s="246">
        <f t="shared" si="15"/>
        <v>-4.5</v>
      </c>
      <c r="AJ11" s="246">
        <f t="shared" si="16"/>
        <v>-4</v>
      </c>
      <c r="AL11" s="244"/>
      <c r="AM11" s="245">
        <v>1</v>
      </c>
      <c r="AN11" s="246">
        <v>-1</v>
      </c>
      <c r="AO11" s="246">
        <v>-1</v>
      </c>
      <c r="AP11" s="246">
        <v>-1</v>
      </c>
      <c r="AQ11" s="246">
        <v>-1</v>
      </c>
      <c r="AR11" s="246">
        <v>0</v>
      </c>
      <c r="AS11" s="246">
        <v>0</v>
      </c>
      <c r="AT11" s="246">
        <v>0</v>
      </c>
      <c r="AU11" s="246">
        <v>0</v>
      </c>
      <c r="AV11" s="246">
        <v>0</v>
      </c>
      <c r="AX11" s="244"/>
      <c r="AY11" s="245">
        <v>1</v>
      </c>
      <c r="AZ11" s="246">
        <v>-2.5</v>
      </c>
      <c r="BA11" s="246">
        <v>-2.5</v>
      </c>
      <c r="BB11" s="246">
        <v>-2</v>
      </c>
      <c r="BC11" s="246">
        <v>-2.5</v>
      </c>
      <c r="BD11" s="246">
        <v>-2.5</v>
      </c>
      <c r="BE11" s="246">
        <v>-2</v>
      </c>
      <c r="BF11" s="247">
        <v>-2.5</v>
      </c>
      <c r="BG11" s="247">
        <v>-2.5</v>
      </c>
      <c r="BH11" s="248">
        <v>-2</v>
      </c>
    </row>
    <row r="12" spans="1:60" ht="14.45" x14ac:dyDescent="0.3">
      <c r="A12" t="s">
        <v>1297</v>
      </c>
      <c r="B12" s="244"/>
      <c r="C12" s="245">
        <v>2</v>
      </c>
      <c r="D12" s="246">
        <v>-2.5</v>
      </c>
      <c r="E12" s="247">
        <v>-2.5</v>
      </c>
      <c r="F12" s="247">
        <v>-3</v>
      </c>
      <c r="G12" s="247">
        <v>-3</v>
      </c>
      <c r="H12" s="247">
        <v>-3</v>
      </c>
      <c r="I12" s="247">
        <v>-3</v>
      </c>
      <c r="J12" s="247">
        <v>-4</v>
      </c>
      <c r="K12" s="247">
        <v>-4</v>
      </c>
      <c r="L12" s="248">
        <v>-4</v>
      </c>
      <c r="N12" s="244"/>
      <c r="O12" s="245">
        <v>2</v>
      </c>
      <c r="P12" s="246">
        <v>-4</v>
      </c>
      <c r="Q12" s="247">
        <v>-4</v>
      </c>
      <c r="R12" s="247">
        <v>-3.5</v>
      </c>
      <c r="S12" s="247">
        <v>-4.5</v>
      </c>
      <c r="T12" s="247">
        <v>-4.5</v>
      </c>
      <c r="U12" s="247">
        <v>-3.5</v>
      </c>
      <c r="V12" s="247">
        <v>-5</v>
      </c>
      <c r="W12" s="247">
        <v>-5</v>
      </c>
      <c r="X12" s="247">
        <v>-4</v>
      </c>
      <c r="Z12" s="244"/>
      <c r="AA12" s="245">
        <v>2</v>
      </c>
      <c r="AB12" s="246" t="s">
        <v>804</v>
      </c>
      <c r="AC12" s="247" t="s">
        <v>804</v>
      </c>
      <c r="AD12" s="247" t="s">
        <v>804</v>
      </c>
      <c r="AE12" s="247" t="s">
        <v>804</v>
      </c>
      <c r="AF12" s="247" t="s">
        <v>804</v>
      </c>
      <c r="AG12" s="247" t="s">
        <v>804</v>
      </c>
      <c r="AH12" s="247" t="s">
        <v>804</v>
      </c>
      <c r="AI12" s="247" t="s">
        <v>804</v>
      </c>
      <c r="AJ12" s="247" t="s">
        <v>804</v>
      </c>
      <c r="AL12" s="244"/>
      <c r="AM12" s="245">
        <v>2</v>
      </c>
      <c r="AN12" s="246">
        <v>-3</v>
      </c>
      <c r="AO12" s="247">
        <v>-2</v>
      </c>
      <c r="AP12" s="247">
        <v>-2</v>
      </c>
      <c r="AQ12" s="247">
        <v>-3</v>
      </c>
      <c r="AR12" s="247">
        <v>-2</v>
      </c>
      <c r="AS12" s="247">
        <v>-2</v>
      </c>
      <c r="AT12" s="247">
        <v>-1</v>
      </c>
      <c r="AU12" s="247">
        <v>-1</v>
      </c>
      <c r="AV12" s="247">
        <v>-1</v>
      </c>
      <c r="AX12" s="244"/>
      <c r="AY12" s="245">
        <v>2</v>
      </c>
      <c r="AZ12" s="246">
        <v>-3.5</v>
      </c>
      <c r="BA12" s="247">
        <v>-3.5</v>
      </c>
      <c r="BB12" s="247">
        <v>-4</v>
      </c>
      <c r="BC12" s="247">
        <v>-4</v>
      </c>
      <c r="BD12" s="247">
        <v>-4</v>
      </c>
      <c r="BE12" s="247">
        <v>-4</v>
      </c>
      <c r="BF12" s="247">
        <v>-5</v>
      </c>
      <c r="BG12" s="247">
        <v>-5</v>
      </c>
      <c r="BH12" s="248">
        <v>-5</v>
      </c>
    </row>
    <row r="13" spans="1:60" ht="14.45" x14ac:dyDescent="0.3">
      <c r="A13" t="s">
        <v>1291</v>
      </c>
      <c r="B13" s="676"/>
      <c r="C13" s="250">
        <v>3</v>
      </c>
      <c r="D13" s="251">
        <v>-4</v>
      </c>
      <c r="E13" s="252">
        <v>-4</v>
      </c>
      <c r="F13" s="252">
        <v>-5</v>
      </c>
      <c r="G13" s="252">
        <v>-5</v>
      </c>
      <c r="H13" s="252">
        <v>-5</v>
      </c>
      <c r="I13" s="252">
        <v>-5</v>
      </c>
      <c r="J13" s="252">
        <v>-6</v>
      </c>
      <c r="K13" s="252">
        <v>-6</v>
      </c>
      <c r="L13" s="252">
        <v>-6</v>
      </c>
      <c r="N13" s="676"/>
      <c r="O13" s="250">
        <v>3</v>
      </c>
      <c r="P13" s="251">
        <v>-6</v>
      </c>
      <c r="Q13" s="252">
        <v>-6</v>
      </c>
      <c r="R13" s="252">
        <v>-5.5</v>
      </c>
      <c r="S13" s="252">
        <v>-8</v>
      </c>
      <c r="T13" s="252">
        <v>-8</v>
      </c>
      <c r="U13" s="252">
        <v>-6.5</v>
      </c>
      <c r="V13" s="252">
        <v>-7</v>
      </c>
      <c r="W13" s="252">
        <v>-7</v>
      </c>
      <c r="X13" s="252">
        <v>-6</v>
      </c>
      <c r="Z13" s="676"/>
      <c r="AA13" s="250">
        <v>3</v>
      </c>
      <c r="AB13" s="251" t="s">
        <v>804</v>
      </c>
      <c r="AC13" s="252" t="s">
        <v>804</v>
      </c>
      <c r="AD13" s="252" t="s">
        <v>804</v>
      </c>
      <c r="AE13" s="252" t="s">
        <v>804</v>
      </c>
      <c r="AF13" s="252" t="s">
        <v>804</v>
      </c>
      <c r="AG13" s="252" t="s">
        <v>804</v>
      </c>
      <c r="AH13" s="252" t="s">
        <v>804</v>
      </c>
      <c r="AI13" s="252" t="s">
        <v>804</v>
      </c>
      <c r="AJ13" s="252" t="s">
        <v>804</v>
      </c>
      <c r="AL13" s="676"/>
      <c r="AM13" s="250">
        <v>3</v>
      </c>
      <c r="AN13" s="251">
        <v>-4</v>
      </c>
      <c r="AO13" s="252">
        <v>-3</v>
      </c>
      <c r="AP13" s="252">
        <v>-3</v>
      </c>
      <c r="AQ13" s="252">
        <v>-4</v>
      </c>
      <c r="AR13" s="252">
        <v>-3</v>
      </c>
      <c r="AS13" s="252">
        <v>-3</v>
      </c>
      <c r="AT13" s="252">
        <v>-3</v>
      </c>
      <c r="AU13" s="252">
        <v>-3</v>
      </c>
      <c r="AV13" s="252">
        <v>-3</v>
      </c>
      <c r="AX13" s="676"/>
      <c r="AY13" s="250">
        <v>3</v>
      </c>
      <c r="AZ13" s="251">
        <v>-5</v>
      </c>
      <c r="BA13" s="252">
        <v>-5</v>
      </c>
      <c r="BB13" s="252">
        <v>-6</v>
      </c>
      <c r="BC13" s="252">
        <v>-6</v>
      </c>
      <c r="BD13" s="252">
        <v>-6</v>
      </c>
      <c r="BE13" s="252">
        <v>-6</v>
      </c>
      <c r="BF13" s="252">
        <v>-7</v>
      </c>
      <c r="BG13" s="252">
        <v>-7</v>
      </c>
      <c r="BH13" s="252">
        <v>-7</v>
      </c>
    </row>
    <row r="14" spans="1:60" ht="14.45" x14ac:dyDescent="0.3">
      <c r="AZ14" s="795">
        <f>COLUMN()-COLUMN(D14)</f>
        <v>48</v>
      </c>
    </row>
    <row r="15" spans="1:60" ht="14.45" x14ac:dyDescent="0.3">
      <c r="B15" s="1" t="s">
        <v>911</v>
      </c>
      <c r="C15" s="351" t="s">
        <v>1472</v>
      </c>
      <c r="N15" s="1" t="s">
        <v>907</v>
      </c>
      <c r="O15" s="351" t="s">
        <v>1149</v>
      </c>
      <c r="Z15" s="1" t="s">
        <v>907</v>
      </c>
      <c r="AA15" s="351" t="s">
        <v>1151</v>
      </c>
      <c r="AX15" s="1" t="s">
        <v>911</v>
      </c>
      <c r="AY15" s="351" t="s">
        <v>1474</v>
      </c>
    </row>
    <row r="16" spans="1:60" ht="14.45" x14ac:dyDescent="0.3">
      <c r="D16" s="886" t="s">
        <v>316</v>
      </c>
      <c r="E16" s="886"/>
      <c r="F16" s="886"/>
      <c r="G16" s="886"/>
      <c r="H16" s="886"/>
      <c r="I16" s="886"/>
      <c r="J16" s="886"/>
      <c r="K16" s="886"/>
      <c r="L16" s="886"/>
      <c r="P16" s="886" t="s">
        <v>316</v>
      </c>
      <c r="Q16" s="886"/>
      <c r="R16" s="886"/>
      <c r="S16" s="886"/>
      <c r="T16" s="886"/>
      <c r="U16" s="886"/>
      <c r="V16" s="886"/>
      <c r="W16" s="886"/>
      <c r="X16" s="886"/>
      <c r="AB16" s="886" t="s">
        <v>316</v>
      </c>
      <c r="AC16" s="886"/>
      <c r="AD16" s="886"/>
      <c r="AE16" s="886"/>
      <c r="AF16" s="886"/>
      <c r="AG16" s="886"/>
      <c r="AH16" s="886"/>
      <c r="AI16" s="886"/>
      <c r="AJ16" s="886"/>
      <c r="AZ16" s="886" t="s">
        <v>316</v>
      </c>
      <c r="BA16" s="886"/>
      <c r="BB16" s="886"/>
      <c r="BC16" s="886"/>
      <c r="BD16" s="886"/>
      <c r="BE16" s="886"/>
      <c r="BF16" s="886"/>
      <c r="BG16" s="886"/>
      <c r="BH16" s="886"/>
    </row>
    <row r="17" spans="1:60" ht="14.45" x14ac:dyDescent="0.3">
      <c r="C17" t="s">
        <v>173</v>
      </c>
      <c r="D17" s="238">
        <v>1</v>
      </c>
      <c r="E17" s="238">
        <v>2</v>
      </c>
      <c r="F17" s="238">
        <v>3</v>
      </c>
      <c r="G17" s="238">
        <v>4</v>
      </c>
      <c r="H17" s="238">
        <v>5</v>
      </c>
      <c r="I17" s="238">
        <v>6</v>
      </c>
      <c r="J17" s="238">
        <v>7</v>
      </c>
      <c r="K17" s="238">
        <v>8</v>
      </c>
      <c r="L17" s="238">
        <v>9</v>
      </c>
      <c r="O17" t="s">
        <v>173</v>
      </c>
      <c r="P17" s="238">
        <v>1</v>
      </c>
      <c r="Q17" s="238">
        <v>2</v>
      </c>
      <c r="R17" s="238">
        <v>3</v>
      </c>
      <c r="S17" s="238">
        <v>4</v>
      </c>
      <c r="T17" s="238">
        <v>5</v>
      </c>
      <c r="U17" s="238">
        <v>6</v>
      </c>
      <c r="V17" s="238">
        <v>7</v>
      </c>
      <c r="W17" s="238">
        <v>8</v>
      </c>
      <c r="X17" s="238">
        <v>9</v>
      </c>
      <c r="AA17" t="s">
        <v>173</v>
      </c>
      <c r="AB17" s="238">
        <v>1</v>
      </c>
      <c r="AC17" s="238">
        <v>2</v>
      </c>
      <c r="AD17" s="238">
        <v>3</v>
      </c>
      <c r="AE17" s="238">
        <v>4</v>
      </c>
      <c r="AF17" s="238">
        <v>5</v>
      </c>
      <c r="AG17" s="238">
        <v>6</v>
      </c>
      <c r="AH17" s="238">
        <v>7</v>
      </c>
      <c r="AI17" s="238">
        <v>8</v>
      </c>
      <c r="AJ17" s="238">
        <v>9</v>
      </c>
      <c r="AY17" t="s">
        <v>173</v>
      </c>
      <c r="AZ17" s="238">
        <v>1</v>
      </c>
      <c r="BA17" s="238">
        <v>2</v>
      </c>
      <c r="BB17" s="238">
        <v>3</v>
      </c>
      <c r="BC17" s="238">
        <v>4</v>
      </c>
      <c r="BD17" s="238">
        <v>5</v>
      </c>
      <c r="BE17" s="238">
        <v>6</v>
      </c>
      <c r="BF17" s="238">
        <v>7</v>
      </c>
      <c r="BG17" s="238">
        <v>8</v>
      </c>
      <c r="BH17" s="238">
        <v>9</v>
      </c>
    </row>
    <row r="18" spans="1:60" ht="14.45" x14ac:dyDescent="0.3">
      <c r="A18" t="s">
        <v>1298</v>
      </c>
      <c r="B18" s="239" t="s">
        <v>185</v>
      </c>
      <c r="C18" s="240">
        <v>0</v>
      </c>
      <c r="D18" s="241">
        <v>0</v>
      </c>
      <c r="E18" s="242">
        <v>0</v>
      </c>
      <c r="F18" s="242">
        <v>0</v>
      </c>
      <c r="G18" s="242">
        <v>0</v>
      </c>
      <c r="H18" s="242">
        <v>0</v>
      </c>
      <c r="I18" s="242">
        <v>0</v>
      </c>
      <c r="J18" s="242">
        <v>0</v>
      </c>
      <c r="K18" s="242">
        <v>0</v>
      </c>
      <c r="L18" s="242">
        <v>0</v>
      </c>
      <c r="N18" s="239" t="s">
        <v>185</v>
      </c>
      <c r="O18" s="240">
        <v>0</v>
      </c>
      <c r="P18" s="241">
        <v>0</v>
      </c>
      <c r="Q18" s="242">
        <v>0</v>
      </c>
      <c r="R18" s="242">
        <v>0</v>
      </c>
      <c r="S18" s="242">
        <v>0</v>
      </c>
      <c r="T18" s="242">
        <v>0</v>
      </c>
      <c r="U18" s="242">
        <v>0</v>
      </c>
      <c r="V18" s="242">
        <v>0</v>
      </c>
      <c r="W18" s="242">
        <v>0</v>
      </c>
      <c r="X18" s="242">
        <v>0</v>
      </c>
      <c r="Z18" s="239" t="s">
        <v>185</v>
      </c>
      <c r="AA18" s="240">
        <v>0</v>
      </c>
      <c r="AB18" s="241">
        <v>0</v>
      </c>
      <c r="AC18" s="242">
        <v>0</v>
      </c>
      <c r="AD18" s="242">
        <v>0</v>
      </c>
      <c r="AE18" s="242">
        <v>0</v>
      </c>
      <c r="AF18" s="242">
        <v>0</v>
      </c>
      <c r="AG18" s="242">
        <v>0</v>
      </c>
      <c r="AH18" s="242">
        <v>0</v>
      </c>
      <c r="AI18" s="242">
        <v>0</v>
      </c>
      <c r="AJ18" s="242">
        <v>0</v>
      </c>
      <c r="AX18" s="239" t="s">
        <v>185</v>
      </c>
      <c r="AY18" s="240">
        <v>0</v>
      </c>
      <c r="AZ18" s="241">
        <v>0</v>
      </c>
      <c r="BA18" s="242">
        <v>0</v>
      </c>
      <c r="BB18" s="242">
        <v>0</v>
      </c>
      <c r="BC18" s="242">
        <v>0</v>
      </c>
      <c r="BD18" s="242">
        <v>0</v>
      </c>
      <c r="BE18" s="242">
        <v>0</v>
      </c>
      <c r="BF18" s="242">
        <v>0</v>
      </c>
      <c r="BG18" s="242">
        <v>0</v>
      </c>
      <c r="BH18" s="242">
        <v>0</v>
      </c>
    </row>
    <row r="19" spans="1:60" ht="14.45" x14ac:dyDescent="0.3">
      <c r="A19" t="s">
        <v>1299</v>
      </c>
      <c r="B19" s="658"/>
      <c r="C19" s="659" t="s">
        <v>1159</v>
      </c>
      <c r="D19" s="660">
        <v>-0.5</v>
      </c>
      <c r="E19" s="660">
        <v>-0.5</v>
      </c>
      <c r="F19" s="660">
        <v>-0.5</v>
      </c>
      <c r="G19" s="660">
        <v>0</v>
      </c>
      <c r="H19" s="660">
        <v>0</v>
      </c>
      <c r="I19" s="660">
        <v>0</v>
      </c>
      <c r="J19" s="660">
        <v>0</v>
      </c>
      <c r="K19" s="660">
        <v>0</v>
      </c>
      <c r="L19" s="660">
        <v>0</v>
      </c>
      <c r="N19" s="658"/>
      <c r="O19" s="659" t="s">
        <v>1159</v>
      </c>
      <c r="P19" s="660">
        <v>-0.5</v>
      </c>
      <c r="Q19" s="662">
        <v>-0.5</v>
      </c>
      <c r="R19" s="662">
        <v>-0.5</v>
      </c>
      <c r="S19" s="662">
        <v>-0.5</v>
      </c>
      <c r="T19" s="662">
        <v>-0.5</v>
      </c>
      <c r="U19" s="662">
        <v>0</v>
      </c>
      <c r="V19" s="662">
        <v>0</v>
      </c>
      <c r="W19" s="662">
        <v>0</v>
      </c>
      <c r="X19" s="662">
        <v>0</v>
      </c>
      <c r="Z19" s="658"/>
      <c r="AA19" s="659" t="s">
        <v>1159</v>
      </c>
      <c r="AB19" s="660">
        <f>D19-3</f>
        <v>-3.5</v>
      </c>
      <c r="AC19" s="662">
        <f t="shared" ref="AC19:AC20" si="17">E19-3</f>
        <v>-3.5</v>
      </c>
      <c r="AD19" s="662">
        <f t="shared" ref="AD19:AD20" si="18">F19-3</f>
        <v>-3.5</v>
      </c>
      <c r="AE19" s="662">
        <f t="shared" ref="AE19:AE20" si="19">G19-3</f>
        <v>-3</v>
      </c>
      <c r="AF19" s="662">
        <f t="shared" ref="AF19:AF20" si="20">H19-3</f>
        <v>-3</v>
      </c>
      <c r="AG19" s="662">
        <f t="shared" ref="AG19:AG20" si="21">I19-3</f>
        <v>-3</v>
      </c>
      <c r="AH19" s="662">
        <f t="shared" ref="AH19:AH20" si="22">J19-3</f>
        <v>-3</v>
      </c>
      <c r="AI19" s="662">
        <f t="shared" ref="AI19:AI20" si="23">K19-3</f>
        <v>-3</v>
      </c>
      <c r="AJ19" s="662">
        <f t="shared" ref="AJ19:AJ20" si="24">L19-3</f>
        <v>-3</v>
      </c>
      <c r="AX19" s="658"/>
      <c r="AY19" s="659" t="s">
        <v>1159</v>
      </c>
      <c r="AZ19" s="660">
        <v>-1.5</v>
      </c>
      <c r="BA19" s="660">
        <v>-1.5</v>
      </c>
      <c r="BB19" s="660">
        <v>-1.5</v>
      </c>
      <c r="BC19" s="660">
        <v>-1</v>
      </c>
      <c r="BD19" s="660">
        <v>-1</v>
      </c>
      <c r="BE19" s="660">
        <v>-1</v>
      </c>
      <c r="BF19" s="660">
        <v>-1</v>
      </c>
      <c r="BG19" s="660">
        <v>-1</v>
      </c>
      <c r="BH19" s="660">
        <v>-1</v>
      </c>
    </row>
    <row r="20" spans="1:60" ht="14.45" x14ac:dyDescent="0.3">
      <c r="A20" t="s">
        <v>1300</v>
      </c>
      <c r="B20" s="244"/>
      <c r="C20" s="245">
        <v>1</v>
      </c>
      <c r="D20" s="246">
        <v>-2</v>
      </c>
      <c r="E20" s="246">
        <v>-2</v>
      </c>
      <c r="F20" s="246">
        <v>-1.5</v>
      </c>
      <c r="G20" s="247">
        <v>-2</v>
      </c>
      <c r="H20" s="246">
        <v>-2</v>
      </c>
      <c r="I20" s="246">
        <v>-1.5</v>
      </c>
      <c r="J20" s="247">
        <v>-2</v>
      </c>
      <c r="K20" s="247">
        <v>-1.5</v>
      </c>
      <c r="L20" s="247">
        <v>-1</v>
      </c>
      <c r="N20" s="244"/>
      <c r="O20" s="245">
        <v>1</v>
      </c>
      <c r="P20" s="246">
        <v>-3.5</v>
      </c>
      <c r="Q20" s="247">
        <v>-3.5</v>
      </c>
      <c r="R20" s="247">
        <v>-3</v>
      </c>
      <c r="S20" s="247">
        <v>-3.5</v>
      </c>
      <c r="T20" s="247">
        <v>-3.5</v>
      </c>
      <c r="U20" s="247">
        <v>-3</v>
      </c>
      <c r="V20" s="247">
        <v>-3</v>
      </c>
      <c r="W20" s="247">
        <v>-3</v>
      </c>
      <c r="X20" s="247">
        <v>-2.5</v>
      </c>
      <c r="Z20" s="244"/>
      <c r="AA20" s="245">
        <v>1</v>
      </c>
      <c r="AB20" s="246">
        <f>D20-3</f>
        <v>-5</v>
      </c>
      <c r="AC20" s="247">
        <f t="shared" si="17"/>
        <v>-5</v>
      </c>
      <c r="AD20" s="247">
        <f t="shared" si="18"/>
        <v>-4.5</v>
      </c>
      <c r="AE20" s="247">
        <f t="shared" si="19"/>
        <v>-5</v>
      </c>
      <c r="AF20" s="247">
        <f t="shared" si="20"/>
        <v>-5</v>
      </c>
      <c r="AG20" s="247">
        <f t="shared" si="21"/>
        <v>-4.5</v>
      </c>
      <c r="AH20" s="247">
        <f t="shared" si="22"/>
        <v>-5</v>
      </c>
      <c r="AI20" s="247">
        <f t="shared" si="23"/>
        <v>-4.5</v>
      </c>
      <c r="AJ20" s="247">
        <f t="shared" si="24"/>
        <v>-4</v>
      </c>
      <c r="AX20" s="244"/>
      <c r="AY20" s="245">
        <v>1</v>
      </c>
      <c r="AZ20" s="246">
        <v>-3</v>
      </c>
      <c r="BA20" s="246">
        <v>-3</v>
      </c>
      <c r="BB20" s="246">
        <v>-2.5</v>
      </c>
      <c r="BC20" s="247">
        <v>-3</v>
      </c>
      <c r="BD20" s="246">
        <v>-3</v>
      </c>
      <c r="BE20" s="246">
        <v>-2.5</v>
      </c>
      <c r="BF20" s="247">
        <v>-3</v>
      </c>
      <c r="BG20" s="247">
        <v>-2.5</v>
      </c>
      <c r="BH20" s="247">
        <v>-2</v>
      </c>
    </row>
    <row r="21" spans="1:60" ht="14.45" x14ac:dyDescent="0.3">
      <c r="A21" t="s">
        <v>1301</v>
      </c>
      <c r="B21" s="244"/>
      <c r="C21" s="245">
        <v>2</v>
      </c>
      <c r="D21" s="246">
        <v>-3.5</v>
      </c>
      <c r="E21" s="247">
        <v>-3.5</v>
      </c>
      <c r="F21" s="247">
        <v>-3</v>
      </c>
      <c r="G21" s="247">
        <v>-4</v>
      </c>
      <c r="H21" s="247">
        <v>-3.5</v>
      </c>
      <c r="I21" s="247">
        <v>-3</v>
      </c>
      <c r="J21" s="247">
        <v>-4</v>
      </c>
      <c r="K21" s="247">
        <v>-4.5</v>
      </c>
      <c r="L21" s="247">
        <v>-4</v>
      </c>
      <c r="N21" s="244"/>
      <c r="O21" s="245">
        <v>2</v>
      </c>
      <c r="P21" s="246">
        <v>-5</v>
      </c>
      <c r="Q21" s="246">
        <v>-5</v>
      </c>
      <c r="R21" s="246">
        <v>-4.5</v>
      </c>
      <c r="S21" s="246">
        <v>-5.5</v>
      </c>
      <c r="T21" s="246">
        <v>-5</v>
      </c>
      <c r="U21" s="246">
        <v>-4.5</v>
      </c>
      <c r="V21" s="246">
        <v>-5</v>
      </c>
      <c r="W21" s="246">
        <v>-5</v>
      </c>
      <c r="X21" s="246">
        <v>-5</v>
      </c>
      <c r="Z21" s="244"/>
      <c r="AA21" s="245">
        <v>2</v>
      </c>
      <c r="AB21" s="246" t="s">
        <v>804</v>
      </c>
      <c r="AC21" s="246" t="s">
        <v>804</v>
      </c>
      <c r="AD21" s="246" t="s">
        <v>804</v>
      </c>
      <c r="AE21" s="246" t="s">
        <v>804</v>
      </c>
      <c r="AF21" s="246" t="s">
        <v>804</v>
      </c>
      <c r="AG21" s="246" t="s">
        <v>804</v>
      </c>
      <c r="AH21" s="246" t="s">
        <v>804</v>
      </c>
      <c r="AI21" s="246" t="s">
        <v>804</v>
      </c>
      <c r="AJ21" s="246" t="s">
        <v>804</v>
      </c>
      <c r="AX21" s="244"/>
      <c r="AY21" s="245">
        <v>2</v>
      </c>
      <c r="AZ21" s="246">
        <v>-4.5</v>
      </c>
      <c r="BA21" s="247">
        <v>-4.5</v>
      </c>
      <c r="BB21" s="247">
        <v>-4</v>
      </c>
      <c r="BC21" s="247">
        <v>-5</v>
      </c>
      <c r="BD21" s="247">
        <v>-4.5</v>
      </c>
      <c r="BE21" s="247">
        <v>-4</v>
      </c>
      <c r="BF21" s="247">
        <v>-5</v>
      </c>
      <c r="BG21" s="247">
        <v>-5.5</v>
      </c>
      <c r="BH21" s="247">
        <v>-5</v>
      </c>
    </row>
    <row r="22" spans="1:60" ht="14.45" x14ac:dyDescent="0.3">
      <c r="A22" t="s">
        <v>1318</v>
      </c>
      <c r="B22" s="244"/>
      <c r="C22" s="245">
        <v>3</v>
      </c>
      <c r="D22" s="246">
        <v>-5.5</v>
      </c>
      <c r="E22" s="247">
        <v>-5</v>
      </c>
      <c r="F22" s="247">
        <v>-4.5</v>
      </c>
      <c r="G22" s="247">
        <v>-7</v>
      </c>
      <c r="H22" s="247">
        <v>-6.5</v>
      </c>
      <c r="I22" s="247">
        <v>-5.5</v>
      </c>
      <c r="J22" s="247">
        <v>-7</v>
      </c>
      <c r="K22" s="247">
        <v>-6</v>
      </c>
      <c r="L22" s="247">
        <v>-6</v>
      </c>
      <c r="N22" s="244"/>
      <c r="O22" s="245">
        <v>3</v>
      </c>
      <c r="P22" s="246">
        <v>-7.5</v>
      </c>
      <c r="Q22" s="247">
        <v>-7</v>
      </c>
      <c r="R22" s="247">
        <v>-6.5</v>
      </c>
      <c r="S22" s="247">
        <v>-9</v>
      </c>
      <c r="T22" s="247">
        <v>-8</v>
      </c>
      <c r="U22" s="247">
        <v>-7</v>
      </c>
      <c r="V22" s="247">
        <v>-8.5</v>
      </c>
      <c r="W22" s="247">
        <v>-7.5</v>
      </c>
      <c r="X22" s="247">
        <v>-7</v>
      </c>
      <c r="Z22" s="244"/>
      <c r="AA22" s="245">
        <v>3</v>
      </c>
      <c r="AB22" s="246" t="s">
        <v>804</v>
      </c>
      <c r="AC22" s="247" t="s">
        <v>804</v>
      </c>
      <c r="AD22" s="247" t="s">
        <v>804</v>
      </c>
      <c r="AE22" s="247" t="s">
        <v>804</v>
      </c>
      <c r="AF22" s="247" t="s">
        <v>804</v>
      </c>
      <c r="AG22" s="247" t="s">
        <v>804</v>
      </c>
      <c r="AH22" s="247" t="s">
        <v>804</v>
      </c>
      <c r="AI22" s="247" t="s">
        <v>804</v>
      </c>
      <c r="AJ22" s="247" t="s">
        <v>804</v>
      </c>
      <c r="AX22" s="244"/>
      <c r="AY22" s="245">
        <v>3</v>
      </c>
      <c r="AZ22" s="246">
        <v>-6.5</v>
      </c>
      <c r="BA22" s="247">
        <v>-6</v>
      </c>
      <c r="BB22" s="247">
        <v>-5.5</v>
      </c>
      <c r="BC22" s="247">
        <v>-8</v>
      </c>
      <c r="BD22" s="247">
        <v>-7.5</v>
      </c>
      <c r="BE22" s="247">
        <v>-6.5</v>
      </c>
      <c r="BF22" s="247">
        <v>-8</v>
      </c>
      <c r="BG22" s="247">
        <v>-7</v>
      </c>
      <c r="BH22" s="247">
        <v>-7</v>
      </c>
    </row>
    <row r="23" spans="1:60" ht="14.45" x14ac:dyDescent="0.3">
      <c r="A23" t="s">
        <v>1298</v>
      </c>
      <c r="B23" s="239" t="s">
        <v>199</v>
      </c>
      <c r="C23" s="240">
        <v>0</v>
      </c>
      <c r="D23" s="241">
        <v>0</v>
      </c>
      <c r="E23" s="242">
        <v>0</v>
      </c>
      <c r="F23" s="242">
        <v>0</v>
      </c>
      <c r="G23" s="242">
        <v>0</v>
      </c>
      <c r="H23" s="242">
        <v>0</v>
      </c>
      <c r="I23" s="242">
        <v>0</v>
      </c>
      <c r="J23" s="242">
        <v>0</v>
      </c>
      <c r="K23" s="242">
        <v>0</v>
      </c>
      <c r="L23" s="242">
        <v>0</v>
      </c>
      <c r="N23" s="239" t="s">
        <v>199</v>
      </c>
      <c r="O23" s="240">
        <v>0</v>
      </c>
      <c r="P23" s="241">
        <v>0</v>
      </c>
      <c r="Q23" s="241">
        <v>0</v>
      </c>
      <c r="R23" s="241">
        <v>0</v>
      </c>
      <c r="S23" s="241">
        <v>0</v>
      </c>
      <c r="T23" s="241">
        <v>0</v>
      </c>
      <c r="U23" s="241">
        <v>0</v>
      </c>
      <c r="V23" s="241">
        <v>0</v>
      </c>
      <c r="W23" s="241">
        <v>0</v>
      </c>
      <c r="X23" s="241">
        <v>0</v>
      </c>
      <c r="Z23" s="239" t="s">
        <v>199</v>
      </c>
      <c r="AA23" s="240">
        <v>0</v>
      </c>
      <c r="AB23" s="241">
        <v>0</v>
      </c>
      <c r="AC23" s="242">
        <v>0</v>
      </c>
      <c r="AD23" s="242">
        <v>0</v>
      </c>
      <c r="AE23" s="242">
        <v>0</v>
      </c>
      <c r="AF23" s="242">
        <v>0</v>
      </c>
      <c r="AG23" s="242">
        <v>0</v>
      </c>
      <c r="AH23" s="242">
        <v>0</v>
      </c>
      <c r="AI23" s="242">
        <v>0</v>
      </c>
      <c r="AJ23" s="242">
        <v>0</v>
      </c>
      <c r="AX23" s="239" t="s">
        <v>199</v>
      </c>
      <c r="AY23" s="240">
        <v>0</v>
      </c>
      <c r="AZ23" s="241">
        <v>0</v>
      </c>
      <c r="BA23" s="242">
        <v>0</v>
      </c>
      <c r="BB23" s="242">
        <v>0</v>
      </c>
      <c r="BC23" s="242">
        <v>0</v>
      </c>
      <c r="BD23" s="242">
        <v>0</v>
      </c>
      <c r="BE23" s="242">
        <v>0</v>
      </c>
      <c r="BF23" s="242">
        <v>0</v>
      </c>
      <c r="BG23" s="242">
        <v>0</v>
      </c>
      <c r="BH23" s="243">
        <v>0</v>
      </c>
    </row>
    <row r="24" spans="1:60" ht="14.45" x14ac:dyDescent="0.3">
      <c r="A24" t="s">
        <v>1303</v>
      </c>
      <c r="B24" s="658"/>
      <c r="C24" s="659" t="s">
        <v>1159</v>
      </c>
      <c r="D24" s="660">
        <v>-0.5</v>
      </c>
      <c r="E24" s="661">
        <v>-0.5</v>
      </c>
      <c r="F24" s="661">
        <v>-0.5</v>
      </c>
      <c r="G24" s="661">
        <v>0</v>
      </c>
      <c r="H24" s="661">
        <v>0</v>
      </c>
      <c r="I24" s="661">
        <v>0</v>
      </c>
      <c r="J24" s="662">
        <v>0</v>
      </c>
      <c r="K24" s="662">
        <v>0</v>
      </c>
      <c r="L24" s="662">
        <v>0</v>
      </c>
      <c r="N24" s="658"/>
      <c r="O24" s="659" t="s">
        <v>1159</v>
      </c>
      <c r="P24" s="660">
        <v>-0.5</v>
      </c>
      <c r="Q24" s="660">
        <v>-0.5</v>
      </c>
      <c r="R24" s="660">
        <v>-0.5</v>
      </c>
      <c r="S24" s="660">
        <v>-0.5</v>
      </c>
      <c r="T24" s="660">
        <v>-0.5</v>
      </c>
      <c r="U24" s="660">
        <v>0</v>
      </c>
      <c r="V24" s="660">
        <v>0</v>
      </c>
      <c r="W24" s="660">
        <v>0</v>
      </c>
      <c r="X24" s="660">
        <v>0</v>
      </c>
      <c r="Z24" s="658"/>
      <c r="AA24" s="659" t="s">
        <v>1159</v>
      </c>
      <c r="AB24" s="660">
        <f>D24-3</f>
        <v>-3.5</v>
      </c>
      <c r="AC24" s="661">
        <f t="shared" ref="AC24:AC25" si="25">E24-3</f>
        <v>-3.5</v>
      </c>
      <c r="AD24" s="661">
        <f t="shared" ref="AD24:AD25" si="26">F24-3</f>
        <v>-3.5</v>
      </c>
      <c r="AE24" s="661">
        <f t="shared" ref="AE24:AE25" si="27">G24-3</f>
        <v>-3</v>
      </c>
      <c r="AF24" s="661">
        <f t="shared" ref="AF24:AF25" si="28">H24-3</f>
        <v>-3</v>
      </c>
      <c r="AG24" s="661">
        <f t="shared" ref="AG24:AG25" si="29">I24-3</f>
        <v>-3</v>
      </c>
      <c r="AH24" s="661">
        <f t="shared" ref="AH24:AH25" si="30">J24-3</f>
        <v>-3</v>
      </c>
      <c r="AI24" s="661">
        <f t="shared" ref="AI24:AI25" si="31">K24-3</f>
        <v>-3</v>
      </c>
      <c r="AJ24" s="661">
        <f t="shared" ref="AJ24:AJ25" si="32">L24-3</f>
        <v>-3</v>
      </c>
      <c r="AX24" s="658"/>
      <c r="AY24" s="659" t="s">
        <v>1159</v>
      </c>
      <c r="AZ24" s="660">
        <v>-1.5</v>
      </c>
      <c r="BA24" s="661">
        <v>-1.5</v>
      </c>
      <c r="BB24" s="661">
        <v>-1.5</v>
      </c>
      <c r="BC24" s="661">
        <v>-1</v>
      </c>
      <c r="BD24" s="661">
        <v>-1</v>
      </c>
      <c r="BE24" s="661">
        <v>-1</v>
      </c>
      <c r="BF24" s="662">
        <v>-1</v>
      </c>
      <c r="BG24" s="662">
        <v>-1</v>
      </c>
      <c r="BH24" s="662">
        <v>-1</v>
      </c>
    </row>
    <row r="25" spans="1:60" ht="14.45" x14ac:dyDescent="0.3">
      <c r="A25" t="s">
        <v>1304</v>
      </c>
      <c r="B25" s="244"/>
      <c r="C25" s="245">
        <v>1</v>
      </c>
      <c r="D25" s="246">
        <v>-1.5</v>
      </c>
      <c r="E25" s="246">
        <v>-1.5</v>
      </c>
      <c r="F25" s="246">
        <v>-1</v>
      </c>
      <c r="G25" s="246">
        <v>-1.5</v>
      </c>
      <c r="H25" s="246">
        <v>-1.5</v>
      </c>
      <c r="I25" s="246">
        <v>-1</v>
      </c>
      <c r="J25" s="247">
        <v>-1</v>
      </c>
      <c r="K25" s="247">
        <v>-1</v>
      </c>
      <c r="L25" s="247">
        <v>-1</v>
      </c>
      <c r="N25" s="244"/>
      <c r="O25" s="245">
        <v>1</v>
      </c>
      <c r="P25" s="246">
        <v>-3</v>
      </c>
      <c r="Q25" s="246">
        <v>-3</v>
      </c>
      <c r="R25" s="246">
        <v>-2.5</v>
      </c>
      <c r="S25" s="246">
        <v>-3</v>
      </c>
      <c r="T25" s="246">
        <v>-3</v>
      </c>
      <c r="U25" s="246">
        <v>-2.5</v>
      </c>
      <c r="V25" s="246">
        <v>-2.5</v>
      </c>
      <c r="W25" s="246">
        <v>-2.5</v>
      </c>
      <c r="X25" s="246">
        <v>-2</v>
      </c>
      <c r="Z25" s="244"/>
      <c r="AA25" s="245">
        <v>1</v>
      </c>
      <c r="AB25" s="246">
        <f>D25-3</f>
        <v>-4.5</v>
      </c>
      <c r="AC25" s="246">
        <f t="shared" si="25"/>
        <v>-4.5</v>
      </c>
      <c r="AD25" s="246">
        <f t="shared" si="26"/>
        <v>-4</v>
      </c>
      <c r="AE25" s="246">
        <f t="shared" si="27"/>
        <v>-4.5</v>
      </c>
      <c r="AF25" s="246">
        <f t="shared" si="28"/>
        <v>-4.5</v>
      </c>
      <c r="AG25" s="246">
        <f t="shared" si="29"/>
        <v>-4</v>
      </c>
      <c r="AH25" s="246">
        <f t="shared" si="30"/>
        <v>-4</v>
      </c>
      <c r="AI25" s="246">
        <f t="shared" si="31"/>
        <v>-4</v>
      </c>
      <c r="AJ25" s="246">
        <f t="shared" si="32"/>
        <v>-4</v>
      </c>
      <c r="AX25" s="244"/>
      <c r="AY25" s="245">
        <v>1</v>
      </c>
      <c r="AZ25" s="246">
        <v>-2.5</v>
      </c>
      <c r="BA25" s="246">
        <v>-2.5</v>
      </c>
      <c r="BB25" s="246">
        <v>-2</v>
      </c>
      <c r="BC25" s="246">
        <v>-2.5</v>
      </c>
      <c r="BD25" s="246">
        <v>-2.5</v>
      </c>
      <c r="BE25" s="246">
        <v>-2</v>
      </c>
      <c r="BF25" s="247">
        <v>-2</v>
      </c>
      <c r="BG25" s="247">
        <v>-2</v>
      </c>
      <c r="BH25" s="247">
        <v>-2</v>
      </c>
    </row>
    <row r="26" spans="1:60" ht="14.45" x14ac:dyDescent="0.3">
      <c r="A26" t="s">
        <v>1305</v>
      </c>
      <c r="B26" s="244"/>
      <c r="C26" s="245">
        <v>2</v>
      </c>
      <c r="D26" s="246">
        <v>-2.5</v>
      </c>
      <c r="E26" s="247">
        <v>-2.5</v>
      </c>
      <c r="F26" s="247">
        <v>-2</v>
      </c>
      <c r="G26" s="247">
        <v>-3</v>
      </c>
      <c r="H26" s="247">
        <v>-3</v>
      </c>
      <c r="I26" s="247">
        <v>-2</v>
      </c>
      <c r="J26" s="247">
        <v>-3</v>
      </c>
      <c r="K26" s="247">
        <v>-3</v>
      </c>
      <c r="L26" s="247">
        <v>-3</v>
      </c>
      <c r="N26" s="244"/>
      <c r="O26" s="245">
        <v>2</v>
      </c>
      <c r="P26" s="246">
        <v>-4</v>
      </c>
      <c r="Q26" s="247">
        <v>-4</v>
      </c>
      <c r="R26" s="247">
        <v>-3.5</v>
      </c>
      <c r="S26" s="247">
        <v>-4.5</v>
      </c>
      <c r="T26" s="247">
        <v>-4.5</v>
      </c>
      <c r="U26" s="247">
        <v>-3.5</v>
      </c>
      <c r="V26" s="247">
        <v>-5</v>
      </c>
      <c r="W26" s="247">
        <v>-5</v>
      </c>
      <c r="X26" s="247">
        <v>-4</v>
      </c>
      <c r="Z26" s="244"/>
      <c r="AA26" s="245">
        <v>2</v>
      </c>
      <c r="AB26" s="246" t="s">
        <v>804</v>
      </c>
      <c r="AC26" s="247" t="s">
        <v>804</v>
      </c>
      <c r="AD26" s="247" t="s">
        <v>804</v>
      </c>
      <c r="AE26" s="247" t="s">
        <v>804</v>
      </c>
      <c r="AF26" s="247" t="s">
        <v>804</v>
      </c>
      <c r="AG26" s="247" t="s">
        <v>804</v>
      </c>
      <c r="AH26" s="247" t="s">
        <v>804</v>
      </c>
      <c r="AI26" s="247" t="s">
        <v>804</v>
      </c>
      <c r="AJ26" s="247" t="s">
        <v>804</v>
      </c>
      <c r="AX26" s="244"/>
      <c r="AY26" s="245">
        <v>2</v>
      </c>
      <c r="AZ26" s="246">
        <v>-3.5</v>
      </c>
      <c r="BA26" s="247">
        <v>-3.5</v>
      </c>
      <c r="BB26" s="247">
        <v>-3</v>
      </c>
      <c r="BC26" s="247">
        <v>-4</v>
      </c>
      <c r="BD26" s="247">
        <v>-4</v>
      </c>
      <c r="BE26" s="247">
        <v>-3</v>
      </c>
      <c r="BF26" s="247">
        <v>-4</v>
      </c>
      <c r="BG26" s="247">
        <v>-4</v>
      </c>
      <c r="BH26" s="247">
        <v>-4</v>
      </c>
    </row>
    <row r="27" spans="1:60" x14ac:dyDescent="0.25">
      <c r="A27" t="s">
        <v>1302</v>
      </c>
      <c r="B27" s="676"/>
      <c r="C27" s="250">
        <v>3</v>
      </c>
      <c r="D27" s="251">
        <v>-4</v>
      </c>
      <c r="E27" s="252">
        <v>-4</v>
      </c>
      <c r="F27" s="252">
        <v>-3.5</v>
      </c>
      <c r="G27" s="252">
        <v>-6</v>
      </c>
      <c r="H27" s="252">
        <v>-6</v>
      </c>
      <c r="I27" s="252">
        <v>-4.5</v>
      </c>
      <c r="J27" s="252">
        <v>-5</v>
      </c>
      <c r="K27" s="252">
        <v>-5</v>
      </c>
      <c r="L27" s="252">
        <v>-5</v>
      </c>
      <c r="N27" s="676"/>
      <c r="O27" s="250">
        <v>3</v>
      </c>
      <c r="P27" s="251">
        <v>-6</v>
      </c>
      <c r="Q27" s="252">
        <v>-6</v>
      </c>
      <c r="R27" s="252">
        <v>-5.5</v>
      </c>
      <c r="S27" s="252">
        <v>-8</v>
      </c>
      <c r="T27" s="252">
        <v>-8</v>
      </c>
      <c r="U27" s="252">
        <v>-6.5</v>
      </c>
      <c r="V27" s="252">
        <v>-7</v>
      </c>
      <c r="W27" s="252">
        <v>-7</v>
      </c>
      <c r="X27" s="252">
        <v>-6</v>
      </c>
      <c r="Z27" s="676"/>
      <c r="AA27" s="250">
        <v>3</v>
      </c>
      <c r="AB27" s="251" t="s">
        <v>804</v>
      </c>
      <c r="AC27" s="252" t="s">
        <v>804</v>
      </c>
      <c r="AD27" s="252" t="s">
        <v>804</v>
      </c>
      <c r="AE27" s="252" t="s">
        <v>804</v>
      </c>
      <c r="AF27" s="252" t="s">
        <v>804</v>
      </c>
      <c r="AG27" s="252" t="s">
        <v>804</v>
      </c>
      <c r="AH27" s="252" t="s">
        <v>804</v>
      </c>
      <c r="AI27" s="252" t="s">
        <v>804</v>
      </c>
      <c r="AJ27" s="252" t="s">
        <v>804</v>
      </c>
      <c r="AX27" s="676"/>
      <c r="AY27" s="250">
        <v>3</v>
      </c>
      <c r="AZ27" s="251">
        <v>-5</v>
      </c>
      <c r="BA27" s="252">
        <v>-5</v>
      </c>
      <c r="BB27" s="252">
        <v>-4.5</v>
      </c>
      <c r="BC27" s="252">
        <v>-7</v>
      </c>
      <c r="BD27" s="252">
        <v>-7</v>
      </c>
      <c r="BE27" s="252">
        <v>-5.5</v>
      </c>
      <c r="BF27" s="252">
        <v>-6</v>
      </c>
      <c r="BG27" s="252">
        <v>-6</v>
      </c>
      <c r="BH27" s="252">
        <v>-6</v>
      </c>
    </row>
    <row r="29" spans="1:60" x14ac:dyDescent="0.25">
      <c r="B29" s="1" t="s">
        <v>912</v>
      </c>
      <c r="C29" s="351" t="s">
        <v>1472</v>
      </c>
      <c r="AX29" s="1" t="s">
        <v>912</v>
      </c>
      <c r="AY29" s="351" t="s">
        <v>1474</v>
      </c>
    </row>
    <row r="30" spans="1:60" x14ac:dyDescent="0.25">
      <c r="D30" s="886" t="s">
        <v>316</v>
      </c>
      <c r="E30" s="886"/>
      <c r="F30" s="886"/>
      <c r="G30" s="886"/>
      <c r="H30" s="886"/>
      <c r="I30" s="886"/>
      <c r="J30" s="886"/>
      <c r="K30" s="886"/>
      <c r="L30" s="886"/>
      <c r="AZ30" s="886" t="s">
        <v>316</v>
      </c>
      <c r="BA30" s="886"/>
      <c r="BB30" s="886"/>
      <c r="BC30" s="886"/>
      <c r="BD30" s="886"/>
      <c r="BE30" s="886"/>
      <c r="BF30" s="886"/>
      <c r="BG30" s="886"/>
      <c r="BH30" s="886"/>
    </row>
    <row r="31" spans="1:60" x14ac:dyDescent="0.25">
      <c r="C31" t="s">
        <v>173</v>
      </c>
      <c r="D31" s="238">
        <v>1</v>
      </c>
      <c r="E31" s="238">
        <v>2</v>
      </c>
      <c r="F31" s="238">
        <v>3</v>
      </c>
      <c r="G31" s="238">
        <v>4</v>
      </c>
      <c r="H31" s="238">
        <v>5</v>
      </c>
      <c r="I31" s="238">
        <v>6</v>
      </c>
      <c r="J31" s="238">
        <v>7</v>
      </c>
      <c r="K31" s="238">
        <v>8</v>
      </c>
      <c r="L31" s="238">
        <v>9</v>
      </c>
      <c r="O31" s="299"/>
      <c r="AY31" t="s">
        <v>173</v>
      </c>
      <c r="AZ31" s="238">
        <v>1</v>
      </c>
      <c r="BA31" s="238">
        <v>2</v>
      </c>
      <c r="BB31" s="238">
        <v>3</v>
      </c>
      <c r="BC31" s="238">
        <v>4</v>
      </c>
      <c r="BD31" s="238">
        <v>5</v>
      </c>
      <c r="BE31" s="238">
        <v>6</v>
      </c>
      <c r="BF31" s="238">
        <v>7</v>
      </c>
      <c r="BG31" s="238">
        <v>8</v>
      </c>
      <c r="BH31" s="238">
        <v>9</v>
      </c>
    </row>
    <row r="32" spans="1:60" x14ac:dyDescent="0.25">
      <c r="A32" t="s">
        <v>1306</v>
      </c>
      <c r="B32" s="239" t="s">
        <v>185</v>
      </c>
      <c r="C32" s="240">
        <v>0</v>
      </c>
      <c r="D32" s="241">
        <v>0</v>
      </c>
      <c r="E32" s="242">
        <v>0</v>
      </c>
      <c r="F32" s="242">
        <v>0</v>
      </c>
      <c r="G32" s="242">
        <v>0</v>
      </c>
      <c r="H32" s="242">
        <v>0</v>
      </c>
      <c r="I32" s="242">
        <v>0</v>
      </c>
      <c r="J32" s="242">
        <v>0</v>
      </c>
      <c r="K32" s="242">
        <v>0</v>
      </c>
      <c r="L32" s="243">
        <v>0</v>
      </c>
      <c r="O32" s="299"/>
      <c r="AX32" s="239" t="s">
        <v>185</v>
      </c>
      <c r="AY32" s="240">
        <v>0</v>
      </c>
      <c r="AZ32" s="241">
        <v>0</v>
      </c>
      <c r="BA32" s="242">
        <v>0</v>
      </c>
      <c r="BB32" s="242">
        <v>0</v>
      </c>
      <c r="BC32" s="242">
        <v>0</v>
      </c>
      <c r="BD32" s="242">
        <v>0</v>
      </c>
      <c r="BE32" s="242">
        <v>0</v>
      </c>
      <c r="BF32" s="242">
        <v>0</v>
      </c>
      <c r="BG32" s="242">
        <v>0</v>
      </c>
      <c r="BH32" s="243">
        <v>0</v>
      </c>
    </row>
    <row r="33" spans="1:60" x14ac:dyDescent="0.25">
      <c r="A33" t="s">
        <v>1307</v>
      </c>
      <c r="B33" s="658"/>
      <c r="C33" s="659" t="s">
        <v>1159</v>
      </c>
      <c r="D33" s="660">
        <v>0</v>
      </c>
      <c r="E33" s="661">
        <v>0</v>
      </c>
      <c r="F33" s="661">
        <v>0</v>
      </c>
      <c r="G33" s="661">
        <v>0</v>
      </c>
      <c r="H33" s="661">
        <v>0</v>
      </c>
      <c r="I33" s="661">
        <v>0</v>
      </c>
      <c r="J33" s="661">
        <v>0</v>
      </c>
      <c r="K33" s="661">
        <v>0</v>
      </c>
      <c r="L33" s="664">
        <v>0</v>
      </c>
      <c r="O33" s="299"/>
      <c r="AX33" s="658"/>
      <c r="AY33" s="659" t="s">
        <v>1159</v>
      </c>
      <c r="AZ33" s="660">
        <v>-1</v>
      </c>
      <c r="BA33" s="661">
        <v>-1</v>
      </c>
      <c r="BB33" s="661">
        <v>-1</v>
      </c>
      <c r="BC33" s="661">
        <v>-1</v>
      </c>
      <c r="BD33" s="661">
        <v>-1</v>
      </c>
      <c r="BE33" s="661">
        <v>-1</v>
      </c>
      <c r="BF33" s="661">
        <v>-1</v>
      </c>
      <c r="BG33" s="661">
        <v>-1</v>
      </c>
      <c r="BH33" s="664">
        <v>-1</v>
      </c>
    </row>
    <row r="34" spans="1:60" x14ac:dyDescent="0.25">
      <c r="A34" t="s">
        <v>1308</v>
      </c>
      <c r="B34" s="244"/>
      <c r="C34" s="245">
        <v>1</v>
      </c>
      <c r="D34" s="246">
        <v>-1.5</v>
      </c>
      <c r="E34" s="246">
        <v>-1.5</v>
      </c>
      <c r="F34" s="246">
        <v>-1</v>
      </c>
      <c r="G34" s="246">
        <v>-1</v>
      </c>
      <c r="H34" s="246">
        <v>-1</v>
      </c>
      <c r="I34" s="246">
        <v>-1</v>
      </c>
      <c r="J34" s="246">
        <v>-1</v>
      </c>
      <c r="K34" s="246">
        <v>-1</v>
      </c>
      <c r="L34" s="471">
        <v>-0.5</v>
      </c>
      <c r="AX34" s="244"/>
      <c r="AY34" s="245">
        <v>1</v>
      </c>
      <c r="AZ34" s="246">
        <v>-2.5</v>
      </c>
      <c r="BA34" s="246">
        <v>-2.5</v>
      </c>
      <c r="BB34" s="246">
        <v>-2</v>
      </c>
      <c r="BC34" s="246">
        <v>-2</v>
      </c>
      <c r="BD34" s="246">
        <v>-2</v>
      </c>
      <c r="BE34" s="246">
        <v>-2</v>
      </c>
      <c r="BF34" s="246">
        <v>-2</v>
      </c>
      <c r="BG34" s="246">
        <v>-2</v>
      </c>
      <c r="BH34" s="471">
        <v>-1.5</v>
      </c>
    </row>
    <row r="35" spans="1:60" x14ac:dyDescent="0.25">
      <c r="A35" t="s">
        <v>1309</v>
      </c>
      <c r="B35" s="244"/>
      <c r="C35" s="245">
        <v>2</v>
      </c>
      <c r="D35" s="246">
        <v>-3</v>
      </c>
      <c r="E35" s="247">
        <v>-3</v>
      </c>
      <c r="F35" s="247">
        <v>-2.5</v>
      </c>
      <c r="G35" s="247">
        <v>-3</v>
      </c>
      <c r="H35" s="247">
        <v>-3</v>
      </c>
      <c r="I35" s="247">
        <v>-2.5</v>
      </c>
      <c r="J35" s="247">
        <v>-3</v>
      </c>
      <c r="K35" s="247">
        <v>-3</v>
      </c>
      <c r="L35" s="248">
        <v>-2.5</v>
      </c>
      <c r="AX35" s="244"/>
      <c r="AY35" s="245">
        <v>2</v>
      </c>
      <c r="AZ35" s="246">
        <v>-4</v>
      </c>
      <c r="BA35" s="247">
        <v>-4</v>
      </c>
      <c r="BB35" s="247">
        <v>-3.5</v>
      </c>
      <c r="BC35" s="247">
        <v>-4</v>
      </c>
      <c r="BD35" s="247">
        <v>-4</v>
      </c>
      <c r="BE35" s="247">
        <v>-3.5</v>
      </c>
      <c r="BF35" s="247">
        <v>-4</v>
      </c>
      <c r="BG35" s="247">
        <v>-4</v>
      </c>
      <c r="BH35" s="248">
        <v>-3.5</v>
      </c>
    </row>
    <row r="36" spans="1:60" x14ac:dyDescent="0.25">
      <c r="A36" t="s">
        <v>1319</v>
      </c>
      <c r="B36" s="244"/>
      <c r="C36" s="245">
        <v>3</v>
      </c>
      <c r="D36" s="246">
        <v>-5</v>
      </c>
      <c r="E36" s="247">
        <v>-4.5</v>
      </c>
      <c r="F36" s="247">
        <v>-4</v>
      </c>
      <c r="G36" s="247">
        <v>-6</v>
      </c>
      <c r="H36" s="247">
        <v>-5.5</v>
      </c>
      <c r="I36" s="247">
        <v>-4.5</v>
      </c>
      <c r="J36" s="247">
        <v>-6</v>
      </c>
      <c r="K36" s="247">
        <v>-5</v>
      </c>
      <c r="L36" s="248">
        <v>-4</v>
      </c>
      <c r="AX36" s="244"/>
      <c r="AY36" s="245">
        <v>3</v>
      </c>
      <c r="AZ36" s="246">
        <v>-6</v>
      </c>
      <c r="BA36" s="247">
        <v>-5.5</v>
      </c>
      <c r="BB36" s="247">
        <v>-5</v>
      </c>
      <c r="BC36" s="247">
        <v>-7</v>
      </c>
      <c r="BD36" s="247">
        <v>-6.5</v>
      </c>
      <c r="BE36" s="247">
        <v>-5.5</v>
      </c>
      <c r="BF36" s="247">
        <v>-7</v>
      </c>
      <c r="BG36" s="247">
        <v>-6</v>
      </c>
      <c r="BH36" s="248">
        <v>-5</v>
      </c>
    </row>
    <row r="37" spans="1:60" x14ac:dyDescent="0.25">
      <c r="A37" t="s">
        <v>1306</v>
      </c>
      <c r="B37" s="239" t="s">
        <v>199</v>
      </c>
      <c r="C37" s="240">
        <v>0</v>
      </c>
      <c r="D37" s="241">
        <v>0</v>
      </c>
      <c r="E37" s="242">
        <v>0</v>
      </c>
      <c r="F37" s="242">
        <v>0</v>
      </c>
      <c r="G37" s="242">
        <v>0</v>
      </c>
      <c r="H37" s="242">
        <v>0</v>
      </c>
      <c r="I37" s="242">
        <v>0</v>
      </c>
      <c r="J37" s="242">
        <v>0</v>
      </c>
      <c r="K37" s="242">
        <v>0</v>
      </c>
      <c r="L37" s="243">
        <v>0</v>
      </c>
      <c r="AX37" s="239" t="s">
        <v>199</v>
      </c>
      <c r="AY37" s="240">
        <v>0</v>
      </c>
      <c r="AZ37" s="241">
        <v>0</v>
      </c>
      <c r="BA37" s="242">
        <v>0</v>
      </c>
      <c r="BB37" s="242">
        <v>0</v>
      </c>
      <c r="BC37" s="242">
        <v>0</v>
      </c>
      <c r="BD37" s="242">
        <v>0</v>
      </c>
      <c r="BE37" s="242">
        <v>0</v>
      </c>
      <c r="BF37" s="242">
        <v>0</v>
      </c>
      <c r="BG37" s="242">
        <v>0</v>
      </c>
      <c r="BH37" s="243">
        <v>0</v>
      </c>
    </row>
    <row r="38" spans="1:60" x14ac:dyDescent="0.25">
      <c r="A38" t="s">
        <v>1311</v>
      </c>
      <c r="B38" s="658"/>
      <c r="C38" s="659" t="s">
        <v>1159</v>
      </c>
      <c r="D38" s="660">
        <v>0</v>
      </c>
      <c r="E38" s="661">
        <v>0</v>
      </c>
      <c r="F38" s="661">
        <v>0</v>
      </c>
      <c r="G38" s="661">
        <v>0</v>
      </c>
      <c r="H38" s="661">
        <v>0</v>
      </c>
      <c r="I38" s="661">
        <v>0</v>
      </c>
      <c r="J38" s="661">
        <v>0</v>
      </c>
      <c r="K38" s="661">
        <v>0</v>
      </c>
      <c r="L38" s="664">
        <v>0</v>
      </c>
      <c r="AX38" s="658"/>
      <c r="AY38" s="659" t="s">
        <v>1159</v>
      </c>
      <c r="AZ38" s="660">
        <v>-1</v>
      </c>
      <c r="BA38" s="661">
        <v>-1</v>
      </c>
      <c r="BB38" s="661">
        <v>-1</v>
      </c>
      <c r="BC38" s="661">
        <v>-1</v>
      </c>
      <c r="BD38" s="661">
        <v>-1</v>
      </c>
      <c r="BE38" s="661">
        <v>-1</v>
      </c>
      <c r="BF38" s="661">
        <v>-1</v>
      </c>
      <c r="BG38" s="661">
        <v>-1</v>
      </c>
      <c r="BH38" s="664">
        <v>-1</v>
      </c>
    </row>
    <row r="39" spans="1:60" x14ac:dyDescent="0.25">
      <c r="A39" t="s">
        <v>1312</v>
      </c>
      <c r="B39" s="244"/>
      <c r="C39" s="245">
        <v>1</v>
      </c>
      <c r="D39" s="246">
        <v>-1</v>
      </c>
      <c r="E39" s="246">
        <v>-1</v>
      </c>
      <c r="F39" s="246">
        <v>-0.5</v>
      </c>
      <c r="G39" s="246">
        <v>-1</v>
      </c>
      <c r="H39" s="246">
        <v>-1</v>
      </c>
      <c r="I39" s="246">
        <v>-0.5</v>
      </c>
      <c r="J39" s="246">
        <v>-0.5</v>
      </c>
      <c r="K39" s="246">
        <v>-0.5</v>
      </c>
      <c r="L39" s="471">
        <v>0</v>
      </c>
      <c r="AX39" s="244"/>
      <c r="AY39" s="245">
        <v>1</v>
      </c>
      <c r="AZ39" s="246">
        <v>-2</v>
      </c>
      <c r="BA39" s="246">
        <v>-2</v>
      </c>
      <c r="BB39" s="246">
        <v>-1.5</v>
      </c>
      <c r="BC39" s="246">
        <v>-2</v>
      </c>
      <c r="BD39" s="246">
        <v>-2</v>
      </c>
      <c r="BE39" s="246">
        <v>-1.5</v>
      </c>
      <c r="BF39" s="246">
        <v>-1.5</v>
      </c>
      <c r="BG39" s="246">
        <v>-1.5</v>
      </c>
      <c r="BH39" s="471">
        <v>-1</v>
      </c>
    </row>
    <row r="40" spans="1:60" x14ac:dyDescent="0.25">
      <c r="A40" t="s">
        <v>1313</v>
      </c>
      <c r="B40" s="244"/>
      <c r="C40" s="245">
        <v>2</v>
      </c>
      <c r="D40" s="246">
        <v>-2</v>
      </c>
      <c r="E40" s="247">
        <v>-2</v>
      </c>
      <c r="F40" s="247">
        <v>-1</v>
      </c>
      <c r="G40" s="247">
        <v>-2</v>
      </c>
      <c r="H40" s="247">
        <v>-2</v>
      </c>
      <c r="I40" s="247">
        <v>-1</v>
      </c>
      <c r="J40" s="247">
        <v>-2</v>
      </c>
      <c r="K40" s="247">
        <v>-2</v>
      </c>
      <c r="L40" s="248">
        <v>-2</v>
      </c>
      <c r="AX40" s="244"/>
      <c r="AY40" s="245">
        <v>2</v>
      </c>
      <c r="AZ40" s="246">
        <v>-3</v>
      </c>
      <c r="BA40" s="247">
        <v>-3</v>
      </c>
      <c r="BB40" s="247">
        <v>-2</v>
      </c>
      <c r="BC40" s="247">
        <v>-3</v>
      </c>
      <c r="BD40" s="247">
        <v>-3</v>
      </c>
      <c r="BE40" s="247">
        <v>-2</v>
      </c>
      <c r="BF40" s="247">
        <v>-3</v>
      </c>
      <c r="BG40" s="247">
        <v>-3</v>
      </c>
      <c r="BH40" s="248">
        <v>-3</v>
      </c>
    </row>
    <row r="41" spans="1:60" x14ac:dyDescent="0.25">
      <c r="A41" t="s">
        <v>1310</v>
      </c>
      <c r="B41" s="676"/>
      <c r="C41" s="250">
        <v>3</v>
      </c>
      <c r="D41" s="251">
        <v>-3</v>
      </c>
      <c r="E41" s="252">
        <v>-3</v>
      </c>
      <c r="F41" s="252">
        <v>-2</v>
      </c>
      <c r="G41" s="252">
        <v>-4</v>
      </c>
      <c r="H41" s="252">
        <v>-4</v>
      </c>
      <c r="I41" s="252">
        <v>-3.5</v>
      </c>
      <c r="J41" s="252">
        <v>-4</v>
      </c>
      <c r="K41" s="252">
        <v>-4</v>
      </c>
      <c r="L41" s="252">
        <v>-4</v>
      </c>
      <c r="AX41" s="676"/>
      <c r="AY41" s="250">
        <v>3</v>
      </c>
      <c r="AZ41" s="251">
        <v>-4</v>
      </c>
      <c r="BA41" s="252">
        <v>-4</v>
      </c>
      <c r="BB41" s="252">
        <v>-3</v>
      </c>
      <c r="BC41" s="252">
        <v>-5</v>
      </c>
      <c r="BD41" s="252">
        <v>-5</v>
      </c>
      <c r="BE41" s="252">
        <v>-4.5</v>
      </c>
      <c r="BF41" s="252">
        <v>-5</v>
      </c>
      <c r="BG41" s="252">
        <v>-5</v>
      </c>
      <c r="BH41" s="252">
        <v>-5</v>
      </c>
    </row>
  </sheetData>
  <sheetProtection algorithmName="SHA-512" hashValue="hLkNweRqhhV+oz53/fKCcM325GrQtl7/Pbal8sv1zY19K+VVo4y9yDR9CmTotLgbo+4OWIUTXF1r7zszvrSrRA==" saltValue="rkwV+Diha+4y06uFhX++Mw==" spinCount="100000" sheet="1" objects="1" scenarios="1" autoFilter="0"/>
  <mergeCells count="11">
    <mergeCell ref="D30:L30"/>
    <mergeCell ref="D16:L16"/>
    <mergeCell ref="D2:L2"/>
    <mergeCell ref="P2:X2"/>
    <mergeCell ref="P16:X16"/>
    <mergeCell ref="AZ2:BH2"/>
    <mergeCell ref="AZ16:BH16"/>
    <mergeCell ref="AZ30:BH30"/>
    <mergeCell ref="AN2:AV2"/>
    <mergeCell ref="AB2:AJ2"/>
    <mergeCell ref="AB16:AJ1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1"/>
  <dimension ref="A1:AI33"/>
  <sheetViews>
    <sheetView workbookViewId="0">
      <selection activeCell="K15" sqref="K15"/>
    </sheetView>
  </sheetViews>
  <sheetFormatPr defaultRowHeight="15" x14ac:dyDescent="0.25"/>
  <cols>
    <col min="1" max="1" width="10.7109375" customWidth="1"/>
    <col min="13" max="13" width="10.7109375" bestFit="1" customWidth="1"/>
    <col min="25" max="25" width="6" customWidth="1"/>
    <col min="33" max="33" width="13.85546875" customWidth="1"/>
    <col min="34" max="34" width="7.28515625" customWidth="1"/>
    <col min="35" max="35" width="11.140625" customWidth="1"/>
  </cols>
  <sheetData>
    <row r="1" spans="1:35" ht="14.45" x14ac:dyDescent="0.3">
      <c r="A1" s="1" t="s">
        <v>978</v>
      </c>
      <c r="M1" s="1" t="s">
        <v>71</v>
      </c>
      <c r="Y1" s="1" t="s">
        <v>1080</v>
      </c>
    </row>
    <row r="2" spans="1:35" ht="14.45" x14ac:dyDescent="0.3">
      <c r="C2" s="886" t="s">
        <v>316</v>
      </c>
      <c r="D2" s="886"/>
      <c r="E2" s="886"/>
      <c r="F2" s="886"/>
      <c r="G2" s="886"/>
      <c r="H2" s="886"/>
      <c r="I2" s="886"/>
      <c r="J2" s="886"/>
      <c r="K2" s="886"/>
      <c r="O2" s="886" t="s">
        <v>316</v>
      </c>
      <c r="P2" s="886"/>
      <c r="Q2" s="886"/>
      <c r="R2" s="886"/>
      <c r="S2" s="886"/>
      <c r="T2" s="886"/>
      <c r="U2" s="886"/>
      <c r="V2" s="886"/>
    </row>
    <row r="3" spans="1:35" ht="14.45" x14ac:dyDescent="0.3">
      <c r="C3" s="238">
        <v>1</v>
      </c>
      <c r="D3" s="238">
        <v>2</v>
      </c>
      <c r="E3" s="238">
        <v>3</v>
      </c>
      <c r="F3" s="238">
        <v>4</v>
      </c>
      <c r="G3" s="238">
        <v>5</v>
      </c>
      <c r="H3" s="238">
        <v>6</v>
      </c>
      <c r="I3" s="238">
        <v>7</v>
      </c>
      <c r="J3" s="238">
        <v>8</v>
      </c>
      <c r="K3" s="446">
        <v>9</v>
      </c>
      <c r="O3" s="238">
        <v>1</v>
      </c>
      <c r="P3" s="238">
        <v>2</v>
      </c>
      <c r="Q3" s="238">
        <v>3</v>
      </c>
      <c r="R3" s="238">
        <v>4</v>
      </c>
      <c r="S3" s="238">
        <v>5</v>
      </c>
      <c r="T3" s="238">
        <v>6</v>
      </c>
      <c r="U3" s="238">
        <v>7</v>
      </c>
      <c r="V3" s="238">
        <v>8</v>
      </c>
      <c r="W3" s="238">
        <v>9</v>
      </c>
      <c r="AA3" s="238">
        <v>1</v>
      </c>
      <c r="AB3" s="238">
        <v>2</v>
      </c>
      <c r="AC3" s="238">
        <v>3</v>
      </c>
      <c r="AD3" s="238">
        <v>4</v>
      </c>
      <c r="AE3" s="238">
        <v>5</v>
      </c>
      <c r="AF3" s="238">
        <v>6</v>
      </c>
      <c r="AG3" s="238">
        <v>7</v>
      </c>
      <c r="AH3" s="238">
        <v>8</v>
      </c>
      <c r="AI3" s="446">
        <v>9</v>
      </c>
    </row>
    <row r="4" spans="1:35" ht="14.45" x14ac:dyDescent="0.3">
      <c r="A4" s="239" t="s">
        <v>805</v>
      </c>
      <c r="B4" s="253" t="s">
        <v>192</v>
      </c>
      <c r="C4" s="254">
        <v>-6</v>
      </c>
      <c r="D4" s="255">
        <v>-6</v>
      </c>
      <c r="E4" s="255">
        <v>-5</v>
      </c>
      <c r="F4" s="255">
        <v>-6</v>
      </c>
      <c r="G4" s="255">
        <v>-6</v>
      </c>
      <c r="H4" s="255">
        <v>-4</v>
      </c>
      <c r="I4" s="255">
        <v>-4</v>
      </c>
      <c r="J4" s="255">
        <v>-3</v>
      </c>
      <c r="K4" s="472">
        <v>-3</v>
      </c>
      <c r="L4" s="677"/>
      <c r="M4" s="239" t="s">
        <v>805</v>
      </c>
      <c r="N4" s="253" t="s">
        <v>192</v>
      </c>
      <c r="O4" s="254">
        <v>-8</v>
      </c>
      <c r="P4" s="255">
        <v>-8</v>
      </c>
      <c r="Q4" s="255">
        <v>-7</v>
      </c>
      <c r="R4" s="255">
        <v>-8</v>
      </c>
      <c r="S4" s="255">
        <v>-8</v>
      </c>
      <c r="T4" s="255">
        <v>-6</v>
      </c>
      <c r="U4" s="255">
        <v>-6</v>
      </c>
      <c r="V4" s="255">
        <v>-5</v>
      </c>
      <c r="W4" s="472">
        <v>-5</v>
      </c>
      <c r="Y4" s="239" t="s">
        <v>805</v>
      </c>
      <c r="Z4" s="253" t="s">
        <v>192</v>
      </c>
      <c r="AA4" s="254">
        <v>-3</v>
      </c>
      <c r="AB4" s="255">
        <v>-5</v>
      </c>
      <c r="AC4" s="255">
        <v>-5</v>
      </c>
      <c r="AD4" s="255">
        <v>-4</v>
      </c>
      <c r="AE4" s="255">
        <v>-5</v>
      </c>
      <c r="AF4" s="255">
        <v>-5</v>
      </c>
      <c r="AG4" s="255">
        <v>-3</v>
      </c>
      <c r="AH4" s="255">
        <v>-5</v>
      </c>
      <c r="AI4" s="472">
        <v>-5</v>
      </c>
    </row>
    <row r="5" spans="1:35" ht="14.45" x14ac:dyDescent="0.3">
      <c r="A5" s="244"/>
      <c r="B5" s="256" t="s">
        <v>205</v>
      </c>
      <c r="C5" s="257">
        <v>-11</v>
      </c>
      <c r="D5" s="258">
        <v>-11</v>
      </c>
      <c r="E5" s="258">
        <v>-9</v>
      </c>
      <c r="F5" s="258">
        <v>-10</v>
      </c>
      <c r="G5" s="258">
        <v>-11</v>
      </c>
      <c r="H5" s="258">
        <v>-9</v>
      </c>
      <c r="I5" s="258">
        <v>-9</v>
      </c>
      <c r="J5" s="258">
        <v>-8</v>
      </c>
      <c r="K5" s="259">
        <v>-8</v>
      </c>
      <c r="L5" s="677"/>
      <c r="M5" s="244"/>
      <c r="N5" s="256" t="s">
        <v>205</v>
      </c>
      <c r="O5" s="257">
        <v>-13</v>
      </c>
      <c r="P5" s="258">
        <v>-13</v>
      </c>
      <c r="Q5" s="258">
        <v>-11</v>
      </c>
      <c r="R5" s="258">
        <v>-12</v>
      </c>
      <c r="S5" s="258">
        <v>-13</v>
      </c>
      <c r="T5" s="258">
        <v>-11</v>
      </c>
      <c r="U5" s="258">
        <v>-11</v>
      </c>
      <c r="V5" s="258">
        <v>-10</v>
      </c>
      <c r="W5" s="259">
        <v>-10</v>
      </c>
      <c r="Y5" s="244"/>
      <c r="Z5" s="256" t="s">
        <v>205</v>
      </c>
      <c r="AA5" s="257">
        <v>-8</v>
      </c>
      <c r="AB5" s="258">
        <v>-9</v>
      </c>
      <c r="AC5" s="258">
        <v>-9</v>
      </c>
      <c r="AD5" s="258">
        <v>-8</v>
      </c>
      <c r="AE5" s="258">
        <v>-8</v>
      </c>
      <c r="AF5" s="258">
        <v>-8</v>
      </c>
      <c r="AG5" s="258">
        <v>-7</v>
      </c>
      <c r="AH5" s="258">
        <v>-8</v>
      </c>
      <c r="AI5" s="259">
        <v>-9</v>
      </c>
    </row>
    <row r="6" spans="1:35" ht="14.45" x14ac:dyDescent="0.3">
      <c r="A6" s="244"/>
      <c r="B6" s="260" t="s">
        <v>218</v>
      </c>
      <c r="C6" s="261">
        <v>-15</v>
      </c>
      <c r="D6" s="261">
        <v>-15</v>
      </c>
      <c r="E6" s="261">
        <v>-13</v>
      </c>
      <c r="F6" s="261">
        <v>-14</v>
      </c>
      <c r="G6" s="261">
        <v>-15</v>
      </c>
      <c r="H6" s="261">
        <v>-13</v>
      </c>
      <c r="I6" s="261">
        <v>-12</v>
      </c>
      <c r="J6" s="261">
        <v>-12</v>
      </c>
      <c r="K6" s="262">
        <v>-12</v>
      </c>
      <c r="L6" s="677"/>
      <c r="M6" s="244"/>
      <c r="N6" s="260" t="s">
        <v>218</v>
      </c>
      <c r="O6" s="261">
        <v>-19.5</v>
      </c>
      <c r="P6" s="261">
        <v>-19.5</v>
      </c>
      <c r="Q6" s="261">
        <v>-17.5</v>
      </c>
      <c r="R6" s="261">
        <v>-18</v>
      </c>
      <c r="S6" s="261">
        <v>-19.5</v>
      </c>
      <c r="T6" s="261">
        <v>-17.5</v>
      </c>
      <c r="U6" s="261">
        <v>-17</v>
      </c>
      <c r="V6" s="261">
        <v>-16.5</v>
      </c>
      <c r="W6" s="262">
        <v>-16.5</v>
      </c>
      <c r="Y6" s="244"/>
      <c r="Z6" s="260" t="s">
        <v>218</v>
      </c>
      <c r="AA6" s="261">
        <v>-13</v>
      </c>
      <c r="AB6" s="261">
        <v>-14</v>
      </c>
      <c r="AC6" s="261">
        <v>-14</v>
      </c>
      <c r="AD6" s="261">
        <v>-13</v>
      </c>
      <c r="AE6" s="261">
        <v>-13</v>
      </c>
      <c r="AF6" s="261">
        <v>-13</v>
      </c>
      <c r="AG6" s="261">
        <v>-12</v>
      </c>
      <c r="AH6" s="261">
        <v>-13</v>
      </c>
      <c r="AI6" s="262">
        <v>-14</v>
      </c>
    </row>
    <row r="7" spans="1:35" ht="14.45" x14ac:dyDescent="0.3">
      <c r="A7" s="239" t="s">
        <v>806</v>
      </c>
      <c r="B7" s="253" t="s">
        <v>252</v>
      </c>
      <c r="C7" s="254">
        <v>-6</v>
      </c>
      <c r="D7" s="255">
        <v>-6</v>
      </c>
      <c r="E7" s="255">
        <v>-5</v>
      </c>
      <c r="F7" s="255">
        <v>-6</v>
      </c>
      <c r="G7" s="255">
        <v>-6</v>
      </c>
      <c r="H7" s="255">
        <v>-4</v>
      </c>
      <c r="I7" s="255">
        <v>-4</v>
      </c>
      <c r="J7" s="255">
        <v>-3</v>
      </c>
      <c r="K7" s="472">
        <v>-3</v>
      </c>
      <c r="L7" s="677"/>
      <c r="M7" s="239" t="s">
        <v>806</v>
      </c>
      <c r="N7" s="253" t="s">
        <v>252</v>
      </c>
      <c r="O7" s="254">
        <v>-8</v>
      </c>
      <c r="P7" s="255">
        <v>-8</v>
      </c>
      <c r="Q7" s="255">
        <v>-7</v>
      </c>
      <c r="R7" s="255">
        <v>-8</v>
      </c>
      <c r="S7" s="255">
        <v>-8</v>
      </c>
      <c r="T7" s="255">
        <v>-6</v>
      </c>
      <c r="U7" s="255">
        <v>-6</v>
      </c>
      <c r="V7" s="255">
        <v>-5</v>
      </c>
      <c r="W7" s="472">
        <v>-5</v>
      </c>
      <c r="Y7" s="239" t="s">
        <v>806</v>
      </c>
      <c r="Z7" s="253" t="s">
        <v>252</v>
      </c>
      <c r="AA7" s="254">
        <v>-3</v>
      </c>
      <c r="AB7" s="255">
        <v>-5</v>
      </c>
      <c r="AC7" s="255">
        <v>-5</v>
      </c>
      <c r="AD7" s="255">
        <v>-4</v>
      </c>
      <c r="AE7" s="255">
        <v>-5</v>
      </c>
      <c r="AF7" s="255">
        <v>-5</v>
      </c>
      <c r="AG7" s="255">
        <v>-3</v>
      </c>
      <c r="AH7" s="255">
        <v>-5</v>
      </c>
      <c r="AI7" s="472">
        <v>-5</v>
      </c>
    </row>
    <row r="8" spans="1:35" ht="14.45" x14ac:dyDescent="0.3">
      <c r="A8" s="244"/>
      <c r="B8" s="256" t="s">
        <v>256</v>
      </c>
      <c r="C8" s="257">
        <v>-11</v>
      </c>
      <c r="D8" s="258">
        <v>-11</v>
      </c>
      <c r="E8" s="258">
        <v>-9</v>
      </c>
      <c r="F8" s="258">
        <v>-10</v>
      </c>
      <c r="G8" s="258">
        <v>-11</v>
      </c>
      <c r="H8" s="258">
        <v>-9</v>
      </c>
      <c r="I8" s="258">
        <v>-9</v>
      </c>
      <c r="J8" s="258">
        <v>-8</v>
      </c>
      <c r="K8" s="259">
        <v>-8</v>
      </c>
      <c r="L8" s="677"/>
      <c r="M8" s="244"/>
      <c r="N8" s="256" t="s">
        <v>256</v>
      </c>
      <c r="O8" s="257">
        <v>-13</v>
      </c>
      <c r="P8" s="258">
        <v>-13</v>
      </c>
      <c r="Q8" s="258">
        <v>-11</v>
      </c>
      <c r="R8" s="258">
        <v>-12</v>
      </c>
      <c r="S8" s="258">
        <v>-13</v>
      </c>
      <c r="T8" s="258">
        <v>-11</v>
      </c>
      <c r="U8" s="258">
        <v>-11</v>
      </c>
      <c r="V8" s="258">
        <v>-10</v>
      </c>
      <c r="W8" s="259">
        <v>-10</v>
      </c>
      <c r="Y8" s="244"/>
      <c r="Z8" s="256" t="s">
        <v>256</v>
      </c>
      <c r="AA8" s="257">
        <v>-8</v>
      </c>
      <c r="AB8" s="258">
        <v>-9</v>
      </c>
      <c r="AC8" s="258">
        <v>-9</v>
      </c>
      <c r="AD8" s="258">
        <v>-8</v>
      </c>
      <c r="AE8" s="258">
        <v>-8</v>
      </c>
      <c r="AF8" s="258">
        <v>-8</v>
      </c>
      <c r="AG8" s="258">
        <v>-7</v>
      </c>
      <c r="AH8" s="258">
        <v>-8</v>
      </c>
      <c r="AI8" s="259">
        <v>-9</v>
      </c>
    </row>
    <row r="9" spans="1:35" ht="14.45" x14ac:dyDescent="0.3">
      <c r="A9" s="244"/>
      <c r="B9" s="260" t="s">
        <v>260</v>
      </c>
      <c r="C9" s="261">
        <v>-17.5</v>
      </c>
      <c r="D9" s="261">
        <v>-17.5</v>
      </c>
      <c r="E9" s="261">
        <v>-15.5</v>
      </c>
      <c r="F9" s="261">
        <v>-16</v>
      </c>
      <c r="G9" s="261">
        <v>-17.5</v>
      </c>
      <c r="H9" s="261">
        <v>-15.5</v>
      </c>
      <c r="I9" s="261">
        <v>-15</v>
      </c>
      <c r="J9" s="261">
        <v>-14.5</v>
      </c>
      <c r="K9" s="262">
        <v>-14.5</v>
      </c>
      <c r="L9" s="677"/>
      <c r="M9" s="244"/>
      <c r="N9" s="260" t="s">
        <v>260</v>
      </c>
      <c r="O9" s="261">
        <v>-19.5</v>
      </c>
      <c r="P9" s="261">
        <v>-19.5</v>
      </c>
      <c r="Q9" s="261">
        <v>-17.5</v>
      </c>
      <c r="R9" s="261">
        <v>-18</v>
      </c>
      <c r="S9" s="261">
        <v>-19.5</v>
      </c>
      <c r="T9" s="261">
        <v>-17.5</v>
      </c>
      <c r="U9" s="261">
        <v>-17</v>
      </c>
      <c r="V9" s="261">
        <v>-16.5</v>
      </c>
      <c r="W9" s="262">
        <v>-16.5</v>
      </c>
      <c r="Y9" s="244"/>
      <c r="Z9" s="260" t="s">
        <v>260</v>
      </c>
      <c r="AA9" s="261">
        <v>-13</v>
      </c>
      <c r="AB9" s="261">
        <v>-14</v>
      </c>
      <c r="AC9" s="261">
        <v>-14</v>
      </c>
      <c r="AD9" s="261">
        <v>-13</v>
      </c>
      <c r="AE9" s="261">
        <v>-13</v>
      </c>
      <c r="AF9" s="261">
        <v>-13</v>
      </c>
      <c r="AG9" s="261">
        <v>-12</v>
      </c>
      <c r="AH9" s="261">
        <v>-13</v>
      </c>
      <c r="AI9" s="262">
        <v>-14</v>
      </c>
    </row>
    <row r="10" spans="1:35" ht="14.45" x14ac:dyDescent="0.3">
      <c r="A10" s="239" t="s">
        <v>1282</v>
      </c>
      <c r="B10" s="253" t="s">
        <v>1279</v>
      </c>
      <c r="C10" s="254">
        <v>-5</v>
      </c>
      <c r="D10" s="255">
        <v>-5</v>
      </c>
      <c r="E10" s="255">
        <v>-4</v>
      </c>
      <c r="F10" s="255">
        <v>-5</v>
      </c>
      <c r="G10" s="255">
        <v>-5</v>
      </c>
      <c r="H10" s="255">
        <v>-3</v>
      </c>
      <c r="I10" s="255">
        <v>-3</v>
      </c>
      <c r="J10" s="255">
        <v>-2</v>
      </c>
      <c r="K10" s="472">
        <v>-2</v>
      </c>
      <c r="L10" s="677"/>
      <c r="M10" s="239" t="s">
        <v>1282</v>
      </c>
      <c r="N10" s="253" t="s">
        <v>1279</v>
      </c>
      <c r="O10" s="254">
        <v>-7</v>
      </c>
      <c r="P10" s="255">
        <v>-7</v>
      </c>
      <c r="Q10" s="255">
        <v>-6</v>
      </c>
      <c r="R10" s="255">
        <v>-7</v>
      </c>
      <c r="S10" s="255">
        <v>-7</v>
      </c>
      <c r="T10" s="255">
        <v>-5</v>
      </c>
      <c r="U10" s="255">
        <v>-5</v>
      </c>
      <c r="V10" s="255">
        <v>-4</v>
      </c>
      <c r="W10" s="472">
        <v>-4</v>
      </c>
      <c r="Y10" s="239" t="s">
        <v>1282</v>
      </c>
      <c r="Z10" s="253" t="s">
        <v>1279</v>
      </c>
      <c r="AA10" s="254">
        <v>-3</v>
      </c>
      <c r="AB10" s="255">
        <v>-5</v>
      </c>
      <c r="AC10" s="255">
        <v>-5</v>
      </c>
      <c r="AD10" s="255">
        <v>-4</v>
      </c>
      <c r="AE10" s="255">
        <v>-5</v>
      </c>
      <c r="AF10" s="255">
        <v>-5</v>
      </c>
      <c r="AG10" s="255">
        <v>-3</v>
      </c>
      <c r="AH10" s="255">
        <v>-5</v>
      </c>
      <c r="AI10" s="472">
        <v>-5</v>
      </c>
    </row>
    <row r="11" spans="1:35" ht="14.45" x14ac:dyDescent="0.3">
      <c r="A11" s="244"/>
      <c r="B11" s="256" t="s">
        <v>1280</v>
      </c>
      <c r="C11" s="257">
        <v>-10</v>
      </c>
      <c r="D11" s="258">
        <v>-10</v>
      </c>
      <c r="E11" s="258">
        <v>-8</v>
      </c>
      <c r="F11" s="258">
        <v>-9</v>
      </c>
      <c r="G11" s="258">
        <v>-10</v>
      </c>
      <c r="H11" s="258">
        <v>-8</v>
      </c>
      <c r="I11" s="258">
        <v>-8</v>
      </c>
      <c r="J11" s="258">
        <v>-7</v>
      </c>
      <c r="K11" s="259">
        <v>-7</v>
      </c>
      <c r="L11" s="677"/>
      <c r="M11" s="244"/>
      <c r="N11" s="256" t="s">
        <v>1280</v>
      </c>
      <c r="O11" s="257">
        <v>-13</v>
      </c>
      <c r="P11" s="258">
        <v>-13</v>
      </c>
      <c r="Q11" s="258">
        <v>-11</v>
      </c>
      <c r="R11" s="258">
        <v>-12</v>
      </c>
      <c r="S11" s="258">
        <v>-13</v>
      </c>
      <c r="T11" s="258">
        <v>-11</v>
      </c>
      <c r="U11" s="258">
        <v>-11</v>
      </c>
      <c r="V11" s="258">
        <v>-10</v>
      </c>
      <c r="W11" s="259">
        <v>-10</v>
      </c>
      <c r="Y11" s="244"/>
      <c r="Z11" s="256" t="s">
        <v>1280</v>
      </c>
      <c r="AA11" s="257">
        <v>-8</v>
      </c>
      <c r="AB11" s="258">
        <v>-9</v>
      </c>
      <c r="AC11" s="258">
        <v>-9</v>
      </c>
      <c r="AD11" s="258">
        <v>-8</v>
      </c>
      <c r="AE11" s="258">
        <v>-8</v>
      </c>
      <c r="AF11" s="258">
        <v>-8</v>
      </c>
      <c r="AG11" s="258">
        <v>-7</v>
      </c>
      <c r="AH11" s="258">
        <v>-8</v>
      </c>
      <c r="AI11" s="259">
        <v>-9</v>
      </c>
    </row>
    <row r="12" spans="1:35" ht="14.45" x14ac:dyDescent="0.3">
      <c r="A12" s="244"/>
      <c r="B12" s="260" t="s">
        <v>1281</v>
      </c>
      <c r="C12" s="261">
        <v>-16.5</v>
      </c>
      <c r="D12" s="261">
        <v>-16.5</v>
      </c>
      <c r="E12" s="261">
        <v>-14.5</v>
      </c>
      <c r="F12" s="261">
        <v>-15</v>
      </c>
      <c r="G12" s="261">
        <v>-16.5</v>
      </c>
      <c r="H12" s="261">
        <v>-14.5</v>
      </c>
      <c r="I12" s="261">
        <v>-14</v>
      </c>
      <c r="J12" s="261">
        <v>-13.5</v>
      </c>
      <c r="K12" s="262">
        <v>-13.5</v>
      </c>
      <c r="L12" s="677"/>
      <c r="M12" s="244"/>
      <c r="N12" s="260" t="s">
        <v>1281</v>
      </c>
      <c r="O12" s="261">
        <v>-18.5</v>
      </c>
      <c r="P12" s="261">
        <v>-18.5</v>
      </c>
      <c r="Q12" s="261">
        <v>-16.5</v>
      </c>
      <c r="R12" s="261">
        <v>-17</v>
      </c>
      <c r="S12" s="261">
        <v>-18.5</v>
      </c>
      <c r="T12" s="261">
        <v>-16.5</v>
      </c>
      <c r="U12" s="261">
        <v>-16</v>
      </c>
      <c r="V12" s="261">
        <v>-15.5</v>
      </c>
      <c r="W12" s="262">
        <v>-15.5</v>
      </c>
      <c r="Y12" s="676"/>
      <c r="Z12" s="263" t="s">
        <v>1281</v>
      </c>
      <c r="AA12" s="264">
        <v>-13</v>
      </c>
      <c r="AB12" s="264">
        <v>-14</v>
      </c>
      <c r="AC12" s="264">
        <v>-14</v>
      </c>
      <c r="AD12" s="264">
        <v>-13</v>
      </c>
      <c r="AE12" s="264">
        <v>-13</v>
      </c>
      <c r="AF12" s="264">
        <v>-13</v>
      </c>
      <c r="AG12" s="264">
        <v>-12</v>
      </c>
      <c r="AH12" s="264">
        <v>-13</v>
      </c>
      <c r="AI12" s="265">
        <v>-14</v>
      </c>
    </row>
    <row r="13" spans="1:35" ht="14.45" x14ac:dyDescent="0.3">
      <c r="A13" s="239" t="s">
        <v>171</v>
      </c>
      <c r="B13" s="253" t="s">
        <v>1160</v>
      </c>
      <c r="C13" s="254">
        <v>-4</v>
      </c>
      <c r="D13" s="255">
        <v>-4</v>
      </c>
      <c r="E13" s="255">
        <v>-4</v>
      </c>
      <c r="F13" s="255">
        <v>-4.5</v>
      </c>
      <c r="G13" s="255">
        <v>-4.5</v>
      </c>
      <c r="H13" s="255">
        <v>-4.5</v>
      </c>
      <c r="I13" s="255">
        <v>-4</v>
      </c>
      <c r="J13" s="255">
        <v>-4</v>
      </c>
      <c r="K13" s="472">
        <v>-4</v>
      </c>
      <c r="L13" s="677"/>
      <c r="M13" s="239" t="s">
        <v>171</v>
      </c>
      <c r="N13" s="253" t="s">
        <v>1160</v>
      </c>
      <c r="O13" s="254">
        <v>-5</v>
      </c>
      <c r="P13" s="255">
        <v>-5</v>
      </c>
      <c r="Q13" s="255">
        <v>-5</v>
      </c>
      <c r="R13" s="255">
        <v>-5</v>
      </c>
      <c r="S13" s="255">
        <v>-5</v>
      </c>
      <c r="T13" s="255">
        <v>-4</v>
      </c>
      <c r="U13" s="255">
        <v>-4</v>
      </c>
      <c r="V13" s="255">
        <v>-4</v>
      </c>
      <c r="W13" s="472">
        <v>-3.5</v>
      </c>
      <c r="Y13" s="239" t="s">
        <v>171</v>
      </c>
      <c r="Z13" s="253" t="s">
        <v>1160</v>
      </c>
      <c r="AA13" s="254">
        <v>0</v>
      </c>
      <c r="AB13" s="255">
        <v>0</v>
      </c>
      <c r="AC13" s="255">
        <v>0</v>
      </c>
      <c r="AD13" s="255">
        <v>-4</v>
      </c>
      <c r="AE13" s="255">
        <v>-4</v>
      </c>
      <c r="AF13" s="255">
        <v>-4</v>
      </c>
      <c r="AG13" s="255">
        <v>-7</v>
      </c>
      <c r="AH13" s="255">
        <v>-7</v>
      </c>
      <c r="AI13" s="472">
        <v>-7</v>
      </c>
    </row>
    <row r="14" spans="1:35" ht="14.45" x14ac:dyDescent="0.3">
      <c r="A14" s="658"/>
      <c r="B14" s="665" t="s">
        <v>193</v>
      </c>
      <c r="C14" s="666">
        <v>-10</v>
      </c>
      <c r="D14" s="667">
        <v>-10</v>
      </c>
      <c r="E14" s="667">
        <v>-10</v>
      </c>
      <c r="F14" s="667">
        <v>-11</v>
      </c>
      <c r="G14" s="667">
        <v>-11</v>
      </c>
      <c r="H14" s="667">
        <v>-11</v>
      </c>
      <c r="I14" s="667">
        <v>-10</v>
      </c>
      <c r="J14" s="667">
        <v>-10</v>
      </c>
      <c r="K14" s="668">
        <v>-10</v>
      </c>
      <c r="L14" s="677"/>
      <c r="M14" s="658"/>
      <c r="N14" s="665" t="s">
        <v>193</v>
      </c>
      <c r="O14" s="666">
        <v>-12</v>
      </c>
      <c r="P14" s="667">
        <v>-12</v>
      </c>
      <c r="Q14" s="667">
        <v>-12</v>
      </c>
      <c r="R14" s="667">
        <v>-12</v>
      </c>
      <c r="S14" s="667">
        <v>-12</v>
      </c>
      <c r="T14" s="667">
        <v>-10</v>
      </c>
      <c r="U14" s="667">
        <v>-10</v>
      </c>
      <c r="V14" s="667">
        <v>-10</v>
      </c>
      <c r="W14" s="668">
        <v>-9</v>
      </c>
      <c r="Y14" s="658"/>
      <c r="Z14" s="665" t="s">
        <v>193</v>
      </c>
      <c r="AA14" s="666">
        <v>0</v>
      </c>
      <c r="AB14" s="667">
        <v>0</v>
      </c>
      <c r="AC14" s="667">
        <v>0</v>
      </c>
      <c r="AD14" s="667">
        <v>-8</v>
      </c>
      <c r="AE14" s="667">
        <v>-8</v>
      </c>
      <c r="AF14" s="667">
        <v>-8</v>
      </c>
      <c r="AG14" s="667">
        <v>-13</v>
      </c>
      <c r="AH14" s="667">
        <v>-13</v>
      </c>
      <c r="AI14" s="668">
        <v>-13</v>
      </c>
    </row>
    <row r="15" spans="1:35" ht="14.45" x14ac:dyDescent="0.3">
      <c r="A15" s="244"/>
      <c r="B15" s="256" t="s">
        <v>206</v>
      </c>
      <c r="C15" s="257">
        <v>-17</v>
      </c>
      <c r="D15" s="258">
        <v>-17</v>
      </c>
      <c r="E15" s="258">
        <v>-17</v>
      </c>
      <c r="F15" s="258">
        <v>-17</v>
      </c>
      <c r="G15" s="258">
        <v>-17</v>
      </c>
      <c r="H15" s="258">
        <v>-14</v>
      </c>
      <c r="I15" s="258">
        <v>-14</v>
      </c>
      <c r="J15" s="258">
        <v>-14</v>
      </c>
      <c r="K15" s="259">
        <v>-14</v>
      </c>
      <c r="L15" s="677"/>
      <c r="M15" s="244"/>
      <c r="N15" s="256" t="s">
        <v>206</v>
      </c>
      <c r="O15" s="257">
        <v>-18</v>
      </c>
      <c r="P15" s="258">
        <v>-18</v>
      </c>
      <c r="Q15" s="258">
        <v>-18</v>
      </c>
      <c r="R15" s="258">
        <v>-18</v>
      </c>
      <c r="S15" s="258">
        <v>-18</v>
      </c>
      <c r="T15" s="258">
        <v>-14</v>
      </c>
      <c r="U15" s="258">
        <v>-14</v>
      </c>
      <c r="V15" s="258">
        <v>-14</v>
      </c>
      <c r="W15" s="259">
        <v>-13</v>
      </c>
      <c r="Y15" s="244"/>
      <c r="Z15" s="256" t="s">
        <v>206</v>
      </c>
      <c r="AA15" s="257">
        <v>0</v>
      </c>
      <c r="AB15" s="258">
        <v>0</v>
      </c>
      <c r="AC15" s="258">
        <v>0</v>
      </c>
      <c r="AD15" s="258">
        <v>-14</v>
      </c>
      <c r="AE15" s="258">
        <v>-14</v>
      </c>
      <c r="AF15" s="258">
        <v>-14</v>
      </c>
      <c r="AG15" s="258">
        <v>-18</v>
      </c>
      <c r="AH15" s="258">
        <v>-18</v>
      </c>
      <c r="AI15" s="259">
        <v>-18</v>
      </c>
    </row>
    <row r="16" spans="1:35" ht="14.45" x14ac:dyDescent="0.3">
      <c r="A16" s="676"/>
      <c r="B16" s="263" t="s">
        <v>219</v>
      </c>
      <c r="C16" s="264">
        <v>-23.5</v>
      </c>
      <c r="D16" s="264">
        <v>-23.5</v>
      </c>
      <c r="E16" s="264">
        <v>-22.5</v>
      </c>
      <c r="F16" s="264">
        <v>-23.5</v>
      </c>
      <c r="G16" s="264">
        <v>-23.5</v>
      </c>
      <c r="H16" s="264">
        <v>-21.5</v>
      </c>
      <c r="I16" s="264">
        <v>-21.5</v>
      </c>
      <c r="J16" s="264">
        <v>-21.5</v>
      </c>
      <c r="K16" s="265">
        <v>-20</v>
      </c>
      <c r="L16" s="677"/>
      <c r="M16" s="676"/>
      <c r="N16" s="263" t="s">
        <v>219</v>
      </c>
      <c r="O16" s="264">
        <v>-23.5</v>
      </c>
      <c r="P16" s="264">
        <v>-23.5</v>
      </c>
      <c r="Q16" s="264">
        <v>-22.5</v>
      </c>
      <c r="R16" s="264">
        <v>-23.5</v>
      </c>
      <c r="S16" s="264">
        <v>-23.5</v>
      </c>
      <c r="T16" s="264">
        <v>-20.5</v>
      </c>
      <c r="U16" s="264">
        <v>-20.5</v>
      </c>
      <c r="V16" s="264">
        <v>-20.5</v>
      </c>
      <c r="W16" s="265">
        <v>-18.5</v>
      </c>
      <c r="Y16" s="676"/>
      <c r="Z16" s="263" t="s">
        <v>219</v>
      </c>
      <c r="AA16" s="264">
        <v>0</v>
      </c>
      <c r="AB16" s="264">
        <v>0</v>
      </c>
      <c r="AC16" s="264">
        <v>0</v>
      </c>
      <c r="AD16" s="264">
        <v>-19</v>
      </c>
      <c r="AE16" s="264">
        <v>-19</v>
      </c>
      <c r="AF16" s="264">
        <v>-19</v>
      </c>
      <c r="AG16" s="264">
        <v>-23</v>
      </c>
      <c r="AH16" s="264">
        <v>-23</v>
      </c>
      <c r="AI16" s="265">
        <v>-23</v>
      </c>
    </row>
    <row r="17" spans="1:29" ht="14.45" x14ac:dyDescent="0.3">
      <c r="L17" s="677"/>
      <c r="Z17" s="33"/>
      <c r="AC17" s="33"/>
    </row>
    <row r="18" spans="1:29" ht="14.45" x14ac:dyDescent="0.3">
      <c r="A18" s="1" t="s">
        <v>979</v>
      </c>
      <c r="L18" s="677"/>
    </row>
    <row r="19" spans="1:29" ht="14.45" x14ac:dyDescent="0.3">
      <c r="C19" s="886" t="s">
        <v>316</v>
      </c>
      <c r="D19" s="886"/>
      <c r="E19" s="886"/>
      <c r="F19" s="886"/>
      <c r="G19" s="886"/>
      <c r="H19" s="886"/>
      <c r="I19" s="886"/>
      <c r="J19" s="886"/>
      <c r="K19" s="886"/>
      <c r="L19" s="677"/>
      <c r="O19" s="33"/>
    </row>
    <row r="20" spans="1:29" ht="14.45" x14ac:dyDescent="0.3">
      <c r="C20" s="238">
        <v>1</v>
      </c>
      <c r="D20" s="238">
        <v>2</v>
      </c>
      <c r="E20" s="238">
        <v>3</v>
      </c>
      <c r="F20" s="238">
        <v>4</v>
      </c>
      <c r="G20" s="238">
        <v>5</v>
      </c>
      <c r="H20" s="238">
        <v>6</v>
      </c>
      <c r="I20" s="238">
        <v>7</v>
      </c>
      <c r="J20" s="238">
        <v>8</v>
      </c>
      <c r="K20" s="446">
        <v>9</v>
      </c>
      <c r="L20" s="677"/>
      <c r="O20" s="33"/>
    </row>
    <row r="21" spans="1:29" ht="14.45" x14ac:dyDescent="0.3">
      <c r="A21" s="239" t="s">
        <v>805</v>
      </c>
      <c r="B21" s="253" t="s">
        <v>192</v>
      </c>
      <c r="C21" s="254">
        <v>-4</v>
      </c>
      <c r="D21" s="255">
        <v>-4</v>
      </c>
      <c r="E21" s="255">
        <v>-3</v>
      </c>
      <c r="F21" s="255">
        <v>-4</v>
      </c>
      <c r="G21" s="255">
        <v>-4</v>
      </c>
      <c r="H21" s="255">
        <v>-2</v>
      </c>
      <c r="I21" s="255">
        <v>-2</v>
      </c>
      <c r="J21" s="255">
        <v>-1</v>
      </c>
      <c r="K21" s="472">
        <v>-1</v>
      </c>
      <c r="L21" s="677"/>
    </row>
    <row r="22" spans="1:29" ht="14.45" x14ac:dyDescent="0.3">
      <c r="A22" s="244"/>
      <c r="B22" s="256" t="s">
        <v>205</v>
      </c>
      <c r="C22" s="257">
        <v>-8</v>
      </c>
      <c r="D22" s="258">
        <v>-8</v>
      </c>
      <c r="E22" s="258">
        <v>-6</v>
      </c>
      <c r="F22" s="258">
        <v>-7</v>
      </c>
      <c r="G22" s="258">
        <v>-8</v>
      </c>
      <c r="H22" s="258">
        <v>-6</v>
      </c>
      <c r="I22" s="258">
        <v>-6</v>
      </c>
      <c r="J22" s="258">
        <v>-5</v>
      </c>
      <c r="K22" s="259">
        <v>-5</v>
      </c>
    </row>
    <row r="23" spans="1:29" ht="14.45" x14ac:dyDescent="0.3">
      <c r="A23" s="244"/>
      <c r="B23" s="260" t="s">
        <v>218</v>
      </c>
      <c r="C23" s="261">
        <v>-13</v>
      </c>
      <c r="D23" s="261">
        <v>-13</v>
      </c>
      <c r="E23" s="261">
        <v>-11</v>
      </c>
      <c r="F23" s="261">
        <v>-12</v>
      </c>
      <c r="G23" s="261">
        <v>-13</v>
      </c>
      <c r="H23" s="261">
        <v>-11</v>
      </c>
      <c r="I23" s="261">
        <v>-10</v>
      </c>
      <c r="J23" s="261">
        <v>-10</v>
      </c>
      <c r="K23" s="262">
        <v>-10</v>
      </c>
    </row>
    <row r="24" spans="1:29" ht="14.45" x14ac:dyDescent="0.3">
      <c r="A24" s="239" t="s">
        <v>806</v>
      </c>
      <c r="B24" s="253" t="s">
        <v>252</v>
      </c>
      <c r="C24" s="254">
        <v>-4</v>
      </c>
      <c r="D24" s="255">
        <v>-4</v>
      </c>
      <c r="E24" s="255">
        <v>-3</v>
      </c>
      <c r="F24" s="255">
        <v>-4</v>
      </c>
      <c r="G24" s="255">
        <v>-4</v>
      </c>
      <c r="H24" s="255">
        <v>-2</v>
      </c>
      <c r="I24" s="255">
        <v>-2</v>
      </c>
      <c r="J24" s="255">
        <v>-1</v>
      </c>
      <c r="K24" s="472">
        <v>-1</v>
      </c>
    </row>
    <row r="25" spans="1:29" ht="14.45" x14ac:dyDescent="0.3">
      <c r="A25" s="244"/>
      <c r="B25" s="256" t="s">
        <v>256</v>
      </c>
      <c r="C25" s="257">
        <v>-8</v>
      </c>
      <c r="D25" s="258">
        <v>-8</v>
      </c>
      <c r="E25" s="258">
        <v>-6</v>
      </c>
      <c r="F25" s="258">
        <v>-7</v>
      </c>
      <c r="G25" s="258">
        <v>-8</v>
      </c>
      <c r="H25" s="258">
        <v>-6</v>
      </c>
      <c r="I25" s="258">
        <v>-6</v>
      </c>
      <c r="J25" s="258">
        <v>-5</v>
      </c>
      <c r="K25" s="259">
        <v>-5</v>
      </c>
    </row>
    <row r="26" spans="1:29" ht="14.45" x14ac:dyDescent="0.3">
      <c r="A26" s="244"/>
      <c r="B26" s="260" t="s">
        <v>260</v>
      </c>
      <c r="C26" s="261">
        <v>-13</v>
      </c>
      <c r="D26" s="261">
        <v>-13</v>
      </c>
      <c r="E26" s="261">
        <v>-11</v>
      </c>
      <c r="F26" s="261">
        <v>-12</v>
      </c>
      <c r="G26" s="261">
        <v>-13</v>
      </c>
      <c r="H26" s="261">
        <v>-11</v>
      </c>
      <c r="I26" s="261">
        <v>-10</v>
      </c>
      <c r="J26" s="261">
        <v>-10</v>
      </c>
      <c r="K26" s="262">
        <v>-10</v>
      </c>
      <c r="X26" s="299"/>
    </row>
    <row r="27" spans="1:29" x14ac:dyDescent="0.25">
      <c r="A27" s="239" t="s">
        <v>807</v>
      </c>
      <c r="B27" s="253" t="s">
        <v>1279</v>
      </c>
      <c r="C27" s="254">
        <v>-3</v>
      </c>
      <c r="D27" s="255">
        <v>-3</v>
      </c>
      <c r="E27" s="255">
        <v>-2</v>
      </c>
      <c r="F27" s="255">
        <v>-3</v>
      </c>
      <c r="G27" s="255">
        <v>-3</v>
      </c>
      <c r="H27" s="255">
        <v>-1</v>
      </c>
      <c r="I27" s="255">
        <v>-1</v>
      </c>
      <c r="J27" s="255">
        <v>0</v>
      </c>
      <c r="K27" s="472">
        <v>0</v>
      </c>
    </row>
    <row r="28" spans="1:29" x14ac:dyDescent="0.25">
      <c r="A28" s="244"/>
      <c r="B28" s="256" t="s">
        <v>1280</v>
      </c>
      <c r="C28" s="257">
        <v>-7</v>
      </c>
      <c r="D28" s="258">
        <v>-7</v>
      </c>
      <c r="E28" s="258">
        <v>-5</v>
      </c>
      <c r="F28" s="258">
        <v>-6</v>
      </c>
      <c r="G28" s="258">
        <v>-7</v>
      </c>
      <c r="H28" s="258">
        <v>-5</v>
      </c>
      <c r="I28" s="258">
        <v>-5</v>
      </c>
      <c r="J28" s="258">
        <v>-4</v>
      </c>
      <c r="K28" s="259">
        <v>-4</v>
      </c>
    </row>
    <row r="29" spans="1:29" x14ac:dyDescent="0.25">
      <c r="A29" s="244"/>
      <c r="B29" s="260" t="s">
        <v>1281</v>
      </c>
      <c r="C29" s="261">
        <v>-12</v>
      </c>
      <c r="D29" s="261">
        <v>-12</v>
      </c>
      <c r="E29" s="261">
        <v>-10</v>
      </c>
      <c r="F29" s="261">
        <v>-11</v>
      </c>
      <c r="G29" s="261">
        <v>-12</v>
      </c>
      <c r="H29" s="261">
        <v>-10</v>
      </c>
      <c r="I29" s="261">
        <v>-9</v>
      </c>
      <c r="J29" s="261">
        <v>-9</v>
      </c>
      <c r="K29" s="262">
        <v>-9</v>
      </c>
    </row>
    <row r="30" spans="1:29" x14ac:dyDescent="0.25">
      <c r="A30" s="239" t="s">
        <v>171</v>
      </c>
      <c r="B30" s="253" t="s">
        <v>1160</v>
      </c>
      <c r="C30" s="254">
        <v>-2</v>
      </c>
      <c r="D30" s="255">
        <v>-2</v>
      </c>
      <c r="E30" s="255">
        <v>-2</v>
      </c>
      <c r="F30" s="255">
        <v>-2.5</v>
      </c>
      <c r="G30" s="255">
        <v>-2.5</v>
      </c>
      <c r="H30" s="255">
        <v>-2.5</v>
      </c>
      <c r="I30" s="255">
        <v>-2</v>
      </c>
      <c r="J30" s="255">
        <v>-2</v>
      </c>
      <c r="K30" s="472">
        <v>-2</v>
      </c>
    </row>
    <row r="31" spans="1:29" x14ac:dyDescent="0.25">
      <c r="A31" s="658"/>
      <c r="B31" s="665" t="s">
        <v>193</v>
      </c>
      <c r="C31" s="666">
        <v>-8</v>
      </c>
      <c r="D31" s="667">
        <v>-8</v>
      </c>
      <c r="E31" s="667">
        <v>-8</v>
      </c>
      <c r="F31" s="667">
        <v>-9</v>
      </c>
      <c r="G31" s="667">
        <v>-9</v>
      </c>
      <c r="H31" s="667">
        <v>-9</v>
      </c>
      <c r="I31" s="667">
        <v>-8</v>
      </c>
      <c r="J31" s="667">
        <v>-8</v>
      </c>
      <c r="K31" s="668">
        <v>-8</v>
      </c>
    </row>
    <row r="32" spans="1:29" x14ac:dyDescent="0.25">
      <c r="A32" s="244"/>
      <c r="B32" s="256" t="s">
        <v>206</v>
      </c>
      <c r="C32" s="257">
        <v>-15</v>
      </c>
      <c r="D32" s="258">
        <v>-15</v>
      </c>
      <c r="E32" s="258">
        <v>-15</v>
      </c>
      <c r="F32" s="258">
        <v>-15</v>
      </c>
      <c r="G32" s="258">
        <v>-15</v>
      </c>
      <c r="H32" s="258">
        <v>-12</v>
      </c>
      <c r="I32" s="258">
        <v>-12</v>
      </c>
      <c r="J32" s="258">
        <v>-12</v>
      </c>
      <c r="K32" s="259">
        <v>-12</v>
      </c>
    </row>
    <row r="33" spans="1:11" x14ac:dyDescent="0.25">
      <c r="A33" s="676"/>
      <c r="B33" s="263" t="s">
        <v>219</v>
      </c>
      <c r="C33" s="264">
        <v>-21.5</v>
      </c>
      <c r="D33" s="264">
        <v>-21.5</v>
      </c>
      <c r="E33" s="264">
        <v>-20.5</v>
      </c>
      <c r="F33" s="264">
        <v>-21.5</v>
      </c>
      <c r="G33" s="264">
        <v>-21.5</v>
      </c>
      <c r="H33" s="264">
        <v>-19.5</v>
      </c>
      <c r="I33" s="264">
        <v>-19.5</v>
      </c>
      <c r="J33" s="264">
        <v>-19.5</v>
      </c>
      <c r="K33" s="265">
        <v>-18</v>
      </c>
    </row>
  </sheetData>
  <sheetProtection algorithmName="SHA-512" hashValue="mMRB0e9Tg1GX6ZsZr3QYYSZL3BTIgevkpe/lWSH6NCDncrFeNo7AjsP5purDj8xveTAGBp0dRD1zltCcYaNmlg==" saltValue="PcmmwaurESzKuymsZ9Rm/g==" spinCount="100000" sheet="1" objects="1" scenarios="1" autoFilter="0"/>
  <mergeCells count="3">
    <mergeCell ref="O2:V2"/>
    <mergeCell ref="C2:K2"/>
    <mergeCell ref="C19:K19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O93"/>
  <sheetViews>
    <sheetView workbookViewId="0">
      <selection activeCell="K20" sqref="K20"/>
    </sheetView>
  </sheetViews>
  <sheetFormatPr defaultColWidth="9.28515625" defaultRowHeight="15" x14ac:dyDescent="0.25"/>
  <cols>
    <col min="1" max="1" width="9.28515625" style="476"/>
    <col min="2" max="2" width="17.5703125" style="476" bestFit="1" customWidth="1"/>
    <col min="3" max="3" width="11.28515625" style="476" customWidth="1"/>
    <col min="4" max="16384" width="9.28515625" style="476"/>
  </cols>
  <sheetData>
    <row r="1" spans="2:15" ht="14.45" x14ac:dyDescent="0.3">
      <c r="B1" s="480" t="s">
        <v>992</v>
      </c>
    </row>
    <row r="2" spans="2:15" ht="14.45" x14ac:dyDescent="0.3">
      <c r="B2" s="480"/>
    </row>
    <row r="3" spans="2:15" ht="14.45" x14ac:dyDescent="0.3">
      <c r="C3" s="934" t="s">
        <v>989</v>
      </c>
      <c r="D3" s="934"/>
      <c r="E3" s="934"/>
      <c r="F3" s="934"/>
      <c r="G3" s="934" t="s">
        <v>990</v>
      </c>
      <c r="H3" s="934"/>
      <c r="I3" s="934"/>
      <c r="J3" s="934"/>
      <c r="K3" s="934" t="s">
        <v>991</v>
      </c>
      <c r="L3" s="934"/>
    </row>
    <row r="4" spans="2:15" ht="14.45" x14ac:dyDescent="0.3">
      <c r="C4" s="934" t="s">
        <v>189</v>
      </c>
      <c r="D4" s="934"/>
      <c r="E4" s="934" t="s">
        <v>203</v>
      </c>
      <c r="F4" s="934"/>
      <c r="G4" s="934" t="s">
        <v>229</v>
      </c>
      <c r="H4" s="934"/>
      <c r="I4" s="934" t="s">
        <v>235</v>
      </c>
      <c r="J4" s="934"/>
      <c r="K4" s="934" t="s">
        <v>240</v>
      </c>
      <c r="L4" s="934"/>
    </row>
    <row r="5" spans="2:15" ht="14.45" x14ac:dyDescent="0.3">
      <c r="C5" s="478" t="s">
        <v>981</v>
      </c>
      <c r="D5" s="478" t="s">
        <v>982</v>
      </c>
      <c r="E5" s="478" t="s">
        <v>981</v>
      </c>
      <c r="F5" s="478" t="s">
        <v>982</v>
      </c>
      <c r="G5" s="478" t="s">
        <v>981</v>
      </c>
      <c r="H5" s="478" t="s">
        <v>982</v>
      </c>
      <c r="I5" s="478" t="s">
        <v>981</v>
      </c>
      <c r="J5" s="478" t="s">
        <v>982</v>
      </c>
      <c r="K5" s="478" t="s">
        <v>981</v>
      </c>
      <c r="L5" s="478" t="s">
        <v>982</v>
      </c>
    </row>
    <row r="6" spans="2:15" s="477" customFormat="1" ht="14.45" x14ac:dyDescent="0.3">
      <c r="B6" s="479" t="s">
        <v>185</v>
      </c>
      <c r="C6" s="479">
        <v>56</v>
      </c>
      <c r="D6" s="479">
        <v>59</v>
      </c>
      <c r="E6" s="479">
        <v>56</v>
      </c>
      <c r="F6" s="479">
        <v>61</v>
      </c>
      <c r="G6" s="479">
        <v>55</v>
      </c>
      <c r="H6" s="479">
        <v>60</v>
      </c>
      <c r="I6" s="479">
        <v>54</v>
      </c>
      <c r="J6" s="479">
        <v>62</v>
      </c>
      <c r="K6" s="479">
        <v>53</v>
      </c>
      <c r="L6" s="479">
        <v>62</v>
      </c>
      <c r="N6" s="476"/>
      <c r="O6" s="476"/>
    </row>
    <row r="7" spans="2:15" s="477" customFormat="1" ht="14.45" x14ac:dyDescent="0.3">
      <c r="B7" s="479" t="s">
        <v>983</v>
      </c>
      <c r="C7" s="479">
        <v>34</v>
      </c>
      <c r="D7" s="479">
        <v>35.5</v>
      </c>
      <c r="E7" s="479">
        <v>33</v>
      </c>
      <c r="F7" s="479">
        <v>36</v>
      </c>
      <c r="G7" s="479">
        <v>32.5</v>
      </c>
      <c r="H7" s="479">
        <v>37.5</v>
      </c>
      <c r="I7" s="479">
        <v>32</v>
      </c>
      <c r="J7" s="479">
        <v>38</v>
      </c>
      <c r="K7" s="479">
        <v>31</v>
      </c>
      <c r="L7" s="479">
        <v>38.700000000000003</v>
      </c>
    </row>
    <row r="8" spans="2:15" s="477" customFormat="1" ht="14.45" x14ac:dyDescent="0.3">
      <c r="B8" s="479" t="s">
        <v>984</v>
      </c>
      <c r="C8" s="479">
        <v>40.6</v>
      </c>
      <c r="D8" s="479">
        <v>41.2</v>
      </c>
      <c r="E8" s="479">
        <v>40.6</v>
      </c>
      <c r="F8" s="479">
        <v>41.2</v>
      </c>
      <c r="G8" s="479">
        <v>40.4</v>
      </c>
      <c r="H8" s="479">
        <v>41.6</v>
      </c>
      <c r="I8" s="479">
        <v>40.200000000000003</v>
      </c>
      <c r="J8" s="479">
        <v>42.2</v>
      </c>
      <c r="K8" s="479">
        <v>39.799999999999997</v>
      </c>
      <c r="L8" s="479">
        <v>42.6</v>
      </c>
    </row>
    <row r="9" spans="2:15" s="477" customFormat="1" ht="14.45" x14ac:dyDescent="0.3">
      <c r="B9" s="479" t="s">
        <v>204</v>
      </c>
      <c r="C9" s="479">
        <v>2.5</v>
      </c>
      <c r="D9" s="479">
        <v>3.5</v>
      </c>
      <c r="E9" s="479">
        <v>2</v>
      </c>
      <c r="F9" s="479">
        <v>4</v>
      </c>
      <c r="G9" s="479">
        <v>2.5</v>
      </c>
      <c r="H9" s="479">
        <v>4.7</v>
      </c>
      <c r="I9" s="479">
        <v>2</v>
      </c>
      <c r="J9" s="479">
        <v>5.5</v>
      </c>
      <c r="K9" s="479">
        <v>2</v>
      </c>
      <c r="L9" s="479">
        <v>6.5</v>
      </c>
    </row>
    <row r="10" spans="2:15" s="477" customFormat="1" ht="14.45" x14ac:dyDescent="0.3">
      <c r="B10" s="479" t="s">
        <v>985</v>
      </c>
      <c r="C10" s="479">
        <v>0</v>
      </c>
      <c r="D10" s="479">
        <v>0.5</v>
      </c>
      <c r="E10" s="479">
        <v>0</v>
      </c>
      <c r="F10" s="479">
        <v>0.9</v>
      </c>
      <c r="G10" s="479">
        <v>0</v>
      </c>
      <c r="H10" s="479">
        <v>0.9</v>
      </c>
      <c r="I10" s="479">
        <v>0</v>
      </c>
      <c r="J10" s="479">
        <v>1.2</v>
      </c>
      <c r="K10" s="479">
        <v>0</v>
      </c>
      <c r="L10" s="479">
        <v>1.6</v>
      </c>
    </row>
    <row r="11" spans="2:15" s="477" customFormat="1" ht="14.45" x14ac:dyDescent="0.3">
      <c r="B11" s="479" t="s">
        <v>986</v>
      </c>
      <c r="C11" s="479">
        <v>50</v>
      </c>
      <c r="D11" s="479">
        <v>55</v>
      </c>
      <c r="E11" s="479">
        <v>50</v>
      </c>
      <c r="F11" s="479">
        <v>55</v>
      </c>
      <c r="G11" s="479">
        <v>45</v>
      </c>
      <c r="H11" s="479">
        <v>55</v>
      </c>
      <c r="I11" s="479">
        <v>45</v>
      </c>
      <c r="J11" s="479">
        <v>55</v>
      </c>
      <c r="K11" s="479">
        <v>45</v>
      </c>
      <c r="L11" s="479">
        <v>55</v>
      </c>
    </row>
    <row r="12" spans="2:15" s="477" customFormat="1" ht="14.45" x14ac:dyDescent="0.3">
      <c r="B12" s="479" t="s">
        <v>987</v>
      </c>
      <c r="C12" s="479">
        <v>75</v>
      </c>
      <c r="D12" s="479">
        <v>80</v>
      </c>
      <c r="E12" s="479">
        <v>75</v>
      </c>
      <c r="F12" s="479">
        <v>80</v>
      </c>
      <c r="G12" s="479">
        <v>70</v>
      </c>
      <c r="H12" s="479">
        <v>80</v>
      </c>
      <c r="I12" s="479">
        <v>70</v>
      </c>
      <c r="J12" s="479">
        <v>80</v>
      </c>
      <c r="K12" s="479">
        <v>70</v>
      </c>
      <c r="L12" s="479">
        <v>80</v>
      </c>
    </row>
    <row r="13" spans="2:15" s="477" customFormat="1" ht="14.45" x14ac:dyDescent="0.3">
      <c r="B13" s="479" t="s">
        <v>988</v>
      </c>
      <c r="C13" s="479">
        <v>59.5</v>
      </c>
      <c r="D13" s="479">
        <v>62.7</v>
      </c>
      <c r="E13" s="479">
        <v>59</v>
      </c>
      <c r="F13" s="479">
        <v>63.2</v>
      </c>
      <c r="G13" s="479">
        <v>58.5</v>
      </c>
      <c r="H13" s="479">
        <v>64</v>
      </c>
      <c r="I13" s="479">
        <v>58</v>
      </c>
      <c r="J13" s="479">
        <v>64.7</v>
      </c>
      <c r="K13" s="479">
        <v>57.5</v>
      </c>
      <c r="L13" s="479">
        <v>66.2</v>
      </c>
    </row>
    <row r="15" spans="2:15" ht="14.45" x14ac:dyDescent="0.3">
      <c r="B15" s="480" t="s">
        <v>993</v>
      </c>
    </row>
    <row r="17" spans="2:8" ht="14.45" x14ac:dyDescent="0.3">
      <c r="B17" s="477" t="s">
        <v>236</v>
      </c>
      <c r="C17" s="933" t="s">
        <v>1079</v>
      </c>
      <c r="D17" s="933"/>
      <c r="E17" s="933" t="s">
        <v>1079</v>
      </c>
      <c r="F17" s="933"/>
      <c r="G17" s="933" t="s">
        <v>1157</v>
      </c>
      <c r="H17" s="933"/>
    </row>
    <row r="18" spans="2:8" ht="14.45" x14ac:dyDescent="0.3">
      <c r="C18" s="933" t="s">
        <v>248</v>
      </c>
      <c r="D18" s="933"/>
      <c r="E18" s="933" t="s">
        <v>1156</v>
      </c>
      <c r="F18" s="933"/>
      <c r="G18" s="933" t="s">
        <v>202</v>
      </c>
      <c r="H18" s="933"/>
    </row>
    <row r="19" spans="2:8" ht="14.45" x14ac:dyDescent="0.3">
      <c r="C19" s="477" t="s">
        <v>981</v>
      </c>
      <c r="D19" s="477" t="s">
        <v>982</v>
      </c>
      <c r="E19" s="477" t="s">
        <v>981</v>
      </c>
      <c r="F19" s="477" t="s">
        <v>982</v>
      </c>
      <c r="G19" s="477" t="s">
        <v>981</v>
      </c>
      <c r="H19" s="477" t="s">
        <v>982</v>
      </c>
    </row>
    <row r="20" spans="2:8" ht="14.45" x14ac:dyDescent="0.3">
      <c r="B20" s="479" t="s">
        <v>185</v>
      </c>
      <c r="C20" s="479">
        <v>57</v>
      </c>
      <c r="D20" s="479">
        <v>61</v>
      </c>
      <c r="E20" s="479">
        <v>55</v>
      </c>
      <c r="F20" s="479">
        <v>62</v>
      </c>
      <c r="G20" s="479">
        <v>54</v>
      </c>
      <c r="H20" s="479">
        <v>66</v>
      </c>
    </row>
    <row r="21" spans="2:8" ht="14.45" x14ac:dyDescent="0.3">
      <c r="B21" s="479" t="s">
        <v>1068</v>
      </c>
      <c r="C21" s="479">
        <v>59</v>
      </c>
      <c r="D21" s="479">
        <v>62</v>
      </c>
      <c r="E21" s="479">
        <v>58</v>
      </c>
      <c r="F21" s="479">
        <v>64</v>
      </c>
      <c r="G21" s="479">
        <v>57</v>
      </c>
      <c r="H21" s="479">
        <v>66</v>
      </c>
    </row>
    <row r="22" spans="2:8" ht="14.45" x14ac:dyDescent="0.3">
      <c r="B22" s="479" t="s">
        <v>1067</v>
      </c>
      <c r="C22" s="479">
        <v>1.55</v>
      </c>
      <c r="D22" s="479">
        <v>1.63</v>
      </c>
      <c r="E22" s="479">
        <v>1.53</v>
      </c>
      <c r="F22" s="479">
        <v>1.63</v>
      </c>
      <c r="G22" s="479">
        <v>1.5</v>
      </c>
      <c r="H22" s="479">
        <v>1.65</v>
      </c>
    </row>
    <row r="23" spans="2:8" ht="14.45" x14ac:dyDescent="0.3">
      <c r="B23" s="479" t="s">
        <v>983</v>
      </c>
      <c r="C23" s="479">
        <v>32</v>
      </c>
      <c r="D23" s="479">
        <v>36</v>
      </c>
      <c r="E23" s="479">
        <v>32</v>
      </c>
      <c r="F23" s="479">
        <v>36</v>
      </c>
      <c r="G23" s="479">
        <v>32</v>
      </c>
      <c r="H23" s="479">
        <v>38</v>
      </c>
    </row>
    <row r="24" spans="2:8" ht="14.45" x14ac:dyDescent="0.3">
      <c r="B24" s="479" t="s">
        <v>1065</v>
      </c>
      <c r="C24" s="479">
        <v>12</v>
      </c>
      <c r="D24" s="479">
        <v>15.5</v>
      </c>
      <c r="E24" s="479">
        <v>12</v>
      </c>
      <c r="F24" s="479">
        <v>15.5</v>
      </c>
      <c r="G24" s="479">
        <v>11</v>
      </c>
      <c r="H24" s="479">
        <v>17</v>
      </c>
    </row>
    <row r="25" spans="2:8" ht="14.45" x14ac:dyDescent="0.3">
      <c r="B25" s="479" t="s">
        <v>984</v>
      </c>
      <c r="C25" s="479">
        <v>39</v>
      </c>
      <c r="D25" s="479">
        <v>42</v>
      </c>
      <c r="E25" s="479">
        <v>39</v>
      </c>
      <c r="F25" s="479">
        <v>42</v>
      </c>
      <c r="G25" s="479">
        <v>39</v>
      </c>
      <c r="H25" s="479">
        <v>43</v>
      </c>
    </row>
    <row r="26" spans="2:8" ht="14.45" x14ac:dyDescent="0.3">
      <c r="B26" s="479" t="s">
        <v>1061</v>
      </c>
      <c r="C26" s="479">
        <v>42</v>
      </c>
      <c r="D26" s="479">
        <v>45</v>
      </c>
      <c r="E26" s="479">
        <v>42</v>
      </c>
      <c r="F26" s="479">
        <v>45</v>
      </c>
      <c r="G26" s="479">
        <v>41</v>
      </c>
      <c r="H26" s="479">
        <v>47</v>
      </c>
    </row>
    <row r="27" spans="2:8" x14ac:dyDescent="0.25">
      <c r="B27" s="479" t="s">
        <v>1</v>
      </c>
      <c r="C27" s="479">
        <v>2.5</v>
      </c>
      <c r="D27" s="479">
        <v>3.5</v>
      </c>
      <c r="E27" s="479">
        <v>2.5</v>
      </c>
      <c r="F27" s="479">
        <v>4.5</v>
      </c>
      <c r="G27" s="479">
        <v>2</v>
      </c>
      <c r="H27" s="479">
        <v>5.5</v>
      </c>
    </row>
    <row r="29" spans="2:8" x14ac:dyDescent="0.25">
      <c r="B29" s="477" t="s">
        <v>241</v>
      </c>
      <c r="C29" s="933" t="s">
        <v>1079</v>
      </c>
      <c r="D29" s="933"/>
      <c r="E29" s="933" t="s">
        <v>1079</v>
      </c>
      <c r="F29" s="933"/>
      <c r="G29" s="933" t="s">
        <v>1157</v>
      </c>
      <c r="H29" s="933"/>
    </row>
    <row r="30" spans="2:8" x14ac:dyDescent="0.25">
      <c r="C30" s="933" t="s">
        <v>248</v>
      </c>
      <c r="D30" s="933"/>
      <c r="E30" s="933" t="s">
        <v>1156</v>
      </c>
      <c r="F30" s="933"/>
      <c r="G30" s="933" t="s">
        <v>202</v>
      </c>
      <c r="H30" s="933"/>
    </row>
    <row r="31" spans="2:8" x14ac:dyDescent="0.25">
      <c r="C31" s="477" t="s">
        <v>981</v>
      </c>
      <c r="D31" s="477" t="s">
        <v>982</v>
      </c>
      <c r="E31" s="477" t="s">
        <v>981</v>
      </c>
      <c r="F31" s="477" t="s">
        <v>982</v>
      </c>
      <c r="G31" s="477" t="s">
        <v>981</v>
      </c>
      <c r="H31" s="477" t="s">
        <v>982</v>
      </c>
    </row>
    <row r="32" spans="2:8" x14ac:dyDescent="0.25">
      <c r="B32" s="479" t="s">
        <v>185</v>
      </c>
      <c r="C32" s="479">
        <v>57</v>
      </c>
      <c r="D32" s="479">
        <v>62</v>
      </c>
      <c r="E32" s="479">
        <v>56</v>
      </c>
      <c r="F32" s="479">
        <v>64</v>
      </c>
      <c r="G32" s="479">
        <v>54</v>
      </c>
      <c r="H32" s="479">
        <v>68</v>
      </c>
    </row>
    <row r="33" spans="2:8" x14ac:dyDescent="0.25">
      <c r="B33" s="479" t="s">
        <v>1068</v>
      </c>
      <c r="C33" s="479">
        <v>58</v>
      </c>
      <c r="D33" s="479">
        <v>62</v>
      </c>
      <c r="E33" s="479">
        <v>58</v>
      </c>
      <c r="F33" s="479">
        <v>64</v>
      </c>
      <c r="G33" s="479">
        <v>56</v>
      </c>
      <c r="H33" s="479">
        <v>66</v>
      </c>
    </row>
    <row r="34" spans="2:8" x14ac:dyDescent="0.25">
      <c r="B34" s="479" t="s">
        <v>1067</v>
      </c>
      <c r="C34" s="479">
        <v>1.38</v>
      </c>
      <c r="D34" s="479">
        <v>1.47</v>
      </c>
      <c r="E34" s="479">
        <v>1.38</v>
      </c>
      <c r="F34" s="479">
        <v>1.54</v>
      </c>
      <c r="G34" s="479">
        <v>1.35</v>
      </c>
      <c r="H34" s="479">
        <v>1.59</v>
      </c>
    </row>
    <row r="35" spans="2:8" x14ac:dyDescent="0.25">
      <c r="B35" s="479" t="s">
        <v>983</v>
      </c>
      <c r="C35" s="479">
        <v>33</v>
      </c>
      <c r="D35" s="479">
        <v>36</v>
      </c>
      <c r="E35" s="479">
        <v>32</v>
      </c>
      <c r="F35" s="479">
        <v>37</v>
      </c>
      <c r="G35" s="479">
        <v>31</v>
      </c>
      <c r="H35" s="479">
        <v>38</v>
      </c>
    </row>
    <row r="36" spans="2:8" x14ac:dyDescent="0.25">
      <c r="B36" s="479" t="s">
        <v>1065</v>
      </c>
      <c r="C36" s="479">
        <v>12</v>
      </c>
      <c r="D36" s="479">
        <v>16</v>
      </c>
      <c r="E36" s="479">
        <v>12</v>
      </c>
      <c r="F36" s="479">
        <v>16</v>
      </c>
      <c r="G36" s="479">
        <v>12</v>
      </c>
      <c r="H36" s="479">
        <v>18</v>
      </c>
    </row>
    <row r="37" spans="2:8" x14ac:dyDescent="0.25">
      <c r="B37" s="479" t="s">
        <v>984</v>
      </c>
      <c r="C37" s="479">
        <v>39</v>
      </c>
      <c r="D37" s="479">
        <v>42</v>
      </c>
      <c r="E37" s="479">
        <v>39</v>
      </c>
      <c r="F37" s="479">
        <v>42</v>
      </c>
      <c r="G37" s="479">
        <v>38</v>
      </c>
      <c r="H37" s="479">
        <v>43</v>
      </c>
    </row>
    <row r="38" spans="2:8" x14ac:dyDescent="0.25">
      <c r="B38" s="479" t="s">
        <v>1061</v>
      </c>
      <c r="C38" s="479">
        <v>41</v>
      </c>
      <c r="D38" s="479">
        <v>45</v>
      </c>
      <c r="E38" s="479">
        <v>41</v>
      </c>
      <c r="F38" s="479">
        <v>45</v>
      </c>
      <c r="G38" s="479">
        <v>40</v>
      </c>
      <c r="H38" s="479">
        <v>46</v>
      </c>
    </row>
    <row r="39" spans="2:8" x14ac:dyDescent="0.25">
      <c r="B39" s="479" t="s">
        <v>1</v>
      </c>
      <c r="C39" s="479">
        <v>2.5</v>
      </c>
      <c r="D39" s="479">
        <v>3.5</v>
      </c>
      <c r="E39" s="479">
        <v>2.5</v>
      </c>
      <c r="F39" s="479">
        <v>4.5</v>
      </c>
      <c r="G39" s="479">
        <v>2</v>
      </c>
      <c r="H39" s="479">
        <v>5</v>
      </c>
    </row>
    <row r="41" spans="2:8" x14ac:dyDescent="0.25">
      <c r="B41" s="477" t="s">
        <v>968</v>
      </c>
      <c r="C41" s="933" t="s">
        <v>1079</v>
      </c>
      <c r="D41" s="933"/>
      <c r="E41" s="933" t="s">
        <v>1079</v>
      </c>
      <c r="F41" s="933"/>
      <c r="G41" s="933" t="s">
        <v>1157</v>
      </c>
      <c r="H41" s="933"/>
    </row>
    <row r="42" spans="2:8" x14ac:dyDescent="0.25">
      <c r="C42" s="933" t="s">
        <v>248</v>
      </c>
      <c r="D42" s="933"/>
      <c r="E42" s="933" t="s">
        <v>1156</v>
      </c>
      <c r="F42" s="933"/>
      <c r="G42" s="933" t="s">
        <v>202</v>
      </c>
      <c r="H42" s="933"/>
    </row>
    <row r="43" spans="2:8" x14ac:dyDescent="0.25">
      <c r="C43" s="477" t="s">
        <v>981</v>
      </c>
      <c r="D43" s="477" t="s">
        <v>982</v>
      </c>
      <c r="E43" s="477" t="s">
        <v>981</v>
      </c>
      <c r="F43" s="477" t="s">
        <v>982</v>
      </c>
      <c r="G43" s="477" t="s">
        <v>981</v>
      </c>
      <c r="H43" s="477" t="s">
        <v>982</v>
      </c>
    </row>
    <row r="44" spans="2:8" x14ac:dyDescent="0.25">
      <c r="B44" s="479" t="s">
        <v>185</v>
      </c>
      <c r="C44" s="479">
        <v>55</v>
      </c>
      <c r="D44" s="479">
        <v>58</v>
      </c>
      <c r="E44" s="479">
        <v>54.5</v>
      </c>
      <c r="F44" s="479">
        <v>60</v>
      </c>
      <c r="G44" s="479">
        <v>53.5</v>
      </c>
      <c r="H44" s="479">
        <v>64</v>
      </c>
    </row>
    <row r="45" spans="2:8" x14ac:dyDescent="0.25">
      <c r="B45" s="479" t="s">
        <v>1068</v>
      </c>
      <c r="C45" s="479">
        <v>57</v>
      </c>
      <c r="D45" s="479">
        <v>61</v>
      </c>
      <c r="E45" s="479">
        <v>57</v>
      </c>
      <c r="F45" s="479">
        <v>62.5</v>
      </c>
      <c r="G45" s="479">
        <v>56</v>
      </c>
      <c r="H45" s="479">
        <v>65</v>
      </c>
    </row>
    <row r="46" spans="2:8" x14ac:dyDescent="0.25">
      <c r="B46" s="479" t="s">
        <v>1067</v>
      </c>
      <c r="C46" s="479">
        <v>1.95</v>
      </c>
      <c r="D46" s="479">
        <v>2.08</v>
      </c>
      <c r="E46" s="479">
        <v>1.95</v>
      </c>
      <c r="F46" s="479">
        <v>2.0699999999999998</v>
      </c>
      <c r="G46" s="479">
        <v>1.92</v>
      </c>
      <c r="H46" s="479">
        <v>2.14</v>
      </c>
    </row>
    <row r="47" spans="2:8" x14ac:dyDescent="0.25">
      <c r="B47" s="479" t="s">
        <v>983</v>
      </c>
      <c r="C47" s="479">
        <v>32</v>
      </c>
      <c r="D47" s="479">
        <v>35</v>
      </c>
      <c r="E47" s="479">
        <v>32</v>
      </c>
      <c r="F47" s="479">
        <v>35</v>
      </c>
      <c r="G47" s="479">
        <v>32</v>
      </c>
      <c r="H47" s="479">
        <v>36</v>
      </c>
    </row>
    <row r="48" spans="2:8" x14ac:dyDescent="0.25">
      <c r="B48" s="479" t="s">
        <v>1065</v>
      </c>
      <c r="C48" s="479">
        <v>12.5</v>
      </c>
      <c r="D48" s="479">
        <v>15</v>
      </c>
      <c r="E48" s="479">
        <v>12.5</v>
      </c>
      <c r="F48" s="479">
        <v>15</v>
      </c>
      <c r="G48" s="479">
        <v>12</v>
      </c>
      <c r="H48" s="479">
        <v>16</v>
      </c>
    </row>
    <row r="49" spans="2:8" x14ac:dyDescent="0.25">
      <c r="B49" s="479" t="s">
        <v>984</v>
      </c>
      <c r="C49" s="479">
        <v>39</v>
      </c>
      <c r="D49" s="479">
        <v>41.5</v>
      </c>
      <c r="E49" s="479">
        <v>39</v>
      </c>
      <c r="F49" s="479">
        <v>41.5</v>
      </c>
      <c r="G49" s="479">
        <v>37.5</v>
      </c>
      <c r="H49" s="479">
        <v>43.5</v>
      </c>
    </row>
    <row r="50" spans="2:8" x14ac:dyDescent="0.25">
      <c r="B50" s="479" t="s">
        <v>1061</v>
      </c>
      <c r="C50" s="479">
        <v>42</v>
      </c>
      <c r="D50" s="479">
        <v>46</v>
      </c>
      <c r="E50" s="479">
        <v>42</v>
      </c>
      <c r="F50" s="479">
        <v>46</v>
      </c>
      <c r="G50" s="479">
        <v>41</v>
      </c>
      <c r="H50" s="479">
        <v>47</v>
      </c>
    </row>
    <row r="51" spans="2:8" x14ac:dyDescent="0.25">
      <c r="B51" s="479" t="s">
        <v>1</v>
      </c>
      <c r="C51" s="479">
        <v>2.5</v>
      </c>
      <c r="D51" s="479">
        <v>3.5</v>
      </c>
      <c r="E51" s="479">
        <v>2.5</v>
      </c>
      <c r="F51" s="479">
        <v>4</v>
      </c>
      <c r="G51" s="479">
        <v>2</v>
      </c>
      <c r="H51" s="479">
        <v>4.5</v>
      </c>
    </row>
    <row r="53" spans="2:8" x14ac:dyDescent="0.25">
      <c r="B53" s="477" t="s">
        <v>920</v>
      </c>
      <c r="C53" s="933" t="s">
        <v>1079</v>
      </c>
      <c r="D53" s="933"/>
      <c r="E53" s="933" t="s">
        <v>1079</v>
      </c>
      <c r="F53" s="933"/>
      <c r="G53" s="933" t="s">
        <v>1157</v>
      </c>
      <c r="H53" s="933"/>
    </row>
    <row r="54" spans="2:8" x14ac:dyDescent="0.25">
      <c r="C54" s="933" t="s">
        <v>248</v>
      </c>
      <c r="D54" s="933"/>
      <c r="E54" s="933" t="s">
        <v>1156</v>
      </c>
      <c r="F54" s="933"/>
      <c r="G54" s="933" t="s">
        <v>202</v>
      </c>
      <c r="H54" s="933"/>
    </row>
    <row r="55" spans="2:8" x14ac:dyDescent="0.25">
      <c r="C55" s="476" t="s">
        <v>981</v>
      </c>
      <c r="D55" s="476" t="s">
        <v>982</v>
      </c>
      <c r="E55" s="476" t="s">
        <v>981</v>
      </c>
      <c r="F55" s="476" t="s">
        <v>982</v>
      </c>
      <c r="G55" s="476" t="s">
        <v>981</v>
      </c>
      <c r="H55" s="476" t="s">
        <v>982</v>
      </c>
    </row>
    <row r="56" spans="2:8" x14ac:dyDescent="0.25">
      <c r="B56" s="479" t="s">
        <v>185</v>
      </c>
      <c r="C56" s="479">
        <v>68</v>
      </c>
      <c r="D56" s="479">
        <v>72</v>
      </c>
      <c r="E56" s="479">
        <v>67</v>
      </c>
      <c r="F56" s="479">
        <v>74</v>
      </c>
      <c r="G56" s="479">
        <v>65</v>
      </c>
      <c r="H56" s="479">
        <v>76</v>
      </c>
    </row>
    <row r="57" spans="2:8" x14ac:dyDescent="0.25">
      <c r="B57" s="479" t="s">
        <v>1068</v>
      </c>
      <c r="C57" s="479">
        <v>69</v>
      </c>
      <c r="D57" s="479">
        <v>72</v>
      </c>
      <c r="E57" s="479">
        <v>69</v>
      </c>
      <c r="F57" s="479">
        <v>74</v>
      </c>
      <c r="G57" s="479">
        <v>68</v>
      </c>
      <c r="H57" s="479">
        <v>75</v>
      </c>
    </row>
    <row r="58" spans="2:8" x14ac:dyDescent="0.25">
      <c r="B58" s="479" t="s">
        <v>1067</v>
      </c>
      <c r="C58" s="479">
        <v>1</v>
      </c>
      <c r="D58" s="479">
        <v>1.03</v>
      </c>
      <c r="E58" s="479">
        <v>1</v>
      </c>
      <c r="F58" s="479">
        <v>1.03</v>
      </c>
      <c r="G58" s="479">
        <v>1</v>
      </c>
      <c r="H58" s="479">
        <v>1.04</v>
      </c>
    </row>
    <row r="59" spans="2:8" x14ac:dyDescent="0.25">
      <c r="B59" s="479" t="s">
        <v>983</v>
      </c>
      <c r="C59" s="479">
        <v>39</v>
      </c>
      <c r="D59" s="479">
        <v>45</v>
      </c>
      <c r="E59" s="479">
        <v>37</v>
      </c>
      <c r="F59" s="479">
        <v>49</v>
      </c>
      <c r="G59" s="479">
        <v>34</v>
      </c>
      <c r="H59" s="479">
        <v>50</v>
      </c>
    </row>
    <row r="60" spans="2:8" x14ac:dyDescent="0.25">
      <c r="B60" s="479" t="s">
        <v>1065</v>
      </c>
      <c r="C60" s="479">
        <v>12</v>
      </c>
      <c r="D60" s="479">
        <v>14.5</v>
      </c>
      <c r="E60" s="479">
        <v>12</v>
      </c>
      <c r="F60" s="479">
        <v>14.5</v>
      </c>
      <c r="G60" s="479">
        <v>9</v>
      </c>
      <c r="H60" s="479">
        <v>14</v>
      </c>
    </row>
    <row r="61" spans="2:8" x14ac:dyDescent="0.25">
      <c r="B61" s="479" t="s">
        <v>984</v>
      </c>
      <c r="C61" s="479"/>
      <c r="D61" s="479"/>
      <c r="E61" s="479"/>
      <c r="F61" s="479"/>
      <c r="G61" s="479"/>
      <c r="H61" s="479"/>
    </row>
    <row r="62" spans="2:8" x14ac:dyDescent="0.25">
      <c r="B62" s="479" t="s">
        <v>1061</v>
      </c>
      <c r="C62" s="479">
        <v>57</v>
      </c>
      <c r="D62" s="479">
        <v>62</v>
      </c>
      <c r="E62" s="479">
        <v>56</v>
      </c>
      <c r="F62" s="479">
        <v>63</v>
      </c>
      <c r="G62" s="479">
        <v>55</v>
      </c>
      <c r="H62" s="479">
        <v>64</v>
      </c>
    </row>
    <row r="63" spans="2:8" x14ac:dyDescent="0.25">
      <c r="B63" s="479" t="s">
        <v>1</v>
      </c>
      <c r="C63" s="479">
        <v>2.5</v>
      </c>
      <c r="D63" s="479">
        <v>4</v>
      </c>
      <c r="E63" s="479">
        <v>2.5</v>
      </c>
      <c r="F63" s="479">
        <v>4.5</v>
      </c>
      <c r="G63" s="479">
        <v>2</v>
      </c>
      <c r="H63" s="479">
        <v>5</v>
      </c>
    </row>
    <row r="64" spans="2:8" x14ac:dyDescent="0.25">
      <c r="B64" s="657" t="s">
        <v>1089</v>
      </c>
      <c r="C64" s="479"/>
      <c r="D64" s="479"/>
      <c r="E64" s="479"/>
      <c r="F64" s="479"/>
      <c r="G64" s="479"/>
      <c r="H64" s="479"/>
    </row>
    <row r="65" spans="2:8" x14ac:dyDescent="0.25">
      <c r="B65" s="657" t="s">
        <v>1059</v>
      </c>
      <c r="C65" s="479">
        <v>1</v>
      </c>
      <c r="D65" s="479">
        <v>99</v>
      </c>
      <c r="E65" s="479">
        <v>1</v>
      </c>
      <c r="F65" s="479">
        <v>99</v>
      </c>
      <c r="G65" s="479">
        <v>1</v>
      </c>
      <c r="H65" s="479">
        <v>99</v>
      </c>
    </row>
    <row r="67" spans="2:8" x14ac:dyDescent="0.25">
      <c r="B67" s="477" t="s">
        <v>971</v>
      </c>
      <c r="C67" s="933" t="s">
        <v>1079</v>
      </c>
      <c r="D67" s="933"/>
      <c r="E67" s="933" t="s">
        <v>1079</v>
      </c>
      <c r="F67" s="933"/>
      <c r="G67" s="933" t="s">
        <v>1157</v>
      </c>
      <c r="H67" s="933"/>
    </row>
    <row r="68" spans="2:8" x14ac:dyDescent="0.25">
      <c r="C68" s="933" t="s">
        <v>248</v>
      </c>
      <c r="D68" s="933"/>
      <c r="E68" s="933" t="s">
        <v>1156</v>
      </c>
      <c r="F68" s="933"/>
      <c r="G68" s="933" t="s">
        <v>202</v>
      </c>
      <c r="H68" s="933"/>
    </row>
    <row r="69" spans="2:8" x14ac:dyDescent="0.25">
      <c r="C69" s="477" t="s">
        <v>981</v>
      </c>
      <c r="D69" s="477" t="s">
        <v>982</v>
      </c>
      <c r="E69" s="477" t="s">
        <v>981</v>
      </c>
      <c r="F69" s="477" t="s">
        <v>982</v>
      </c>
      <c r="G69" s="477" t="s">
        <v>981</v>
      </c>
      <c r="H69" s="477" t="s">
        <v>982</v>
      </c>
    </row>
    <row r="70" spans="2:8" x14ac:dyDescent="0.25">
      <c r="B70" s="479" t="s">
        <v>185</v>
      </c>
      <c r="C70" s="479">
        <v>60</v>
      </c>
      <c r="D70" s="479">
        <v>64.5</v>
      </c>
      <c r="E70" s="479">
        <v>60</v>
      </c>
      <c r="F70" s="479">
        <v>64.5</v>
      </c>
      <c r="G70" s="479">
        <v>56</v>
      </c>
      <c r="H70" s="479">
        <v>67</v>
      </c>
    </row>
    <row r="71" spans="2:8" x14ac:dyDescent="0.25">
      <c r="B71" s="479" t="s">
        <v>1068</v>
      </c>
      <c r="C71" s="479">
        <v>62</v>
      </c>
      <c r="D71" s="479">
        <v>66</v>
      </c>
      <c r="E71" s="479">
        <v>62</v>
      </c>
      <c r="F71" s="479">
        <v>66</v>
      </c>
      <c r="G71" s="479">
        <v>59</v>
      </c>
      <c r="H71" s="479">
        <v>68.5</v>
      </c>
    </row>
    <row r="72" spans="2:8" x14ac:dyDescent="0.25">
      <c r="B72" s="479" t="s">
        <v>1067</v>
      </c>
      <c r="C72" s="479">
        <v>1.39</v>
      </c>
      <c r="D72" s="479">
        <v>1.45</v>
      </c>
      <c r="E72" s="479">
        <v>1.39</v>
      </c>
      <c r="F72" s="479">
        <v>1.45</v>
      </c>
      <c r="G72" s="479">
        <v>1.36</v>
      </c>
      <c r="H72" s="479">
        <v>1.48</v>
      </c>
    </row>
    <row r="73" spans="2:8" x14ac:dyDescent="0.25">
      <c r="B73" s="479" t="s">
        <v>1065</v>
      </c>
      <c r="C73" s="479">
        <v>12</v>
      </c>
      <c r="D73" s="479">
        <v>14</v>
      </c>
      <c r="E73" s="479">
        <v>12</v>
      </c>
      <c r="F73" s="479">
        <v>14</v>
      </c>
      <c r="G73" s="479">
        <v>10.5</v>
      </c>
      <c r="H73" s="479">
        <v>15</v>
      </c>
    </row>
    <row r="74" spans="2:8" x14ac:dyDescent="0.25">
      <c r="B74" s="657" t="s">
        <v>1066</v>
      </c>
      <c r="C74" s="479">
        <v>54</v>
      </c>
      <c r="D74" s="479">
        <v>55</v>
      </c>
      <c r="E74" s="479">
        <v>54</v>
      </c>
      <c r="F74" s="479">
        <v>55</v>
      </c>
      <c r="G74" s="479">
        <v>52.5</v>
      </c>
      <c r="H74" s="479">
        <v>56</v>
      </c>
    </row>
    <row r="75" spans="2:8" x14ac:dyDescent="0.25">
      <c r="B75" s="657" t="s">
        <v>1064</v>
      </c>
      <c r="C75" s="479">
        <v>42</v>
      </c>
      <c r="D75" s="479">
        <v>44</v>
      </c>
      <c r="E75" s="479">
        <v>42</v>
      </c>
      <c r="F75" s="479">
        <v>44</v>
      </c>
      <c r="G75" s="479">
        <v>41.5</v>
      </c>
      <c r="H75" s="479">
        <v>45.5</v>
      </c>
    </row>
    <row r="76" spans="2:8" x14ac:dyDescent="0.25">
      <c r="B76" s="657" t="s">
        <v>1063</v>
      </c>
      <c r="C76" s="479">
        <v>34</v>
      </c>
      <c r="D76" s="479">
        <v>37</v>
      </c>
      <c r="E76" s="479">
        <v>34</v>
      </c>
      <c r="F76" s="479">
        <v>37</v>
      </c>
      <c r="G76" s="479">
        <v>34</v>
      </c>
      <c r="H76" s="479">
        <v>38</v>
      </c>
    </row>
    <row r="77" spans="2:8" x14ac:dyDescent="0.25">
      <c r="B77" s="657" t="s">
        <v>1062</v>
      </c>
      <c r="C77" s="479">
        <v>35</v>
      </c>
      <c r="D77" s="479">
        <v>42</v>
      </c>
      <c r="E77" s="479">
        <v>35</v>
      </c>
      <c r="F77" s="479">
        <v>42</v>
      </c>
      <c r="G77" s="479">
        <v>33</v>
      </c>
      <c r="H77" s="479">
        <v>45</v>
      </c>
    </row>
    <row r="78" spans="2:8" x14ac:dyDescent="0.25">
      <c r="B78" s="479" t="s">
        <v>1061</v>
      </c>
      <c r="C78" s="479">
        <v>49</v>
      </c>
      <c r="D78" s="479">
        <v>52.5</v>
      </c>
      <c r="E78" s="479">
        <v>49</v>
      </c>
      <c r="F78" s="479">
        <v>52.5</v>
      </c>
      <c r="G78" s="479">
        <v>47</v>
      </c>
      <c r="H78" s="479">
        <v>54</v>
      </c>
    </row>
    <row r="79" spans="2:8" x14ac:dyDescent="0.25">
      <c r="B79" s="479" t="s">
        <v>1</v>
      </c>
      <c r="C79" s="479">
        <v>2</v>
      </c>
      <c r="D79" s="479">
        <v>3.5</v>
      </c>
      <c r="E79" s="479">
        <v>2</v>
      </c>
      <c r="F79" s="479">
        <v>3.5</v>
      </c>
      <c r="G79" s="479">
        <v>2</v>
      </c>
      <c r="H79" s="479">
        <v>3.8</v>
      </c>
    </row>
    <row r="81" spans="2:8" x14ac:dyDescent="0.25">
      <c r="B81" s="477" t="s">
        <v>210</v>
      </c>
      <c r="C81" s="933" t="s">
        <v>1079</v>
      </c>
      <c r="D81" s="933"/>
      <c r="E81" s="933" t="s">
        <v>1079</v>
      </c>
      <c r="F81" s="933"/>
      <c r="G81" s="933" t="s">
        <v>1157</v>
      </c>
      <c r="H81" s="933"/>
    </row>
    <row r="82" spans="2:8" x14ac:dyDescent="0.25">
      <c r="C82" s="933" t="s">
        <v>248</v>
      </c>
      <c r="D82" s="933"/>
      <c r="E82" s="933" t="s">
        <v>1156</v>
      </c>
      <c r="F82" s="933"/>
      <c r="G82" s="933" t="s">
        <v>202</v>
      </c>
      <c r="H82" s="933"/>
    </row>
    <row r="83" spans="2:8" x14ac:dyDescent="0.25">
      <c r="C83" s="477" t="s">
        <v>981</v>
      </c>
      <c r="D83" s="477" t="s">
        <v>982</v>
      </c>
      <c r="E83" s="477" t="s">
        <v>981</v>
      </c>
      <c r="F83" s="477" t="s">
        <v>982</v>
      </c>
      <c r="G83" s="477" t="s">
        <v>981</v>
      </c>
      <c r="H83" s="477" t="s">
        <v>982</v>
      </c>
    </row>
    <row r="84" spans="2:8" x14ac:dyDescent="0.25">
      <c r="B84" s="479" t="s">
        <v>185</v>
      </c>
      <c r="C84" s="479">
        <v>60</v>
      </c>
      <c r="D84" s="479">
        <v>63</v>
      </c>
      <c r="E84" s="479">
        <v>60</v>
      </c>
      <c r="F84" s="479">
        <v>64</v>
      </c>
      <c r="G84" s="479">
        <v>58</v>
      </c>
      <c r="H84" s="479">
        <v>66</v>
      </c>
    </row>
    <row r="85" spans="2:8" x14ac:dyDescent="0.25">
      <c r="B85" s="479" t="s">
        <v>1068</v>
      </c>
      <c r="C85" s="479">
        <v>62</v>
      </c>
      <c r="D85" s="479">
        <v>65</v>
      </c>
      <c r="E85" s="479">
        <v>62</v>
      </c>
      <c r="F85" s="479">
        <v>68</v>
      </c>
      <c r="G85" s="479">
        <v>59</v>
      </c>
      <c r="H85" s="479">
        <v>69.5</v>
      </c>
    </row>
    <row r="86" spans="2:8" x14ac:dyDescent="0.25">
      <c r="B86" s="479" t="s">
        <v>1067</v>
      </c>
      <c r="C86" s="479">
        <v>1</v>
      </c>
      <c r="D86" s="479">
        <v>1.03</v>
      </c>
      <c r="E86" s="479">
        <v>1</v>
      </c>
      <c r="F86" s="479">
        <v>1.03</v>
      </c>
      <c r="G86" s="479">
        <v>1</v>
      </c>
      <c r="H86" s="479">
        <v>1.04</v>
      </c>
    </row>
    <row r="87" spans="2:8" x14ac:dyDescent="0.25">
      <c r="B87" s="479" t="s">
        <v>983</v>
      </c>
      <c r="C87" s="479">
        <v>35</v>
      </c>
      <c r="D87" s="479">
        <v>37</v>
      </c>
      <c r="E87" s="479">
        <v>34</v>
      </c>
      <c r="F87" s="479">
        <v>39</v>
      </c>
      <c r="G87" s="479">
        <v>33</v>
      </c>
      <c r="H87" s="479">
        <v>40</v>
      </c>
    </row>
    <row r="88" spans="2:8" x14ac:dyDescent="0.25">
      <c r="B88" s="479" t="s">
        <v>1065</v>
      </c>
      <c r="C88" s="479">
        <v>13</v>
      </c>
      <c r="D88" s="479">
        <v>15</v>
      </c>
      <c r="E88" s="479">
        <v>13</v>
      </c>
      <c r="F88" s="479">
        <v>15</v>
      </c>
      <c r="G88" s="479">
        <v>12.5</v>
      </c>
      <c r="H88" s="479">
        <v>16.5</v>
      </c>
    </row>
    <row r="89" spans="2:8" x14ac:dyDescent="0.25">
      <c r="B89" s="479" t="s">
        <v>984</v>
      </c>
      <c r="C89" s="479">
        <v>36</v>
      </c>
      <c r="D89" s="479">
        <v>39</v>
      </c>
      <c r="E89" s="479">
        <v>36</v>
      </c>
      <c r="F89" s="479">
        <v>39</v>
      </c>
      <c r="G89" s="479">
        <v>36</v>
      </c>
      <c r="H89" s="479">
        <v>40</v>
      </c>
    </row>
    <row r="90" spans="2:8" x14ac:dyDescent="0.25">
      <c r="B90" s="479" t="s">
        <v>1061</v>
      </c>
      <c r="C90" s="479">
        <v>48</v>
      </c>
      <c r="D90" s="479">
        <v>53</v>
      </c>
      <c r="E90" s="479">
        <v>48</v>
      </c>
      <c r="F90" s="479">
        <v>53</v>
      </c>
      <c r="G90" s="479">
        <v>46</v>
      </c>
      <c r="H90" s="479">
        <v>54</v>
      </c>
    </row>
    <row r="91" spans="2:8" x14ac:dyDescent="0.25">
      <c r="B91" s="479" t="s">
        <v>1</v>
      </c>
      <c r="C91" s="479">
        <v>2.5</v>
      </c>
      <c r="D91" s="479">
        <v>4</v>
      </c>
      <c r="E91" s="479">
        <v>2.5</v>
      </c>
      <c r="F91" s="479">
        <v>4</v>
      </c>
      <c r="G91" s="479">
        <v>2.5</v>
      </c>
      <c r="H91" s="479">
        <v>5</v>
      </c>
    </row>
    <row r="92" spans="2:8" x14ac:dyDescent="0.25">
      <c r="B92" s="657" t="s">
        <v>1060</v>
      </c>
      <c r="C92" s="479">
        <v>45</v>
      </c>
      <c r="D92" s="479">
        <v>65</v>
      </c>
      <c r="E92" s="479">
        <v>45</v>
      </c>
      <c r="F92" s="479">
        <v>65</v>
      </c>
      <c r="G92" s="479">
        <v>45</v>
      </c>
      <c r="H92" s="479">
        <v>65</v>
      </c>
    </row>
    <row r="93" spans="2:8" x14ac:dyDescent="0.25">
      <c r="B93" s="657" t="s">
        <v>1058</v>
      </c>
      <c r="C93" s="479">
        <v>-5</v>
      </c>
      <c r="D93" s="479">
        <v>-5</v>
      </c>
      <c r="E93" s="479">
        <v>-6</v>
      </c>
      <c r="F93" s="479">
        <v>6</v>
      </c>
      <c r="G93" s="479">
        <v>-7</v>
      </c>
      <c r="H93" s="479">
        <v>7</v>
      </c>
    </row>
  </sheetData>
  <sheetProtection algorithmName="SHA-512" hashValue="WMA9B+OLLl5RT4T9KoLTDuxch5nhIpMe6RoRQMSFGI9cXI9jRjnPOnCBf8y7i3NTC/keFIJ7xX6XCFLJsFHxpA==" saltValue="CGlLnvBvH/xWFOVdj5BkSg==" spinCount="100000" sheet="1" objects="1" scenarios="1" autoFilter="0"/>
  <mergeCells count="44">
    <mergeCell ref="C3:F3"/>
    <mergeCell ref="G3:J3"/>
    <mergeCell ref="K3:L3"/>
    <mergeCell ref="C4:D4"/>
    <mergeCell ref="E4:F4"/>
    <mergeCell ref="G4:H4"/>
    <mergeCell ref="I4:J4"/>
    <mergeCell ref="K4:L4"/>
    <mergeCell ref="C17:D17"/>
    <mergeCell ref="C18:D18"/>
    <mergeCell ref="G18:H18"/>
    <mergeCell ref="E18:F18"/>
    <mergeCell ref="E17:F17"/>
    <mergeCell ref="G17:H17"/>
    <mergeCell ref="C29:D29"/>
    <mergeCell ref="E29:F29"/>
    <mergeCell ref="G29:H29"/>
    <mergeCell ref="C30:D30"/>
    <mergeCell ref="E30:F30"/>
    <mergeCell ref="G30:H30"/>
    <mergeCell ref="C41:D41"/>
    <mergeCell ref="E41:F41"/>
    <mergeCell ref="G41:H41"/>
    <mergeCell ref="C42:D42"/>
    <mergeCell ref="E42:F42"/>
    <mergeCell ref="G42:H42"/>
    <mergeCell ref="C53:D53"/>
    <mergeCell ref="E53:F53"/>
    <mergeCell ref="G53:H53"/>
    <mergeCell ref="C54:D54"/>
    <mergeCell ref="E54:F54"/>
    <mergeCell ref="G54:H54"/>
    <mergeCell ref="C67:D67"/>
    <mergeCell ref="E67:F67"/>
    <mergeCell ref="G67:H67"/>
    <mergeCell ref="C68:D68"/>
    <mergeCell ref="E68:F68"/>
    <mergeCell ref="G68:H68"/>
    <mergeCell ref="C81:D81"/>
    <mergeCell ref="E81:F81"/>
    <mergeCell ref="G81:H81"/>
    <mergeCell ref="C82:D82"/>
    <mergeCell ref="E82:F82"/>
    <mergeCell ref="G82:H82"/>
  </mergeCells>
  <pageMargins left="0.7" right="0.7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1"/>
  <dimension ref="A1:L18"/>
  <sheetViews>
    <sheetView topLeftCell="B1" workbookViewId="0">
      <selection activeCell="G26" sqref="G26"/>
    </sheetView>
  </sheetViews>
  <sheetFormatPr defaultRowHeight="15" x14ac:dyDescent="0.25"/>
  <cols>
    <col min="1" max="1" width="24.7109375" hidden="1" customWidth="1"/>
    <col min="2" max="2" width="14.42578125" customWidth="1"/>
    <col min="3" max="3" width="14.7109375" customWidth="1"/>
  </cols>
  <sheetData>
    <row r="1" spans="1:12" x14ac:dyDescent="0.3">
      <c r="B1" s="1" t="s">
        <v>1345</v>
      </c>
    </row>
    <row r="2" spans="1:12" x14ac:dyDescent="0.3">
      <c r="D2" s="886" t="s">
        <v>316</v>
      </c>
      <c r="E2" s="886"/>
      <c r="F2" s="886"/>
      <c r="G2" s="886"/>
      <c r="H2" s="886"/>
      <c r="I2" s="886"/>
      <c r="J2" s="886"/>
      <c r="K2" s="886"/>
    </row>
    <row r="3" spans="1:12" x14ac:dyDescent="0.3">
      <c r="B3" s="1" t="s">
        <v>167</v>
      </c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</row>
    <row r="4" spans="1:12" x14ac:dyDescent="0.3">
      <c r="A4" t="str">
        <f>B4&amp;"-"&amp;C4</f>
        <v>3EX-EX1</v>
      </c>
      <c r="B4" s="239" t="s">
        <v>343</v>
      </c>
      <c r="C4" s="266" t="s">
        <v>189</v>
      </c>
      <c r="D4" s="267">
        <v>0</v>
      </c>
      <c r="E4" s="267">
        <v>0</v>
      </c>
      <c r="F4" s="267">
        <v>0</v>
      </c>
      <c r="G4" s="267">
        <v>0</v>
      </c>
      <c r="H4" s="267">
        <v>0</v>
      </c>
      <c r="I4" s="267">
        <v>0</v>
      </c>
      <c r="J4" s="267">
        <v>0</v>
      </c>
      <c r="K4" s="267">
        <v>0</v>
      </c>
      <c r="L4" s="468">
        <v>0</v>
      </c>
    </row>
    <row r="5" spans="1:12" x14ac:dyDescent="0.3">
      <c r="A5" t="str">
        <f>B4&amp;"-"&amp;C5</f>
        <v>3EX-EX2</v>
      </c>
      <c r="B5" s="244"/>
      <c r="C5" s="260" t="s">
        <v>203</v>
      </c>
      <c r="D5" s="268">
        <v>-2</v>
      </c>
      <c r="E5" s="268">
        <v>-2</v>
      </c>
      <c r="F5" s="268">
        <v>-1</v>
      </c>
      <c r="G5" s="268">
        <v>-2</v>
      </c>
      <c r="H5" s="268">
        <v>-2</v>
      </c>
      <c r="I5" s="268">
        <v>-1</v>
      </c>
      <c r="J5" s="268">
        <v>-1</v>
      </c>
      <c r="K5" s="268">
        <v>-1</v>
      </c>
      <c r="L5" s="469">
        <v>-0.5</v>
      </c>
    </row>
    <row r="6" spans="1:12" x14ac:dyDescent="0.3">
      <c r="A6" t="str">
        <f>B6&amp;"-"&amp;C6</f>
        <v>EX-EX1</v>
      </c>
      <c r="B6" s="239" t="s">
        <v>188</v>
      </c>
      <c r="C6" s="266" t="s">
        <v>189</v>
      </c>
      <c r="D6" s="267">
        <v>0</v>
      </c>
      <c r="E6" s="267">
        <v>0</v>
      </c>
      <c r="F6" s="267">
        <v>0</v>
      </c>
      <c r="G6" s="267">
        <v>0</v>
      </c>
      <c r="H6" s="267">
        <v>0</v>
      </c>
      <c r="I6" s="267">
        <v>0</v>
      </c>
      <c r="J6" s="267">
        <v>0</v>
      </c>
      <c r="K6" s="267">
        <v>0</v>
      </c>
      <c r="L6" s="468">
        <v>0</v>
      </c>
    </row>
    <row r="7" spans="1:12" x14ac:dyDescent="0.3">
      <c r="A7" t="str">
        <f>B6&amp;"-"&amp;C7</f>
        <v>EX-EX2</v>
      </c>
      <c r="B7" s="244"/>
      <c r="C7" s="260" t="s">
        <v>203</v>
      </c>
      <c r="D7" s="268">
        <v>-2</v>
      </c>
      <c r="E7" s="268">
        <v>-2</v>
      </c>
      <c r="F7" s="268">
        <v>-1</v>
      </c>
      <c r="G7" s="268">
        <v>-2</v>
      </c>
      <c r="H7" s="268">
        <v>-2</v>
      </c>
      <c r="I7" s="268">
        <v>-1</v>
      </c>
      <c r="J7" s="268">
        <v>-1.5</v>
      </c>
      <c r="K7" s="268">
        <v>-1.5</v>
      </c>
      <c r="L7" s="469">
        <v>-0.5</v>
      </c>
    </row>
    <row r="8" spans="1:12" x14ac:dyDescent="0.3">
      <c r="A8" t="str">
        <f>B8&amp;"-"&amp;C8</f>
        <v>VG-VG1</v>
      </c>
      <c r="B8" s="239" t="s">
        <v>202</v>
      </c>
      <c r="C8" s="266" t="s">
        <v>229</v>
      </c>
      <c r="D8" s="267">
        <v>2</v>
      </c>
      <c r="E8" s="267">
        <v>2</v>
      </c>
      <c r="F8" s="267">
        <v>2</v>
      </c>
      <c r="G8" s="267">
        <v>2</v>
      </c>
      <c r="H8" s="267">
        <v>2</v>
      </c>
      <c r="I8" s="267">
        <v>1.5</v>
      </c>
      <c r="J8" s="267">
        <v>1.5</v>
      </c>
      <c r="K8" s="267">
        <v>1</v>
      </c>
      <c r="L8" s="468">
        <v>1</v>
      </c>
    </row>
    <row r="9" spans="1:12" x14ac:dyDescent="0.3">
      <c r="A9" t="str">
        <f>B8&amp;"-"&amp;C9</f>
        <v>VG-VG2</v>
      </c>
      <c r="B9" s="249"/>
      <c r="C9" s="263" t="s">
        <v>235</v>
      </c>
      <c r="D9" s="270">
        <v>0</v>
      </c>
      <c r="E9" s="269">
        <v>0</v>
      </c>
      <c r="F9" s="269">
        <v>0</v>
      </c>
      <c r="G9" s="269">
        <v>0</v>
      </c>
      <c r="H9" s="269">
        <v>0</v>
      </c>
      <c r="I9" s="269">
        <v>0</v>
      </c>
      <c r="J9" s="269">
        <v>0</v>
      </c>
      <c r="K9" s="269">
        <v>0</v>
      </c>
      <c r="L9" s="470">
        <v>0</v>
      </c>
    </row>
    <row r="10" spans="1:12" x14ac:dyDescent="0.3">
      <c r="A10" t="str">
        <f>B10&amp;"-"&amp;C10</f>
        <v>G-GD1</v>
      </c>
      <c r="B10" s="239" t="s">
        <v>215</v>
      </c>
      <c r="C10" s="266" t="s">
        <v>240</v>
      </c>
      <c r="D10" s="267">
        <v>0</v>
      </c>
      <c r="E10" s="267">
        <v>0</v>
      </c>
      <c r="F10" s="267">
        <v>0</v>
      </c>
      <c r="G10" s="267">
        <v>0</v>
      </c>
      <c r="H10" s="267">
        <v>0</v>
      </c>
      <c r="I10" s="267">
        <v>0</v>
      </c>
      <c r="J10" s="267">
        <v>0</v>
      </c>
      <c r="K10" s="267">
        <v>0</v>
      </c>
      <c r="L10" s="468">
        <v>0</v>
      </c>
    </row>
    <row r="11" spans="1:12" x14ac:dyDescent="0.3">
      <c r="A11" t="str">
        <f>B10&amp;"-"&amp;C11</f>
        <v>G-GD2</v>
      </c>
      <c r="B11" s="249"/>
      <c r="C11" s="263" t="s">
        <v>244</v>
      </c>
      <c r="D11" s="270">
        <v>0</v>
      </c>
      <c r="E11" s="269">
        <v>0</v>
      </c>
      <c r="F11" s="269">
        <v>0</v>
      </c>
      <c r="G11" s="269">
        <v>0</v>
      </c>
      <c r="H11" s="269">
        <v>0</v>
      </c>
      <c r="I11" s="269">
        <v>0</v>
      </c>
      <c r="J11" s="269">
        <v>0</v>
      </c>
      <c r="K11" s="269">
        <v>0</v>
      </c>
      <c r="L11" s="470">
        <v>0</v>
      </c>
    </row>
    <row r="12" spans="1:12" x14ac:dyDescent="0.3">
      <c r="A12" t="str">
        <f>B12&amp;"-"&amp;C12</f>
        <v>Fancy Shape-ID</v>
      </c>
      <c r="B12" s="239" t="s">
        <v>808</v>
      </c>
      <c r="C12" s="266" t="s">
        <v>919</v>
      </c>
      <c r="D12" s="267">
        <v>0</v>
      </c>
      <c r="E12" s="267">
        <v>0</v>
      </c>
      <c r="F12" s="267">
        <v>0</v>
      </c>
      <c r="G12" s="267">
        <v>0</v>
      </c>
      <c r="H12" s="267">
        <v>0</v>
      </c>
      <c r="I12" s="267">
        <v>0</v>
      </c>
      <c r="J12" s="267">
        <v>0</v>
      </c>
      <c r="K12" s="267">
        <v>0</v>
      </c>
      <c r="L12" s="468">
        <v>0</v>
      </c>
    </row>
    <row r="13" spans="1:12" x14ac:dyDescent="0.3">
      <c r="A13" t="str">
        <f>B12&amp;"-"&amp;C13</f>
        <v>Fancy Shape-EX</v>
      </c>
      <c r="B13" s="244"/>
      <c r="C13" s="260" t="s">
        <v>188</v>
      </c>
      <c r="D13" s="268">
        <v>0</v>
      </c>
      <c r="E13" s="268">
        <v>0</v>
      </c>
      <c r="F13" s="268">
        <v>0</v>
      </c>
      <c r="G13" s="268">
        <v>0</v>
      </c>
      <c r="H13" s="268">
        <v>0</v>
      </c>
      <c r="I13" s="268">
        <v>0</v>
      </c>
      <c r="J13" s="268">
        <v>0</v>
      </c>
      <c r="K13" s="268">
        <v>0</v>
      </c>
      <c r="L13" s="469">
        <v>0</v>
      </c>
    </row>
    <row r="14" spans="1:12" x14ac:dyDescent="0.3">
      <c r="A14" t="str">
        <f>B12&amp;"-"&amp;C14</f>
        <v>Fancy Shape-VG</v>
      </c>
      <c r="B14" s="249"/>
      <c r="C14" s="263" t="s">
        <v>202</v>
      </c>
      <c r="D14" s="268">
        <v>0</v>
      </c>
      <c r="E14" s="268">
        <v>0</v>
      </c>
      <c r="F14" s="268">
        <v>0</v>
      </c>
      <c r="G14" s="268">
        <v>0</v>
      </c>
      <c r="H14" s="268">
        <v>0</v>
      </c>
      <c r="I14" s="268">
        <v>0</v>
      </c>
      <c r="J14" s="268">
        <v>0</v>
      </c>
      <c r="K14" s="268">
        <v>0</v>
      </c>
      <c r="L14" s="469">
        <v>0</v>
      </c>
    </row>
    <row r="17" spans="2:2" x14ac:dyDescent="0.3">
      <c r="B17" t="s">
        <v>976</v>
      </c>
    </row>
    <row r="18" spans="2:2" x14ac:dyDescent="0.3">
      <c r="B18" t="s">
        <v>977</v>
      </c>
    </row>
  </sheetData>
  <sheetProtection algorithmName="SHA-512" hashValue="3GhaM/FSjZgYbvtrycCVMFzqSanpGFrFWjcSfzypQIx+AO0AP9gCamSVUwH9P7o9uO7S7QF7BTW3vD70K1kPYw==" saltValue="8lQXBLwJVHZmDr2fgdS4HA==" spinCount="100000" sheet="1" objects="1" scenarios="1" autoFilter="0"/>
  <mergeCells count="1">
    <mergeCell ref="D2:K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1"/>
  <dimension ref="A1:Z113"/>
  <sheetViews>
    <sheetView topLeftCell="B1" workbookViewId="0">
      <selection activeCell="E12" sqref="E12"/>
    </sheetView>
  </sheetViews>
  <sheetFormatPr defaultRowHeight="15" x14ac:dyDescent="0.25"/>
  <cols>
    <col min="1" max="1" width="13.7109375" hidden="1" customWidth="1"/>
    <col min="2" max="2" width="13.28515625" customWidth="1"/>
    <col min="3" max="3" width="12.5703125" customWidth="1"/>
  </cols>
  <sheetData>
    <row r="1" spans="1:26" ht="14.45" x14ac:dyDescent="0.3">
      <c r="B1" s="1" t="s">
        <v>25</v>
      </c>
      <c r="D1" s="886" t="s">
        <v>316</v>
      </c>
      <c r="E1" s="886"/>
      <c r="F1" s="886"/>
      <c r="G1" s="886"/>
      <c r="H1" s="886"/>
      <c r="I1" s="886"/>
      <c r="J1" s="886"/>
      <c r="K1" s="886"/>
      <c r="L1" s="435"/>
      <c r="N1" s="1" t="s">
        <v>71</v>
      </c>
      <c r="P1" s="886" t="s">
        <v>316</v>
      </c>
      <c r="Q1" s="886"/>
      <c r="R1" s="886"/>
      <c r="S1" s="886"/>
      <c r="T1" s="886"/>
      <c r="U1" s="886"/>
      <c r="V1" s="886"/>
      <c r="W1" s="886"/>
    </row>
    <row r="2" spans="1:26" ht="14.45" x14ac:dyDescent="0.3">
      <c r="B2" t="s">
        <v>162</v>
      </c>
      <c r="C2" t="s">
        <v>163</v>
      </c>
      <c r="D2" s="238">
        <v>1</v>
      </c>
      <c r="E2" s="238">
        <v>2</v>
      </c>
      <c r="F2" s="238">
        <v>3</v>
      </c>
      <c r="G2" s="238">
        <v>4</v>
      </c>
      <c r="H2" s="238">
        <v>5</v>
      </c>
      <c r="I2" s="238">
        <v>6</v>
      </c>
      <c r="J2" s="238">
        <v>7</v>
      </c>
      <c r="K2" s="238">
        <v>8</v>
      </c>
      <c r="L2" s="238">
        <v>9</v>
      </c>
      <c r="N2" t="s">
        <v>162</v>
      </c>
      <c r="O2" t="s">
        <v>163</v>
      </c>
      <c r="P2" s="238">
        <v>1</v>
      </c>
      <c r="Q2" s="238">
        <v>2</v>
      </c>
      <c r="R2" s="238">
        <v>3</v>
      </c>
      <c r="S2" s="238">
        <v>4</v>
      </c>
      <c r="T2" s="238">
        <v>5</v>
      </c>
      <c r="U2" s="238">
        <v>6</v>
      </c>
      <c r="V2" s="238">
        <v>7</v>
      </c>
      <c r="W2" s="238">
        <v>8</v>
      </c>
      <c r="X2" s="446">
        <v>9</v>
      </c>
    </row>
    <row r="3" spans="1:26" ht="14.45" x14ac:dyDescent="0.3">
      <c r="A3" t="str">
        <f>B3</f>
        <v>PP1</v>
      </c>
      <c r="B3" s="239" t="s">
        <v>184</v>
      </c>
      <c r="C3" s="301"/>
      <c r="D3" s="341" t="s">
        <v>809</v>
      </c>
      <c r="E3" s="341"/>
      <c r="F3" s="341" t="s">
        <v>187</v>
      </c>
      <c r="G3" s="341" t="s">
        <v>243</v>
      </c>
      <c r="H3" s="342"/>
      <c r="I3" s="342"/>
      <c r="J3" s="342"/>
      <c r="K3" s="342"/>
      <c r="L3" s="343"/>
      <c r="N3" s="239" t="s">
        <v>184</v>
      </c>
      <c r="O3" s="301"/>
      <c r="P3" s="341" t="s">
        <v>809</v>
      </c>
      <c r="Q3" s="341"/>
      <c r="R3" s="341" t="s">
        <v>187</v>
      </c>
      <c r="S3" s="341" t="s">
        <v>234</v>
      </c>
      <c r="T3" s="342"/>
      <c r="U3" s="342"/>
      <c r="V3" s="342"/>
      <c r="W3" s="342"/>
      <c r="X3" s="343"/>
    </row>
    <row r="4" spans="1:26" ht="14.45" x14ac:dyDescent="0.3">
      <c r="A4" t="str">
        <f>B3&amp;"-"&amp;C4</f>
        <v>PP1-Table</v>
      </c>
      <c r="B4" s="244"/>
      <c r="C4" s="256" t="s">
        <v>185</v>
      </c>
      <c r="D4" s="344">
        <v>0</v>
      </c>
      <c r="E4" s="344">
        <v>0</v>
      </c>
      <c r="F4" s="344">
        <v>0</v>
      </c>
      <c r="G4" s="344">
        <v>0</v>
      </c>
      <c r="H4" s="344">
        <v>0</v>
      </c>
      <c r="I4" s="344">
        <v>0</v>
      </c>
      <c r="J4" s="344" t="s">
        <v>804</v>
      </c>
      <c r="K4" s="344" t="s">
        <v>804</v>
      </c>
      <c r="L4" s="447" t="s">
        <v>804</v>
      </c>
      <c r="N4" s="244"/>
      <c r="O4" s="256" t="s">
        <v>185</v>
      </c>
      <c r="P4" s="344">
        <v>0</v>
      </c>
      <c r="Q4" s="344">
        <v>0</v>
      </c>
      <c r="R4" s="344">
        <v>0</v>
      </c>
      <c r="S4" s="344">
        <v>0</v>
      </c>
      <c r="T4" s="344">
        <v>0</v>
      </c>
      <c r="U4" s="344">
        <v>0</v>
      </c>
      <c r="V4" s="344" t="s">
        <v>804</v>
      </c>
      <c r="W4" s="344" t="s">
        <v>804</v>
      </c>
      <c r="X4" s="447" t="s">
        <v>804</v>
      </c>
      <c r="Z4" s="445"/>
    </row>
    <row r="5" spans="1:26" ht="14.45" x14ac:dyDescent="0.3">
      <c r="A5" t="str">
        <f>B3&amp;"-"&amp;C5</f>
        <v>PP1-Crown</v>
      </c>
      <c r="B5" s="244"/>
      <c r="C5" s="260" t="s">
        <v>199</v>
      </c>
      <c r="D5" s="344">
        <v>0</v>
      </c>
      <c r="E5" s="344">
        <v>0</v>
      </c>
      <c r="F5" s="344">
        <v>0</v>
      </c>
      <c r="G5" s="344">
        <v>0</v>
      </c>
      <c r="H5" s="344">
        <v>0</v>
      </c>
      <c r="I5" s="344">
        <v>0</v>
      </c>
      <c r="J5" s="344" t="s">
        <v>804</v>
      </c>
      <c r="K5" s="344" t="s">
        <v>804</v>
      </c>
      <c r="L5" s="447" t="s">
        <v>804</v>
      </c>
      <c r="N5" s="244"/>
      <c r="O5" s="260" t="s">
        <v>199</v>
      </c>
      <c r="P5" s="344">
        <v>0</v>
      </c>
      <c r="Q5" s="344">
        <v>0</v>
      </c>
      <c r="R5" s="344">
        <v>0</v>
      </c>
      <c r="S5" s="344">
        <v>0</v>
      </c>
      <c r="T5" s="344">
        <v>0</v>
      </c>
      <c r="U5" s="344">
        <v>0</v>
      </c>
      <c r="V5" s="344" t="s">
        <v>804</v>
      </c>
      <c r="W5" s="344" t="s">
        <v>804</v>
      </c>
      <c r="X5" s="447" t="s">
        <v>804</v>
      </c>
    </row>
    <row r="6" spans="1:26" ht="14.45" x14ac:dyDescent="0.3">
      <c r="A6" t="str">
        <f>B3&amp;"-"&amp;C6</f>
        <v>PP1-Girdle</v>
      </c>
      <c r="B6" s="244"/>
      <c r="C6" s="260" t="s">
        <v>204</v>
      </c>
      <c r="D6" s="344">
        <v>0</v>
      </c>
      <c r="E6" s="344">
        <v>0</v>
      </c>
      <c r="F6" s="344">
        <v>0</v>
      </c>
      <c r="G6" s="344">
        <v>0</v>
      </c>
      <c r="H6" s="344">
        <v>0</v>
      </c>
      <c r="I6" s="344">
        <v>0</v>
      </c>
      <c r="J6" s="344" t="s">
        <v>804</v>
      </c>
      <c r="K6" s="344" t="s">
        <v>804</v>
      </c>
      <c r="L6" s="447" t="s">
        <v>804</v>
      </c>
      <c r="N6" s="244"/>
      <c r="O6" s="260" t="s">
        <v>204</v>
      </c>
      <c r="P6" s="344">
        <v>0</v>
      </c>
      <c r="Q6" s="344">
        <v>0</v>
      </c>
      <c r="R6" s="344">
        <v>0</v>
      </c>
      <c r="S6" s="344">
        <v>0</v>
      </c>
      <c r="T6" s="344">
        <v>0</v>
      </c>
      <c r="U6" s="344">
        <v>0</v>
      </c>
      <c r="V6" s="344" t="s">
        <v>804</v>
      </c>
      <c r="W6" s="344" t="s">
        <v>804</v>
      </c>
      <c r="X6" s="447" t="s">
        <v>804</v>
      </c>
    </row>
    <row r="7" spans="1:26" ht="14.45" x14ac:dyDescent="0.3">
      <c r="A7" t="str">
        <f>B3&amp;"-"&amp;C7</f>
        <v>PP1-Pavilion</v>
      </c>
      <c r="B7" s="249"/>
      <c r="C7" s="263" t="s">
        <v>220</v>
      </c>
      <c r="D7" s="345">
        <v>0</v>
      </c>
      <c r="E7" s="345">
        <v>0</v>
      </c>
      <c r="F7" s="345">
        <v>0</v>
      </c>
      <c r="G7" s="345">
        <v>0</v>
      </c>
      <c r="H7" s="345">
        <v>0</v>
      </c>
      <c r="I7" s="345">
        <v>0</v>
      </c>
      <c r="J7" s="345" t="s">
        <v>804</v>
      </c>
      <c r="K7" s="345" t="s">
        <v>804</v>
      </c>
      <c r="L7" s="448" t="s">
        <v>804</v>
      </c>
      <c r="N7" s="249"/>
      <c r="O7" s="263" t="s">
        <v>220</v>
      </c>
      <c r="P7" s="345">
        <v>0</v>
      </c>
      <c r="Q7" s="345">
        <v>0</v>
      </c>
      <c r="R7" s="345">
        <v>0</v>
      </c>
      <c r="S7" s="345">
        <v>0</v>
      </c>
      <c r="T7" s="345">
        <v>0</v>
      </c>
      <c r="U7" s="345">
        <v>0</v>
      </c>
      <c r="V7" s="345" t="s">
        <v>804</v>
      </c>
      <c r="W7" s="345" t="s">
        <v>804</v>
      </c>
      <c r="X7" s="448" t="s">
        <v>804</v>
      </c>
    </row>
    <row r="8" spans="1:26" ht="14.45" x14ac:dyDescent="0.3">
      <c r="A8" t="str">
        <f>B8</f>
        <v>PP2</v>
      </c>
      <c r="B8" s="239" t="s">
        <v>198</v>
      </c>
      <c r="C8" s="301"/>
      <c r="D8" s="341" t="s">
        <v>809</v>
      </c>
      <c r="E8" s="341"/>
      <c r="F8" s="341" t="s">
        <v>187</v>
      </c>
      <c r="G8" s="341" t="s">
        <v>251</v>
      </c>
      <c r="H8" s="342"/>
      <c r="I8" s="342"/>
      <c r="J8" s="342"/>
      <c r="K8" s="342"/>
      <c r="L8" s="343"/>
      <c r="N8" s="239" t="s">
        <v>198</v>
      </c>
      <c r="O8" s="301"/>
      <c r="P8" s="341" t="s">
        <v>809</v>
      </c>
      <c r="Q8" s="341"/>
      <c r="R8" s="341" t="s">
        <v>187</v>
      </c>
      <c r="S8" s="341" t="s">
        <v>243</v>
      </c>
      <c r="T8" s="342"/>
      <c r="U8" s="342"/>
      <c r="V8" s="342"/>
      <c r="W8" s="342"/>
      <c r="X8" s="343"/>
    </row>
    <row r="9" spans="1:26" ht="14.45" x14ac:dyDescent="0.3">
      <c r="A9" t="str">
        <f>B8&amp;"-"&amp;C9</f>
        <v>PP2-Table</v>
      </c>
      <c r="B9" s="244"/>
      <c r="C9" s="256" t="s">
        <v>185</v>
      </c>
      <c r="D9" s="449">
        <v>0</v>
      </c>
      <c r="E9" s="450">
        <v>0</v>
      </c>
      <c r="F9" s="450">
        <v>0</v>
      </c>
      <c r="G9" s="450">
        <v>0</v>
      </c>
      <c r="H9" s="450">
        <v>0</v>
      </c>
      <c r="I9" s="450">
        <v>0</v>
      </c>
      <c r="J9" s="450" t="s">
        <v>804</v>
      </c>
      <c r="K9" s="450" t="s">
        <v>804</v>
      </c>
      <c r="L9" s="451" t="s">
        <v>804</v>
      </c>
      <c r="N9" s="244"/>
      <c r="O9" s="256" t="s">
        <v>185</v>
      </c>
      <c r="P9" s="449">
        <v>-5.0000000000000001E-3</v>
      </c>
      <c r="Q9" s="450">
        <v>-5.0000000000000001E-3</v>
      </c>
      <c r="R9" s="450">
        <v>0</v>
      </c>
      <c r="S9" s="450">
        <v>0</v>
      </c>
      <c r="T9" s="450">
        <v>0</v>
      </c>
      <c r="U9" s="450">
        <v>0</v>
      </c>
      <c r="V9" s="450" t="s">
        <v>804</v>
      </c>
      <c r="W9" s="450" t="s">
        <v>804</v>
      </c>
      <c r="X9" s="451" t="s">
        <v>804</v>
      </c>
    </row>
    <row r="10" spans="1:26" ht="14.45" x14ac:dyDescent="0.3">
      <c r="A10" t="str">
        <f>B8&amp;"-"&amp;C10</f>
        <v>PP2-Crown</v>
      </c>
      <c r="B10" s="244"/>
      <c r="C10" s="260" t="s">
        <v>199</v>
      </c>
      <c r="D10" s="344">
        <v>0</v>
      </c>
      <c r="E10" s="344">
        <v>0</v>
      </c>
      <c r="F10" s="344">
        <v>0</v>
      </c>
      <c r="G10" s="344">
        <v>0</v>
      </c>
      <c r="H10" s="344">
        <v>0</v>
      </c>
      <c r="I10" s="344">
        <v>0</v>
      </c>
      <c r="J10" s="344" t="s">
        <v>804</v>
      </c>
      <c r="K10" s="344" t="s">
        <v>804</v>
      </c>
      <c r="L10" s="447" t="s">
        <v>804</v>
      </c>
      <c r="N10" s="244"/>
      <c r="O10" s="260" t="s">
        <v>199</v>
      </c>
      <c r="P10" s="344">
        <v>0</v>
      </c>
      <c r="Q10" s="344">
        <v>0</v>
      </c>
      <c r="R10" s="344">
        <v>0</v>
      </c>
      <c r="S10" s="344">
        <v>0</v>
      </c>
      <c r="T10" s="344">
        <v>0</v>
      </c>
      <c r="U10" s="344">
        <v>0</v>
      </c>
      <c r="V10" s="344" t="s">
        <v>804</v>
      </c>
      <c r="W10" s="344" t="s">
        <v>804</v>
      </c>
      <c r="X10" s="447" t="s">
        <v>804</v>
      </c>
    </row>
    <row r="11" spans="1:26" ht="14.45" x14ac:dyDescent="0.3">
      <c r="A11" t="str">
        <f>B8&amp;"-"&amp;C11</f>
        <v>PP2-Girdle</v>
      </c>
      <c r="B11" s="244"/>
      <c r="C11" s="260" t="s">
        <v>204</v>
      </c>
      <c r="D11" s="344">
        <v>0</v>
      </c>
      <c r="E11" s="344">
        <v>0</v>
      </c>
      <c r="F11" s="344">
        <v>0</v>
      </c>
      <c r="G11" s="344">
        <v>0</v>
      </c>
      <c r="H11" s="344">
        <v>0</v>
      </c>
      <c r="I11" s="344">
        <v>0</v>
      </c>
      <c r="J11" s="344" t="s">
        <v>804</v>
      </c>
      <c r="K11" s="344" t="s">
        <v>804</v>
      </c>
      <c r="L11" s="447" t="s">
        <v>804</v>
      </c>
      <c r="N11" s="244"/>
      <c r="O11" s="260" t="s">
        <v>204</v>
      </c>
      <c r="P11" s="344">
        <v>0</v>
      </c>
      <c r="Q11" s="344">
        <v>0</v>
      </c>
      <c r="R11" s="344">
        <v>0</v>
      </c>
      <c r="S11" s="344">
        <v>0</v>
      </c>
      <c r="T11" s="344">
        <v>0</v>
      </c>
      <c r="U11" s="344">
        <v>0</v>
      </c>
      <c r="V11" s="344" t="s">
        <v>804</v>
      </c>
      <c r="W11" s="344" t="s">
        <v>804</v>
      </c>
      <c r="X11" s="447" t="s">
        <v>804</v>
      </c>
    </row>
    <row r="12" spans="1:26" ht="14.45" x14ac:dyDescent="0.3">
      <c r="A12" t="str">
        <f>B8&amp;"-"&amp;C12</f>
        <v>PP2-Pavilion</v>
      </c>
      <c r="B12" s="249"/>
      <c r="C12" s="263" t="s">
        <v>220</v>
      </c>
      <c r="D12" s="345">
        <v>0</v>
      </c>
      <c r="E12" s="345">
        <v>0</v>
      </c>
      <c r="F12" s="345">
        <v>0</v>
      </c>
      <c r="G12" s="345">
        <v>0</v>
      </c>
      <c r="H12" s="345">
        <v>0</v>
      </c>
      <c r="I12" s="345">
        <v>0</v>
      </c>
      <c r="J12" s="345" t="s">
        <v>804</v>
      </c>
      <c r="K12" s="345" t="s">
        <v>804</v>
      </c>
      <c r="L12" s="448" t="s">
        <v>804</v>
      </c>
      <c r="N12" s="249"/>
      <c r="O12" s="263" t="s">
        <v>220</v>
      </c>
      <c r="P12" s="345">
        <v>0</v>
      </c>
      <c r="Q12" s="345">
        <v>0</v>
      </c>
      <c r="R12" s="345">
        <v>0</v>
      </c>
      <c r="S12" s="345">
        <v>0</v>
      </c>
      <c r="T12" s="345">
        <v>0</v>
      </c>
      <c r="U12" s="345">
        <v>0</v>
      </c>
      <c r="V12" s="345" t="s">
        <v>804</v>
      </c>
      <c r="W12" s="345" t="s">
        <v>804</v>
      </c>
      <c r="X12" s="448" t="s">
        <v>804</v>
      </c>
    </row>
    <row r="13" spans="1:26" ht="14.45" x14ac:dyDescent="0.3">
      <c r="A13" t="str">
        <f>B13</f>
        <v>F1</v>
      </c>
      <c r="B13" s="239" t="s">
        <v>212</v>
      </c>
      <c r="C13" s="301"/>
      <c r="D13" s="341" t="s">
        <v>809</v>
      </c>
      <c r="E13" s="341"/>
      <c r="F13" s="341" t="s">
        <v>234</v>
      </c>
      <c r="G13" s="341" t="s">
        <v>251</v>
      </c>
      <c r="H13" s="342"/>
      <c r="I13" s="342"/>
      <c r="J13" s="342"/>
      <c r="K13" s="342"/>
      <c r="L13" s="343"/>
      <c r="N13" s="239" t="s">
        <v>212</v>
      </c>
      <c r="O13" s="301"/>
      <c r="P13" s="341" t="s">
        <v>809</v>
      </c>
      <c r="Q13" s="341"/>
      <c r="R13" s="341" t="s">
        <v>234</v>
      </c>
      <c r="S13" s="341" t="s">
        <v>251</v>
      </c>
      <c r="T13" s="342"/>
      <c r="U13" s="342"/>
      <c r="V13" s="342"/>
      <c r="W13" s="342"/>
      <c r="X13" s="343"/>
    </row>
    <row r="14" spans="1:26" ht="14.45" x14ac:dyDescent="0.3">
      <c r="A14" t="str">
        <f>B13&amp;"-"&amp;C14</f>
        <v>F1-Table</v>
      </c>
      <c r="B14" s="244"/>
      <c r="C14" s="256" t="s">
        <v>185</v>
      </c>
      <c r="D14" s="449">
        <v>0</v>
      </c>
      <c r="E14" s="450">
        <v>0</v>
      </c>
      <c r="F14" s="450">
        <v>0</v>
      </c>
      <c r="G14" s="450">
        <v>0</v>
      </c>
      <c r="H14" s="450">
        <v>0</v>
      </c>
      <c r="I14" s="450">
        <v>0</v>
      </c>
      <c r="J14" s="450" t="s">
        <v>804</v>
      </c>
      <c r="K14" s="450" t="s">
        <v>804</v>
      </c>
      <c r="L14" s="451" t="s">
        <v>804</v>
      </c>
      <c r="N14" s="244"/>
      <c r="O14" s="256" t="s">
        <v>185</v>
      </c>
      <c r="P14" s="449">
        <v>0</v>
      </c>
      <c r="Q14" s="450">
        <v>0</v>
      </c>
      <c r="R14" s="450">
        <v>0</v>
      </c>
      <c r="S14" s="450">
        <v>0</v>
      </c>
      <c r="T14" s="450">
        <v>0</v>
      </c>
      <c r="U14" s="450">
        <v>0</v>
      </c>
      <c r="V14" s="450" t="s">
        <v>804</v>
      </c>
      <c r="W14" s="450" t="s">
        <v>804</v>
      </c>
      <c r="X14" s="451" t="s">
        <v>804</v>
      </c>
    </row>
    <row r="15" spans="1:26" ht="14.45" x14ac:dyDescent="0.3">
      <c r="A15" t="str">
        <f>B13&amp;"-"&amp;C15</f>
        <v>F1-Crown</v>
      </c>
      <c r="B15" s="244"/>
      <c r="C15" s="260" t="s">
        <v>199</v>
      </c>
      <c r="D15" s="344">
        <v>0</v>
      </c>
      <c r="E15" s="450">
        <v>0</v>
      </c>
      <c r="F15" s="344">
        <v>0</v>
      </c>
      <c r="G15" s="344">
        <v>0</v>
      </c>
      <c r="H15" s="344">
        <v>0</v>
      </c>
      <c r="I15" s="344">
        <v>0</v>
      </c>
      <c r="J15" s="344" t="s">
        <v>804</v>
      </c>
      <c r="K15" s="344" t="s">
        <v>804</v>
      </c>
      <c r="L15" s="447" t="s">
        <v>804</v>
      </c>
      <c r="N15" s="244"/>
      <c r="O15" s="260" t="s">
        <v>199</v>
      </c>
      <c r="P15" s="344">
        <v>0</v>
      </c>
      <c r="Q15" s="450">
        <v>0</v>
      </c>
      <c r="R15" s="344">
        <v>0</v>
      </c>
      <c r="S15" s="344">
        <v>0</v>
      </c>
      <c r="T15" s="344">
        <v>0</v>
      </c>
      <c r="U15" s="344">
        <v>0</v>
      </c>
      <c r="V15" s="344" t="s">
        <v>804</v>
      </c>
      <c r="W15" s="344" t="s">
        <v>804</v>
      </c>
      <c r="X15" s="447" t="s">
        <v>804</v>
      </c>
    </row>
    <row r="16" spans="1:26" ht="14.45" x14ac:dyDescent="0.3">
      <c r="A16" t="str">
        <f>B13&amp;"-"&amp;C16</f>
        <v>F1-Girdle</v>
      </c>
      <c r="B16" s="244"/>
      <c r="C16" s="260" t="s">
        <v>204</v>
      </c>
      <c r="D16" s="344">
        <v>0</v>
      </c>
      <c r="E16" s="344">
        <v>0</v>
      </c>
      <c r="F16" s="344">
        <v>0</v>
      </c>
      <c r="G16" s="344">
        <v>0</v>
      </c>
      <c r="H16" s="344">
        <v>0</v>
      </c>
      <c r="I16" s="344">
        <v>0</v>
      </c>
      <c r="J16" s="344" t="s">
        <v>804</v>
      </c>
      <c r="K16" s="344" t="s">
        <v>804</v>
      </c>
      <c r="L16" s="447" t="s">
        <v>804</v>
      </c>
      <c r="N16" s="244"/>
      <c r="O16" s="260" t="s">
        <v>204</v>
      </c>
      <c r="P16" s="344">
        <v>0</v>
      </c>
      <c r="Q16" s="344">
        <v>0</v>
      </c>
      <c r="R16" s="344">
        <v>0</v>
      </c>
      <c r="S16" s="344">
        <v>0</v>
      </c>
      <c r="T16" s="344">
        <v>0</v>
      </c>
      <c r="U16" s="344">
        <v>0</v>
      </c>
      <c r="V16" s="344" t="s">
        <v>804</v>
      </c>
      <c r="W16" s="344" t="s">
        <v>804</v>
      </c>
      <c r="X16" s="447" t="s">
        <v>804</v>
      </c>
    </row>
    <row r="17" spans="1:24" ht="14.45" x14ac:dyDescent="0.3">
      <c r="A17" t="str">
        <f>B13&amp;"-"&amp;C17</f>
        <v>F1-Pavilion</v>
      </c>
      <c r="B17" s="249"/>
      <c r="C17" s="263" t="s">
        <v>220</v>
      </c>
      <c r="D17" s="345">
        <v>0</v>
      </c>
      <c r="E17" s="450">
        <v>0</v>
      </c>
      <c r="F17" s="345">
        <v>0</v>
      </c>
      <c r="G17" s="345">
        <v>0</v>
      </c>
      <c r="H17" s="345">
        <v>0</v>
      </c>
      <c r="I17" s="345">
        <v>0</v>
      </c>
      <c r="J17" s="345" t="s">
        <v>804</v>
      </c>
      <c r="K17" s="345" t="s">
        <v>804</v>
      </c>
      <c r="L17" s="448" t="s">
        <v>804</v>
      </c>
      <c r="N17" s="249"/>
      <c r="O17" s="263" t="s">
        <v>220</v>
      </c>
      <c r="P17" s="345">
        <v>0</v>
      </c>
      <c r="Q17" s="450">
        <v>0</v>
      </c>
      <c r="R17" s="345">
        <v>0</v>
      </c>
      <c r="S17" s="345">
        <v>0</v>
      </c>
      <c r="T17" s="345">
        <v>0</v>
      </c>
      <c r="U17" s="345">
        <v>0</v>
      </c>
      <c r="V17" s="345" t="s">
        <v>804</v>
      </c>
      <c r="W17" s="345" t="s">
        <v>804</v>
      </c>
      <c r="X17" s="448" t="s">
        <v>804</v>
      </c>
    </row>
    <row r="18" spans="1:24" ht="14.45" x14ac:dyDescent="0.3">
      <c r="A18" t="str">
        <f>B18</f>
        <v>F2</v>
      </c>
      <c r="B18" s="239" t="s">
        <v>226</v>
      </c>
      <c r="C18" s="301"/>
      <c r="D18" s="452" t="s">
        <v>809</v>
      </c>
      <c r="E18" s="341"/>
      <c r="F18" s="341" t="s">
        <v>251</v>
      </c>
      <c r="G18" s="341" t="s">
        <v>266</v>
      </c>
      <c r="H18" s="342"/>
      <c r="I18" s="342"/>
      <c r="J18" s="342"/>
      <c r="K18" s="342"/>
      <c r="L18" s="343"/>
      <c r="N18" s="239" t="s">
        <v>226</v>
      </c>
      <c r="O18" s="301"/>
      <c r="P18" s="452" t="s">
        <v>809</v>
      </c>
      <c r="Q18" s="341"/>
      <c r="R18" s="341" t="s">
        <v>251</v>
      </c>
      <c r="S18" s="341" t="s">
        <v>266</v>
      </c>
      <c r="T18" s="342"/>
      <c r="U18" s="342"/>
      <c r="V18" s="342"/>
      <c r="W18" s="342"/>
      <c r="X18" s="343"/>
    </row>
    <row r="19" spans="1:24" ht="14.45" x14ac:dyDescent="0.3">
      <c r="A19" t="str">
        <f>B18&amp;"-"&amp;C19</f>
        <v>F2-Table</v>
      </c>
      <c r="B19" s="244"/>
      <c r="C19" s="256" t="s">
        <v>185</v>
      </c>
      <c r="D19" s="449" t="s">
        <v>804</v>
      </c>
      <c r="E19" s="449" t="s">
        <v>804</v>
      </c>
      <c r="F19" s="449" t="s">
        <v>804</v>
      </c>
      <c r="G19" s="449">
        <v>0</v>
      </c>
      <c r="H19" s="449">
        <v>0</v>
      </c>
      <c r="I19" s="449">
        <v>0</v>
      </c>
      <c r="J19" s="449">
        <v>0</v>
      </c>
      <c r="K19" s="449">
        <v>0</v>
      </c>
      <c r="L19" s="447">
        <v>0</v>
      </c>
      <c r="N19" s="244"/>
      <c r="O19" s="256" t="s">
        <v>185</v>
      </c>
      <c r="P19" s="449" t="s">
        <v>804</v>
      </c>
      <c r="Q19" s="449" t="s">
        <v>804</v>
      </c>
      <c r="R19" s="449" t="s">
        <v>804</v>
      </c>
      <c r="S19" s="449">
        <v>0</v>
      </c>
      <c r="T19" s="449">
        <v>0</v>
      </c>
      <c r="U19" s="449">
        <v>0</v>
      </c>
      <c r="V19" s="449">
        <v>0</v>
      </c>
      <c r="W19" s="449">
        <v>0</v>
      </c>
      <c r="X19" s="447">
        <v>0</v>
      </c>
    </row>
    <row r="20" spans="1:24" ht="14.45" x14ac:dyDescent="0.3">
      <c r="A20" t="str">
        <f>B18&amp;"-"&amp;C20</f>
        <v>F2-Crown</v>
      </c>
      <c r="B20" s="244"/>
      <c r="C20" s="260" t="s">
        <v>199</v>
      </c>
      <c r="D20" s="449" t="s">
        <v>804</v>
      </c>
      <c r="E20" s="449" t="s">
        <v>804</v>
      </c>
      <c r="F20" s="449" t="s">
        <v>804</v>
      </c>
      <c r="G20" s="449">
        <v>0</v>
      </c>
      <c r="H20" s="449">
        <v>0</v>
      </c>
      <c r="I20" s="449">
        <v>0</v>
      </c>
      <c r="J20" s="449">
        <v>0</v>
      </c>
      <c r="K20" s="449">
        <v>0</v>
      </c>
      <c r="L20" s="447">
        <v>0</v>
      </c>
      <c r="N20" s="244"/>
      <c r="O20" s="260" t="s">
        <v>199</v>
      </c>
      <c r="P20" s="449" t="s">
        <v>804</v>
      </c>
      <c r="Q20" s="449" t="s">
        <v>804</v>
      </c>
      <c r="R20" s="449" t="s">
        <v>804</v>
      </c>
      <c r="S20" s="449">
        <v>0</v>
      </c>
      <c r="T20" s="449">
        <v>0</v>
      </c>
      <c r="U20" s="449">
        <v>0</v>
      </c>
      <c r="V20" s="449">
        <v>0</v>
      </c>
      <c r="W20" s="449">
        <v>0</v>
      </c>
      <c r="X20" s="447">
        <v>0</v>
      </c>
    </row>
    <row r="21" spans="1:24" ht="14.45" x14ac:dyDescent="0.3">
      <c r="A21" t="str">
        <f>B18&amp;"-"&amp;C21</f>
        <v>F2-Girdle</v>
      </c>
      <c r="B21" s="244"/>
      <c r="C21" s="260" t="s">
        <v>204</v>
      </c>
      <c r="D21" s="449" t="s">
        <v>804</v>
      </c>
      <c r="E21" s="449" t="s">
        <v>804</v>
      </c>
      <c r="F21" s="449" t="s">
        <v>804</v>
      </c>
      <c r="G21" s="449">
        <v>0</v>
      </c>
      <c r="H21" s="449">
        <v>0</v>
      </c>
      <c r="I21" s="449">
        <v>0</v>
      </c>
      <c r="J21" s="449">
        <v>0</v>
      </c>
      <c r="K21" s="449">
        <v>0</v>
      </c>
      <c r="L21" s="447">
        <v>0</v>
      </c>
      <c r="N21" s="244"/>
      <c r="O21" s="260" t="s">
        <v>204</v>
      </c>
      <c r="P21" s="449" t="s">
        <v>804</v>
      </c>
      <c r="Q21" s="449" t="s">
        <v>804</v>
      </c>
      <c r="R21" s="449" t="s">
        <v>804</v>
      </c>
      <c r="S21" s="449">
        <v>0</v>
      </c>
      <c r="T21" s="449">
        <v>0</v>
      </c>
      <c r="U21" s="449">
        <v>0</v>
      </c>
      <c r="V21" s="449">
        <v>0</v>
      </c>
      <c r="W21" s="449">
        <v>0</v>
      </c>
      <c r="X21" s="447">
        <v>0</v>
      </c>
    </row>
    <row r="22" spans="1:24" ht="14.45" x14ac:dyDescent="0.3">
      <c r="A22" t="str">
        <f>B18&amp;"-"&amp;C22</f>
        <v>F2-Pavilion</v>
      </c>
      <c r="B22" s="249"/>
      <c r="C22" s="263" t="s">
        <v>220</v>
      </c>
      <c r="D22" s="449" t="s">
        <v>804</v>
      </c>
      <c r="E22" s="449" t="s">
        <v>804</v>
      </c>
      <c r="F22" s="449" t="s">
        <v>804</v>
      </c>
      <c r="G22" s="449">
        <v>0</v>
      </c>
      <c r="H22" s="449">
        <v>0</v>
      </c>
      <c r="I22" s="449">
        <v>0</v>
      </c>
      <c r="J22" s="449">
        <v>0</v>
      </c>
      <c r="K22" s="449">
        <v>0</v>
      </c>
      <c r="L22" s="447">
        <v>0</v>
      </c>
      <c r="N22" s="249"/>
      <c r="O22" s="263" t="s">
        <v>220</v>
      </c>
      <c r="P22" s="449" t="s">
        <v>804</v>
      </c>
      <c r="Q22" s="449" t="s">
        <v>804</v>
      </c>
      <c r="R22" s="449" t="s">
        <v>804</v>
      </c>
      <c r="S22" s="449">
        <v>0</v>
      </c>
      <c r="T22" s="449">
        <v>0</v>
      </c>
      <c r="U22" s="449">
        <v>0</v>
      </c>
      <c r="V22" s="449">
        <v>0</v>
      </c>
      <c r="W22" s="449">
        <v>0</v>
      </c>
      <c r="X22" s="447">
        <v>0</v>
      </c>
    </row>
    <row r="23" spans="1:24" ht="14.45" x14ac:dyDescent="0.3">
      <c r="A23" t="str">
        <f>B23</f>
        <v>F3</v>
      </c>
      <c r="B23" s="239" t="s">
        <v>232</v>
      </c>
      <c r="C23" s="301"/>
      <c r="D23" s="341" t="s">
        <v>809</v>
      </c>
      <c r="E23" s="341"/>
      <c r="F23" s="341" t="s">
        <v>259</v>
      </c>
      <c r="G23" s="341" t="s">
        <v>280</v>
      </c>
      <c r="H23" s="342"/>
      <c r="I23" s="342"/>
      <c r="J23" s="342"/>
      <c r="K23" s="342"/>
      <c r="L23" s="343"/>
      <c r="N23" s="239" t="s">
        <v>232</v>
      </c>
      <c r="O23" s="301"/>
      <c r="P23" s="341" t="s">
        <v>809</v>
      </c>
      <c r="Q23" s="341"/>
      <c r="R23" s="341" t="s">
        <v>259</v>
      </c>
      <c r="S23" s="341" t="s">
        <v>280</v>
      </c>
      <c r="T23" s="342"/>
      <c r="U23" s="342"/>
      <c r="V23" s="342"/>
      <c r="W23" s="342"/>
      <c r="X23" s="343"/>
    </row>
    <row r="24" spans="1:24" ht="14.45" x14ac:dyDescent="0.3">
      <c r="A24" t="str">
        <f>B23&amp;"-"&amp;C24</f>
        <v>F3-Table</v>
      </c>
      <c r="B24" s="244"/>
      <c r="C24" s="256" t="s">
        <v>185</v>
      </c>
      <c r="D24" s="449" t="s">
        <v>804</v>
      </c>
      <c r="E24" s="450" t="s">
        <v>804</v>
      </c>
      <c r="F24" s="450" t="s">
        <v>804</v>
      </c>
      <c r="G24" s="449" t="s">
        <v>804</v>
      </c>
      <c r="H24" s="449" t="s">
        <v>804</v>
      </c>
      <c r="I24" s="449" t="s">
        <v>804</v>
      </c>
      <c r="J24" s="449">
        <v>0</v>
      </c>
      <c r="K24" s="449">
        <v>0</v>
      </c>
      <c r="L24" s="447">
        <v>0</v>
      </c>
      <c r="N24" s="244"/>
      <c r="O24" s="256" t="s">
        <v>185</v>
      </c>
      <c r="P24" s="449" t="s">
        <v>804</v>
      </c>
      <c r="Q24" s="450" t="s">
        <v>804</v>
      </c>
      <c r="R24" s="450" t="s">
        <v>804</v>
      </c>
      <c r="S24" s="449" t="s">
        <v>804</v>
      </c>
      <c r="T24" s="449" t="s">
        <v>804</v>
      </c>
      <c r="U24" s="449" t="s">
        <v>804</v>
      </c>
      <c r="V24" s="449">
        <v>0</v>
      </c>
      <c r="W24" s="449">
        <v>0</v>
      </c>
      <c r="X24" s="447">
        <v>0</v>
      </c>
    </row>
    <row r="25" spans="1:24" ht="14.45" x14ac:dyDescent="0.3">
      <c r="A25" t="str">
        <f>B23&amp;"-"&amp;C25</f>
        <v>F3-Crown</v>
      </c>
      <c r="B25" s="244"/>
      <c r="C25" s="260" t="s">
        <v>199</v>
      </c>
      <c r="D25" s="344" t="s">
        <v>804</v>
      </c>
      <c r="E25" s="344" t="s">
        <v>804</v>
      </c>
      <c r="F25" s="344" t="s">
        <v>804</v>
      </c>
      <c r="G25" s="449" t="s">
        <v>804</v>
      </c>
      <c r="H25" s="449" t="s">
        <v>804</v>
      </c>
      <c r="I25" s="449" t="s">
        <v>804</v>
      </c>
      <c r="J25" s="449">
        <v>0</v>
      </c>
      <c r="K25" s="449">
        <v>0</v>
      </c>
      <c r="L25" s="447">
        <v>0</v>
      </c>
      <c r="N25" s="244"/>
      <c r="O25" s="260" t="s">
        <v>199</v>
      </c>
      <c r="P25" s="344" t="s">
        <v>804</v>
      </c>
      <c r="Q25" s="344" t="s">
        <v>804</v>
      </c>
      <c r="R25" s="344" t="s">
        <v>804</v>
      </c>
      <c r="S25" s="449" t="s">
        <v>804</v>
      </c>
      <c r="T25" s="449" t="s">
        <v>804</v>
      </c>
      <c r="U25" s="449" t="s">
        <v>804</v>
      </c>
      <c r="V25" s="449">
        <v>0</v>
      </c>
      <c r="W25" s="449">
        <v>0</v>
      </c>
      <c r="X25" s="447">
        <v>0</v>
      </c>
    </row>
    <row r="26" spans="1:24" ht="14.45" x14ac:dyDescent="0.3">
      <c r="A26" t="str">
        <f>B23&amp;"-"&amp;C26</f>
        <v>F3-Girdle</v>
      </c>
      <c r="B26" s="244"/>
      <c r="C26" s="260" t="s">
        <v>204</v>
      </c>
      <c r="D26" s="344" t="s">
        <v>804</v>
      </c>
      <c r="E26" s="344" t="s">
        <v>804</v>
      </c>
      <c r="F26" s="344" t="s">
        <v>804</v>
      </c>
      <c r="G26" s="449" t="s">
        <v>804</v>
      </c>
      <c r="H26" s="449" t="s">
        <v>804</v>
      </c>
      <c r="I26" s="449" t="s">
        <v>804</v>
      </c>
      <c r="J26" s="449">
        <v>0</v>
      </c>
      <c r="K26" s="449">
        <v>0</v>
      </c>
      <c r="L26" s="447">
        <v>0</v>
      </c>
      <c r="N26" s="244"/>
      <c r="O26" s="260" t="s">
        <v>204</v>
      </c>
      <c r="P26" s="344" t="s">
        <v>804</v>
      </c>
      <c r="Q26" s="344" t="s">
        <v>804</v>
      </c>
      <c r="R26" s="344" t="s">
        <v>804</v>
      </c>
      <c r="S26" s="449" t="s">
        <v>804</v>
      </c>
      <c r="T26" s="449" t="s">
        <v>804</v>
      </c>
      <c r="U26" s="449" t="s">
        <v>804</v>
      </c>
      <c r="V26" s="449">
        <v>0</v>
      </c>
      <c r="W26" s="449">
        <v>0</v>
      </c>
      <c r="X26" s="447">
        <v>0</v>
      </c>
    </row>
    <row r="27" spans="1:24" x14ac:dyDescent="0.25">
      <c r="A27" t="str">
        <f>B23&amp;"-"&amp;C27</f>
        <v>F3-Pavilion</v>
      </c>
      <c r="B27" s="249"/>
      <c r="C27" s="263" t="s">
        <v>220</v>
      </c>
      <c r="D27" s="345" t="s">
        <v>804</v>
      </c>
      <c r="E27" s="345" t="s">
        <v>804</v>
      </c>
      <c r="F27" s="345" t="s">
        <v>804</v>
      </c>
      <c r="G27" s="449" t="s">
        <v>804</v>
      </c>
      <c r="H27" s="449" t="s">
        <v>804</v>
      </c>
      <c r="I27" s="449" t="s">
        <v>804</v>
      </c>
      <c r="J27" s="449">
        <v>0</v>
      </c>
      <c r="K27" s="449">
        <v>0</v>
      </c>
      <c r="L27" s="447">
        <v>0</v>
      </c>
      <c r="N27" s="249"/>
      <c r="O27" s="263" t="s">
        <v>220</v>
      </c>
      <c r="P27" s="345" t="s">
        <v>804</v>
      </c>
      <c r="Q27" s="345" t="s">
        <v>804</v>
      </c>
      <c r="R27" s="345" t="s">
        <v>804</v>
      </c>
      <c r="S27" s="449" t="s">
        <v>804</v>
      </c>
      <c r="T27" s="449" t="s">
        <v>804</v>
      </c>
      <c r="U27" s="449" t="s">
        <v>804</v>
      </c>
      <c r="V27" s="449">
        <v>0</v>
      </c>
      <c r="W27" s="449">
        <v>0</v>
      </c>
      <c r="X27" s="447">
        <v>0</v>
      </c>
    </row>
    <row r="28" spans="1:24" x14ac:dyDescent="0.25">
      <c r="A28" t="str">
        <f>B28</f>
        <v>F4</v>
      </c>
      <c r="B28" s="239" t="s">
        <v>237</v>
      </c>
      <c r="C28" s="301"/>
      <c r="D28" s="341" t="s">
        <v>809</v>
      </c>
      <c r="E28" s="341"/>
      <c r="F28" s="341" t="s">
        <v>266</v>
      </c>
      <c r="G28" s="341" t="s">
        <v>280</v>
      </c>
      <c r="H28" s="342"/>
      <c r="I28" s="342"/>
      <c r="J28" s="342"/>
      <c r="K28" s="342"/>
      <c r="L28" s="343"/>
      <c r="N28" s="239" t="s">
        <v>237</v>
      </c>
      <c r="O28" s="301"/>
      <c r="P28" s="341" t="s">
        <v>809</v>
      </c>
      <c r="Q28" s="341"/>
      <c r="R28" s="341" t="s">
        <v>266</v>
      </c>
      <c r="S28" s="341" t="s">
        <v>280</v>
      </c>
      <c r="T28" s="342"/>
      <c r="U28" s="342"/>
      <c r="V28" s="342"/>
      <c r="W28" s="342"/>
      <c r="X28" s="343"/>
    </row>
    <row r="29" spans="1:24" x14ac:dyDescent="0.25">
      <c r="A29" t="str">
        <f>B28&amp;"-"&amp;C29</f>
        <v>F4-Table</v>
      </c>
      <c r="B29" s="244"/>
      <c r="C29" s="256" t="s">
        <v>185</v>
      </c>
      <c r="D29" s="449" t="s">
        <v>804</v>
      </c>
      <c r="E29" s="450" t="s">
        <v>804</v>
      </c>
      <c r="F29" s="450" t="s">
        <v>804</v>
      </c>
      <c r="G29" s="450" t="s">
        <v>804</v>
      </c>
      <c r="H29" s="450" t="s">
        <v>804</v>
      </c>
      <c r="I29" s="449" t="s">
        <v>804</v>
      </c>
      <c r="J29" s="450">
        <v>0</v>
      </c>
      <c r="K29" s="450">
        <v>0</v>
      </c>
      <c r="L29" s="451">
        <v>0</v>
      </c>
      <c r="N29" s="244"/>
      <c r="O29" s="256" t="s">
        <v>185</v>
      </c>
      <c r="P29" s="449" t="s">
        <v>804</v>
      </c>
      <c r="Q29" s="450" t="s">
        <v>804</v>
      </c>
      <c r="R29" s="450" t="s">
        <v>804</v>
      </c>
      <c r="S29" s="450" t="s">
        <v>804</v>
      </c>
      <c r="T29" s="450" t="s">
        <v>804</v>
      </c>
      <c r="U29" s="449" t="s">
        <v>804</v>
      </c>
      <c r="V29" s="450">
        <v>0</v>
      </c>
      <c r="W29" s="450">
        <v>0</v>
      </c>
      <c r="X29" s="451">
        <v>0</v>
      </c>
    </row>
    <row r="30" spans="1:24" x14ac:dyDescent="0.25">
      <c r="A30" t="str">
        <f>B28&amp;"-"&amp;C30</f>
        <v>F4-Crown</v>
      </c>
      <c r="B30" s="244"/>
      <c r="C30" s="260" t="s">
        <v>199</v>
      </c>
      <c r="D30" s="344" t="s">
        <v>804</v>
      </c>
      <c r="E30" s="344" t="s">
        <v>804</v>
      </c>
      <c r="F30" s="344" t="s">
        <v>804</v>
      </c>
      <c r="G30" s="344" t="s">
        <v>804</v>
      </c>
      <c r="H30" s="344" t="s">
        <v>804</v>
      </c>
      <c r="I30" s="449" t="s">
        <v>804</v>
      </c>
      <c r="J30" s="344">
        <v>0</v>
      </c>
      <c r="K30" s="344">
        <v>0</v>
      </c>
      <c r="L30" s="447">
        <v>0</v>
      </c>
      <c r="N30" s="244"/>
      <c r="O30" s="260" t="s">
        <v>199</v>
      </c>
      <c r="P30" s="344" t="s">
        <v>804</v>
      </c>
      <c r="Q30" s="344" t="s">
        <v>804</v>
      </c>
      <c r="R30" s="344" t="s">
        <v>804</v>
      </c>
      <c r="S30" s="344" t="s">
        <v>804</v>
      </c>
      <c r="T30" s="344" t="s">
        <v>804</v>
      </c>
      <c r="U30" s="449" t="s">
        <v>804</v>
      </c>
      <c r="V30" s="344">
        <v>0</v>
      </c>
      <c r="W30" s="344">
        <v>0</v>
      </c>
      <c r="X30" s="447">
        <v>0</v>
      </c>
    </row>
    <row r="31" spans="1:24" x14ac:dyDescent="0.25">
      <c r="A31" t="str">
        <f>B28&amp;"-"&amp;C31</f>
        <v>F4-Girdle</v>
      </c>
      <c r="B31" s="244"/>
      <c r="C31" s="260" t="s">
        <v>204</v>
      </c>
      <c r="D31" s="344" t="s">
        <v>804</v>
      </c>
      <c r="E31" s="344" t="s">
        <v>804</v>
      </c>
      <c r="F31" s="344" t="s">
        <v>804</v>
      </c>
      <c r="G31" s="344" t="s">
        <v>804</v>
      </c>
      <c r="H31" s="344" t="s">
        <v>804</v>
      </c>
      <c r="I31" s="449" t="s">
        <v>804</v>
      </c>
      <c r="J31" s="344">
        <v>0</v>
      </c>
      <c r="K31" s="344">
        <v>0</v>
      </c>
      <c r="L31" s="447">
        <v>0</v>
      </c>
      <c r="N31" s="244"/>
      <c r="O31" s="260" t="s">
        <v>204</v>
      </c>
      <c r="P31" s="344" t="s">
        <v>804</v>
      </c>
      <c r="Q31" s="344" t="s">
        <v>804</v>
      </c>
      <c r="R31" s="344" t="s">
        <v>804</v>
      </c>
      <c r="S31" s="344" t="s">
        <v>804</v>
      </c>
      <c r="T31" s="344" t="s">
        <v>804</v>
      </c>
      <c r="U31" s="449" t="s">
        <v>804</v>
      </c>
      <c r="V31" s="344">
        <v>0</v>
      </c>
      <c r="W31" s="344">
        <v>0</v>
      </c>
      <c r="X31" s="447">
        <v>0</v>
      </c>
    </row>
    <row r="32" spans="1:24" x14ac:dyDescent="0.25">
      <c r="A32" t="str">
        <f>B28&amp;"-"&amp;C32</f>
        <v>F4-Pavilion</v>
      </c>
      <c r="B32" s="249"/>
      <c r="C32" s="263" t="s">
        <v>220</v>
      </c>
      <c r="D32" s="345" t="s">
        <v>804</v>
      </c>
      <c r="E32" s="345" t="s">
        <v>804</v>
      </c>
      <c r="F32" s="345" t="s">
        <v>804</v>
      </c>
      <c r="G32" s="345" t="s">
        <v>804</v>
      </c>
      <c r="H32" s="345" t="s">
        <v>804</v>
      </c>
      <c r="I32" s="449" t="s">
        <v>804</v>
      </c>
      <c r="J32" s="345">
        <v>0</v>
      </c>
      <c r="K32" s="345">
        <v>0</v>
      </c>
      <c r="L32" s="448">
        <v>0</v>
      </c>
      <c r="N32" s="249"/>
      <c r="O32" s="263" t="s">
        <v>220</v>
      </c>
      <c r="P32" s="345" t="s">
        <v>804</v>
      </c>
      <c r="Q32" s="345" t="s">
        <v>804</v>
      </c>
      <c r="R32" s="345" t="s">
        <v>804</v>
      </c>
      <c r="S32" s="345" t="s">
        <v>804</v>
      </c>
      <c r="T32" s="345" t="s">
        <v>804</v>
      </c>
      <c r="U32" s="449" t="s">
        <v>804</v>
      </c>
      <c r="V32" s="345">
        <v>0</v>
      </c>
      <c r="W32" s="345">
        <v>0</v>
      </c>
      <c r="X32" s="448">
        <v>0</v>
      </c>
    </row>
    <row r="33" spans="1:24" x14ac:dyDescent="0.25">
      <c r="A33" t="str">
        <f>B33</f>
        <v>TW1</v>
      </c>
      <c r="B33" s="239" t="s">
        <v>242</v>
      </c>
      <c r="C33" s="301"/>
      <c r="D33" s="341" t="s">
        <v>809</v>
      </c>
      <c r="E33" s="341"/>
      <c r="F33" s="341" t="s">
        <v>251</v>
      </c>
      <c r="G33" s="341" t="s">
        <v>266</v>
      </c>
      <c r="H33" s="342"/>
      <c r="I33" s="342"/>
      <c r="J33" s="342"/>
      <c r="K33" s="342"/>
      <c r="L33" s="343"/>
      <c r="N33" s="239" t="s">
        <v>242</v>
      </c>
      <c r="O33" s="301"/>
      <c r="P33" s="341" t="s">
        <v>809</v>
      </c>
      <c r="Q33" s="341"/>
      <c r="R33" s="341" t="s">
        <v>251</v>
      </c>
      <c r="S33" s="341" t="s">
        <v>266</v>
      </c>
      <c r="T33" s="342"/>
      <c r="U33" s="342"/>
      <c r="V33" s="342"/>
      <c r="W33" s="342"/>
      <c r="X33" s="343"/>
    </row>
    <row r="34" spans="1:24" x14ac:dyDescent="0.25">
      <c r="A34" t="str">
        <f>B33&amp;"-"&amp;C34</f>
        <v>TW1-Table</v>
      </c>
      <c r="B34" s="244"/>
      <c r="C34" s="256" t="s">
        <v>185</v>
      </c>
      <c r="D34" s="449" t="s">
        <v>804</v>
      </c>
      <c r="E34" s="450" t="s">
        <v>804</v>
      </c>
      <c r="F34" s="450" t="s">
        <v>804</v>
      </c>
      <c r="G34" s="449">
        <v>-5.0000000000000001E-3</v>
      </c>
      <c r="H34" s="449">
        <v>-5.0000000000000001E-3</v>
      </c>
      <c r="I34" s="450">
        <v>0</v>
      </c>
      <c r="J34" s="449">
        <v>1.4999999999999999E-2</v>
      </c>
      <c r="K34" s="449">
        <v>1.4999999999999999E-2</v>
      </c>
      <c r="L34" s="447">
        <v>5.0000000000000001E-3</v>
      </c>
      <c r="N34" s="244"/>
      <c r="O34" s="256" t="s">
        <v>185</v>
      </c>
      <c r="P34" s="449" t="s">
        <v>804</v>
      </c>
      <c r="Q34" s="450" t="s">
        <v>804</v>
      </c>
      <c r="R34" s="450" t="s">
        <v>804</v>
      </c>
      <c r="S34" s="449">
        <v>0</v>
      </c>
      <c r="T34" s="449">
        <v>0</v>
      </c>
      <c r="U34" s="450">
        <v>0</v>
      </c>
      <c r="V34" s="449">
        <v>1.4999999999999999E-2</v>
      </c>
      <c r="W34" s="449">
        <v>1.4999999999999999E-2</v>
      </c>
      <c r="X34" s="447">
        <v>5.0000000000000001E-3</v>
      </c>
    </row>
    <row r="35" spans="1:24" x14ac:dyDescent="0.25">
      <c r="A35" t="str">
        <f>B33&amp;"-"&amp;C35</f>
        <v>TW1-Crown</v>
      </c>
      <c r="B35" s="244"/>
      <c r="C35" s="260" t="s">
        <v>199</v>
      </c>
      <c r="D35" s="344" t="s">
        <v>804</v>
      </c>
      <c r="E35" s="344" t="s">
        <v>804</v>
      </c>
      <c r="F35" s="344" t="s">
        <v>804</v>
      </c>
      <c r="G35" s="449">
        <v>0</v>
      </c>
      <c r="H35" s="449">
        <v>0</v>
      </c>
      <c r="I35" s="344">
        <v>0</v>
      </c>
      <c r="J35" s="449">
        <v>1.4999999999999999E-2</v>
      </c>
      <c r="K35" s="449">
        <v>1.4999999999999999E-2</v>
      </c>
      <c r="L35" s="447">
        <v>5.0000000000000001E-3</v>
      </c>
      <c r="N35" s="244"/>
      <c r="O35" s="260" t="s">
        <v>199</v>
      </c>
      <c r="P35" s="344" t="s">
        <v>804</v>
      </c>
      <c r="Q35" s="344" t="s">
        <v>804</v>
      </c>
      <c r="R35" s="344" t="s">
        <v>804</v>
      </c>
      <c r="S35" s="449">
        <v>0</v>
      </c>
      <c r="T35" s="449">
        <v>0</v>
      </c>
      <c r="U35" s="344">
        <v>0</v>
      </c>
      <c r="V35" s="449">
        <v>1.4999999999999999E-2</v>
      </c>
      <c r="W35" s="449">
        <v>1.4999999999999999E-2</v>
      </c>
      <c r="X35" s="447">
        <v>5.0000000000000001E-3</v>
      </c>
    </row>
    <row r="36" spans="1:24" x14ac:dyDescent="0.25">
      <c r="A36" t="str">
        <f>B33&amp;"-"&amp;C36</f>
        <v>TW1-Girdle</v>
      </c>
      <c r="B36" s="244"/>
      <c r="C36" s="260" t="s">
        <v>204</v>
      </c>
      <c r="D36" s="344" t="s">
        <v>804</v>
      </c>
      <c r="E36" s="344" t="s">
        <v>804</v>
      </c>
      <c r="F36" s="344" t="s">
        <v>804</v>
      </c>
      <c r="G36" s="449">
        <v>0</v>
      </c>
      <c r="H36" s="449">
        <v>0</v>
      </c>
      <c r="I36" s="344">
        <v>0</v>
      </c>
      <c r="J36" s="449">
        <v>0</v>
      </c>
      <c r="K36" s="449">
        <v>0</v>
      </c>
      <c r="L36" s="447">
        <v>0</v>
      </c>
      <c r="N36" s="244"/>
      <c r="O36" s="260" t="s">
        <v>204</v>
      </c>
      <c r="P36" s="344" t="s">
        <v>804</v>
      </c>
      <c r="Q36" s="344" t="s">
        <v>804</v>
      </c>
      <c r="R36" s="344" t="s">
        <v>804</v>
      </c>
      <c r="S36" s="449">
        <v>0</v>
      </c>
      <c r="T36" s="449">
        <v>0</v>
      </c>
      <c r="U36" s="344">
        <v>0</v>
      </c>
      <c r="V36" s="449">
        <v>0</v>
      </c>
      <c r="W36" s="449">
        <v>0</v>
      </c>
      <c r="X36" s="447">
        <v>0</v>
      </c>
    </row>
    <row r="37" spans="1:24" x14ac:dyDescent="0.25">
      <c r="A37" t="str">
        <f>B33&amp;"-"&amp;C37</f>
        <v>TW1-Pavilion</v>
      </c>
      <c r="B37" s="249"/>
      <c r="C37" s="263" t="s">
        <v>220</v>
      </c>
      <c r="D37" s="345" t="s">
        <v>804</v>
      </c>
      <c r="E37" s="345" t="s">
        <v>804</v>
      </c>
      <c r="F37" s="345" t="s">
        <v>804</v>
      </c>
      <c r="G37" s="449">
        <v>0</v>
      </c>
      <c r="H37" s="449">
        <v>0</v>
      </c>
      <c r="I37" s="345">
        <v>0</v>
      </c>
      <c r="J37" s="449">
        <v>0</v>
      </c>
      <c r="K37" s="449">
        <v>0</v>
      </c>
      <c r="L37" s="447">
        <v>0</v>
      </c>
      <c r="N37" s="249"/>
      <c r="O37" s="263" t="s">
        <v>220</v>
      </c>
      <c r="P37" s="345" t="s">
        <v>804</v>
      </c>
      <c r="Q37" s="345" t="s">
        <v>804</v>
      </c>
      <c r="R37" s="345" t="s">
        <v>804</v>
      </c>
      <c r="S37" s="449">
        <v>0</v>
      </c>
      <c r="T37" s="449">
        <v>0</v>
      </c>
      <c r="U37" s="345">
        <v>0</v>
      </c>
      <c r="V37" s="449">
        <v>0</v>
      </c>
      <c r="W37" s="449">
        <v>0</v>
      </c>
      <c r="X37" s="447">
        <v>0</v>
      </c>
    </row>
    <row r="38" spans="1:24" x14ac:dyDescent="0.25">
      <c r="A38" t="str">
        <f>B38</f>
        <v>TW2</v>
      </c>
      <c r="B38" s="239" t="s">
        <v>245</v>
      </c>
      <c r="C38" s="301"/>
      <c r="D38" s="341" t="s">
        <v>809</v>
      </c>
      <c r="E38" s="341"/>
      <c r="F38" s="341" t="s">
        <v>251</v>
      </c>
      <c r="G38" s="341" t="s">
        <v>280</v>
      </c>
      <c r="H38" s="342"/>
      <c r="I38" s="342"/>
      <c r="J38" s="342"/>
      <c r="K38" s="342"/>
      <c r="L38" s="343"/>
      <c r="N38" s="239" t="s">
        <v>245</v>
      </c>
      <c r="O38" s="301"/>
      <c r="P38" s="341" t="s">
        <v>809</v>
      </c>
      <c r="Q38" s="341"/>
      <c r="R38" s="341" t="s">
        <v>251</v>
      </c>
      <c r="S38" s="341" t="s">
        <v>280</v>
      </c>
      <c r="T38" s="342"/>
      <c r="U38" s="342"/>
      <c r="V38" s="342"/>
      <c r="W38" s="342"/>
      <c r="X38" s="343"/>
    </row>
    <row r="39" spans="1:24" x14ac:dyDescent="0.25">
      <c r="A39" t="str">
        <f>B38&amp;"-"&amp;C39</f>
        <v>TW2-Table</v>
      </c>
      <c r="B39" s="244"/>
      <c r="C39" s="256" t="s">
        <v>185</v>
      </c>
      <c r="D39" s="449" t="s">
        <v>804</v>
      </c>
      <c r="E39" s="450" t="s">
        <v>804</v>
      </c>
      <c r="F39" s="450" t="s">
        <v>804</v>
      </c>
      <c r="G39" s="449">
        <v>-0.01</v>
      </c>
      <c r="H39" s="449">
        <v>-0.01</v>
      </c>
      <c r="I39" s="449">
        <v>-5.0000000000000001E-3</v>
      </c>
      <c r="J39" s="449">
        <v>0.01</v>
      </c>
      <c r="K39" s="449">
        <v>0.01</v>
      </c>
      <c r="L39" s="447">
        <v>0</v>
      </c>
      <c r="N39" s="244"/>
      <c r="O39" s="256" t="s">
        <v>185</v>
      </c>
      <c r="P39" s="449" t="s">
        <v>804</v>
      </c>
      <c r="Q39" s="450" t="s">
        <v>804</v>
      </c>
      <c r="R39" s="450" t="s">
        <v>804</v>
      </c>
      <c r="S39" s="449">
        <v>-5.0000000000000001E-3</v>
      </c>
      <c r="T39" s="449">
        <v>-5.0000000000000001E-3</v>
      </c>
      <c r="U39" s="449">
        <v>-5.0000000000000001E-3</v>
      </c>
      <c r="V39" s="449">
        <v>0.01</v>
      </c>
      <c r="W39" s="449">
        <v>0.01</v>
      </c>
      <c r="X39" s="447">
        <v>0</v>
      </c>
    </row>
    <row r="40" spans="1:24" x14ac:dyDescent="0.25">
      <c r="A40" t="str">
        <f>B38&amp;"-"&amp;C40</f>
        <v>TW2-Crown</v>
      </c>
      <c r="B40" s="244"/>
      <c r="C40" s="260" t="s">
        <v>199</v>
      </c>
      <c r="D40" s="344" t="s">
        <v>804</v>
      </c>
      <c r="E40" s="344" t="s">
        <v>804</v>
      </c>
      <c r="F40" s="344" t="s">
        <v>804</v>
      </c>
      <c r="G40" s="449">
        <v>0</v>
      </c>
      <c r="H40" s="449">
        <v>0</v>
      </c>
      <c r="I40" s="449">
        <v>0</v>
      </c>
      <c r="J40" s="449">
        <v>0.01</v>
      </c>
      <c r="K40" s="449">
        <v>0.01</v>
      </c>
      <c r="L40" s="447">
        <v>0</v>
      </c>
      <c r="N40" s="244"/>
      <c r="O40" s="260" t="s">
        <v>199</v>
      </c>
      <c r="P40" s="344" t="s">
        <v>804</v>
      </c>
      <c r="Q40" s="344" t="s">
        <v>804</v>
      </c>
      <c r="R40" s="344" t="s">
        <v>804</v>
      </c>
      <c r="S40" s="449">
        <v>-5.0000000000000001E-3</v>
      </c>
      <c r="T40" s="449">
        <v>-5.0000000000000001E-3</v>
      </c>
      <c r="U40" s="449">
        <v>0</v>
      </c>
      <c r="V40" s="449">
        <v>0.01</v>
      </c>
      <c r="W40" s="449">
        <v>0.01</v>
      </c>
      <c r="X40" s="447">
        <v>0</v>
      </c>
    </row>
    <row r="41" spans="1:24" x14ac:dyDescent="0.25">
      <c r="A41" t="str">
        <f>B38&amp;"-"&amp;C41</f>
        <v>TW2-Girdle</v>
      </c>
      <c r="B41" s="244"/>
      <c r="C41" s="260" t="s">
        <v>204</v>
      </c>
      <c r="D41" s="344" t="s">
        <v>804</v>
      </c>
      <c r="E41" s="344" t="s">
        <v>804</v>
      </c>
      <c r="F41" s="344" t="s">
        <v>804</v>
      </c>
      <c r="G41" s="449">
        <v>0</v>
      </c>
      <c r="H41" s="449">
        <v>0</v>
      </c>
      <c r="I41" s="449">
        <v>0</v>
      </c>
      <c r="J41" s="449">
        <v>0</v>
      </c>
      <c r="K41" s="449">
        <v>0</v>
      </c>
      <c r="L41" s="447">
        <v>0</v>
      </c>
      <c r="N41" s="244"/>
      <c r="O41" s="260" t="s">
        <v>204</v>
      </c>
      <c r="P41" s="344" t="s">
        <v>804</v>
      </c>
      <c r="Q41" s="344" t="s">
        <v>804</v>
      </c>
      <c r="R41" s="344" t="s">
        <v>804</v>
      </c>
      <c r="S41" s="449">
        <v>0</v>
      </c>
      <c r="T41" s="449">
        <v>0</v>
      </c>
      <c r="U41" s="449">
        <v>0</v>
      </c>
      <c r="V41" s="449">
        <v>0</v>
      </c>
      <c r="W41" s="449">
        <v>0</v>
      </c>
      <c r="X41" s="447">
        <v>0</v>
      </c>
    </row>
    <row r="42" spans="1:24" x14ac:dyDescent="0.25">
      <c r="A42" t="str">
        <f>B38&amp;"-"&amp;C42</f>
        <v>TW2-Pavilion</v>
      </c>
      <c r="B42" s="249"/>
      <c r="C42" s="263" t="s">
        <v>220</v>
      </c>
      <c r="D42" s="345" t="s">
        <v>804</v>
      </c>
      <c r="E42" s="345" t="s">
        <v>804</v>
      </c>
      <c r="F42" s="345" t="s">
        <v>804</v>
      </c>
      <c r="G42" s="449">
        <v>0</v>
      </c>
      <c r="H42" s="449">
        <v>0</v>
      </c>
      <c r="I42" s="449">
        <v>0</v>
      </c>
      <c r="J42" s="449">
        <v>0</v>
      </c>
      <c r="K42" s="449">
        <v>0</v>
      </c>
      <c r="L42" s="447">
        <v>0</v>
      </c>
      <c r="N42" s="249"/>
      <c r="O42" s="263" t="s">
        <v>220</v>
      </c>
      <c r="P42" s="345" t="s">
        <v>804</v>
      </c>
      <c r="Q42" s="345" t="s">
        <v>804</v>
      </c>
      <c r="R42" s="345" t="s">
        <v>804</v>
      </c>
      <c r="S42" s="449">
        <v>0</v>
      </c>
      <c r="T42" s="449">
        <v>0</v>
      </c>
      <c r="U42" s="449">
        <v>0</v>
      </c>
      <c r="V42" s="449">
        <v>0</v>
      </c>
      <c r="W42" s="449">
        <v>0</v>
      </c>
      <c r="X42" s="447">
        <v>0</v>
      </c>
    </row>
    <row r="43" spans="1:24" x14ac:dyDescent="0.25">
      <c r="A43" t="str">
        <f>B43</f>
        <v>TW3</v>
      </c>
      <c r="B43" s="239" t="s">
        <v>249</v>
      </c>
      <c r="C43" s="301"/>
      <c r="D43" s="341" t="s">
        <v>809</v>
      </c>
      <c r="E43" s="341"/>
      <c r="F43" s="341" t="s">
        <v>266</v>
      </c>
      <c r="G43" s="341" t="s">
        <v>280</v>
      </c>
      <c r="H43" s="342"/>
      <c r="I43" s="342"/>
      <c r="J43" s="342"/>
      <c r="K43" s="342"/>
      <c r="L43" s="343"/>
      <c r="N43" s="239" t="s">
        <v>249</v>
      </c>
      <c r="O43" s="301"/>
      <c r="P43" s="341" t="s">
        <v>809</v>
      </c>
      <c r="Q43" s="341"/>
      <c r="R43" s="341" t="s">
        <v>266</v>
      </c>
      <c r="S43" s="341" t="s">
        <v>280</v>
      </c>
      <c r="T43" s="342"/>
      <c r="U43" s="342"/>
      <c r="V43" s="342"/>
      <c r="W43" s="342"/>
      <c r="X43" s="343"/>
    </row>
    <row r="44" spans="1:24" x14ac:dyDescent="0.25">
      <c r="A44" t="str">
        <f>B43&amp;"-"&amp;C44</f>
        <v>TW3-Table</v>
      </c>
      <c r="B44" s="244"/>
      <c r="C44" s="256" t="s">
        <v>185</v>
      </c>
      <c r="D44" s="449" t="s">
        <v>804</v>
      </c>
      <c r="E44" s="450" t="s">
        <v>804</v>
      </c>
      <c r="F44" s="450" t="s">
        <v>804</v>
      </c>
      <c r="G44" s="450" t="s">
        <v>804</v>
      </c>
      <c r="H44" s="450" t="s">
        <v>804</v>
      </c>
      <c r="I44" s="449" t="s">
        <v>804</v>
      </c>
      <c r="J44" s="449">
        <v>5.0000000000000001E-3</v>
      </c>
      <c r="K44" s="449">
        <v>5.0000000000000001E-3</v>
      </c>
      <c r="L44" s="447">
        <v>0</v>
      </c>
      <c r="N44" s="244"/>
      <c r="O44" s="256" t="s">
        <v>185</v>
      </c>
      <c r="P44" s="449" t="s">
        <v>804</v>
      </c>
      <c r="Q44" s="450" t="s">
        <v>804</v>
      </c>
      <c r="R44" s="450" t="s">
        <v>804</v>
      </c>
      <c r="S44" s="450" t="s">
        <v>804</v>
      </c>
      <c r="T44" s="450" t="s">
        <v>804</v>
      </c>
      <c r="U44" s="449">
        <v>0</v>
      </c>
      <c r="V44" s="449">
        <v>0.01</v>
      </c>
      <c r="W44" s="449">
        <v>0.01</v>
      </c>
      <c r="X44" s="447">
        <v>0</v>
      </c>
    </row>
    <row r="45" spans="1:24" x14ac:dyDescent="0.25">
      <c r="A45" t="str">
        <f>B43&amp;"-"&amp;C45</f>
        <v>TW3-Crown</v>
      </c>
      <c r="B45" s="244"/>
      <c r="C45" s="260" t="s">
        <v>199</v>
      </c>
      <c r="D45" s="344" t="s">
        <v>804</v>
      </c>
      <c r="E45" s="344" t="s">
        <v>804</v>
      </c>
      <c r="F45" s="344" t="s">
        <v>804</v>
      </c>
      <c r="G45" s="344" t="s">
        <v>804</v>
      </c>
      <c r="H45" s="344" t="s">
        <v>804</v>
      </c>
      <c r="I45" s="449" t="s">
        <v>804</v>
      </c>
      <c r="J45" s="449">
        <v>5.0000000000000001E-3</v>
      </c>
      <c r="K45" s="449">
        <v>5.0000000000000001E-3</v>
      </c>
      <c r="L45" s="447">
        <v>0</v>
      </c>
      <c r="N45" s="244"/>
      <c r="O45" s="260" t="s">
        <v>199</v>
      </c>
      <c r="P45" s="344" t="s">
        <v>804</v>
      </c>
      <c r="Q45" s="344" t="s">
        <v>804</v>
      </c>
      <c r="R45" s="344" t="s">
        <v>804</v>
      </c>
      <c r="S45" s="344" t="s">
        <v>804</v>
      </c>
      <c r="T45" s="344" t="s">
        <v>804</v>
      </c>
      <c r="U45" s="449">
        <v>0</v>
      </c>
      <c r="V45" s="449">
        <v>5.0000000000000001E-3</v>
      </c>
      <c r="W45" s="449">
        <v>5.0000000000000001E-3</v>
      </c>
      <c r="X45" s="447">
        <v>0</v>
      </c>
    </row>
    <row r="46" spans="1:24" x14ac:dyDescent="0.25">
      <c r="A46" t="str">
        <f>B43&amp;"-"&amp;C46</f>
        <v>TW3-Girdle</v>
      </c>
      <c r="B46" s="244"/>
      <c r="C46" s="260" t="s">
        <v>204</v>
      </c>
      <c r="D46" s="344" t="s">
        <v>804</v>
      </c>
      <c r="E46" s="344" t="s">
        <v>804</v>
      </c>
      <c r="F46" s="344" t="s">
        <v>804</v>
      </c>
      <c r="G46" s="344" t="s">
        <v>804</v>
      </c>
      <c r="H46" s="344" t="s">
        <v>804</v>
      </c>
      <c r="I46" s="449" t="s">
        <v>804</v>
      </c>
      <c r="J46" s="449">
        <v>0</v>
      </c>
      <c r="K46" s="449">
        <v>0</v>
      </c>
      <c r="L46" s="447">
        <v>0</v>
      </c>
      <c r="N46" s="244"/>
      <c r="O46" s="260" t="s">
        <v>204</v>
      </c>
      <c r="P46" s="344" t="s">
        <v>804</v>
      </c>
      <c r="Q46" s="344" t="s">
        <v>804</v>
      </c>
      <c r="R46" s="344" t="s">
        <v>804</v>
      </c>
      <c r="S46" s="344" t="s">
        <v>804</v>
      </c>
      <c r="T46" s="344" t="s">
        <v>804</v>
      </c>
      <c r="U46" s="449">
        <v>0</v>
      </c>
      <c r="V46" s="449">
        <v>0</v>
      </c>
      <c r="W46" s="449">
        <v>0</v>
      </c>
      <c r="X46" s="447">
        <v>0</v>
      </c>
    </row>
    <row r="47" spans="1:24" x14ac:dyDescent="0.25">
      <c r="A47" t="str">
        <f>B43&amp;"-"&amp;C47</f>
        <v>TW3-Pavilion</v>
      </c>
      <c r="B47" s="249"/>
      <c r="C47" s="263" t="s">
        <v>220</v>
      </c>
      <c r="D47" s="345" t="s">
        <v>804</v>
      </c>
      <c r="E47" s="345" t="s">
        <v>804</v>
      </c>
      <c r="F47" s="345" t="s">
        <v>804</v>
      </c>
      <c r="G47" s="345" t="s">
        <v>804</v>
      </c>
      <c r="H47" s="345" t="s">
        <v>804</v>
      </c>
      <c r="I47" s="449" t="s">
        <v>804</v>
      </c>
      <c r="J47" s="449">
        <v>0</v>
      </c>
      <c r="K47" s="449">
        <v>0</v>
      </c>
      <c r="L47" s="447">
        <v>0</v>
      </c>
      <c r="N47" s="249"/>
      <c r="O47" s="263" t="s">
        <v>220</v>
      </c>
      <c r="P47" s="345" t="s">
        <v>804</v>
      </c>
      <c r="Q47" s="345" t="s">
        <v>804</v>
      </c>
      <c r="R47" s="345" t="s">
        <v>804</v>
      </c>
      <c r="S47" s="345" t="s">
        <v>804</v>
      </c>
      <c r="T47" s="345" t="s">
        <v>804</v>
      </c>
      <c r="U47" s="449">
        <v>0</v>
      </c>
      <c r="V47" s="449">
        <v>0</v>
      </c>
      <c r="W47" s="449">
        <v>0</v>
      </c>
      <c r="X47" s="447">
        <v>0</v>
      </c>
    </row>
    <row r="48" spans="1:24" x14ac:dyDescent="0.25">
      <c r="A48" t="str">
        <f>B48</f>
        <v>N1</v>
      </c>
      <c r="B48" s="239" t="s">
        <v>253</v>
      </c>
      <c r="C48" s="301"/>
      <c r="D48" s="341" t="s">
        <v>809</v>
      </c>
      <c r="E48" s="341"/>
      <c r="F48" s="341" t="s">
        <v>214</v>
      </c>
      <c r="G48" s="341" t="s">
        <v>266</v>
      </c>
      <c r="H48" s="342"/>
      <c r="I48" s="342"/>
      <c r="J48" s="342"/>
      <c r="K48" s="342"/>
      <c r="L48" s="343"/>
      <c r="N48" s="239" t="s">
        <v>192</v>
      </c>
      <c r="O48" s="301"/>
      <c r="P48" s="341" t="s">
        <v>809</v>
      </c>
      <c r="Q48" s="341"/>
      <c r="R48" s="341" t="s">
        <v>214</v>
      </c>
      <c r="S48" s="341" t="s">
        <v>266</v>
      </c>
      <c r="T48" s="342"/>
      <c r="U48" s="342"/>
      <c r="V48" s="342"/>
      <c r="W48" s="342"/>
      <c r="X48" s="343"/>
    </row>
    <row r="49" spans="1:24" x14ac:dyDescent="0.25">
      <c r="A49" t="str">
        <f>B48&amp;"-"&amp;C49</f>
        <v>N1-Table</v>
      </c>
      <c r="B49" s="244"/>
      <c r="C49" s="256" t="s">
        <v>185</v>
      </c>
      <c r="D49" s="449">
        <v>0</v>
      </c>
      <c r="E49" s="450">
        <v>0</v>
      </c>
      <c r="F49" s="450">
        <v>0</v>
      </c>
      <c r="G49" s="449">
        <v>0</v>
      </c>
      <c r="H49" s="449">
        <v>0</v>
      </c>
      <c r="I49" s="450">
        <v>0</v>
      </c>
      <c r="J49" s="449">
        <v>0</v>
      </c>
      <c r="K49" s="449">
        <v>0</v>
      </c>
      <c r="L49" s="447">
        <v>0</v>
      </c>
      <c r="N49" s="244"/>
      <c r="O49" s="256" t="s">
        <v>185</v>
      </c>
      <c r="P49" s="449" t="s">
        <v>804</v>
      </c>
      <c r="Q49" s="450" t="s">
        <v>804</v>
      </c>
      <c r="R49" s="450" t="s">
        <v>804</v>
      </c>
      <c r="S49" s="449">
        <v>0</v>
      </c>
      <c r="T49" s="449">
        <v>0</v>
      </c>
      <c r="U49" s="450">
        <v>0</v>
      </c>
      <c r="V49" s="449">
        <v>0</v>
      </c>
      <c r="W49" s="449">
        <v>0</v>
      </c>
      <c r="X49" s="447">
        <v>0</v>
      </c>
    </row>
    <row r="50" spans="1:24" x14ac:dyDescent="0.25">
      <c r="A50" t="str">
        <f>B48&amp;"-"&amp;C50</f>
        <v>N1-Crown</v>
      </c>
      <c r="B50" s="244"/>
      <c r="C50" s="260" t="s">
        <v>199</v>
      </c>
      <c r="D50" s="344">
        <v>0</v>
      </c>
      <c r="E50" s="344">
        <v>0</v>
      </c>
      <c r="F50" s="344">
        <v>0</v>
      </c>
      <c r="G50" s="449">
        <v>0</v>
      </c>
      <c r="H50" s="449">
        <v>0</v>
      </c>
      <c r="I50" s="344">
        <v>0</v>
      </c>
      <c r="J50" s="449">
        <v>0</v>
      </c>
      <c r="K50" s="449">
        <v>0</v>
      </c>
      <c r="L50" s="447">
        <v>0</v>
      </c>
      <c r="N50" s="244"/>
      <c r="O50" s="260" t="s">
        <v>199</v>
      </c>
      <c r="P50" s="344" t="s">
        <v>804</v>
      </c>
      <c r="Q50" s="344" t="s">
        <v>804</v>
      </c>
      <c r="R50" s="344" t="s">
        <v>804</v>
      </c>
      <c r="S50" s="449">
        <v>0</v>
      </c>
      <c r="T50" s="449">
        <v>0</v>
      </c>
      <c r="U50" s="344">
        <v>0</v>
      </c>
      <c r="V50" s="449">
        <v>0</v>
      </c>
      <c r="W50" s="449">
        <v>0</v>
      </c>
      <c r="X50" s="447">
        <v>0</v>
      </c>
    </row>
    <row r="51" spans="1:24" x14ac:dyDescent="0.25">
      <c r="A51" t="str">
        <f>B48&amp;"-"&amp;C51</f>
        <v>N1-Girdle</v>
      </c>
      <c r="B51" s="244"/>
      <c r="C51" s="260" t="s">
        <v>204</v>
      </c>
      <c r="D51" s="344">
        <v>0</v>
      </c>
      <c r="E51" s="344">
        <v>0</v>
      </c>
      <c r="F51" s="344">
        <v>0</v>
      </c>
      <c r="G51" s="449">
        <v>0</v>
      </c>
      <c r="H51" s="449">
        <v>0</v>
      </c>
      <c r="I51" s="344">
        <v>0</v>
      </c>
      <c r="J51" s="449">
        <v>0</v>
      </c>
      <c r="K51" s="449">
        <v>0</v>
      </c>
      <c r="L51" s="447">
        <v>0</v>
      </c>
      <c r="N51" s="244"/>
      <c r="O51" s="260" t="s">
        <v>204</v>
      </c>
      <c r="P51" s="344" t="s">
        <v>804</v>
      </c>
      <c r="Q51" s="344" t="s">
        <v>804</v>
      </c>
      <c r="R51" s="344" t="s">
        <v>804</v>
      </c>
      <c r="S51" s="449">
        <v>0</v>
      </c>
      <c r="T51" s="449">
        <v>0</v>
      </c>
      <c r="U51" s="344">
        <v>0</v>
      </c>
      <c r="V51" s="449">
        <v>0</v>
      </c>
      <c r="W51" s="449">
        <v>0</v>
      </c>
      <c r="X51" s="447">
        <v>0</v>
      </c>
    </row>
    <row r="52" spans="1:24" x14ac:dyDescent="0.25">
      <c r="A52" t="str">
        <f>B48&amp;"-"&amp;C52</f>
        <v>N1-Pavilion</v>
      </c>
      <c r="B52" s="249"/>
      <c r="C52" s="263" t="s">
        <v>220</v>
      </c>
      <c r="D52" s="345">
        <v>0</v>
      </c>
      <c r="E52" s="345">
        <v>0</v>
      </c>
      <c r="F52" s="345">
        <v>0</v>
      </c>
      <c r="G52" s="449">
        <v>0</v>
      </c>
      <c r="H52" s="449">
        <v>0</v>
      </c>
      <c r="I52" s="345">
        <v>0</v>
      </c>
      <c r="J52" s="449">
        <v>0</v>
      </c>
      <c r="K52" s="449">
        <v>0</v>
      </c>
      <c r="L52" s="447">
        <v>0</v>
      </c>
      <c r="N52" s="249"/>
      <c r="O52" s="263" t="s">
        <v>220</v>
      </c>
      <c r="P52" s="345" t="s">
        <v>804</v>
      </c>
      <c r="Q52" s="345" t="s">
        <v>804</v>
      </c>
      <c r="R52" s="345" t="s">
        <v>804</v>
      </c>
      <c r="S52" s="449">
        <v>0</v>
      </c>
      <c r="T52" s="449">
        <v>0</v>
      </c>
      <c r="U52" s="345">
        <v>0</v>
      </c>
      <c r="V52" s="449">
        <v>0</v>
      </c>
      <c r="W52" s="449">
        <v>0</v>
      </c>
      <c r="X52" s="447">
        <v>0</v>
      </c>
    </row>
    <row r="53" spans="1:24" x14ac:dyDescent="0.25">
      <c r="A53" t="str">
        <f>B53</f>
        <v>N2</v>
      </c>
      <c r="B53" s="239" t="s">
        <v>257</v>
      </c>
      <c r="C53" s="301"/>
      <c r="D53" s="341" t="s">
        <v>809</v>
      </c>
      <c r="E53" s="341"/>
      <c r="F53" s="341" t="s">
        <v>214</v>
      </c>
      <c r="G53" s="341" t="s">
        <v>266</v>
      </c>
      <c r="H53" s="342"/>
      <c r="I53" s="342"/>
      <c r="J53" s="342"/>
      <c r="K53" s="342"/>
      <c r="L53" s="343"/>
      <c r="N53" s="239" t="s">
        <v>205</v>
      </c>
      <c r="O53" s="301"/>
      <c r="P53" s="341" t="s">
        <v>809</v>
      </c>
      <c r="Q53" s="341"/>
      <c r="R53" s="341" t="s">
        <v>214</v>
      </c>
      <c r="S53" s="341" t="s">
        <v>266</v>
      </c>
      <c r="T53" s="342"/>
      <c r="U53" s="342"/>
      <c r="V53" s="342"/>
      <c r="W53" s="342"/>
      <c r="X53" s="343"/>
    </row>
    <row r="54" spans="1:24" x14ac:dyDescent="0.25">
      <c r="A54" t="str">
        <f>B53&amp;"-"&amp;C54</f>
        <v>N2-Table</v>
      </c>
      <c r="B54" s="244"/>
      <c r="C54" s="256" t="s">
        <v>185</v>
      </c>
      <c r="D54" s="449">
        <v>0</v>
      </c>
      <c r="E54" s="450">
        <v>0</v>
      </c>
      <c r="F54" s="450">
        <v>0</v>
      </c>
      <c r="G54" s="449">
        <v>0</v>
      </c>
      <c r="H54" s="449">
        <v>0</v>
      </c>
      <c r="I54" s="449">
        <v>0</v>
      </c>
      <c r="J54" s="449">
        <v>0</v>
      </c>
      <c r="K54" s="449">
        <v>0</v>
      </c>
      <c r="L54" s="447" t="s">
        <v>804</v>
      </c>
      <c r="N54" s="244"/>
      <c r="O54" s="256" t="s">
        <v>185</v>
      </c>
      <c r="P54" s="449" t="s">
        <v>804</v>
      </c>
      <c r="Q54" s="450" t="s">
        <v>804</v>
      </c>
      <c r="R54" s="450" t="s">
        <v>804</v>
      </c>
      <c r="S54" s="449">
        <v>0</v>
      </c>
      <c r="T54" s="449">
        <v>0</v>
      </c>
      <c r="U54" s="449">
        <v>0</v>
      </c>
      <c r="V54" s="449">
        <v>0</v>
      </c>
      <c r="W54" s="449">
        <v>0</v>
      </c>
      <c r="X54" s="447">
        <v>0</v>
      </c>
    </row>
    <row r="55" spans="1:24" x14ac:dyDescent="0.25">
      <c r="A55" t="str">
        <f>B53&amp;"-"&amp;C55</f>
        <v>N2-Crown</v>
      </c>
      <c r="B55" s="244"/>
      <c r="C55" s="260" t="s">
        <v>199</v>
      </c>
      <c r="D55" s="344">
        <v>0</v>
      </c>
      <c r="E55" s="344">
        <v>0</v>
      </c>
      <c r="F55" s="344">
        <v>0</v>
      </c>
      <c r="G55" s="449">
        <v>0</v>
      </c>
      <c r="H55" s="449">
        <v>0</v>
      </c>
      <c r="I55" s="449">
        <v>0</v>
      </c>
      <c r="J55" s="449">
        <v>0</v>
      </c>
      <c r="K55" s="449">
        <v>0</v>
      </c>
      <c r="L55" s="447" t="s">
        <v>804</v>
      </c>
      <c r="N55" s="244"/>
      <c r="O55" s="260" t="s">
        <v>199</v>
      </c>
      <c r="P55" s="344" t="s">
        <v>804</v>
      </c>
      <c r="Q55" s="344" t="s">
        <v>804</v>
      </c>
      <c r="R55" s="344" t="s">
        <v>804</v>
      </c>
      <c r="S55" s="449">
        <v>0</v>
      </c>
      <c r="T55" s="449">
        <v>0</v>
      </c>
      <c r="U55" s="449">
        <v>0</v>
      </c>
      <c r="V55" s="449">
        <v>0</v>
      </c>
      <c r="W55" s="449">
        <v>0</v>
      </c>
      <c r="X55" s="447">
        <v>0</v>
      </c>
    </row>
    <row r="56" spans="1:24" x14ac:dyDescent="0.25">
      <c r="A56" t="str">
        <f>B53&amp;"-"&amp;C56</f>
        <v>N2-Girdle</v>
      </c>
      <c r="B56" s="244"/>
      <c r="C56" s="260" t="s">
        <v>204</v>
      </c>
      <c r="D56" s="344">
        <v>0</v>
      </c>
      <c r="E56" s="344">
        <v>0</v>
      </c>
      <c r="F56" s="344">
        <v>0</v>
      </c>
      <c r="G56" s="449">
        <v>0</v>
      </c>
      <c r="H56" s="449">
        <v>0</v>
      </c>
      <c r="I56" s="449">
        <v>0</v>
      </c>
      <c r="J56" s="449">
        <v>0</v>
      </c>
      <c r="K56" s="449">
        <v>0</v>
      </c>
      <c r="L56" s="447" t="s">
        <v>804</v>
      </c>
      <c r="N56" s="244"/>
      <c r="O56" s="260" t="s">
        <v>204</v>
      </c>
      <c r="P56" s="344" t="s">
        <v>804</v>
      </c>
      <c r="Q56" s="344" t="s">
        <v>804</v>
      </c>
      <c r="R56" s="344" t="s">
        <v>804</v>
      </c>
      <c r="S56" s="449">
        <v>0</v>
      </c>
      <c r="T56" s="449">
        <v>0</v>
      </c>
      <c r="U56" s="449">
        <v>0</v>
      </c>
      <c r="V56" s="449">
        <v>0</v>
      </c>
      <c r="W56" s="449">
        <v>0</v>
      </c>
      <c r="X56" s="447">
        <v>0</v>
      </c>
    </row>
    <row r="57" spans="1:24" x14ac:dyDescent="0.25">
      <c r="A57" t="str">
        <f>B53&amp;"-"&amp;C57</f>
        <v>N2-Pavilion</v>
      </c>
      <c r="B57" s="249"/>
      <c r="C57" s="263" t="s">
        <v>220</v>
      </c>
      <c r="D57" s="345">
        <v>0</v>
      </c>
      <c r="E57" s="345">
        <v>0</v>
      </c>
      <c r="F57" s="345">
        <v>0</v>
      </c>
      <c r="G57" s="449">
        <v>0</v>
      </c>
      <c r="H57" s="449">
        <v>0</v>
      </c>
      <c r="I57" s="449">
        <v>0</v>
      </c>
      <c r="J57" s="449">
        <v>0</v>
      </c>
      <c r="K57" s="449">
        <v>0</v>
      </c>
      <c r="L57" s="447" t="s">
        <v>804</v>
      </c>
      <c r="N57" s="249"/>
      <c r="O57" s="263" t="s">
        <v>220</v>
      </c>
      <c r="P57" s="345" t="s">
        <v>804</v>
      </c>
      <c r="Q57" s="345" t="s">
        <v>804</v>
      </c>
      <c r="R57" s="345" t="s">
        <v>804</v>
      </c>
      <c r="S57" s="449">
        <v>0</v>
      </c>
      <c r="T57" s="449">
        <v>0</v>
      </c>
      <c r="U57" s="449">
        <v>0</v>
      </c>
      <c r="V57" s="449">
        <v>0</v>
      </c>
      <c r="W57" s="449">
        <v>0</v>
      </c>
      <c r="X57" s="447">
        <v>0</v>
      </c>
    </row>
    <row r="58" spans="1:24" x14ac:dyDescent="0.25">
      <c r="A58" t="str">
        <f>B58</f>
        <v>N3</v>
      </c>
      <c r="B58" s="239" t="s">
        <v>261</v>
      </c>
      <c r="C58" s="301"/>
      <c r="D58" s="341" t="s">
        <v>809</v>
      </c>
      <c r="E58" s="341"/>
      <c r="F58" s="341" t="s">
        <v>251</v>
      </c>
      <c r="G58" s="341" t="s">
        <v>280</v>
      </c>
      <c r="H58" s="342"/>
      <c r="I58" s="342"/>
      <c r="J58" s="342"/>
      <c r="K58" s="342"/>
      <c r="L58" s="343"/>
      <c r="N58" s="239" t="s">
        <v>218</v>
      </c>
      <c r="O58" s="301"/>
      <c r="P58" s="341" t="s">
        <v>809</v>
      </c>
      <c r="Q58" s="341"/>
      <c r="R58" s="341" t="s">
        <v>251</v>
      </c>
      <c r="S58" s="341" t="s">
        <v>280</v>
      </c>
      <c r="T58" s="342"/>
      <c r="U58" s="342"/>
      <c r="V58" s="342"/>
      <c r="W58" s="342"/>
      <c r="X58" s="343"/>
    </row>
    <row r="59" spans="1:24" x14ac:dyDescent="0.25">
      <c r="A59" t="str">
        <f>B58&amp;"-"&amp;C59</f>
        <v>N3-Table</v>
      </c>
      <c r="B59" s="244"/>
      <c r="C59" s="256" t="s">
        <v>185</v>
      </c>
      <c r="D59" s="449" t="s">
        <v>804</v>
      </c>
      <c r="E59" s="450" t="s">
        <v>804</v>
      </c>
      <c r="F59" s="450" t="s">
        <v>804</v>
      </c>
      <c r="G59" s="449">
        <v>0</v>
      </c>
      <c r="H59" s="449">
        <v>0</v>
      </c>
      <c r="I59" s="449">
        <v>0</v>
      </c>
      <c r="J59" s="449">
        <v>0</v>
      </c>
      <c r="K59" s="449">
        <v>0</v>
      </c>
      <c r="L59" s="447">
        <v>0</v>
      </c>
      <c r="N59" s="244"/>
      <c r="O59" s="256" t="s">
        <v>185</v>
      </c>
      <c r="P59" s="449" t="s">
        <v>804</v>
      </c>
      <c r="Q59" s="450" t="s">
        <v>804</v>
      </c>
      <c r="R59" s="450" t="s">
        <v>804</v>
      </c>
      <c r="S59" s="449">
        <v>0</v>
      </c>
      <c r="T59" s="449">
        <v>0</v>
      </c>
      <c r="U59" s="449">
        <v>0</v>
      </c>
      <c r="V59" s="449">
        <v>0</v>
      </c>
      <c r="W59" s="449">
        <v>0</v>
      </c>
      <c r="X59" s="447">
        <v>0</v>
      </c>
    </row>
    <row r="60" spans="1:24" x14ac:dyDescent="0.25">
      <c r="A60" t="str">
        <f>B58&amp;"-"&amp;C60</f>
        <v>N3-Crown</v>
      </c>
      <c r="B60" s="244"/>
      <c r="C60" s="260" t="s">
        <v>199</v>
      </c>
      <c r="D60" s="344" t="s">
        <v>804</v>
      </c>
      <c r="E60" s="344" t="s">
        <v>804</v>
      </c>
      <c r="F60" s="344" t="s">
        <v>804</v>
      </c>
      <c r="G60" s="449">
        <v>0</v>
      </c>
      <c r="H60" s="449">
        <v>0</v>
      </c>
      <c r="I60" s="449">
        <v>0</v>
      </c>
      <c r="J60" s="449">
        <v>0</v>
      </c>
      <c r="K60" s="449">
        <v>0</v>
      </c>
      <c r="L60" s="447">
        <v>0</v>
      </c>
      <c r="N60" s="244"/>
      <c r="O60" s="260" t="s">
        <v>199</v>
      </c>
      <c r="P60" s="344" t="s">
        <v>804</v>
      </c>
      <c r="Q60" s="344" t="s">
        <v>804</v>
      </c>
      <c r="R60" s="344" t="s">
        <v>804</v>
      </c>
      <c r="S60" s="449">
        <v>0</v>
      </c>
      <c r="T60" s="449">
        <v>0</v>
      </c>
      <c r="U60" s="449">
        <v>0</v>
      </c>
      <c r="V60" s="449">
        <v>0</v>
      </c>
      <c r="W60" s="449">
        <v>0</v>
      </c>
      <c r="X60" s="447">
        <v>0</v>
      </c>
    </row>
    <row r="61" spans="1:24" x14ac:dyDescent="0.25">
      <c r="A61" t="str">
        <f>B58&amp;"-"&amp;C61</f>
        <v>N3-Girdle</v>
      </c>
      <c r="B61" s="244"/>
      <c r="C61" s="260" t="s">
        <v>204</v>
      </c>
      <c r="D61" s="344" t="s">
        <v>804</v>
      </c>
      <c r="E61" s="344" t="s">
        <v>804</v>
      </c>
      <c r="F61" s="344" t="s">
        <v>804</v>
      </c>
      <c r="G61" s="449">
        <v>0</v>
      </c>
      <c r="H61" s="449">
        <v>0</v>
      </c>
      <c r="I61" s="449">
        <v>0</v>
      </c>
      <c r="J61" s="449">
        <v>0</v>
      </c>
      <c r="K61" s="449">
        <v>0</v>
      </c>
      <c r="L61" s="447">
        <v>0</v>
      </c>
      <c r="N61" s="244"/>
      <c r="O61" s="260" t="s">
        <v>204</v>
      </c>
      <c r="P61" s="344" t="s">
        <v>804</v>
      </c>
      <c r="Q61" s="344" t="s">
        <v>804</v>
      </c>
      <c r="R61" s="344" t="s">
        <v>804</v>
      </c>
      <c r="S61" s="449">
        <v>0</v>
      </c>
      <c r="T61" s="449">
        <v>0</v>
      </c>
      <c r="U61" s="449">
        <v>0</v>
      </c>
      <c r="V61" s="449">
        <v>0</v>
      </c>
      <c r="W61" s="449">
        <v>0</v>
      </c>
      <c r="X61" s="447">
        <v>0</v>
      </c>
    </row>
    <row r="62" spans="1:24" x14ac:dyDescent="0.25">
      <c r="A62" t="str">
        <f>B58&amp;"-"&amp;C62</f>
        <v>N3-Pavilion</v>
      </c>
      <c r="B62" s="249"/>
      <c r="C62" s="263" t="s">
        <v>220</v>
      </c>
      <c r="D62" s="345" t="s">
        <v>804</v>
      </c>
      <c r="E62" s="345" t="s">
        <v>804</v>
      </c>
      <c r="F62" s="345" t="s">
        <v>804</v>
      </c>
      <c r="G62" s="449">
        <v>0</v>
      </c>
      <c r="H62" s="449">
        <v>0</v>
      </c>
      <c r="I62" s="449">
        <v>0</v>
      </c>
      <c r="J62" s="449">
        <v>0</v>
      </c>
      <c r="K62" s="449">
        <v>0</v>
      </c>
      <c r="L62" s="447">
        <v>0</v>
      </c>
      <c r="N62" s="249"/>
      <c r="O62" s="263" t="s">
        <v>220</v>
      </c>
      <c r="P62" s="345" t="s">
        <v>804</v>
      </c>
      <c r="Q62" s="345" t="s">
        <v>804</v>
      </c>
      <c r="R62" s="345" t="s">
        <v>804</v>
      </c>
      <c r="S62" s="449">
        <v>0</v>
      </c>
      <c r="T62" s="449">
        <v>0</v>
      </c>
      <c r="U62" s="449">
        <v>0</v>
      </c>
      <c r="V62" s="449">
        <v>0</v>
      </c>
      <c r="W62" s="449">
        <v>0</v>
      </c>
      <c r="X62" s="447">
        <v>0</v>
      </c>
    </row>
    <row r="63" spans="1:24" x14ac:dyDescent="0.25">
      <c r="A63" t="str">
        <f>B63</f>
        <v>N4</v>
      </c>
      <c r="B63" s="239" t="s">
        <v>264</v>
      </c>
      <c r="C63" s="301"/>
      <c r="D63" s="341" t="s">
        <v>809</v>
      </c>
      <c r="E63" s="341"/>
      <c r="F63" s="341" t="s">
        <v>259</v>
      </c>
      <c r="G63" s="341" t="s">
        <v>280</v>
      </c>
      <c r="H63" s="342"/>
      <c r="I63" s="342"/>
      <c r="J63" s="342"/>
      <c r="K63" s="342"/>
      <c r="L63" s="343"/>
      <c r="N63" s="239" t="s">
        <v>230</v>
      </c>
      <c r="O63" s="301"/>
      <c r="P63" s="341" t="s">
        <v>809</v>
      </c>
      <c r="Q63" s="341"/>
      <c r="R63" s="341" t="s">
        <v>259</v>
      </c>
      <c r="S63" s="341" t="s">
        <v>280</v>
      </c>
      <c r="T63" s="342"/>
      <c r="U63" s="342"/>
      <c r="V63" s="342"/>
      <c r="W63" s="342"/>
      <c r="X63" s="343"/>
    </row>
    <row r="64" spans="1:24" x14ac:dyDescent="0.25">
      <c r="A64" t="str">
        <f>B63&amp;"-"&amp;C64</f>
        <v>N4-Table</v>
      </c>
      <c r="B64" s="244"/>
      <c r="C64" s="256" t="s">
        <v>185</v>
      </c>
      <c r="D64" s="449" t="s">
        <v>804</v>
      </c>
      <c r="E64" s="450" t="s">
        <v>804</v>
      </c>
      <c r="F64" s="450" t="s">
        <v>804</v>
      </c>
      <c r="G64" s="450" t="s">
        <v>804</v>
      </c>
      <c r="H64" s="450" t="s">
        <v>804</v>
      </c>
      <c r="I64" s="449" t="s">
        <v>804</v>
      </c>
      <c r="J64" s="450">
        <v>0</v>
      </c>
      <c r="K64" s="450">
        <v>0</v>
      </c>
      <c r="L64" s="451">
        <v>0</v>
      </c>
      <c r="N64" s="244"/>
      <c r="O64" s="256" t="s">
        <v>185</v>
      </c>
      <c r="P64" s="449" t="s">
        <v>804</v>
      </c>
      <c r="Q64" s="450" t="s">
        <v>804</v>
      </c>
      <c r="R64" s="450" t="s">
        <v>804</v>
      </c>
      <c r="S64" s="450" t="s">
        <v>804</v>
      </c>
      <c r="T64" s="450" t="s">
        <v>804</v>
      </c>
      <c r="U64" s="449" t="s">
        <v>804</v>
      </c>
      <c r="V64" s="450">
        <v>0</v>
      </c>
      <c r="W64" s="450">
        <v>0</v>
      </c>
      <c r="X64" s="451">
        <v>0</v>
      </c>
    </row>
    <row r="65" spans="1:24" x14ac:dyDescent="0.25">
      <c r="A65" t="str">
        <f>B63&amp;"-"&amp;C65</f>
        <v>N4-Crown</v>
      </c>
      <c r="B65" s="244"/>
      <c r="C65" s="260" t="s">
        <v>199</v>
      </c>
      <c r="D65" s="344" t="s">
        <v>804</v>
      </c>
      <c r="E65" s="344" t="s">
        <v>804</v>
      </c>
      <c r="F65" s="344" t="s">
        <v>804</v>
      </c>
      <c r="G65" s="344" t="s">
        <v>804</v>
      </c>
      <c r="H65" s="344" t="s">
        <v>804</v>
      </c>
      <c r="I65" s="449" t="s">
        <v>804</v>
      </c>
      <c r="J65" s="344">
        <v>0</v>
      </c>
      <c r="K65" s="344">
        <v>0</v>
      </c>
      <c r="L65" s="447">
        <v>0</v>
      </c>
      <c r="N65" s="244"/>
      <c r="O65" s="260" t="s">
        <v>199</v>
      </c>
      <c r="P65" s="344" t="s">
        <v>804</v>
      </c>
      <c r="Q65" s="344" t="s">
        <v>804</v>
      </c>
      <c r="R65" s="344" t="s">
        <v>804</v>
      </c>
      <c r="S65" s="344" t="s">
        <v>804</v>
      </c>
      <c r="T65" s="344" t="s">
        <v>804</v>
      </c>
      <c r="U65" s="449" t="s">
        <v>804</v>
      </c>
      <c r="V65" s="344">
        <v>0</v>
      </c>
      <c r="W65" s="344">
        <v>0</v>
      </c>
      <c r="X65" s="447">
        <v>0</v>
      </c>
    </row>
    <row r="66" spans="1:24" x14ac:dyDescent="0.25">
      <c r="A66" t="str">
        <f>B63&amp;"-"&amp;C66</f>
        <v>N4-Girdle</v>
      </c>
      <c r="B66" s="244"/>
      <c r="C66" s="260" t="s">
        <v>204</v>
      </c>
      <c r="D66" s="344" t="s">
        <v>804</v>
      </c>
      <c r="E66" s="344" t="s">
        <v>804</v>
      </c>
      <c r="F66" s="344" t="s">
        <v>804</v>
      </c>
      <c r="G66" s="344" t="s">
        <v>804</v>
      </c>
      <c r="H66" s="344" t="s">
        <v>804</v>
      </c>
      <c r="I66" s="449" t="s">
        <v>804</v>
      </c>
      <c r="J66" s="344">
        <v>0</v>
      </c>
      <c r="K66" s="344">
        <v>0</v>
      </c>
      <c r="L66" s="447">
        <v>0</v>
      </c>
      <c r="N66" s="244"/>
      <c r="O66" s="260" t="s">
        <v>204</v>
      </c>
      <c r="P66" s="344" t="s">
        <v>804</v>
      </c>
      <c r="Q66" s="344" t="s">
        <v>804</v>
      </c>
      <c r="R66" s="344" t="s">
        <v>804</v>
      </c>
      <c r="S66" s="344" t="s">
        <v>804</v>
      </c>
      <c r="T66" s="344" t="s">
        <v>804</v>
      </c>
      <c r="U66" s="449" t="s">
        <v>804</v>
      </c>
      <c r="V66" s="344">
        <v>0</v>
      </c>
      <c r="W66" s="344">
        <v>0</v>
      </c>
      <c r="X66" s="447">
        <v>0</v>
      </c>
    </row>
    <row r="67" spans="1:24" x14ac:dyDescent="0.25">
      <c r="A67" t="str">
        <f>B63&amp;"-"&amp;C67</f>
        <v>N4-Pavilion</v>
      </c>
      <c r="B67" s="249"/>
      <c r="C67" s="263" t="s">
        <v>220</v>
      </c>
      <c r="D67" s="345" t="s">
        <v>804</v>
      </c>
      <c r="E67" s="345" t="s">
        <v>804</v>
      </c>
      <c r="F67" s="345" t="s">
        <v>804</v>
      </c>
      <c r="G67" s="345" t="s">
        <v>804</v>
      </c>
      <c r="H67" s="345" t="s">
        <v>804</v>
      </c>
      <c r="I67" s="449" t="s">
        <v>804</v>
      </c>
      <c r="J67" s="345">
        <v>0</v>
      </c>
      <c r="K67" s="345">
        <v>0</v>
      </c>
      <c r="L67" s="448">
        <v>0</v>
      </c>
      <c r="N67" s="249"/>
      <c r="O67" s="263" t="s">
        <v>220</v>
      </c>
      <c r="P67" s="345" t="s">
        <v>804</v>
      </c>
      <c r="Q67" s="345" t="s">
        <v>804</v>
      </c>
      <c r="R67" s="345" t="s">
        <v>804</v>
      </c>
      <c r="S67" s="345" t="s">
        <v>804</v>
      </c>
      <c r="T67" s="345" t="s">
        <v>804</v>
      </c>
      <c r="U67" s="449" t="s">
        <v>804</v>
      </c>
      <c r="V67" s="345">
        <v>0</v>
      </c>
      <c r="W67" s="345">
        <v>0</v>
      </c>
      <c r="X67" s="448">
        <v>0</v>
      </c>
    </row>
    <row r="68" spans="1:24" x14ac:dyDescent="0.25">
      <c r="A68" t="str">
        <f>B68</f>
        <v>C1</v>
      </c>
      <c r="B68" s="239" t="s">
        <v>268</v>
      </c>
      <c r="C68" s="301"/>
      <c r="D68" s="341" t="s">
        <v>809</v>
      </c>
      <c r="E68" s="341"/>
      <c r="F68" s="341" t="s">
        <v>243</v>
      </c>
      <c r="G68" s="341" t="s">
        <v>259</v>
      </c>
      <c r="H68" s="342"/>
      <c r="I68" s="342"/>
      <c r="J68" s="342"/>
      <c r="K68" s="342"/>
      <c r="L68" s="343"/>
      <c r="N68" s="239" t="s">
        <v>268</v>
      </c>
      <c r="O68" s="301"/>
      <c r="P68" s="341" t="s">
        <v>809</v>
      </c>
      <c r="Q68" s="341"/>
      <c r="R68" s="341" t="s">
        <v>243</v>
      </c>
      <c r="S68" s="341" t="s">
        <v>259</v>
      </c>
      <c r="T68" s="342"/>
      <c r="U68" s="342"/>
      <c r="V68" s="342"/>
      <c r="W68" s="342"/>
      <c r="X68" s="343"/>
    </row>
    <row r="69" spans="1:24" x14ac:dyDescent="0.25">
      <c r="A69" t="str">
        <f>B68&amp;"-"&amp;C69</f>
        <v>C1-Table</v>
      </c>
      <c r="B69" s="244"/>
      <c r="C69" s="256" t="s">
        <v>185</v>
      </c>
      <c r="D69" s="449" t="s">
        <v>804</v>
      </c>
      <c r="E69" s="450" t="s">
        <v>804</v>
      </c>
      <c r="F69" s="450" t="s">
        <v>804</v>
      </c>
      <c r="G69" s="449">
        <v>0</v>
      </c>
      <c r="H69" s="449">
        <v>0</v>
      </c>
      <c r="I69" s="450">
        <v>0</v>
      </c>
      <c r="J69" s="449">
        <v>0</v>
      </c>
      <c r="K69" s="449">
        <v>0</v>
      </c>
      <c r="L69" s="447">
        <v>0</v>
      </c>
      <c r="N69" s="244"/>
      <c r="O69" s="256" t="s">
        <v>185</v>
      </c>
      <c r="P69" s="449" t="s">
        <v>804</v>
      </c>
      <c r="Q69" s="450" t="s">
        <v>804</v>
      </c>
      <c r="R69" s="450" t="s">
        <v>804</v>
      </c>
      <c r="S69" s="449">
        <v>0</v>
      </c>
      <c r="T69" s="449">
        <v>0</v>
      </c>
      <c r="U69" s="450">
        <v>0</v>
      </c>
      <c r="V69" s="449">
        <v>0</v>
      </c>
      <c r="W69" s="449">
        <v>0</v>
      </c>
      <c r="X69" s="447">
        <v>0</v>
      </c>
    </row>
    <row r="70" spans="1:24" x14ac:dyDescent="0.25">
      <c r="A70" t="str">
        <f>B68&amp;"-"&amp;C70</f>
        <v>C1-Crown</v>
      </c>
      <c r="B70" s="244"/>
      <c r="C70" s="260" t="s">
        <v>199</v>
      </c>
      <c r="D70" s="344" t="s">
        <v>804</v>
      </c>
      <c r="E70" s="344" t="s">
        <v>804</v>
      </c>
      <c r="F70" s="344" t="s">
        <v>804</v>
      </c>
      <c r="G70" s="449">
        <v>0</v>
      </c>
      <c r="H70" s="449">
        <v>0</v>
      </c>
      <c r="I70" s="344">
        <v>0</v>
      </c>
      <c r="J70" s="449">
        <v>0</v>
      </c>
      <c r="K70" s="449">
        <v>0</v>
      </c>
      <c r="L70" s="447">
        <v>0</v>
      </c>
      <c r="N70" s="244"/>
      <c r="O70" s="260" t="s">
        <v>199</v>
      </c>
      <c r="P70" s="344" t="s">
        <v>804</v>
      </c>
      <c r="Q70" s="344" t="s">
        <v>804</v>
      </c>
      <c r="R70" s="344" t="s">
        <v>804</v>
      </c>
      <c r="S70" s="449">
        <v>0</v>
      </c>
      <c r="T70" s="449">
        <v>0</v>
      </c>
      <c r="U70" s="344">
        <v>0</v>
      </c>
      <c r="V70" s="449">
        <v>0</v>
      </c>
      <c r="W70" s="449">
        <v>0</v>
      </c>
      <c r="X70" s="447">
        <v>0</v>
      </c>
    </row>
    <row r="71" spans="1:24" x14ac:dyDescent="0.25">
      <c r="A71" t="str">
        <f>B68&amp;"-"&amp;C71</f>
        <v>C1-Girdle</v>
      </c>
      <c r="B71" s="244"/>
      <c r="C71" s="260" t="s">
        <v>204</v>
      </c>
      <c r="D71" s="344" t="s">
        <v>804</v>
      </c>
      <c r="E71" s="344" t="s">
        <v>804</v>
      </c>
      <c r="F71" s="344" t="s">
        <v>804</v>
      </c>
      <c r="G71" s="449">
        <v>0</v>
      </c>
      <c r="H71" s="449">
        <v>0</v>
      </c>
      <c r="I71" s="344">
        <v>0</v>
      </c>
      <c r="J71" s="449">
        <v>0</v>
      </c>
      <c r="K71" s="449">
        <v>0</v>
      </c>
      <c r="L71" s="447">
        <v>0</v>
      </c>
      <c r="N71" s="244"/>
      <c r="O71" s="260" t="s">
        <v>204</v>
      </c>
      <c r="P71" s="344" t="s">
        <v>804</v>
      </c>
      <c r="Q71" s="344" t="s">
        <v>804</v>
      </c>
      <c r="R71" s="344" t="s">
        <v>804</v>
      </c>
      <c r="S71" s="449">
        <v>0</v>
      </c>
      <c r="T71" s="449">
        <v>0</v>
      </c>
      <c r="U71" s="344">
        <v>0</v>
      </c>
      <c r="V71" s="449">
        <v>0</v>
      </c>
      <c r="W71" s="449">
        <v>0</v>
      </c>
      <c r="X71" s="447">
        <v>0</v>
      </c>
    </row>
    <row r="72" spans="1:24" x14ac:dyDescent="0.25">
      <c r="A72" t="str">
        <f>B68&amp;"-"&amp;C72</f>
        <v>C1-Pavilion</v>
      </c>
      <c r="B72" s="249"/>
      <c r="C72" s="263" t="s">
        <v>220</v>
      </c>
      <c r="D72" s="345" t="s">
        <v>804</v>
      </c>
      <c r="E72" s="345" t="s">
        <v>804</v>
      </c>
      <c r="F72" s="345" t="s">
        <v>804</v>
      </c>
      <c r="G72" s="449">
        <v>0</v>
      </c>
      <c r="H72" s="449">
        <v>0</v>
      </c>
      <c r="I72" s="345">
        <v>0</v>
      </c>
      <c r="J72" s="449">
        <v>0</v>
      </c>
      <c r="K72" s="449">
        <v>0</v>
      </c>
      <c r="L72" s="447">
        <v>0</v>
      </c>
      <c r="N72" s="249"/>
      <c r="O72" s="263" t="s">
        <v>220</v>
      </c>
      <c r="P72" s="345" t="s">
        <v>804</v>
      </c>
      <c r="Q72" s="345" t="s">
        <v>804</v>
      </c>
      <c r="R72" s="345" t="s">
        <v>804</v>
      </c>
      <c r="S72" s="449">
        <v>0</v>
      </c>
      <c r="T72" s="449">
        <v>0</v>
      </c>
      <c r="U72" s="345">
        <v>0</v>
      </c>
      <c r="V72" s="449">
        <v>0</v>
      </c>
      <c r="W72" s="449">
        <v>0</v>
      </c>
      <c r="X72" s="447">
        <v>0</v>
      </c>
    </row>
    <row r="73" spans="1:24" x14ac:dyDescent="0.25">
      <c r="A73" t="str">
        <f>B73</f>
        <v>C2</v>
      </c>
      <c r="B73" s="239" t="s">
        <v>272</v>
      </c>
      <c r="C73" s="301"/>
      <c r="D73" s="341" t="s">
        <v>809</v>
      </c>
      <c r="E73" s="341"/>
      <c r="F73" s="341" t="s">
        <v>243</v>
      </c>
      <c r="G73" s="341" t="s">
        <v>259</v>
      </c>
      <c r="H73" s="342"/>
      <c r="I73" s="342"/>
      <c r="J73" s="342"/>
      <c r="K73" s="342"/>
      <c r="L73" s="343"/>
      <c r="N73" s="239" t="s">
        <v>272</v>
      </c>
      <c r="O73" s="301"/>
      <c r="P73" s="341" t="s">
        <v>809</v>
      </c>
      <c r="Q73" s="341"/>
      <c r="R73" s="341" t="s">
        <v>243</v>
      </c>
      <c r="S73" s="341" t="s">
        <v>259</v>
      </c>
      <c r="T73" s="342"/>
      <c r="U73" s="342"/>
      <c r="V73" s="342"/>
      <c r="W73" s="342"/>
      <c r="X73" s="343"/>
    </row>
    <row r="74" spans="1:24" x14ac:dyDescent="0.25">
      <c r="A74" t="str">
        <f>B73&amp;"-"&amp;C74</f>
        <v>C2-Table</v>
      </c>
      <c r="B74" s="244"/>
      <c r="C74" s="256" t="s">
        <v>185</v>
      </c>
      <c r="D74" s="449" t="s">
        <v>804</v>
      </c>
      <c r="E74" s="450" t="s">
        <v>804</v>
      </c>
      <c r="F74" s="450" t="s">
        <v>804</v>
      </c>
      <c r="G74" s="449">
        <v>0</v>
      </c>
      <c r="H74" s="449">
        <v>0</v>
      </c>
      <c r="I74" s="449">
        <v>0</v>
      </c>
      <c r="J74" s="449">
        <v>0</v>
      </c>
      <c r="K74" s="449">
        <v>0</v>
      </c>
      <c r="L74" s="447">
        <v>0</v>
      </c>
      <c r="N74" s="244"/>
      <c r="O74" s="256" t="s">
        <v>185</v>
      </c>
      <c r="P74" s="449" t="s">
        <v>804</v>
      </c>
      <c r="Q74" s="450" t="s">
        <v>804</v>
      </c>
      <c r="R74" s="450" t="s">
        <v>804</v>
      </c>
      <c r="S74" s="449">
        <v>0</v>
      </c>
      <c r="T74" s="449">
        <v>0</v>
      </c>
      <c r="U74" s="449">
        <v>0</v>
      </c>
      <c r="V74" s="449">
        <v>0</v>
      </c>
      <c r="W74" s="449">
        <v>0</v>
      </c>
      <c r="X74" s="447">
        <v>0</v>
      </c>
    </row>
    <row r="75" spans="1:24" x14ac:dyDescent="0.25">
      <c r="A75" t="str">
        <f>B73&amp;"-"&amp;C75</f>
        <v>C2-Crown</v>
      </c>
      <c r="B75" s="244"/>
      <c r="C75" s="260" t="s">
        <v>199</v>
      </c>
      <c r="D75" s="344" t="s">
        <v>804</v>
      </c>
      <c r="E75" s="344" t="s">
        <v>804</v>
      </c>
      <c r="F75" s="344" t="s">
        <v>804</v>
      </c>
      <c r="G75" s="449">
        <v>0</v>
      </c>
      <c r="H75" s="449">
        <v>0</v>
      </c>
      <c r="I75" s="449">
        <v>0</v>
      </c>
      <c r="J75" s="449">
        <v>0</v>
      </c>
      <c r="K75" s="449">
        <v>0</v>
      </c>
      <c r="L75" s="447">
        <v>0</v>
      </c>
      <c r="N75" s="244"/>
      <c r="O75" s="260" t="s">
        <v>199</v>
      </c>
      <c r="P75" s="344" t="s">
        <v>804</v>
      </c>
      <c r="Q75" s="344" t="s">
        <v>804</v>
      </c>
      <c r="R75" s="344" t="s">
        <v>804</v>
      </c>
      <c r="S75" s="449">
        <v>0</v>
      </c>
      <c r="T75" s="449">
        <v>0</v>
      </c>
      <c r="U75" s="449">
        <v>0</v>
      </c>
      <c r="V75" s="449">
        <v>0</v>
      </c>
      <c r="W75" s="449">
        <v>0</v>
      </c>
      <c r="X75" s="447">
        <v>0</v>
      </c>
    </row>
    <row r="76" spans="1:24" x14ac:dyDescent="0.25">
      <c r="A76" t="str">
        <f>B73&amp;"-"&amp;C76</f>
        <v>C2-Girdle</v>
      </c>
      <c r="B76" s="244"/>
      <c r="C76" s="260" t="s">
        <v>204</v>
      </c>
      <c r="D76" s="344" t="s">
        <v>804</v>
      </c>
      <c r="E76" s="344" t="s">
        <v>804</v>
      </c>
      <c r="F76" s="344" t="s">
        <v>804</v>
      </c>
      <c r="G76" s="449">
        <v>0</v>
      </c>
      <c r="H76" s="449">
        <v>0</v>
      </c>
      <c r="I76" s="449">
        <v>0</v>
      </c>
      <c r="J76" s="449">
        <v>0</v>
      </c>
      <c r="K76" s="449">
        <v>0</v>
      </c>
      <c r="L76" s="447">
        <v>0</v>
      </c>
      <c r="N76" s="244"/>
      <c r="O76" s="260" t="s">
        <v>204</v>
      </c>
      <c r="P76" s="344" t="s">
        <v>804</v>
      </c>
      <c r="Q76" s="344" t="s">
        <v>804</v>
      </c>
      <c r="R76" s="344" t="s">
        <v>804</v>
      </c>
      <c r="S76" s="449">
        <v>0</v>
      </c>
      <c r="T76" s="449">
        <v>0</v>
      </c>
      <c r="U76" s="449">
        <v>0</v>
      </c>
      <c r="V76" s="449">
        <v>0</v>
      </c>
      <c r="W76" s="449">
        <v>0</v>
      </c>
      <c r="X76" s="447">
        <v>0</v>
      </c>
    </row>
    <row r="77" spans="1:24" x14ac:dyDescent="0.25">
      <c r="A77" t="str">
        <f>B73&amp;"-"&amp;C77</f>
        <v>C2-Pavilion</v>
      </c>
      <c r="B77" s="249"/>
      <c r="C77" s="263" t="s">
        <v>220</v>
      </c>
      <c r="D77" s="345" t="s">
        <v>804</v>
      </c>
      <c r="E77" s="345" t="s">
        <v>804</v>
      </c>
      <c r="F77" s="345" t="s">
        <v>804</v>
      </c>
      <c r="G77" s="449">
        <v>0</v>
      </c>
      <c r="H77" s="449">
        <v>0</v>
      </c>
      <c r="I77" s="449">
        <v>0</v>
      </c>
      <c r="J77" s="449">
        <v>0</v>
      </c>
      <c r="K77" s="449">
        <v>0</v>
      </c>
      <c r="L77" s="447">
        <v>0</v>
      </c>
      <c r="N77" s="249"/>
      <c r="O77" s="263" t="s">
        <v>220</v>
      </c>
      <c r="P77" s="345" t="s">
        <v>804</v>
      </c>
      <c r="Q77" s="345" t="s">
        <v>804</v>
      </c>
      <c r="R77" s="345" t="s">
        <v>804</v>
      </c>
      <c r="S77" s="449">
        <v>0</v>
      </c>
      <c r="T77" s="449">
        <v>0</v>
      </c>
      <c r="U77" s="449">
        <v>0</v>
      </c>
      <c r="V77" s="449">
        <v>0</v>
      </c>
      <c r="W77" s="449">
        <v>0</v>
      </c>
      <c r="X77" s="447">
        <v>0</v>
      </c>
    </row>
    <row r="78" spans="1:24" x14ac:dyDescent="0.25">
      <c r="A78" t="str">
        <f>B78</f>
        <v>C3</v>
      </c>
      <c r="B78" s="239" t="s">
        <v>275</v>
      </c>
      <c r="C78" s="301"/>
      <c r="D78" s="341" t="s">
        <v>809</v>
      </c>
      <c r="E78" s="341"/>
      <c r="F78" s="341" t="s">
        <v>251</v>
      </c>
      <c r="G78" s="341" t="s">
        <v>280</v>
      </c>
      <c r="H78" s="342"/>
      <c r="I78" s="342"/>
      <c r="J78" s="342"/>
      <c r="K78" s="342"/>
      <c r="L78" s="343"/>
      <c r="N78" s="239" t="s">
        <v>275</v>
      </c>
      <c r="O78" s="301"/>
      <c r="P78" s="341" t="s">
        <v>809</v>
      </c>
      <c r="Q78" s="341"/>
      <c r="R78" s="341" t="s">
        <v>251</v>
      </c>
      <c r="S78" s="341" t="s">
        <v>280</v>
      </c>
      <c r="T78" s="342"/>
      <c r="U78" s="342"/>
      <c r="V78" s="342"/>
      <c r="W78" s="342"/>
      <c r="X78" s="343"/>
    </row>
    <row r="79" spans="1:24" x14ac:dyDescent="0.25">
      <c r="A79" t="str">
        <f>B78&amp;"-"&amp;C79</f>
        <v>C3-Table</v>
      </c>
      <c r="B79" s="244"/>
      <c r="C79" s="256" t="s">
        <v>185</v>
      </c>
      <c r="D79" s="449" t="s">
        <v>804</v>
      </c>
      <c r="E79" s="450" t="s">
        <v>804</v>
      </c>
      <c r="F79" s="450" t="s">
        <v>804</v>
      </c>
      <c r="G79" s="450">
        <v>0</v>
      </c>
      <c r="H79" s="450">
        <v>0</v>
      </c>
      <c r="I79" s="449">
        <v>0</v>
      </c>
      <c r="J79" s="449">
        <v>0</v>
      </c>
      <c r="K79" s="449">
        <v>0</v>
      </c>
      <c r="L79" s="447">
        <v>0</v>
      </c>
      <c r="N79" s="244"/>
      <c r="O79" s="256" t="s">
        <v>185</v>
      </c>
      <c r="P79" s="449" t="s">
        <v>804</v>
      </c>
      <c r="Q79" s="450" t="s">
        <v>804</v>
      </c>
      <c r="R79" s="450" t="s">
        <v>804</v>
      </c>
      <c r="S79" s="450">
        <v>0</v>
      </c>
      <c r="T79" s="450">
        <v>0</v>
      </c>
      <c r="U79" s="449">
        <v>0</v>
      </c>
      <c r="V79" s="449">
        <v>0</v>
      </c>
      <c r="W79" s="449">
        <v>0</v>
      </c>
      <c r="X79" s="447">
        <v>0</v>
      </c>
    </row>
    <row r="80" spans="1:24" x14ac:dyDescent="0.25">
      <c r="A80" t="str">
        <f>B78&amp;"-"&amp;C80</f>
        <v>C3-Crown</v>
      </c>
      <c r="B80" s="244"/>
      <c r="C80" s="260" t="s">
        <v>199</v>
      </c>
      <c r="D80" s="344" t="s">
        <v>804</v>
      </c>
      <c r="E80" s="344" t="s">
        <v>804</v>
      </c>
      <c r="F80" s="344" t="s">
        <v>804</v>
      </c>
      <c r="G80" s="344">
        <v>0</v>
      </c>
      <c r="H80" s="344">
        <v>0</v>
      </c>
      <c r="I80" s="449">
        <v>0</v>
      </c>
      <c r="J80" s="449">
        <v>0</v>
      </c>
      <c r="K80" s="449">
        <v>0</v>
      </c>
      <c r="L80" s="447">
        <v>0</v>
      </c>
      <c r="N80" s="244"/>
      <c r="O80" s="260" t="s">
        <v>199</v>
      </c>
      <c r="P80" s="344" t="s">
        <v>804</v>
      </c>
      <c r="Q80" s="344" t="s">
        <v>804</v>
      </c>
      <c r="R80" s="344" t="s">
        <v>804</v>
      </c>
      <c r="S80" s="344">
        <v>0</v>
      </c>
      <c r="T80" s="344">
        <v>0</v>
      </c>
      <c r="U80" s="449">
        <v>0</v>
      </c>
      <c r="V80" s="449">
        <v>0</v>
      </c>
      <c r="W80" s="449">
        <v>0</v>
      </c>
      <c r="X80" s="447">
        <v>0</v>
      </c>
    </row>
    <row r="81" spans="1:24" x14ac:dyDescent="0.25">
      <c r="A81" t="str">
        <f>B78&amp;"-"&amp;C81</f>
        <v>C3-Girdle</v>
      </c>
      <c r="B81" s="244"/>
      <c r="C81" s="260" t="s">
        <v>204</v>
      </c>
      <c r="D81" s="344" t="s">
        <v>804</v>
      </c>
      <c r="E81" s="344" t="s">
        <v>804</v>
      </c>
      <c r="F81" s="344" t="s">
        <v>804</v>
      </c>
      <c r="G81" s="344">
        <v>0</v>
      </c>
      <c r="H81" s="344">
        <v>0</v>
      </c>
      <c r="I81" s="449">
        <v>0</v>
      </c>
      <c r="J81" s="449">
        <v>0</v>
      </c>
      <c r="K81" s="449">
        <v>0</v>
      </c>
      <c r="L81" s="447">
        <v>0</v>
      </c>
      <c r="N81" s="244"/>
      <c r="O81" s="260" t="s">
        <v>204</v>
      </c>
      <c r="P81" s="344" t="s">
        <v>804</v>
      </c>
      <c r="Q81" s="344" t="s">
        <v>804</v>
      </c>
      <c r="R81" s="344" t="s">
        <v>804</v>
      </c>
      <c r="S81" s="344">
        <v>0</v>
      </c>
      <c r="T81" s="344">
        <v>0</v>
      </c>
      <c r="U81" s="449">
        <v>0</v>
      </c>
      <c r="V81" s="449">
        <v>0</v>
      </c>
      <c r="W81" s="449">
        <v>0</v>
      </c>
      <c r="X81" s="447">
        <v>0</v>
      </c>
    </row>
    <row r="82" spans="1:24" x14ac:dyDescent="0.25">
      <c r="A82" t="str">
        <f>B78&amp;"-"&amp;C82</f>
        <v>C3-Pavilion</v>
      </c>
      <c r="B82" s="249"/>
      <c r="C82" s="263" t="s">
        <v>220</v>
      </c>
      <c r="D82" s="345" t="s">
        <v>804</v>
      </c>
      <c r="E82" s="345" t="s">
        <v>804</v>
      </c>
      <c r="F82" s="345" t="s">
        <v>804</v>
      </c>
      <c r="G82" s="345">
        <v>0</v>
      </c>
      <c r="H82" s="345">
        <v>0</v>
      </c>
      <c r="I82" s="449">
        <v>0</v>
      </c>
      <c r="J82" s="449">
        <v>0</v>
      </c>
      <c r="K82" s="449">
        <v>0</v>
      </c>
      <c r="L82" s="447">
        <v>0</v>
      </c>
      <c r="N82" s="249"/>
      <c r="O82" s="263" t="s">
        <v>220</v>
      </c>
      <c r="P82" s="345" t="s">
        <v>804</v>
      </c>
      <c r="Q82" s="345" t="s">
        <v>804</v>
      </c>
      <c r="R82" s="345" t="s">
        <v>804</v>
      </c>
      <c r="S82" s="345">
        <v>0</v>
      </c>
      <c r="T82" s="345">
        <v>0</v>
      </c>
      <c r="U82" s="449">
        <v>0</v>
      </c>
      <c r="V82" s="449">
        <v>0</v>
      </c>
      <c r="W82" s="449">
        <v>0</v>
      </c>
      <c r="X82" s="447">
        <v>0</v>
      </c>
    </row>
    <row r="83" spans="1:24" x14ac:dyDescent="0.25">
      <c r="A83" t="str">
        <f>B83</f>
        <v>CO1</v>
      </c>
      <c r="B83" s="239" t="s">
        <v>278</v>
      </c>
      <c r="C83" s="301"/>
      <c r="D83" s="341" t="s">
        <v>809</v>
      </c>
      <c r="E83" s="341"/>
      <c r="F83" s="341" t="s">
        <v>243</v>
      </c>
      <c r="G83" s="341" t="s">
        <v>259</v>
      </c>
      <c r="H83" s="342"/>
      <c r="I83" s="342"/>
      <c r="J83" s="342"/>
      <c r="K83" s="342"/>
      <c r="L83" s="343"/>
      <c r="N83" s="239" t="s">
        <v>278</v>
      </c>
      <c r="O83" s="301"/>
      <c r="P83" s="341" t="s">
        <v>809</v>
      </c>
      <c r="Q83" s="341"/>
      <c r="R83" s="341" t="s">
        <v>243</v>
      </c>
      <c r="S83" s="341" t="s">
        <v>259</v>
      </c>
      <c r="T83" s="342"/>
      <c r="U83" s="342"/>
      <c r="V83" s="342"/>
      <c r="W83" s="342"/>
      <c r="X83" s="343"/>
    </row>
    <row r="84" spans="1:24" x14ac:dyDescent="0.25">
      <c r="A84" t="str">
        <f>B83&amp;"-"&amp;C84</f>
        <v>CO1-Table</v>
      </c>
      <c r="B84" s="244"/>
      <c r="C84" s="256" t="s">
        <v>185</v>
      </c>
      <c r="D84" s="449" t="s">
        <v>804</v>
      </c>
      <c r="E84" s="450" t="s">
        <v>804</v>
      </c>
      <c r="F84" s="450" t="s">
        <v>804</v>
      </c>
      <c r="G84" s="449">
        <v>-5.0000000000000001E-3</v>
      </c>
      <c r="H84" s="449">
        <v>-5.0000000000000001E-3</v>
      </c>
      <c r="I84" s="450">
        <v>0</v>
      </c>
      <c r="J84" s="449">
        <v>0</v>
      </c>
      <c r="K84" s="449">
        <v>0</v>
      </c>
      <c r="L84" s="447">
        <v>0</v>
      </c>
      <c r="N84" s="244"/>
      <c r="O84" s="256" t="s">
        <v>185</v>
      </c>
      <c r="P84" s="449" t="s">
        <v>804</v>
      </c>
      <c r="Q84" s="450" t="s">
        <v>804</v>
      </c>
      <c r="R84" s="450" t="s">
        <v>804</v>
      </c>
      <c r="S84" s="449">
        <v>-0.01</v>
      </c>
      <c r="T84" s="449">
        <v>-0.01</v>
      </c>
      <c r="U84" s="450">
        <v>-5.0000000000000001E-3</v>
      </c>
      <c r="V84" s="449">
        <v>0</v>
      </c>
      <c r="W84" s="449">
        <v>0</v>
      </c>
      <c r="X84" s="447">
        <v>0</v>
      </c>
    </row>
    <row r="85" spans="1:24" x14ac:dyDescent="0.25">
      <c r="A85" t="str">
        <f>B83&amp;"-"&amp;C85</f>
        <v>CO1-Crown</v>
      </c>
      <c r="B85" s="244"/>
      <c r="C85" s="260" t="s">
        <v>199</v>
      </c>
      <c r="D85" s="344" t="s">
        <v>804</v>
      </c>
      <c r="E85" s="344" t="s">
        <v>804</v>
      </c>
      <c r="F85" s="344" t="s">
        <v>804</v>
      </c>
      <c r="G85" s="449">
        <v>0</v>
      </c>
      <c r="H85" s="449">
        <v>0</v>
      </c>
      <c r="I85" s="344">
        <v>0</v>
      </c>
      <c r="J85" s="449">
        <v>0</v>
      </c>
      <c r="K85" s="449">
        <v>0</v>
      </c>
      <c r="L85" s="447">
        <v>0</v>
      </c>
      <c r="N85" s="244"/>
      <c r="O85" s="260" t="s">
        <v>199</v>
      </c>
      <c r="P85" s="344" t="s">
        <v>804</v>
      </c>
      <c r="Q85" s="344" t="s">
        <v>804</v>
      </c>
      <c r="R85" s="344" t="s">
        <v>804</v>
      </c>
      <c r="S85" s="449">
        <v>-5.0000000000000001E-3</v>
      </c>
      <c r="T85" s="449">
        <v>-5.0000000000000001E-3</v>
      </c>
      <c r="U85" s="344">
        <v>0</v>
      </c>
      <c r="V85" s="449">
        <v>0</v>
      </c>
      <c r="W85" s="449">
        <v>0</v>
      </c>
      <c r="X85" s="447">
        <v>0</v>
      </c>
    </row>
    <row r="86" spans="1:24" x14ac:dyDescent="0.25">
      <c r="A86" t="str">
        <f>B83&amp;"-"&amp;C86</f>
        <v>CO1-Girdle</v>
      </c>
      <c r="B86" s="244"/>
      <c r="C86" s="260" t="s">
        <v>204</v>
      </c>
      <c r="D86" s="344" t="s">
        <v>804</v>
      </c>
      <c r="E86" s="344" t="s">
        <v>804</v>
      </c>
      <c r="F86" s="344" t="s">
        <v>804</v>
      </c>
      <c r="G86" s="449">
        <v>0</v>
      </c>
      <c r="H86" s="449">
        <v>0</v>
      </c>
      <c r="I86" s="344">
        <v>0</v>
      </c>
      <c r="J86" s="449">
        <v>0</v>
      </c>
      <c r="K86" s="449">
        <v>0</v>
      </c>
      <c r="L86" s="447">
        <v>0</v>
      </c>
      <c r="N86" s="244"/>
      <c r="O86" s="260" t="s">
        <v>204</v>
      </c>
      <c r="P86" s="344" t="s">
        <v>804</v>
      </c>
      <c r="Q86" s="344" t="s">
        <v>804</v>
      </c>
      <c r="R86" s="344" t="s">
        <v>804</v>
      </c>
      <c r="S86" s="449">
        <v>0</v>
      </c>
      <c r="T86" s="449">
        <v>0</v>
      </c>
      <c r="U86" s="344">
        <v>0</v>
      </c>
      <c r="V86" s="449">
        <v>0</v>
      </c>
      <c r="W86" s="449">
        <v>0</v>
      </c>
      <c r="X86" s="447">
        <v>0</v>
      </c>
    </row>
    <row r="87" spans="1:24" x14ac:dyDescent="0.25">
      <c r="A87" t="str">
        <f>B83&amp;"-"&amp;C87</f>
        <v>CO1-Pavilion</v>
      </c>
      <c r="B87" s="249"/>
      <c r="C87" s="263" t="s">
        <v>220</v>
      </c>
      <c r="D87" s="345" t="s">
        <v>804</v>
      </c>
      <c r="E87" s="345" t="s">
        <v>804</v>
      </c>
      <c r="F87" s="345" t="s">
        <v>804</v>
      </c>
      <c r="G87" s="449">
        <v>0</v>
      </c>
      <c r="H87" s="449">
        <v>0</v>
      </c>
      <c r="I87" s="345">
        <v>0</v>
      </c>
      <c r="J87" s="449">
        <v>0</v>
      </c>
      <c r="K87" s="449">
        <v>0</v>
      </c>
      <c r="L87" s="447">
        <v>0</v>
      </c>
      <c r="N87" s="249"/>
      <c r="O87" s="263" t="s">
        <v>220</v>
      </c>
      <c r="P87" s="345" t="s">
        <v>804</v>
      </c>
      <c r="Q87" s="345" t="s">
        <v>804</v>
      </c>
      <c r="R87" s="345" t="s">
        <v>804</v>
      </c>
      <c r="S87" s="449">
        <v>0</v>
      </c>
      <c r="T87" s="449">
        <v>0</v>
      </c>
      <c r="U87" s="345">
        <v>0</v>
      </c>
      <c r="V87" s="449">
        <v>0</v>
      </c>
      <c r="W87" s="449">
        <v>0</v>
      </c>
      <c r="X87" s="447">
        <v>0</v>
      </c>
    </row>
    <row r="88" spans="1:24" x14ac:dyDescent="0.25">
      <c r="A88" t="str">
        <f>B88</f>
        <v>CO2</v>
      </c>
      <c r="B88" s="239" t="s">
        <v>281</v>
      </c>
      <c r="C88" s="301"/>
      <c r="D88" s="341" t="s">
        <v>809</v>
      </c>
      <c r="E88" s="341"/>
      <c r="F88" s="341" t="s">
        <v>243</v>
      </c>
      <c r="G88" s="341" t="s">
        <v>259</v>
      </c>
      <c r="H88" s="342"/>
      <c r="I88" s="342"/>
      <c r="J88" s="342"/>
      <c r="K88" s="342"/>
      <c r="L88" s="343"/>
      <c r="N88" s="239" t="s">
        <v>281</v>
      </c>
      <c r="O88" s="301"/>
      <c r="P88" s="341" t="s">
        <v>809</v>
      </c>
      <c r="Q88" s="341"/>
      <c r="R88" s="341" t="s">
        <v>243</v>
      </c>
      <c r="S88" s="341" t="s">
        <v>266</v>
      </c>
      <c r="T88" s="342"/>
      <c r="U88" s="342"/>
      <c r="V88" s="342"/>
      <c r="W88" s="342"/>
      <c r="X88" s="343"/>
    </row>
    <row r="89" spans="1:24" x14ac:dyDescent="0.25">
      <c r="A89" t="str">
        <f>B88&amp;"-"&amp;C89</f>
        <v>CO2-Table</v>
      </c>
      <c r="B89" s="244"/>
      <c r="C89" s="256" t="s">
        <v>185</v>
      </c>
      <c r="D89" s="449" t="s">
        <v>804</v>
      </c>
      <c r="E89" s="450" t="s">
        <v>804</v>
      </c>
      <c r="F89" s="450" t="s">
        <v>804</v>
      </c>
      <c r="G89" s="449">
        <v>-0.01</v>
      </c>
      <c r="H89" s="449">
        <v>-0.01</v>
      </c>
      <c r="I89" s="449">
        <v>-0.01</v>
      </c>
      <c r="J89" s="449">
        <v>-0.01</v>
      </c>
      <c r="K89" s="449">
        <v>0</v>
      </c>
      <c r="L89" s="447">
        <v>0</v>
      </c>
      <c r="N89" s="244"/>
      <c r="O89" s="256" t="s">
        <v>185</v>
      </c>
      <c r="P89" s="449" t="s">
        <v>804</v>
      </c>
      <c r="Q89" s="450" t="s">
        <v>804</v>
      </c>
      <c r="R89" s="450" t="s">
        <v>804</v>
      </c>
      <c r="S89" s="449">
        <v>-1.4999999999999999E-2</v>
      </c>
      <c r="T89" s="449">
        <v>-1.4999999999999999E-2</v>
      </c>
      <c r="U89" s="449">
        <v>-0.01</v>
      </c>
      <c r="V89" s="449">
        <v>0</v>
      </c>
      <c r="W89" s="449">
        <v>0</v>
      </c>
      <c r="X89" s="447">
        <v>0</v>
      </c>
    </row>
    <row r="90" spans="1:24" x14ac:dyDescent="0.25">
      <c r="A90" t="str">
        <f>B88&amp;"-"&amp;C90</f>
        <v>CO2-Crown</v>
      </c>
      <c r="B90" s="244"/>
      <c r="C90" s="260" t="s">
        <v>199</v>
      </c>
      <c r="D90" s="344" t="s">
        <v>804</v>
      </c>
      <c r="E90" s="344" t="s">
        <v>804</v>
      </c>
      <c r="F90" s="344" t="s">
        <v>804</v>
      </c>
      <c r="G90" s="449">
        <v>-5.0000000000000001E-3</v>
      </c>
      <c r="H90" s="449">
        <v>-5.0000000000000001E-3</v>
      </c>
      <c r="I90" s="449">
        <v>-5.0000000000000001E-3</v>
      </c>
      <c r="J90" s="449">
        <v>0</v>
      </c>
      <c r="K90" s="449">
        <v>0</v>
      </c>
      <c r="L90" s="447">
        <v>0</v>
      </c>
      <c r="N90" s="244"/>
      <c r="O90" s="260" t="s">
        <v>199</v>
      </c>
      <c r="P90" s="344" t="s">
        <v>804</v>
      </c>
      <c r="Q90" s="344" t="s">
        <v>804</v>
      </c>
      <c r="R90" s="344" t="s">
        <v>804</v>
      </c>
      <c r="S90" s="449">
        <v>-0.01</v>
      </c>
      <c r="T90" s="449">
        <v>-0.01</v>
      </c>
      <c r="U90" s="449">
        <v>-5.0000000000000001E-3</v>
      </c>
      <c r="V90" s="449">
        <v>0</v>
      </c>
      <c r="W90" s="449">
        <v>0</v>
      </c>
      <c r="X90" s="447">
        <v>0</v>
      </c>
    </row>
    <row r="91" spans="1:24" x14ac:dyDescent="0.25">
      <c r="A91" t="str">
        <f>B88&amp;"-"&amp;C91</f>
        <v>CO2-Girdle</v>
      </c>
      <c r="B91" s="244"/>
      <c r="C91" s="260" t="s">
        <v>204</v>
      </c>
      <c r="D91" s="344" t="s">
        <v>804</v>
      </c>
      <c r="E91" s="344" t="s">
        <v>804</v>
      </c>
      <c r="F91" s="344" t="s">
        <v>804</v>
      </c>
      <c r="G91" s="449">
        <v>0</v>
      </c>
      <c r="H91" s="449">
        <v>0</v>
      </c>
      <c r="I91" s="449">
        <v>0</v>
      </c>
      <c r="J91" s="449">
        <v>0</v>
      </c>
      <c r="K91" s="449">
        <v>0</v>
      </c>
      <c r="L91" s="447">
        <v>0</v>
      </c>
      <c r="N91" s="244"/>
      <c r="O91" s="260" t="s">
        <v>204</v>
      </c>
      <c r="P91" s="344" t="s">
        <v>804</v>
      </c>
      <c r="Q91" s="344" t="s">
        <v>804</v>
      </c>
      <c r="R91" s="344" t="s">
        <v>804</v>
      </c>
      <c r="S91" s="449">
        <v>0</v>
      </c>
      <c r="T91" s="449">
        <v>0</v>
      </c>
      <c r="U91" s="449">
        <v>0</v>
      </c>
      <c r="V91" s="449">
        <v>0</v>
      </c>
      <c r="W91" s="449">
        <v>0</v>
      </c>
      <c r="X91" s="447">
        <v>0</v>
      </c>
    </row>
    <row r="92" spans="1:24" x14ac:dyDescent="0.25">
      <c r="A92" t="str">
        <f>B88&amp;"-"&amp;C92</f>
        <v>CO2-Pavilion</v>
      </c>
      <c r="B92" s="249"/>
      <c r="C92" s="263" t="s">
        <v>220</v>
      </c>
      <c r="D92" s="345" t="s">
        <v>804</v>
      </c>
      <c r="E92" s="345" t="s">
        <v>804</v>
      </c>
      <c r="F92" s="345" t="s">
        <v>804</v>
      </c>
      <c r="G92" s="449">
        <v>0</v>
      </c>
      <c r="H92" s="449">
        <v>0</v>
      </c>
      <c r="I92" s="449">
        <v>0</v>
      </c>
      <c r="J92" s="449">
        <v>0</v>
      </c>
      <c r="K92" s="449">
        <v>0</v>
      </c>
      <c r="L92" s="447">
        <v>0</v>
      </c>
      <c r="N92" s="249"/>
      <c r="O92" s="263" t="s">
        <v>220</v>
      </c>
      <c r="P92" s="345" t="s">
        <v>804</v>
      </c>
      <c r="Q92" s="345" t="s">
        <v>804</v>
      </c>
      <c r="R92" s="345" t="s">
        <v>804</v>
      </c>
      <c r="S92" s="449">
        <v>-5.0000000000000001E-3</v>
      </c>
      <c r="T92" s="449">
        <v>-5.0000000000000001E-3</v>
      </c>
      <c r="U92" s="449">
        <v>0</v>
      </c>
      <c r="V92" s="449">
        <v>0</v>
      </c>
      <c r="W92" s="449">
        <v>0</v>
      </c>
      <c r="X92" s="447">
        <v>0</v>
      </c>
    </row>
    <row r="93" spans="1:24" x14ac:dyDescent="0.25">
      <c r="A93" t="str">
        <f>B93</f>
        <v>CO3</v>
      </c>
      <c r="B93" s="239" t="s">
        <v>284</v>
      </c>
      <c r="C93" s="301"/>
      <c r="D93" s="341" t="s">
        <v>809</v>
      </c>
      <c r="E93" s="341"/>
      <c r="F93" s="341" t="s">
        <v>251</v>
      </c>
      <c r="G93" s="341" t="s">
        <v>266</v>
      </c>
      <c r="H93" s="342"/>
      <c r="I93" s="342"/>
      <c r="J93" s="342"/>
      <c r="K93" s="342"/>
      <c r="L93" s="343"/>
      <c r="N93" s="239" t="s">
        <v>284</v>
      </c>
      <c r="O93" s="301"/>
      <c r="P93" s="341" t="s">
        <v>809</v>
      </c>
      <c r="Q93" s="341"/>
      <c r="R93" s="341" t="s">
        <v>251</v>
      </c>
      <c r="S93" s="341" t="s">
        <v>266</v>
      </c>
      <c r="T93" s="342"/>
      <c r="U93" s="342"/>
      <c r="V93" s="342"/>
      <c r="W93" s="342"/>
      <c r="X93" s="343"/>
    </row>
    <row r="94" spans="1:24" x14ac:dyDescent="0.25">
      <c r="A94" t="str">
        <f>B93&amp;"-"&amp;C94</f>
        <v>CO3-Table</v>
      </c>
      <c r="B94" s="244"/>
      <c r="C94" s="256" t="s">
        <v>185</v>
      </c>
      <c r="D94" s="449" t="s">
        <v>804</v>
      </c>
      <c r="E94" s="450" t="s">
        <v>804</v>
      </c>
      <c r="F94" s="450" t="s">
        <v>804</v>
      </c>
      <c r="G94" s="450">
        <v>-0.02</v>
      </c>
      <c r="H94" s="450">
        <v>-0.02</v>
      </c>
      <c r="I94" s="449">
        <v>-1.4999999999999999E-2</v>
      </c>
      <c r="J94" s="450">
        <v>-1.4999999999999999E-2</v>
      </c>
      <c r="K94" s="450">
        <v>-0.01</v>
      </c>
      <c r="L94" s="451">
        <v>0</v>
      </c>
      <c r="N94" s="244"/>
      <c r="O94" s="256" t="s">
        <v>185</v>
      </c>
      <c r="P94" s="449" t="s">
        <v>804</v>
      </c>
      <c r="Q94" s="450" t="s">
        <v>804</v>
      </c>
      <c r="R94" s="450" t="s">
        <v>804</v>
      </c>
      <c r="S94" s="450">
        <v>-0.02</v>
      </c>
      <c r="T94" s="450">
        <v>-0.02</v>
      </c>
      <c r="U94" s="449">
        <v>-1.4999999999999999E-2</v>
      </c>
      <c r="V94" s="450">
        <v>0</v>
      </c>
      <c r="W94" s="450">
        <v>0</v>
      </c>
      <c r="X94" s="451">
        <v>0</v>
      </c>
    </row>
    <row r="95" spans="1:24" x14ac:dyDescent="0.25">
      <c r="A95" t="str">
        <f>B93&amp;"-"&amp;C95</f>
        <v>CO3-Crown</v>
      </c>
      <c r="B95" s="244"/>
      <c r="C95" s="260" t="s">
        <v>199</v>
      </c>
      <c r="D95" s="344" t="s">
        <v>804</v>
      </c>
      <c r="E95" s="344" t="s">
        <v>804</v>
      </c>
      <c r="F95" s="344" t="s">
        <v>804</v>
      </c>
      <c r="G95" s="344">
        <v>-0.01</v>
      </c>
      <c r="H95" s="344">
        <v>-0.01</v>
      </c>
      <c r="I95" s="449">
        <v>-5.0000000000000001E-3</v>
      </c>
      <c r="J95" s="344">
        <v>-5.0000000000000001E-3</v>
      </c>
      <c r="K95" s="344">
        <v>0</v>
      </c>
      <c r="L95" s="447">
        <v>0</v>
      </c>
      <c r="N95" s="244"/>
      <c r="O95" s="260" t="s">
        <v>199</v>
      </c>
      <c r="P95" s="344" t="s">
        <v>804</v>
      </c>
      <c r="Q95" s="344" t="s">
        <v>804</v>
      </c>
      <c r="R95" s="344" t="s">
        <v>804</v>
      </c>
      <c r="S95" s="344">
        <v>-1.4999999999999999E-2</v>
      </c>
      <c r="T95" s="344">
        <v>-1.4999999999999999E-2</v>
      </c>
      <c r="U95" s="449">
        <v>-0.01</v>
      </c>
      <c r="V95" s="344">
        <v>0</v>
      </c>
      <c r="W95" s="344">
        <v>0</v>
      </c>
      <c r="X95" s="447">
        <v>0</v>
      </c>
    </row>
    <row r="96" spans="1:24" x14ac:dyDescent="0.25">
      <c r="A96" t="str">
        <f>B93&amp;"-"&amp;C96</f>
        <v>CO3-Girdle</v>
      </c>
      <c r="B96" s="244"/>
      <c r="C96" s="260" t="s">
        <v>204</v>
      </c>
      <c r="D96" s="344" t="s">
        <v>804</v>
      </c>
      <c r="E96" s="344" t="s">
        <v>804</v>
      </c>
      <c r="F96" s="344" t="s">
        <v>804</v>
      </c>
      <c r="G96" s="344">
        <v>0</v>
      </c>
      <c r="H96" s="344">
        <v>0</v>
      </c>
      <c r="I96" s="449">
        <v>0</v>
      </c>
      <c r="J96" s="344">
        <v>0</v>
      </c>
      <c r="K96" s="344">
        <v>0</v>
      </c>
      <c r="L96" s="447">
        <v>0</v>
      </c>
      <c r="N96" s="244"/>
      <c r="O96" s="260" t="s">
        <v>204</v>
      </c>
      <c r="P96" s="344" t="s">
        <v>804</v>
      </c>
      <c r="Q96" s="344" t="s">
        <v>804</v>
      </c>
      <c r="R96" s="344" t="s">
        <v>804</v>
      </c>
      <c r="S96" s="344">
        <v>0</v>
      </c>
      <c r="T96" s="344">
        <v>0</v>
      </c>
      <c r="U96" s="449">
        <v>0</v>
      </c>
      <c r="V96" s="344">
        <v>0</v>
      </c>
      <c r="W96" s="344">
        <v>0</v>
      </c>
      <c r="X96" s="447">
        <v>0</v>
      </c>
    </row>
    <row r="97" spans="1:24" x14ac:dyDescent="0.25">
      <c r="A97" t="str">
        <f>B93&amp;"-"&amp;C97</f>
        <v>CO3-Pavilion</v>
      </c>
      <c r="B97" s="249"/>
      <c r="C97" s="263" t="s">
        <v>220</v>
      </c>
      <c r="D97" s="345" t="s">
        <v>804</v>
      </c>
      <c r="E97" s="345" t="s">
        <v>804</v>
      </c>
      <c r="F97" s="345" t="s">
        <v>804</v>
      </c>
      <c r="G97" s="345" t="s">
        <v>804</v>
      </c>
      <c r="H97" s="345">
        <v>0</v>
      </c>
      <c r="I97" s="449">
        <v>0</v>
      </c>
      <c r="J97" s="345">
        <v>0</v>
      </c>
      <c r="K97" s="345">
        <v>0</v>
      </c>
      <c r="L97" s="448">
        <v>0</v>
      </c>
      <c r="N97" s="249"/>
      <c r="O97" s="263" t="s">
        <v>220</v>
      </c>
      <c r="P97" s="345" t="s">
        <v>804</v>
      </c>
      <c r="Q97" s="345" t="s">
        <v>804</v>
      </c>
      <c r="R97" s="345" t="s">
        <v>804</v>
      </c>
      <c r="S97" s="345">
        <v>-0.01</v>
      </c>
      <c r="T97" s="345">
        <v>-0.01</v>
      </c>
      <c r="U97" s="449">
        <v>0</v>
      </c>
      <c r="V97" s="345">
        <v>0</v>
      </c>
      <c r="W97" s="345">
        <v>0</v>
      </c>
      <c r="X97" s="448">
        <v>0</v>
      </c>
    </row>
    <row r="98" spans="1:24" x14ac:dyDescent="0.25">
      <c r="A98" t="str">
        <f>B98</f>
        <v>CL1</v>
      </c>
      <c r="B98" s="239" t="s">
        <v>287</v>
      </c>
      <c r="C98" s="301"/>
      <c r="D98" s="341" t="s">
        <v>809</v>
      </c>
      <c r="E98" s="341"/>
      <c r="F98" s="341" t="s">
        <v>187</v>
      </c>
      <c r="G98" s="341" t="s">
        <v>243</v>
      </c>
      <c r="H98" s="342"/>
      <c r="I98" s="342"/>
      <c r="J98" s="342"/>
      <c r="K98" s="342"/>
      <c r="L98" s="343"/>
      <c r="N98" s="239" t="s">
        <v>287</v>
      </c>
      <c r="O98" s="301"/>
      <c r="P98" s="341" t="s">
        <v>809</v>
      </c>
      <c r="Q98" s="341"/>
      <c r="R98" s="341" t="s">
        <v>187</v>
      </c>
      <c r="S98" s="341" t="s">
        <v>243</v>
      </c>
      <c r="T98" s="342"/>
      <c r="U98" s="342"/>
      <c r="V98" s="342"/>
      <c r="W98" s="342"/>
      <c r="X98" s="343"/>
    </row>
    <row r="99" spans="1:24" x14ac:dyDescent="0.25">
      <c r="A99" t="str">
        <f>B98&amp;"-"&amp;C99</f>
        <v>CL1-Table</v>
      </c>
      <c r="B99" s="244"/>
      <c r="C99" s="256" t="s">
        <v>185</v>
      </c>
      <c r="D99" s="449">
        <v>0</v>
      </c>
      <c r="E99" s="449">
        <v>0</v>
      </c>
      <c r="F99" s="449">
        <v>0</v>
      </c>
      <c r="G99" s="449">
        <v>-5.0000000000000001E-3</v>
      </c>
      <c r="H99" s="449">
        <v>-5.0000000000000001E-3</v>
      </c>
      <c r="I99" s="450">
        <v>0</v>
      </c>
      <c r="J99" s="449" t="s">
        <v>804</v>
      </c>
      <c r="K99" s="449" t="s">
        <v>804</v>
      </c>
      <c r="L99" s="447" t="s">
        <v>804</v>
      </c>
      <c r="N99" s="244"/>
      <c r="O99" s="256" t="s">
        <v>185</v>
      </c>
      <c r="P99" s="449">
        <v>-0.01</v>
      </c>
      <c r="Q99" s="449">
        <v>-0.01</v>
      </c>
      <c r="R99" s="449">
        <v>-5.0000000000000001E-3</v>
      </c>
      <c r="S99" s="449">
        <v>-5.0000000000000001E-3</v>
      </c>
      <c r="T99" s="449">
        <v>-5.0000000000000001E-3</v>
      </c>
      <c r="U99" s="450">
        <v>0</v>
      </c>
      <c r="V99" s="449">
        <v>0</v>
      </c>
      <c r="W99" s="449">
        <v>0</v>
      </c>
      <c r="X99" s="447">
        <v>0</v>
      </c>
    </row>
    <row r="100" spans="1:24" x14ac:dyDescent="0.25">
      <c r="A100" t="str">
        <f>B98&amp;"-"&amp;C100</f>
        <v>CL1-Crown</v>
      </c>
      <c r="B100" s="244"/>
      <c r="C100" s="260" t="s">
        <v>199</v>
      </c>
      <c r="D100" s="449">
        <v>0</v>
      </c>
      <c r="E100" s="449">
        <v>0</v>
      </c>
      <c r="F100" s="449">
        <v>0</v>
      </c>
      <c r="G100" s="449">
        <v>0</v>
      </c>
      <c r="H100" s="449">
        <v>0</v>
      </c>
      <c r="I100" s="344">
        <v>0</v>
      </c>
      <c r="J100" s="449" t="s">
        <v>804</v>
      </c>
      <c r="K100" s="449" t="s">
        <v>804</v>
      </c>
      <c r="L100" s="447" t="s">
        <v>804</v>
      </c>
      <c r="N100" s="244"/>
      <c r="O100" s="260" t="s">
        <v>199</v>
      </c>
      <c r="P100" s="449">
        <v>0</v>
      </c>
      <c r="Q100" s="449">
        <v>0</v>
      </c>
      <c r="R100" s="449">
        <v>0</v>
      </c>
      <c r="S100" s="449">
        <v>0</v>
      </c>
      <c r="T100" s="449">
        <v>0</v>
      </c>
      <c r="U100" s="344">
        <v>0</v>
      </c>
      <c r="V100" s="449">
        <v>0</v>
      </c>
      <c r="W100" s="449">
        <v>0</v>
      </c>
      <c r="X100" s="447">
        <v>0</v>
      </c>
    </row>
    <row r="101" spans="1:24" x14ac:dyDescent="0.25">
      <c r="A101" t="str">
        <f>B98&amp;"-"&amp;C101</f>
        <v>CL1-Girdle</v>
      </c>
      <c r="B101" s="244"/>
      <c r="C101" s="260" t="s">
        <v>204</v>
      </c>
      <c r="D101" s="449">
        <v>0</v>
      </c>
      <c r="E101" s="449">
        <v>0</v>
      </c>
      <c r="F101" s="449">
        <v>0</v>
      </c>
      <c r="G101" s="449">
        <v>0</v>
      </c>
      <c r="H101" s="449">
        <v>0</v>
      </c>
      <c r="I101" s="344">
        <v>0</v>
      </c>
      <c r="J101" s="449" t="s">
        <v>804</v>
      </c>
      <c r="K101" s="449" t="s">
        <v>804</v>
      </c>
      <c r="L101" s="447" t="s">
        <v>804</v>
      </c>
      <c r="N101" s="244"/>
      <c r="O101" s="260" t="s">
        <v>204</v>
      </c>
      <c r="P101" s="449">
        <v>0</v>
      </c>
      <c r="Q101" s="449">
        <v>0</v>
      </c>
      <c r="R101" s="449">
        <v>0</v>
      </c>
      <c r="S101" s="449">
        <v>0</v>
      </c>
      <c r="T101" s="449">
        <v>0</v>
      </c>
      <c r="U101" s="344">
        <v>0</v>
      </c>
      <c r="V101" s="449">
        <v>0</v>
      </c>
      <c r="W101" s="449">
        <v>0</v>
      </c>
      <c r="X101" s="447">
        <v>0</v>
      </c>
    </row>
    <row r="102" spans="1:24" x14ac:dyDescent="0.25">
      <c r="A102" t="str">
        <f>B98&amp;"-"&amp;C102</f>
        <v>CL1-Pavilion</v>
      </c>
      <c r="B102" s="249"/>
      <c r="C102" s="263" t="s">
        <v>220</v>
      </c>
      <c r="D102" s="449">
        <v>0</v>
      </c>
      <c r="E102" s="449">
        <v>0</v>
      </c>
      <c r="F102" s="449">
        <v>0</v>
      </c>
      <c r="G102" s="449">
        <v>0</v>
      </c>
      <c r="H102" s="449">
        <v>0</v>
      </c>
      <c r="I102" s="345">
        <v>0</v>
      </c>
      <c r="J102" s="449" t="s">
        <v>804</v>
      </c>
      <c r="K102" s="449" t="s">
        <v>804</v>
      </c>
      <c r="L102" s="447" t="s">
        <v>804</v>
      </c>
      <c r="N102" s="249"/>
      <c r="O102" s="263" t="s">
        <v>220</v>
      </c>
      <c r="P102" s="449">
        <v>0</v>
      </c>
      <c r="Q102" s="449">
        <v>0</v>
      </c>
      <c r="R102" s="449">
        <v>0</v>
      </c>
      <c r="S102" s="449">
        <v>0</v>
      </c>
      <c r="T102" s="449">
        <v>0</v>
      </c>
      <c r="U102" s="345">
        <v>0</v>
      </c>
      <c r="V102" s="449">
        <v>0</v>
      </c>
      <c r="W102" s="449">
        <v>0</v>
      </c>
      <c r="X102" s="447">
        <v>0</v>
      </c>
    </row>
    <row r="103" spans="1:24" x14ac:dyDescent="0.25">
      <c r="A103" t="str">
        <f>B103</f>
        <v>CL2</v>
      </c>
      <c r="B103" s="239" t="s">
        <v>289</v>
      </c>
      <c r="C103" s="301"/>
      <c r="D103" s="341" t="s">
        <v>809</v>
      </c>
      <c r="E103" s="341"/>
      <c r="F103" s="341" t="s">
        <v>234</v>
      </c>
      <c r="G103" s="341" t="s">
        <v>259</v>
      </c>
      <c r="H103" s="342"/>
      <c r="I103" s="342"/>
      <c r="J103" s="342"/>
      <c r="K103" s="342"/>
      <c r="L103" s="343"/>
      <c r="N103" s="239" t="s">
        <v>289</v>
      </c>
      <c r="O103" s="301"/>
      <c r="P103" s="341" t="s">
        <v>809</v>
      </c>
      <c r="Q103" s="341"/>
      <c r="R103" s="341" t="s">
        <v>243</v>
      </c>
      <c r="S103" s="341" t="s">
        <v>259</v>
      </c>
      <c r="T103" s="342"/>
      <c r="U103" s="342"/>
      <c r="V103" s="342"/>
      <c r="W103" s="342"/>
      <c r="X103" s="343"/>
    </row>
    <row r="104" spans="1:24" x14ac:dyDescent="0.25">
      <c r="A104" t="str">
        <f>B103&amp;"-"&amp;C104</f>
        <v>CL2-Table</v>
      </c>
      <c r="B104" s="244"/>
      <c r="C104" s="256" t="s">
        <v>185</v>
      </c>
      <c r="D104" s="449">
        <v>0</v>
      </c>
      <c r="E104" s="450">
        <v>0</v>
      </c>
      <c r="F104" s="450">
        <v>0</v>
      </c>
      <c r="G104" s="449">
        <v>-0.01</v>
      </c>
      <c r="H104" s="449">
        <v>-0.01</v>
      </c>
      <c r="I104" s="450">
        <v>0</v>
      </c>
      <c r="J104" s="449">
        <v>0</v>
      </c>
      <c r="K104" s="449">
        <v>0</v>
      </c>
      <c r="L104" s="447">
        <v>0</v>
      </c>
      <c r="N104" s="244"/>
      <c r="O104" s="256" t="s">
        <v>185</v>
      </c>
      <c r="P104" s="449">
        <v>0</v>
      </c>
      <c r="Q104" s="450">
        <v>0</v>
      </c>
      <c r="R104" s="450">
        <v>0</v>
      </c>
      <c r="S104" s="449">
        <v>-0.01</v>
      </c>
      <c r="T104" s="449">
        <v>-0.01</v>
      </c>
      <c r="U104" s="450">
        <v>0</v>
      </c>
      <c r="V104" s="449">
        <v>0</v>
      </c>
      <c r="W104" s="449">
        <v>0</v>
      </c>
      <c r="X104" s="447">
        <v>0</v>
      </c>
    </row>
    <row r="105" spans="1:24" x14ac:dyDescent="0.25">
      <c r="A105" t="str">
        <f>B103&amp;"-"&amp;C105</f>
        <v>CL2-Crown</v>
      </c>
      <c r="B105" s="244"/>
      <c r="C105" s="260" t="s">
        <v>199</v>
      </c>
      <c r="D105" s="344">
        <v>0</v>
      </c>
      <c r="E105" s="344">
        <v>0</v>
      </c>
      <c r="F105" s="344">
        <v>0</v>
      </c>
      <c r="G105" s="449">
        <v>0</v>
      </c>
      <c r="H105" s="449">
        <v>0</v>
      </c>
      <c r="I105" s="344">
        <v>0</v>
      </c>
      <c r="J105" s="449">
        <v>0</v>
      </c>
      <c r="K105" s="449">
        <v>0</v>
      </c>
      <c r="L105" s="447">
        <v>0</v>
      </c>
      <c r="N105" s="244"/>
      <c r="O105" s="260" t="s">
        <v>199</v>
      </c>
      <c r="P105" s="344">
        <v>0</v>
      </c>
      <c r="Q105" s="344">
        <v>0</v>
      </c>
      <c r="R105" s="344">
        <v>0</v>
      </c>
      <c r="S105" s="449">
        <v>0</v>
      </c>
      <c r="T105" s="449">
        <v>0</v>
      </c>
      <c r="U105" s="344">
        <v>0</v>
      </c>
      <c r="V105" s="449">
        <v>0</v>
      </c>
      <c r="W105" s="449">
        <v>0</v>
      </c>
      <c r="X105" s="447">
        <v>0</v>
      </c>
    </row>
    <row r="106" spans="1:24" x14ac:dyDescent="0.25">
      <c r="A106" t="str">
        <f>B103&amp;"-"&amp;C106</f>
        <v>CL2-Girdle</v>
      </c>
      <c r="B106" s="244"/>
      <c r="C106" s="260" t="s">
        <v>204</v>
      </c>
      <c r="D106" s="344">
        <v>0</v>
      </c>
      <c r="E106" s="344">
        <v>0</v>
      </c>
      <c r="F106" s="344">
        <v>0</v>
      </c>
      <c r="G106" s="449">
        <v>0</v>
      </c>
      <c r="H106" s="449">
        <v>0</v>
      </c>
      <c r="I106" s="344">
        <v>0</v>
      </c>
      <c r="J106" s="449">
        <v>0</v>
      </c>
      <c r="K106" s="449">
        <v>0</v>
      </c>
      <c r="L106" s="447">
        <v>0</v>
      </c>
      <c r="N106" s="244"/>
      <c r="O106" s="260" t="s">
        <v>204</v>
      </c>
      <c r="P106" s="344">
        <v>0</v>
      </c>
      <c r="Q106" s="344">
        <v>0</v>
      </c>
      <c r="R106" s="344">
        <v>0</v>
      </c>
      <c r="S106" s="449">
        <v>0</v>
      </c>
      <c r="T106" s="449">
        <v>0</v>
      </c>
      <c r="U106" s="344">
        <v>0</v>
      </c>
      <c r="V106" s="449">
        <v>0</v>
      </c>
      <c r="W106" s="449">
        <v>0</v>
      </c>
      <c r="X106" s="447">
        <v>0</v>
      </c>
    </row>
    <row r="107" spans="1:24" x14ac:dyDescent="0.25">
      <c r="A107" t="str">
        <f>B103&amp;"-"&amp;C107</f>
        <v>CL2-Pavilion</v>
      </c>
      <c r="B107" s="249"/>
      <c r="C107" s="263" t="s">
        <v>220</v>
      </c>
      <c r="D107" s="345">
        <v>0</v>
      </c>
      <c r="E107" s="345">
        <v>0</v>
      </c>
      <c r="F107" s="345">
        <v>0</v>
      </c>
      <c r="G107" s="449">
        <v>0</v>
      </c>
      <c r="H107" s="449">
        <v>0</v>
      </c>
      <c r="I107" s="345">
        <v>0</v>
      </c>
      <c r="J107" s="449">
        <v>0</v>
      </c>
      <c r="K107" s="449">
        <v>0</v>
      </c>
      <c r="L107" s="447">
        <v>0</v>
      </c>
      <c r="N107" s="249"/>
      <c r="O107" s="263" t="s">
        <v>220</v>
      </c>
      <c r="P107" s="345">
        <v>0</v>
      </c>
      <c r="Q107" s="345">
        <v>0</v>
      </c>
      <c r="R107" s="345">
        <v>0</v>
      </c>
      <c r="S107" s="449">
        <v>0</v>
      </c>
      <c r="T107" s="449">
        <v>0</v>
      </c>
      <c r="U107" s="345">
        <v>0</v>
      </c>
      <c r="V107" s="449">
        <v>0</v>
      </c>
      <c r="W107" s="449">
        <v>0</v>
      </c>
      <c r="X107" s="447">
        <v>0</v>
      </c>
    </row>
    <row r="108" spans="1:24" x14ac:dyDescent="0.25">
      <c r="A108" t="str">
        <f>B108</f>
        <v>CL3</v>
      </c>
      <c r="B108" s="239" t="s">
        <v>291</v>
      </c>
      <c r="C108" s="301"/>
      <c r="D108" s="341" t="s">
        <v>809</v>
      </c>
      <c r="E108" s="341"/>
      <c r="F108" s="341" t="s">
        <v>243</v>
      </c>
      <c r="G108" s="341" t="s">
        <v>266</v>
      </c>
      <c r="H108" s="342"/>
      <c r="I108" s="342"/>
      <c r="J108" s="342"/>
      <c r="K108" s="342"/>
      <c r="L108" s="343"/>
      <c r="N108" s="239" t="s">
        <v>291</v>
      </c>
      <c r="O108" s="301"/>
      <c r="P108" s="341" t="s">
        <v>809</v>
      </c>
      <c r="Q108" s="341"/>
      <c r="R108" s="341" t="s">
        <v>251</v>
      </c>
      <c r="S108" s="341" t="s">
        <v>266</v>
      </c>
      <c r="T108" s="342"/>
      <c r="U108" s="342"/>
      <c r="V108" s="342"/>
      <c r="W108" s="342"/>
      <c r="X108" s="343"/>
    </row>
    <row r="109" spans="1:24" x14ac:dyDescent="0.25">
      <c r="A109" t="str">
        <f>B108&amp;"-"&amp;C109</f>
        <v>CL3-Table</v>
      </c>
      <c r="B109" s="244"/>
      <c r="C109" s="256" t="s">
        <v>185</v>
      </c>
      <c r="D109" s="449" t="s">
        <v>804</v>
      </c>
      <c r="E109" s="450" t="s">
        <v>804</v>
      </c>
      <c r="F109" s="450" t="s">
        <v>804</v>
      </c>
      <c r="G109" s="449">
        <v>-1.4999999999999999E-2</v>
      </c>
      <c r="H109" s="449">
        <v>-1.4999999999999999E-2</v>
      </c>
      <c r="I109" s="449">
        <v>-5.0000000000000001E-3</v>
      </c>
      <c r="J109" s="449">
        <v>-0.01</v>
      </c>
      <c r="K109" s="449">
        <v>-0.01</v>
      </c>
      <c r="L109" s="447">
        <v>0</v>
      </c>
      <c r="N109" s="244"/>
      <c r="O109" s="256" t="s">
        <v>185</v>
      </c>
      <c r="P109" s="449" t="s">
        <v>804</v>
      </c>
      <c r="Q109" s="450" t="s">
        <v>804</v>
      </c>
      <c r="R109" s="450" t="s">
        <v>804</v>
      </c>
      <c r="S109" s="449">
        <v>-1.4999999999999999E-2</v>
      </c>
      <c r="T109" s="449">
        <v>-1.4999999999999999E-2</v>
      </c>
      <c r="U109" s="449">
        <v>-5.0000000000000001E-3</v>
      </c>
      <c r="V109" s="449">
        <v>-0.01</v>
      </c>
      <c r="W109" s="449">
        <v>-0.01</v>
      </c>
      <c r="X109" s="447">
        <v>0</v>
      </c>
    </row>
    <row r="110" spans="1:24" x14ac:dyDescent="0.25">
      <c r="A110" t="str">
        <f>B108&amp;"-"&amp;C110</f>
        <v>CL3-Crown</v>
      </c>
      <c r="B110" s="244"/>
      <c r="C110" s="260" t="s">
        <v>199</v>
      </c>
      <c r="D110" s="344" t="s">
        <v>804</v>
      </c>
      <c r="E110" s="344" t="s">
        <v>804</v>
      </c>
      <c r="F110" s="344" t="s">
        <v>804</v>
      </c>
      <c r="G110" s="449">
        <v>0</v>
      </c>
      <c r="H110" s="449">
        <v>0</v>
      </c>
      <c r="I110" s="449">
        <v>0</v>
      </c>
      <c r="J110" s="449">
        <v>0</v>
      </c>
      <c r="K110" s="449">
        <v>0</v>
      </c>
      <c r="L110" s="447">
        <v>0</v>
      </c>
      <c r="N110" s="244"/>
      <c r="O110" s="260" t="s">
        <v>199</v>
      </c>
      <c r="P110" s="344" t="s">
        <v>804</v>
      </c>
      <c r="Q110" s="344" t="s">
        <v>804</v>
      </c>
      <c r="R110" s="344" t="s">
        <v>804</v>
      </c>
      <c r="S110" s="449">
        <v>-5.0000000000000001E-3</v>
      </c>
      <c r="T110" s="449">
        <v>-5.0000000000000001E-3</v>
      </c>
      <c r="U110" s="449">
        <v>0</v>
      </c>
      <c r="V110" s="449">
        <v>0</v>
      </c>
      <c r="W110" s="449">
        <v>0</v>
      </c>
      <c r="X110" s="447">
        <v>0</v>
      </c>
    </row>
    <row r="111" spans="1:24" x14ac:dyDescent="0.25">
      <c r="A111" t="str">
        <f>B108&amp;"-"&amp;C111</f>
        <v>CL3-Girdle</v>
      </c>
      <c r="B111" s="244"/>
      <c r="C111" s="260" t="s">
        <v>204</v>
      </c>
      <c r="D111" s="344" t="s">
        <v>804</v>
      </c>
      <c r="E111" s="344" t="s">
        <v>804</v>
      </c>
      <c r="F111" s="344" t="s">
        <v>804</v>
      </c>
      <c r="G111" s="449">
        <v>0</v>
      </c>
      <c r="H111" s="449">
        <v>0</v>
      </c>
      <c r="I111" s="449">
        <v>0</v>
      </c>
      <c r="J111" s="449">
        <v>0</v>
      </c>
      <c r="K111" s="449">
        <v>0</v>
      </c>
      <c r="L111" s="447">
        <v>0</v>
      </c>
      <c r="N111" s="244"/>
      <c r="O111" s="260" t="s">
        <v>204</v>
      </c>
      <c r="P111" s="344" t="s">
        <v>804</v>
      </c>
      <c r="Q111" s="344" t="s">
        <v>804</v>
      </c>
      <c r="R111" s="344" t="s">
        <v>804</v>
      </c>
      <c r="S111" s="449">
        <v>0</v>
      </c>
      <c r="T111" s="449">
        <v>0</v>
      </c>
      <c r="U111" s="449">
        <v>0</v>
      </c>
      <c r="V111" s="449">
        <v>0</v>
      </c>
      <c r="W111" s="449">
        <v>0</v>
      </c>
      <c r="X111" s="447">
        <v>0</v>
      </c>
    </row>
    <row r="112" spans="1:24" x14ac:dyDescent="0.25">
      <c r="A112" t="str">
        <f>B108&amp;"-"&amp;C112</f>
        <v>CL3-Pavilion</v>
      </c>
      <c r="B112" s="249"/>
      <c r="C112" s="263" t="s">
        <v>220</v>
      </c>
      <c r="D112" s="345" t="s">
        <v>804</v>
      </c>
      <c r="E112" s="345" t="s">
        <v>804</v>
      </c>
      <c r="F112" s="345" t="s">
        <v>804</v>
      </c>
      <c r="G112" s="449">
        <v>0</v>
      </c>
      <c r="H112" s="449">
        <v>0</v>
      </c>
      <c r="I112" s="449">
        <v>0</v>
      </c>
      <c r="J112" s="449">
        <v>0</v>
      </c>
      <c r="K112" s="449">
        <v>0</v>
      </c>
      <c r="L112" s="447">
        <v>0</v>
      </c>
      <c r="N112" s="249"/>
      <c r="O112" s="263" t="s">
        <v>220</v>
      </c>
      <c r="P112" s="345" t="s">
        <v>804</v>
      </c>
      <c r="Q112" s="345" t="s">
        <v>804</v>
      </c>
      <c r="R112" s="345" t="s">
        <v>804</v>
      </c>
      <c r="S112" s="449">
        <v>0</v>
      </c>
      <c r="T112" s="449">
        <v>0</v>
      </c>
      <c r="U112" s="449">
        <v>0</v>
      </c>
      <c r="V112" s="449">
        <v>0</v>
      </c>
      <c r="W112" s="449">
        <v>0</v>
      </c>
      <c r="X112" s="447">
        <v>0</v>
      </c>
    </row>
    <row r="113" spans="2:24" x14ac:dyDescent="0.25">
      <c r="B113" s="271" t="s">
        <v>223</v>
      </c>
      <c r="C113" s="272"/>
      <c r="D113" s="273"/>
      <c r="E113" s="273"/>
      <c r="F113" s="273"/>
      <c r="G113" s="273"/>
      <c r="H113" s="273"/>
      <c r="I113" s="273"/>
      <c r="J113" s="273"/>
      <c r="K113" s="273"/>
      <c r="L113" s="274"/>
      <c r="N113" s="271" t="s">
        <v>223</v>
      </c>
      <c r="O113" s="272"/>
      <c r="P113" s="273"/>
      <c r="Q113" s="273"/>
      <c r="R113" s="273"/>
      <c r="S113" s="273"/>
      <c r="T113" s="273"/>
      <c r="U113" s="273"/>
      <c r="V113" s="273"/>
      <c r="W113" s="273"/>
      <c r="X113" s="274"/>
    </row>
  </sheetData>
  <sheetProtection algorithmName="SHA-512" hashValue="jPmSaOfTVBwRAjle/m3UDsTurXvCeK4Zpjfi0O5reaemZB7TCd8LPOU9ZDg+QItCLTUnEFU4CbVkJ7yPfnvboA==" saltValue="ydvmpyqqjRiIcNYCF4SdOQ==" spinCount="100000" sheet="1" objects="1" scenarios="1" autoFilter="0"/>
  <mergeCells count="2">
    <mergeCell ref="D1:K1"/>
    <mergeCell ref="P1:W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1"/>
  <dimension ref="A1:AZ164"/>
  <sheetViews>
    <sheetView topLeftCell="B1" workbookViewId="0">
      <selection activeCell="BC20" sqref="BC20"/>
    </sheetView>
  </sheetViews>
  <sheetFormatPr defaultRowHeight="15" x14ac:dyDescent="0.25"/>
  <cols>
    <col min="1" max="1" width="8.28515625" hidden="1" customWidth="1"/>
    <col min="2" max="2" width="8.28515625" customWidth="1"/>
    <col min="3" max="3" width="12.28515625" customWidth="1"/>
    <col min="5" max="13" width="6.5703125" customWidth="1"/>
    <col min="16" max="16" width="6.42578125" customWidth="1"/>
    <col min="17" max="17" width="8.7109375" customWidth="1"/>
    <col min="18" max="25" width="6.42578125" customWidth="1"/>
    <col min="31" max="39" width="6.140625" customWidth="1"/>
    <col min="41" max="41" width="8.28515625" customWidth="1"/>
    <col min="42" max="42" width="12.28515625" customWidth="1"/>
    <col min="44" max="52" width="6.5703125" customWidth="1"/>
  </cols>
  <sheetData>
    <row r="1" spans="1:52" ht="14.45" x14ac:dyDescent="0.3">
      <c r="B1" s="1" t="s">
        <v>921</v>
      </c>
      <c r="C1" s="351" t="s">
        <v>924</v>
      </c>
      <c r="D1" s="467" t="s">
        <v>1475</v>
      </c>
      <c r="O1" s="1" t="s">
        <v>907</v>
      </c>
      <c r="P1" s="351" t="s">
        <v>922</v>
      </c>
      <c r="Q1" s="1"/>
      <c r="R1" s="351"/>
      <c r="AB1" s="1" t="s">
        <v>908</v>
      </c>
      <c r="AO1" s="1" t="s">
        <v>921</v>
      </c>
      <c r="AP1" s="351" t="s">
        <v>924</v>
      </c>
      <c r="AQ1" s="467" t="s">
        <v>1476</v>
      </c>
    </row>
    <row r="2" spans="1:52" ht="14.45" x14ac:dyDescent="0.3">
      <c r="E2" s="886" t="s">
        <v>316</v>
      </c>
      <c r="F2" s="886"/>
      <c r="G2" s="886"/>
      <c r="H2" s="886"/>
      <c r="I2" s="886"/>
      <c r="J2" s="886"/>
      <c r="K2" s="886"/>
      <c r="L2" s="886"/>
      <c r="M2" s="435"/>
      <c r="R2" s="886" t="s">
        <v>316</v>
      </c>
      <c r="S2" s="886"/>
      <c r="T2" s="886"/>
      <c r="U2" s="886"/>
      <c r="V2" s="886"/>
      <c r="W2" s="886"/>
      <c r="X2" s="886"/>
      <c r="Y2" s="886"/>
      <c r="AE2" s="886" t="s">
        <v>316</v>
      </c>
      <c r="AF2" s="886"/>
      <c r="AG2" s="886"/>
      <c r="AH2" s="886"/>
      <c r="AI2" s="886"/>
      <c r="AJ2" s="886"/>
      <c r="AK2" s="886"/>
      <c r="AL2" s="886"/>
      <c r="AR2" s="886" t="s">
        <v>316</v>
      </c>
      <c r="AS2" s="886"/>
      <c r="AT2" s="886"/>
      <c r="AU2" s="886"/>
      <c r="AV2" s="886"/>
      <c r="AW2" s="886"/>
      <c r="AX2" s="886"/>
      <c r="AY2" s="886"/>
      <c r="AZ2" s="435"/>
    </row>
    <row r="3" spans="1:52" ht="14.45" x14ac:dyDescent="0.3">
      <c r="E3" s="238">
        <v>1</v>
      </c>
      <c r="F3" s="238">
        <v>2</v>
      </c>
      <c r="G3" s="238">
        <v>3</v>
      </c>
      <c r="H3" s="238">
        <v>4</v>
      </c>
      <c r="I3" s="238">
        <v>5</v>
      </c>
      <c r="J3" s="238">
        <v>6</v>
      </c>
      <c r="K3" s="238">
        <v>7</v>
      </c>
      <c r="L3" s="238">
        <v>8</v>
      </c>
      <c r="M3" s="238">
        <v>9</v>
      </c>
      <c r="R3" s="238">
        <v>1</v>
      </c>
      <c r="S3" s="238">
        <v>2</v>
      </c>
      <c r="T3" s="238">
        <v>3</v>
      </c>
      <c r="U3" s="238">
        <v>4</v>
      </c>
      <c r="V3" s="238">
        <v>5</v>
      </c>
      <c r="W3" s="238">
        <v>6</v>
      </c>
      <c r="X3" s="238">
        <v>7</v>
      </c>
      <c r="Y3" s="238">
        <v>8</v>
      </c>
      <c r="Z3" s="238">
        <v>9</v>
      </c>
      <c r="AE3" s="238">
        <v>1</v>
      </c>
      <c r="AF3" s="238">
        <v>2</v>
      </c>
      <c r="AG3" s="238">
        <v>3</v>
      </c>
      <c r="AH3" s="238">
        <v>4</v>
      </c>
      <c r="AI3" s="238">
        <v>5</v>
      </c>
      <c r="AJ3" s="238">
        <v>6</v>
      </c>
      <c r="AK3" s="238">
        <v>7</v>
      </c>
      <c r="AL3" s="238">
        <v>8</v>
      </c>
      <c r="AM3" s="238">
        <v>9</v>
      </c>
      <c r="AR3" s="238">
        <v>1</v>
      </c>
      <c r="AS3" s="238">
        <v>2</v>
      </c>
      <c r="AT3" s="238">
        <v>3</v>
      </c>
      <c r="AU3" s="238">
        <v>4</v>
      </c>
      <c r="AV3" s="238">
        <v>5</v>
      </c>
      <c r="AW3" s="238">
        <v>6</v>
      </c>
      <c r="AX3" s="238">
        <v>7</v>
      </c>
      <c r="AY3" s="238">
        <v>8</v>
      </c>
      <c r="AZ3" s="238">
        <v>9</v>
      </c>
    </row>
    <row r="4" spans="1:52" ht="14.45" x14ac:dyDescent="0.3">
      <c r="B4" s="278" t="s">
        <v>1395</v>
      </c>
      <c r="C4" s="760"/>
      <c r="D4" s="280"/>
      <c r="E4" s="261"/>
      <c r="F4" s="261"/>
      <c r="G4" s="261"/>
      <c r="H4" s="261"/>
      <c r="I4" s="261"/>
      <c r="J4" s="261"/>
      <c r="K4" s="261"/>
      <c r="L4" s="261"/>
      <c r="M4" s="262"/>
      <c r="O4" s="278" t="s">
        <v>1395</v>
      </c>
      <c r="P4" s="760"/>
      <c r="Q4" s="280"/>
      <c r="R4" s="261"/>
      <c r="S4" s="261"/>
      <c r="T4" s="261"/>
      <c r="U4" s="261"/>
      <c r="V4" s="261"/>
      <c r="W4" s="261"/>
      <c r="X4" s="261"/>
      <c r="Y4" s="261"/>
      <c r="Z4" s="262"/>
      <c r="AB4" s="278" t="s">
        <v>1395</v>
      </c>
      <c r="AC4" s="760"/>
      <c r="AD4" s="280"/>
      <c r="AE4" s="261"/>
      <c r="AF4" s="261"/>
      <c r="AG4" s="261"/>
      <c r="AH4" s="261"/>
      <c r="AI4" s="261"/>
      <c r="AJ4" s="261"/>
      <c r="AK4" s="261"/>
      <c r="AL4" s="261"/>
      <c r="AM4" s="262"/>
      <c r="AO4" s="278" t="s">
        <v>1395</v>
      </c>
      <c r="AP4" s="760"/>
      <c r="AQ4" s="280"/>
      <c r="AR4" s="261"/>
      <c r="AS4" s="261"/>
      <c r="AT4" s="261"/>
      <c r="AU4" s="261"/>
      <c r="AV4" s="261"/>
      <c r="AW4" s="261"/>
      <c r="AX4" s="261"/>
      <c r="AY4" s="261"/>
      <c r="AZ4" s="262"/>
    </row>
    <row r="5" spans="1:52" ht="14.45" x14ac:dyDescent="0.3">
      <c r="A5" t="s">
        <v>1396</v>
      </c>
      <c r="B5" s="279"/>
      <c r="C5" s="761"/>
      <c r="D5" s="280" t="s">
        <v>185</v>
      </c>
      <c r="E5" s="261">
        <v>-2</v>
      </c>
      <c r="F5" s="261">
        <v>-2</v>
      </c>
      <c r="G5" s="261">
        <v>-1.5</v>
      </c>
      <c r="H5" s="261">
        <v>-2</v>
      </c>
      <c r="I5" s="261">
        <v>-2</v>
      </c>
      <c r="J5" s="261">
        <v>-1.5</v>
      </c>
      <c r="K5" s="261">
        <v>-2</v>
      </c>
      <c r="L5" s="261">
        <v>-2</v>
      </c>
      <c r="M5" s="262">
        <v>-1.5</v>
      </c>
      <c r="O5" s="279"/>
      <c r="P5" s="761"/>
      <c r="Q5" s="280" t="s">
        <v>185</v>
      </c>
      <c r="R5" s="261">
        <v>-2</v>
      </c>
      <c r="S5" s="261">
        <v>-2</v>
      </c>
      <c r="T5" s="261">
        <v>-1.5</v>
      </c>
      <c r="U5" s="261">
        <v>-2</v>
      </c>
      <c r="V5" s="261">
        <v>-2</v>
      </c>
      <c r="W5" s="261">
        <v>-1.5</v>
      </c>
      <c r="X5" s="261">
        <v>-2</v>
      </c>
      <c r="Y5" s="261">
        <v>-2</v>
      </c>
      <c r="Z5" s="262">
        <v>-1.5</v>
      </c>
      <c r="AB5" s="279"/>
      <c r="AC5" s="761"/>
      <c r="AD5" s="280" t="s">
        <v>185</v>
      </c>
      <c r="AE5" s="261">
        <v>0</v>
      </c>
      <c r="AF5" s="261">
        <v>0</v>
      </c>
      <c r="AG5" s="261">
        <v>0</v>
      </c>
      <c r="AH5" s="261">
        <v>0</v>
      </c>
      <c r="AI5" s="261">
        <v>0</v>
      </c>
      <c r="AJ5" s="261">
        <v>0</v>
      </c>
      <c r="AK5" s="261">
        <v>0</v>
      </c>
      <c r="AL5" s="261">
        <v>0</v>
      </c>
      <c r="AM5" s="262">
        <v>0</v>
      </c>
      <c r="AO5" s="279"/>
      <c r="AP5" s="761"/>
      <c r="AQ5" s="280" t="s">
        <v>185</v>
      </c>
      <c r="AR5" s="261">
        <v>-2</v>
      </c>
      <c r="AS5" s="261">
        <v>-2</v>
      </c>
      <c r="AT5" s="261">
        <v>-1.5</v>
      </c>
      <c r="AU5" s="261">
        <v>-2</v>
      </c>
      <c r="AV5" s="261">
        <v>-2</v>
      </c>
      <c r="AW5" s="261">
        <v>-1.5</v>
      </c>
      <c r="AX5" s="261">
        <v>-2</v>
      </c>
      <c r="AY5" s="261">
        <v>-2</v>
      </c>
      <c r="AZ5" s="262">
        <v>-1.5</v>
      </c>
    </row>
    <row r="6" spans="1:52" ht="14.45" x14ac:dyDescent="0.3">
      <c r="A6" t="s">
        <v>1397</v>
      </c>
      <c r="B6" s="279"/>
      <c r="C6" s="761"/>
      <c r="D6" s="280" t="s">
        <v>199</v>
      </c>
      <c r="E6" s="261">
        <v>-1.5</v>
      </c>
      <c r="F6" s="261">
        <v>-1.5</v>
      </c>
      <c r="G6" s="261">
        <v>-1</v>
      </c>
      <c r="H6" s="261">
        <v>-1.5</v>
      </c>
      <c r="I6" s="261">
        <v>-1.5</v>
      </c>
      <c r="J6" s="261">
        <v>-1</v>
      </c>
      <c r="K6" s="261">
        <v>-1</v>
      </c>
      <c r="L6" s="261">
        <v>-1</v>
      </c>
      <c r="M6" s="262">
        <v>-1</v>
      </c>
      <c r="O6" s="279"/>
      <c r="P6" s="761"/>
      <c r="Q6" s="280" t="s">
        <v>199</v>
      </c>
      <c r="R6" s="261">
        <v>-1.5</v>
      </c>
      <c r="S6" s="261">
        <v>-1.5</v>
      </c>
      <c r="T6" s="261">
        <v>-1</v>
      </c>
      <c r="U6" s="261">
        <v>-1.5</v>
      </c>
      <c r="V6" s="261">
        <v>-1.5</v>
      </c>
      <c r="W6" s="261">
        <v>-1</v>
      </c>
      <c r="X6" s="261">
        <v>-1.5</v>
      </c>
      <c r="Y6" s="261">
        <v>-1.5</v>
      </c>
      <c r="Z6" s="262">
        <v>-1</v>
      </c>
      <c r="AB6" s="279"/>
      <c r="AC6" s="761"/>
      <c r="AD6" s="280" t="s">
        <v>199</v>
      </c>
      <c r="AE6" s="261">
        <v>0</v>
      </c>
      <c r="AF6" s="261">
        <v>0</v>
      </c>
      <c r="AG6" s="261">
        <v>0</v>
      </c>
      <c r="AH6" s="261">
        <v>0</v>
      </c>
      <c r="AI6" s="261">
        <v>0</v>
      </c>
      <c r="AJ6" s="261">
        <v>0</v>
      </c>
      <c r="AK6" s="261">
        <v>0</v>
      </c>
      <c r="AL6" s="261">
        <v>0</v>
      </c>
      <c r="AM6" s="262">
        <v>0</v>
      </c>
      <c r="AO6" s="279"/>
      <c r="AP6" s="761"/>
      <c r="AQ6" s="280" t="s">
        <v>199</v>
      </c>
      <c r="AR6" s="261">
        <v>-1.5</v>
      </c>
      <c r="AS6" s="261">
        <v>-1.5</v>
      </c>
      <c r="AT6" s="261">
        <v>-1</v>
      </c>
      <c r="AU6" s="261">
        <v>-1.5</v>
      </c>
      <c r="AV6" s="261">
        <v>-1.5</v>
      </c>
      <c r="AW6" s="261">
        <v>-1</v>
      </c>
      <c r="AX6" s="261">
        <v>-1</v>
      </c>
      <c r="AY6" s="261">
        <v>-1</v>
      </c>
      <c r="AZ6" s="262">
        <v>-1</v>
      </c>
    </row>
    <row r="7" spans="1:52" ht="14.45" x14ac:dyDescent="0.3">
      <c r="A7" t="s">
        <v>1398</v>
      </c>
      <c r="B7" s="279"/>
      <c r="C7" s="761"/>
      <c r="D7" s="280" t="s">
        <v>204</v>
      </c>
      <c r="E7" s="261">
        <v>-1</v>
      </c>
      <c r="F7" s="261">
        <v>-1</v>
      </c>
      <c r="G7" s="261">
        <v>-0.5</v>
      </c>
      <c r="H7" s="261">
        <v>-1</v>
      </c>
      <c r="I7" s="261">
        <v>-1</v>
      </c>
      <c r="J7" s="261">
        <v>-0.5</v>
      </c>
      <c r="K7" s="261">
        <v>-1</v>
      </c>
      <c r="L7" s="261">
        <v>-1</v>
      </c>
      <c r="M7" s="262">
        <v>-0.5</v>
      </c>
      <c r="O7" s="279"/>
      <c r="P7" s="761"/>
      <c r="Q7" s="280" t="s">
        <v>204</v>
      </c>
      <c r="R7" s="261">
        <v>-1</v>
      </c>
      <c r="S7" s="261">
        <v>-1</v>
      </c>
      <c r="T7" s="261">
        <v>-0.5</v>
      </c>
      <c r="U7" s="261">
        <v>-1</v>
      </c>
      <c r="V7" s="261">
        <v>-1</v>
      </c>
      <c r="W7" s="261">
        <v>-0.5</v>
      </c>
      <c r="X7" s="261">
        <v>-1</v>
      </c>
      <c r="Y7" s="261">
        <v>-1</v>
      </c>
      <c r="Z7" s="262">
        <v>-0.5</v>
      </c>
      <c r="AB7" s="279"/>
      <c r="AC7" s="761"/>
      <c r="AD7" s="280" t="s">
        <v>204</v>
      </c>
      <c r="AE7" s="261">
        <v>0</v>
      </c>
      <c r="AF7" s="261">
        <v>0</v>
      </c>
      <c r="AG7" s="261">
        <v>0</v>
      </c>
      <c r="AH7" s="261">
        <v>0</v>
      </c>
      <c r="AI7" s="261">
        <v>0</v>
      </c>
      <c r="AJ7" s="261">
        <v>0</v>
      </c>
      <c r="AK7" s="261">
        <v>0</v>
      </c>
      <c r="AL7" s="261">
        <v>0</v>
      </c>
      <c r="AM7" s="262">
        <v>0</v>
      </c>
      <c r="AO7" s="279"/>
      <c r="AP7" s="761"/>
      <c r="AQ7" s="280" t="s">
        <v>204</v>
      </c>
      <c r="AR7" s="261">
        <v>-1</v>
      </c>
      <c r="AS7" s="261">
        <v>-1</v>
      </c>
      <c r="AT7" s="261">
        <v>-0.5</v>
      </c>
      <c r="AU7" s="261">
        <v>-1</v>
      </c>
      <c r="AV7" s="261">
        <v>-1</v>
      </c>
      <c r="AW7" s="261">
        <v>-0.5</v>
      </c>
      <c r="AX7" s="261">
        <v>-1</v>
      </c>
      <c r="AY7" s="261">
        <v>-1</v>
      </c>
      <c r="AZ7" s="262">
        <v>-0.5</v>
      </c>
    </row>
    <row r="8" spans="1:52" ht="14.45" x14ac:dyDescent="0.3">
      <c r="A8" t="s">
        <v>1399</v>
      </c>
      <c r="B8" s="281"/>
      <c r="C8" s="281"/>
      <c r="D8" s="282" t="s">
        <v>220</v>
      </c>
      <c r="E8" s="264">
        <v>-1</v>
      </c>
      <c r="F8" s="264">
        <v>-1</v>
      </c>
      <c r="G8" s="264">
        <v>-0.5</v>
      </c>
      <c r="H8" s="264">
        <v>-1</v>
      </c>
      <c r="I8" s="264">
        <v>-1</v>
      </c>
      <c r="J8" s="264">
        <v>-0.5</v>
      </c>
      <c r="K8" s="264">
        <v>0</v>
      </c>
      <c r="L8" s="264">
        <v>0</v>
      </c>
      <c r="M8" s="265">
        <v>0</v>
      </c>
      <c r="O8" s="281"/>
      <c r="P8" s="281"/>
      <c r="Q8" s="282" t="s">
        <v>220</v>
      </c>
      <c r="R8" s="264">
        <v>-1</v>
      </c>
      <c r="S8" s="264">
        <v>-1</v>
      </c>
      <c r="T8" s="264">
        <v>-0.5</v>
      </c>
      <c r="U8" s="264">
        <v>-1</v>
      </c>
      <c r="V8" s="264">
        <v>-1</v>
      </c>
      <c r="W8" s="264">
        <v>-0.5</v>
      </c>
      <c r="X8" s="264">
        <v>-1</v>
      </c>
      <c r="Y8" s="264">
        <v>-1</v>
      </c>
      <c r="Z8" s="265">
        <v>-0.5</v>
      </c>
      <c r="AB8" s="281"/>
      <c r="AC8" s="281"/>
      <c r="AD8" s="282" t="s">
        <v>220</v>
      </c>
      <c r="AE8" s="261">
        <v>0</v>
      </c>
      <c r="AF8" s="264">
        <v>0</v>
      </c>
      <c r="AG8" s="264">
        <v>0</v>
      </c>
      <c r="AH8" s="264">
        <v>0</v>
      </c>
      <c r="AI8" s="264">
        <v>0</v>
      </c>
      <c r="AJ8" s="264">
        <v>0</v>
      </c>
      <c r="AK8" s="264">
        <v>0</v>
      </c>
      <c r="AL8" s="264">
        <v>0</v>
      </c>
      <c r="AM8" s="265">
        <v>0</v>
      </c>
      <c r="AO8" s="281"/>
      <c r="AP8" s="281"/>
      <c r="AQ8" s="282" t="s">
        <v>220</v>
      </c>
      <c r="AR8" s="264">
        <v>-1</v>
      </c>
      <c r="AS8" s="264">
        <v>-1</v>
      </c>
      <c r="AT8" s="264">
        <v>-0.5</v>
      </c>
      <c r="AU8" s="264">
        <v>-1</v>
      </c>
      <c r="AV8" s="264">
        <v>-1</v>
      </c>
      <c r="AW8" s="264">
        <v>-0.5</v>
      </c>
      <c r="AX8" s="264">
        <v>0</v>
      </c>
      <c r="AY8" s="264">
        <v>0</v>
      </c>
      <c r="AZ8" s="265">
        <v>0</v>
      </c>
    </row>
    <row r="9" spans="1:52" ht="14.45" x14ac:dyDescent="0.3">
      <c r="B9" s="239" t="s">
        <v>175</v>
      </c>
      <c r="C9" s="275"/>
      <c r="D9" s="276"/>
      <c r="E9" s="283"/>
      <c r="F9" s="283"/>
      <c r="G9" s="283"/>
      <c r="H9" s="283"/>
      <c r="I9" s="283"/>
      <c r="J9" s="283"/>
      <c r="K9" s="283"/>
      <c r="L9" s="283"/>
      <c r="M9" s="284"/>
      <c r="O9" s="239" t="s">
        <v>175</v>
      </c>
      <c r="P9" s="275"/>
      <c r="Q9" s="276"/>
      <c r="R9" s="276"/>
      <c r="S9" s="276"/>
      <c r="T9" s="276"/>
      <c r="U9" s="276"/>
      <c r="V9" s="276"/>
      <c r="W9" s="276"/>
      <c r="X9" s="276"/>
      <c r="Y9" s="276"/>
      <c r="Z9" s="277"/>
      <c r="AB9" s="239" t="s">
        <v>175</v>
      </c>
      <c r="AC9" s="275"/>
      <c r="AD9" s="276"/>
      <c r="AE9" s="276"/>
      <c r="AF9" s="276"/>
      <c r="AG9" s="276"/>
      <c r="AH9" s="276"/>
      <c r="AI9" s="276"/>
      <c r="AJ9" s="276"/>
      <c r="AK9" s="276"/>
      <c r="AL9" s="276"/>
      <c r="AM9" s="277"/>
      <c r="AO9" s="239" t="s">
        <v>175</v>
      </c>
      <c r="AP9" s="275"/>
      <c r="AQ9" s="276"/>
      <c r="AR9" s="283"/>
      <c r="AS9" s="283"/>
      <c r="AT9" s="283"/>
      <c r="AU9" s="283"/>
      <c r="AV9" s="283"/>
      <c r="AW9" s="283"/>
      <c r="AX9" s="283"/>
      <c r="AY9" s="283"/>
      <c r="AZ9" s="284"/>
    </row>
    <row r="10" spans="1:52" ht="14.45" x14ac:dyDescent="0.3">
      <c r="B10" s="244"/>
      <c r="C10" s="278" t="s">
        <v>207</v>
      </c>
      <c r="D10" s="280"/>
      <c r="E10" s="261"/>
      <c r="F10" s="261"/>
      <c r="G10" s="261"/>
      <c r="H10" s="261"/>
      <c r="I10" s="261"/>
      <c r="J10" s="261"/>
      <c r="K10" s="261"/>
      <c r="L10" s="261"/>
      <c r="M10" s="262"/>
      <c r="O10" s="244"/>
      <c r="P10" s="278" t="s">
        <v>207</v>
      </c>
      <c r="Q10" s="280"/>
      <c r="R10" s="261"/>
      <c r="S10" s="261"/>
      <c r="T10" s="261"/>
      <c r="U10" s="261"/>
      <c r="V10" s="261"/>
      <c r="W10" s="261"/>
      <c r="X10" s="261"/>
      <c r="Y10" s="261"/>
      <c r="Z10" s="262"/>
      <c r="AB10" s="244"/>
      <c r="AC10" s="278" t="s">
        <v>207</v>
      </c>
      <c r="AD10" s="280"/>
      <c r="AE10" s="261"/>
      <c r="AF10" s="261"/>
      <c r="AG10" s="261"/>
      <c r="AH10" s="261"/>
      <c r="AI10" s="261"/>
      <c r="AJ10" s="261"/>
      <c r="AK10" s="261"/>
      <c r="AL10" s="261"/>
      <c r="AM10" s="262"/>
      <c r="AO10" s="244"/>
      <c r="AP10" s="278" t="s">
        <v>207</v>
      </c>
      <c r="AQ10" s="280"/>
      <c r="AR10" s="261"/>
      <c r="AS10" s="261"/>
      <c r="AT10" s="261"/>
      <c r="AU10" s="261"/>
      <c r="AV10" s="261"/>
      <c r="AW10" s="261"/>
      <c r="AX10" s="261"/>
      <c r="AY10" s="261"/>
      <c r="AZ10" s="262"/>
    </row>
    <row r="11" spans="1:52" ht="14.45" x14ac:dyDescent="0.3">
      <c r="A11" t="s">
        <v>1203</v>
      </c>
      <c r="B11" s="244"/>
      <c r="C11" s="279"/>
      <c r="D11" s="280" t="s">
        <v>185</v>
      </c>
      <c r="E11" s="261">
        <v>-4</v>
      </c>
      <c r="F11" s="261">
        <v>-4</v>
      </c>
      <c r="G11" s="261">
        <v>-3</v>
      </c>
      <c r="H11" s="261">
        <v>-4</v>
      </c>
      <c r="I11" s="261">
        <v>-4</v>
      </c>
      <c r="J11" s="261">
        <v>-3</v>
      </c>
      <c r="K11" s="261">
        <v>-4</v>
      </c>
      <c r="L11" s="261">
        <v>-4</v>
      </c>
      <c r="M11" s="262">
        <v>-3</v>
      </c>
      <c r="O11" s="244"/>
      <c r="P11" s="279"/>
      <c r="Q11" s="280" t="s">
        <v>185</v>
      </c>
      <c r="R11" s="261">
        <v>-4</v>
      </c>
      <c r="S11" s="261">
        <v>-4</v>
      </c>
      <c r="T11" s="261">
        <v>-3</v>
      </c>
      <c r="U11" s="261">
        <v>-4</v>
      </c>
      <c r="V11" s="261">
        <v>-4</v>
      </c>
      <c r="W11" s="261">
        <v>-3</v>
      </c>
      <c r="X11" s="261">
        <v>-4</v>
      </c>
      <c r="Y11" s="261">
        <v>-4</v>
      </c>
      <c r="Z11" s="262">
        <v>-3</v>
      </c>
      <c r="AB11" s="244"/>
      <c r="AC11" s="279"/>
      <c r="AD11" s="280" t="s">
        <v>185</v>
      </c>
      <c r="AE11" s="261">
        <v>-3</v>
      </c>
      <c r="AF11" s="261">
        <f>AE11</f>
        <v>-3</v>
      </c>
      <c r="AG11" s="261">
        <f>AF11</f>
        <v>-3</v>
      </c>
      <c r="AH11" s="261">
        <v>-3</v>
      </c>
      <c r="AI11" s="261">
        <f t="shared" ref="AI11:AJ14" si="0">AH11</f>
        <v>-3</v>
      </c>
      <c r="AJ11" s="261">
        <f t="shared" si="0"/>
        <v>-3</v>
      </c>
      <c r="AK11" s="261">
        <v>-2</v>
      </c>
      <c r="AL11" s="261">
        <f t="shared" ref="AL11:AM14" si="1">AK11</f>
        <v>-2</v>
      </c>
      <c r="AM11" s="262">
        <f t="shared" si="1"/>
        <v>-2</v>
      </c>
      <c r="AO11" s="244"/>
      <c r="AP11" s="279"/>
      <c r="AQ11" s="280" t="s">
        <v>185</v>
      </c>
      <c r="AR11" s="261">
        <v>-4</v>
      </c>
      <c r="AS11" s="261">
        <v>-4</v>
      </c>
      <c r="AT11" s="261">
        <v>-3</v>
      </c>
      <c r="AU11" s="261">
        <v>-4</v>
      </c>
      <c r="AV11" s="261">
        <v>-4</v>
      </c>
      <c r="AW11" s="261">
        <v>-3</v>
      </c>
      <c r="AX11" s="261">
        <v>-4</v>
      </c>
      <c r="AY11" s="261">
        <v>-4</v>
      </c>
      <c r="AZ11" s="262">
        <v>-3</v>
      </c>
    </row>
    <row r="12" spans="1:52" ht="14.45" x14ac:dyDescent="0.3">
      <c r="A12" t="s">
        <v>1204</v>
      </c>
      <c r="B12" s="244"/>
      <c r="C12" s="279"/>
      <c r="D12" s="280" t="s">
        <v>199</v>
      </c>
      <c r="E12" s="261">
        <v>-3</v>
      </c>
      <c r="F12" s="261">
        <v>-3</v>
      </c>
      <c r="G12" s="261">
        <v>-2</v>
      </c>
      <c r="H12" s="261">
        <v>-3</v>
      </c>
      <c r="I12" s="261">
        <v>-3</v>
      </c>
      <c r="J12" s="261">
        <v>-2</v>
      </c>
      <c r="K12" s="261">
        <v>-2</v>
      </c>
      <c r="L12" s="261">
        <v>-2</v>
      </c>
      <c r="M12" s="262">
        <v>-1</v>
      </c>
      <c r="O12" s="244"/>
      <c r="P12" s="279"/>
      <c r="Q12" s="280" t="s">
        <v>199</v>
      </c>
      <c r="R12" s="261">
        <v>-3</v>
      </c>
      <c r="S12" s="261">
        <v>-3</v>
      </c>
      <c r="T12" s="261">
        <v>-2</v>
      </c>
      <c r="U12" s="261">
        <v>-3</v>
      </c>
      <c r="V12" s="261">
        <v>-3</v>
      </c>
      <c r="W12" s="261">
        <v>-2</v>
      </c>
      <c r="X12" s="261">
        <v>-3</v>
      </c>
      <c r="Y12" s="261">
        <v>-3</v>
      </c>
      <c r="Z12" s="262">
        <v>-2</v>
      </c>
      <c r="AB12" s="244"/>
      <c r="AC12" s="279"/>
      <c r="AD12" s="280" t="s">
        <v>199</v>
      </c>
      <c r="AE12" s="261">
        <v>-3</v>
      </c>
      <c r="AF12" s="261">
        <f t="shared" ref="AF12:AF14" si="2">AE12</f>
        <v>-3</v>
      </c>
      <c r="AG12" s="261">
        <f t="shared" ref="AG12" si="3">AF12</f>
        <v>-3</v>
      </c>
      <c r="AH12" s="261">
        <v>-3</v>
      </c>
      <c r="AI12" s="261">
        <f t="shared" si="0"/>
        <v>-3</v>
      </c>
      <c r="AJ12" s="261">
        <f t="shared" si="0"/>
        <v>-3</v>
      </c>
      <c r="AK12" s="261">
        <v>-2</v>
      </c>
      <c r="AL12" s="261">
        <f t="shared" si="1"/>
        <v>-2</v>
      </c>
      <c r="AM12" s="262">
        <f t="shared" si="1"/>
        <v>-2</v>
      </c>
      <c r="AO12" s="244"/>
      <c r="AP12" s="279"/>
      <c r="AQ12" s="280" t="s">
        <v>199</v>
      </c>
      <c r="AR12" s="261">
        <v>-3</v>
      </c>
      <c r="AS12" s="261">
        <v>-3</v>
      </c>
      <c r="AT12" s="261">
        <v>-2</v>
      </c>
      <c r="AU12" s="261">
        <v>-3</v>
      </c>
      <c r="AV12" s="261">
        <v>-3</v>
      </c>
      <c r="AW12" s="261">
        <v>-2</v>
      </c>
      <c r="AX12" s="261">
        <v>-2</v>
      </c>
      <c r="AY12" s="261">
        <v>-2</v>
      </c>
      <c r="AZ12" s="262">
        <v>-1</v>
      </c>
    </row>
    <row r="13" spans="1:52" ht="14.45" x14ac:dyDescent="0.3">
      <c r="A13" t="s">
        <v>1392</v>
      </c>
      <c r="B13" s="658"/>
      <c r="C13" s="279"/>
      <c r="D13" s="280" t="s">
        <v>204</v>
      </c>
      <c r="E13" s="261">
        <v>-2</v>
      </c>
      <c r="F13" s="261">
        <v>-2</v>
      </c>
      <c r="G13" s="261">
        <v>-1</v>
      </c>
      <c r="H13" s="261">
        <v>-2</v>
      </c>
      <c r="I13" s="261">
        <v>-2</v>
      </c>
      <c r="J13" s="261">
        <v>-1</v>
      </c>
      <c r="K13" s="261">
        <v>-1</v>
      </c>
      <c r="L13" s="261">
        <v>-1</v>
      </c>
      <c r="M13" s="262">
        <v>0</v>
      </c>
      <c r="O13" s="658"/>
      <c r="P13" s="279"/>
      <c r="Q13" s="280" t="s">
        <v>204</v>
      </c>
      <c r="R13" s="261">
        <v>-2</v>
      </c>
      <c r="S13" s="261">
        <v>-2</v>
      </c>
      <c r="T13" s="261">
        <v>-1</v>
      </c>
      <c r="U13" s="261">
        <v>-2</v>
      </c>
      <c r="V13" s="261">
        <v>-2</v>
      </c>
      <c r="W13" s="261">
        <v>-1</v>
      </c>
      <c r="X13" s="261">
        <v>-2</v>
      </c>
      <c r="Y13" s="261">
        <v>-2</v>
      </c>
      <c r="Z13" s="262">
        <v>-1</v>
      </c>
      <c r="AB13" s="658"/>
      <c r="AC13" s="279"/>
      <c r="AD13" s="280" t="s">
        <v>204</v>
      </c>
      <c r="AE13" s="793"/>
      <c r="AF13" s="793"/>
      <c r="AG13" s="793"/>
      <c r="AH13" s="793"/>
      <c r="AI13" s="793"/>
      <c r="AJ13" s="793"/>
      <c r="AK13" s="793"/>
      <c r="AL13" s="793"/>
      <c r="AM13" s="794"/>
      <c r="AO13" s="658"/>
      <c r="AP13" s="279"/>
      <c r="AQ13" s="280" t="s">
        <v>204</v>
      </c>
      <c r="AR13" s="261">
        <v>-2</v>
      </c>
      <c r="AS13" s="261">
        <v>-2</v>
      </c>
      <c r="AT13" s="261">
        <v>-1</v>
      </c>
      <c r="AU13" s="261">
        <v>-2</v>
      </c>
      <c r="AV13" s="261">
        <v>-2</v>
      </c>
      <c r="AW13" s="261">
        <v>-1</v>
      </c>
      <c r="AX13" s="261">
        <v>-1</v>
      </c>
      <c r="AY13" s="261">
        <v>-1</v>
      </c>
      <c r="AZ13" s="262">
        <v>0</v>
      </c>
    </row>
    <row r="14" spans="1:52" ht="14.45" x14ac:dyDescent="0.3">
      <c r="A14" t="s">
        <v>1205</v>
      </c>
      <c r="B14" s="244"/>
      <c r="C14" s="281"/>
      <c r="D14" s="280" t="s">
        <v>220</v>
      </c>
      <c r="E14" s="261">
        <v>-1.5</v>
      </c>
      <c r="F14" s="261">
        <v>-1.5</v>
      </c>
      <c r="G14" s="261">
        <v>-1</v>
      </c>
      <c r="H14" s="261">
        <v>-1.5</v>
      </c>
      <c r="I14" s="261">
        <v>-1.5</v>
      </c>
      <c r="J14" s="261">
        <v>-1</v>
      </c>
      <c r="K14" s="261">
        <v>-0.5</v>
      </c>
      <c r="L14" s="261">
        <v>-0.5</v>
      </c>
      <c r="M14" s="262">
        <v>0</v>
      </c>
      <c r="O14" s="244"/>
      <c r="P14" s="281"/>
      <c r="Q14" s="280" t="s">
        <v>220</v>
      </c>
      <c r="R14" s="261">
        <v>-1.5</v>
      </c>
      <c r="S14" s="261">
        <v>-1.5</v>
      </c>
      <c r="T14" s="261">
        <v>-1</v>
      </c>
      <c r="U14" s="261">
        <v>-1.5</v>
      </c>
      <c r="V14" s="261">
        <v>-1.5</v>
      </c>
      <c r="W14" s="261">
        <v>-1</v>
      </c>
      <c r="X14" s="261">
        <v>-1.5</v>
      </c>
      <c r="Y14" s="261">
        <v>-1.5</v>
      </c>
      <c r="Z14" s="262">
        <v>-1</v>
      </c>
      <c r="AB14" s="244"/>
      <c r="AC14" s="281"/>
      <c r="AD14" s="280" t="s">
        <v>220</v>
      </c>
      <c r="AE14" s="261">
        <v>-2</v>
      </c>
      <c r="AF14" s="261">
        <f t="shared" si="2"/>
        <v>-2</v>
      </c>
      <c r="AG14" s="261">
        <f t="shared" ref="AG14" si="4">AF14</f>
        <v>-2</v>
      </c>
      <c r="AH14" s="261">
        <v>-2</v>
      </c>
      <c r="AI14" s="261">
        <f t="shared" si="0"/>
        <v>-2</v>
      </c>
      <c r="AJ14" s="261">
        <f t="shared" si="0"/>
        <v>-2</v>
      </c>
      <c r="AK14" s="261">
        <v>-2</v>
      </c>
      <c r="AL14" s="261">
        <f t="shared" si="1"/>
        <v>-2</v>
      </c>
      <c r="AM14" s="262">
        <f t="shared" si="1"/>
        <v>-2</v>
      </c>
      <c r="AO14" s="244"/>
      <c r="AP14" s="281"/>
      <c r="AQ14" s="280" t="s">
        <v>220</v>
      </c>
      <c r="AR14" s="261">
        <v>-1.5</v>
      </c>
      <c r="AS14" s="261">
        <v>-1.5</v>
      </c>
      <c r="AT14" s="261">
        <v>-1</v>
      </c>
      <c r="AU14" s="261">
        <v>-1.5</v>
      </c>
      <c r="AV14" s="261">
        <v>-1.5</v>
      </c>
      <c r="AW14" s="261">
        <v>-1</v>
      </c>
      <c r="AX14" s="261">
        <v>-0.5</v>
      </c>
      <c r="AY14" s="261">
        <v>-0.5</v>
      </c>
      <c r="AZ14" s="262">
        <v>0</v>
      </c>
    </row>
    <row r="15" spans="1:52" ht="14.45" x14ac:dyDescent="0.3">
      <c r="B15" s="244"/>
      <c r="C15" s="278" t="s">
        <v>57</v>
      </c>
      <c r="D15" s="280"/>
      <c r="E15" s="261"/>
      <c r="F15" s="261"/>
      <c r="G15" s="261"/>
      <c r="H15" s="261"/>
      <c r="I15" s="261"/>
      <c r="J15" s="261"/>
      <c r="K15" s="261"/>
      <c r="L15" s="261"/>
      <c r="M15" s="262"/>
      <c r="O15" s="244"/>
      <c r="P15" s="278" t="s">
        <v>57</v>
      </c>
      <c r="Q15" s="280"/>
      <c r="R15" s="261"/>
      <c r="S15" s="261"/>
      <c r="T15" s="261"/>
      <c r="U15" s="261"/>
      <c r="V15" s="261"/>
      <c r="W15" s="261"/>
      <c r="X15" s="261"/>
      <c r="Y15" s="261"/>
      <c r="Z15" s="262"/>
      <c r="AB15" s="244"/>
      <c r="AC15" s="278" t="s">
        <v>57</v>
      </c>
      <c r="AD15" s="280"/>
      <c r="AE15" s="261"/>
      <c r="AF15" s="261"/>
      <c r="AG15" s="261"/>
      <c r="AH15" s="261"/>
      <c r="AI15" s="261"/>
      <c r="AJ15" s="261"/>
      <c r="AK15" s="261"/>
      <c r="AL15" s="261"/>
      <c r="AM15" s="262"/>
      <c r="AO15" s="244"/>
      <c r="AP15" s="278" t="s">
        <v>57</v>
      </c>
      <c r="AQ15" s="280"/>
      <c r="AR15" s="261"/>
      <c r="AS15" s="261"/>
      <c r="AT15" s="261"/>
      <c r="AU15" s="261"/>
      <c r="AV15" s="261"/>
      <c r="AW15" s="261"/>
      <c r="AX15" s="261"/>
      <c r="AY15" s="261"/>
      <c r="AZ15" s="262"/>
    </row>
    <row r="16" spans="1:52" ht="14.45" x14ac:dyDescent="0.3">
      <c r="A16" t="s">
        <v>1206</v>
      </c>
      <c r="B16" s="244"/>
      <c r="C16" s="279"/>
      <c r="D16" s="280" t="s">
        <v>185</v>
      </c>
      <c r="E16" s="261">
        <v>-6</v>
      </c>
      <c r="F16" s="261">
        <v>-6</v>
      </c>
      <c r="G16" s="261">
        <v>-5</v>
      </c>
      <c r="H16" s="261">
        <v>-6</v>
      </c>
      <c r="I16" s="261">
        <v>-6</v>
      </c>
      <c r="J16" s="261">
        <v>-5</v>
      </c>
      <c r="K16" s="261">
        <v>-6</v>
      </c>
      <c r="L16" s="261">
        <v>-6</v>
      </c>
      <c r="M16" s="262">
        <v>-5</v>
      </c>
      <c r="O16" s="244"/>
      <c r="P16" s="279"/>
      <c r="Q16" s="280" t="s">
        <v>185</v>
      </c>
      <c r="R16" s="261">
        <v>-6</v>
      </c>
      <c r="S16" s="261">
        <v>-6</v>
      </c>
      <c r="T16" s="261">
        <v>-5</v>
      </c>
      <c r="U16" s="261">
        <v>-6</v>
      </c>
      <c r="V16" s="261">
        <v>-6</v>
      </c>
      <c r="W16" s="261">
        <v>-5</v>
      </c>
      <c r="X16" s="261">
        <v>-6</v>
      </c>
      <c r="Y16" s="261">
        <v>-6</v>
      </c>
      <c r="Z16" s="262">
        <v>-5</v>
      </c>
      <c r="AB16" s="244"/>
      <c r="AC16" s="279"/>
      <c r="AD16" s="280" t="s">
        <v>185</v>
      </c>
      <c r="AE16" s="261">
        <v>-8</v>
      </c>
      <c r="AF16" s="261">
        <f>AE16</f>
        <v>-8</v>
      </c>
      <c r="AG16" s="261">
        <f>AF16</f>
        <v>-8</v>
      </c>
      <c r="AH16" s="261">
        <v>-8</v>
      </c>
      <c r="AI16" s="261">
        <f t="shared" ref="AI16:AJ19" si="5">AH16</f>
        <v>-8</v>
      </c>
      <c r="AJ16" s="261">
        <f t="shared" si="5"/>
        <v>-8</v>
      </c>
      <c r="AK16" s="261">
        <v>-8</v>
      </c>
      <c r="AL16" s="261">
        <f t="shared" ref="AL16:AM19" si="6">AK16</f>
        <v>-8</v>
      </c>
      <c r="AM16" s="262">
        <f t="shared" si="6"/>
        <v>-8</v>
      </c>
      <c r="AO16" s="244"/>
      <c r="AP16" s="279"/>
      <c r="AQ16" s="280" t="s">
        <v>185</v>
      </c>
      <c r="AR16" s="261">
        <v>-6</v>
      </c>
      <c r="AS16" s="261">
        <v>-6</v>
      </c>
      <c r="AT16" s="261">
        <v>-5</v>
      </c>
      <c r="AU16" s="261">
        <v>-6</v>
      </c>
      <c r="AV16" s="261">
        <v>-6</v>
      </c>
      <c r="AW16" s="261">
        <v>-5</v>
      </c>
      <c r="AX16" s="261">
        <v>-6</v>
      </c>
      <c r="AY16" s="261">
        <v>-6</v>
      </c>
      <c r="AZ16" s="262">
        <v>-5</v>
      </c>
    </row>
    <row r="17" spans="1:52" ht="14.45" x14ac:dyDescent="0.3">
      <c r="A17" t="s">
        <v>1207</v>
      </c>
      <c r="B17" s="244"/>
      <c r="C17" s="279"/>
      <c r="D17" s="280" t="s">
        <v>199</v>
      </c>
      <c r="E17" s="261">
        <v>-5</v>
      </c>
      <c r="F17" s="261">
        <v>-5</v>
      </c>
      <c r="G17" s="261">
        <v>-4</v>
      </c>
      <c r="H17" s="261">
        <v>-5</v>
      </c>
      <c r="I17" s="261">
        <v>-5</v>
      </c>
      <c r="J17" s="261">
        <v>-4</v>
      </c>
      <c r="K17" s="261">
        <v>-4</v>
      </c>
      <c r="L17" s="261">
        <v>-4</v>
      </c>
      <c r="M17" s="262">
        <v>-3</v>
      </c>
      <c r="O17" s="244"/>
      <c r="P17" s="279"/>
      <c r="Q17" s="280" t="s">
        <v>199</v>
      </c>
      <c r="R17" s="261">
        <v>-5</v>
      </c>
      <c r="S17" s="261">
        <v>-5</v>
      </c>
      <c r="T17" s="261">
        <v>-4</v>
      </c>
      <c r="U17" s="261">
        <v>-5</v>
      </c>
      <c r="V17" s="261">
        <v>-5</v>
      </c>
      <c r="W17" s="261">
        <v>-4</v>
      </c>
      <c r="X17" s="261">
        <v>-5</v>
      </c>
      <c r="Y17" s="261">
        <v>-5</v>
      </c>
      <c r="Z17" s="262">
        <v>-4</v>
      </c>
      <c r="AB17" s="244"/>
      <c r="AC17" s="279"/>
      <c r="AD17" s="280" t="s">
        <v>199</v>
      </c>
      <c r="AE17" s="261">
        <v>-8</v>
      </c>
      <c r="AF17" s="261">
        <f t="shared" ref="AF17:AF19" si="7">AE17</f>
        <v>-8</v>
      </c>
      <c r="AG17" s="261">
        <f t="shared" ref="AG17" si="8">AF17</f>
        <v>-8</v>
      </c>
      <c r="AH17" s="261">
        <v>-8</v>
      </c>
      <c r="AI17" s="261">
        <f t="shared" si="5"/>
        <v>-8</v>
      </c>
      <c r="AJ17" s="261">
        <f t="shared" si="5"/>
        <v>-8</v>
      </c>
      <c r="AK17" s="261">
        <v>-7</v>
      </c>
      <c r="AL17" s="261">
        <f t="shared" si="6"/>
        <v>-7</v>
      </c>
      <c r="AM17" s="262">
        <f t="shared" si="6"/>
        <v>-7</v>
      </c>
      <c r="AO17" s="244"/>
      <c r="AP17" s="279"/>
      <c r="AQ17" s="280" t="s">
        <v>199</v>
      </c>
      <c r="AR17" s="261">
        <v>-5</v>
      </c>
      <c r="AS17" s="261">
        <v>-5</v>
      </c>
      <c r="AT17" s="261">
        <v>-4</v>
      </c>
      <c r="AU17" s="261">
        <v>-5</v>
      </c>
      <c r="AV17" s="261">
        <v>-5</v>
      </c>
      <c r="AW17" s="261">
        <v>-4</v>
      </c>
      <c r="AX17" s="261">
        <v>-4</v>
      </c>
      <c r="AY17" s="261">
        <v>-4</v>
      </c>
      <c r="AZ17" s="262">
        <v>-3</v>
      </c>
    </row>
    <row r="18" spans="1:52" ht="14.45" x14ac:dyDescent="0.3">
      <c r="A18" t="s">
        <v>1393</v>
      </c>
      <c r="B18" s="658"/>
      <c r="C18" s="279"/>
      <c r="D18" s="280" t="s">
        <v>204</v>
      </c>
      <c r="E18" s="261">
        <v>-4</v>
      </c>
      <c r="F18" s="261">
        <v>-4</v>
      </c>
      <c r="G18" s="261">
        <v>-3</v>
      </c>
      <c r="H18" s="261">
        <v>-4</v>
      </c>
      <c r="I18" s="261">
        <v>-4</v>
      </c>
      <c r="J18" s="261">
        <v>-3</v>
      </c>
      <c r="K18" s="261">
        <v>-3</v>
      </c>
      <c r="L18" s="261">
        <v>-3</v>
      </c>
      <c r="M18" s="262">
        <v>-2</v>
      </c>
      <c r="O18" s="658"/>
      <c r="P18" s="279"/>
      <c r="Q18" s="280" t="s">
        <v>204</v>
      </c>
      <c r="R18" s="261">
        <v>-4</v>
      </c>
      <c r="S18" s="261">
        <v>-4</v>
      </c>
      <c r="T18" s="261">
        <v>-3</v>
      </c>
      <c r="U18" s="261">
        <v>-4</v>
      </c>
      <c r="V18" s="261">
        <v>-4</v>
      </c>
      <c r="W18" s="261">
        <v>-3</v>
      </c>
      <c r="X18" s="261">
        <v>-4</v>
      </c>
      <c r="Y18" s="261">
        <v>-4</v>
      </c>
      <c r="Z18" s="262">
        <v>-3</v>
      </c>
      <c r="AB18" s="658"/>
      <c r="AC18" s="279"/>
      <c r="AD18" s="280" t="s">
        <v>204</v>
      </c>
      <c r="AE18" s="793"/>
      <c r="AF18" s="793"/>
      <c r="AG18" s="793"/>
      <c r="AH18" s="793"/>
      <c r="AI18" s="793"/>
      <c r="AJ18" s="793"/>
      <c r="AK18" s="793"/>
      <c r="AL18" s="793"/>
      <c r="AM18" s="794"/>
      <c r="AO18" s="658"/>
      <c r="AP18" s="279"/>
      <c r="AQ18" s="280" t="s">
        <v>204</v>
      </c>
      <c r="AR18" s="261">
        <v>-4</v>
      </c>
      <c r="AS18" s="261">
        <v>-4</v>
      </c>
      <c r="AT18" s="261">
        <v>-3</v>
      </c>
      <c r="AU18" s="261">
        <v>-4</v>
      </c>
      <c r="AV18" s="261">
        <v>-4</v>
      </c>
      <c r="AW18" s="261">
        <v>-3</v>
      </c>
      <c r="AX18" s="261">
        <v>-3</v>
      </c>
      <c r="AY18" s="261">
        <v>-3</v>
      </c>
      <c r="AZ18" s="262">
        <v>-2</v>
      </c>
    </row>
    <row r="19" spans="1:52" ht="14.45" x14ac:dyDescent="0.3">
      <c r="A19" t="s">
        <v>1208</v>
      </c>
      <c r="B19" s="244"/>
      <c r="C19" s="281"/>
      <c r="D19" s="280" t="s">
        <v>220</v>
      </c>
      <c r="E19" s="261">
        <v>-3.5</v>
      </c>
      <c r="F19" s="261">
        <v>-3.5</v>
      </c>
      <c r="G19" s="261">
        <v>-2.5</v>
      </c>
      <c r="H19" s="261">
        <v>-3.5</v>
      </c>
      <c r="I19" s="261">
        <v>-3.5</v>
      </c>
      <c r="J19" s="261">
        <v>-2.5</v>
      </c>
      <c r="K19" s="261">
        <v>-2.5</v>
      </c>
      <c r="L19" s="261">
        <v>-2.5</v>
      </c>
      <c r="M19" s="262">
        <v>-1.5</v>
      </c>
      <c r="O19" s="244"/>
      <c r="P19" s="281"/>
      <c r="Q19" s="280" t="s">
        <v>220</v>
      </c>
      <c r="R19" s="261">
        <v>-3.5</v>
      </c>
      <c r="S19" s="261">
        <v>-3.5</v>
      </c>
      <c r="T19" s="261">
        <v>-2.5</v>
      </c>
      <c r="U19" s="261">
        <v>-3.5</v>
      </c>
      <c r="V19" s="261">
        <v>-3.5</v>
      </c>
      <c r="W19" s="261">
        <v>-2.5</v>
      </c>
      <c r="X19" s="261">
        <v>-3.5</v>
      </c>
      <c r="Y19" s="261">
        <v>-3.5</v>
      </c>
      <c r="Z19" s="262">
        <v>-2.5</v>
      </c>
      <c r="AB19" s="244"/>
      <c r="AC19" s="281"/>
      <c r="AD19" s="280" t="s">
        <v>220</v>
      </c>
      <c r="AE19" s="261">
        <v>-6</v>
      </c>
      <c r="AF19" s="261">
        <f t="shared" si="7"/>
        <v>-6</v>
      </c>
      <c r="AG19" s="261">
        <f t="shared" ref="AG19" si="9">AF19</f>
        <v>-6</v>
      </c>
      <c r="AH19" s="261">
        <v>-6</v>
      </c>
      <c r="AI19" s="261">
        <f t="shared" si="5"/>
        <v>-6</v>
      </c>
      <c r="AJ19" s="261">
        <f t="shared" si="5"/>
        <v>-6</v>
      </c>
      <c r="AK19" s="261">
        <v>-5</v>
      </c>
      <c r="AL19" s="261">
        <f t="shared" si="6"/>
        <v>-5</v>
      </c>
      <c r="AM19" s="262">
        <f t="shared" si="6"/>
        <v>-5</v>
      </c>
      <c r="AO19" s="244"/>
      <c r="AP19" s="281"/>
      <c r="AQ19" s="280" t="s">
        <v>220</v>
      </c>
      <c r="AR19" s="261">
        <v>-3.5</v>
      </c>
      <c r="AS19" s="261">
        <v>-3.5</v>
      </c>
      <c r="AT19" s="261">
        <v>-2.5</v>
      </c>
      <c r="AU19" s="261">
        <v>-3.5</v>
      </c>
      <c r="AV19" s="261">
        <v>-3.5</v>
      </c>
      <c r="AW19" s="261">
        <v>-2.5</v>
      </c>
      <c r="AX19" s="261">
        <v>-2.5</v>
      </c>
      <c r="AY19" s="261">
        <v>-2.5</v>
      </c>
      <c r="AZ19" s="262">
        <v>-1.5</v>
      </c>
    </row>
    <row r="20" spans="1:52" ht="14.45" x14ac:dyDescent="0.3">
      <c r="B20" s="244"/>
      <c r="C20" s="278" t="s">
        <v>231</v>
      </c>
      <c r="D20" s="280"/>
      <c r="E20" s="261"/>
      <c r="F20" s="261"/>
      <c r="G20" s="261"/>
      <c r="H20" s="261"/>
      <c r="I20" s="261"/>
      <c r="J20" s="261"/>
      <c r="K20" s="261"/>
      <c r="L20" s="261"/>
      <c r="M20" s="262"/>
      <c r="O20" s="244"/>
      <c r="P20" s="278" t="s">
        <v>231</v>
      </c>
      <c r="Q20" s="280"/>
      <c r="R20" s="261"/>
      <c r="S20" s="261"/>
      <c r="T20" s="261"/>
      <c r="U20" s="261"/>
      <c r="V20" s="261"/>
      <c r="W20" s="261"/>
      <c r="X20" s="261"/>
      <c r="Y20" s="261"/>
      <c r="Z20" s="262"/>
      <c r="AB20" s="244"/>
      <c r="AC20" s="278" t="s">
        <v>231</v>
      </c>
      <c r="AD20" s="280"/>
      <c r="AE20" s="261"/>
      <c r="AF20" s="261"/>
      <c r="AG20" s="261"/>
      <c r="AH20" s="261"/>
      <c r="AI20" s="261"/>
      <c r="AJ20" s="261"/>
      <c r="AK20" s="261"/>
      <c r="AL20" s="261"/>
      <c r="AM20" s="262"/>
      <c r="AO20" s="244"/>
      <c r="AP20" s="278" t="s">
        <v>231</v>
      </c>
      <c r="AQ20" s="280"/>
      <c r="AR20" s="261"/>
      <c r="AS20" s="261"/>
      <c r="AT20" s="261"/>
      <c r="AU20" s="261"/>
      <c r="AV20" s="261"/>
      <c r="AW20" s="261"/>
      <c r="AX20" s="261"/>
      <c r="AY20" s="261"/>
      <c r="AZ20" s="262"/>
    </row>
    <row r="21" spans="1:52" ht="14.45" x14ac:dyDescent="0.3">
      <c r="A21" t="s">
        <v>1209</v>
      </c>
      <c r="B21" s="244"/>
      <c r="C21" s="279"/>
      <c r="D21" s="280" t="s">
        <v>185</v>
      </c>
      <c r="E21" s="261">
        <v>-9</v>
      </c>
      <c r="F21" s="261">
        <v>-9</v>
      </c>
      <c r="G21" s="261">
        <v>-8</v>
      </c>
      <c r="H21" s="261">
        <v>-9</v>
      </c>
      <c r="I21" s="261">
        <v>-9</v>
      </c>
      <c r="J21" s="261">
        <v>-8</v>
      </c>
      <c r="K21" s="261">
        <v>-9</v>
      </c>
      <c r="L21" s="261">
        <v>-9</v>
      </c>
      <c r="M21" s="262">
        <v>-8</v>
      </c>
      <c r="O21" s="244"/>
      <c r="P21" s="279"/>
      <c r="Q21" s="280" t="s">
        <v>185</v>
      </c>
      <c r="R21" s="261">
        <v>-9</v>
      </c>
      <c r="S21" s="261">
        <v>-9</v>
      </c>
      <c r="T21" s="261">
        <v>-8</v>
      </c>
      <c r="U21" s="261">
        <v>-9</v>
      </c>
      <c r="V21" s="261">
        <v>-9</v>
      </c>
      <c r="W21" s="261">
        <v>-8</v>
      </c>
      <c r="X21" s="261">
        <v>-9</v>
      </c>
      <c r="Y21" s="261">
        <v>-9</v>
      </c>
      <c r="Z21" s="262">
        <v>-8</v>
      </c>
      <c r="AB21" s="244"/>
      <c r="AC21" s="279"/>
      <c r="AD21" s="280" t="s">
        <v>185</v>
      </c>
      <c r="AE21" s="261">
        <v>-12</v>
      </c>
      <c r="AF21" s="261">
        <f>AE21</f>
        <v>-12</v>
      </c>
      <c r="AG21" s="261">
        <f>AF21</f>
        <v>-12</v>
      </c>
      <c r="AH21" s="261">
        <v>-12</v>
      </c>
      <c r="AI21" s="261">
        <f t="shared" ref="AI21:AJ24" si="10">AH21</f>
        <v>-12</v>
      </c>
      <c r="AJ21" s="261">
        <f t="shared" si="10"/>
        <v>-12</v>
      </c>
      <c r="AK21" s="261">
        <v>-12</v>
      </c>
      <c r="AL21" s="261">
        <f t="shared" ref="AL21:AM24" si="11">AK21</f>
        <v>-12</v>
      </c>
      <c r="AM21" s="262">
        <f t="shared" si="11"/>
        <v>-12</v>
      </c>
      <c r="AO21" s="244"/>
      <c r="AP21" s="279"/>
      <c r="AQ21" s="280" t="s">
        <v>185</v>
      </c>
      <c r="AR21" s="261">
        <v>-9</v>
      </c>
      <c r="AS21" s="261">
        <v>-9</v>
      </c>
      <c r="AT21" s="261">
        <v>-8</v>
      </c>
      <c r="AU21" s="261">
        <v>-9</v>
      </c>
      <c r="AV21" s="261">
        <v>-9</v>
      </c>
      <c r="AW21" s="261">
        <v>-8</v>
      </c>
      <c r="AX21" s="261">
        <v>-9</v>
      </c>
      <c r="AY21" s="261">
        <v>-9</v>
      </c>
      <c r="AZ21" s="262">
        <v>-8</v>
      </c>
    </row>
    <row r="22" spans="1:52" ht="14.45" x14ac:dyDescent="0.3">
      <c r="A22" t="s">
        <v>1210</v>
      </c>
      <c r="B22" s="244"/>
      <c r="C22" s="279"/>
      <c r="D22" s="280" t="s">
        <v>199</v>
      </c>
      <c r="E22" s="261">
        <v>-8</v>
      </c>
      <c r="F22" s="261">
        <v>-8</v>
      </c>
      <c r="G22" s="261">
        <v>-7</v>
      </c>
      <c r="H22" s="261">
        <v>-8</v>
      </c>
      <c r="I22" s="261">
        <v>-8</v>
      </c>
      <c r="J22" s="261">
        <v>-7</v>
      </c>
      <c r="K22" s="261">
        <v>-7</v>
      </c>
      <c r="L22" s="261">
        <v>-7</v>
      </c>
      <c r="M22" s="262">
        <v>-6</v>
      </c>
      <c r="O22" s="244"/>
      <c r="P22" s="279"/>
      <c r="Q22" s="280" t="s">
        <v>199</v>
      </c>
      <c r="R22" s="261">
        <v>-8</v>
      </c>
      <c r="S22" s="261">
        <v>-8</v>
      </c>
      <c r="T22" s="261">
        <v>-7</v>
      </c>
      <c r="U22" s="261">
        <v>-8</v>
      </c>
      <c r="V22" s="261">
        <v>-8</v>
      </c>
      <c r="W22" s="261">
        <v>-7</v>
      </c>
      <c r="X22" s="261">
        <v>-8</v>
      </c>
      <c r="Y22" s="261">
        <v>-8</v>
      </c>
      <c r="Z22" s="262">
        <v>-7</v>
      </c>
      <c r="AB22" s="244"/>
      <c r="AC22" s="279"/>
      <c r="AD22" s="280" t="s">
        <v>199</v>
      </c>
      <c r="AE22" s="261">
        <v>-10</v>
      </c>
      <c r="AF22" s="261">
        <f t="shared" ref="AF22:AF24" si="12">AE22</f>
        <v>-10</v>
      </c>
      <c r="AG22" s="261">
        <f t="shared" ref="AG22" si="13">AF22</f>
        <v>-10</v>
      </c>
      <c r="AH22" s="261">
        <v>-10</v>
      </c>
      <c r="AI22" s="261">
        <f t="shared" si="10"/>
        <v>-10</v>
      </c>
      <c r="AJ22" s="261">
        <f t="shared" si="10"/>
        <v>-10</v>
      </c>
      <c r="AK22" s="261">
        <v>-10</v>
      </c>
      <c r="AL22" s="261">
        <f t="shared" si="11"/>
        <v>-10</v>
      </c>
      <c r="AM22" s="262">
        <f t="shared" si="11"/>
        <v>-10</v>
      </c>
      <c r="AO22" s="244"/>
      <c r="AP22" s="279"/>
      <c r="AQ22" s="280" t="s">
        <v>199</v>
      </c>
      <c r="AR22" s="261">
        <v>-8</v>
      </c>
      <c r="AS22" s="261">
        <v>-8</v>
      </c>
      <c r="AT22" s="261">
        <v>-7</v>
      </c>
      <c r="AU22" s="261">
        <v>-8</v>
      </c>
      <c r="AV22" s="261">
        <v>-8</v>
      </c>
      <c r="AW22" s="261">
        <v>-7</v>
      </c>
      <c r="AX22" s="261">
        <v>-7</v>
      </c>
      <c r="AY22" s="261">
        <v>-7</v>
      </c>
      <c r="AZ22" s="262">
        <v>-6</v>
      </c>
    </row>
    <row r="23" spans="1:52" ht="14.45" x14ac:dyDescent="0.3">
      <c r="A23" t="s">
        <v>1394</v>
      </c>
      <c r="B23" s="658"/>
      <c r="C23" s="279"/>
      <c r="D23" s="278" t="s">
        <v>204</v>
      </c>
      <c r="E23" s="670">
        <v>-7</v>
      </c>
      <c r="F23" s="670">
        <v>-7</v>
      </c>
      <c r="G23" s="670">
        <v>-6</v>
      </c>
      <c r="H23" s="670">
        <v>-7</v>
      </c>
      <c r="I23" s="670">
        <v>-7</v>
      </c>
      <c r="J23" s="670">
        <v>-6</v>
      </c>
      <c r="K23" s="670">
        <v>-6</v>
      </c>
      <c r="L23" s="670">
        <v>-6</v>
      </c>
      <c r="M23" s="671">
        <v>-5</v>
      </c>
      <c r="O23" s="658"/>
      <c r="P23" s="279"/>
      <c r="Q23" s="278" t="s">
        <v>204</v>
      </c>
      <c r="R23" s="670">
        <v>-7</v>
      </c>
      <c r="S23" s="670">
        <v>-7</v>
      </c>
      <c r="T23" s="670">
        <v>-6</v>
      </c>
      <c r="U23" s="670">
        <v>-7</v>
      </c>
      <c r="V23" s="670">
        <v>-7</v>
      </c>
      <c r="W23" s="670">
        <v>-6</v>
      </c>
      <c r="X23" s="670">
        <v>-7</v>
      </c>
      <c r="Y23" s="670">
        <v>-7</v>
      </c>
      <c r="Z23" s="671">
        <v>-6</v>
      </c>
      <c r="AB23" s="658"/>
      <c r="AC23" s="279"/>
      <c r="AD23" s="278" t="s">
        <v>204</v>
      </c>
      <c r="AE23" s="793"/>
      <c r="AF23" s="793"/>
      <c r="AG23" s="793"/>
      <c r="AH23" s="793"/>
      <c r="AI23" s="793"/>
      <c r="AJ23" s="793"/>
      <c r="AK23" s="793"/>
      <c r="AL23" s="793"/>
      <c r="AM23" s="794"/>
      <c r="AO23" s="658"/>
      <c r="AP23" s="279"/>
      <c r="AQ23" s="278" t="s">
        <v>204</v>
      </c>
      <c r="AR23" s="670">
        <v>-7</v>
      </c>
      <c r="AS23" s="670">
        <v>-7</v>
      </c>
      <c r="AT23" s="670">
        <v>-6</v>
      </c>
      <c r="AU23" s="670">
        <v>-7</v>
      </c>
      <c r="AV23" s="670">
        <v>-7</v>
      </c>
      <c r="AW23" s="670">
        <v>-6</v>
      </c>
      <c r="AX23" s="670">
        <v>-6</v>
      </c>
      <c r="AY23" s="670">
        <v>-6</v>
      </c>
      <c r="AZ23" s="671">
        <v>-5</v>
      </c>
    </row>
    <row r="24" spans="1:52" ht="14.45" x14ac:dyDescent="0.3">
      <c r="A24" t="s">
        <v>1211</v>
      </c>
      <c r="B24" s="249"/>
      <c r="C24" s="281"/>
      <c r="D24" s="282" t="s">
        <v>220</v>
      </c>
      <c r="E24" s="264">
        <v>-6</v>
      </c>
      <c r="F24" s="264">
        <v>-6</v>
      </c>
      <c r="G24" s="264">
        <v>-5</v>
      </c>
      <c r="H24" s="264">
        <v>-6</v>
      </c>
      <c r="I24" s="264">
        <v>-6</v>
      </c>
      <c r="J24" s="264">
        <v>-5</v>
      </c>
      <c r="K24" s="264">
        <v>-5</v>
      </c>
      <c r="L24" s="264">
        <v>-5</v>
      </c>
      <c r="M24" s="265">
        <v>-4</v>
      </c>
      <c r="O24" s="249"/>
      <c r="P24" s="281"/>
      <c r="Q24" s="282" t="s">
        <v>220</v>
      </c>
      <c r="R24" s="264">
        <v>-6</v>
      </c>
      <c r="S24" s="264">
        <v>-6</v>
      </c>
      <c r="T24" s="264">
        <v>-5</v>
      </c>
      <c r="U24" s="264">
        <v>-6</v>
      </c>
      <c r="V24" s="264">
        <v>-6</v>
      </c>
      <c r="W24" s="264">
        <v>-5</v>
      </c>
      <c r="X24" s="264">
        <v>-6</v>
      </c>
      <c r="Y24" s="264">
        <v>-6</v>
      </c>
      <c r="Z24" s="265">
        <v>-5</v>
      </c>
      <c r="AB24" s="249"/>
      <c r="AC24" s="281"/>
      <c r="AD24" s="282" t="s">
        <v>220</v>
      </c>
      <c r="AE24" s="264">
        <v>-9</v>
      </c>
      <c r="AF24" s="264">
        <f t="shared" si="12"/>
        <v>-9</v>
      </c>
      <c r="AG24" s="264">
        <f t="shared" ref="AG24" si="14">AF24</f>
        <v>-9</v>
      </c>
      <c r="AH24" s="264">
        <v>-9</v>
      </c>
      <c r="AI24" s="264">
        <f t="shared" si="10"/>
        <v>-9</v>
      </c>
      <c r="AJ24" s="264">
        <f t="shared" si="10"/>
        <v>-9</v>
      </c>
      <c r="AK24" s="264">
        <v>-9</v>
      </c>
      <c r="AL24" s="264">
        <f t="shared" si="11"/>
        <v>-9</v>
      </c>
      <c r="AM24" s="265">
        <f t="shared" si="11"/>
        <v>-9</v>
      </c>
      <c r="AO24" s="249"/>
      <c r="AP24" s="281"/>
      <c r="AQ24" s="282" t="s">
        <v>220</v>
      </c>
      <c r="AR24" s="264">
        <v>-6</v>
      </c>
      <c r="AS24" s="264">
        <v>-6</v>
      </c>
      <c r="AT24" s="264">
        <v>-5</v>
      </c>
      <c r="AU24" s="264">
        <v>-6</v>
      </c>
      <c r="AV24" s="264">
        <v>-6</v>
      </c>
      <c r="AW24" s="264">
        <v>-5</v>
      </c>
      <c r="AX24" s="264">
        <v>-5</v>
      </c>
      <c r="AY24" s="264">
        <v>-5</v>
      </c>
      <c r="AZ24" s="265">
        <v>-4</v>
      </c>
    </row>
    <row r="25" spans="1:52" ht="14.45" x14ac:dyDescent="0.3">
      <c r="B25" s="239" t="s">
        <v>169</v>
      </c>
      <c r="C25" s="275"/>
      <c r="D25" s="276"/>
      <c r="E25" s="283"/>
      <c r="F25" s="283"/>
      <c r="G25" s="283"/>
      <c r="H25" s="283"/>
      <c r="I25" s="283"/>
      <c r="J25" s="283"/>
      <c r="K25" s="283"/>
      <c r="L25" s="283"/>
      <c r="M25" s="284"/>
      <c r="O25" s="239" t="s">
        <v>169</v>
      </c>
      <c r="P25" s="275"/>
      <c r="Q25" s="276"/>
      <c r="R25" s="283"/>
      <c r="S25" s="283"/>
      <c r="T25" s="283"/>
      <c r="U25" s="283"/>
      <c r="V25" s="283"/>
      <c r="W25" s="283"/>
      <c r="X25" s="283"/>
      <c r="Y25" s="283"/>
      <c r="Z25" s="284"/>
      <c r="AB25" s="239" t="s">
        <v>169</v>
      </c>
      <c r="AC25" s="275"/>
      <c r="AD25" s="276"/>
      <c r="AE25" s="283"/>
      <c r="AF25" s="283"/>
      <c r="AG25" s="283"/>
      <c r="AH25" s="283"/>
      <c r="AI25" s="283"/>
      <c r="AJ25" s="283"/>
      <c r="AK25" s="283"/>
      <c r="AL25" s="283"/>
      <c r="AM25" s="284"/>
      <c r="AO25" s="239" t="s">
        <v>169</v>
      </c>
      <c r="AP25" s="275"/>
      <c r="AQ25" s="276"/>
      <c r="AR25" s="283"/>
      <c r="AS25" s="283"/>
      <c r="AT25" s="283"/>
      <c r="AU25" s="283"/>
      <c r="AV25" s="283"/>
      <c r="AW25" s="283"/>
      <c r="AX25" s="283"/>
      <c r="AY25" s="283"/>
      <c r="AZ25" s="284"/>
    </row>
    <row r="26" spans="1:52" ht="14.45" x14ac:dyDescent="0.3">
      <c r="B26" s="244"/>
      <c r="C26" s="278" t="s">
        <v>190</v>
      </c>
      <c r="D26" s="280"/>
      <c r="E26" s="261"/>
      <c r="F26" s="261"/>
      <c r="G26" s="261"/>
      <c r="H26" s="261"/>
      <c r="I26" s="261"/>
      <c r="J26" s="261"/>
      <c r="K26" s="261"/>
      <c r="L26" s="261"/>
      <c r="M26" s="262"/>
      <c r="O26" s="244"/>
      <c r="P26" s="278" t="s">
        <v>190</v>
      </c>
      <c r="Q26" s="280"/>
      <c r="R26" s="261"/>
      <c r="S26" s="261"/>
      <c r="T26" s="261"/>
      <c r="U26" s="261"/>
      <c r="V26" s="261"/>
      <c r="W26" s="261"/>
      <c r="X26" s="261"/>
      <c r="Y26" s="261"/>
      <c r="Z26" s="262"/>
      <c r="AB26" s="244"/>
      <c r="AC26" s="278" t="s">
        <v>190</v>
      </c>
      <c r="AD26" s="280"/>
      <c r="AE26" s="261"/>
      <c r="AF26" s="261"/>
      <c r="AG26" s="261"/>
      <c r="AH26" s="261"/>
      <c r="AI26" s="261"/>
      <c r="AJ26" s="261"/>
      <c r="AK26" s="261"/>
      <c r="AL26" s="261"/>
      <c r="AM26" s="262"/>
      <c r="AO26" s="244"/>
      <c r="AP26" s="278" t="s">
        <v>190</v>
      </c>
      <c r="AQ26" s="280"/>
      <c r="AR26" s="261"/>
      <c r="AS26" s="261"/>
      <c r="AT26" s="261"/>
      <c r="AU26" s="261"/>
      <c r="AV26" s="261"/>
      <c r="AW26" s="261"/>
      <c r="AX26" s="261"/>
      <c r="AY26" s="261"/>
      <c r="AZ26" s="262"/>
    </row>
    <row r="27" spans="1:52" x14ac:dyDescent="0.25">
      <c r="A27" t="s">
        <v>1184</v>
      </c>
      <c r="B27" s="244"/>
      <c r="C27" s="279"/>
      <c r="D27" s="280" t="s">
        <v>185</v>
      </c>
      <c r="E27" s="261">
        <v>-2</v>
      </c>
      <c r="F27" s="261">
        <v>-2</v>
      </c>
      <c r="G27" s="261">
        <v>-1.5</v>
      </c>
      <c r="H27" s="261">
        <v>-1.5</v>
      </c>
      <c r="I27" s="261">
        <v>-1.5</v>
      </c>
      <c r="J27" s="261">
        <v>-1</v>
      </c>
      <c r="K27" s="261">
        <v>-1</v>
      </c>
      <c r="L27" s="261">
        <v>-1</v>
      </c>
      <c r="M27" s="262">
        <v>-0.5</v>
      </c>
      <c r="O27" s="244"/>
      <c r="P27" s="279"/>
      <c r="Q27" s="280" t="s">
        <v>185</v>
      </c>
      <c r="R27" s="261">
        <v>-2</v>
      </c>
      <c r="S27" s="261">
        <v>-2</v>
      </c>
      <c r="T27" s="261">
        <v>-1.5</v>
      </c>
      <c r="U27" s="261">
        <v>-1.5</v>
      </c>
      <c r="V27" s="261">
        <v>-1.5</v>
      </c>
      <c r="W27" s="261">
        <v>-1</v>
      </c>
      <c r="X27" s="261">
        <v>0</v>
      </c>
      <c r="Y27" s="261">
        <v>0</v>
      </c>
      <c r="Z27" s="262">
        <v>0</v>
      </c>
      <c r="AB27" s="244"/>
      <c r="AC27" s="279"/>
      <c r="AD27" s="280" t="s">
        <v>185</v>
      </c>
      <c r="AE27" s="261">
        <v>-3</v>
      </c>
      <c r="AF27" s="261">
        <f>AE27</f>
        <v>-3</v>
      </c>
      <c r="AG27" s="261">
        <f>AF27</f>
        <v>-3</v>
      </c>
      <c r="AH27" s="261">
        <v>-2</v>
      </c>
      <c r="AI27" s="261">
        <f>AH27</f>
        <v>-2</v>
      </c>
      <c r="AJ27" s="261">
        <f>AI27</f>
        <v>-2</v>
      </c>
      <c r="AK27" s="261">
        <v>-1</v>
      </c>
      <c r="AL27" s="261">
        <f>AK27</f>
        <v>-1</v>
      </c>
      <c r="AM27" s="262">
        <f>AL27</f>
        <v>-1</v>
      </c>
      <c r="AO27" s="244"/>
      <c r="AP27" s="279"/>
      <c r="AQ27" s="280" t="s">
        <v>185</v>
      </c>
      <c r="AR27" s="261">
        <v>-2</v>
      </c>
      <c r="AS27" s="261">
        <v>-2</v>
      </c>
      <c r="AT27" s="261">
        <v>-1.5</v>
      </c>
      <c r="AU27" s="261">
        <v>-1.5</v>
      </c>
      <c r="AV27" s="261">
        <v>-1.5</v>
      </c>
      <c r="AW27" s="261">
        <v>-1</v>
      </c>
      <c r="AX27" s="261">
        <v>-1</v>
      </c>
      <c r="AY27" s="261">
        <v>-1</v>
      </c>
      <c r="AZ27" s="262">
        <v>-0.5</v>
      </c>
    </row>
    <row r="28" spans="1:52" x14ac:dyDescent="0.25">
      <c r="A28" t="s">
        <v>1185</v>
      </c>
      <c r="B28" s="658"/>
      <c r="C28" s="279"/>
      <c r="D28" s="280" t="s">
        <v>199</v>
      </c>
      <c r="E28" s="261">
        <v>-2</v>
      </c>
      <c r="F28" s="261">
        <v>-2</v>
      </c>
      <c r="G28" s="261">
        <v>-1.5</v>
      </c>
      <c r="H28" s="261">
        <v>-1.5</v>
      </c>
      <c r="I28" s="261">
        <v>-1.5</v>
      </c>
      <c r="J28" s="261">
        <v>-1</v>
      </c>
      <c r="K28" s="261">
        <v>-1</v>
      </c>
      <c r="L28" s="261">
        <v>-1</v>
      </c>
      <c r="M28" s="262">
        <v>-0.5</v>
      </c>
      <c r="O28" s="658"/>
      <c r="P28" s="279"/>
      <c r="Q28" s="280" t="s">
        <v>199</v>
      </c>
      <c r="R28" s="261">
        <v>-2</v>
      </c>
      <c r="S28" s="261">
        <v>-2</v>
      </c>
      <c r="T28" s="261">
        <v>-1.5</v>
      </c>
      <c r="U28" s="261">
        <v>-1.5</v>
      </c>
      <c r="V28" s="261">
        <v>-1.5</v>
      </c>
      <c r="W28" s="261">
        <v>-1</v>
      </c>
      <c r="X28" s="261">
        <v>0</v>
      </c>
      <c r="Y28" s="261">
        <v>0</v>
      </c>
      <c r="Z28" s="262">
        <v>0</v>
      </c>
      <c r="AB28" s="658"/>
      <c r="AC28" s="279"/>
      <c r="AD28" s="280" t="s">
        <v>199</v>
      </c>
      <c r="AE28" s="261">
        <v>-2</v>
      </c>
      <c r="AF28" s="261">
        <f t="shared" ref="AF28:AG30" si="15">AE28</f>
        <v>-2</v>
      </c>
      <c r="AG28" s="261">
        <f t="shared" si="15"/>
        <v>-2</v>
      </c>
      <c r="AH28" s="261">
        <v>-1</v>
      </c>
      <c r="AI28" s="261">
        <f t="shared" ref="AI28:AJ30" si="16">AH28</f>
        <v>-1</v>
      </c>
      <c r="AJ28" s="261">
        <f t="shared" si="16"/>
        <v>-1</v>
      </c>
      <c r="AK28" s="261">
        <v>0</v>
      </c>
      <c r="AL28" s="261">
        <f t="shared" ref="AL28:AL30" si="17">AK28</f>
        <v>0</v>
      </c>
      <c r="AM28" s="262">
        <f t="shared" ref="AM28" si="18">AL28</f>
        <v>0</v>
      </c>
      <c r="AO28" s="658"/>
      <c r="AP28" s="279"/>
      <c r="AQ28" s="280" t="s">
        <v>199</v>
      </c>
      <c r="AR28" s="261">
        <v>-2</v>
      </c>
      <c r="AS28" s="261">
        <v>-2</v>
      </c>
      <c r="AT28" s="261">
        <v>-1.5</v>
      </c>
      <c r="AU28" s="261">
        <v>-1.5</v>
      </c>
      <c r="AV28" s="261">
        <v>-1.5</v>
      </c>
      <c r="AW28" s="261">
        <v>-1</v>
      </c>
      <c r="AX28" s="261">
        <v>-1</v>
      </c>
      <c r="AY28" s="261">
        <v>-1</v>
      </c>
      <c r="AZ28" s="262">
        <v>-0.5</v>
      </c>
    </row>
    <row r="29" spans="1:52" x14ac:dyDescent="0.25">
      <c r="A29" t="s">
        <v>1186</v>
      </c>
      <c r="B29" s="244"/>
      <c r="C29" s="279"/>
      <c r="D29" s="280" t="s">
        <v>204</v>
      </c>
      <c r="E29" s="261">
        <v>-1</v>
      </c>
      <c r="F29" s="261">
        <v>-1</v>
      </c>
      <c r="G29" s="261">
        <v>-1</v>
      </c>
      <c r="H29" s="261">
        <v>-1</v>
      </c>
      <c r="I29" s="261">
        <v>-1</v>
      </c>
      <c r="J29" s="261">
        <v>-0.5</v>
      </c>
      <c r="K29" s="261">
        <v>0</v>
      </c>
      <c r="L29" s="261">
        <v>0</v>
      </c>
      <c r="M29" s="262">
        <v>0</v>
      </c>
      <c r="O29" s="244"/>
      <c r="P29" s="279"/>
      <c r="Q29" s="280" t="s">
        <v>204</v>
      </c>
      <c r="R29" s="261">
        <v>-1</v>
      </c>
      <c r="S29" s="261">
        <v>-1</v>
      </c>
      <c r="T29" s="261">
        <v>-1</v>
      </c>
      <c r="U29" s="261">
        <v>-1</v>
      </c>
      <c r="V29" s="261">
        <v>-1</v>
      </c>
      <c r="W29" s="261">
        <v>-0.5</v>
      </c>
      <c r="X29" s="261">
        <v>0</v>
      </c>
      <c r="Y29" s="261">
        <v>0</v>
      </c>
      <c r="Z29" s="262">
        <v>0</v>
      </c>
      <c r="AB29" s="244"/>
      <c r="AC29" s="279"/>
      <c r="AD29" s="280" t="s">
        <v>204</v>
      </c>
      <c r="AE29" s="261">
        <v>-1</v>
      </c>
      <c r="AF29" s="261">
        <f t="shared" si="15"/>
        <v>-1</v>
      </c>
      <c r="AG29" s="261">
        <f t="shared" si="15"/>
        <v>-1</v>
      </c>
      <c r="AH29" s="261">
        <v>0</v>
      </c>
      <c r="AI29" s="261">
        <f t="shared" si="16"/>
        <v>0</v>
      </c>
      <c r="AJ29" s="261">
        <f t="shared" si="16"/>
        <v>0</v>
      </c>
      <c r="AK29" s="261">
        <v>0</v>
      </c>
      <c r="AL29" s="261">
        <f t="shared" si="17"/>
        <v>0</v>
      </c>
      <c r="AM29" s="262">
        <f t="shared" ref="AM29" si="19">AL29</f>
        <v>0</v>
      </c>
      <c r="AO29" s="244"/>
      <c r="AP29" s="279"/>
      <c r="AQ29" s="280" t="s">
        <v>204</v>
      </c>
      <c r="AR29" s="261">
        <v>-1</v>
      </c>
      <c r="AS29" s="261">
        <v>-1</v>
      </c>
      <c r="AT29" s="261">
        <v>-1</v>
      </c>
      <c r="AU29" s="261">
        <v>-1</v>
      </c>
      <c r="AV29" s="261">
        <v>-1</v>
      </c>
      <c r="AW29" s="261">
        <v>-0.5</v>
      </c>
      <c r="AX29" s="261">
        <v>0</v>
      </c>
      <c r="AY29" s="261">
        <v>0</v>
      </c>
      <c r="AZ29" s="262">
        <v>0</v>
      </c>
    </row>
    <row r="30" spans="1:52" x14ac:dyDescent="0.25">
      <c r="A30" t="s">
        <v>1187</v>
      </c>
      <c r="B30" s="244"/>
      <c r="C30" s="279"/>
      <c r="D30" s="280" t="s">
        <v>220</v>
      </c>
      <c r="E30" s="261">
        <v>-1</v>
      </c>
      <c r="F30" s="261">
        <v>-1</v>
      </c>
      <c r="G30" s="261">
        <v>-1</v>
      </c>
      <c r="H30" s="261">
        <v>-1</v>
      </c>
      <c r="I30" s="261">
        <v>-1</v>
      </c>
      <c r="J30" s="261">
        <v>-0.5</v>
      </c>
      <c r="K30" s="261">
        <v>0</v>
      </c>
      <c r="L30" s="261">
        <v>0</v>
      </c>
      <c r="M30" s="262">
        <v>0</v>
      </c>
      <c r="O30" s="244"/>
      <c r="P30" s="279"/>
      <c r="Q30" s="280" t="s">
        <v>220</v>
      </c>
      <c r="R30" s="261">
        <v>-1</v>
      </c>
      <c r="S30" s="261">
        <v>-1</v>
      </c>
      <c r="T30" s="261">
        <v>-1</v>
      </c>
      <c r="U30" s="261">
        <v>-1</v>
      </c>
      <c r="V30" s="261">
        <v>-1</v>
      </c>
      <c r="W30" s="261">
        <v>-0.5</v>
      </c>
      <c r="X30" s="261">
        <v>0</v>
      </c>
      <c r="Y30" s="261">
        <v>0</v>
      </c>
      <c r="Z30" s="262">
        <v>0</v>
      </c>
      <c r="AB30" s="244"/>
      <c r="AC30" s="279"/>
      <c r="AD30" s="280" t="s">
        <v>220</v>
      </c>
      <c r="AE30" s="261">
        <v>-1</v>
      </c>
      <c r="AF30" s="261">
        <f t="shared" si="15"/>
        <v>-1</v>
      </c>
      <c r="AG30" s="261">
        <f t="shared" si="15"/>
        <v>-1</v>
      </c>
      <c r="AH30" s="261">
        <v>-1</v>
      </c>
      <c r="AI30" s="261">
        <f t="shared" si="16"/>
        <v>-1</v>
      </c>
      <c r="AJ30" s="261">
        <f t="shared" si="16"/>
        <v>-1</v>
      </c>
      <c r="AK30" s="261">
        <v>0</v>
      </c>
      <c r="AL30" s="261">
        <f t="shared" si="17"/>
        <v>0</v>
      </c>
      <c r="AM30" s="262">
        <f t="shared" ref="AM30" si="20">AL30</f>
        <v>0</v>
      </c>
      <c r="AO30" s="244"/>
      <c r="AP30" s="279"/>
      <c r="AQ30" s="280" t="s">
        <v>220</v>
      </c>
      <c r="AR30" s="261">
        <v>-1</v>
      </c>
      <c r="AS30" s="261">
        <v>-1</v>
      </c>
      <c r="AT30" s="261">
        <v>-1</v>
      </c>
      <c r="AU30" s="261">
        <v>-1</v>
      </c>
      <c r="AV30" s="261">
        <v>-1</v>
      </c>
      <c r="AW30" s="261">
        <v>-0.5</v>
      </c>
      <c r="AX30" s="261">
        <v>0</v>
      </c>
      <c r="AY30" s="261">
        <v>0</v>
      </c>
      <c r="AZ30" s="262">
        <v>0</v>
      </c>
    </row>
    <row r="31" spans="1:52" x14ac:dyDescent="0.25">
      <c r="B31" s="244"/>
      <c r="C31" s="278" t="s">
        <v>169</v>
      </c>
      <c r="D31" s="280"/>
      <c r="E31" s="261"/>
      <c r="F31" s="261"/>
      <c r="G31" s="261"/>
      <c r="H31" s="261"/>
      <c r="I31" s="261"/>
      <c r="J31" s="261"/>
      <c r="K31" s="261"/>
      <c r="L31" s="261"/>
      <c r="M31" s="262"/>
      <c r="O31" s="244"/>
      <c r="P31" s="278" t="s">
        <v>169</v>
      </c>
      <c r="Q31" s="280"/>
      <c r="R31" s="261"/>
      <c r="S31" s="261"/>
      <c r="T31" s="261"/>
      <c r="U31" s="261"/>
      <c r="V31" s="261"/>
      <c r="W31" s="261"/>
      <c r="X31" s="261"/>
      <c r="Y31" s="261"/>
      <c r="Z31" s="262"/>
      <c r="AB31" s="244"/>
      <c r="AC31" s="278" t="s">
        <v>169</v>
      </c>
      <c r="AD31" s="280"/>
      <c r="AE31" s="261"/>
      <c r="AF31" s="261"/>
      <c r="AG31" s="261"/>
      <c r="AH31" s="261"/>
      <c r="AI31" s="261"/>
      <c r="AJ31" s="261"/>
      <c r="AK31" s="261"/>
      <c r="AL31" s="261"/>
      <c r="AM31" s="262"/>
      <c r="AO31" s="244"/>
      <c r="AP31" s="278" t="s">
        <v>169</v>
      </c>
      <c r="AQ31" s="280"/>
      <c r="AR31" s="261"/>
      <c r="AS31" s="261"/>
      <c r="AT31" s="261"/>
      <c r="AU31" s="261"/>
      <c r="AV31" s="261"/>
      <c r="AW31" s="261"/>
      <c r="AX31" s="261"/>
      <c r="AY31" s="261"/>
      <c r="AZ31" s="262"/>
    </row>
    <row r="32" spans="1:52" x14ac:dyDescent="0.25">
      <c r="A32" t="s">
        <v>1400</v>
      </c>
      <c r="B32" s="244"/>
      <c r="C32" s="279"/>
      <c r="D32" s="280" t="s">
        <v>191</v>
      </c>
      <c r="E32" s="261">
        <v>-1.5</v>
      </c>
      <c r="F32" s="261">
        <v>-1.5</v>
      </c>
      <c r="G32" s="261">
        <v>-1</v>
      </c>
      <c r="H32" s="261">
        <v>-1</v>
      </c>
      <c r="I32" s="261">
        <v>-1</v>
      </c>
      <c r="J32" s="261">
        <v>0</v>
      </c>
      <c r="K32" s="261">
        <v>-0.5</v>
      </c>
      <c r="L32" s="261">
        <v>-0.5</v>
      </c>
      <c r="M32" s="262">
        <v>0</v>
      </c>
      <c r="N32" s="299"/>
      <c r="O32" s="244"/>
      <c r="P32" s="279"/>
      <c r="Q32" s="280" t="s">
        <v>191</v>
      </c>
      <c r="R32" s="261">
        <v>-1.5</v>
      </c>
      <c r="S32" s="261">
        <v>-1.5</v>
      </c>
      <c r="T32" s="261">
        <v>-1</v>
      </c>
      <c r="U32" s="261">
        <v>-1</v>
      </c>
      <c r="V32" s="261">
        <v>-1</v>
      </c>
      <c r="W32" s="261">
        <v>0</v>
      </c>
      <c r="X32" s="261">
        <v>-0.5</v>
      </c>
      <c r="Y32" s="261">
        <v>-0.5</v>
      </c>
      <c r="Z32" s="262">
        <v>0</v>
      </c>
      <c r="AB32" s="244"/>
      <c r="AC32" s="279"/>
      <c r="AD32" s="280" t="s">
        <v>191</v>
      </c>
      <c r="AE32" s="261">
        <v>-1</v>
      </c>
      <c r="AF32" s="261">
        <v>-1</v>
      </c>
      <c r="AG32" s="261">
        <v>-1</v>
      </c>
      <c r="AH32" s="261">
        <v>-1</v>
      </c>
      <c r="AI32" s="261">
        <v>-1</v>
      </c>
      <c r="AJ32" s="261">
        <v>-1</v>
      </c>
      <c r="AK32" s="261">
        <v>0</v>
      </c>
      <c r="AL32" s="261">
        <v>0</v>
      </c>
      <c r="AM32" s="262">
        <v>0</v>
      </c>
      <c r="AO32" s="244"/>
      <c r="AP32" s="279"/>
      <c r="AQ32" s="280" t="s">
        <v>191</v>
      </c>
      <c r="AR32" s="261">
        <v>-2.5</v>
      </c>
      <c r="AS32" s="261">
        <v>-2.5</v>
      </c>
      <c r="AT32" s="261">
        <v>-2</v>
      </c>
      <c r="AU32" s="261">
        <v>-2</v>
      </c>
      <c r="AV32" s="261">
        <v>-2</v>
      </c>
      <c r="AW32" s="261">
        <v>0</v>
      </c>
      <c r="AX32" s="261">
        <v>-0.5</v>
      </c>
      <c r="AY32" s="261">
        <v>-0.5</v>
      </c>
      <c r="AZ32" s="262">
        <v>0</v>
      </c>
    </row>
    <row r="33" spans="1:52" x14ac:dyDescent="0.25">
      <c r="A33" t="s">
        <v>1401</v>
      </c>
      <c r="B33" s="244"/>
      <c r="C33" s="279"/>
      <c r="D33" s="280"/>
      <c r="E33" s="261">
        <v>-2</v>
      </c>
      <c r="F33" s="261">
        <v>-2</v>
      </c>
      <c r="G33" s="261">
        <v>-1.5</v>
      </c>
      <c r="H33" s="261">
        <v>-1.5</v>
      </c>
      <c r="I33" s="261">
        <v>-1.5</v>
      </c>
      <c r="J33" s="261">
        <v>-0.5</v>
      </c>
      <c r="K33" s="261">
        <v>-1</v>
      </c>
      <c r="L33" s="261">
        <v>-1</v>
      </c>
      <c r="M33" s="262">
        <v>-0.5</v>
      </c>
      <c r="O33" s="244"/>
      <c r="P33" s="279"/>
      <c r="Q33" s="280"/>
      <c r="R33" s="261">
        <v>-2</v>
      </c>
      <c r="S33" s="261">
        <v>-2</v>
      </c>
      <c r="T33" s="261">
        <v>-1.5</v>
      </c>
      <c r="U33" s="261">
        <v>-1.5</v>
      </c>
      <c r="V33" s="261">
        <v>-1.5</v>
      </c>
      <c r="W33" s="261">
        <v>-0.5</v>
      </c>
      <c r="X33" s="261">
        <v>-1</v>
      </c>
      <c r="Y33" s="261">
        <v>-1</v>
      </c>
      <c r="Z33" s="262">
        <v>-0.5</v>
      </c>
      <c r="AB33" s="244"/>
      <c r="AC33" s="279"/>
      <c r="AD33" s="280"/>
      <c r="AE33" s="261">
        <v>-2</v>
      </c>
      <c r="AF33" s="261">
        <v>-2</v>
      </c>
      <c r="AG33" s="261">
        <v>-2</v>
      </c>
      <c r="AH33" s="261">
        <v>-1</v>
      </c>
      <c r="AI33" s="261">
        <v>-1</v>
      </c>
      <c r="AJ33" s="261">
        <v>-1</v>
      </c>
      <c r="AK33" s="261">
        <v>-1</v>
      </c>
      <c r="AL33" s="261">
        <v>-1</v>
      </c>
      <c r="AM33" s="262">
        <v>-1</v>
      </c>
      <c r="AO33" s="244"/>
      <c r="AP33" s="279"/>
      <c r="AQ33" s="280"/>
      <c r="AR33" s="261">
        <v>-3</v>
      </c>
      <c r="AS33" s="261">
        <v>-3</v>
      </c>
      <c r="AT33" s="261">
        <v>-2.5</v>
      </c>
      <c r="AU33" s="261">
        <v>-2.5</v>
      </c>
      <c r="AV33" s="261">
        <v>-2.5</v>
      </c>
      <c r="AW33" s="261">
        <v>-0.5</v>
      </c>
      <c r="AX33" s="261">
        <v>-1</v>
      </c>
      <c r="AY33" s="261">
        <v>-1</v>
      </c>
      <c r="AZ33" s="262">
        <v>-0.5</v>
      </c>
    </row>
    <row r="34" spans="1:52" x14ac:dyDescent="0.25">
      <c r="A34" t="s">
        <v>1402</v>
      </c>
      <c r="B34" s="658"/>
      <c r="C34" s="279"/>
      <c r="D34" s="280"/>
      <c r="E34" s="261">
        <v>-4</v>
      </c>
      <c r="F34" s="261">
        <v>-4</v>
      </c>
      <c r="G34" s="261">
        <v>-3.5</v>
      </c>
      <c r="H34" s="261">
        <v>-3.5</v>
      </c>
      <c r="I34" s="261">
        <v>-3.5</v>
      </c>
      <c r="J34" s="261">
        <v>-3</v>
      </c>
      <c r="K34" s="261">
        <v>-3</v>
      </c>
      <c r="L34" s="261">
        <v>-3</v>
      </c>
      <c r="M34" s="262">
        <v>-2.5</v>
      </c>
      <c r="O34" s="658"/>
      <c r="P34" s="279"/>
      <c r="Q34" s="280"/>
      <c r="R34" s="261">
        <v>-4</v>
      </c>
      <c r="S34" s="261">
        <v>-4</v>
      </c>
      <c r="T34" s="261">
        <v>-3.5</v>
      </c>
      <c r="U34" s="261">
        <v>-3.5</v>
      </c>
      <c r="V34" s="261">
        <v>-3.5</v>
      </c>
      <c r="W34" s="261">
        <v>-3</v>
      </c>
      <c r="X34" s="261">
        <v>-3</v>
      </c>
      <c r="Y34" s="261">
        <v>-3</v>
      </c>
      <c r="Z34" s="262">
        <v>-2.5</v>
      </c>
      <c r="AB34" s="658"/>
      <c r="AC34" s="279"/>
      <c r="AD34" s="278"/>
      <c r="AE34" s="261">
        <v>-3</v>
      </c>
      <c r="AF34" s="261">
        <v>-3</v>
      </c>
      <c r="AG34" s="261">
        <v>-3</v>
      </c>
      <c r="AH34" s="261">
        <v>-2</v>
      </c>
      <c r="AI34" s="261">
        <v>-2</v>
      </c>
      <c r="AJ34" s="261">
        <v>-2</v>
      </c>
      <c r="AK34" s="261">
        <v>-1</v>
      </c>
      <c r="AL34" s="261">
        <v>-1</v>
      </c>
      <c r="AM34" s="262">
        <v>-1</v>
      </c>
      <c r="AO34" s="658"/>
      <c r="AP34" s="279"/>
      <c r="AQ34" s="280"/>
      <c r="AR34" s="261">
        <v>-5</v>
      </c>
      <c r="AS34" s="261">
        <v>-5</v>
      </c>
      <c r="AT34" s="261">
        <v>-4.5</v>
      </c>
      <c r="AU34" s="261">
        <v>-4.5</v>
      </c>
      <c r="AV34" s="261">
        <v>-4.5</v>
      </c>
      <c r="AW34" s="261">
        <v>-3</v>
      </c>
      <c r="AX34" s="261">
        <v>-3</v>
      </c>
      <c r="AY34" s="261">
        <v>-3</v>
      </c>
      <c r="AZ34" s="262">
        <v>-2.5</v>
      </c>
    </row>
    <row r="35" spans="1:52" x14ac:dyDescent="0.25">
      <c r="A35" t="s">
        <v>1403</v>
      </c>
      <c r="B35" s="658"/>
      <c r="C35" s="279"/>
      <c r="D35" s="280" t="s">
        <v>220</v>
      </c>
      <c r="E35" s="261">
        <v>-0.5</v>
      </c>
      <c r="F35" s="261">
        <v>-0.5</v>
      </c>
      <c r="G35" s="261">
        <v>-0.5</v>
      </c>
      <c r="H35" s="261">
        <v>-0.5</v>
      </c>
      <c r="I35" s="261">
        <v>-0.5</v>
      </c>
      <c r="J35" s="261">
        <v>0</v>
      </c>
      <c r="K35" s="261">
        <v>0</v>
      </c>
      <c r="L35" s="261">
        <v>0</v>
      </c>
      <c r="M35" s="262">
        <v>0</v>
      </c>
      <c r="O35" s="658"/>
      <c r="P35" s="279"/>
      <c r="Q35" s="280" t="s">
        <v>220</v>
      </c>
      <c r="R35" s="261">
        <v>-0.5</v>
      </c>
      <c r="S35" s="261">
        <v>-0.5</v>
      </c>
      <c r="T35" s="261">
        <v>-0.5</v>
      </c>
      <c r="U35" s="261">
        <v>-0.5</v>
      </c>
      <c r="V35" s="261">
        <v>-0.5</v>
      </c>
      <c r="W35" s="261">
        <v>0</v>
      </c>
      <c r="X35" s="261">
        <v>0</v>
      </c>
      <c r="Y35" s="261">
        <v>0</v>
      </c>
      <c r="Z35" s="262">
        <v>0</v>
      </c>
      <c r="AB35" s="658"/>
      <c r="AC35" s="279"/>
      <c r="AD35" s="278" t="s">
        <v>220</v>
      </c>
      <c r="AE35" s="261">
        <v>-1</v>
      </c>
      <c r="AF35" s="261">
        <v>-1</v>
      </c>
      <c r="AG35" s="261">
        <v>-1</v>
      </c>
      <c r="AH35" s="261">
        <v>-1</v>
      </c>
      <c r="AI35" s="261">
        <v>-1</v>
      </c>
      <c r="AJ35" s="261">
        <v>-1</v>
      </c>
      <c r="AK35" s="261">
        <v>0</v>
      </c>
      <c r="AL35" s="261">
        <v>0</v>
      </c>
      <c r="AM35" s="262">
        <v>0</v>
      </c>
      <c r="AO35" s="658"/>
      <c r="AP35" s="279"/>
      <c r="AQ35" s="280" t="s">
        <v>220</v>
      </c>
      <c r="AR35" s="261">
        <v>-1.5</v>
      </c>
      <c r="AS35" s="261">
        <v>-1.5</v>
      </c>
      <c r="AT35" s="261">
        <v>-1.5</v>
      </c>
      <c r="AU35" s="261">
        <v>-1.5</v>
      </c>
      <c r="AV35" s="261">
        <v>-1.5</v>
      </c>
      <c r="AW35" s="261">
        <v>0</v>
      </c>
      <c r="AX35" s="261">
        <v>0</v>
      </c>
      <c r="AY35" s="261">
        <v>0</v>
      </c>
      <c r="AZ35" s="262">
        <v>0</v>
      </c>
    </row>
    <row r="36" spans="1:52" x14ac:dyDescent="0.25">
      <c r="A36" t="s">
        <v>1404</v>
      </c>
      <c r="B36" s="658"/>
      <c r="C36" s="279"/>
      <c r="D36" s="280"/>
      <c r="E36" s="261">
        <v>-1</v>
      </c>
      <c r="F36" s="261">
        <v>-1</v>
      </c>
      <c r="G36" s="261">
        <v>-1</v>
      </c>
      <c r="H36" s="261">
        <v>-1</v>
      </c>
      <c r="I36" s="261">
        <v>-1</v>
      </c>
      <c r="J36" s="261">
        <v>-0.5</v>
      </c>
      <c r="K36" s="261">
        <v>-0.5</v>
      </c>
      <c r="L36" s="261">
        <v>-0.5</v>
      </c>
      <c r="M36" s="262">
        <v>-0.5</v>
      </c>
      <c r="O36" s="658"/>
      <c r="P36" s="279"/>
      <c r="Q36" s="280"/>
      <c r="R36" s="261">
        <v>-1</v>
      </c>
      <c r="S36" s="261">
        <v>-1</v>
      </c>
      <c r="T36" s="261">
        <v>-1</v>
      </c>
      <c r="U36" s="261">
        <v>-1</v>
      </c>
      <c r="V36" s="261">
        <v>-1</v>
      </c>
      <c r="W36" s="261">
        <v>-0.5</v>
      </c>
      <c r="X36" s="261">
        <v>-0.5</v>
      </c>
      <c r="Y36" s="261">
        <v>-0.5</v>
      </c>
      <c r="Z36" s="262">
        <v>-0.5</v>
      </c>
      <c r="AB36" s="658"/>
      <c r="AC36" s="279"/>
      <c r="AD36" s="278"/>
      <c r="AE36" s="261">
        <v>-2</v>
      </c>
      <c r="AF36" s="261">
        <v>-2</v>
      </c>
      <c r="AG36" s="261">
        <v>-2</v>
      </c>
      <c r="AH36" s="261">
        <v>-1</v>
      </c>
      <c r="AI36" s="261">
        <v>-1</v>
      </c>
      <c r="AJ36" s="261">
        <v>-1</v>
      </c>
      <c r="AK36" s="261">
        <v>-1</v>
      </c>
      <c r="AL36" s="261">
        <v>-1</v>
      </c>
      <c r="AM36" s="262">
        <v>-1</v>
      </c>
      <c r="AO36" s="658"/>
      <c r="AP36" s="279"/>
      <c r="AQ36" s="280"/>
      <c r="AR36" s="261">
        <v>-2</v>
      </c>
      <c r="AS36" s="261">
        <v>-2</v>
      </c>
      <c r="AT36" s="261">
        <v>-2</v>
      </c>
      <c r="AU36" s="261">
        <v>-2</v>
      </c>
      <c r="AV36" s="261">
        <v>-2</v>
      </c>
      <c r="AW36" s="261">
        <v>-0.5</v>
      </c>
      <c r="AX36" s="261">
        <v>-0.5</v>
      </c>
      <c r="AY36" s="261">
        <v>-0.5</v>
      </c>
      <c r="AZ36" s="262">
        <v>-0.5</v>
      </c>
    </row>
    <row r="37" spans="1:52" x14ac:dyDescent="0.25">
      <c r="A37" t="s">
        <v>1405</v>
      </c>
      <c r="B37" s="244"/>
      <c r="C37" s="279"/>
      <c r="D37" s="280"/>
      <c r="E37" s="261">
        <v>-3</v>
      </c>
      <c r="F37" s="261">
        <v>-3</v>
      </c>
      <c r="G37" s="261">
        <v>-3</v>
      </c>
      <c r="H37" s="261">
        <v>-3</v>
      </c>
      <c r="I37" s="261">
        <v>-3</v>
      </c>
      <c r="J37" s="261">
        <v>-2.5</v>
      </c>
      <c r="K37" s="261">
        <v>-2</v>
      </c>
      <c r="L37" s="261">
        <v>-2</v>
      </c>
      <c r="M37" s="262">
        <v>-2</v>
      </c>
      <c r="O37" s="244"/>
      <c r="P37" s="279"/>
      <c r="Q37" s="280"/>
      <c r="R37" s="261">
        <v>-3</v>
      </c>
      <c r="S37" s="261">
        <v>-3</v>
      </c>
      <c r="T37" s="261">
        <v>-3</v>
      </c>
      <c r="U37" s="261">
        <v>-3</v>
      </c>
      <c r="V37" s="261">
        <v>-3</v>
      </c>
      <c r="W37" s="261">
        <v>-2.5</v>
      </c>
      <c r="X37" s="261">
        <v>-2</v>
      </c>
      <c r="Y37" s="261">
        <v>-2</v>
      </c>
      <c r="Z37" s="262">
        <v>-2</v>
      </c>
      <c r="AB37" s="676"/>
      <c r="AC37" s="687"/>
      <c r="AD37" s="282"/>
      <c r="AE37" s="775">
        <v>-3</v>
      </c>
      <c r="AF37" s="775">
        <v>-3</v>
      </c>
      <c r="AG37" s="775">
        <v>-3</v>
      </c>
      <c r="AH37" s="775">
        <v>-2</v>
      </c>
      <c r="AI37" s="775">
        <v>-2</v>
      </c>
      <c r="AJ37" s="775">
        <v>-2</v>
      </c>
      <c r="AK37" s="775">
        <v>-1</v>
      </c>
      <c r="AL37" s="775">
        <v>-1</v>
      </c>
      <c r="AM37" s="796">
        <v>-1</v>
      </c>
      <c r="AO37" s="244"/>
      <c r="AP37" s="279"/>
      <c r="AQ37" s="280"/>
      <c r="AR37" s="261">
        <v>-4</v>
      </c>
      <c r="AS37" s="261">
        <v>-4</v>
      </c>
      <c r="AT37" s="261">
        <v>-4</v>
      </c>
      <c r="AU37" s="261">
        <v>-4</v>
      </c>
      <c r="AV37" s="261">
        <v>-4</v>
      </c>
      <c r="AW37" s="261">
        <v>-2.5</v>
      </c>
      <c r="AX37" s="261">
        <v>-2</v>
      </c>
      <c r="AY37" s="261">
        <v>-2</v>
      </c>
      <c r="AZ37" s="262">
        <v>-2</v>
      </c>
    </row>
    <row r="38" spans="1:52" x14ac:dyDescent="0.25">
      <c r="B38" s="239" t="s">
        <v>183</v>
      </c>
      <c r="C38" s="275"/>
      <c r="D38" s="276"/>
      <c r="E38" s="283"/>
      <c r="F38" s="283"/>
      <c r="G38" s="283"/>
      <c r="H38" s="283"/>
      <c r="I38" s="283"/>
      <c r="J38" s="283"/>
      <c r="K38" s="283"/>
      <c r="L38" s="283"/>
      <c r="M38" s="284"/>
      <c r="O38" s="239" t="s">
        <v>183</v>
      </c>
      <c r="P38" s="275"/>
      <c r="Q38" s="276"/>
      <c r="R38" s="283"/>
      <c r="S38" s="283"/>
      <c r="T38" s="283"/>
      <c r="U38" s="283"/>
      <c r="V38" s="283"/>
      <c r="W38" s="283"/>
      <c r="X38" s="283"/>
      <c r="Y38" s="283"/>
      <c r="Z38" s="284"/>
      <c r="AO38" s="239" t="s">
        <v>183</v>
      </c>
      <c r="AP38" s="275"/>
      <c r="AQ38" s="276"/>
      <c r="AR38" s="283"/>
      <c r="AS38" s="283"/>
      <c r="AT38" s="283"/>
      <c r="AU38" s="283"/>
      <c r="AV38" s="283"/>
      <c r="AW38" s="283"/>
      <c r="AX38" s="283"/>
      <c r="AY38" s="283"/>
      <c r="AZ38" s="284"/>
    </row>
    <row r="39" spans="1:52" x14ac:dyDescent="0.25">
      <c r="B39" s="244"/>
      <c r="C39" s="278" t="s">
        <v>197</v>
      </c>
      <c r="D39" s="280"/>
      <c r="E39" s="261"/>
      <c r="F39" s="261"/>
      <c r="G39" s="261"/>
      <c r="H39" s="261"/>
      <c r="I39" s="261"/>
      <c r="J39" s="261"/>
      <c r="K39" s="261"/>
      <c r="L39" s="261"/>
      <c r="M39" s="262"/>
      <c r="O39" s="244"/>
      <c r="P39" s="278" t="s">
        <v>197</v>
      </c>
      <c r="Q39" s="280"/>
      <c r="R39" s="261"/>
      <c r="S39" s="261"/>
      <c r="T39" s="261"/>
      <c r="U39" s="261"/>
      <c r="V39" s="261"/>
      <c r="W39" s="261"/>
      <c r="X39" s="261"/>
      <c r="Y39" s="261"/>
      <c r="Z39" s="262"/>
      <c r="AO39" s="244"/>
      <c r="AP39" s="278" t="s">
        <v>197</v>
      </c>
      <c r="AQ39" s="280"/>
      <c r="AR39" s="261"/>
      <c r="AS39" s="261"/>
      <c r="AT39" s="261"/>
      <c r="AU39" s="261"/>
      <c r="AV39" s="261"/>
      <c r="AW39" s="261"/>
      <c r="AX39" s="261"/>
      <c r="AY39" s="261"/>
      <c r="AZ39" s="262"/>
    </row>
    <row r="40" spans="1:52" x14ac:dyDescent="0.25">
      <c r="A40" t="s">
        <v>1243</v>
      </c>
      <c r="B40" s="244"/>
      <c r="C40" s="279"/>
      <c r="D40" s="280" t="s">
        <v>185</v>
      </c>
      <c r="E40" s="261">
        <v>-1</v>
      </c>
      <c r="F40" s="261">
        <v>-1</v>
      </c>
      <c r="G40" s="261">
        <v>-0.5</v>
      </c>
      <c r="H40" s="261">
        <v>0</v>
      </c>
      <c r="I40" s="261">
        <v>0</v>
      </c>
      <c r="J40" s="261">
        <v>0</v>
      </c>
      <c r="K40" s="261">
        <v>0</v>
      </c>
      <c r="L40" s="261">
        <v>0</v>
      </c>
      <c r="M40" s="262">
        <v>0</v>
      </c>
      <c r="O40" s="244"/>
      <c r="P40" s="279"/>
      <c r="Q40" s="280" t="s">
        <v>185</v>
      </c>
      <c r="R40" s="261">
        <v>-1</v>
      </c>
      <c r="S40" s="261">
        <v>-1</v>
      </c>
      <c r="T40" s="261">
        <v>-0.5</v>
      </c>
      <c r="U40" s="261">
        <v>-0.5</v>
      </c>
      <c r="V40" s="261">
        <v>-0.5</v>
      </c>
      <c r="W40" s="261">
        <v>0</v>
      </c>
      <c r="X40" s="261">
        <v>0</v>
      </c>
      <c r="Y40" s="261">
        <v>0</v>
      </c>
      <c r="Z40" s="262">
        <v>0</v>
      </c>
      <c r="AO40" s="244"/>
      <c r="AP40" s="279"/>
      <c r="AQ40" s="280" t="s">
        <v>185</v>
      </c>
      <c r="AR40" s="261">
        <v>-1</v>
      </c>
      <c r="AS40" s="261">
        <v>-1</v>
      </c>
      <c r="AT40" s="261">
        <v>-0.5</v>
      </c>
      <c r="AU40" s="261">
        <v>0</v>
      </c>
      <c r="AV40" s="261">
        <v>0</v>
      </c>
      <c r="AW40" s="261">
        <v>0</v>
      </c>
      <c r="AX40" s="261">
        <v>0</v>
      </c>
      <c r="AY40" s="261">
        <v>0</v>
      </c>
      <c r="AZ40" s="262">
        <v>0</v>
      </c>
    </row>
    <row r="41" spans="1:52" x14ac:dyDescent="0.25">
      <c r="A41" t="s">
        <v>1244</v>
      </c>
      <c r="B41" s="658"/>
      <c r="C41" s="279"/>
      <c r="D41" s="280" t="s">
        <v>199</v>
      </c>
      <c r="E41" s="261">
        <v>-0.5</v>
      </c>
      <c r="F41" s="261">
        <v>-0.5</v>
      </c>
      <c r="G41" s="261">
        <v>-0.5</v>
      </c>
      <c r="H41" s="261">
        <v>0</v>
      </c>
      <c r="I41" s="261">
        <v>0</v>
      </c>
      <c r="J41" s="261">
        <v>0</v>
      </c>
      <c r="K41" s="261">
        <v>0</v>
      </c>
      <c r="L41" s="261">
        <v>0</v>
      </c>
      <c r="M41" s="262">
        <v>0</v>
      </c>
      <c r="O41" s="658"/>
      <c r="P41" s="279"/>
      <c r="Q41" s="280" t="s">
        <v>199</v>
      </c>
      <c r="R41" s="261">
        <v>-0.5</v>
      </c>
      <c r="S41" s="261">
        <v>-0.5</v>
      </c>
      <c r="T41" s="261">
        <v>0</v>
      </c>
      <c r="U41" s="261">
        <v>-0.5</v>
      </c>
      <c r="V41" s="261">
        <v>-0.5</v>
      </c>
      <c r="W41" s="261">
        <v>0</v>
      </c>
      <c r="X41" s="261">
        <v>0</v>
      </c>
      <c r="Y41" s="261">
        <v>0</v>
      </c>
      <c r="Z41" s="262">
        <v>0</v>
      </c>
      <c r="AO41" s="658"/>
      <c r="AP41" s="279"/>
      <c r="AQ41" s="280" t="s">
        <v>199</v>
      </c>
      <c r="AR41" s="261">
        <v>-0.5</v>
      </c>
      <c r="AS41" s="261">
        <v>-0.5</v>
      </c>
      <c r="AT41" s="261">
        <v>-0.5</v>
      </c>
      <c r="AU41" s="261">
        <v>0</v>
      </c>
      <c r="AV41" s="261">
        <v>0</v>
      </c>
      <c r="AW41" s="261">
        <v>0</v>
      </c>
      <c r="AX41" s="261">
        <v>0</v>
      </c>
      <c r="AY41" s="261">
        <v>0</v>
      </c>
      <c r="AZ41" s="262">
        <v>0</v>
      </c>
    </row>
    <row r="42" spans="1:52" x14ac:dyDescent="0.25">
      <c r="A42" t="s">
        <v>1245</v>
      </c>
      <c r="B42" s="244"/>
      <c r="C42" s="279"/>
      <c r="D42" s="280" t="s">
        <v>204</v>
      </c>
      <c r="E42" s="261">
        <v>0</v>
      </c>
      <c r="F42" s="261">
        <v>0</v>
      </c>
      <c r="G42" s="261">
        <v>0</v>
      </c>
      <c r="H42" s="261">
        <v>0</v>
      </c>
      <c r="I42" s="261">
        <v>0</v>
      </c>
      <c r="J42" s="261">
        <v>0</v>
      </c>
      <c r="K42" s="261">
        <v>0</v>
      </c>
      <c r="L42" s="261">
        <v>0</v>
      </c>
      <c r="M42" s="262">
        <v>0</v>
      </c>
      <c r="O42" s="244"/>
      <c r="P42" s="279"/>
      <c r="Q42" s="280" t="s">
        <v>204</v>
      </c>
      <c r="R42" s="261">
        <v>0</v>
      </c>
      <c r="S42" s="261">
        <v>0</v>
      </c>
      <c r="T42" s="261">
        <v>0</v>
      </c>
      <c r="U42" s="261">
        <v>0</v>
      </c>
      <c r="V42" s="261">
        <v>0</v>
      </c>
      <c r="W42" s="261">
        <v>0</v>
      </c>
      <c r="X42" s="261">
        <v>0</v>
      </c>
      <c r="Y42" s="261">
        <v>0</v>
      </c>
      <c r="Z42" s="262">
        <v>0</v>
      </c>
      <c r="AO42" s="244"/>
      <c r="AP42" s="279"/>
      <c r="AQ42" s="280" t="s">
        <v>204</v>
      </c>
      <c r="AR42" s="261">
        <v>0</v>
      </c>
      <c r="AS42" s="261">
        <v>0</v>
      </c>
      <c r="AT42" s="261">
        <v>0</v>
      </c>
      <c r="AU42" s="261">
        <v>0</v>
      </c>
      <c r="AV42" s="261">
        <v>0</v>
      </c>
      <c r="AW42" s="261">
        <v>0</v>
      </c>
      <c r="AX42" s="261">
        <v>0</v>
      </c>
      <c r="AY42" s="261">
        <v>0</v>
      </c>
      <c r="AZ42" s="262">
        <v>0</v>
      </c>
    </row>
    <row r="43" spans="1:52" x14ac:dyDescent="0.25">
      <c r="A43" t="s">
        <v>1246</v>
      </c>
      <c r="B43" s="244"/>
      <c r="C43" s="279"/>
      <c r="D43" s="280" t="s">
        <v>220</v>
      </c>
      <c r="E43" s="261">
        <v>-0.5</v>
      </c>
      <c r="F43" s="261">
        <v>-0.5</v>
      </c>
      <c r="G43" s="261">
        <v>-0.5</v>
      </c>
      <c r="H43" s="261">
        <v>0</v>
      </c>
      <c r="I43" s="261">
        <v>0</v>
      </c>
      <c r="J43" s="261">
        <v>0</v>
      </c>
      <c r="K43" s="261">
        <v>0</v>
      </c>
      <c r="L43" s="261">
        <v>0</v>
      </c>
      <c r="M43" s="262">
        <v>0</v>
      </c>
      <c r="O43" s="244"/>
      <c r="P43" s="279"/>
      <c r="Q43" s="280" t="s">
        <v>220</v>
      </c>
      <c r="R43" s="261">
        <v>-0.5</v>
      </c>
      <c r="S43" s="261">
        <v>-0.5</v>
      </c>
      <c r="T43" s="261">
        <v>0</v>
      </c>
      <c r="U43" s="261">
        <v>-0.5</v>
      </c>
      <c r="V43" s="261">
        <v>-0.5</v>
      </c>
      <c r="W43" s="261">
        <v>0</v>
      </c>
      <c r="X43" s="261">
        <v>0</v>
      </c>
      <c r="Y43" s="261">
        <v>0</v>
      </c>
      <c r="Z43" s="262">
        <v>0</v>
      </c>
      <c r="AO43" s="244"/>
      <c r="AP43" s="279"/>
      <c r="AQ43" s="280" t="s">
        <v>220</v>
      </c>
      <c r="AR43" s="261">
        <v>-0.5</v>
      </c>
      <c r="AS43" s="261">
        <v>-0.5</v>
      </c>
      <c r="AT43" s="261">
        <v>-0.5</v>
      </c>
      <c r="AU43" s="261">
        <v>0</v>
      </c>
      <c r="AV43" s="261">
        <v>0</v>
      </c>
      <c r="AW43" s="261">
        <v>0</v>
      </c>
      <c r="AX43" s="261">
        <v>0</v>
      </c>
      <c r="AY43" s="261">
        <v>0</v>
      </c>
      <c r="AZ43" s="262">
        <v>0</v>
      </c>
    </row>
    <row r="44" spans="1:52" x14ac:dyDescent="0.25">
      <c r="B44" s="244"/>
      <c r="C44" s="278" t="s">
        <v>211</v>
      </c>
      <c r="D44" s="280"/>
      <c r="E44" s="261"/>
      <c r="F44" s="261"/>
      <c r="G44" s="261"/>
      <c r="H44" s="261"/>
      <c r="I44" s="261"/>
      <c r="J44" s="261"/>
      <c r="K44" s="261"/>
      <c r="L44" s="261"/>
      <c r="M44" s="262"/>
      <c r="O44" s="244"/>
      <c r="P44" s="278" t="s">
        <v>211</v>
      </c>
      <c r="Q44" s="280"/>
      <c r="R44" s="261"/>
      <c r="S44" s="261"/>
      <c r="T44" s="261"/>
      <c r="U44" s="261"/>
      <c r="V44" s="261"/>
      <c r="W44" s="261"/>
      <c r="X44" s="261"/>
      <c r="Y44" s="261"/>
      <c r="Z44" s="262"/>
      <c r="AO44" s="244"/>
      <c r="AP44" s="278" t="s">
        <v>211</v>
      </c>
      <c r="AQ44" s="280"/>
      <c r="AR44" s="261"/>
      <c r="AS44" s="261"/>
      <c r="AT44" s="261"/>
      <c r="AU44" s="261"/>
      <c r="AV44" s="261"/>
      <c r="AW44" s="261"/>
      <c r="AX44" s="261"/>
      <c r="AY44" s="261"/>
      <c r="AZ44" s="262"/>
    </row>
    <row r="45" spans="1:52" x14ac:dyDescent="0.25">
      <c r="A45" t="s">
        <v>1247</v>
      </c>
      <c r="B45" s="244"/>
      <c r="C45" s="279"/>
      <c r="D45" s="280" t="s">
        <v>185</v>
      </c>
      <c r="E45" s="261">
        <v>-4</v>
      </c>
      <c r="F45" s="261">
        <v>-4</v>
      </c>
      <c r="G45" s="261">
        <v>-3</v>
      </c>
      <c r="H45" s="261">
        <v>-4</v>
      </c>
      <c r="I45" s="261">
        <v>-4</v>
      </c>
      <c r="J45" s="261">
        <v>-3</v>
      </c>
      <c r="K45" s="261">
        <v>-3</v>
      </c>
      <c r="L45" s="261">
        <v>-3</v>
      </c>
      <c r="M45" s="262">
        <v>-2</v>
      </c>
      <c r="O45" s="244"/>
      <c r="P45" s="279"/>
      <c r="Q45" s="280" t="s">
        <v>185</v>
      </c>
      <c r="R45" s="261">
        <v>-4</v>
      </c>
      <c r="S45" s="261">
        <v>-4</v>
      </c>
      <c r="T45" s="261">
        <v>-3</v>
      </c>
      <c r="U45" s="261">
        <v>-4</v>
      </c>
      <c r="V45" s="261">
        <v>-4</v>
      </c>
      <c r="W45" s="261">
        <v>-3</v>
      </c>
      <c r="X45" s="261">
        <v>-3</v>
      </c>
      <c r="Y45" s="261">
        <v>-3</v>
      </c>
      <c r="Z45" s="262">
        <v>-2</v>
      </c>
      <c r="AO45" s="244"/>
      <c r="AP45" s="279"/>
      <c r="AQ45" s="280" t="s">
        <v>185</v>
      </c>
      <c r="AR45" s="261">
        <v>-4</v>
      </c>
      <c r="AS45" s="261">
        <v>-4</v>
      </c>
      <c r="AT45" s="261">
        <v>-3</v>
      </c>
      <c r="AU45" s="261">
        <v>-4</v>
      </c>
      <c r="AV45" s="261">
        <v>-4</v>
      </c>
      <c r="AW45" s="261">
        <v>-3</v>
      </c>
      <c r="AX45" s="261">
        <v>-3</v>
      </c>
      <c r="AY45" s="261">
        <v>-3</v>
      </c>
      <c r="AZ45" s="262">
        <v>-2</v>
      </c>
    </row>
    <row r="46" spans="1:52" x14ac:dyDescent="0.25">
      <c r="A46" t="s">
        <v>1248</v>
      </c>
      <c r="B46" s="658"/>
      <c r="C46" s="279"/>
      <c r="D46" s="280" t="s">
        <v>199</v>
      </c>
      <c r="E46" s="261">
        <v>-3</v>
      </c>
      <c r="F46" s="261">
        <v>-3</v>
      </c>
      <c r="G46" s="261">
        <v>-2</v>
      </c>
      <c r="H46" s="261">
        <v>-3</v>
      </c>
      <c r="I46" s="261">
        <v>-3</v>
      </c>
      <c r="J46" s="261">
        <v>-2</v>
      </c>
      <c r="K46" s="261">
        <v>-2</v>
      </c>
      <c r="L46" s="261">
        <v>-2</v>
      </c>
      <c r="M46" s="262">
        <v>-1</v>
      </c>
      <c r="O46" s="658"/>
      <c r="P46" s="279"/>
      <c r="Q46" s="280" t="s">
        <v>199</v>
      </c>
      <c r="R46" s="261">
        <v>-2</v>
      </c>
      <c r="S46" s="261">
        <v>-2</v>
      </c>
      <c r="T46" s="261">
        <v>-1</v>
      </c>
      <c r="U46" s="261">
        <v>-2</v>
      </c>
      <c r="V46" s="261">
        <v>-2</v>
      </c>
      <c r="W46" s="261">
        <v>-1</v>
      </c>
      <c r="X46" s="261">
        <v>-1</v>
      </c>
      <c r="Y46" s="261">
        <v>-1</v>
      </c>
      <c r="Z46" s="262">
        <v>-1</v>
      </c>
      <c r="AO46" s="658"/>
      <c r="AP46" s="279"/>
      <c r="AQ46" s="280" t="s">
        <v>199</v>
      </c>
      <c r="AR46" s="261">
        <v>-3</v>
      </c>
      <c r="AS46" s="261">
        <v>-3</v>
      </c>
      <c r="AT46" s="261">
        <v>-2</v>
      </c>
      <c r="AU46" s="261">
        <v>-3</v>
      </c>
      <c r="AV46" s="261">
        <v>-3</v>
      </c>
      <c r="AW46" s="261">
        <v>-2</v>
      </c>
      <c r="AX46" s="261">
        <v>-2</v>
      </c>
      <c r="AY46" s="261">
        <v>-2</v>
      </c>
      <c r="AZ46" s="262">
        <v>-1</v>
      </c>
    </row>
    <row r="47" spans="1:52" x14ac:dyDescent="0.25">
      <c r="A47" t="s">
        <v>1249</v>
      </c>
      <c r="B47" s="244"/>
      <c r="C47" s="279"/>
      <c r="D47" s="280" t="s">
        <v>204</v>
      </c>
      <c r="E47" s="261">
        <v>-2</v>
      </c>
      <c r="F47" s="261">
        <v>-2</v>
      </c>
      <c r="G47" s="261">
        <v>-1</v>
      </c>
      <c r="H47" s="261">
        <v>-2</v>
      </c>
      <c r="I47" s="261">
        <v>-2</v>
      </c>
      <c r="J47" s="261">
        <v>-1</v>
      </c>
      <c r="K47" s="261">
        <v>-1</v>
      </c>
      <c r="L47" s="261">
        <v>-1</v>
      </c>
      <c r="M47" s="262">
        <v>-1</v>
      </c>
      <c r="O47" s="244"/>
      <c r="P47" s="279"/>
      <c r="Q47" s="280" t="s">
        <v>204</v>
      </c>
      <c r="R47" s="261">
        <v>-3</v>
      </c>
      <c r="S47" s="261">
        <v>-3</v>
      </c>
      <c r="T47" s="261">
        <v>-2</v>
      </c>
      <c r="U47" s="261">
        <v>-3</v>
      </c>
      <c r="V47" s="261">
        <v>-3</v>
      </c>
      <c r="W47" s="261">
        <v>-2</v>
      </c>
      <c r="X47" s="261">
        <v>-2</v>
      </c>
      <c r="Y47" s="261">
        <v>-2</v>
      </c>
      <c r="Z47" s="262">
        <v>-1</v>
      </c>
      <c r="AO47" s="244"/>
      <c r="AP47" s="279"/>
      <c r="AQ47" s="280" t="s">
        <v>204</v>
      </c>
      <c r="AR47" s="261">
        <v>-2</v>
      </c>
      <c r="AS47" s="261">
        <v>-2</v>
      </c>
      <c r="AT47" s="261">
        <v>-1</v>
      </c>
      <c r="AU47" s="261">
        <v>-2</v>
      </c>
      <c r="AV47" s="261">
        <v>-2</v>
      </c>
      <c r="AW47" s="261">
        <v>-1</v>
      </c>
      <c r="AX47" s="261">
        <v>-1</v>
      </c>
      <c r="AY47" s="261">
        <v>-1</v>
      </c>
      <c r="AZ47" s="262">
        <v>-1</v>
      </c>
    </row>
    <row r="48" spans="1:52" x14ac:dyDescent="0.25">
      <c r="A48" t="s">
        <v>1276</v>
      </c>
      <c r="B48" s="244"/>
      <c r="C48" s="279"/>
      <c r="D48" s="280" t="s">
        <v>220</v>
      </c>
      <c r="E48" s="261">
        <v>-3</v>
      </c>
      <c r="F48" s="261">
        <v>-3</v>
      </c>
      <c r="G48" s="261">
        <v>-2</v>
      </c>
      <c r="H48" s="261">
        <v>-3</v>
      </c>
      <c r="I48" s="261">
        <v>-3</v>
      </c>
      <c r="J48" s="261">
        <v>-2</v>
      </c>
      <c r="K48" s="261">
        <v>-2</v>
      </c>
      <c r="L48" s="261">
        <v>-2</v>
      </c>
      <c r="M48" s="262">
        <v>-1</v>
      </c>
      <c r="O48" s="244"/>
      <c r="P48" s="279"/>
      <c r="Q48" s="280" t="s">
        <v>220</v>
      </c>
      <c r="R48" s="261">
        <v>-2</v>
      </c>
      <c r="S48" s="261">
        <v>-2</v>
      </c>
      <c r="T48" s="261">
        <v>-1</v>
      </c>
      <c r="U48" s="261">
        <v>-2</v>
      </c>
      <c r="V48" s="261">
        <v>-2</v>
      </c>
      <c r="W48" s="261">
        <v>-1</v>
      </c>
      <c r="X48" s="261">
        <v>-1</v>
      </c>
      <c r="Y48" s="261">
        <v>-1</v>
      </c>
      <c r="Z48" s="262">
        <v>-1</v>
      </c>
      <c r="AO48" s="244"/>
      <c r="AP48" s="279"/>
      <c r="AQ48" s="280" t="s">
        <v>220</v>
      </c>
      <c r="AR48" s="261">
        <v>-3</v>
      </c>
      <c r="AS48" s="261">
        <v>-3</v>
      </c>
      <c r="AT48" s="261">
        <v>-2</v>
      </c>
      <c r="AU48" s="261">
        <v>-3</v>
      </c>
      <c r="AV48" s="261">
        <v>-3</v>
      </c>
      <c r="AW48" s="261">
        <v>-2</v>
      </c>
      <c r="AX48" s="261">
        <v>-2</v>
      </c>
      <c r="AY48" s="261">
        <v>-2</v>
      </c>
      <c r="AZ48" s="262">
        <v>-1</v>
      </c>
    </row>
    <row r="49" spans="1:52" x14ac:dyDescent="0.25">
      <c r="B49" s="244"/>
      <c r="C49" s="278" t="s">
        <v>225</v>
      </c>
      <c r="D49" s="280"/>
      <c r="E49" s="261"/>
      <c r="F49" s="261"/>
      <c r="G49" s="261"/>
      <c r="H49" s="261"/>
      <c r="I49" s="261"/>
      <c r="J49" s="261"/>
      <c r="K49" s="261"/>
      <c r="L49" s="261"/>
      <c r="M49" s="262"/>
      <c r="O49" s="244"/>
      <c r="P49" s="278" t="s">
        <v>225</v>
      </c>
      <c r="Q49" s="280"/>
      <c r="R49" s="261"/>
      <c r="S49" s="261"/>
      <c r="T49" s="261"/>
      <c r="U49" s="261"/>
      <c r="V49" s="261"/>
      <c r="W49" s="261"/>
      <c r="X49" s="261"/>
      <c r="Y49" s="261"/>
      <c r="Z49" s="262"/>
      <c r="AO49" s="244"/>
      <c r="AP49" s="278" t="s">
        <v>225</v>
      </c>
      <c r="AQ49" s="280"/>
      <c r="AR49" s="261"/>
      <c r="AS49" s="261"/>
      <c r="AT49" s="261"/>
      <c r="AU49" s="261"/>
      <c r="AV49" s="261"/>
      <c r="AW49" s="261"/>
      <c r="AX49" s="261"/>
      <c r="AY49" s="261"/>
      <c r="AZ49" s="262"/>
    </row>
    <row r="50" spans="1:52" x14ac:dyDescent="0.25">
      <c r="A50" t="s">
        <v>1250</v>
      </c>
      <c r="B50" s="244"/>
      <c r="C50" s="279"/>
      <c r="D50" s="280" t="s">
        <v>185</v>
      </c>
      <c r="E50" s="261">
        <v>-1</v>
      </c>
      <c r="F50" s="261">
        <v>-1</v>
      </c>
      <c r="G50" s="261">
        <v>-1</v>
      </c>
      <c r="H50" s="261">
        <v>-1</v>
      </c>
      <c r="I50" s="261">
        <v>-1</v>
      </c>
      <c r="J50" s="261">
        <v>-0.5</v>
      </c>
      <c r="K50" s="261">
        <v>-1</v>
      </c>
      <c r="L50" s="261">
        <v>-1</v>
      </c>
      <c r="M50" s="262">
        <v>0</v>
      </c>
      <c r="O50" s="244"/>
      <c r="P50" s="279"/>
      <c r="Q50" s="280" t="s">
        <v>185</v>
      </c>
      <c r="R50" s="261">
        <v>-1</v>
      </c>
      <c r="S50" s="261">
        <v>-1</v>
      </c>
      <c r="T50" s="261">
        <v>-1</v>
      </c>
      <c r="U50" s="261">
        <v>-1</v>
      </c>
      <c r="V50" s="261">
        <v>-1</v>
      </c>
      <c r="W50" s="261">
        <v>-0.5</v>
      </c>
      <c r="X50" s="261">
        <v>-1</v>
      </c>
      <c r="Y50" s="261">
        <v>-1</v>
      </c>
      <c r="Z50" s="262">
        <v>0</v>
      </c>
      <c r="AO50" s="244"/>
      <c r="AP50" s="279"/>
      <c r="AQ50" s="280" t="s">
        <v>185</v>
      </c>
      <c r="AR50" s="261">
        <v>-2</v>
      </c>
      <c r="AS50" s="261">
        <v>-2</v>
      </c>
      <c r="AT50" s="261">
        <v>-2</v>
      </c>
      <c r="AU50" s="261">
        <v>-2</v>
      </c>
      <c r="AV50" s="261">
        <v>-2</v>
      </c>
      <c r="AW50" s="261">
        <v>-0.5</v>
      </c>
      <c r="AX50" s="261">
        <v>-1</v>
      </c>
      <c r="AY50" s="261">
        <v>-1</v>
      </c>
      <c r="AZ50" s="262">
        <v>0</v>
      </c>
    </row>
    <row r="51" spans="1:52" x14ac:dyDescent="0.25">
      <c r="A51" t="s">
        <v>1251</v>
      </c>
      <c r="B51" s="658"/>
      <c r="C51" s="279"/>
      <c r="D51" s="280" t="s">
        <v>199</v>
      </c>
      <c r="E51" s="261">
        <v>-1</v>
      </c>
      <c r="F51" s="261">
        <v>-1</v>
      </c>
      <c r="G51" s="261">
        <v>-1</v>
      </c>
      <c r="H51" s="261">
        <v>-1</v>
      </c>
      <c r="I51" s="261">
        <v>-1</v>
      </c>
      <c r="J51" s="261">
        <v>0</v>
      </c>
      <c r="K51" s="261">
        <v>-0.5</v>
      </c>
      <c r="L51" s="261">
        <v>-0.5</v>
      </c>
      <c r="M51" s="262">
        <v>0</v>
      </c>
      <c r="O51" s="658"/>
      <c r="P51" s="279"/>
      <c r="Q51" s="280" t="s">
        <v>199</v>
      </c>
      <c r="R51" s="261">
        <v>-1</v>
      </c>
      <c r="S51" s="261">
        <v>-1</v>
      </c>
      <c r="T51" s="261">
        <v>-1</v>
      </c>
      <c r="U51" s="261">
        <v>-1</v>
      </c>
      <c r="V51" s="261">
        <v>-1</v>
      </c>
      <c r="W51" s="261">
        <v>0</v>
      </c>
      <c r="X51" s="261">
        <v>-0.5</v>
      </c>
      <c r="Y51" s="261">
        <v>-0.5</v>
      </c>
      <c r="Z51" s="262">
        <v>0</v>
      </c>
      <c r="AO51" s="658"/>
      <c r="AP51" s="279"/>
      <c r="AQ51" s="280" t="s">
        <v>199</v>
      </c>
      <c r="AR51" s="261">
        <v>-2</v>
      </c>
      <c r="AS51" s="261">
        <v>-2</v>
      </c>
      <c r="AT51" s="261">
        <v>-2</v>
      </c>
      <c r="AU51" s="261">
        <v>-2</v>
      </c>
      <c r="AV51" s="261">
        <v>-2</v>
      </c>
      <c r="AW51" s="261">
        <v>0</v>
      </c>
      <c r="AX51" s="261">
        <v>-0.5</v>
      </c>
      <c r="AY51" s="261">
        <v>-0.5</v>
      </c>
      <c r="AZ51" s="262">
        <v>0</v>
      </c>
    </row>
    <row r="52" spans="1:52" x14ac:dyDescent="0.25">
      <c r="A52" t="s">
        <v>1252</v>
      </c>
      <c r="B52" s="244"/>
      <c r="C52" s="279"/>
      <c r="D52" s="280" t="s">
        <v>204</v>
      </c>
      <c r="E52" s="261">
        <v>-0.5</v>
      </c>
      <c r="F52" s="261">
        <v>-0.5</v>
      </c>
      <c r="G52" s="261">
        <v>0</v>
      </c>
      <c r="H52" s="261">
        <v>-0.5</v>
      </c>
      <c r="I52" s="261">
        <v>-0.5</v>
      </c>
      <c r="J52" s="261">
        <v>-0.5</v>
      </c>
      <c r="K52" s="261">
        <v>-0.5</v>
      </c>
      <c r="L52" s="261">
        <v>0</v>
      </c>
      <c r="M52" s="262">
        <v>0</v>
      </c>
      <c r="O52" s="244"/>
      <c r="P52" s="279"/>
      <c r="Q52" s="280" t="s">
        <v>204</v>
      </c>
      <c r="R52" s="261">
        <v>-0.5</v>
      </c>
      <c r="S52" s="261">
        <v>-0.5</v>
      </c>
      <c r="T52" s="261">
        <v>0</v>
      </c>
      <c r="U52" s="261">
        <v>-0.5</v>
      </c>
      <c r="V52" s="261">
        <v>-0.5</v>
      </c>
      <c r="W52" s="261">
        <v>0</v>
      </c>
      <c r="X52" s="261">
        <v>0</v>
      </c>
      <c r="Y52" s="261">
        <v>0</v>
      </c>
      <c r="Z52" s="262">
        <v>0</v>
      </c>
      <c r="AO52" s="244"/>
      <c r="AP52" s="279"/>
      <c r="AQ52" s="280" t="s">
        <v>204</v>
      </c>
      <c r="AR52" s="261">
        <v>-1.5</v>
      </c>
      <c r="AS52" s="261">
        <v>-1.5</v>
      </c>
      <c r="AT52" s="261">
        <v>-1</v>
      </c>
      <c r="AU52" s="261">
        <v>-1.5</v>
      </c>
      <c r="AV52" s="261">
        <v>-1.5</v>
      </c>
      <c r="AW52" s="261">
        <v>-0.5</v>
      </c>
      <c r="AX52" s="261">
        <v>-0.5</v>
      </c>
      <c r="AY52" s="261">
        <v>0</v>
      </c>
      <c r="AZ52" s="262">
        <v>0</v>
      </c>
    </row>
    <row r="53" spans="1:52" x14ac:dyDescent="0.25">
      <c r="A53" t="s">
        <v>1253</v>
      </c>
      <c r="B53" s="244"/>
      <c r="C53" s="279"/>
      <c r="D53" s="280" t="s">
        <v>220</v>
      </c>
      <c r="E53" s="261">
        <v>-1</v>
      </c>
      <c r="F53" s="261">
        <v>-1</v>
      </c>
      <c r="G53" s="261">
        <v>-1</v>
      </c>
      <c r="H53" s="261">
        <v>-1</v>
      </c>
      <c r="I53" s="261">
        <v>-1</v>
      </c>
      <c r="J53" s="261">
        <v>0</v>
      </c>
      <c r="K53" s="261">
        <v>-0.5</v>
      </c>
      <c r="L53" s="261">
        <v>-0.5</v>
      </c>
      <c r="M53" s="262">
        <v>0</v>
      </c>
      <c r="O53" s="244"/>
      <c r="P53" s="279"/>
      <c r="Q53" s="280" t="s">
        <v>220</v>
      </c>
      <c r="R53" s="261">
        <v>-1</v>
      </c>
      <c r="S53" s="261">
        <v>-1</v>
      </c>
      <c r="T53" s="261">
        <v>-1</v>
      </c>
      <c r="U53" s="261">
        <v>-1</v>
      </c>
      <c r="V53" s="261">
        <v>-1</v>
      </c>
      <c r="W53" s="261">
        <v>0</v>
      </c>
      <c r="X53" s="261">
        <v>-0.5</v>
      </c>
      <c r="Y53" s="261">
        <v>-0.5</v>
      </c>
      <c r="Z53" s="262">
        <v>0</v>
      </c>
      <c r="AO53" s="244"/>
      <c r="AP53" s="279"/>
      <c r="AQ53" s="280" t="s">
        <v>220</v>
      </c>
      <c r="AR53" s="261">
        <v>-2</v>
      </c>
      <c r="AS53" s="261">
        <v>-2</v>
      </c>
      <c r="AT53" s="261">
        <v>-2</v>
      </c>
      <c r="AU53" s="261">
        <v>-2</v>
      </c>
      <c r="AV53" s="261">
        <v>-2</v>
      </c>
      <c r="AW53" s="261">
        <v>0</v>
      </c>
      <c r="AX53" s="261">
        <v>-0.5</v>
      </c>
      <c r="AY53" s="261">
        <v>-0.5</v>
      </c>
      <c r="AZ53" s="262">
        <v>0</v>
      </c>
    </row>
    <row r="54" spans="1:52" x14ac:dyDescent="0.25">
      <c r="B54" s="271" t="s">
        <v>223</v>
      </c>
      <c r="C54" s="464"/>
      <c r="D54" s="465"/>
      <c r="E54" s="465"/>
      <c r="F54" s="465"/>
      <c r="G54" s="465"/>
      <c r="H54" s="465"/>
      <c r="I54" s="465"/>
      <c r="J54" s="465"/>
      <c r="K54" s="465"/>
      <c r="L54" s="465"/>
      <c r="M54" s="466"/>
      <c r="O54" s="271" t="s">
        <v>223</v>
      </c>
      <c r="P54" s="464"/>
      <c r="Q54" s="465"/>
      <c r="R54" s="465"/>
      <c r="S54" s="465"/>
      <c r="T54" s="465"/>
      <c r="U54" s="465"/>
      <c r="V54" s="465"/>
      <c r="W54" s="465"/>
      <c r="X54" s="465"/>
      <c r="Y54" s="465"/>
      <c r="Z54" s="466"/>
      <c r="AO54" s="271" t="s">
        <v>223</v>
      </c>
      <c r="AP54" s="464"/>
      <c r="AQ54" s="465"/>
      <c r="AR54" s="465"/>
      <c r="AS54" s="465"/>
      <c r="AT54" s="465"/>
      <c r="AU54" s="465"/>
      <c r="AV54" s="465"/>
      <c r="AW54" s="465"/>
      <c r="AX54" s="465"/>
      <c r="AY54" s="465"/>
      <c r="AZ54" s="466"/>
    </row>
    <row r="56" spans="1:52" x14ac:dyDescent="0.25">
      <c r="B56" s="1" t="s">
        <v>921</v>
      </c>
      <c r="C56" s="351" t="s">
        <v>911</v>
      </c>
      <c r="D56" s="467" t="s">
        <v>1475</v>
      </c>
      <c r="O56" s="1" t="s">
        <v>907</v>
      </c>
      <c r="P56" s="351" t="s">
        <v>923</v>
      </c>
      <c r="AO56" s="1" t="s">
        <v>921</v>
      </c>
      <c r="AP56" s="351" t="s">
        <v>911</v>
      </c>
      <c r="AQ56" s="467" t="s">
        <v>1475</v>
      </c>
    </row>
    <row r="57" spans="1:52" x14ac:dyDescent="0.25">
      <c r="E57" s="886" t="s">
        <v>316</v>
      </c>
      <c r="F57" s="886"/>
      <c r="G57" s="886"/>
      <c r="H57" s="886"/>
      <c r="I57" s="886"/>
      <c r="J57" s="886"/>
      <c r="K57" s="886"/>
      <c r="L57" s="886"/>
      <c r="M57" s="435"/>
      <c r="R57" s="886" t="s">
        <v>316</v>
      </c>
      <c r="S57" s="886"/>
      <c r="T57" s="886"/>
      <c r="U57" s="886"/>
      <c r="V57" s="886"/>
      <c r="W57" s="886"/>
      <c r="X57" s="886"/>
      <c r="Y57" s="886"/>
      <c r="AR57" s="886" t="s">
        <v>316</v>
      </c>
      <c r="AS57" s="886"/>
      <c r="AT57" s="886"/>
      <c r="AU57" s="886"/>
      <c r="AV57" s="886"/>
      <c r="AW57" s="886"/>
      <c r="AX57" s="886"/>
      <c r="AY57" s="886"/>
      <c r="AZ57" s="435"/>
    </row>
    <row r="58" spans="1:52" x14ac:dyDescent="0.25">
      <c r="E58" s="238">
        <v>1</v>
      </c>
      <c r="F58" s="238">
        <v>2</v>
      </c>
      <c r="G58" s="238">
        <v>3</v>
      </c>
      <c r="H58" s="238">
        <v>4</v>
      </c>
      <c r="I58" s="238">
        <v>5</v>
      </c>
      <c r="J58" s="238">
        <v>6</v>
      </c>
      <c r="K58" s="238">
        <v>7</v>
      </c>
      <c r="L58" s="238">
        <v>8</v>
      </c>
      <c r="M58" s="238">
        <v>9</v>
      </c>
      <c r="R58" s="238">
        <v>1</v>
      </c>
      <c r="S58" s="238">
        <v>2</v>
      </c>
      <c r="T58" s="238">
        <v>3</v>
      </c>
      <c r="U58" s="238">
        <v>4</v>
      </c>
      <c r="V58" s="238">
        <v>5</v>
      </c>
      <c r="W58" s="238">
        <v>6</v>
      </c>
      <c r="X58" s="238">
        <v>7</v>
      </c>
      <c r="Y58" s="238">
        <v>8</v>
      </c>
      <c r="Z58" s="238">
        <v>9</v>
      </c>
      <c r="AR58" s="238">
        <v>1</v>
      </c>
      <c r="AS58" s="238">
        <v>2</v>
      </c>
      <c r="AT58" s="238">
        <v>3</v>
      </c>
      <c r="AU58" s="238">
        <v>4</v>
      </c>
      <c r="AV58" s="238">
        <v>5</v>
      </c>
      <c r="AW58" s="238">
        <v>6</v>
      </c>
      <c r="AX58" s="238">
        <v>7</v>
      </c>
      <c r="AY58" s="238">
        <v>8</v>
      </c>
      <c r="AZ58" s="238">
        <v>9</v>
      </c>
    </row>
    <row r="59" spans="1:52" x14ac:dyDescent="0.25">
      <c r="B59" s="765" t="s">
        <v>1395</v>
      </c>
      <c r="C59" s="766" t="s">
        <v>207</v>
      </c>
      <c r="D59" s="767"/>
      <c r="E59" s="768"/>
      <c r="F59" s="768"/>
      <c r="G59" s="768"/>
      <c r="H59" s="768"/>
      <c r="I59" s="768"/>
      <c r="J59" s="768"/>
      <c r="K59" s="768"/>
      <c r="L59" s="768"/>
      <c r="M59" s="769"/>
      <c r="O59" s="765" t="s">
        <v>1395</v>
      </c>
      <c r="P59" s="766" t="s">
        <v>207</v>
      </c>
      <c r="Q59" s="767"/>
      <c r="R59" s="768"/>
      <c r="S59" s="768"/>
      <c r="T59" s="768"/>
      <c r="U59" s="768"/>
      <c r="V59" s="768"/>
      <c r="W59" s="768"/>
      <c r="X59" s="768"/>
      <c r="Y59" s="768"/>
      <c r="Z59" s="769"/>
      <c r="AO59" s="765" t="s">
        <v>1395</v>
      </c>
      <c r="AP59" s="766" t="s">
        <v>207</v>
      </c>
      <c r="AQ59" s="767"/>
      <c r="AR59" s="768"/>
      <c r="AS59" s="768"/>
      <c r="AT59" s="768"/>
      <c r="AU59" s="768"/>
      <c r="AV59" s="768"/>
      <c r="AW59" s="768"/>
      <c r="AX59" s="768"/>
      <c r="AY59" s="768"/>
      <c r="AZ59" s="769"/>
    </row>
    <row r="60" spans="1:52" x14ac:dyDescent="0.25">
      <c r="A60" t="s">
        <v>1406</v>
      </c>
      <c r="B60" s="770"/>
      <c r="C60" s="761"/>
      <c r="D60" s="280" t="s">
        <v>185</v>
      </c>
      <c r="E60" s="261">
        <v>-2</v>
      </c>
      <c r="F60" s="261">
        <v>-2</v>
      </c>
      <c r="G60" s="261">
        <v>-1.5</v>
      </c>
      <c r="H60" s="261">
        <v>-2</v>
      </c>
      <c r="I60" s="261">
        <v>-2</v>
      </c>
      <c r="J60" s="261">
        <v>-1.5</v>
      </c>
      <c r="K60" s="261">
        <v>-2</v>
      </c>
      <c r="L60" s="261">
        <v>-2</v>
      </c>
      <c r="M60" s="771">
        <v>-1.5</v>
      </c>
      <c r="O60" s="770"/>
      <c r="P60" s="761"/>
      <c r="Q60" s="280" t="s">
        <v>185</v>
      </c>
      <c r="R60" s="261">
        <v>-2</v>
      </c>
      <c r="S60" s="261">
        <v>-2</v>
      </c>
      <c r="T60" s="261">
        <v>-1.5</v>
      </c>
      <c r="U60" s="261">
        <v>-2</v>
      </c>
      <c r="V60" s="261">
        <v>-2</v>
      </c>
      <c r="W60" s="261">
        <v>-1.5</v>
      </c>
      <c r="X60" s="261">
        <v>-2</v>
      </c>
      <c r="Y60" s="261">
        <v>-2</v>
      </c>
      <c r="Z60" s="771">
        <v>-1.5</v>
      </c>
      <c r="AO60" s="770"/>
      <c r="AP60" s="761"/>
      <c r="AQ60" s="280" t="s">
        <v>185</v>
      </c>
      <c r="AR60" s="261">
        <v>-2</v>
      </c>
      <c r="AS60" s="261">
        <v>-2</v>
      </c>
      <c r="AT60" s="261">
        <v>-1.5</v>
      </c>
      <c r="AU60" s="261">
        <v>-2</v>
      </c>
      <c r="AV60" s="261">
        <v>-2</v>
      </c>
      <c r="AW60" s="261">
        <v>-1.5</v>
      </c>
      <c r="AX60" s="261">
        <v>-2</v>
      </c>
      <c r="AY60" s="261">
        <v>-2</v>
      </c>
      <c r="AZ60" s="771">
        <v>-1.5</v>
      </c>
    </row>
    <row r="61" spans="1:52" x14ac:dyDescent="0.25">
      <c r="A61" t="s">
        <v>1407</v>
      </c>
      <c r="B61" s="770"/>
      <c r="C61" s="761"/>
      <c r="D61" s="280" t="s">
        <v>199</v>
      </c>
      <c r="E61" s="261">
        <v>-1.5</v>
      </c>
      <c r="F61" s="261">
        <v>-1.5</v>
      </c>
      <c r="G61" s="261">
        <v>-1</v>
      </c>
      <c r="H61" s="261">
        <v>-1.5</v>
      </c>
      <c r="I61" s="261">
        <v>-1.5</v>
      </c>
      <c r="J61" s="261">
        <v>-1</v>
      </c>
      <c r="K61" s="261">
        <v>-1.5</v>
      </c>
      <c r="L61" s="261">
        <v>-1.5</v>
      </c>
      <c r="M61" s="771">
        <v>-1</v>
      </c>
      <c r="O61" s="770"/>
      <c r="P61" s="761"/>
      <c r="Q61" s="280" t="s">
        <v>199</v>
      </c>
      <c r="R61" s="261">
        <v>-1.5</v>
      </c>
      <c r="S61" s="261">
        <v>-1.5</v>
      </c>
      <c r="T61" s="261">
        <v>-1</v>
      </c>
      <c r="U61" s="261">
        <v>-1.5</v>
      </c>
      <c r="V61" s="261">
        <v>-1.5</v>
      </c>
      <c r="W61" s="261">
        <v>-1</v>
      </c>
      <c r="X61" s="261">
        <v>-1.5</v>
      </c>
      <c r="Y61" s="261">
        <v>-1.5</v>
      </c>
      <c r="Z61" s="771">
        <v>-1</v>
      </c>
      <c r="AO61" s="770"/>
      <c r="AP61" s="761"/>
      <c r="AQ61" s="280" t="s">
        <v>199</v>
      </c>
      <c r="AR61" s="261">
        <v>-1.5</v>
      </c>
      <c r="AS61" s="261">
        <v>-1.5</v>
      </c>
      <c r="AT61" s="261">
        <v>-1</v>
      </c>
      <c r="AU61" s="261">
        <v>-1.5</v>
      </c>
      <c r="AV61" s="261">
        <v>-1.5</v>
      </c>
      <c r="AW61" s="261">
        <v>-1</v>
      </c>
      <c r="AX61" s="261">
        <v>-1.5</v>
      </c>
      <c r="AY61" s="261">
        <v>-1.5</v>
      </c>
      <c r="AZ61" s="771">
        <v>-1</v>
      </c>
    </row>
    <row r="62" spans="1:52" x14ac:dyDescent="0.25">
      <c r="A62" t="s">
        <v>1408</v>
      </c>
      <c r="B62" s="770"/>
      <c r="C62" s="761"/>
      <c r="D62" s="280" t="s">
        <v>204</v>
      </c>
      <c r="E62" s="261">
        <v>-1</v>
      </c>
      <c r="F62" s="261">
        <v>-1</v>
      </c>
      <c r="G62" s="261">
        <v>-0.5</v>
      </c>
      <c r="H62" s="261">
        <v>-1</v>
      </c>
      <c r="I62" s="261">
        <v>-1</v>
      </c>
      <c r="J62" s="261">
        <v>-0.5</v>
      </c>
      <c r="K62" s="261">
        <v>-1</v>
      </c>
      <c r="L62" s="261">
        <v>-1</v>
      </c>
      <c r="M62" s="771">
        <v>-0.5</v>
      </c>
      <c r="O62" s="770"/>
      <c r="P62" s="761"/>
      <c r="Q62" s="280" t="s">
        <v>204</v>
      </c>
      <c r="R62" s="261">
        <v>-1</v>
      </c>
      <c r="S62" s="261">
        <v>-1</v>
      </c>
      <c r="T62" s="261">
        <v>-0.5</v>
      </c>
      <c r="U62" s="261">
        <v>-1</v>
      </c>
      <c r="V62" s="261">
        <v>-1</v>
      </c>
      <c r="W62" s="261">
        <v>-0.5</v>
      </c>
      <c r="X62" s="261">
        <v>-1</v>
      </c>
      <c r="Y62" s="261">
        <v>-1</v>
      </c>
      <c r="Z62" s="771">
        <v>-0.5</v>
      </c>
      <c r="AO62" s="770"/>
      <c r="AP62" s="761"/>
      <c r="AQ62" s="280" t="s">
        <v>204</v>
      </c>
      <c r="AR62" s="261">
        <v>-1</v>
      </c>
      <c r="AS62" s="261">
        <v>-1</v>
      </c>
      <c r="AT62" s="261">
        <v>-0.5</v>
      </c>
      <c r="AU62" s="261">
        <v>-1</v>
      </c>
      <c r="AV62" s="261">
        <v>-1</v>
      </c>
      <c r="AW62" s="261">
        <v>-0.5</v>
      </c>
      <c r="AX62" s="261">
        <v>-1</v>
      </c>
      <c r="AY62" s="261">
        <v>-1</v>
      </c>
      <c r="AZ62" s="771">
        <v>-0.5</v>
      </c>
    </row>
    <row r="63" spans="1:52" x14ac:dyDescent="0.25">
      <c r="A63" t="s">
        <v>1409</v>
      </c>
      <c r="B63" s="772"/>
      <c r="C63" s="773"/>
      <c r="D63" s="774" t="s">
        <v>220</v>
      </c>
      <c r="E63" s="775">
        <v>-1</v>
      </c>
      <c r="F63" s="775">
        <v>-1</v>
      </c>
      <c r="G63" s="775">
        <v>-0.5</v>
      </c>
      <c r="H63" s="775">
        <v>-1</v>
      </c>
      <c r="I63" s="775">
        <v>-1</v>
      </c>
      <c r="J63" s="775">
        <v>-0.5</v>
      </c>
      <c r="K63" s="775">
        <v>-1</v>
      </c>
      <c r="L63" s="775">
        <v>-1</v>
      </c>
      <c r="M63" s="776">
        <v>-0.5</v>
      </c>
      <c r="O63" s="772"/>
      <c r="P63" s="773"/>
      <c r="Q63" s="774" t="s">
        <v>220</v>
      </c>
      <c r="R63" s="775">
        <v>-1</v>
      </c>
      <c r="S63" s="775">
        <v>-1</v>
      </c>
      <c r="T63" s="775">
        <v>-0.5</v>
      </c>
      <c r="U63" s="775">
        <v>-1</v>
      </c>
      <c r="V63" s="775">
        <v>-1</v>
      </c>
      <c r="W63" s="775">
        <v>-0.5</v>
      </c>
      <c r="X63" s="775">
        <v>-1</v>
      </c>
      <c r="Y63" s="775">
        <v>-1</v>
      </c>
      <c r="Z63" s="776">
        <v>-0.5</v>
      </c>
      <c r="AO63" s="772"/>
      <c r="AP63" s="773"/>
      <c r="AQ63" s="774" t="s">
        <v>220</v>
      </c>
      <c r="AR63" s="775">
        <v>-1</v>
      </c>
      <c r="AS63" s="775">
        <v>-1</v>
      </c>
      <c r="AT63" s="775">
        <v>-0.5</v>
      </c>
      <c r="AU63" s="775">
        <v>-1</v>
      </c>
      <c r="AV63" s="775">
        <v>-1</v>
      </c>
      <c r="AW63" s="775">
        <v>-0.5</v>
      </c>
      <c r="AX63" s="775">
        <v>-1</v>
      </c>
      <c r="AY63" s="775">
        <v>-1</v>
      </c>
      <c r="AZ63" s="776">
        <v>-0.5</v>
      </c>
    </row>
    <row r="64" spans="1:52" x14ac:dyDescent="0.25">
      <c r="B64" s="658" t="s">
        <v>175</v>
      </c>
      <c r="C64" s="762"/>
      <c r="D64" s="763"/>
      <c r="E64" s="763"/>
      <c r="F64" s="763"/>
      <c r="G64" s="763"/>
      <c r="H64" s="763"/>
      <c r="I64" s="763"/>
      <c r="J64" s="763"/>
      <c r="K64" s="763"/>
      <c r="L64" s="763"/>
      <c r="M64" s="764"/>
      <c r="O64" s="239" t="s">
        <v>175</v>
      </c>
      <c r="P64" s="275"/>
      <c r="Q64" s="276"/>
      <c r="R64" s="276"/>
      <c r="S64" s="276"/>
      <c r="T64" s="276"/>
      <c r="U64" s="276"/>
      <c r="V64" s="276"/>
      <c r="W64" s="276"/>
      <c r="X64" s="276"/>
      <c r="Y64" s="276"/>
      <c r="Z64" s="277"/>
      <c r="AO64" s="658" t="s">
        <v>175</v>
      </c>
      <c r="AP64" s="762"/>
      <c r="AQ64" s="763"/>
      <c r="AR64" s="763"/>
      <c r="AS64" s="763"/>
      <c r="AT64" s="763"/>
      <c r="AU64" s="763"/>
      <c r="AV64" s="763"/>
      <c r="AW64" s="763"/>
      <c r="AX64" s="763"/>
      <c r="AY64" s="763"/>
      <c r="AZ64" s="764"/>
    </row>
    <row r="65" spans="1:52" x14ac:dyDescent="0.25">
      <c r="B65" s="244"/>
      <c r="C65" s="278" t="s">
        <v>207</v>
      </c>
      <c r="D65" s="280"/>
      <c r="E65" s="261"/>
      <c r="F65" s="261"/>
      <c r="G65" s="261"/>
      <c r="H65" s="261"/>
      <c r="I65" s="261"/>
      <c r="J65" s="261"/>
      <c r="K65" s="261"/>
      <c r="L65" s="261"/>
      <c r="M65" s="262"/>
      <c r="O65" s="244"/>
      <c r="P65" s="278" t="s">
        <v>207</v>
      </c>
      <c r="Q65" s="280"/>
      <c r="R65" s="261"/>
      <c r="S65" s="261"/>
      <c r="T65" s="261"/>
      <c r="U65" s="261"/>
      <c r="V65" s="261"/>
      <c r="W65" s="261"/>
      <c r="X65" s="261"/>
      <c r="Y65" s="261"/>
      <c r="Z65" s="262"/>
      <c r="AO65" s="244"/>
      <c r="AP65" s="278" t="s">
        <v>207</v>
      </c>
      <c r="AQ65" s="280"/>
      <c r="AR65" s="261"/>
      <c r="AS65" s="261"/>
      <c r="AT65" s="261"/>
      <c r="AU65" s="261"/>
      <c r="AV65" s="261"/>
      <c r="AW65" s="261"/>
      <c r="AX65" s="261"/>
      <c r="AY65" s="261"/>
      <c r="AZ65" s="262"/>
    </row>
    <row r="66" spans="1:52" x14ac:dyDescent="0.25">
      <c r="A66" t="s">
        <v>1212</v>
      </c>
      <c r="B66" s="244"/>
      <c r="C66" s="279"/>
      <c r="D66" s="280" t="s">
        <v>185</v>
      </c>
      <c r="E66" s="261">
        <v>-4</v>
      </c>
      <c r="F66" s="261">
        <v>-4</v>
      </c>
      <c r="G66" s="261">
        <v>-3</v>
      </c>
      <c r="H66" s="261">
        <v>-4</v>
      </c>
      <c r="I66" s="261">
        <v>-4</v>
      </c>
      <c r="J66" s="261">
        <v>-3</v>
      </c>
      <c r="K66" s="261">
        <v>-4</v>
      </c>
      <c r="L66" s="261">
        <v>-4</v>
      </c>
      <c r="M66" s="262">
        <v>-3</v>
      </c>
      <c r="O66" s="244"/>
      <c r="P66" s="279"/>
      <c r="Q66" s="280" t="s">
        <v>185</v>
      </c>
      <c r="R66" s="261">
        <v>-4</v>
      </c>
      <c r="S66" s="261">
        <v>-4</v>
      </c>
      <c r="T66" s="261">
        <v>-3</v>
      </c>
      <c r="U66" s="261">
        <v>-4</v>
      </c>
      <c r="V66" s="261">
        <v>-4</v>
      </c>
      <c r="W66" s="261">
        <v>-3</v>
      </c>
      <c r="X66" s="261">
        <v>-4</v>
      </c>
      <c r="Y66" s="261">
        <v>-4</v>
      </c>
      <c r="Z66" s="262">
        <v>-3</v>
      </c>
      <c r="AO66" s="244"/>
      <c r="AP66" s="279"/>
      <c r="AQ66" s="280" t="s">
        <v>185</v>
      </c>
      <c r="AR66" s="261">
        <v>-4</v>
      </c>
      <c r="AS66" s="261">
        <v>-4</v>
      </c>
      <c r="AT66" s="261">
        <v>-3</v>
      </c>
      <c r="AU66" s="261">
        <v>-4</v>
      </c>
      <c r="AV66" s="261">
        <v>-4</v>
      </c>
      <c r="AW66" s="261">
        <v>-3</v>
      </c>
      <c r="AX66" s="261">
        <v>-4</v>
      </c>
      <c r="AY66" s="261">
        <v>-4</v>
      </c>
      <c r="AZ66" s="262">
        <v>-3</v>
      </c>
    </row>
    <row r="67" spans="1:52" x14ac:dyDescent="0.25">
      <c r="A67" t="s">
        <v>1213</v>
      </c>
      <c r="B67" s="244"/>
      <c r="C67" s="279"/>
      <c r="D67" s="280" t="s">
        <v>199</v>
      </c>
      <c r="E67" s="261">
        <v>-3</v>
      </c>
      <c r="F67" s="261">
        <v>-3</v>
      </c>
      <c r="G67" s="261">
        <v>-2</v>
      </c>
      <c r="H67" s="261">
        <v>-3</v>
      </c>
      <c r="I67" s="261">
        <v>-3</v>
      </c>
      <c r="J67" s="261">
        <v>-2</v>
      </c>
      <c r="K67" s="261">
        <v>-3</v>
      </c>
      <c r="L67" s="261">
        <v>-3</v>
      </c>
      <c r="M67" s="262">
        <v>-2</v>
      </c>
      <c r="O67" s="244"/>
      <c r="P67" s="279"/>
      <c r="Q67" s="280" t="s">
        <v>199</v>
      </c>
      <c r="R67" s="261">
        <v>-3</v>
      </c>
      <c r="S67" s="261">
        <v>-3</v>
      </c>
      <c r="T67" s="261">
        <v>-2</v>
      </c>
      <c r="U67" s="261">
        <v>-3</v>
      </c>
      <c r="V67" s="261">
        <v>-3</v>
      </c>
      <c r="W67" s="261">
        <v>-2</v>
      </c>
      <c r="X67" s="261">
        <v>-3</v>
      </c>
      <c r="Y67" s="261">
        <v>-3</v>
      </c>
      <c r="Z67" s="262">
        <v>-2</v>
      </c>
      <c r="AO67" s="244"/>
      <c r="AP67" s="279"/>
      <c r="AQ67" s="280" t="s">
        <v>199</v>
      </c>
      <c r="AR67" s="261">
        <v>-3</v>
      </c>
      <c r="AS67" s="261">
        <v>-3</v>
      </c>
      <c r="AT67" s="261">
        <v>-2</v>
      </c>
      <c r="AU67" s="261">
        <v>-3</v>
      </c>
      <c r="AV67" s="261">
        <v>-3</v>
      </c>
      <c r="AW67" s="261">
        <v>-2</v>
      </c>
      <c r="AX67" s="261">
        <v>-3</v>
      </c>
      <c r="AY67" s="261">
        <v>-3</v>
      </c>
      <c r="AZ67" s="262">
        <v>-2</v>
      </c>
    </row>
    <row r="68" spans="1:52" x14ac:dyDescent="0.25">
      <c r="A68" t="s">
        <v>1410</v>
      </c>
      <c r="B68" s="658"/>
      <c r="C68" s="279"/>
      <c r="D68" s="280" t="s">
        <v>204</v>
      </c>
      <c r="E68" s="261">
        <v>-2</v>
      </c>
      <c r="F68" s="261">
        <v>-2</v>
      </c>
      <c r="G68" s="261">
        <v>-1</v>
      </c>
      <c r="H68" s="261">
        <v>-2</v>
      </c>
      <c r="I68" s="261">
        <v>-2</v>
      </c>
      <c r="J68" s="261">
        <v>-1</v>
      </c>
      <c r="K68" s="261">
        <v>-2</v>
      </c>
      <c r="L68" s="261">
        <v>-2</v>
      </c>
      <c r="M68" s="262">
        <v>-1</v>
      </c>
      <c r="O68" s="658"/>
      <c r="P68" s="279"/>
      <c r="Q68" s="280" t="s">
        <v>204</v>
      </c>
      <c r="R68" s="261">
        <v>-2</v>
      </c>
      <c r="S68" s="261">
        <v>-2</v>
      </c>
      <c r="T68" s="261">
        <v>-1</v>
      </c>
      <c r="U68" s="261">
        <v>-2</v>
      </c>
      <c r="V68" s="261">
        <v>-2</v>
      </c>
      <c r="W68" s="261">
        <v>-1</v>
      </c>
      <c r="X68" s="261">
        <v>-2</v>
      </c>
      <c r="Y68" s="261">
        <v>-2</v>
      </c>
      <c r="Z68" s="262">
        <v>-1</v>
      </c>
      <c r="AO68" s="658"/>
      <c r="AP68" s="279"/>
      <c r="AQ68" s="280" t="s">
        <v>204</v>
      </c>
      <c r="AR68" s="261">
        <v>-2</v>
      </c>
      <c r="AS68" s="261">
        <v>-2</v>
      </c>
      <c r="AT68" s="261">
        <v>-1</v>
      </c>
      <c r="AU68" s="261">
        <v>-2</v>
      </c>
      <c r="AV68" s="261">
        <v>-2</v>
      </c>
      <c r="AW68" s="261">
        <v>-1</v>
      </c>
      <c r="AX68" s="261">
        <v>-2</v>
      </c>
      <c r="AY68" s="261">
        <v>-2</v>
      </c>
      <c r="AZ68" s="262">
        <v>-1</v>
      </c>
    </row>
    <row r="69" spans="1:52" x14ac:dyDescent="0.25">
      <c r="A69" t="s">
        <v>1214</v>
      </c>
      <c r="B69" s="244"/>
      <c r="C69" s="281"/>
      <c r="D69" s="280" t="s">
        <v>220</v>
      </c>
      <c r="E69" s="261">
        <v>-1.5</v>
      </c>
      <c r="F69" s="261">
        <v>-1.5</v>
      </c>
      <c r="G69" s="261">
        <v>-1</v>
      </c>
      <c r="H69" s="261">
        <v>-1.5</v>
      </c>
      <c r="I69" s="261">
        <v>-1.5</v>
      </c>
      <c r="J69" s="261">
        <v>-1</v>
      </c>
      <c r="K69" s="261">
        <v>-1.5</v>
      </c>
      <c r="L69" s="261">
        <v>-1.5</v>
      </c>
      <c r="M69" s="262">
        <v>-1</v>
      </c>
      <c r="O69" s="244"/>
      <c r="P69" s="281"/>
      <c r="Q69" s="280" t="s">
        <v>220</v>
      </c>
      <c r="R69" s="261">
        <v>-1.5</v>
      </c>
      <c r="S69" s="261">
        <v>-1.5</v>
      </c>
      <c r="T69" s="261">
        <v>-1</v>
      </c>
      <c r="U69" s="261">
        <v>-1.5</v>
      </c>
      <c r="V69" s="261">
        <v>-1.5</v>
      </c>
      <c r="W69" s="261">
        <v>-1</v>
      </c>
      <c r="X69" s="261">
        <v>-1.5</v>
      </c>
      <c r="Y69" s="261">
        <v>-1.5</v>
      </c>
      <c r="Z69" s="262">
        <v>-1</v>
      </c>
      <c r="AO69" s="244"/>
      <c r="AP69" s="281"/>
      <c r="AQ69" s="280" t="s">
        <v>220</v>
      </c>
      <c r="AR69" s="261">
        <v>-1.5</v>
      </c>
      <c r="AS69" s="261">
        <v>-1.5</v>
      </c>
      <c r="AT69" s="261">
        <v>-1</v>
      </c>
      <c r="AU69" s="261">
        <v>-1.5</v>
      </c>
      <c r="AV69" s="261">
        <v>-1.5</v>
      </c>
      <c r="AW69" s="261">
        <v>-1</v>
      </c>
      <c r="AX69" s="261">
        <v>-1.5</v>
      </c>
      <c r="AY69" s="261">
        <v>-1.5</v>
      </c>
      <c r="AZ69" s="262">
        <v>-1</v>
      </c>
    </row>
    <row r="70" spans="1:52" x14ac:dyDescent="0.25">
      <c r="B70" s="244"/>
      <c r="C70" s="278" t="s">
        <v>57</v>
      </c>
      <c r="D70" s="280"/>
      <c r="E70" s="261"/>
      <c r="F70" s="261"/>
      <c r="G70" s="261"/>
      <c r="H70" s="261"/>
      <c r="I70" s="261"/>
      <c r="J70" s="261"/>
      <c r="K70" s="261"/>
      <c r="L70" s="261"/>
      <c r="M70" s="262"/>
      <c r="O70" s="244"/>
      <c r="P70" s="278" t="s">
        <v>57</v>
      </c>
      <c r="Q70" s="280"/>
      <c r="R70" s="261"/>
      <c r="S70" s="261"/>
      <c r="T70" s="261"/>
      <c r="U70" s="261"/>
      <c r="V70" s="261"/>
      <c r="W70" s="261"/>
      <c r="X70" s="261"/>
      <c r="Y70" s="261"/>
      <c r="Z70" s="262"/>
      <c r="AO70" s="244"/>
      <c r="AP70" s="278" t="s">
        <v>57</v>
      </c>
      <c r="AQ70" s="280"/>
      <c r="AR70" s="261"/>
      <c r="AS70" s="261"/>
      <c r="AT70" s="261"/>
      <c r="AU70" s="261"/>
      <c r="AV70" s="261"/>
      <c r="AW70" s="261"/>
      <c r="AX70" s="261"/>
      <c r="AY70" s="261"/>
      <c r="AZ70" s="262"/>
    </row>
    <row r="71" spans="1:52" x14ac:dyDescent="0.25">
      <c r="A71" t="s">
        <v>1215</v>
      </c>
      <c r="B71" s="244"/>
      <c r="C71" s="279"/>
      <c r="D71" s="280" t="s">
        <v>185</v>
      </c>
      <c r="E71" s="261">
        <v>-6</v>
      </c>
      <c r="F71" s="261">
        <v>-6</v>
      </c>
      <c r="G71" s="261">
        <v>-5</v>
      </c>
      <c r="H71" s="261">
        <v>-6</v>
      </c>
      <c r="I71" s="261">
        <v>-6</v>
      </c>
      <c r="J71" s="261">
        <v>-5</v>
      </c>
      <c r="K71" s="261">
        <v>-6</v>
      </c>
      <c r="L71" s="261">
        <v>-6</v>
      </c>
      <c r="M71" s="262">
        <v>-5</v>
      </c>
      <c r="O71" s="244"/>
      <c r="P71" s="279"/>
      <c r="Q71" s="280" t="s">
        <v>185</v>
      </c>
      <c r="R71" s="261">
        <v>-6</v>
      </c>
      <c r="S71" s="261">
        <v>-6</v>
      </c>
      <c r="T71" s="261">
        <v>-5</v>
      </c>
      <c r="U71" s="261">
        <v>-6</v>
      </c>
      <c r="V71" s="261">
        <v>-6</v>
      </c>
      <c r="W71" s="261">
        <v>-5</v>
      </c>
      <c r="X71" s="261">
        <v>-6</v>
      </c>
      <c r="Y71" s="261">
        <v>-6</v>
      </c>
      <c r="Z71" s="262">
        <v>-5</v>
      </c>
      <c r="AO71" s="244"/>
      <c r="AP71" s="279"/>
      <c r="AQ71" s="280" t="s">
        <v>185</v>
      </c>
      <c r="AR71" s="261">
        <v>-6</v>
      </c>
      <c r="AS71" s="261">
        <v>-6</v>
      </c>
      <c r="AT71" s="261">
        <v>-5</v>
      </c>
      <c r="AU71" s="261">
        <v>-6</v>
      </c>
      <c r="AV71" s="261">
        <v>-6</v>
      </c>
      <c r="AW71" s="261">
        <v>-5</v>
      </c>
      <c r="AX71" s="261">
        <v>-6</v>
      </c>
      <c r="AY71" s="261">
        <v>-6</v>
      </c>
      <c r="AZ71" s="262">
        <v>-5</v>
      </c>
    </row>
    <row r="72" spans="1:52" x14ac:dyDescent="0.25">
      <c r="A72" t="s">
        <v>1216</v>
      </c>
      <c r="B72" s="244"/>
      <c r="C72" s="279"/>
      <c r="D72" s="280" t="s">
        <v>199</v>
      </c>
      <c r="E72" s="261">
        <v>-5</v>
      </c>
      <c r="F72" s="261">
        <v>-5</v>
      </c>
      <c r="G72" s="261">
        <v>-4</v>
      </c>
      <c r="H72" s="261">
        <v>-5</v>
      </c>
      <c r="I72" s="261">
        <v>-5</v>
      </c>
      <c r="J72" s="261">
        <v>-4</v>
      </c>
      <c r="K72" s="261">
        <v>-5</v>
      </c>
      <c r="L72" s="261">
        <v>-5</v>
      </c>
      <c r="M72" s="262">
        <v>-4</v>
      </c>
      <c r="O72" s="244"/>
      <c r="P72" s="279"/>
      <c r="Q72" s="280" t="s">
        <v>199</v>
      </c>
      <c r="R72" s="261">
        <v>-5</v>
      </c>
      <c r="S72" s="261">
        <v>-5</v>
      </c>
      <c r="T72" s="261">
        <v>-4</v>
      </c>
      <c r="U72" s="261">
        <v>-5</v>
      </c>
      <c r="V72" s="261">
        <v>-5</v>
      </c>
      <c r="W72" s="261">
        <v>-4</v>
      </c>
      <c r="X72" s="261">
        <v>-5</v>
      </c>
      <c r="Y72" s="261">
        <v>-5</v>
      </c>
      <c r="Z72" s="262">
        <v>-4</v>
      </c>
      <c r="AO72" s="244"/>
      <c r="AP72" s="279"/>
      <c r="AQ72" s="280" t="s">
        <v>199</v>
      </c>
      <c r="AR72" s="261">
        <v>-5</v>
      </c>
      <c r="AS72" s="261">
        <v>-5</v>
      </c>
      <c r="AT72" s="261">
        <v>-4</v>
      </c>
      <c r="AU72" s="261">
        <v>-5</v>
      </c>
      <c r="AV72" s="261">
        <v>-5</v>
      </c>
      <c r="AW72" s="261">
        <v>-4</v>
      </c>
      <c r="AX72" s="261">
        <v>-5</v>
      </c>
      <c r="AY72" s="261">
        <v>-5</v>
      </c>
      <c r="AZ72" s="262">
        <v>-4</v>
      </c>
    </row>
    <row r="73" spans="1:52" x14ac:dyDescent="0.25">
      <c r="A73" t="s">
        <v>1411</v>
      </c>
      <c r="B73" s="658"/>
      <c r="C73" s="279"/>
      <c r="D73" s="280" t="s">
        <v>204</v>
      </c>
      <c r="E73" s="261">
        <v>-4</v>
      </c>
      <c r="F73" s="261">
        <v>-4</v>
      </c>
      <c r="G73" s="261">
        <v>-3</v>
      </c>
      <c r="H73" s="261">
        <v>-4</v>
      </c>
      <c r="I73" s="261">
        <v>-4</v>
      </c>
      <c r="J73" s="261">
        <v>-3</v>
      </c>
      <c r="K73" s="261">
        <v>-4</v>
      </c>
      <c r="L73" s="261">
        <v>-4</v>
      </c>
      <c r="M73" s="262">
        <v>-3</v>
      </c>
      <c r="O73" s="658"/>
      <c r="P73" s="279"/>
      <c r="Q73" s="280" t="s">
        <v>204</v>
      </c>
      <c r="R73" s="261">
        <v>-4</v>
      </c>
      <c r="S73" s="261">
        <v>-4</v>
      </c>
      <c r="T73" s="261">
        <v>-3</v>
      </c>
      <c r="U73" s="261">
        <v>-4</v>
      </c>
      <c r="V73" s="261">
        <v>-4</v>
      </c>
      <c r="W73" s="261">
        <v>-3</v>
      </c>
      <c r="X73" s="261">
        <v>-4</v>
      </c>
      <c r="Y73" s="261">
        <v>-4</v>
      </c>
      <c r="Z73" s="262">
        <v>-3</v>
      </c>
      <c r="AO73" s="658"/>
      <c r="AP73" s="279"/>
      <c r="AQ73" s="280" t="s">
        <v>204</v>
      </c>
      <c r="AR73" s="261">
        <v>-4</v>
      </c>
      <c r="AS73" s="261">
        <v>-4</v>
      </c>
      <c r="AT73" s="261">
        <v>-3</v>
      </c>
      <c r="AU73" s="261">
        <v>-4</v>
      </c>
      <c r="AV73" s="261">
        <v>-4</v>
      </c>
      <c r="AW73" s="261">
        <v>-3</v>
      </c>
      <c r="AX73" s="261">
        <v>-4</v>
      </c>
      <c r="AY73" s="261">
        <v>-4</v>
      </c>
      <c r="AZ73" s="262">
        <v>-3</v>
      </c>
    </row>
    <row r="74" spans="1:52" x14ac:dyDescent="0.25">
      <c r="A74" t="s">
        <v>1217</v>
      </c>
      <c r="B74" s="244"/>
      <c r="C74" s="281"/>
      <c r="D74" s="280" t="s">
        <v>220</v>
      </c>
      <c r="E74" s="261">
        <v>-3.5</v>
      </c>
      <c r="F74" s="261">
        <v>-3.5</v>
      </c>
      <c r="G74" s="261">
        <v>-2.5</v>
      </c>
      <c r="H74" s="261">
        <v>-3.5</v>
      </c>
      <c r="I74" s="261">
        <v>-3.5</v>
      </c>
      <c r="J74" s="261">
        <v>-2.5</v>
      </c>
      <c r="K74" s="261">
        <v>-3.5</v>
      </c>
      <c r="L74" s="261">
        <v>-3.5</v>
      </c>
      <c r="M74" s="262">
        <v>-2.5</v>
      </c>
      <c r="O74" s="244"/>
      <c r="P74" s="281"/>
      <c r="Q74" s="280" t="s">
        <v>220</v>
      </c>
      <c r="R74" s="261">
        <v>-3.5</v>
      </c>
      <c r="S74" s="261">
        <v>-3.5</v>
      </c>
      <c r="T74" s="261">
        <v>-2.5</v>
      </c>
      <c r="U74" s="261">
        <v>-3.5</v>
      </c>
      <c r="V74" s="261">
        <v>-3.5</v>
      </c>
      <c r="W74" s="261">
        <v>-2.5</v>
      </c>
      <c r="X74" s="261">
        <v>-3.5</v>
      </c>
      <c r="Y74" s="261">
        <v>-3.5</v>
      </c>
      <c r="Z74" s="262">
        <v>-2.5</v>
      </c>
      <c r="AO74" s="244"/>
      <c r="AP74" s="281"/>
      <c r="AQ74" s="280" t="s">
        <v>220</v>
      </c>
      <c r="AR74" s="261">
        <v>-3.5</v>
      </c>
      <c r="AS74" s="261">
        <v>-3.5</v>
      </c>
      <c r="AT74" s="261">
        <v>-2.5</v>
      </c>
      <c r="AU74" s="261">
        <v>-3.5</v>
      </c>
      <c r="AV74" s="261">
        <v>-3.5</v>
      </c>
      <c r="AW74" s="261">
        <v>-2.5</v>
      </c>
      <c r="AX74" s="261">
        <v>-3.5</v>
      </c>
      <c r="AY74" s="261">
        <v>-3.5</v>
      </c>
      <c r="AZ74" s="262">
        <v>-2.5</v>
      </c>
    </row>
    <row r="75" spans="1:52" x14ac:dyDescent="0.25">
      <c r="B75" s="244"/>
      <c r="C75" s="278" t="s">
        <v>231</v>
      </c>
      <c r="D75" s="280"/>
      <c r="E75" s="261"/>
      <c r="F75" s="261"/>
      <c r="G75" s="261"/>
      <c r="H75" s="261"/>
      <c r="I75" s="261"/>
      <c r="J75" s="261"/>
      <c r="K75" s="261"/>
      <c r="L75" s="261"/>
      <c r="M75" s="262"/>
      <c r="O75" s="244"/>
      <c r="P75" s="278" t="s">
        <v>231</v>
      </c>
      <c r="Q75" s="280"/>
      <c r="R75" s="261"/>
      <c r="S75" s="261"/>
      <c r="T75" s="261"/>
      <c r="U75" s="261"/>
      <c r="V75" s="261"/>
      <c r="W75" s="261"/>
      <c r="X75" s="261"/>
      <c r="Y75" s="261"/>
      <c r="Z75" s="262"/>
      <c r="AO75" s="244"/>
      <c r="AP75" s="278" t="s">
        <v>231</v>
      </c>
      <c r="AQ75" s="280"/>
      <c r="AR75" s="261"/>
      <c r="AS75" s="261"/>
      <c r="AT75" s="261"/>
      <c r="AU75" s="261"/>
      <c r="AV75" s="261"/>
      <c r="AW75" s="261"/>
      <c r="AX75" s="261"/>
      <c r="AY75" s="261"/>
      <c r="AZ75" s="262"/>
    </row>
    <row r="76" spans="1:52" x14ac:dyDescent="0.25">
      <c r="A76" t="s">
        <v>1218</v>
      </c>
      <c r="B76" s="244"/>
      <c r="C76" s="279"/>
      <c r="D76" s="280" t="s">
        <v>185</v>
      </c>
      <c r="E76" s="261">
        <v>-9</v>
      </c>
      <c r="F76" s="261">
        <v>-9</v>
      </c>
      <c r="G76" s="261">
        <v>-8</v>
      </c>
      <c r="H76" s="261">
        <v>-9</v>
      </c>
      <c r="I76" s="261">
        <v>-9</v>
      </c>
      <c r="J76" s="261">
        <v>-8</v>
      </c>
      <c r="K76" s="261">
        <v>-9</v>
      </c>
      <c r="L76" s="261">
        <v>-9</v>
      </c>
      <c r="M76" s="262">
        <v>-8</v>
      </c>
      <c r="O76" s="244"/>
      <c r="P76" s="279"/>
      <c r="Q76" s="280" t="s">
        <v>185</v>
      </c>
      <c r="R76" s="261">
        <v>-9</v>
      </c>
      <c r="S76" s="261">
        <v>-9</v>
      </c>
      <c r="T76" s="261">
        <v>-8</v>
      </c>
      <c r="U76" s="261">
        <v>-9</v>
      </c>
      <c r="V76" s="261">
        <v>-9</v>
      </c>
      <c r="W76" s="261">
        <v>-8</v>
      </c>
      <c r="X76" s="261">
        <v>-9</v>
      </c>
      <c r="Y76" s="261">
        <v>-9</v>
      </c>
      <c r="Z76" s="262">
        <v>-8</v>
      </c>
      <c r="AO76" s="244"/>
      <c r="AP76" s="279"/>
      <c r="AQ76" s="280" t="s">
        <v>185</v>
      </c>
      <c r="AR76" s="261">
        <v>-9</v>
      </c>
      <c r="AS76" s="261">
        <v>-9</v>
      </c>
      <c r="AT76" s="261">
        <v>-8</v>
      </c>
      <c r="AU76" s="261">
        <v>-9</v>
      </c>
      <c r="AV76" s="261">
        <v>-9</v>
      </c>
      <c r="AW76" s="261">
        <v>-8</v>
      </c>
      <c r="AX76" s="261">
        <v>-9</v>
      </c>
      <c r="AY76" s="261">
        <v>-9</v>
      </c>
      <c r="AZ76" s="262">
        <v>-8</v>
      </c>
    </row>
    <row r="77" spans="1:52" x14ac:dyDescent="0.25">
      <c r="A77" t="s">
        <v>1219</v>
      </c>
      <c r="B77" s="244"/>
      <c r="C77" s="279"/>
      <c r="D77" s="280" t="s">
        <v>199</v>
      </c>
      <c r="E77" s="261">
        <v>-8</v>
      </c>
      <c r="F77" s="261">
        <v>-8</v>
      </c>
      <c r="G77" s="261">
        <v>-7</v>
      </c>
      <c r="H77" s="261">
        <v>-8</v>
      </c>
      <c r="I77" s="261">
        <v>-8</v>
      </c>
      <c r="J77" s="261">
        <v>-7</v>
      </c>
      <c r="K77" s="261">
        <v>-8</v>
      </c>
      <c r="L77" s="261">
        <v>-8</v>
      </c>
      <c r="M77" s="262">
        <v>-7</v>
      </c>
      <c r="O77" s="244"/>
      <c r="P77" s="279"/>
      <c r="Q77" s="280" t="s">
        <v>199</v>
      </c>
      <c r="R77" s="261">
        <v>-8</v>
      </c>
      <c r="S77" s="261">
        <v>-8</v>
      </c>
      <c r="T77" s="261">
        <v>-7</v>
      </c>
      <c r="U77" s="261">
        <v>-8</v>
      </c>
      <c r="V77" s="261">
        <v>-8</v>
      </c>
      <c r="W77" s="261">
        <v>-7</v>
      </c>
      <c r="X77" s="261">
        <v>-8</v>
      </c>
      <c r="Y77" s="261">
        <v>-8</v>
      </c>
      <c r="Z77" s="262">
        <v>-7</v>
      </c>
      <c r="AO77" s="244"/>
      <c r="AP77" s="279"/>
      <c r="AQ77" s="280" t="s">
        <v>199</v>
      </c>
      <c r="AR77" s="261">
        <v>-8</v>
      </c>
      <c r="AS77" s="261">
        <v>-8</v>
      </c>
      <c r="AT77" s="261">
        <v>-7</v>
      </c>
      <c r="AU77" s="261">
        <v>-8</v>
      </c>
      <c r="AV77" s="261">
        <v>-8</v>
      </c>
      <c r="AW77" s="261">
        <v>-7</v>
      </c>
      <c r="AX77" s="261">
        <v>-8</v>
      </c>
      <c r="AY77" s="261">
        <v>-8</v>
      </c>
      <c r="AZ77" s="262">
        <v>-7</v>
      </c>
    </row>
    <row r="78" spans="1:52" x14ac:dyDescent="0.25">
      <c r="A78" t="s">
        <v>1412</v>
      </c>
      <c r="B78" s="658"/>
      <c r="C78" s="279"/>
      <c r="D78" s="278" t="s">
        <v>204</v>
      </c>
      <c r="E78" s="670">
        <v>-7</v>
      </c>
      <c r="F78" s="670">
        <v>-7</v>
      </c>
      <c r="G78" s="670">
        <v>-6</v>
      </c>
      <c r="H78" s="670">
        <v>-7</v>
      </c>
      <c r="I78" s="670">
        <v>-7</v>
      </c>
      <c r="J78" s="670">
        <v>-6</v>
      </c>
      <c r="K78" s="670">
        <v>-7</v>
      </c>
      <c r="L78" s="670">
        <v>-7</v>
      </c>
      <c r="M78" s="671">
        <v>-6</v>
      </c>
      <c r="O78" s="658"/>
      <c r="P78" s="279"/>
      <c r="Q78" s="278" t="s">
        <v>204</v>
      </c>
      <c r="R78" s="670">
        <v>-7</v>
      </c>
      <c r="S78" s="670">
        <v>-7</v>
      </c>
      <c r="T78" s="670">
        <v>-6</v>
      </c>
      <c r="U78" s="670">
        <v>-7</v>
      </c>
      <c r="V78" s="670">
        <v>-7</v>
      </c>
      <c r="W78" s="670">
        <v>-6</v>
      </c>
      <c r="X78" s="670">
        <v>-7</v>
      </c>
      <c r="Y78" s="670">
        <v>-7</v>
      </c>
      <c r="Z78" s="671">
        <v>-6</v>
      </c>
      <c r="AO78" s="658"/>
      <c r="AP78" s="279"/>
      <c r="AQ78" s="278" t="s">
        <v>204</v>
      </c>
      <c r="AR78" s="670">
        <v>-7</v>
      </c>
      <c r="AS78" s="670">
        <v>-7</v>
      </c>
      <c r="AT78" s="670">
        <v>-6</v>
      </c>
      <c r="AU78" s="670">
        <v>-7</v>
      </c>
      <c r="AV78" s="670">
        <v>-7</v>
      </c>
      <c r="AW78" s="670">
        <v>-6</v>
      </c>
      <c r="AX78" s="670">
        <v>-7</v>
      </c>
      <c r="AY78" s="670">
        <v>-7</v>
      </c>
      <c r="AZ78" s="671">
        <v>-6</v>
      </c>
    </row>
    <row r="79" spans="1:52" x14ac:dyDescent="0.25">
      <c r="A79" t="s">
        <v>1220</v>
      </c>
      <c r="B79" s="249"/>
      <c r="C79" s="281"/>
      <c r="D79" s="282" t="s">
        <v>220</v>
      </c>
      <c r="E79" s="264">
        <v>-6</v>
      </c>
      <c r="F79" s="264">
        <v>-6</v>
      </c>
      <c r="G79" s="264">
        <v>-5</v>
      </c>
      <c r="H79" s="264">
        <v>-6</v>
      </c>
      <c r="I79" s="264">
        <v>-6</v>
      </c>
      <c r="J79" s="264">
        <v>-5</v>
      </c>
      <c r="K79" s="264">
        <v>-6</v>
      </c>
      <c r="L79" s="264">
        <v>-6</v>
      </c>
      <c r="M79" s="265">
        <v>-5</v>
      </c>
      <c r="O79" s="249"/>
      <c r="P79" s="281"/>
      <c r="Q79" s="282" t="s">
        <v>220</v>
      </c>
      <c r="R79" s="264">
        <v>-6</v>
      </c>
      <c r="S79" s="264">
        <v>-6</v>
      </c>
      <c r="T79" s="264">
        <v>-5</v>
      </c>
      <c r="U79" s="264">
        <v>-6</v>
      </c>
      <c r="V79" s="264">
        <v>-6</v>
      </c>
      <c r="W79" s="264">
        <v>-5</v>
      </c>
      <c r="X79" s="264">
        <v>-6</v>
      </c>
      <c r="Y79" s="264">
        <v>-6</v>
      </c>
      <c r="Z79" s="265">
        <v>-5</v>
      </c>
      <c r="AO79" s="249"/>
      <c r="AP79" s="281"/>
      <c r="AQ79" s="282" t="s">
        <v>220</v>
      </c>
      <c r="AR79" s="264">
        <v>-6</v>
      </c>
      <c r="AS79" s="264">
        <v>-6</v>
      </c>
      <c r="AT79" s="264">
        <v>-5</v>
      </c>
      <c r="AU79" s="264">
        <v>-6</v>
      </c>
      <c r="AV79" s="264">
        <v>-6</v>
      </c>
      <c r="AW79" s="264">
        <v>-5</v>
      </c>
      <c r="AX79" s="264">
        <v>-6</v>
      </c>
      <c r="AY79" s="264">
        <v>-6</v>
      </c>
      <c r="AZ79" s="265">
        <v>-5</v>
      </c>
    </row>
    <row r="80" spans="1:52" x14ac:dyDescent="0.25">
      <c r="B80" s="239" t="s">
        <v>169</v>
      </c>
      <c r="C80" s="275"/>
      <c r="D80" s="276"/>
      <c r="E80" s="283"/>
      <c r="F80" s="283"/>
      <c r="G80" s="283"/>
      <c r="H80" s="283"/>
      <c r="I80" s="283"/>
      <c r="J80" s="283"/>
      <c r="K80" s="283"/>
      <c r="L80" s="283"/>
      <c r="M80" s="284"/>
      <c r="O80" s="239" t="s">
        <v>169</v>
      </c>
      <c r="P80" s="275"/>
      <c r="Q80" s="276"/>
      <c r="R80" s="283"/>
      <c r="S80" s="283"/>
      <c r="T80" s="283"/>
      <c r="U80" s="283"/>
      <c r="V80" s="283"/>
      <c r="W80" s="283"/>
      <c r="X80" s="283"/>
      <c r="Y80" s="283"/>
      <c r="Z80" s="284"/>
      <c r="AO80" s="239" t="s">
        <v>169</v>
      </c>
      <c r="AP80" s="275"/>
      <c r="AQ80" s="276"/>
      <c r="AR80" s="283"/>
      <c r="AS80" s="283"/>
      <c r="AT80" s="283"/>
      <c r="AU80" s="283"/>
      <c r="AV80" s="283"/>
      <c r="AW80" s="283"/>
      <c r="AX80" s="283"/>
      <c r="AY80" s="283"/>
      <c r="AZ80" s="284"/>
    </row>
    <row r="81" spans="1:52" x14ac:dyDescent="0.25">
      <c r="B81" s="244"/>
      <c r="C81" s="278" t="s">
        <v>190</v>
      </c>
      <c r="D81" s="280"/>
      <c r="E81" s="261"/>
      <c r="F81" s="261"/>
      <c r="G81" s="261"/>
      <c r="H81" s="261"/>
      <c r="I81" s="261"/>
      <c r="J81" s="261"/>
      <c r="K81" s="261"/>
      <c r="L81" s="261"/>
      <c r="M81" s="262"/>
      <c r="O81" s="244"/>
      <c r="P81" s="278" t="s">
        <v>190</v>
      </c>
      <c r="Q81" s="280"/>
      <c r="R81" s="261"/>
      <c r="S81" s="261"/>
      <c r="T81" s="261"/>
      <c r="U81" s="261"/>
      <c r="V81" s="261"/>
      <c r="W81" s="261"/>
      <c r="X81" s="261"/>
      <c r="Y81" s="261"/>
      <c r="Z81" s="262"/>
      <c r="AO81" s="244"/>
      <c r="AP81" s="278" t="s">
        <v>190</v>
      </c>
      <c r="AQ81" s="280"/>
      <c r="AR81" s="261"/>
      <c r="AS81" s="261"/>
      <c r="AT81" s="261"/>
      <c r="AU81" s="261"/>
      <c r="AV81" s="261"/>
      <c r="AW81" s="261"/>
      <c r="AX81" s="261"/>
      <c r="AY81" s="261"/>
      <c r="AZ81" s="262"/>
    </row>
    <row r="82" spans="1:52" x14ac:dyDescent="0.25">
      <c r="A82" t="s">
        <v>1188</v>
      </c>
      <c r="B82" s="244"/>
      <c r="C82" s="279"/>
      <c r="D82" s="280" t="s">
        <v>185</v>
      </c>
      <c r="E82" s="261">
        <v>-2</v>
      </c>
      <c r="F82" s="261">
        <v>-2</v>
      </c>
      <c r="G82" s="261">
        <v>-1.5</v>
      </c>
      <c r="H82" s="261">
        <v>-1.5</v>
      </c>
      <c r="I82" s="261">
        <v>-1.5</v>
      </c>
      <c r="J82" s="261">
        <v>-1</v>
      </c>
      <c r="K82" s="261">
        <v>-1</v>
      </c>
      <c r="L82" s="261">
        <v>-1</v>
      </c>
      <c r="M82" s="262">
        <v>-0.5</v>
      </c>
      <c r="O82" s="244"/>
      <c r="P82" s="279"/>
      <c r="Q82" s="280" t="s">
        <v>185</v>
      </c>
      <c r="R82" s="261">
        <v>-2</v>
      </c>
      <c r="S82" s="261">
        <v>-2</v>
      </c>
      <c r="T82" s="261">
        <v>-1.5</v>
      </c>
      <c r="U82" s="261">
        <v>-1.5</v>
      </c>
      <c r="V82" s="261">
        <v>-1.5</v>
      </c>
      <c r="W82" s="261">
        <v>-1</v>
      </c>
      <c r="X82" s="261">
        <v>-1</v>
      </c>
      <c r="Y82" s="261">
        <v>-1</v>
      </c>
      <c r="Z82" s="262">
        <v>-0.5</v>
      </c>
      <c r="AO82" s="244"/>
      <c r="AP82" s="279"/>
      <c r="AQ82" s="280" t="s">
        <v>185</v>
      </c>
      <c r="AR82" s="261">
        <v>-2</v>
      </c>
      <c r="AS82" s="261">
        <v>-2</v>
      </c>
      <c r="AT82" s="261">
        <v>-1.5</v>
      </c>
      <c r="AU82" s="261">
        <v>-1.5</v>
      </c>
      <c r="AV82" s="261">
        <v>-1.5</v>
      </c>
      <c r="AW82" s="261">
        <v>-1</v>
      </c>
      <c r="AX82" s="261">
        <v>-1</v>
      </c>
      <c r="AY82" s="261">
        <v>-1</v>
      </c>
      <c r="AZ82" s="262">
        <v>-0.5</v>
      </c>
    </row>
    <row r="83" spans="1:52" x14ac:dyDescent="0.25">
      <c r="A83" t="s">
        <v>1189</v>
      </c>
      <c r="B83" s="658"/>
      <c r="C83" s="279"/>
      <c r="D83" s="280" t="s">
        <v>199</v>
      </c>
      <c r="E83" s="261">
        <v>-1</v>
      </c>
      <c r="F83" s="261">
        <v>-1</v>
      </c>
      <c r="G83" s="261">
        <v>-1</v>
      </c>
      <c r="H83" s="261">
        <v>-1</v>
      </c>
      <c r="I83" s="261">
        <v>-1</v>
      </c>
      <c r="J83" s="261">
        <v>-0.5</v>
      </c>
      <c r="K83" s="261">
        <v>0</v>
      </c>
      <c r="L83" s="261">
        <v>0</v>
      </c>
      <c r="M83" s="262">
        <v>0</v>
      </c>
      <c r="O83" s="658"/>
      <c r="P83" s="279"/>
      <c r="Q83" s="280" t="s">
        <v>199</v>
      </c>
      <c r="R83" s="261">
        <v>-1</v>
      </c>
      <c r="S83" s="261">
        <v>-1</v>
      </c>
      <c r="T83" s="261">
        <v>-1</v>
      </c>
      <c r="U83" s="261">
        <v>-1</v>
      </c>
      <c r="V83" s="261">
        <v>-1</v>
      </c>
      <c r="W83" s="261">
        <v>-0.5</v>
      </c>
      <c r="X83" s="261">
        <v>0</v>
      </c>
      <c r="Y83" s="261">
        <v>0</v>
      </c>
      <c r="Z83" s="262">
        <v>0</v>
      </c>
      <c r="AO83" s="658"/>
      <c r="AP83" s="279"/>
      <c r="AQ83" s="280" t="s">
        <v>199</v>
      </c>
      <c r="AR83" s="261">
        <v>-1</v>
      </c>
      <c r="AS83" s="261">
        <v>-1</v>
      </c>
      <c r="AT83" s="261">
        <v>-1</v>
      </c>
      <c r="AU83" s="261">
        <v>-1</v>
      </c>
      <c r="AV83" s="261">
        <v>-1</v>
      </c>
      <c r="AW83" s="261">
        <v>-0.5</v>
      </c>
      <c r="AX83" s="261">
        <v>0</v>
      </c>
      <c r="AY83" s="261">
        <v>0</v>
      </c>
      <c r="AZ83" s="262">
        <v>0</v>
      </c>
    </row>
    <row r="84" spans="1:52" x14ac:dyDescent="0.25">
      <c r="A84" t="s">
        <v>1190</v>
      </c>
      <c r="B84" s="244"/>
      <c r="C84" s="279"/>
      <c r="D84" s="280" t="s">
        <v>204</v>
      </c>
      <c r="E84" s="261">
        <v>-1</v>
      </c>
      <c r="F84" s="261">
        <v>-1</v>
      </c>
      <c r="G84" s="261">
        <v>-1</v>
      </c>
      <c r="H84" s="261">
        <v>-1</v>
      </c>
      <c r="I84" s="261">
        <v>-1</v>
      </c>
      <c r="J84" s="261">
        <v>-0.5</v>
      </c>
      <c r="K84" s="261">
        <v>0</v>
      </c>
      <c r="L84" s="261">
        <v>0</v>
      </c>
      <c r="M84" s="262">
        <v>0</v>
      </c>
      <c r="O84" s="244"/>
      <c r="P84" s="279"/>
      <c r="Q84" s="280" t="s">
        <v>204</v>
      </c>
      <c r="R84" s="261">
        <v>-1</v>
      </c>
      <c r="S84" s="261">
        <v>-1</v>
      </c>
      <c r="T84" s="261">
        <v>-1</v>
      </c>
      <c r="U84" s="261">
        <v>-1</v>
      </c>
      <c r="V84" s="261">
        <v>-1</v>
      </c>
      <c r="W84" s="261">
        <v>-0.5</v>
      </c>
      <c r="X84" s="261">
        <v>0</v>
      </c>
      <c r="Y84" s="261">
        <v>0</v>
      </c>
      <c r="Z84" s="262">
        <v>0</v>
      </c>
      <c r="AO84" s="244"/>
      <c r="AP84" s="279"/>
      <c r="AQ84" s="280" t="s">
        <v>204</v>
      </c>
      <c r="AR84" s="261">
        <v>-1</v>
      </c>
      <c r="AS84" s="261">
        <v>-1</v>
      </c>
      <c r="AT84" s="261">
        <v>-1</v>
      </c>
      <c r="AU84" s="261">
        <v>-1</v>
      </c>
      <c r="AV84" s="261">
        <v>-1</v>
      </c>
      <c r="AW84" s="261">
        <v>-0.5</v>
      </c>
      <c r="AX84" s="261">
        <v>0</v>
      </c>
      <c r="AY84" s="261">
        <v>0</v>
      </c>
      <c r="AZ84" s="262">
        <v>0</v>
      </c>
    </row>
    <row r="85" spans="1:52" x14ac:dyDescent="0.25">
      <c r="A85" t="s">
        <v>1191</v>
      </c>
      <c r="B85" s="244"/>
      <c r="C85" s="279"/>
      <c r="D85" s="280" t="s">
        <v>220</v>
      </c>
      <c r="E85" s="261">
        <v>-1</v>
      </c>
      <c r="F85" s="261">
        <v>-1</v>
      </c>
      <c r="G85" s="261">
        <v>-1</v>
      </c>
      <c r="H85" s="261">
        <v>-1</v>
      </c>
      <c r="I85" s="261">
        <v>-1</v>
      </c>
      <c r="J85" s="261">
        <v>-0.5</v>
      </c>
      <c r="K85" s="261">
        <v>0</v>
      </c>
      <c r="L85" s="261">
        <v>0</v>
      </c>
      <c r="M85" s="262">
        <v>0</v>
      </c>
      <c r="O85" s="244"/>
      <c r="P85" s="279"/>
      <c r="Q85" s="280" t="s">
        <v>220</v>
      </c>
      <c r="R85" s="261">
        <v>-1</v>
      </c>
      <c r="S85" s="261">
        <v>-1</v>
      </c>
      <c r="T85" s="261">
        <v>-1</v>
      </c>
      <c r="U85" s="261">
        <v>-1</v>
      </c>
      <c r="V85" s="261">
        <v>-1</v>
      </c>
      <c r="W85" s="261">
        <v>-0.5</v>
      </c>
      <c r="X85" s="261">
        <v>0</v>
      </c>
      <c r="Y85" s="261">
        <v>0</v>
      </c>
      <c r="Z85" s="262">
        <v>0</v>
      </c>
      <c r="AO85" s="244"/>
      <c r="AP85" s="279"/>
      <c r="AQ85" s="280" t="s">
        <v>220</v>
      </c>
      <c r="AR85" s="261">
        <v>-1</v>
      </c>
      <c r="AS85" s="261">
        <v>-1</v>
      </c>
      <c r="AT85" s="261">
        <v>-1</v>
      </c>
      <c r="AU85" s="261">
        <v>-1</v>
      </c>
      <c r="AV85" s="261">
        <v>-1</v>
      </c>
      <c r="AW85" s="261">
        <v>-0.5</v>
      </c>
      <c r="AX85" s="261">
        <v>0</v>
      </c>
      <c r="AY85" s="261">
        <v>0</v>
      </c>
      <c r="AZ85" s="262">
        <v>0</v>
      </c>
    </row>
    <row r="86" spans="1:52" x14ac:dyDescent="0.25">
      <c r="B86" s="244"/>
      <c r="C86" s="278" t="s">
        <v>169</v>
      </c>
      <c r="D86" s="280"/>
      <c r="E86" s="261"/>
      <c r="F86" s="261"/>
      <c r="G86" s="261"/>
      <c r="H86" s="261"/>
      <c r="I86" s="261"/>
      <c r="J86" s="261"/>
      <c r="K86" s="261"/>
      <c r="L86" s="261"/>
      <c r="M86" s="262"/>
      <c r="O86" s="244"/>
      <c r="P86" s="278" t="s">
        <v>169</v>
      </c>
      <c r="Q86" s="280"/>
      <c r="R86" s="261"/>
      <c r="S86" s="261"/>
      <c r="T86" s="261"/>
      <c r="U86" s="261"/>
      <c r="V86" s="261"/>
      <c r="W86" s="261"/>
      <c r="X86" s="261"/>
      <c r="Y86" s="261"/>
      <c r="Z86" s="262"/>
      <c r="AO86" s="244"/>
      <c r="AP86" s="278" t="s">
        <v>169</v>
      </c>
      <c r="AQ86" s="280"/>
      <c r="AR86" s="261"/>
      <c r="AS86" s="261"/>
      <c r="AT86" s="261"/>
      <c r="AU86" s="261"/>
      <c r="AV86" s="261"/>
      <c r="AW86" s="261"/>
      <c r="AX86" s="261"/>
      <c r="AY86" s="261"/>
      <c r="AZ86" s="262"/>
    </row>
    <row r="87" spans="1:52" x14ac:dyDescent="0.25">
      <c r="A87" t="s">
        <v>1413</v>
      </c>
      <c r="B87" s="244"/>
      <c r="C87" s="279"/>
      <c r="D87" s="280" t="s">
        <v>191</v>
      </c>
      <c r="E87" s="261">
        <v>-1.5</v>
      </c>
      <c r="F87" s="261">
        <v>-1.5</v>
      </c>
      <c r="G87" s="261">
        <v>-1</v>
      </c>
      <c r="H87" s="261">
        <v>-1</v>
      </c>
      <c r="I87" s="261">
        <v>-1</v>
      </c>
      <c r="J87" s="261">
        <v>0</v>
      </c>
      <c r="K87" s="261">
        <v>-0.5</v>
      </c>
      <c r="L87" s="261">
        <v>-0.5</v>
      </c>
      <c r="M87" s="262">
        <v>0</v>
      </c>
      <c r="O87" s="244"/>
      <c r="P87" s="279"/>
      <c r="Q87" s="280" t="s">
        <v>191</v>
      </c>
      <c r="R87" s="261">
        <v>-1.5</v>
      </c>
      <c r="S87" s="261">
        <v>-1.5</v>
      </c>
      <c r="T87" s="261">
        <v>-1</v>
      </c>
      <c r="U87" s="261">
        <v>-1</v>
      </c>
      <c r="V87" s="261">
        <v>-1</v>
      </c>
      <c r="W87" s="261">
        <v>0</v>
      </c>
      <c r="X87" s="261">
        <v>-0.5</v>
      </c>
      <c r="Y87" s="261">
        <v>-0.5</v>
      </c>
      <c r="Z87" s="262">
        <v>0</v>
      </c>
      <c r="AO87" s="244"/>
      <c r="AP87" s="279"/>
      <c r="AQ87" s="280" t="s">
        <v>191</v>
      </c>
      <c r="AR87" s="261">
        <v>-2.5</v>
      </c>
      <c r="AS87" s="261">
        <v>-2.5</v>
      </c>
      <c r="AT87" s="261">
        <v>-2</v>
      </c>
      <c r="AU87" s="261">
        <v>-2</v>
      </c>
      <c r="AV87" s="261">
        <v>-2</v>
      </c>
      <c r="AW87" s="261">
        <v>0</v>
      </c>
      <c r="AX87" s="261">
        <v>-0.5</v>
      </c>
      <c r="AY87" s="261">
        <v>-0.5</v>
      </c>
      <c r="AZ87" s="262">
        <v>0</v>
      </c>
    </row>
    <row r="88" spans="1:52" x14ac:dyDescent="0.25">
      <c r="A88" t="s">
        <v>1414</v>
      </c>
      <c r="B88" s="244"/>
      <c r="C88" s="279"/>
      <c r="D88" s="280"/>
      <c r="E88" s="261">
        <v>-2</v>
      </c>
      <c r="F88" s="261">
        <v>-2</v>
      </c>
      <c r="G88" s="261">
        <v>-1.5</v>
      </c>
      <c r="H88" s="261">
        <v>-1.5</v>
      </c>
      <c r="I88" s="261">
        <v>-1.5</v>
      </c>
      <c r="J88" s="261">
        <v>-0.5</v>
      </c>
      <c r="K88" s="261">
        <v>-1</v>
      </c>
      <c r="L88" s="261">
        <v>-1</v>
      </c>
      <c r="M88" s="262">
        <v>-0.5</v>
      </c>
      <c r="O88" s="244"/>
      <c r="P88" s="279"/>
      <c r="Q88" s="280"/>
      <c r="R88" s="261">
        <v>-2</v>
      </c>
      <c r="S88" s="261">
        <v>-2</v>
      </c>
      <c r="T88" s="261">
        <v>-1.5</v>
      </c>
      <c r="U88" s="261">
        <v>-1.5</v>
      </c>
      <c r="V88" s="261">
        <v>-1.5</v>
      </c>
      <c r="W88" s="261">
        <v>-0.5</v>
      </c>
      <c r="X88" s="261">
        <v>-1</v>
      </c>
      <c r="Y88" s="261">
        <v>-1</v>
      </c>
      <c r="Z88" s="262">
        <v>-0.5</v>
      </c>
      <c r="AO88" s="244"/>
      <c r="AP88" s="279"/>
      <c r="AQ88" s="280"/>
      <c r="AR88" s="261">
        <v>-3</v>
      </c>
      <c r="AS88" s="261">
        <v>-3</v>
      </c>
      <c r="AT88" s="261">
        <v>-2.5</v>
      </c>
      <c r="AU88" s="261">
        <v>-2.5</v>
      </c>
      <c r="AV88" s="261">
        <v>-2.5</v>
      </c>
      <c r="AW88" s="261">
        <v>-0.5</v>
      </c>
      <c r="AX88" s="261">
        <v>-1</v>
      </c>
      <c r="AY88" s="261">
        <v>-1</v>
      </c>
      <c r="AZ88" s="262">
        <v>-0.5</v>
      </c>
    </row>
    <row r="89" spans="1:52" x14ac:dyDescent="0.25">
      <c r="A89" t="s">
        <v>1415</v>
      </c>
      <c r="B89" s="658"/>
      <c r="C89" s="279"/>
      <c r="D89" s="280"/>
      <c r="E89" s="261">
        <v>-4</v>
      </c>
      <c r="F89" s="261">
        <v>-4</v>
      </c>
      <c r="G89" s="261">
        <v>-3.5</v>
      </c>
      <c r="H89" s="261">
        <v>-3.5</v>
      </c>
      <c r="I89" s="261">
        <v>-3.5</v>
      </c>
      <c r="J89" s="261">
        <v>-3</v>
      </c>
      <c r="K89" s="261">
        <v>-3</v>
      </c>
      <c r="L89" s="261">
        <v>-3</v>
      </c>
      <c r="M89" s="262">
        <v>-2.5</v>
      </c>
      <c r="O89" s="658"/>
      <c r="P89" s="279"/>
      <c r="Q89" s="280"/>
      <c r="R89" s="261">
        <v>-4</v>
      </c>
      <c r="S89" s="261">
        <v>-4</v>
      </c>
      <c r="T89" s="261">
        <v>-3.5</v>
      </c>
      <c r="U89" s="261">
        <v>-3.5</v>
      </c>
      <c r="V89" s="261">
        <v>-3.5</v>
      </c>
      <c r="W89" s="261">
        <v>-3</v>
      </c>
      <c r="X89" s="261">
        <v>-3</v>
      </c>
      <c r="Y89" s="261">
        <v>-3</v>
      </c>
      <c r="Z89" s="262">
        <v>-2.5</v>
      </c>
      <c r="AO89" s="658"/>
      <c r="AP89" s="279"/>
      <c r="AQ89" s="280"/>
      <c r="AR89" s="261">
        <v>-5</v>
      </c>
      <c r="AS89" s="261">
        <v>-5</v>
      </c>
      <c r="AT89" s="261">
        <v>-4.5</v>
      </c>
      <c r="AU89" s="261">
        <v>-4.5</v>
      </c>
      <c r="AV89" s="261">
        <v>-4.5</v>
      </c>
      <c r="AW89" s="261">
        <v>-3</v>
      </c>
      <c r="AX89" s="261">
        <v>-3</v>
      </c>
      <c r="AY89" s="261">
        <v>-3</v>
      </c>
      <c r="AZ89" s="262">
        <v>-2.5</v>
      </c>
    </row>
    <row r="90" spans="1:52" x14ac:dyDescent="0.25">
      <c r="A90" t="s">
        <v>1416</v>
      </c>
      <c r="B90" s="658"/>
      <c r="C90" s="279"/>
      <c r="D90" s="280" t="s">
        <v>220</v>
      </c>
      <c r="E90" s="261">
        <v>-0.5</v>
      </c>
      <c r="F90" s="261">
        <v>-0.5</v>
      </c>
      <c r="G90" s="261">
        <v>-0.5</v>
      </c>
      <c r="H90" s="261">
        <v>-0.5</v>
      </c>
      <c r="I90" s="261">
        <v>-0.5</v>
      </c>
      <c r="J90" s="261">
        <v>0</v>
      </c>
      <c r="K90" s="261">
        <v>0</v>
      </c>
      <c r="L90" s="261">
        <v>0</v>
      </c>
      <c r="M90" s="262">
        <v>0</v>
      </c>
      <c r="O90" s="658"/>
      <c r="P90" s="279"/>
      <c r="Q90" s="280" t="s">
        <v>220</v>
      </c>
      <c r="R90" s="261">
        <v>-0.5</v>
      </c>
      <c r="S90" s="261">
        <v>-0.5</v>
      </c>
      <c r="T90" s="261">
        <v>-0.5</v>
      </c>
      <c r="U90" s="261">
        <v>-0.5</v>
      </c>
      <c r="V90" s="261">
        <v>-0.5</v>
      </c>
      <c r="W90" s="261">
        <v>0</v>
      </c>
      <c r="X90" s="261">
        <v>0</v>
      </c>
      <c r="Y90" s="261">
        <v>0</v>
      </c>
      <c r="Z90" s="262">
        <v>0</v>
      </c>
      <c r="AO90" s="658"/>
      <c r="AP90" s="279"/>
      <c r="AQ90" s="280" t="s">
        <v>220</v>
      </c>
      <c r="AR90" s="261">
        <v>-1.5</v>
      </c>
      <c r="AS90" s="261">
        <v>-1.5</v>
      </c>
      <c r="AT90" s="261">
        <v>-1.5</v>
      </c>
      <c r="AU90" s="261">
        <v>-1.5</v>
      </c>
      <c r="AV90" s="261">
        <v>-1.5</v>
      </c>
      <c r="AW90" s="261">
        <v>0</v>
      </c>
      <c r="AX90" s="261">
        <v>0</v>
      </c>
      <c r="AY90" s="261">
        <v>0</v>
      </c>
      <c r="AZ90" s="262">
        <v>0</v>
      </c>
    </row>
    <row r="91" spans="1:52" x14ac:dyDescent="0.25">
      <c r="A91" t="s">
        <v>1417</v>
      </c>
      <c r="B91" s="658"/>
      <c r="C91" s="279"/>
      <c r="D91" s="280"/>
      <c r="E91" s="261">
        <v>-1</v>
      </c>
      <c r="F91" s="261">
        <v>-1</v>
      </c>
      <c r="G91" s="261">
        <v>-1</v>
      </c>
      <c r="H91" s="261">
        <v>-1</v>
      </c>
      <c r="I91" s="261">
        <v>-1</v>
      </c>
      <c r="J91" s="261">
        <v>-0.5</v>
      </c>
      <c r="K91" s="261">
        <v>-0.5</v>
      </c>
      <c r="L91" s="261">
        <v>-0.5</v>
      </c>
      <c r="M91" s="262">
        <v>-0.5</v>
      </c>
      <c r="O91" s="658"/>
      <c r="P91" s="279"/>
      <c r="Q91" s="280"/>
      <c r="R91" s="261">
        <v>-1</v>
      </c>
      <c r="S91" s="261">
        <v>-1</v>
      </c>
      <c r="T91" s="261">
        <v>-1</v>
      </c>
      <c r="U91" s="261">
        <v>-1</v>
      </c>
      <c r="V91" s="261">
        <v>-1</v>
      </c>
      <c r="W91" s="261">
        <v>-0.5</v>
      </c>
      <c r="X91" s="261">
        <v>-0.5</v>
      </c>
      <c r="Y91" s="261">
        <v>-0.5</v>
      </c>
      <c r="Z91" s="262">
        <v>-0.5</v>
      </c>
      <c r="AO91" s="658"/>
      <c r="AP91" s="279"/>
      <c r="AQ91" s="280"/>
      <c r="AR91" s="261">
        <v>-2</v>
      </c>
      <c r="AS91" s="261">
        <v>-2</v>
      </c>
      <c r="AT91" s="261">
        <v>-2</v>
      </c>
      <c r="AU91" s="261">
        <v>-2</v>
      </c>
      <c r="AV91" s="261">
        <v>-2</v>
      </c>
      <c r="AW91" s="261">
        <v>-0.5</v>
      </c>
      <c r="AX91" s="261">
        <v>-0.5</v>
      </c>
      <c r="AY91" s="261">
        <v>-0.5</v>
      </c>
      <c r="AZ91" s="262">
        <v>-0.5</v>
      </c>
    </row>
    <row r="92" spans="1:52" x14ac:dyDescent="0.25">
      <c r="A92" t="s">
        <v>1418</v>
      </c>
      <c r="B92" s="658"/>
      <c r="C92" s="279"/>
      <c r="D92" s="280"/>
      <c r="E92" s="261">
        <v>-3</v>
      </c>
      <c r="F92" s="261">
        <v>-3</v>
      </c>
      <c r="G92" s="261">
        <v>-3</v>
      </c>
      <c r="H92" s="261">
        <v>-3</v>
      </c>
      <c r="I92" s="261">
        <v>-3</v>
      </c>
      <c r="J92" s="261">
        <v>-2.5</v>
      </c>
      <c r="K92" s="261">
        <v>-2</v>
      </c>
      <c r="L92" s="261">
        <v>-2</v>
      </c>
      <c r="M92" s="262">
        <v>-2</v>
      </c>
      <c r="O92" s="658"/>
      <c r="P92" s="279"/>
      <c r="Q92" s="280"/>
      <c r="R92" s="261">
        <v>-3</v>
      </c>
      <c r="S92" s="261">
        <v>-3</v>
      </c>
      <c r="T92" s="261">
        <v>-3</v>
      </c>
      <c r="U92" s="261">
        <v>-3</v>
      </c>
      <c r="V92" s="261">
        <v>-3</v>
      </c>
      <c r="W92" s="261">
        <v>-2.5</v>
      </c>
      <c r="X92" s="261">
        <v>-2</v>
      </c>
      <c r="Y92" s="261">
        <v>-2</v>
      </c>
      <c r="Z92" s="262">
        <v>-2</v>
      </c>
      <c r="AO92" s="658"/>
      <c r="AP92" s="279"/>
      <c r="AQ92" s="280"/>
      <c r="AR92" s="261">
        <v>-4</v>
      </c>
      <c r="AS92" s="261">
        <v>-4</v>
      </c>
      <c r="AT92" s="261">
        <v>-4</v>
      </c>
      <c r="AU92" s="261">
        <v>-4</v>
      </c>
      <c r="AV92" s="261">
        <v>-4</v>
      </c>
      <c r="AW92" s="261">
        <v>-2.5</v>
      </c>
      <c r="AX92" s="261">
        <v>-2</v>
      </c>
      <c r="AY92" s="261">
        <v>-2</v>
      </c>
      <c r="AZ92" s="262">
        <v>-2</v>
      </c>
    </row>
    <row r="93" spans="1:52" x14ac:dyDescent="0.25">
      <c r="B93" s="239" t="s">
        <v>183</v>
      </c>
      <c r="C93" s="275"/>
      <c r="D93" s="276"/>
      <c r="E93" s="283"/>
      <c r="F93" s="283"/>
      <c r="G93" s="283"/>
      <c r="H93" s="283"/>
      <c r="I93" s="283"/>
      <c r="J93" s="283"/>
      <c r="K93" s="283"/>
      <c r="L93" s="283"/>
      <c r="M93" s="284"/>
      <c r="O93" s="239" t="s">
        <v>183</v>
      </c>
      <c r="P93" s="275"/>
      <c r="Q93" s="276"/>
      <c r="R93" s="283"/>
      <c r="S93" s="283"/>
      <c r="T93" s="283"/>
      <c r="U93" s="283"/>
      <c r="V93" s="283"/>
      <c r="W93" s="283"/>
      <c r="X93" s="283"/>
      <c r="Y93" s="283"/>
      <c r="Z93" s="284"/>
      <c r="AO93" s="239" t="s">
        <v>183</v>
      </c>
      <c r="AP93" s="275"/>
      <c r="AQ93" s="276"/>
      <c r="AR93" s="283"/>
      <c r="AS93" s="283"/>
      <c r="AT93" s="283"/>
      <c r="AU93" s="283"/>
      <c r="AV93" s="283"/>
      <c r="AW93" s="283"/>
      <c r="AX93" s="283"/>
      <c r="AY93" s="283"/>
      <c r="AZ93" s="284"/>
    </row>
    <row r="94" spans="1:52" x14ac:dyDescent="0.25">
      <c r="B94" s="244"/>
      <c r="C94" s="278" t="s">
        <v>197</v>
      </c>
      <c r="D94" s="280"/>
      <c r="E94" s="261"/>
      <c r="F94" s="261"/>
      <c r="G94" s="261"/>
      <c r="H94" s="261"/>
      <c r="I94" s="261"/>
      <c r="J94" s="261"/>
      <c r="K94" s="261"/>
      <c r="L94" s="261"/>
      <c r="M94" s="262"/>
      <c r="O94" s="244"/>
      <c r="P94" s="278" t="s">
        <v>197</v>
      </c>
      <c r="Q94" s="280"/>
      <c r="R94" s="261"/>
      <c r="S94" s="261"/>
      <c r="T94" s="261"/>
      <c r="U94" s="261"/>
      <c r="V94" s="261"/>
      <c r="W94" s="261"/>
      <c r="X94" s="261"/>
      <c r="Y94" s="261"/>
      <c r="Z94" s="262"/>
      <c r="AO94" s="244"/>
      <c r="AP94" s="278" t="s">
        <v>197</v>
      </c>
      <c r="AQ94" s="280"/>
      <c r="AR94" s="261"/>
      <c r="AS94" s="261"/>
      <c r="AT94" s="261"/>
      <c r="AU94" s="261"/>
      <c r="AV94" s="261"/>
      <c r="AW94" s="261"/>
      <c r="AX94" s="261"/>
      <c r="AY94" s="261"/>
      <c r="AZ94" s="262"/>
    </row>
    <row r="95" spans="1:52" x14ac:dyDescent="0.25">
      <c r="A95" t="s">
        <v>1254</v>
      </c>
      <c r="B95" s="244"/>
      <c r="C95" s="279"/>
      <c r="D95" s="280" t="s">
        <v>185</v>
      </c>
      <c r="E95" s="261">
        <v>-1</v>
      </c>
      <c r="F95" s="261">
        <v>-1</v>
      </c>
      <c r="G95" s="261">
        <v>0</v>
      </c>
      <c r="H95" s="261">
        <v>0</v>
      </c>
      <c r="I95" s="261">
        <v>0</v>
      </c>
      <c r="J95" s="261">
        <v>0</v>
      </c>
      <c r="K95" s="261">
        <v>0</v>
      </c>
      <c r="L95" s="261">
        <v>0</v>
      </c>
      <c r="M95" s="262">
        <v>0</v>
      </c>
      <c r="O95" s="244"/>
      <c r="P95" s="279"/>
      <c r="Q95" s="280" t="s">
        <v>185</v>
      </c>
      <c r="R95" s="261">
        <v>-1</v>
      </c>
      <c r="S95" s="261">
        <v>-1</v>
      </c>
      <c r="T95" s="261">
        <v>-0.5</v>
      </c>
      <c r="U95" s="261">
        <v>-0.5</v>
      </c>
      <c r="V95" s="261">
        <v>-0.5</v>
      </c>
      <c r="W95" s="261">
        <v>0</v>
      </c>
      <c r="X95" s="261">
        <v>0</v>
      </c>
      <c r="Y95" s="261">
        <v>0</v>
      </c>
      <c r="Z95" s="262">
        <v>0</v>
      </c>
      <c r="AO95" s="244"/>
      <c r="AP95" s="279"/>
      <c r="AQ95" s="280" t="s">
        <v>185</v>
      </c>
      <c r="AR95" s="261">
        <v>-1</v>
      </c>
      <c r="AS95" s="261">
        <v>-1</v>
      </c>
      <c r="AT95" s="261">
        <v>0</v>
      </c>
      <c r="AU95" s="261">
        <v>0</v>
      </c>
      <c r="AV95" s="261">
        <v>0</v>
      </c>
      <c r="AW95" s="261">
        <v>0</v>
      </c>
      <c r="AX95" s="261">
        <v>0</v>
      </c>
      <c r="AY95" s="261">
        <v>0</v>
      </c>
      <c r="AZ95" s="262">
        <v>0</v>
      </c>
    </row>
    <row r="96" spans="1:52" x14ac:dyDescent="0.25">
      <c r="A96" t="s">
        <v>1255</v>
      </c>
      <c r="B96" s="658"/>
      <c r="C96" s="279"/>
      <c r="D96" s="280" t="s">
        <v>199</v>
      </c>
      <c r="E96" s="261">
        <v>0</v>
      </c>
      <c r="F96" s="261">
        <v>0</v>
      </c>
      <c r="G96" s="261">
        <v>0</v>
      </c>
      <c r="H96" s="261">
        <v>0</v>
      </c>
      <c r="I96" s="261">
        <v>0</v>
      </c>
      <c r="J96" s="261">
        <v>0</v>
      </c>
      <c r="K96" s="261">
        <v>0</v>
      </c>
      <c r="L96" s="261">
        <v>0</v>
      </c>
      <c r="M96" s="262">
        <v>0</v>
      </c>
      <c r="O96" s="658"/>
      <c r="P96" s="279"/>
      <c r="Q96" s="280" t="s">
        <v>199</v>
      </c>
      <c r="R96" s="261">
        <v>-0.5</v>
      </c>
      <c r="S96" s="261">
        <v>-0.5</v>
      </c>
      <c r="T96" s="261">
        <v>0</v>
      </c>
      <c r="U96" s="261">
        <v>-0.5</v>
      </c>
      <c r="V96" s="261">
        <v>-0.5</v>
      </c>
      <c r="W96" s="261">
        <v>0</v>
      </c>
      <c r="X96" s="261">
        <v>0</v>
      </c>
      <c r="Y96" s="261">
        <v>0</v>
      </c>
      <c r="Z96" s="262">
        <v>0</v>
      </c>
      <c r="AO96" s="658"/>
      <c r="AP96" s="279"/>
      <c r="AQ96" s="280" t="s">
        <v>199</v>
      </c>
      <c r="AR96" s="261">
        <v>0</v>
      </c>
      <c r="AS96" s="261">
        <v>0</v>
      </c>
      <c r="AT96" s="261">
        <v>0</v>
      </c>
      <c r="AU96" s="261">
        <v>0</v>
      </c>
      <c r="AV96" s="261">
        <v>0</v>
      </c>
      <c r="AW96" s="261">
        <v>0</v>
      </c>
      <c r="AX96" s="261">
        <v>0</v>
      </c>
      <c r="AY96" s="261">
        <v>0</v>
      </c>
      <c r="AZ96" s="262">
        <v>0</v>
      </c>
    </row>
    <row r="97" spans="1:52" x14ac:dyDescent="0.25">
      <c r="A97" t="s">
        <v>1256</v>
      </c>
      <c r="B97" s="244"/>
      <c r="C97" s="279"/>
      <c r="D97" s="280" t="s">
        <v>204</v>
      </c>
      <c r="E97" s="261">
        <v>0</v>
      </c>
      <c r="F97" s="261">
        <v>0</v>
      </c>
      <c r="G97" s="261">
        <v>0</v>
      </c>
      <c r="H97" s="261">
        <v>0</v>
      </c>
      <c r="I97" s="261">
        <v>0</v>
      </c>
      <c r="J97" s="261">
        <v>0</v>
      </c>
      <c r="K97" s="261">
        <v>0</v>
      </c>
      <c r="L97" s="261">
        <v>0</v>
      </c>
      <c r="M97" s="262">
        <v>0</v>
      </c>
      <c r="O97" s="244"/>
      <c r="P97" s="279"/>
      <c r="Q97" s="280" t="s">
        <v>204</v>
      </c>
      <c r="R97" s="261">
        <v>0</v>
      </c>
      <c r="S97" s="261">
        <v>0</v>
      </c>
      <c r="T97" s="261">
        <v>0</v>
      </c>
      <c r="U97" s="261">
        <v>0</v>
      </c>
      <c r="V97" s="261">
        <v>0</v>
      </c>
      <c r="W97" s="261">
        <v>0</v>
      </c>
      <c r="X97" s="261">
        <v>0</v>
      </c>
      <c r="Y97" s="261">
        <v>0</v>
      </c>
      <c r="Z97" s="262">
        <v>0</v>
      </c>
      <c r="AO97" s="244"/>
      <c r="AP97" s="279"/>
      <c r="AQ97" s="280" t="s">
        <v>204</v>
      </c>
      <c r="AR97" s="261">
        <v>0</v>
      </c>
      <c r="AS97" s="261">
        <v>0</v>
      </c>
      <c r="AT97" s="261">
        <v>0</v>
      </c>
      <c r="AU97" s="261">
        <v>0</v>
      </c>
      <c r="AV97" s="261">
        <v>0</v>
      </c>
      <c r="AW97" s="261">
        <v>0</v>
      </c>
      <c r="AX97" s="261">
        <v>0</v>
      </c>
      <c r="AY97" s="261">
        <v>0</v>
      </c>
      <c r="AZ97" s="262">
        <v>0</v>
      </c>
    </row>
    <row r="98" spans="1:52" x14ac:dyDescent="0.25">
      <c r="A98" t="s">
        <v>1257</v>
      </c>
      <c r="B98" s="244"/>
      <c r="C98" s="279"/>
      <c r="D98" s="280" t="s">
        <v>220</v>
      </c>
      <c r="E98" s="261">
        <v>0</v>
      </c>
      <c r="F98" s="261">
        <v>0</v>
      </c>
      <c r="G98" s="261">
        <v>0</v>
      </c>
      <c r="H98" s="261">
        <v>0</v>
      </c>
      <c r="I98" s="261">
        <v>0</v>
      </c>
      <c r="J98" s="261">
        <v>0</v>
      </c>
      <c r="K98" s="261">
        <v>0</v>
      </c>
      <c r="L98" s="261">
        <v>0</v>
      </c>
      <c r="M98" s="262">
        <v>0</v>
      </c>
      <c r="O98" s="244"/>
      <c r="P98" s="279"/>
      <c r="Q98" s="280" t="s">
        <v>220</v>
      </c>
      <c r="R98" s="261">
        <v>-0.5</v>
      </c>
      <c r="S98" s="261">
        <v>-0.5</v>
      </c>
      <c r="T98" s="261">
        <v>0</v>
      </c>
      <c r="U98" s="261">
        <v>-0.5</v>
      </c>
      <c r="V98" s="261">
        <v>-0.5</v>
      </c>
      <c r="W98" s="261">
        <v>0</v>
      </c>
      <c r="X98" s="261">
        <v>0</v>
      </c>
      <c r="Y98" s="261">
        <v>0</v>
      </c>
      <c r="Z98" s="262">
        <v>0</v>
      </c>
      <c r="AO98" s="244"/>
      <c r="AP98" s="279"/>
      <c r="AQ98" s="280" t="s">
        <v>220</v>
      </c>
      <c r="AR98" s="261">
        <v>0</v>
      </c>
      <c r="AS98" s="261">
        <v>0</v>
      </c>
      <c r="AT98" s="261">
        <v>0</v>
      </c>
      <c r="AU98" s="261">
        <v>0</v>
      </c>
      <c r="AV98" s="261">
        <v>0</v>
      </c>
      <c r="AW98" s="261">
        <v>0</v>
      </c>
      <c r="AX98" s="261">
        <v>0</v>
      </c>
      <c r="AY98" s="261">
        <v>0</v>
      </c>
      <c r="AZ98" s="262">
        <v>0</v>
      </c>
    </row>
    <row r="99" spans="1:52" x14ac:dyDescent="0.25">
      <c r="B99" s="244"/>
      <c r="C99" s="278" t="s">
        <v>211</v>
      </c>
      <c r="D99" s="280"/>
      <c r="E99" s="261"/>
      <c r="F99" s="261"/>
      <c r="G99" s="261"/>
      <c r="H99" s="261"/>
      <c r="I99" s="261"/>
      <c r="J99" s="261"/>
      <c r="K99" s="261"/>
      <c r="L99" s="261"/>
      <c r="M99" s="262"/>
      <c r="O99" s="244"/>
      <c r="P99" s="278" t="s">
        <v>211</v>
      </c>
      <c r="Q99" s="280"/>
      <c r="R99" s="261"/>
      <c r="S99" s="261"/>
      <c r="T99" s="261"/>
      <c r="U99" s="261"/>
      <c r="V99" s="261"/>
      <c r="W99" s="261"/>
      <c r="X99" s="261"/>
      <c r="Y99" s="261"/>
      <c r="Z99" s="262"/>
      <c r="AO99" s="244"/>
      <c r="AP99" s="278" t="s">
        <v>211</v>
      </c>
      <c r="AQ99" s="280"/>
      <c r="AR99" s="261"/>
      <c r="AS99" s="261"/>
      <c r="AT99" s="261"/>
      <c r="AU99" s="261"/>
      <c r="AV99" s="261"/>
      <c r="AW99" s="261"/>
      <c r="AX99" s="261"/>
      <c r="AY99" s="261"/>
      <c r="AZ99" s="262"/>
    </row>
    <row r="100" spans="1:52" x14ac:dyDescent="0.25">
      <c r="A100" t="s">
        <v>1258</v>
      </c>
      <c r="B100" s="244"/>
      <c r="C100" s="279"/>
      <c r="D100" s="280" t="s">
        <v>185</v>
      </c>
      <c r="E100" s="261">
        <v>-4</v>
      </c>
      <c r="F100" s="261">
        <v>-4</v>
      </c>
      <c r="G100" s="261">
        <v>-3</v>
      </c>
      <c r="H100" s="261">
        <v>-4</v>
      </c>
      <c r="I100" s="261">
        <v>-4</v>
      </c>
      <c r="J100" s="261">
        <v>-3</v>
      </c>
      <c r="K100" s="261">
        <v>-3</v>
      </c>
      <c r="L100" s="261">
        <v>-3</v>
      </c>
      <c r="M100" s="262">
        <v>-2</v>
      </c>
      <c r="O100" s="244"/>
      <c r="P100" s="279"/>
      <c r="Q100" s="280" t="s">
        <v>185</v>
      </c>
      <c r="R100" s="261">
        <v>-4</v>
      </c>
      <c r="S100" s="261">
        <v>-4</v>
      </c>
      <c r="T100" s="261">
        <v>-3</v>
      </c>
      <c r="U100" s="261">
        <v>-4</v>
      </c>
      <c r="V100" s="261">
        <v>-4</v>
      </c>
      <c r="W100" s="261">
        <v>-3</v>
      </c>
      <c r="X100" s="261">
        <v>-3</v>
      </c>
      <c r="Y100" s="261">
        <v>-3</v>
      </c>
      <c r="Z100" s="262">
        <v>-2</v>
      </c>
      <c r="AO100" s="244"/>
      <c r="AP100" s="279"/>
      <c r="AQ100" s="280" t="s">
        <v>185</v>
      </c>
      <c r="AR100" s="261">
        <v>-4</v>
      </c>
      <c r="AS100" s="261">
        <v>-4</v>
      </c>
      <c r="AT100" s="261">
        <v>-3</v>
      </c>
      <c r="AU100" s="261">
        <v>-4</v>
      </c>
      <c r="AV100" s="261">
        <v>-4</v>
      </c>
      <c r="AW100" s="261">
        <v>-3</v>
      </c>
      <c r="AX100" s="261">
        <v>-3</v>
      </c>
      <c r="AY100" s="261">
        <v>-3</v>
      </c>
      <c r="AZ100" s="262">
        <v>-2</v>
      </c>
    </row>
    <row r="101" spans="1:52" x14ac:dyDescent="0.25">
      <c r="A101" t="s">
        <v>1259</v>
      </c>
      <c r="B101" s="658"/>
      <c r="C101" s="279"/>
      <c r="D101" s="280" t="s">
        <v>199</v>
      </c>
      <c r="E101" s="261">
        <v>-3</v>
      </c>
      <c r="F101" s="261">
        <v>-3</v>
      </c>
      <c r="G101" s="261">
        <v>-2</v>
      </c>
      <c r="H101" s="261">
        <v>-3</v>
      </c>
      <c r="I101" s="261">
        <v>-3</v>
      </c>
      <c r="J101" s="261">
        <v>-2</v>
      </c>
      <c r="K101" s="261">
        <v>-2</v>
      </c>
      <c r="L101" s="261">
        <v>-2</v>
      </c>
      <c r="M101" s="262">
        <v>-1</v>
      </c>
      <c r="O101" s="658"/>
      <c r="P101" s="279"/>
      <c r="Q101" s="280" t="s">
        <v>199</v>
      </c>
      <c r="R101" s="261">
        <v>-2</v>
      </c>
      <c r="S101" s="261">
        <v>-2</v>
      </c>
      <c r="T101" s="261">
        <v>-1</v>
      </c>
      <c r="U101" s="261">
        <v>-2</v>
      </c>
      <c r="V101" s="261">
        <v>-2</v>
      </c>
      <c r="W101" s="261">
        <v>-1</v>
      </c>
      <c r="X101" s="261">
        <v>-1</v>
      </c>
      <c r="Y101" s="261">
        <v>-1</v>
      </c>
      <c r="Z101" s="262">
        <v>-1</v>
      </c>
      <c r="AO101" s="658"/>
      <c r="AP101" s="279"/>
      <c r="AQ101" s="280" t="s">
        <v>199</v>
      </c>
      <c r="AR101" s="261">
        <v>-3</v>
      </c>
      <c r="AS101" s="261">
        <v>-3</v>
      </c>
      <c r="AT101" s="261">
        <v>-2</v>
      </c>
      <c r="AU101" s="261">
        <v>-3</v>
      </c>
      <c r="AV101" s="261">
        <v>-3</v>
      </c>
      <c r="AW101" s="261">
        <v>-2</v>
      </c>
      <c r="AX101" s="261">
        <v>-2</v>
      </c>
      <c r="AY101" s="261">
        <v>-2</v>
      </c>
      <c r="AZ101" s="262">
        <v>-1</v>
      </c>
    </row>
    <row r="102" spans="1:52" x14ac:dyDescent="0.25">
      <c r="A102" t="s">
        <v>1260</v>
      </c>
      <c r="B102" s="244"/>
      <c r="C102" s="279"/>
      <c r="D102" s="280" t="s">
        <v>204</v>
      </c>
      <c r="E102" s="261">
        <v>-2</v>
      </c>
      <c r="F102" s="261">
        <v>-2</v>
      </c>
      <c r="G102" s="261">
        <v>-1</v>
      </c>
      <c r="H102" s="261">
        <v>-2</v>
      </c>
      <c r="I102" s="261">
        <v>-2</v>
      </c>
      <c r="J102" s="261">
        <v>-1</v>
      </c>
      <c r="K102" s="261">
        <v>-1</v>
      </c>
      <c r="L102" s="261">
        <v>-1</v>
      </c>
      <c r="M102" s="262">
        <v>-1</v>
      </c>
      <c r="O102" s="244"/>
      <c r="P102" s="279"/>
      <c r="Q102" s="280" t="s">
        <v>204</v>
      </c>
      <c r="R102" s="261">
        <v>-3</v>
      </c>
      <c r="S102" s="261">
        <v>-3</v>
      </c>
      <c r="T102" s="261">
        <v>-2</v>
      </c>
      <c r="U102" s="261">
        <v>-3</v>
      </c>
      <c r="V102" s="261">
        <v>-3</v>
      </c>
      <c r="W102" s="261">
        <v>-2</v>
      </c>
      <c r="X102" s="261">
        <v>-2</v>
      </c>
      <c r="Y102" s="261">
        <v>-2</v>
      </c>
      <c r="Z102" s="262">
        <v>-1</v>
      </c>
      <c r="AO102" s="244"/>
      <c r="AP102" s="279"/>
      <c r="AQ102" s="280" t="s">
        <v>204</v>
      </c>
      <c r="AR102" s="261">
        <v>-2</v>
      </c>
      <c r="AS102" s="261">
        <v>-2</v>
      </c>
      <c r="AT102" s="261">
        <v>-1</v>
      </c>
      <c r="AU102" s="261">
        <v>-2</v>
      </c>
      <c r="AV102" s="261">
        <v>-2</v>
      </c>
      <c r="AW102" s="261">
        <v>-1</v>
      </c>
      <c r="AX102" s="261">
        <v>-1</v>
      </c>
      <c r="AY102" s="261">
        <v>-1</v>
      </c>
      <c r="AZ102" s="262">
        <v>-1</v>
      </c>
    </row>
    <row r="103" spans="1:52" x14ac:dyDescent="0.25">
      <c r="A103" t="s">
        <v>1277</v>
      </c>
      <c r="B103" s="244"/>
      <c r="C103" s="279"/>
      <c r="D103" s="280" t="s">
        <v>220</v>
      </c>
      <c r="E103" s="261">
        <v>-3</v>
      </c>
      <c r="F103" s="261">
        <v>-3</v>
      </c>
      <c r="G103" s="261">
        <v>-2</v>
      </c>
      <c r="H103" s="261">
        <v>-3</v>
      </c>
      <c r="I103" s="261">
        <v>-3</v>
      </c>
      <c r="J103" s="261">
        <v>-2</v>
      </c>
      <c r="K103" s="261">
        <v>-2</v>
      </c>
      <c r="L103" s="261">
        <v>-2</v>
      </c>
      <c r="M103" s="262">
        <v>-1</v>
      </c>
      <c r="O103" s="244"/>
      <c r="P103" s="279"/>
      <c r="Q103" s="280" t="s">
        <v>220</v>
      </c>
      <c r="R103" s="261">
        <v>-2</v>
      </c>
      <c r="S103" s="261">
        <v>-2</v>
      </c>
      <c r="T103" s="261">
        <v>-1</v>
      </c>
      <c r="U103" s="261">
        <v>-2</v>
      </c>
      <c r="V103" s="261">
        <v>-2</v>
      </c>
      <c r="W103" s="261">
        <v>-1</v>
      </c>
      <c r="X103" s="261">
        <v>-1</v>
      </c>
      <c r="Y103" s="261">
        <v>-1</v>
      </c>
      <c r="Z103" s="262">
        <v>-1</v>
      </c>
      <c r="AO103" s="244"/>
      <c r="AP103" s="279"/>
      <c r="AQ103" s="280" t="s">
        <v>220</v>
      </c>
      <c r="AR103" s="261">
        <v>-3</v>
      </c>
      <c r="AS103" s="261">
        <v>-3</v>
      </c>
      <c r="AT103" s="261">
        <v>-2</v>
      </c>
      <c r="AU103" s="261">
        <v>-3</v>
      </c>
      <c r="AV103" s="261">
        <v>-3</v>
      </c>
      <c r="AW103" s="261">
        <v>-2</v>
      </c>
      <c r="AX103" s="261">
        <v>-2</v>
      </c>
      <c r="AY103" s="261">
        <v>-2</v>
      </c>
      <c r="AZ103" s="262">
        <v>-1</v>
      </c>
    </row>
    <row r="104" spans="1:52" x14ac:dyDescent="0.25">
      <c r="B104" s="244"/>
      <c r="C104" s="278" t="s">
        <v>225</v>
      </c>
      <c r="D104" s="280"/>
      <c r="E104" s="261"/>
      <c r="F104" s="261"/>
      <c r="G104" s="261"/>
      <c r="H104" s="261"/>
      <c r="I104" s="261"/>
      <c r="J104" s="261"/>
      <c r="K104" s="261"/>
      <c r="L104" s="261"/>
      <c r="M104" s="262"/>
      <c r="O104" s="244"/>
      <c r="P104" s="278" t="s">
        <v>225</v>
      </c>
      <c r="Q104" s="280"/>
      <c r="R104" s="261"/>
      <c r="S104" s="261"/>
      <c r="T104" s="261"/>
      <c r="U104" s="261"/>
      <c r="V104" s="261"/>
      <c r="W104" s="261"/>
      <c r="X104" s="261"/>
      <c r="Y104" s="261"/>
      <c r="Z104" s="262"/>
      <c r="AO104" s="244"/>
      <c r="AP104" s="278" t="s">
        <v>225</v>
      </c>
      <c r="AQ104" s="280"/>
      <c r="AR104" s="261"/>
      <c r="AS104" s="261"/>
      <c r="AT104" s="261"/>
      <c r="AU104" s="261"/>
      <c r="AV104" s="261"/>
      <c r="AW104" s="261"/>
      <c r="AX104" s="261"/>
      <c r="AY104" s="261"/>
      <c r="AZ104" s="262"/>
    </row>
    <row r="105" spans="1:52" x14ac:dyDescent="0.25">
      <c r="A105" t="s">
        <v>1261</v>
      </c>
      <c r="B105" s="244"/>
      <c r="C105" s="279"/>
      <c r="D105" s="280" t="s">
        <v>185</v>
      </c>
      <c r="E105" s="261">
        <v>-1</v>
      </c>
      <c r="F105" s="261">
        <v>-1</v>
      </c>
      <c r="G105" s="261">
        <v>-1</v>
      </c>
      <c r="H105" s="261">
        <v>-1</v>
      </c>
      <c r="I105" s="261">
        <v>-1</v>
      </c>
      <c r="J105" s="261">
        <v>-0.5</v>
      </c>
      <c r="K105" s="261">
        <v>-1</v>
      </c>
      <c r="L105" s="261">
        <v>-1</v>
      </c>
      <c r="M105" s="262">
        <v>0</v>
      </c>
      <c r="O105" s="244"/>
      <c r="P105" s="279"/>
      <c r="Q105" s="280" t="s">
        <v>185</v>
      </c>
      <c r="R105" s="261">
        <v>-1</v>
      </c>
      <c r="S105" s="261">
        <v>-1</v>
      </c>
      <c r="T105" s="261">
        <v>-1</v>
      </c>
      <c r="U105" s="261">
        <v>-1</v>
      </c>
      <c r="V105" s="261">
        <v>-1</v>
      </c>
      <c r="W105" s="261">
        <v>-0.5</v>
      </c>
      <c r="X105" s="261">
        <v>-1</v>
      </c>
      <c r="Y105" s="261">
        <v>-1</v>
      </c>
      <c r="Z105" s="262">
        <v>0</v>
      </c>
      <c r="AO105" s="244"/>
      <c r="AP105" s="279"/>
      <c r="AQ105" s="280" t="s">
        <v>185</v>
      </c>
      <c r="AR105" s="261">
        <v>-2</v>
      </c>
      <c r="AS105" s="261">
        <v>-2</v>
      </c>
      <c r="AT105" s="261">
        <v>-2</v>
      </c>
      <c r="AU105" s="261">
        <v>-2</v>
      </c>
      <c r="AV105" s="261">
        <v>-2</v>
      </c>
      <c r="AW105" s="261">
        <v>-0.5</v>
      </c>
      <c r="AX105" s="261">
        <v>-1</v>
      </c>
      <c r="AY105" s="261">
        <v>-1</v>
      </c>
      <c r="AZ105" s="262">
        <v>0</v>
      </c>
    </row>
    <row r="106" spans="1:52" x14ac:dyDescent="0.25">
      <c r="A106" t="s">
        <v>1262</v>
      </c>
      <c r="B106" s="658"/>
      <c r="C106" s="279"/>
      <c r="D106" s="280" t="s">
        <v>199</v>
      </c>
      <c r="E106" s="261">
        <v>-1</v>
      </c>
      <c r="F106" s="261">
        <v>-1</v>
      </c>
      <c r="G106" s="261">
        <v>-1</v>
      </c>
      <c r="H106" s="261">
        <v>-1</v>
      </c>
      <c r="I106" s="261">
        <v>-1</v>
      </c>
      <c r="J106" s="261">
        <v>0</v>
      </c>
      <c r="K106" s="261">
        <v>-0.5</v>
      </c>
      <c r="L106" s="261">
        <v>-0.5</v>
      </c>
      <c r="M106" s="262">
        <v>0</v>
      </c>
      <c r="O106" s="658"/>
      <c r="P106" s="279"/>
      <c r="Q106" s="280" t="s">
        <v>199</v>
      </c>
      <c r="R106" s="261">
        <v>-1</v>
      </c>
      <c r="S106" s="261">
        <v>-1</v>
      </c>
      <c r="T106" s="261">
        <v>-1</v>
      </c>
      <c r="U106" s="261">
        <v>-1</v>
      </c>
      <c r="V106" s="261">
        <v>-1</v>
      </c>
      <c r="W106" s="261">
        <v>0</v>
      </c>
      <c r="X106" s="261">
        <v>-0.5</v>
      </c>
      <c r="Y106" s="261">
        <v>-0.5</v>
      </c>
      <c r="Z106" s="262">
        <v>0</v>
      </c>
      <c r="AO106" s="658"/>
      <c r="AP106" s="279"/>
      <c r="AQ106" s="280" t="s">
        <v>199</v>
      </c>
      <c r="AR106" s="261">
        <v>-2</v>
      </c>
      <c r="AS106" s="261">
        <v>-2</v>
      </c>
      <c r="AT106" s="261">
        <v>-2</v>
      </c>
      <c r="AU106" s="261">
        <v>-2</v>
      </c>
      <c r="AV106" s="261">
        <v>-2</v>
      </c>
      <c r="AW106" s="261">
        <v>0</v>
      </c>
      <c r="AX106" s="261">
        <v>-0.5</v>
      </c>
      <c r="AY106" s="261">
        <v>-0.5</v>
      </c>
      <c r="AZ106" s="262">
        <v>0</v>
      </c>
    </row>
    <row r="107" spans="1:52" x14ac:dyDescent="0.25">
      <c r="A107" t="s">
        <v>1263</v>
      </c>
      <c r="B107" s="244"/>
      <c r="C107" s="279"/>
      <c r="D107" s="280" t="s">
        <v>204</v>
      </c>
      <c r="E107" s="261">
        <v>-0.5</v>
      </c>
      <c r="F107" s="261">
        <v>-0.5</v>
      </c>
      <c r="G107" s="261">
        <v>0</v>
      </c>
      <c r="H107" s="261">
        <v>-0.5</v>
      </c>
      <c r="I107" s="261">
        <v>-0.5</v>
      </c>
      <c r="J107" s="261">
        <v>-0.5</v>
      </c>
      <c r="K107" s="261">
        <v>-0.5</v>
      </c>
      <c r="L107" s="261">
        <v>0</v>
      </c>
      <c r="M107" s="262">
        <v>0</v>
      </c>
      <c r="O107" s="244"/>
      <c r="P107" s="279"/>
      <c r="Q107" s="280" t="s">
        <v>204</v>
      </c>
      <c r="R107" s="261">
        <v>-0.5</v>
      </c>
      <c r="S107" s="261">
        <v>-0.5</v>
      </c>
      <c r="T107" s="261">
        <v>0</v>
      </c>
      <c r="U107" s="261">
        <v>-0.5</v>
      </c>
      <c r="V107" s="261">
        <v>-0.5</v>
      </c>
      <c r="W107" s="261">
        <v>0</v>
      </c>
      <c r="X107" s="261">
        <v>0</v>
      </c>
      <c r="Y107" s="261">
        <v>0</v>
      </c>
      <c r="Z107" s="262">
        <v>0</v>
      </c>
      <c r="AO107" s="244"/>
      <c r="AP107" s="279"/>
      <c r="AQ107" s="280" t="s">
        <v>204</v>
      </c>
      <c r="AR107" s="261">
        <v>-1.5</v>
      </c>
      <c r="AS107" s="261">
        <v>-1.5</v>
      </c>
      <c r="AT107" s="261">
        <v>-1</v>
      </c>
      <c r="AU107" s="261">
        <v>-1.5</v>
      </c>
      <c r="AV107" s="261">
        <v>-1.5</v>
      </c>
      <c r="AW107" s="261">
        <v>-0.5</v>
      </c>
      <c r="AX107" s="261">
        <v>-0.5</v>
      </c>
      <c r="AY107" s="261">
        <v>0</v>
      </c>
      <c r="AZ107" s="262">
        <v>0</v>
      </c>
    </row>
    <row r="108" spans="1:52" x14ac:dyDescent="0.25">
      <c r="A108" t="s">
        <v>1264</v>
      </c>
      <c r="B108" s="244"/>
      <c r="C108" s="279"/>
      <c r="D108" s="280" t="s">
        <v>220</v>
      </c>
      <c r="E108" s="261">
        <v>-0.5</v>
      </c>
      <c r="F108" s="261">
        <v>-0.5</v>
      </c>
      <c r="G108" s="261">
        <v>0</v>
      </c>
      <c r="H108" s="261">
        <v>-0.5</v>
      </c>
      <c r="I108" s="261">
        <v>-0.5</v>
      </c>
      <c r="J108" s="261">
        <v>-0.5</v>
      </c>
      <c r="K108" s="261">
        <v>-0.5</v>
      </c>
      <c r="L108" s="261">
        <v>0</v>
      </c>
      <c r="M108" s="262">
        <v>0</v>
      </c>
      <c r="O108" s="244"/>
      <c r="P108" s="279"/>
      <c r="Q108" s="280" t="s">
        <v>220</v>
      </c>
      <c r="R108" s="261">
        <v>-0.5</v>
      </c>
      <c r="S108" s="261">
        <v>-0.5</v>
      </c>
      <c r="T108" s="261">
        <v>0</v>
      </c>
      <c r="U108" s="261">
        <v>-0.5</v>
      </c>
      <c r="V108" s="261">
        <v>-0.5</v>
      </c>
      <c r="W108" s="261">
        <v>-0.5</v>
      </c>
      <c r="X108" s="261">
        <v>-0.5</v>
      </c>
      <c r="Y108" s="261">
        <v>0</v>
      </c>
      <c r="Z108" s="262">
        <v>0</v>
      </c>
      <c r="AO108" s="244"/>
      <c r="AP108" s="279"/>
      <c r="AQ108" s="280" t="s">
        <v>220</v>
      </c>
      <c r="AR108" s="261">
        <v>-1.5</v>
      </c>
      <c r="AS108" s="261">
        <v>-1.5</v>
      </c>
      <c r="AT108" s="261">
        <v>-1</v>
      </c>
      <c r="AU108" s="261">
        <v>-1.5</v>
      </c>
      <c r="AV108" s="261">
        <v>-1.5</v>
      </c>
      <c r="AW108" s="261">
        <v>-0.5</v>
      </c>
      <c r="AX108" s="261">
        <v>-0.5</v>
      </c>
      <c r="AY108" s="261">
        <v>0</v>
      </c>
      <c r="AZ108" s="262">
        <v>0</v>
      </c>
    </row>
    <row r="109" spans="1:52" x14ac:dyDescent="0.25">
      <c r="B109" s="271" t="s">
        <v>223</v>
      </c>
      <c r="C109" s="464"/>
      <c r="D109" s="465"/>
      <c r="E109" s="465"/>
      <c r="F109" s="465"/>
      <c r="G109" s="465"/>
      <c r="H109" s="465"/>
      <c r="I109" s="465"/>
      <c r="J109" s="465"/>
      <c r="K109" s="465"/>
      <c r="L109" s="465"/>
      <c r="M109" s="466"/>
      <c r="O109" s="271" t="s">
        <v>223</v>
      </c>
      <c r="P109" s="464"/>
      <c r="Q109" s="465"/>
      <c r="R109" s="465"/>
      <c r="S109" s="465"/>
      <c r="T109" s="465"/>
      <c r="U109" s="465"/>
      <c r="V109" s="465"/>
      <c r="W109" s="465"/>
      <c r="X109" s="465"/>
      <c r="Y109" s="465"/>
      <c r="Z109" s="466"/>
      <c r="AO109" s="271" t="s">
        <v>223</v>
      </c>
      <c r="AP109" s="464"/>
      <c r="AQ109" s="465"/>
      <c r="AR109" s="465"/>
      <c r="AS109" s="465"/>
      <c r="AT109" s="465"/>
      <c r="AU109" s="465"/>
      <c r="AV109" s="465"/>
      <c r="AW109" s="465"/>
      <c r="AX109" s="465"/>
      <c r="AY109" s="465"/>
      <c r="AZ109" s="466"/>
    </row>
    <row r="110" spans="1:52" x14ac:dyDescent="0.25">
      <c r="E110" s="1"/>
      <c r="F110" s="351"/>
      <c r="AR110" s="1"/>
      <c r="AS110" s="351"/>
    </row>
    <row r="111" spans="1:52" x14ac:dyDescent="0.25">
      <c r="B111" s="1" t="s">
        <v>921</v>
      </c>
      <c r="C111" s="351" t="s">
        <v>912</v>
      </c>
      <c r="D111" s="467" t="s">
        <v>1475</v>
      </c>
      <c r="O111" s="1"/>
      <c r="P111" s="351"/>
      <c r="AO111" s="1" t="s">
        <v>921</v>
      </c>
      <c r="AP111" s="351" t="s">
        <v>912</v>
      </c>
      <c r="AQ111" s="467" t="s">
        <v>1475</v>
      </c>
    </row>
    <row r="112" spans="1:52" x14ac:dyDescent="0.25">
      <c r="E112" s="886" t="s">
        <v>316</v>
      </c>
      <c r="F112" s="886"/>
      <c r="G112" s="886"/>
      <c r="H112" s="886"/>
      <c r="I112" s="886"/>
      <c r="J112" s="886"/>
      <c r="K112" s="886"/>
      <c r="L112" s="886"/>
      <c r="M112" s="435"/>
      <c r="AR112" s="886" t="s">
        <v>316</v>
      </c>
      <c r="AS112" s="886"/>
      <c r="AT112" s="886"/>
      <c r="AU112" s="886"/>
      <c r="AV112" s="886"/>
      <c r="AW112" s="886"/>
      <c r="AX112" s="886"/>
      <c r="AY112" s="886"/>
      <c r="AZ112" s="435"/>
    </row>
    <row r="113" spans="1:52" x14ac:dyDescent="0.25">
      <c r="E113" s="238">
        <v>1</v>
      </c>
      <c r="F113" s="238">
        <v>2</v>
      </c>
      <c r="G113" s="238">
        <v>3</v>
      </c>
      <c r="H113" s="238">
        <v>4</v>
      </c>
      <c r="I113" s="238">
        <v>5</v>
      </c>
      <c r="J113" s="238">
        <v>6</v>
      </c>
      <c r="K113" s="238">
        <v>7</v>
      </c>
      <c r="L113" s="238">
        <v>8</v>
      </c>
      <c r="M113" s="238">
        <v>9</v>
      </c>
      <c r="AR113" s="238">
        <v>1</v>
      </c>
      <c r="AS113" s="238">
        <v>2</v>
      </c>
      <c r="AT113" s="238">
        <v>3</v>
      </c>
      <c r="AU113" s="238">
        <v>4</v>
      </c>
      <c r="AV113" s="238">
        <v>5</v>
      </c>
      <c r="AW113" s="238">
        <v>6</v>
      </c>
      <c r="AX113" s="238">
        <v>7</v>
      </c>
      <c r="AY113" s="238">
        <v>8</v>
      </c>
      <c r="AZ113" s="238">
        <v>9</v>
      </c>
    </row>
    <row r="114" spans="1:52" x14ac:dyDescent="0.25">
      <c r="B114" s="765" t="s">
        <v>1395</v>
      </c>
      <c r="C114" s="766" t="s">
        <v>207</v>
      </c>
      <c r="D114" s="767"/>
      <c r="E114" s="768"/>
      <c r="F114" s="768"/>
      <c r="G114" s="768"/>
      <c r="H114" s="768"/>
      <c r="I114" s="768"/>
      <c r="J114" s="768"/>
      <c r="K114" s="768"/>
      <c r="L114" s="768"/>
      <c r="M114" s="769"/>
      <c r="AO114" s="765" t="s">
        <v>1395</v>
      </c>
      <c r="AP114" s="766" t="s">
        <v>207</v>
      </c>
      <c r="AQ114" s="767"/>
      <c r="AR114" s="768"/>
      <c r="AS114" s="768"/>
      <c r="AT114" s="768"/>
      <c r="AU114" s="768"/>
      <c r="AV114" s="768"/>
      <c r="AW114" s="768"/>
      <c r="AX114" s="768"/>
      <c r="AY114" s="768"/>
      <c r="AZ114" s="769"/>
    </row>
    <row r="115" spans="1:52" x14ac:dyDescent="0.25">
      <c r="A115" t="s">
        <v>1420</v>
      </c>
      <c r="B115" s="770"/>
      <c r="C115" s="761"/>
      <c r="D115" s="280" t="s">
        <v>185</v>
      </c>
      <c r="E115" s="261">
        <v>-1</v>
      </c>
      <c r="F115" s="261">
        <v>-1</v>
      </c>
      <c r="G115" s="261">
        <v>-0.5</v>
      </c>
      <c r="H115" s="261">
        <v>-1</v>
      </c>
      <c r="I115" s="261">
        <v>-1</v>
      </c>
      <c r="J115" s="261">
        <v>-0.5</v>
      </c>
      <c r="K115" s="261">
        <v>-0.5</v>
      </c>
      <c r="L115" s="261">
        <v>-0.5</v>
      </c>
      <c r="M115" s="771">
        <v>-0.5</v>
      </c>
      <c r="AO115" s="770"/>
      <c r="AP115" s="761"/>
      <c r="AQ115" s="280" t="s">
        <v>185</v>
      </c>
      <c r="AR115" s="261">
        <v>-1</v>
      </c>
      <c r="AS115" s="261">
        <v>-1</v>
      </c>
      <c r="AT115" s="261">
        <v>-0.5</v>
      </c>
      <c r="AU115" s="261">
        <v>-1</v>
      </c>
      <c r="AV115" s="261">
        <v>-1</v>
      </c>
      <c r="AW115" s="261">
        <v>-0.5</v>
      </c>
      <c r="AX115" s="261">
        <v>-0.5</v>
      </c>
      <c r="AY115" s="261">
        <v>-0.5</v>
      </c>
      <c r="AZ115" s="771">
        <v>-0.5</v>
      </c>
    </row>
    <row r="116" spans="1:52" x14ac:dyDescent="0.25">
      <c r="A116" t="s">
        <v>1421</v>
      </c>
      <c r="B116" s="770"/>
      <c r="C116" s="761"/>
      <c r="D116" s="280" t="s">
        <v>199</v>
      </c>
      <c r="E116" s="261">
        <v>-0.5</v>
      </c>
      <c r="F116" s="261">
        <v>-0.5</v>
      </c>
      <c r="G116" s="261">
        <v>0</v>
      </c>
      <c r="H116" s="261">
        <v>-0.5</v>
      </c>
      <c r="I116" s="261">
        <v>-0.5</v>
      </c>
      <c r="J116" s="261">
        <v>0</v>
      </c>
      <c r="K116" s="261">
        <v>0</v>
      </c>
      <c r="L116" s="261">
        <v>0</v>
      </c>
      <c r="M116" s="771">
        <v>0</v>
      </c>
      <c r="AO116" s="770"/>
      <c r="AP116" s="761"/>
      <c r="AQ116" s="280" t="s">
        <v>199</v>
      </c>
      <c r="AR116" s="261">
        <v>-0.5</v>
      </c>
      <c r="AS116" s="261">
        <v>-0.5</v>
      </c>
      <c r="AT116" s="261">
        <v>0</v>
      </c>
      <c r="AU116" s="261">
        <v>-0.5</v>
      </c>
      <c r="AV116" s="261">
        <v>-0.5</v>
      </c>
      <c r="AW116" s="261">
        <v>0</v>
      </c>
      <c r="AX116" s="261">
        <v>0</v>
      </c>
      <c r="AY116" s="261">
        <v>0</v>
      </c>
      <c r="AZ116" s="771">
        <v>0</v>
      </c>
    </row>
    <row r="117" spans="1:52" x14ac:dyDescent="0.25">
      <c r="A117" t="s">
        <v>1422</v>
      </c>
      <c r="B117" s="770"/>
      <c r="C117" s="761"/>
      <c r="D117" s="280" t="s">
        <v>204</v>
      </c>
      <c r="E117" s="261">
        <v>-0.5</v>
      </c>
      <c r="F117" s="261">
        <v>-0.5</v>
      </c>
      <c r="G117" s="261">
        <v>0</v>
      </c>
      <c r="H117" s="261">
        <v>0</v>
      </c>
      <c r="I117" s="261">
        <v>0</v>
      </c>
      <c r="J117" s="261">
        <v>0</v>
      </c>
      <c r="K117" s="261">
        <v>0</v>
      </c>
      <c r="L117" s="261">
        <v>0</v>
      </c>
      <c r="M117" s="771">
        <v>0</v>
      </c>
      <c r="AO117" s="770"/>
      <c r="AP117" s="761"/>
      <c r="AQ117" s="280" t="s">
        <v>204</v>
      </c>
      <c r="AR117" s="261">
        <v>-0.5</v>
      </c>
      <c r="AS117" s="261">
        <v>-0.5</v>
      </c>
      <c r="AT117" s="261">
        <v>0</v>
      </c>
      <c r="AU117" s="261">
        <v>0</v>
      </c>
      <c r="AV117" s="261">
        <v>0</v>
      </c>
      <c r="AW117" s="261">
        <v>0</v>
      </c>
      <c r="AX117" s="261">
        <v>0</v>
      </c>
      <c r="AY117" s="261">
        <v>0</v>
      </c>
      <c r="AZ117" s="771">
        <v>0</v>
      </c>
    </row>
    <row r="118" spans="1:52" x14ac:dyDescent="0.25">
      <c r="A118" t="s">
        <v>1423</v>
      </c>
      <c r="B118" s="772"/>
      <c r="C118" s="773"/>
      <c r="D118" s="774" t="s">
        <v>220</v>
      </c>
      <c r="E118" s="775">
        <v>0</v>
      </c>
      <c r="F118" s="775">
        <v>0</v>
      </c>
      <c r="G118" s="775">
        <v>0</v>
      </c>
      <c r="H118" s="775">
        <v>0</v>
      </c>
      <c r="I118" s="775">
        <v>0</v>
      </c>
      <c r="J118" s="775">
        <v>0</v>
      </c>
      <c r="K118" s="775">
        <v>0</v>
      </c>
      <c r="L118" s="775">
        <v>0</v>
      </c>
      <c r="M118" s="776">
        <v>0</v>
      </c>
      <c r="AO118" s="772"/>
      <c r="AP118" s="773"/>
      <c r="AQ118" s="774" t="s">
        <v>220</v>
      </c>
      <c r="AR118" s="775">
        <v>0</v>
      </c>
      <c r="AS118" s="775">
        <v>0</v>
      </c>
      <c r="AT118" s="775">
        <v>0</v>
      </c>
      <c r="AU118" s="775">
        <v>0</v>
      </c>
      <c r="AV118" s="775">
        <v>0</v>
      </c>
      <c r="AW118" s="775">
        <v>0</v>
      </c>
      <c r="AX118" s="775">
        <v>0</v>
      </c>
      <c r="AY118" s="775">
        <v>0</v>
      </c>
      <c r="AZ118" s="776">
        <v>0</v>
      </c>
    </row>
    <row r="119" spans="1:52" x14ac:dyDescent="0.25">
      <c r="B119" s="239" t="s">
        <v>175</v>
      </c>
      <c r="C119" s="275"/>
      <c r="D119" s="276"/>
      <c r="E119" s="276"/>
      <c r="F119" s="276"/>
      <c r="G119" s="276"/>
      <c r="H119" s="276"/>
      <c r="I119" s="276"/>
      <c r="J119" s="276"/>
      <c r="K119" s="276"/>
      <c r="L119" s="276"/>
      <c r="M119" s="277"/>
      <c r="AO119" s="239" t="s">
        <v>175</v>
      </c>
      <c r="AP119" s="275"/>
      <c r="AQ119" s="276"/>
      <c r="AR119" s="276"/>
      <c r="AS119" s="276"/>
      <c r="AT119" s="276"/>
      <c r="AU119" s="276"/>
      <c r="AV119" s="276"/>
      <c r="AW119" s="276"/>
      <c r="AX119" s="276"/>
      <c r="AY119" s="276"/>
      <c r="AZ119" s="277"/>
    </row>
    <row r="120" spans="1:52" x14ac:dyDescent="0.25">
      <c r="B120" s="244"/>
      <c r="C120" s="278" t="s">
        <v>207</v>
      </c>
      <c r="D120" s="280"/>
      <c r="E120" s="261"/>
      <c r="F120" s="261"/>
      <c r="G120" s="261"/>
      <c r="H120" s="261"/>
      <c r="I120" s="261"/>
      <c r="J120" s="261"/>
      <c r="K120" s="261"/>
      <c r="L120" s="261"/>
      <c r="M120" s="262"/>
      <c r="AO120" s="244"/>
      <c r="AP120" s="278" t="s">
        <v>207</v>
      </c>
      <c r="AQ120" s="280"/>
      <c r="AR120" s="261"/>
      <c r="AS120" s="261"/>
      <c r="AT120" s="261"/>
      <c r="AU120" s="261"/>
      <c r="AV120" s="261"/>
      <c r="AW120" s="261"/>
      <c r="AX120" s="261"/>
      <c r="AY120" s="261"/>
      <c r="AZ120" s="262"/>
    </row>
    <row r="121" spans="1:52" x14ac:dyDescent="0.25">
      <c r="A121" t="s">
        <v>1221</v>
      </c>
      <c r="B121" s="244"/>
      <c r="C121" s="279"/>
      <c r="D121" s="280" t="s">
        <v>185</v>
      </c>
      <c r="E121" s="261">
        <v>-3</v>
      </c>
      <c r="F121" s="261">
        <v>-3</v>
      </c>
      <c r="G121" s="261">
        <v>-2</v>
      </c>
      <c r="H121" s="261">
        <v>-3</v>
      </c>
      <c r="I121" s="261">
        <v>-3</v>
      </c>
      <c r="J121" s="261">
        <v>-2</v>
      </c>
      <c r="K121" s="261">
        <v>-3</v>
      </c>
      <c r="L121" s="261">
        <v>-3</v>
      </c>
      <c r="M121" s="262">
        <v>-2</v>
      </c>
      <c r="AO121" s="244"/>
      <c r="AP121" s="279"/>
      <c r="AQ121" s="280" t="s">
        <v>185</v>
      </c>
      <c r="AR121" s="261">
        <v>-3</v>
      </c>
      <c r="AS121" s="261">
        <v>-3</v>
      </c>
      <c r="AT121" s="261">
        <v>-2</v>
      </c>
      <c r="AU121" s="261">
        <v>-3</v>
      </c>
      <c r="AV121" s="261">
        <v>-3</v>
      </c>
      <c r="AW121" s="261">
        <v>-2</v>
      </c>
      <c r="AX121" s="261">
        <v>-3</v>
      </c>
      <c r="AY121" s="261">
        <v>-3</v>
      </c>
      <c r="AZ121" s="262">
        <v>-2</v>
      </c>
    </row>
    <row r="122" spans="1:52" x14ac:dyDescent="0.25">
      <c r="A122" t="s">
        <v>1222</v>
      </c>
      <c r="B122" s="244"/>
      <c r="C122" s="279"/>
      <c r="D122" s="280" t="s">
        <v>199</v>
      </c>
      <c r="E122" s="261">
        <v>-2</v>
      </c>
      <c r="F122" s="261">
        <v>-2</v>
      </c>
      <c r="G122" s="261">
        <v>-1</v>
      </c>
      <c r="H122" s="261">
        <v>-2</v>
      </c>
      <c r="I122" s="261">
        <v>-2</v>
      </c>
      <c r="J122" s="261">
        <v>-1</v>
      </c>
      <c r="K122" s="261">
        <v>-2</v>
      </c>
      <c r="L122" s="261">
        <v>-2</v>
      </c>
      <c r="M122" s="262">
        <v>-1</v>
      </c>
      <c r="AO122" s="244"/>
      <c r="AP122" s="279"/>
      <c r="AQ122" s="280" t="s">
        <v>199</v>
      </c>
      <c r="AR122" s="261">
        <v>-2</v>
      </c>
      <c r="AS122" s="261">
        <v>-2</v>
      </c>
      <c r="AT122" s="261">
        <v>-1</v>
      </c>
      <c r="AU122" s="261">
        <v>-2</v>
      </c>
      <c r="AV122" s="261">
        <v>-2</v>
      </c>
      <c r="AW122" s="261">
        <v>-1</v>
      </c>
      <c r="AX122" s="261">
        <v>-2</v>
      </c>
      <c r="AY122" s="261">
        <v>-2</v>
      </c>
      <c r="AZ122" s="262">
        <v>-1</v>
      </c>
    </row>
    <row r="123" spans="1:52" x14ac:dyDescent="0.25">
      <c r="A123" t="s">
        <v>1419</v>
      </c>
      <c r="B123" s="658"/>
      <c r="C123" s="279"/>
      <c r="D123" s="280" t="s">
        <v>204</v>
      </c>
      <c r="E123" s="261">
        <v>-1.5</v>
      </c>
      <c r="F123" s="261">
        <v>-1.5</v>
      </c>
      <c r="G123" s="261">
        <v>-1</v>
      </c>
      <c r="H123" s="261">
        <v>-1</v>
      </c>
      <c r="I123" s="261">
        <v>-1</v>
      </c>
      <c r="J123" s="261">
        <v>-0.5</v>
      </c>
      <c r="K123" s="261">
        <v>-1</v>
      </c>
      <c r="L123" s="261">
        <v>-1</v>
      </c>
      <c r="M123" s="262">
        <v>-0.5</v>
      </c>
      <c r="AO123" s="658"/>
      <c r="AP123" s="279"/>
      <c r="AQ123" s="280" t="s">
        <v>204</v>
      </c>
      <c r="AR123" s="261">
        <v>-1.5</v>
      </c>
      <c r="AS123" s="261">
        <v>-1.5</v>
      </c>
      <c r="AT123" s="261">
        <v>-1</v>
      </c>
      <c r="AU123" s="261">
        <v>-1</v>
      </c>
      <c r="AV123" s="261">
        <v>-1</v>
      </c>
      <c r="AW123" s="261">
        <v>-0.5</v>
      </c>
      <c r="AX123" s="261">
        <v>-1</v>
      </c>
      <c r="AY123" s="261">
        <v>-1</v>
      </c>
      <c r="AZ123" s="262">
        <v>-0.5</v>
      </c>
    </row>
    <row r="124" spans="1:52" x14ac:dyDescent="0.25">
      <c r="A124" t="s">
        <v>1223</v>
      </c>
      <c r="B124" s="244"/>
      <c r="C124" s="281"/>
      <c r="D124" s="280" t="s">
        <v>220</v>
      </c>
      <c r="E124" s="261">
        <v>-1</v>
      </c>
      <c r="F124" s="261">
        <v>-1</v>
      </c>
      <c r="G124" s="261">
        <v>-0.5</v>
      </c>
      <c r="H124" s="261">
        <v>-1</v>
      </c>
      <c r="I124" s="261">
        <v>-1</v>
      </c>
      <c r="J124" s="261">
        <v>-0.5</v>
      </c>
      <c r="K124" s="261">
        <v>-1</v>
      </c>
      <c r="L124" s="261">
        <v>-1</v>
      </c>
      <c r="M124" s="262">
        <v>-0.5</v>
      </c>
      <c r="AO124" s="244"/>
      <c r="AP124" s="281"/>
      <c r="AQ124" s="280" t="s">
        <v>220</v>
      </c>
      <c r="AR124" s="261">
        <v>-1</v>
      </c>
      <c r="AS124" s="261">
        <v>-1</v>
      </c>
      <c r="AT124" s="261">
        <v>-0.5</v>
      </c>
      <c r="AU124" s="261">
        <v>-1</v>
      </c>
      <c r="AV124" s="261">
        <v>-1</v>
      </c>
      <c r="AW124" s="261">
        <v>-0.5</v>
      </c>
      <c r="AX124" s="261">
        <v>-1</v>
      </c>
      <c r="AY124" s="261">
        <v>-1</v>
      </c>
      <c r="AZ124" s="262">
        <v>-0.5</v>
      </c>
    </row>
    <row r="125" spans="1:52" x14ac:dyDescent="0.25">
      <c r="B125" s="244"/>
      <c r="C125" s="278" t="s">
        <v>57</v>
      </c>
      <c r="D125" s="280"/>
      <c r="E125" s="261"/>
      <c r="F125" s="261"/>
      <c r="G125" s="261"/>
      <c r="H125" s="261"/>
      <c r="I125" s="261"/>
      <c r="J125" s="261"/>
      <c r="K125" s="261"/>
      <c r="L125" s="261"/>
      <c r="M125" s="262"/>
      <c r="AO125" s="244"/>
      <c r="AP125" s="278" t="s">
        <v>57</v>
      </c>
      <c r="AQ125" s="280"/>
      <c r="AR125" s="261"/>
      <c r="AS125" s="261"/>
      <c r="AT125" s="261"/>
      <c r="AU125" s="261"/>
      <c r="AV125" s="261"/>
      <c r="AW125" s="261"/>
      <c r="AX125" s="261"/>
      <c r="AY125" s="261"/>
      <c r="AZ125" s="262"/>
    </row>
    <row r="126" spans="1:52" x14ac:dyDescent="0.25">
      <c r="A126" t="s">
        <v>1224</v>
      </c>
      <c r="B126" s="244"/>
      <c r="C126" s="279"/>
      <c r="D126" s="280" t="s">
        <v>185</v>
      </c>
      <c r="E126" s="261">
        <v>-5</v>
      </c>
      <c r="F126" s="261">
        <v>-5</v>
      </c>
      <c r="G126" s="261">
        <v>-4</v>
      </c>
      <c r="H126" s="261">
        <v>-5</v>
      </c>
      <c r="I126" s="261">
        <v>-5</v>
      </c>
      <c r="J126" s="261">
        <v>-4</v>
      </c>
      <c r="K126" s="261">
        <v>-3.5</v>
      </c>
      <c r="L126" s="261">
        <v>-3.5</v>
      </c>
      <c r="M126" s="262">
        <v>-2.5</v>
      </c>
      <c r="AO126" s="244"/>
      <c r="AP126" s="279"/>
      <c r="AQ126" s="280" t="s">
        <v>185</v>
      </c>
      <c r="AR126" s="261">
        <v>-5</v>
      </c>
      <c r="AS126" s="261">
        <v>-5</v>
      </c>
      <c r="AT126" s="261">
        <v>-4</v>
      </c>
      <c r="AU126" s="261">
        <v>-5</v>
      </c>
      <c r="AV126" s="261">
        <v>-5</v>
      </c>
      <c r="AW126" s="261">
        <v>-4</v>
      </c>
      <c r="AX126" s="261">
        <v>-3.5</v>
      </c>
      <c r="AY126" s="261">
        <v>-3.5</v>
      </c>
      <c r="AZ126" s="262">
        <v>-2.5</v>
      </c>
    </row>
    <row r="127" spans="1:52" x14ac:dyDescent="0.25">
      <c r="A127" t="s">
        <v>1225</v>
      </c>
      <c r="B127" s="244"/>
      <c r="C127" s="279"/>
      <c r="D127" s="280" t="s">
        <v>199</v>
      </c>
      <c r="E127" s="261">
        <v>-4</v>
      </c>
      <c r="F127" s="261">
        <v>-4</v>
      </c>
      <c r="G127" s="261">
        <v>-3.5</v>
      </c>
      <c r="H127" s="261">
        <v>-4</v>
      </c>
      <c r="I127" s="261">
        <v>-4</v>
      </c>
      <c r="J127" s="261">
        <v>-3.5</v>
      </c>
      <c r="K127" s="261">
        <v>-2.5</v>
      </c>
      <c r="L127" s="261">
        <v>-2.5</v>
      </c>
      <c r="M127" s="262">
        <v>-2</v>
      </c>
      <c r="AO127" s="244"/>
      <c r="AP127" s="279"/>
      <c r="AQ127" s="280" t="s">
        <v>199</v>
      </c>
      <c r="AR127" s="261">
        <v>-4</v>
      </c>
      <c r="AS127" s="261">
        <v>-4</v>
      </c>
      <c r="AT127" s="261">
        <v>-3.5</v>
      </c>
      <c r="AU127" s="261">
        <v>-4</v>
      </c>
      <c r="AV127" s="261">
        <v>-4</v>
      </c>
      <c r="AW127" s="261">
        <v>-3.5</v>
      </c>
      <c r="AX127" s="261">
        <v>-2.5</v>
      </c>
      <c r="AY127" s="261">
        <v>-2.5</v>
      </c>
      <c r="AZ127" s="262">
        <v>-2</v>
      </c>
    </row>
    <row r="128" spans="1:52" x14ac:dyDescent="0.25">
      <c r="A128" t="s">
        <v>1424</v>
      </c>
      <c r="B128" s="658"/>
      <c r="C128" s="279"/>
      <c r="D128" s="280" t="s">
        <v>204</v>
      </c>
      <c r="E128" s="261">
        <v>-3</v>
      </c>
      <c r="F128" s="261">
        <v>-3</v>
      </c>
      <c r="G128" s="261">
        <v>-2.5</v>
      </c>
      <c r="H128" s="261">
        <v>-3</v>
      </c>
      <c r="I128" s="261">
        <v>-3</v>
      </c>
      <c r="J128" s="261">
        <v>-2.5</v>
      </c>
      <c r="K128" s="261">
        <v>-2</v>
      </c>
      <c r="L128" s="261">
        <v>-2</v>
      </c>
      <c r="M128" s="262">
        <v>-1.5</v>
      </c>
      <c r="AO128" s="658"/>
      <c r="AP128" s="279"/>
      <c r="AQ128" s="280" t="s">
        <v>204</v>
      </c>
      <c r="AR128" s="261">
        <v>-3</v>
      </c>
      <c r="AS128" s="261">
        <v>-3</v>
      </c>
      <c r="AT128" s="261">
        <v>-2.5</v>
      </c>
      <c r="AU128" s="261">
        <v>-3</v>
      </c>
      <c r="AV128" s="261">
        <v>-3</v>
      </c>
      <c r="AW128" s="261">
        <v>-2.5</v>
      </c>
      <c r="AX128" s="261">
        <v>-2</v>
      </c>
      <c r="AY128" s="261">
        <v>-2</v>
      </c>
      <c r="AZ128" s="262">
        <v>-1.5</v>
      </c>
    </row>
    <row r="129" spans="1:52" x14ac:dyDescent="0.25">
      <c r="A129" t="s">
        <v>1226</v>
      </c>
      <c r="B129" s="244"/>
      <c r="C129" s="281"/>
      <c r="D129" s="280" t="s">
        <v>220</v>
      </c>
      <c r="E129" s="261">
        <v>-2.5</v>
      </c>
      <c r="F129" s="261">
        <v>-2.5</v>
      </c>
      <c r="G129" s="261">
        <v>-2</v>
      </c>
      <c r="H129" s="261">
        <v>-2.5</v>
      </c>
      <c r="I129" s="261">
        <v>-2.5</v>
      </c>
      <c r="J129" s="261">
        <v>-2</v>
      </c>
      <c r="K129" s="261">
        <v>-1.5</v>
      </c>
      <c r="L129" s="261">
        <v>-1.5</v>
      </c>
      <c r="M129" s="262">
        <v>-1</v>
      </c>
      <c r="AO129" s="244"/>
      <c r="AP129" s="281"/>
      <c r="AQ129" s="280" t="s">
        <v>220</v>
      </c>
      <c r="AR129" s="261">
        <v>-2.5</v>
      </c>
      <c r="AS129" s="261">
        <v>-2.5</v>
      </c>
      <c r="AT129" s="261">
        <v>-2</v>
      </c>
      <c r="AU129" s="261">
        <v>-2.5</v>
      </c>
      <c r="AV129" s="261">
        <v>-2.5</v>
      </c>
      <c r="AW129" s="261">
        <v>-2</v>
      </c>
      <c r="AX129" s="261">
        <v>-1.5</v>
      </c>
      <c r="AY129" s="261">
        <v>-1.5</v>
      </c>
      <c r="AZ129" s="262">
        <v>-1</v>
      </c>
    </row>
    <row r="130" spans="1:52" x14ac:dyDescent="0.25">
      <c r="B130" s="244"/>
      <c r="C130" s="278" t="s">
        <v>231</v>
      </c>
      <c r="D130" s="280"/>
      <c r="E130" s="261"/>
      <c r="F130" s="261"/>
      <c r="G130" s="261"/>
      <c r="H130" s="261"/>
      <c r="I130" s="261"/>
      <c r="J130" s="261"/>
      <c r="K130" s="261"/>
      <c r="L130" s="261"/>
      <c r="M130" s="262"/>
      <c r="AO130" s="244"/>
      <c r="AP130" s="278" t="s">
        <v>231</v>
      </c>
      <c r="AQ130" s="280"/>
      <c r="AR130" s="261"/>
      <c r="AS130" s="261"/>
      <c r="AT130" s="261"/>
      <c r="AU130" s="261"/>
      <c r="AV130" s="261"/>
      <c r="AW130" s="261"/>
      <c r="AX130" s="261"/>
      <c r="AY130" s="261"/>
      <c r="AZ130" s="262"/>
    </row>
    <row r="131" spans="1:52" x14ac:dyDescent="0.25">
      <c r="A131" t="s">
        <v>1227</v>
      </c>
      <c r="B131" s="244"/>
      <c r="C131" s="279"/>
      <c r="D131" s="280" t="s">
        <v>185</v>
      </c>
      <c r="E131" s="261">
        <v>-8</v>
      </c>
      <c r="F131" s="261">
        <v>-8</v>
      </c>
      <c r="G131" s="261">
        <v>-7</v>
      </c>
      <c r="H131" s="261">
        <v>-8</v>
      </c>
      <c r="I131" s="261">
        <v>-8</v>
      </c>
      <c r="J131" s="261">
        <v>-7</v>
      </c>
      <c r="K131" s="261">
        <v>-7</v>
      </c>
      <c r="L131" s="261">
        <v>-7</v>
      </c>
      <c r="M131" s="262">
        <v>-6</v>
      </c>
      <c r="AO131" s="244"/>
      <c r="AP131" s="279"/>
      <c r="AQ131" s="280" t="s">
        <v>185</v>
      </c>
      <c r="AR131" s="261">
        <v>-8</v>
      </c>
      <c r="AS131" s="261">
        <v>-8</v>
      </c>
      <c r="AT131" s="261">
        <v>-7</v>
      </c>
      <c r="AU131" s="261">
        <v>-8</v>
      </c>
      <c r="AV131" s="261">
        <v>-8</v>
      </c>
      <c r="AW131" s="261">
        <v>-7</v>
      </c>
      <c r="AX131" s="261">
        <v>-7</v>
      </c>
      <c r="AY131" s="261">
        <v>-7</v>
      </c>
      <c r="AZ131" s="262">
        <v>-6</v>
      </c>
    </row>
    <row r="132" spans="1:52" x14ac:dyDescent="0.25">
      <c r="A132" t="s">
        <v>1228</v>
      </c>
      <c r="B132" s="244"/>
      <c r="C132" s="279"/>
      <c r="D132" s="280" t="s">
        <v>199</v>
      </c>
      <c r="E132" s="261">
        <v>-7</v>
      </c>
      <c r="F132" s="261">
        <v>-7</v>
      </c>
      <c r="G132" s="261">
        <v>-6</v>
      </c>
      <c r="H132" s="261">
        <v>-7</v>
      </c>
      <c r="I132" s="261">
        <v>-7</v>
      </c>
      <c r="J132" s="261">
        <v>-6</v>
      </c>
      <c r="K132" s="261">
        <v>-6</v>
      </c>
      <c r="L132" s="261">
        <v>-6</v>
      </c>
      <c r="M132" s="262">
        <v>-5</v>
      </c>
      <c r="AO132" s="244"/>
      <c r="AP132" s="279"/>
      <c r="AQ132" s="280" t="s">
        <v>199</v>
      </c>
      <c r="AR132" s="261">
        <v>-7</v>
      </c>
      <c r="AS132" s="261">
        <v>-7</v>
      </c>
      <c r="AT132" s="261">
        <v>-6</v>
      </c>
      <c r="AU132" s="261">
        <v>-7</v>
      </c>
      <c r="AV132" s="261">
        <v>-7</v>
      </c>
      <c r="AW132" s="261">
        <v>-6</v>
      </c>
      <c r="AX132" s="261">
        <v>-6</v>
      </c>
      <c r="AY132" s="261">
        <v>-6</v>
      </c>
      <c r="AZ132" s="262">
        <v>-5</v>
      </c>
    </row>
    <row r="133" spans="1:52" x14ac:dyDescent="0.25">
      <c r="A133" t="s">
        <v>1425</v>
      </c>
      <c r="B133" s="658"/>
      <c r="C133" s="279"/>
      <c r="D133" s="278" t="s">
        <v>204</v>
      </c>
      <c r="E133" s="670">
        <v>-6</v>
      </c>
      <c r="F133" s="670">
        <v>-6</v>
      </c>
      <c r="G133" s="670">
        <v>-5</v>
      </c>
      <c r="H133" s="670">
        <v>-6</v>
      </c>
      <c r="I133" s="670">
        <v>-6</v>
      </c>
      <c r="J133" s="670">
        <v>-5</v>
      </c>
      <c r="K133" s="670">
        <v>-5</v>
      </c>
      <c r="L133" s="670">
        <v>-5</v>
      </c>
      <c r="M133" s="671">
        <v>-4</v>
      </c>
      <c r="AO133" s="658"/>
      <c r="AP133" s="279"/>
      <c r="AQ133" s="278" t="s">
        <v>204</v>
      </c>
      <c r="AR133" s="670">
        <v>-6</v>
      </c>
      <c r="AS133" s="670">
        <v>-6</v>
      </c>
      <c r="AT133" s="670">
        <v>-5</v>
      </c>
      <c r="AU133" s="670">
        <v>-6</v>
      </c>
      <c r="AV133" s="670">
        <v>-6</v>
      </c>
      <c r="AW133" s="670">
        <v>-5</v>
      </c>
      <c r="AX133" s="670">
        <v>-5</v>
      </c>
      <c r="AY133" s="670">
        <v>-5</v>
      </c>
      <c r="AZ133" s="671">
        <v>-4</v>
      </c>
    </row>
    <row r="134" spans="1:52" x14ac:dyDescent="0.25">
      <c r="A134" t="s">
        <v>1229</v>
      </c>
      <c r="B134" s="249"/>
      <c r="C134" s="281"/>
      <c r="D134" s="282" t="s">
        <v>220</v>
      </c>
      <c r="E134" s="264">
        <v>-5</v>
      </c>
      <c r="F134" s="264">
        <v>-5</v>
      </c>
      <c r="G134" s="264">
        <v>-4</v>
      </c>
      <c r="H134" s="264">
        <v>-5</v>
      </c>
      <c r="I134" s="264">
        <v>-5</v>
      </c>
      <c r="J134" s="264">
        <v>-4</v>
      </c>
      <c r="K134" s="264">
        <v>-4</v>
      </c>
      <c r="L134" s="264">
        <v>-4</v>
      </c>
      <c r="M134" s="265">
        <v>-3</v>
      </c>
      <c r="AO134" s="249"/>
      <c r="AP134" s="281"/>
      <c r="AQ134" s="282" t="s">
        <v>220</v>
      </c>
      <c r="AR134" s="264">
        <v>-5</v>
      </c>
      <c r="AS134" s="264">
        <v>-5</v>
      </c>
      <c r="AT134" s="264">
        <v>-4</v>
      </c>
      <c r="AU134" s="264">
        <v>-5</v>
      </c>
      <c r="AV134" s="264">
        <v>-5</v>
      </c>
      <c r="AW134" s="264">
        <v>-4</v>
      </c>
      <c r="AX134" s="264">
        <v>-4</v>
      </c>
      <c r="AY134" s="264">
        <v>-4</v>
      </c>
      <c r="AZ134" s="265">
        <v>-3</v>
      </c>
    </row>
    <row r="135" spans="1:52" x14ac:dyDescent="0.25">
      <c r="B135" s="239" t="s">
        <v>169</v>
      </c>
      <c r="C135" s="275"/>
      <c r="D135" s="276"/>
      <c r="E135" s="283"/>
      <c r="F135" s="283"/>
      <c r="G135" s="283"/>
      <c r="H135" s="283"/>
      <c r="I135" s="283"/>
      <c r="J135" s="283"/>
      <c r="K135" s="283"/>
      <c r="L135" s="283"/>
      <c r="M135" s="284"/>
      <c r="AO135" s="239" t="s">
        <v>169</v>
      </c>
      <c r="AP135" s="275"/>
      <c r="AQ135" s="276"/>
      <c r="AR135" s="283"/>
      <c r="AS135" s="283"/>
      <c r="AT135" s="283"/>
      <c r="AU135" s="283"/>
      <c r="AV135" s="283"/>
      <c r="AW135" s="283"/>
      <c r="AX135" s="283"/>
      <c r="AY135" s="283"/>
      <c r="AZ135" s="284"/>
    </row>
    <row r="136" spans="1:52" x14ac:dyDescent="0.25">
      <c r="B136" s="244"/>
      <c r="C136" s="278" t="s">
        <v>190</v>
      </c>
      <c r="D136" s="280"/>
      <c r="E136" s="261"/>
      <c r="F136" s="261"/>
      <c r="G136" s="261"/>
      <c r="H136" s="261"/>
      <c r="I136" s="261"/>
      <c r="J136" s="261"/>
      <c r="K136" s="261"/>
      <c r="L136" s="261"/>
      <c r="M136" s="262"/>
      <c r="AO136" s="244"/>
      <c r="AP136" s="278" t="s">
        <v>190</v>
      </c>
      <c r="AQ136" s="280"/>
      <c r="AR136" s="261"/>
      <c r="AS136" s="261"/>
      <c r="AT136" s="261"/>
      <c r="AU136" s="261"/>
      <c r="AV136" s="261"/>
      <c r="AW136" s="261"/>
      <c r="AX136" s="261"/>
      <c r="AY136" s="261"/>
      <c r="AZ136" s="262"/>
    </row>
    <row r="137" spans="1:52" x14ac:dyDescent="0.25">
      <c r="A137" t="s">
        <v>1192</v>
      </c>
      <c r="B137" s="244"/>
      <c r="C137" s="279"/>
      <c r="D137" s="280" t="s">
        <v>185</v>
      </c>
      <c r="E137" s="261">
        <v>0</v>
      </c>
      <c r="F137" s="261">
        <v>0</v>
      </c>
      <c r="G137" s="261">
        <v>0</v>
      </c>
      <c r="H137" s="261">
        <v>0</v>
      </c>
      <c r="I137" s="261">
        <v>0</v>
      </c>
      <c r="J137" s="261">
        <v>0</v>
      </c>
      <c r="K137" s="261">
        <v>0</v>
      </c>
      <c r="L137" s="261">
        <v>0</v>
      </c>
      <c r="M137" s="262">
        <v>0</v>
      </c>
      <c r="AO137" s="244"/>
      <c r="AP137" s="279"/>
      <c r="AQ137" s="280" t="s">
        <v>185</v>
      </c>
      <c r="AR137" s="261">
        <v>0</v>
      </c>
      <c r="AS137" s="261">
        <v>0</v>
      </c>
      <c r="AT137" s="261">
        <v>0</v>
      </c>
      <c r="AU137" s="261">
        <v>0</v>
      </c>
      <c r="AV137" s="261">
        <v>0</v>
      </c>
      <c r="AW137" s="261">
        <v>0</v>
      </c>
      <c r="AX137" s="261">
        <v>0</v>
      </c>
      <c r="AY137" s="261">
        <v>0</v>
      </c>
      <c r="AZ137" s="262">
        <v>0</v>
      </c>
    </row>
    <row r="138" spans="1:52" x14ac:dyDescent="0.25">
      <c r="A138" t="s">
        <v>1193</v>
      </c>
      <c r="B138" s="658"/>
      <c r="C138" s="279"/>
      <c r="D138" s="280" t="s">
        <v>199</v>
      </c>
      <c r="E138" s="261">
        <v>0</v>
      </c>
      <c r="F138" s="261">
        <v>0</v>
      </c>
      <c r="G138" s="261">
        <v>0</v>
      </c>
      <c r="H138" s="261">
        <v>0</v>
      </c>
      <c r="I138" s="261">
        <v>0</v>
      </c>
      <c r="J138" s="261">
        <v>0</v>
      </c>
      <c r="K138" s="261">
        <v>0</v>
      </c>
      <c r="L138" s="261">
        <v>0</v>
      </c>
      <c r="M138" s="262">
        <v>0</v>
      </c>
      <c r="AO138" s="658"/>
      <c r="AP138" s="279"/>
      <c r="AQ138" s="280" t="s">
        <v>199</v>
      </c>
      <c r="AR138" s="261">
        <v>0</v>
      </c>
      <c r="AS138" s="261">
        <v>0</v>
      </c>
      <c r="AT138" s="261">
        <v>0</v>
      </c>
      <c r="AU138" s="261">
        <v>0</v>
      </c>
      <c r="AV138" s="261">
        <v>0</v>
      </c>
      <c r="AW138" s="261">
        <v>0</v>
      </c>
      <c r="AX138" s="261">
        <v>0</v>
      </c>
      <c r="AY138" s="261">
        <v>0</v>
      </c>
      <c r="AZ138" s="262">
        <v>0</v>
      </c>
    </row>
    <row r="139" spans="1:52" x14ac:dyDescent="0.25">
      <c r="A139" t="s">
        <v>1194</v>
      </c>
      <c r="B139" s="244"/>
      <c r="C139" s="279"/>
      <c r="D139" s="280" t="s">
        <v>204</v>
      </c>
      <c r="E139" s="261">
        <v>0</v>
      </c>
      <c r="F139" s="261">
        <v>0</v>
      </c>
      <c r="G139" s="261">
        <v>0</v>
      </c>
      <c r="H139" s="261">
        <v>0</v>
      </c>
      <c r="I139" s="261">
        <v>0</v>
      </c>
      <c r="J139" s="261">
        <v>0</v>
      </c>
      <c r="K139" s="261">
        <v>0</v>
      </c>
      <c r="L139" s="261">
        <v>0</v>
      </c>
      <c r="M139" s="262">
        <v>0</v>
      </c>
      <c r="AO139" s="244"/>
      <c r="AP139" s="279"/>
      <c r="AQ139" s="280" t="s">
        <v>204</v>
      </c>
      <c r="AR139" s="261">
        <v>0</v>
      </c>
      <c r="AS139" s="261">
        <v>0</v>
      </c>
      <c r="AT139" s="261">
        <v>0</v>
      </c>
      <c r="AU139" s="261">
        <v>0</v>
      </c>
      <c r="AV139" s="261">
        <v>0</v>
      </c>
      <c r="AW139" s="261">
        <v>0</v>
      </c>
      <c r="AX139" s="261">
        <v>0</v>
      </c>
      <c r="AY139" s="261">
        <v>0</v>
      </c>
      <c r="AZ139" s="262">
        <v>0</v>
      </c>
    </row>
    <row r="140" spans="1:52" x14ac:dyDescent="0.25">
      <c r="A140" t="s">
        <v>1195</v>
      </c>
      <c r="B140" s="244"/>
      <c r="C140" s="279"/>
      <c r="D140" s="280" t="s">
        <v>220</v>
      </c>
      <c r="E140" s="261">
        <v>0</v>
      </c>
      <c r="F140" s="261">
        <v>0</v>
      </c>
      <c r="G140" s="261">
        <v>0</v>
      </c>
      <c r="H140" s="261">
        <v>0</v>
      </c>
      <c r="I140" s="261">
        <v>0</v>
      </c>
      <c r="J140" s="261">
        <v>0</v>
      </c>
      <c r="K140" s="261">
        <v>0</v>
      </c>
      <c r="L140" s="261">
        <v>0</v>
      </c>
      <c r="M140" s="262">
        <v>0</v>
      </c>
      <c r="AO140" s="244"/>
      <c r="AP140" s="279"/>
      <c r="AQ140" s="280" t="s">
        <v>220</v>
      </c>
      <c r="AR140" s="261">
        <v>0</v>
      </c>
      <c r="AS140" s="261">
        <v>0</v>
      </c>
      <c r="AT140" s="261">
        <v>0</v>
      </c>
      <c r="AU140" s="261">
        <v>0</v>
      </c>
      <c r="AV140" s="261">
        <v>0</v>
      </c>
      <c r="AW140" s="261">
        <v>0</v>
      </c>
      <c r="AX140" s="261">
        <v>0</v>
      </c>
      <c r="AY140" s="261">
        <v>0</v>
      </c>
      <c r="AZ140" s="262">
        <v>0</v>
      </c>
    </row>
    <row r="141" spans="1:52" x14ac:dyDescent="0.25">
      <c r="B141" s="244"/>
      <c r="C141" s="278" t="s">
        <v>169</v>
      </c>
      <c r="D141" s="280"/>
      <c r="E141" s="261"/>
      <c r="F141" s="261"/>
      <c r="G141" s="261"/>
      <c r="H141" s="261"/>
      <c r="I141" s="261"/>
      <c r="J141" s="261"/>
      <c r="K141" s="261"/>
      <c r="L141" s="261"/>
      <c r="M141" s="262"/>
      <c r="AO141" s="244"/>
      <c r="AP141" s="278" t="s">
        <v>169</v>
      </c>
      <c r="AQ141" s="280"/>
      <c r="AR141" s="261"/>
      <c r="AS141" s="261"/>
      <c r="AT141" s="261"/>
      <c r="AU141" s="261"/>
      <c r="AV141" s="261"/>
      <c r="AW141" s="261"/>
      <c r="AX141" s="261"/>
      <c r="AY141" s="261"/>
      <c r="AZ141" s="262"/>
    </row>
    <row r="142" spans="1:52" x14ac:dyDescent="0.25">
      <c r="A142" t="s">
        <v>1426</v>
      </c>
      <c r="B142" s="244"/>
      <c r="C142" s="279"/>
      <c r="D142" s="280" t="s">
        <v>191</v>
      </c>
      <c r="E142" s="261">
        <v>-0.5</v>
      </c>
      <c r="F142" s="261">
        <v>-0.5</v>
      </c>
      <c r="G142" s="261">
        <v>-0.5</v>
      </c>
      <c r="H142" s="261">
        <v>-0.5</v>
      </c>
      <c r="I142" s="261">
        <v>-0.5</v>
      </c>
      <c r="J142" s="261">
        <v>0</v>
      </c>
      <c r="K142" s="261">
        <v>0</v>
      </c>
      <c r="L142" s="261">
        <v>0</v>
      </c>
      <c r="M142" s="262">
        <v>0</v>
      </c>
      <c r="AO142" s="244"/>
      <c r="AP142" s="279"/>
      <c r="AQ142" s="280" t="s">
        <v>191</v>
      </c>
      <c r="AR142" s="261">
        <v>-1.5</v>
      </c>
      <c r="AS142" s="261">
        <v>-1.5</v>
      </c>
      <c r="AT142" s="261">
        <v>-1.5</v>
      </c>
      <c r="AU142" s="261">
        <v>-1.5</v>
      </c>
      <c r="AV142" s="261">
        <v>-1.5</v>
      </c>
      <c r="AW142" s="261">
        <v>0</v>
      </c>
      <c r="AX142" s="261">
        <v>0</v>
      </c>
      <c r="AY142" s="261">
        <v>0</v>
      </c>
      <c r="AZ142" s="262">
        <v>0</v>
      </c>
    </row>
    <row r="143" spans="1:52" x14ac:dyDescent="0.25">
      <c r="A143" t="s">
        <v>1427</v>
      </c>
      <c r="B143" s="244"/>
      <c r="C143" s="279"/>
      <c r="D143" s="280"/>
      <c r="E143" s="261">
        <v>-1</v>
      </c>
      <c r="F143" s="261">
        <v>-1</v>
      </c>
      <c r="G143" s="261">
        <v>-1</v>
      </c>
      <c r="H143" s="261">
        <v>-1</v>
      </c>
      <c r="I143" s="261">
        <v>-1</v>
      </c>
      <c r="J143" s="261">
        <v>-1</v>
      </c>
      <c r="K143" s="261">
        <v>-1</v>
      </c>
      <c r="L143" s="261">
        <v>-1</v>
      </c>
      <c r="M143" s="262">
        <v>-0.5</v>
      </c>
      <c r="AO143" s="244"/>
      <c r="AP143" s="279"/>
      <c r="AQ143" s="280"/>
      <c r="AR143" s="261">
        <v>-2</v>
      </c>
      <c r="AS143" s="261">
        <v>-2</v>
      </c>
      <c r="AT143" s="261">
        <v>-2</v>
      </c>
      <c r="AU143" s="261">
        <v>-2</v>
      </c>
      <c r="AV143" s="261">
        <v>-2</v>
      </c>
      <c r="AW143" s="261">
        <v>-1</v>
      </c>
      <c r="AX143" s="261">
        <v>-1</v>
      </c>
      <c r="AY143" s="261">
        <v>-1</v>
      </c>
      <c r="AZ143" s="262">
        <v>-0.5</v>
      </c>
    </row>
    <row r="144" spans="1:52" x14ac:dyDescent="0.25">
      <c r="A144" t="s">
        <v>1428</v>
      </c>
      <c r="B144" s="658"/>
      <c r="C144" s="279"/>
      <c r="D144" s="280"/>
      <c r="E144" s="261">
        <v>-1.5</v>
      </c>
      <c r="F144" s="261">
        <v>-1.5</v>
      </c>
      <c r="G144" s="261">
        <v>-1.5</v>
      </c>
      <c r="H144" s="261">
        <v>-1.5</v>
      </c>
      <c r="I144" s="261">
        <v>-1.5</v>
      </c>
      <c r="J144" s="261">
        <v>-1.5</v>
      </c>
      <c r="K144" s="261">
        <v>-1.5</v>
      </c>
      <c r="L144" s="261">
        <v>-1.5</v>
      </c>
      <c r="M144" s="262">
        <v>-1</v>
      </c>
      <c r="AO144" s="658"/>
      <c r="AP144" s="279"/>
      <c r="AQ144" s="280"/>
      <c r="AR144" s="261">
        <v>-2.5</v>
      </c>
      <c r="AS144" s="261">
        <v>-2.5</v>
      </c>
      <c r="AT144" s="261">
        <v>-2.5</v>
      </c>
      <c r="AU144" s="261">
        <v>-2.5</v>
      </c>
      <c r="AV144" s="261">
        <v>-2.5</v>
      </c>
      <c r="AW144" s="261">
        <v>-1.5</v>
      </c>
      <c r="AX144" s="261">
        <v>-1.5</v>
      </c>
      <c r="AY144" s="261">
        <v>-1.5</v>
      </c>
      <c r="AZ144" s="262">
        <v>-1</v>
      </c>
    </row>
    <row r="145" spans="1:52" x14ac:dyDescent="0.25">
      <c r="A145" t="s">
        <v>1429</v>
      </c>
      <c r="B145" s="658"/>
      <c r="C145" s="279"/>
      <c r="D145" s="280" t="s">
        <v>220</v>
      </c>
      <c r="E145" s="261">
        <v>-0.5</v>
      </c>
      <c r="F145" s="261">
        <v>-0.5</v>
      </c>
      <c r="G145" s="261">
        <v>-0.5</v>
      </c>
      <c r="H145" s="261">
        <v>-0.5</v>
      </c>
      <c r="I145" s="261">
        <v>-0.5</v>
      </c>
      <c r="J145" s="261">
        <v>0</v>
      </c>
      <c r="K145" s="261">
        <v>0</v>
      </c>
      <c r="L145" s="261">
        <v>0</v>
      </c>
      <c r="M145" s="262">
        <v>0</v>
      </c>
      <c r="AO145" s="658"/>
      <c r="AP145" s="279"/>
      <c r="AQ145" s="280" t="s">
        <v>220</v>
      </c>
      <c r="AR145" s="261">
        <v>-1.5</v>
      </c>
      <c r="AS145" s="261">
        <v>-1.5</v>
      </c>
      <c r="AT145" s="261">
        <v>-1.5</v>
      </c>
      <c r="AU145" s="261">
        <v>-1.5</v>
      </c>
      <c r="AV145" s="261">
        <v>-1.5</v>
      </c>
      <c r="AW145" s="261">
        <v>0</v>
      </c>
      <c r="AX145" s="261">
        <v>0</v>
      </c>
      <c r="AY145" s="261">
        <v>0</v>
      </c>
      <c r="AZ145" s="262">
        <v>0</v>
      </c>
    </row>
    <row r="146" spans="1:52" x14ac:dyDescent="0.25">
      <c r="A146" t="s">
        <v>1430</v>
      </c>
      <c r="B146" s="658"/>
      <c r="C146" s="279"/>
      <c r="D146" s="280"/>
      <c r="E146" s="261">
        <v>-1</v>
      </c>
      <c r="F146" s="261">
        <v>-1</v>
      </c>
      <c r="G146" s="261">
        <v>-0.5</v>
      </c>
      <c r="H146" s="261">
        <v>-0.5</v>
      </c>
      <c r="I146" s="261">
        <v>-0.5</v>
      </c>
      <c r="J146" s="261">
        <v>-0.5</v>
      </c>
      <c r="K146" s="261">
        <v>-0.5</v>
      </c>
      <c r="L146" s="261">
        <v>-0.5</v>
      </c>
      <c r="M146" s="262">
        <v>-0.5</v>
      </c>
      <c r="AO146" s="658"/>
      <c r="AP146" s="279"/>
      <c r="AQ146" s="280"/>
      <c r="AR146" s="261">
        <v>-2</v>
      </c>
      <c r="AS146" s="261">
        <v>-2</v>
      </c>
      <c r="AT146" s="261">
        <v>-1.5</v>
      </c>
      <c r="AU146" s="261">
        <v>-1.5</v>
      </c>
      <c r="AV146" s="261">
        <v>-1.5</v>
      </c>
      <c r="AW146" s="261">
        <v>-0.5</v>
      </c>
      <c r="AX146" s="261">
        <v>-0.5</v>
      </c>
      <c r="AY146" s="261">
        <v>-0.5</v>
      </c>
      <c r="AZ146" s="262">
        <v>-0.5</v>
      </c>
    </row>
    <row r="147" spans="1:52" x14ac:dyDescent="0.25">
      <c r="A147" t="s">
        <v>1431</v>
      </c>
      <c r="B147" s="658"/>
      <c r="C147" s="279"/>
      <c r="D147" s="280"/>
      <c r="E147" s="261">
        <v>-1.5</v>
      </c>
      <c r="F147" s="261">
        <v>-1.5</v>
      </c>
      <c r="G147" s="261">
        <v>-1</v>
      </c>
      <c r="H147" s="261">
        <v>-1</v>
      </c>
      <c r="I147" s="261">
        <v>-1</v>
      </c>
      <c r="J147" s="261">
        <v>-1</v>
      </c>
      <c r="K147" s="261">
        <v>-1</v>
      </c>
      <c r="L147" s="261">
        <v>-1</v>
      </c>
      <c r="M147" s="262">
        <v>-1</v>
      </c>
      <c r="AO147" s="658"/>
      <c r="AP147" s="279"/>
      <c r="AQ147" s="280"/>
      <c r="AR147" s="261">
        <v>-2.5</v>
      </c>
      <c r="AS147" s="261">
        <v>-2.5</v>
      </c>
      <c r="AT147" s="261">
        <v>-2</v>
      </c>
      <c r="AU147" s="261">
        <v>-2</v>
      </c>
      <c r="AV147" s="261">
        <v>-2</v>
      </c>
      <c r="AW147" s="261">
        <v>-1</v>
      </c>
      <c r="AX147" s="261">
        <v>-1</v>
      </c>
      <c r="AY147" s="261">
        <v>-1</v>
      </c>
      <c r="AZ147" s="262">
        <v>-1</v>
      </c>
    </row>
    <row r="148" spans="1:52" x14ac:dyDescent="0.25">
      <c r="B148" s="239" t="s">
        <v>183</v>
      </c>
      <c r="C148" s="275"/>
      <c r="D148" s="276"/>
      <c r="E148" s="283"/>
      <c r="F148" s="283"/>
      <c r="G148" s="283"/>
      <c r="H148" s="283"/>
      <c r="I148" s="283"/>
      <c r="J148" s="283"/>
      <c r="K148" s="283"/>
      <c r="L148" s="283"/>
      <c r="M148" s="284"/>
      <c r="AO148" s="239" t="s">
        <v>183</v>
      </c>
      <c r="AP148" s="275"/>
      <c r="AQ148" s="276"/>
      <c r="AR148" s="283"/>
      <c r="AS148" s="283"/>
      <c r="AT148" s="283"/>
      <c r="AU148" s="283"/>
      <c r="AV148" s="283"/>
      <c r="AW148" s="283"/>
      <c r="AX148" s="283"/>
      <c r="AY148" s="283"/>
      <c r="AZ148" s="284"/>
    </row>
    <row r="149" spans="1:52" x14ac:dyDescent="0.25">
      <c r="B149" s="244"/>
      <c r="C149" s="278" t="s">
        <v>197</v>
      </c>
      <c r="D149" s="280"/>
      <c r="E149" s="261"/>
      <c r="F149" s="261"/>
      <c r="G149" s="261"/>
      <c r="H149" s="261"/>
      <c r="I149" s="261"/>
      <c r="J149" s="261"/>
      <c r="K149" s="261"/>
      <c r="L149" s="261"/>
      <c r="M149" s="262"/>
      <c r="AO149" s="244"/>
      <c r="AP149" s="278" t="s">
        <v>197</v>
      </c>
      <c r="AQ149" s="280"/>
      <c r="AR149" s="261"/>
      <c r="AS149" s="261"/>
      <c r="AT149" s="261"/>
      <c r="AU149" s="261"/>
      <c r="AV149" s="261"/>
      <c r="AW149" s="261"/>
      <c r="AX149" s="261"/>
      <c r="AY149" s="261"/>
      <c r="AZ149" s="262"/>
    </row>
    <row r="150" spans="1:52" x14ac:dyDescent="0.25">
      <c r="A150" t="s">
        <v>1265</v>
      </c>
      <c r="B150" s="244"/>
      <c r="C150" s="279"/>
      <c r="D150" s="280" t="s">
        <v>185</v>
      </c>
      <c r="E150" s="261">
        <v>-1</v>
      </c>
      <c r="F150" s="261">
        <v>-1</v>
      </c>
      <c r="G150" s="261">
        <v>0</v>
      </c>
      <c r="H150" s="261">
        <v>0</v>
      </c>
      <c r="I150" s="261">
        <v>0</v>
      </c>
      <c r="J150" s="261">
        <v>0</v>
      </c>
      <c r="K150" s="261">
        <v>0</v>
      </c>
      <c r="L150" s="261">
        <v>0</v>
      </c>
      <c r="M150" s="262">
        <v>0</v>
      </c>
      <c r="AO150" s="244"/>
      <c r="AP150" s="279"/>
      <c r="AQ150" s="280" t="s">
        <v>185</v>
      </c>
      <c r="AR150" s="261">
        <v>-1</v>
      </c>
      <c r="AS150" s="261">
        <v>-1</v>
      </c>
      <c r="AT150" s="261">
        <v>0</v>
      </c>
      <c r="AU150" s="261">
        <v>0</v>
      </c>
      <c r="AV150" s="261">
        <v>0</v>
      </c>
      <c r="AW150" s="261">
        <v>0</v>
      </c>
      <c r="AX150" s="261">
        <v>0</v>
      </c>
      <c r="AY150" s="261">
        <v>0</v>
      </c>
      <c r="AZ150" s="262">
        <v>0</v>
      </c>
    </row>
    <row r="151" spans="1:52" x14ac:dyDescent="0.25">
      <c r="A151" t="s">
        <v>1266</v>
      </c>
      <c r="B151" s="658"/>
      <c r="C151" s="279"/>
      <c r="D151" s="280" t="s">
        <v>199</v>
      </c>
      <c r="E151" s="261">
        <v>0</v>
      </c>
      <c r="F151" s="261">
        <v>0</v>
      </c>
      <c r="G151" s="261">
        <v>0</v>
      </c>
      <c r="H151" s="261">
        <v>0</v>
      </c>
      <c r="I151" s="261">
        <v>0</v>
      </c>
      <c r="J151" s="261">
        <v>0</v>
      </c>
      <c r="K151" s="261">
        <v>0</v>
      </c>
      <c r="L151" s="261">
        <v>0</v>
      </c>
      <c r="M151" s="262">
        <v>0</v>
      </c>
      <c r="AO151" s="658"/>
      <c r="AP151" s="279"/>
      <c r="AQ151" s="280" t="s">
        <v>199</v>
      </c>
      <c r="AR151" s="261">
        <v>0</v>
      </c>
      <c r="AS151" s="261">
        <v>0</v>
      </c>
      <c r="AT151" s="261">
        <v>0</v>
      </c>
      <c r="AU151" s="261">
        <v>0</v>
      </c>
      <c r="AV151" s="261">
        <v>0</v>
      </c>
      <c r="AW151" s="261">
        <v>0</v>
      </c>
      <c r="AX151" s="261">
        <v>0</v>
      </c>
      <c r="AY151" s="261">
        <v>0</v>
      </c>
      <c r="AZ151" s="262">
        <v>0</v>
      </c>
    </row>
    <row r="152" spans="1:52" x14ac:dyDescent="0.25">
      <c r="A152" t="s">
        <v>1267</v>
      </c>
      <c r="B152" s="244"/>
      <c r="C152" s="279"/>
      <c r="D152" s="280" t="s">
        <v>204</v>
      </c>
      <c r="E152" s="261">
        <v>0</v>
      </c>
      <c r="F152" s="261">
        <v>0</v>
      </c>
      <c r="G152" s="261">
        <v>0</v>
      </c>
      <c r="H152" s="261">
        <v>0</v>
      </c>
      <c r="I152" s="261">
        <v>0</v>
      </c>
      <c r="J152" s="261">
        <v>0</v>
      </c>
      <c r="K152" s="261">
        <v>0</v>
      </c>
      <c r="L152" s="261">
        <v>0</v>
      </c>
      <c r="M152" s="262">
        <v>0</v>
      </c>
      <c r="AO152" s="244"/>
      <c r="AP152" s="279"/>
      <c r="AQ152" s="280" t="s">
        <v>204</v>
      </c>
      <c r="AR152" s="261">
        <v>0</v>
      </c>
      <c r="AS152" s="261">
        <v>0</v>
      </c>
      <c r="AT152" s="261">
        <v>0</v>
      </c>
      <c r="AU152" s="261">
        <v>0</v>
      </c>
      <c r="AV152" s="261">
        <v>0</v>
      </c>
      <c r="AW152" s="261">
        <v>0</v>
      </c>
      <c r="AX152" s="261">
        <v>0</v>
      </c>
      <c r="AY152" s="261">
        <v>0</v>
      </c>
      <c r="AZ152" s="262">
        <v>0</v>
      </c>
    </row>
    <row r="153" spans="1:52" x14ac:dyDescent="0.25">
      <c r="A153" t="s">
        <v>1268</v>
      </c>
      <c r="B153" s="244"/>
      <c r="C153" s="279"/>
      <c r="D153" s="280" t="s">
        <v>220</v>
      </c>
      <c r="E153" s="261">
        <v>0</v>
      </c>
      <c r="F153" s="261">
        <v>0</v>
      </c>
      <c r="G153" s="261">
        <v>0</v>
      </c>
      <c r="H153" s="261">
        <v>0</v>
      </c>
      <c r="I153" s="261">
        <v>0</v>
      </c>
      <c r="J153" s="261">
        <v>0</v>
      </c>
      <c r="K153" s="261">
        <v>0</v>
      </c>
      <c r="L153" s="261">
        <v>0</v>
      </c>
      <c r="M153" s="262">
        <v>0</v>
      </c>
      <c r="AO153" s="244"/>
      <c r="AP153" s="279"/>
      <c r="AQ153" s="280" t="s">
        <v>220</v>
      </c>
      <c r="AR153" s="261">
        <v>0</v>
      </c>
      <c r="AS153" s="261">
        <v>0</v>
      </c>
      <c r="AT153" s="261">
        <v>0</v>
      </c>
      <c r="AU153" s="261">
        <v>0</v>
      </c>
      <c r="AV153" s="261">
        <v>0</v>
      </c>
      <c r="AW153" s="261">
        <v>0</v>
      </c>
      <c r="AX153" s="261">
        <v>0</v>
      </c>
      <c r="AY153" s="261">
        <v>0</v>
      </c>
      <c r="AZ153" s="262">
        <v>0</v>
      </c>
    </row>
    <row r="154" spans="1:52" x14ac:dyDescent="0.25">
      <c r="B154" s="244"/>
      <c r="C154" s="278" t="s">
        <v>211</v>
      </c>
      <c r="D154" s="280"/>
      <c r="E154" s="261"/>
      <c r="F154" s="261"/>
      <c r="G154" s="261"/>
      <c r="H154" s="261"/>
      <c r="I154" s="261"/>
      <c r="J154" s="261"/>
      <c r="K154" s="261"/>
      <c r="L154" s="261"/>
      <c r="M154" s="262"/>
      <c r="AO154" s="244"/>
      <c r="AP154" s="278" t="s">
        <v>211</v>
      </c>
      <c r="AQ154" s="280"/>
      <c r="AR154" s="261"/>
      <c r="AS154" s="261"/>
      <c r="AT154" s="261"/>
      <c r="AU154" s="261"/>
      <c r="AV154" s="261"/>
      <c r="AW154" s="261"/>
      <c r="AX154" s="261"/>
      <c r="AY154" s="261"/>
      <c r="AZ154" s="262"/>
    </row>
    <row r="155" spans="1:52" x14ac:dyDescent="0.25">
      <c r="A155" t="s">
        <v>1269</v>
      </c>
      <c r="B155" s="244"/>
      <c r="C155" s="279"/>
      <c r="D155" s="280" t="s">
        <v>185</v>
      </c>
      <c r="E155" s="261">
        <v>-3.5</v>
      </c>
      <c r="F155" s="261">
        <v>-3.5</v>
      </c>
      <c r="G155" s="261">
        <v>-2.5</v>
      </c>
      <c r="H155" s="261">
        <v>-3.5</v>
      </c>
      <c r="I155" s="261">
        <v>-3.5</v>
      </c>
      <c r="J155" s="261">
        <v>-2.5</v>
      </c>
      <c r="K155" s="261">
        <v>-2.5</v>
      </c>
      <c r="L155" s="261">
        <v>-2.5</v>
      </c>
      <c r="M155" s="262">
        <v>-1.5</v>
      </c>
      <c r="AO155" s="244"/>
      <c r="AP155" s="279"/>
      <c r="AQ155" s="280" t="s">
        <v>185</v>
      </c>
      <c r="AR155" s="261">
        <v>-3.5</v>
      </c>
      <c r="AS155" s="261">
        <v>-3.5</v>
      </c>
      <c r="AT155" s="261">
        <v>-2.5</v>
      </c>
      <c r="AU155" s="261">
        <v>-3.5</v>
      </c>
      <c r="AV155" s="261">
        <v>-3.5</v>
      </c>
      <c r="AW155" s="261">
        <v>-2.5</v>
      </c>
      <c r="AX155" s="261">
        <v>-2.5</v>
      </c>
      <c r="AY155" s="261">
        <v>-2.5</v>
      </c>
      <c r="AZ155" s="262">
        <v>-1.5</v>
      </c>
    </row>
    <row r="156" spans="1:52" x14ac:dyDescent="0.25">
      <c r="A156" t="s">
        <v>1270</v>
      </c>
      <c r="B156" s="658"/>
      <c r="C156" s="279"/>
      <c r="D156" s="280" t="s">
        <v>199</v>
      </c>
      <c r="E156" s="261">
        <v>-1.5</v>
      </c>
      <c r="F156" s="261">
        <v>-1.5</v>
      </c>
      <c r="G156" s="261">
        <v>-0.5</v>
      </c>
      <c r="H156" s="261">
        <v>-1.5</v>
      </c>
      <c r="I156" s="261">
        <v>-1.5</v>
      </c>
      <c r="J156" s="261">
        <v>-0.5</v>
      </c>
      <c r="K156" s="261">
        <v>-0.5</v>
      </c>
      <c r="L156" s="261">
        <v>-0.5</v>
      </c>
      <c r="M156" s="262">
        <v>-0.5</v>
      </c>
      <c r="AO156" s="658"/>
      <c r="AP156" s="279"/>
      <c r="AQ156" s="280" t="s">
        <v>199</v>
      </c>
      <c r="AR156" s="261">
        <v>-1.5</v>
      </c>
      <c r="AS156" s="261">
        <v>-1.5</v>
      </c>
      <c r="AT156" s="261">
        <v>-0.5</v>
      </c>
      <c r="AU156" s="261">
        <v>-1.5</v>
      </c>
      <c r="AV156" s="261">
        <v>-1.5</v>
      </c>
      <c r="AW156" s="261">
        <v>-0.5</v>
      </c>
      <c r="AX156" s="261">
        <v>-0.5</v>
      </c>
      <c r="AY156" s="261">
        <v>-0.5</v>
      </c>
      <c r="AZ156" s="262">
        <v>-0.5</v>
      </c>
    </row>
    <row r="157" spans="1:52" x14ac:dyDescent="0.25">
      <c r="A157" t="s">
        <v>1271</v>
      </c>
      <c r="B157" s="244"/>
      <c r="C157" s="279"/>
      <c r="D157" s="280" t="s">
        <v>204</v>
      </c>
      <c r="E157" s="261">
        <v>-2.5</v>
      </c>
      <c r="F157" s="261">
        <v>-2.5</v>
      </c>
      <c r="G157" s="261">
        <v>-1.5</v>
      </c>
      <c r="H157" s="261">
        <v>-2.5</v>
      </c>
      <c r="I157" s="261">
        <v>-2.5</v>
      </c>
      <c r="J157" s="261">
        <v>-1.5</v>
      </c>
      <c r="K157" s="261">
        <v>-1.5</v>
      </c>
      <c r="L157" s="261">
        <v>-1.5</v>
      </c>
      <c r="M157" s="262">
        <v>-0.5</v>
      </c>
      <c r="AO157" s="244"/>
      <c r="AP157" s="279"/>
      <c r="AQ157" s="280" t="s">
        <v>204</v>
      </c>
      <c r="AR157" s="261">
        <v>-2.5</v>
      </c>
      <c r="AS157" s="261">
        <v>-2.5</v>
      </c>
      <c r="AT157" s="261">
        <v>-1.5</v>
      </c>
      <c r="AU157" s="261">
        <v>-2.5</v>
      </c>
      <c r="AV157" s="261">
        <v>-2.5</v>
      </c>
      <c r="AW157" s="261">
        <v>-1.5</v>
      </c>
      <c r="AX157" s="261">
        <v>-1.5</v>
      </c>
      <c r="AY157" s="261">
        <v>-1.5</v>
      </c>
      <c r="AZ157" s="262">
        <v>-0.5</v>
      </c>
    </row>
    <row r="158" spans="1:52" x14ac:dyDescent="0.25">
      <c r="A158" t="s">
        <v>1278</v>
      </c>
      <c r="B158" s="244"/>
      <c r="C158" s="279"/>
      <c r="D158" s="280" t="s">
        <v>220</v>
      </c>
      <c r="E158" s="261">
        <v>-1.5</v>
      </c>
      <c r="F158" s="261">
        <v>-1.5</v>
      </c>
      <c r="G158" s="261">
        <v>-0.5</v>
      </c>
      <c r="H158" s="261">
        <v>-1.5</v>
      </c>
      <c r="I158" s="261">
        <v>-1.5</v>
      </c>
      <c r="J158" s="261">
        <v>-0.5</v>
      </c>
      <c r="K158" s="261">
        <v>-0.5</v>
      </c>
      <c r="L158" s="261">
        <v>-0.5</v>
      </c>
      <c r="M158" s="262">
        <v>-0.5</v>
      </c>
      <c r="AO158" s="244"/>
      <c r="AP158" s="279"/>
      <c r="AQ158" s="280" t="s">
        <v>220</v>
      </c>
      <c r="AR158" s="261">
        <v>-1.5</v>
      </c>
      <c r="AS158" s="261">
        <v>-1.5</v>
      </c>
      <c r="AT158" s="261">
        <v>-0.5</v>
      </c>
      <c r="AU158" s="261">
        <v>-1.5</v>
      </c>
      <c r="AV158" s="261">
        <v>-1.5</v>
      </c>
      <c r="AW158" s="261">
        <v>-0.5</v>
      </c>
      <c r="AX158" s="261">
        <v>-0.5</v>
      </c>
      <c r="AY158" s="261">
        <v>-0.5</v>
      </c>
      <c r="AZ158" s="262">
        <v>-0.5</v>
      </c>
    </row>
    <row r="159" spans="1:52" x14ac:dyDescent="0.25">
      <c r="B159" s="244"/>
      <c r="C159" s="278" t="s">
        <v>225</v>
      </c>
      <c r="D159" s="280"/>
      <c r="E159" s="261"/>
      <c r="F159" s="261"/>
      <c r="G159" s="261"/>
      <c r="H159" s="261"/>
      <c r="I159" s="261"/>
      <c r="J159" s="261"/>
      <c r="K159" s="261"/>
      <c r="L159" s="261"/>
      <c r="M159" s="262"/>
      <c r="AO159" s="244"/>
      <c r="AP159" s="278" t="s">
        <v>225</v>
      </c>
      <c r="AQ159" s="280"/>
      <c r="AR159" s="261"/>
      <c r="AS159" s="261"/>
      <c r="AT159" s="261"/>
      <c r="AU159" s="261"/>
      <c r="AV159" s="261"/>
      <c r="AW159" s="261"/>
      <c r="AX159" s="261"/>
      <c r="AY159" s="261"/>
      <c r="AZ159" s="262"/>
    </row>
    <row r="160" spans="1:52" x14ac:dyDescent="0.25">
      <c r="A160" t="s">
        <v>1272</v>
      </c>
      <c r="B160" s="244"/>
      <c r="C160" s="279"/>
      <c r="D160" s="280" t="s">
        <v>185</v>
      </c>
      <c r="E160" s="261">
        <v>-1</v>
      </c>
      <c r="F160" s="261">
        <v>-1</v>
      </c>
      <c r="G160" s="261">
        <v>-1</v>
      </c>
      <c r="H160" s="261">
        <v>-1</v>
      </c>
      <c r="I160" s="261">
        <v>-1</v>
      </c>
      <c r="J160" s="261">
        <v>0</v>
      </c>
      <c r="K160" s="261">
        <v>-1</v>
      </c>
      <c r="L160" s="261">
        <v>-1</v>
      </c>
      <c r="M160" s="262">
        <v>0</v>
      </c>
      <c r="AO160" s="244"/>
      <c r="AP160" s="279"/>
      <c r="AQ160" s="280" t="s">
        <v>185</v>
      </c>
      <c r="AR160" s="261">
        <v>-2</v>
      </c>
      <c r="AS160" s="261">
        <v>-2</v>
      </c>
      <c r="AT160" s="261">
        <v>-2</v>
      </c>
      <c r="AU160" s="261">
        <v>-2</v>
      </c>
      <c r="AV160" s="261">
        <v>-2</v>
      </c>
      <c r="AW160" s="261">
        <v>0</v>
      </c>
      <c r="AX160" s="261">
        <v>-1</v>
      </c>
      <c r="AY160" s="261">
        <v>-1</v>
      </c>
      <c r="AZ160" s="262">
        <v>0</v>
      </c>
    </row>
    <row r="161" spans="1:52" x14ac:dyDescent="0.25">
      <c r="A161" t="s">
        <v>1273</v>
      </c>
      <c r="B161" s="658"/>
      <c r="C161" s="279"/>
      <c r="D161" s="280" t="s">
        <v>199</v>
      </c>
      <c r="E161" s="261">
        <v>-0.5</v>
      </c>
      <c r="F161" s="261">
        <v>-0.5</v>
      </c>
      <c r="G161" s="261">
        <v>0</v>
      </c>
      <c r="H161" s="261">
        <v>-0.5</v>
      </c>
      <c r="I161" s="261">
        <v>-0.5</v>
      </c>
      <c r="J161" s="261">
        <v>0</v>
      </c>
      <c r="K161" s="261">
        <v>-1</v>
      </c>
      <c r="L161" s="261">
        <v>-1</v>
      </c>
      <c r="M161" s="262">
        <v>0</v>
      </c>
      <c r="AO161" s="658"/>
      <c r="AP161" s="279"/>
      <c r="AQ161" s="280" t="s">
        <v>199</v>
      </c>
      <c r="AR161" s="261">
        <v>-1.5</v>
      </c>
      <c r="AS161" s="261">
        <v>-1.5</v>
      </c>
      <c r="AT161" s="261">
        <v>-1</v>
      </c>
      <c r="AU161" s="261">
        <v>-1.5</v>
      </c>
      <c r="AV161" s="261">
        <v>-1.5</v>
      </c>
      <c r="AW161" s="261">
        <v>0</v>
      </c>
      <c r="AX161" s="261">
        <v>-1</v>
      </c>
      <c r="AY161" s="261">
        <v>-1</v>
      </c>
      <c r="AZ161" s="262">
        <v>0</v>
      </c>
    </row>
    <row r="162" spans="1:52" x14ac:dyDescent="0.25">
      <c r="A162" t="s">
        <v>1274</v>
      </c>
      <c r="B162" s="244"/>
      <c r="C162" s="279"/>
      <c r="D162" s="280" t="s">
        <v>204</v>
      </c>
      <c r="E162" s="261">
        <v>-0.5</v>
      </c>
      <c r="F162" s="261">
        <v>-0.5</v>
      </c>
      <c r="G162" s="261">
        <v>0</v>
      </c>
      <c r="H162" s="261">
        <v>-0.5</v>
      </c>
      <c r="I162" s="261">
        <v>-0.5</v>
      </c>
      <c r="J162" s="261">
        <v>0</v>
      </c>
      <c r="K162" s="261">
        <v>-0.5</v>
      </c>
      <c r="L162" s="261">
        <v>-0.5</v>
      </c>
      <c r="M162" s="262">
        <v>0</v>
      </c>
      <c r="AO162" s="244"/>
      <c r="AP162" s="279"/>
      <c r="AQ162" s="280" t="s">
        <v>204</v>
      </c>
      <c r="AR162" s="261">
        <v>-1.5</v>
      </c>
      <c r="AS162" s="261">
        <v>-1.5</v>
      </c>
      <c r="AT162" s="261">
        <v>-1</v>
      </c>
      <c r="AU162" s="261">
        <v>-1.5</v>
      </c>
      <c r="AV162" s="261">
        <v>-1.5</v>
      </c>
      <c r="AW162" s="261">
        <v>0</v>
      </c>
      <c r="AX162" s="261">
        <v>-0.5</v>
      </c>
      <c r="AY162" s="261">
        <v>-0.5</v>
      </c>
      <c r="AZ162" s="262">
        <v>0</v>
      </c>
    </row>
    <row r="163" spans="1:52" x14ac:dyDescent="0.25">
      <c r="A163" t="s">
        <v>1275</v>
      </c>
      <c r="B163" s="244"/>
      <c r="C163" s="279"/>
      <c r="D163" s="280" t="s">
        <v>220</v>
      </c>
      <c r="E163" s="261">
        <v>-0.5</v>
      </c>
      <c r="F163" s="261">
        <v>-0.5</v>
      </c>
      <c r="G163" s="261">
        <v>0</v>
      </c>
      <c r="H163" s="261">
        <v>-0.5</v>
      </c>
      <c r="I163" s="261">
        <v>-0.5</v>
      </c>
      <c r="J163" s="261">
        <v>0</v>
      </c>
      <c r="K163" s="261">
        <v>-0.5</v>
      </c>
      <c r="L163" s="261">
        <v>-0.5</v>
      </c>
      <c r="M163" s="262">
        <v>0</v>
      </c>
      <c r="AO163" s="244"/>
      <c r="AP163" s="279"/>
      <c r="AQ163" s="280" t="s">
        <v>220</v>
      </c>
      <c r="AR163" s="261">
        <v>-1.5</v>
      </c>
      <c r="AS163" s="261">
        <v>-1.5</v>
      </c>
      <c r="AT163" s="261">
        <v>-1</v>
      </c>
      <c r="AU163" s="261">
        <v>-1.5</v>
      </c>
      <c r="AV163" s="261">
        <v>-1.5</v>
      </c>
      <c r="AW163" s="261">
        <v>0</v>
      </c>
      <c r="AX163" s="261">
        <v>-0.5</v>
      </c>
      <c r="AY163" s="261">
        <v>-0.5</v>
      </c>
      <c r="AZ163" s="262">
        <v>0</v>
      </c>
    </row>
    <row r="164" spans="1:52" x14ac:dyDescent="0.25">
      <c r="B164" s="271" t="s">
        <v>223</v>
      </c>
      <c r="C164" s="464"/>
      <c r="D164" s="465"/>
      <c r="E164" s="465"/>
      <c r="F164" s="465"/>
      <c r="G164" s="465"/>
      <c r="H164" s="465"/>
      <c r="I164" s="465"/>
      <c r="J164" s="465"/>
      <c r="K164" s="465"/>
      <c r="L164" s="465"/>
      <c r="M164" s="466"/>
      <c r="AO164" s="271" t="s">
        <v>223</v>
      </c>
      <c r="AP164" s="464"/>
      <c r="AQ164" s="465"/>
      <c r="AR164" s="465"/>
      <c r="AS164" s="465"/>
      <c r="AT164" s="465"/>
      <c r="AU164" s="465"/>
      <c r="AV164" s="465"/>
      <c r="AW164" s="465"/>
      <c r="AX164" s="465"/>
      <c r="AY164" s="465"/>
      <c r="AZ164" s="466"/>
    </row>
  </sheetData>
  <sheetProtection algorithmName="SHA-512" hashValue="eWc5HzUVeqkYTwkbaCfuOaazGCFsUeJb4nNZCgy9+hTkAUbdxXuZevvupRcet7G1boZuK4iVA6q/qRv9UFfWsg==" saltValue="SEK3zIkIkuN38XaQikvdkw==" spinCount="100000" sheet="1" objects="1" scenarios="1" autoFilter="0"/>
  <mergeCells count="9">
    <mergeCell ref="AR2:AY2"/>
    <mergeCell ref="AR57:AY57"/>
    <mergeCell ref="AR112:AY112"/>
    <mergeCell ref="AE2:AL2"/>
    <mergeCell ref="E2:L2"/>
    <mergeCell ref="E57:L57"/>
    <mergeCell ref="E112:L112"/>
    <mergeCell ref="R2:Y2"/>
    <mergeCell ref="R57:Y57"/>
  </mergeCells>
  <phoneticPr fontId="48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1"/>
  <dimension ref="A1:AJ31"/>
  <sheetViews>
    <sheetView topLeftCell="B2" workbookViewId="0">
      <selection activeCell="E27" sqref="E27"/>
    </sheetView>
  </sheetViews>
  <sheetFormatPr defaultRowHeight="15" x14ac:dyDescent="0.25"/>
  <cols>
    <col min="1" max="1" width="21.28515625" hidden="1" customWidth="1"/>
    <col min="2" max="2" width="15" customWidth="1"/>
    <col min="3" max="3" width="10.42578125" customWidth="1"/>
    <col min="14" max="14" width="14.28515625" customWidth="1"/>
    <col min="26" max="26" width="11.5703125" bestFit="1" customWidth="1"/>
  </cols>
  <sheetData>
    <row r="1" spans="1:36" ht="14.45" hidden="1" x14ac:dyDescent="0.3"/>
    <row r="2" spans="1:36" ht="14.45" x14ac:dyDescent="0.3">
      <c r="B2" s="1" t="s">
        <v>1477</v>
      </c>
      <c r="D2" s="886" t="s">
        <v>316</v>
      </c>
      <c r="E2" s="886"/>
      <c r="F2" s="886"/>
      <c r="G2" s="886"/>
      <c r="H2" s="886"/>
      <c r="I2" s="886"/>
      <c r="J2" s="886"/>
      <c r="K2" s="886"/>
      <c r="L2" s="435"/>
      <c r="N2" s="1" t="s">
        <v>71</v>
      </c>
      <c r="P2" s="886" t="s">
        <v>316</v>
      </c>
      <c r="Q2" s="886"/>
      <c r="R2" s="886"/>
      <c r="S2" s="886"/>
      <c r="T2" s="886"/>
      <c r="U2" s="886"/>
      <c r="V2" s="886"/>
      <c r="W2" s="886"/>
      <c r="Z2" s="1" t="s">
        <v>1470</v>
      </c>
      <c r="AB2" s="886" t="s">
        <v>316</v>
      </c>
      <c r="AC2" s="886"/>
      <c r="AD2" s="886"/>
      <c r="AE2" s="886"/>
      <c r="AF2" s="886"/>
      <c r="AG2" s="886"/>
      <c r="AH2" s="886"/>
      <c r="AI2" s="886"/>
      <c r="AJ2" s="435"/>
    </row>
    <row r="3" spans="1:36" ht="14.45" x14ac:dyDescent="0.3"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  <c r="P3" s="238">
        <v>1</v>
      </c>
      <c r="Q3" s="238">
        <v>2</v>
      </c>
      <c r="R3" s="238">
        <v>3</v>
      </c>
      <c r="S3" s="238">
        <v>4</v>
      </c>
      <c r="T3" s="238">
        <v>5</v>
      </c>
      <c r="U3" s="238">
        <v>6</v>
      </c>
      <c r="V3" s="238">
        <v>7</v>
      </c>
      <c r="W3" s="238">
        <v>8</v>
      </c>
      <c r="X3" s="238">
        <v>9</v>
      </c>
      <c r="AB3" s="238">
        <v>1</v>
      </c>
      <c r="AC3" s="238">
        <v>2</v>
      </c>
      <c r="AD3" s="238">
        <v>3</v>
      </c>
      <c r="AE3" s="238">
        <v>4</v>
      </c>
      <c r="AF3" s="238">
        <v>5</v>
      </c>
      <c r="AG3" s="238">
        <v>6</v>
      </c>
      <c r="AH3" s="238">
        <v>7</v>
      </c>
      <c r="AI3" s="238">
        <v>8</v>
      </c>
      <c r="AJ3" s="238">
        <v>9</v>
      </c>
    </row>
    <row r="4" spans="1:36" ht="14.45" x14ac:dyDescent="0.3">
      <c r="A4" t="str">
        <f>C4&amp;" "&amp;B4</f>
        <v>0.5 Color Upgrade</v>
      </c>
      <c r="B4" s="239" t="s">
        <v>810</v>
      </c>
      <c r="C4" s="285" t="s">
        <v>811</v>
      </c>
      <c r="D4" s="286">
        <v>0</v>
      </c>
      <c r="E4" s="286">
        <v>0</v>
      </c>
      <c r="F4" s="286">
        <v>0.01</v>
      </c>
      <c r="G4" s="286">
        <v>0</v>
      </c>
      <c r="H4" s="286">
        <v>0</v>
      </c>
      <c r="I4" s="286">
        <v>5.0000000000000001E-3</v>
      </c>
      <c r="J4" s="286">
        <v>0</v>
      </c>
      <c r="K4" s="286">
        <v>0</v>
      </c>
      <c r="L4" s="287">
        <v>0</v>
      </c>
      <c r="M4" s="354"/>
      <c r="N4" s="239" t="s">
        <v>810</v>
      </c>
      <c r="O4" s="285" t="s">
        <v>811</v>
      </c>
      <c r="P4" s="286">
        <v>0</v>
      </c>
      <c r="Q4" s="286">
        <v>0</v>
      </c>
      <c r="R4" s="286">
        <v>0.01</v>
      </c>
      <c r="S4" s="286">
        <v>0</v>
      </c>
      <c r="T4" s="286">
        <v>0</v>
      </c>
      <c r="U4" s="286">
        <v>5.0000000000000001E-3</v>
      </c>
      <c r="V4" s="286">
        <v>0</v>
      </c>
      <c r="W4" s="286">
        <v>0</v>
      </c>
      <c r="X4" s="287">
        <v>0</v>
      </c>
      <c r="Y4" s="354"/>
      <c r="Z4" s="239" t="s">
        <v>810</v>
      </c>
      <c r="AA4" s="285" t="s">
        <v>811</v>
      </c>
      <c r="AB4" s="286">
        <f>D4+0.01</f>
        <v>0.01</v>
      </c>
      <c r="AC4" s="286">
        <f t="shared" ref="AC4:AJ4" si="0">E4+0.01</f>
        <v>0.01</v>
      </c>
      <c r="AD4" s="286">
        <f t="shared" si="0"/>
        <v>0.02</v>
      </c>
      <c r="AE4" s="286">
        <f t="shared" si="0"/>
        <v>0.01</v>
      </c>
      <c r="AF4" s="286">
        <f t="shared" si="0"/>
        <v>0.01</v>
      </c>
      <c r="AG4" s="286">
        <f t="shared" si="0"/>
        <v>1.4999999999999999E-2</v>
      </c>
      <c r="AH4" s="286">
        <f t="shared" si="0"/>
        <v>0.01</v>
      </c>
      <c r="AI4" s="286">
        <f t="shared" si="0"/>
        <v>0.01</v>
      </c>
      <c r="AJ4" s="287">
        <f t="shared" si="0"/>
        <v>0.01</v>
      </c>
    </row>
    <row r="5" spans="1:36" ht="14.45" x14ac:dyDescent="0.3">
      <c r="A5" t="str">
        <f>C5&amp;" "&amp;B4</f>
        <v>1 Color Upgrade</v>
      </c>
      <c r="B5" s="244"/>
      <c r="C5" s="288" t="s">
        <v>812</v>
      </c>
      <c r="D5" s="289">
        <v>5.0000000000000001E-3</v>
      </c>
      <c r="E5" s="290">
        <v>5.0000000000000001E-3</v>
      </c>
      <c r="F5" s="290">
        <v>1.4999999999999999E-2</v>
      </c>
      <c r="G5" s="290">
        <v>5.0000000000000001E-3</v>
      </c>
      <c r="H5" s="290">
        <v>5.0000000000000001E-3</v>
      </c>
      <c r="I5" s="290">
        <v>0.01</v>
      </c>
      <c r="J5" s="290">
        <v>0</v>
      </c>
      <c r="K5" s="290">
        <v>0</v>
      </c>
      <c r="L5" s="453">
        <v>5.0000000000000001E-3</v>
      </c>
      <c r="N5" s="244"/>
      <c r="O5" s="288" t="s">
        <v>812</v>
      </c>
      <c r="P5" s="289">
        <v>5.0000000000000001E-3</v>
      </c>
      <c r="Q5" s="290">
        <v>0.01</v>
      </c>
      <c r="R5" s="290">
        <v>1.4999999999999999E-2</v>
      </c>
      <c r="S5" s="290">
        <v>5.0000000000000001E-3</v>
      </c>
      <c r="T5" s="290">
        <v>5.0000000000000001E-3</v>
      </c>
      <c r="U5" s="290">
        <v>0.01</v>
      </c>
      <c r="V5" s="290">
        <v>0</v>
      </c>
      <c r="W5" s="290">
        <v>0</v>
      </c>
      <c r="X5" s="453">
        <v>5.0000000000000001E-3</v>
      </c>
      <c r="Z5" s="244"/>
      <c r="AA5" s="288" t="s">
        <v>812</v>
      </c>
      <c r="AB5" s="289">
        <f t="shared" ref="AB5:AB13" si="1">D5+0.01</f>
        <v>1.4999999999999999E-2</v>
      </c>
      <c r="AC5" s="290">
        <f t="shared" ref="AC5:AC13" si="2">E5+0.01</f>
        <v>1.4999999999999999E-2</v>
      </c>
      <c r="AD5" s="290">
        <f t="shared" ref="AD5:AD13" si="3">F5+0.01</f>
        <v>2.5000000000000001E-2</v>
      </c>
      <c r="AE5" s="290">
        <f t="shared" ref="AE5:AE13" si="4">G5+0.01</f>
        <v>1.4999999999999999E-2</v>
      </c>
      <c r="AF5" s="290">
        <f t="shared" ref="AF5:AF13" si="5">H5+0.01</f>
        <v>1.4999999999999999E-2</v>
      </c>
      <c r="AG5" s="290">
        <f t="shared" ref="AG5:AG13" si="6">I5+0.01</f>
        <v>0.02</v>
      </c>
      <c r="AH5" s="290">
        <f t="shared" ref="AH5:AH13" si="7">J5+0.01</f>
        <v>0.01</v>
      </c>
      <c r="AI5" s="290">
        <f t="shared" ref="AI5:AI13" si="8">K5+0.01</f>
        <v>0.01</v>
      </c>
      <c r="AJ5" s="453">
        <f t="shared" ref="AJ5:AJ13" si="9">L5+0.01</f>
        <v>1.4999999999999999E-2</v>
      </c>
    </row>
    <row r="6" spans="1:36" ht="14.45" x14ac:dyDescent="0.3">
      <c r="A6" t="str">
        <f>C6&amp;" "&amp;B4</f>
        <v>1.5 Color Upgrade</v>
      </c>
      <c r="B6" s="244"/>
      <c r="C6" s="288" t="s">
        <v>813</v>
      </c>
      <c r="D6" s="289">
        <v>0.01</v>
      </c>
      <c r="E6" s="290">
        <v>0.01</v>
      </c>
      <c r="F6" s="290">
        <v>2.5000000000000001E-2</v>
      </c>
      <c r="G6" s="290">
        <v>0.01</v>
      </c>
      <c r="H6" s="290">
        <v>0.01</v>
      </c>
      <c r="I6" s="290">
        <v>1.4999999999999999E-2</v>
      </c>
      <c r="J6" s="290">
        <v>5.0000000000000001E-3</v>
      </c>
      <c r="K6" s="290">
        <v>5.0000000000000001E-3</v>
      </c>
      <c r="L6" s="453">
        <v>0.01</v>
      </c>
      <c r="N6" s="244"/>
      <c r="O6" s="288" t="s">
        <v>813</v>
      </c>
      <c r="P6" s="289">
        <v>0.01</v>
      </c>
      <c r="Q6" s="290">
        <v>1.4999999999999999E-2</v>
      </c>
      <c r="R6" s="290">
        <v>0.02</v>
      </c>
      <c r="S6" s="290">
        <v>0.01</v>
      </c>
      <c r="T6" s="290">
        <v>0.01</v>
      </c>
      <c r="U6" s="290">
        <v>1.4999999999999999E-2</v>
      </c>
      <c r="V6" s="290">
        <v>5.0000000000000001E-3</v>
      </c>
      <c r="W6" s="290">
        <v>5.0000000000000001E-3</v>
      </c>
      <c r="X6" s="453">
        <v>0.01</v>
      </c>
      <c r="Z6" s="244"/>
      <c r="AA6" s="288" t="s">
        <v>813</v>
      </c>
      <c r="AB6" s="289">
        <f t="shared" si="1"/>
        <v>0.02</v>
      </c>
      <c r="AC6" s="290">
        <f t="shared" si="2"/>
        <v>0.02</v>
      </c>
      <c r="AD6" s="290">
        <f t="shared" si="3"/>
        <v>3.5000000000000003E-2</v>
      </c>
      <c r="AE6" s="290">
        <f t="shared" si="4"/>
        <v>0.02</v>
      </c>
      <c r="AF6" s="290">
        <f t="shared" si="5"/>
        <v>0.02</v>
      </c>
      <c r="AG6" s="290">
        <f t="shared" si="6"/>
        <v>2.5000000000000001E-2</v>
      </c>
      <c r="AH6" s="290">
        <f t="shared" si="7"/>
        <v>1.4999999999999999E-2</v>
      </c>
      <c r="AI6" s="290">
        <f t="shared" si="8"/>
        <v>1.4999999999999999E-2</v>
      </c>
      <c r="AJ6" s="453">
        <f t="shared" si="9"/>
        <v>0.02</v>
      </c>
    </row>
    <row r="7" spans="1:36" ht="14.45" x14ac:dyDescent="0.3">
      <c r="A7" t="str">
        <f>C7&amp;" "&amp;B4</f>
        <v>2 Color Upgrade</v>
      </c>
      <c r="B7" s="244"/>
      <c r="C7" s="288" t="s">
        <v>814</v>
      </c>
      <c r="D7" s="289">
        <v>1.4999999999999999E-2</v>
      </c>
      <c r="E7" s="290">
        <v>1.4999999999999999E-2</v>
      </c>
      <c r="F7" s="290">
        <v>0.03</v>
      </c>
      <c r="G7" s="290">
        <v>1.4999999999999999E-2</v>
      </c>
      <c r="H7" s="290">
        <v>1.4999999999999999E-2</v>
      </c>
      <c r="I7" s="290">
        <v>0.02</v>
      </c>
      <c r="J7" s="290">
        <v>0.01</v>
      </c>
      <c r="K7" s="290">
        <v>0.01</v>
      </c>
      <c r="L7" s="453">
        <v>1.4999999999999999E-2</v>
      </c>
      <c r="N7" s="244"/>
      <c r="O7" s="288" t="s">
        <v>814</v>
      </c>
      <c r="P7" s="289">
        <v>1.4999999999999999E-2</v>
      </c>
      <c r="Q7" s="290">
        <v>0.02</v>
      </c>
      <c r="R7" s="290">
        <v>2.5000000000000001E-2</v>
      </c>
      <c r="S7" s="290">
        <v>1.4999999999999999E-2</v>
      </c>
      <c r="T7" s="290">
        <v>1.4999999999999999E-2</v>
      </c>
      <c r="U7" s="290">
        <v>0.02</v>
      </c>
      <c r="V7" s="290">
        <v>0.01</v>
      </c>
      <c r="W7" s="290">
        <v>0.01</v>
      </c>
      <c r="X7" s="453">
        <v>1.4999999999999999E-2</v>
      </c>
      <c r="Z7" s="244"/>
      <c r="AA7" s="288" t="s">
        <v>814</v>
      </c>
      <c r="AB7" s="289">
        <f t="shared" si="1"/>
        <v>2.5000000000000001E-2</v>
      </c>
      <c r="AC7" s="290">
        <f t="shared" si="2"/>
        <v>2.5000000000000001E-2</v>
      </c>
      <c r="AD7" s="290">
        <f t="shared" si="3"/>
        <v>0.04</v>
      </c>
      <c r="AE7" s="290">
        <f t="shared" si="4"/>
        <v>2.5000000000000001E-2</v>
      </c>
      <c r="AF7" s="290">
        <f t="shared" si="5"/>
        <v>2.5000000000000001E-2</v>
      </c>
      <c r="AG7" s="290">
        <f t="shared" si="6"/>
        <v>0.03</v>
      </c>
      <c r="AH7" s="290">
        <f t="shared" si="7"/>
        <v>0.02</v>
      </c>
      <c r="AI7" s="290">
        <f t="shared" si="8"/>
        <v>0.02</v>
      </c>
      <c r="AJ7" s="453">
        <f t="shared" si="9"/>
        <v>2.5000000000000001E-2</v>
      </c>
    </row>
    <row r="8" spans="1:36" ht="14.45" x14ac:dyDescent="0.3">
      <c r="A8" t="str">
        <f>C8&amp;" "&amp;B4</f>
        <v>2.5 Color Upgrade</v>
      </c>
      <c r="B8" s="244"/>
      <c r="C8" s="288" t="s">
        <v>815</v>
      </c>
      <c r="D8" s="289">
        <v>0.02</v>
      </c>
      <c r="E8" s="290">
        <v>0.02</v>
      </c>
      <c r="F8" s="290">
        <v>3.5000000000000003E-2</v>
      </c>
      <c r="G8" s="290">
        <v>0.02</v>
      </c>
      <c r="H8" s="290">
        <v>0.02</v>
      </c>
      <c r="I8" s="290">
        <v>0.03</v>
      </c>
      <c r="J8" s="290">
        <v>1.4999999999999999E-2</v>
      </c>
      <c r="K8" s="290">
        <v>1.4999999999999999E-2</v>
      </c>
      <c r="L8" s="453">
        <v>2.5000000000000001E-2</v>
      </c>
      <c r="N8" s="244"/>
      <c r="O8" s="288" t="s">
        <v>815</v>
      </c>
      <c r="P8" s="289">
        <v>2.5000000000000001E-2</v>
      </c>
      <c r="Q8" s="290">
        <v>0.03</v>
      </c>
      <c r="R8" s="290">
        <v>3.5000000000000003E-2</v>
      </c>
      <c r="S8" s="290">
        <v>2.5000000000000001E-2</v>
      </c>
      <c r="T8" s="290">
        <v>2.5000000000000001E-2</v>
      </c>
      <c r="U8" s="290">
        <v>0.03</v>
      </c>
      <c r="V8" s="290">
        <v>0.02</v>
      </c>
      <c r="W8" s="290">
        <v>0.02</v>
      </c>
      <c r="X8" s="453">
        <v>2.5000000000000001E-2</v>
      </c>
      <c r="Z8" s="244"/>
      <c r="AA8" s="288" t="s">
        <v>815</v>
      </c>
      <c r="AB8" s="289">
        <f t="shared" si="1"/>
        <v>0.03</v>
      </c>
      <c r="AC8" s="290">
        <f t="shared" si="2"/>
        <v>0.03</v>
      </c>
      <c r="AD8" s="290">
        <f t="shared" si="3"/>
        <v>4.5000000000000005E-2</v>
      </c>
      <c r="AE8" s="290">
        <f t="shared" si="4"/>
        <v>0.03</v>
      </c>
      <c r="AF8" s="290">
        <f t="shared" si="5"/>
        <v>0.03</v>
      </c>
      <c r="AG8" s="290">
        <f t="shared" si="6"/>
        <v>0.04</v>
      </c>
      <c r="AH8" s="290">
        <f t="shared" si="7"/>
        <v>2.5000000000000001E-2</v>
      </c>
      <c r="AI8" s="290">
        <f t="shared" si="8"/>
        <v>2.5000000000000001E-2</v>
      </c>
      <c r="AJ8" s="453">
        <f t="shared" si="9"/>
        <v>3.5000000000000003E-2</v>
      </c>
    </row>
    <row r="9" spans="1:36" ht="14.45" x14ac:dyDescent="0.3">
      <c r="A9" t="str">
        <f>C9&amp;" "&amp;B4</f>
        <v>0.5 Clarity Upgrade</v>
      </c>
      <c r="B9" s="244"/>
      <c r="C9" s="288" t="s">
        <v>816</v>
      </c>
      <c r="D9" s="289">
        <v>0</v>
      </c>
      <c r="E9" s="290">
        <v>0</v>
      </c>
      <c r="F9" s="290">
        <v>0</v>
      </c>
      <c r="G9" s="290">
        <v>5.0000000000000001E-3</v>
      </c>
      <c r="H9" s="290">
        <v>5.0000000000000001E-3</v>
      </c>
      <c r="I9" s="290">
        <v>5.0000000000000001E-3</v>
      </c>
      <c r="J9" s="290">
        <v>0.01</v>
      </c>
      <c r="K9" s="290">
        <v>0.01</v>
      </c>
      <c r="L9" s="453">
        <v>0.01</v>
      </c>
      <c r="N9" s="244"/>
      <c r="O9" s="288" t="s">
        <v>816</v>
      </c>
      <c r="P9" s="289">
        <v>0</v>
      </c>
      <c r="Q9" s="290">
        <v>0</v>
      </c>
      <c r="R9" s="290">
        <v>0</v>
      </c>
      <c r="S9" s="290">
        <v>5.0000000000000001E-3</v>
      </c>
      <c r="T9" s="290">
        <v>5.0000000000000001E-3</v>
      </c>
      <c r="U9" s="290">
        <v>0</v>
      </c>
      <c r="V9" s="290">
        <v>0.01</v>
      </c>
      <c r="W9" s="290">
        <v>0.01</v>
      </c>
      <c r="X9" s="453">
        <v>5.0000000000000001E-3</v>
      </c>
      <c r="Z9" s="244"/>
      <c r="AA9" s="288" t="s">
        <v>816</v>
      </c>
      <c r="AB9" s="289">
        <f t="shared" si="1"/>
        <v>0.01</v>
      </c>
      <c r="AC9" s="290">
        <f t="shared" si="2"/>
        <v>0.01</v>
      </c>
      <c r="AD9" s="290">
        <f t="shared" si="3"/>
        <v>0.01</v>
      </c>
      <c r="AE9" s="290">
        <f t="shared" si="4"/>
        <v>1.4999999999999999E-2</v>
      </c>
      <c r="AF9" s="290">
        <f t="shared" si="5"/>
        <v>1.4999999999999999E-2</v>
      </c>
      <c r="AG9" s="290">
        <f t="shared" si="6"/>
        <v>1.4999999999999999E-2</v>
      </c>
      <c r="AH9" s="290">
        <f t="shared" si="7"/>
        <v>0.02</v>
      </c>
      <c r="AI9" s="290">
        <f t="shared" si="8"/>
        <v>0.02</v>
      </c>
      <c r="AJ9" s="453">
        <f t="shared" si="9"/>
        <v>0.02</v>
      </c>
    </row>
    <row r="10" spans="1:36" ht="14.45" x14ac:dyDescent="0.3">
      <c r="A10" t="str">
        <f>C10&amp;" "&amp;B4</f>
        <v>1 Clarity Upgrade</v>
      </c>
      <c r="B10" s="244"/>
      <c r="C10" s="288" t="s">
        <v>817</v>
      </c>
      <c r="D10" s="289">
        <v>5.0000000000000001E-3</v>
      </c>
      <c r="E10" s="290">
        <v>5.0000000000000001E-3</v>
      </c>
      <c r="F10" s="290">
        <v>5.0000000000000001E-3</v>
      </c>
      <c r="G10" s="290">
        <v>0.01</v>
      </c>
      <c r="H10" s="290">
        <v>0.01</v>
      </c>
      <c r="I10" s="290">
        <v>0.01</v>
      </c>
      <c r="J10" s="290">
        <v>1.4999999999999999E-2</v>
      </c>
      <c r="K10" s="290">
        <v>1.4999999999999999E-2</v>
      </c>
      <c r="L10" s="453">
        <v>1.4999999999999999E-2</v>
      </c>
      <c r="N10" s="244"/>
      <c r="O10" s="288" t="s">
        <v>817</v>
      </c>
      <c r="P10" s="289">
        <v>5.0000000000000001E-3</v>
      </c>
      <c r="Q10" s="290">
        <v>5.0000000000000001E-3</v>
      </c>
      <c r="R10" s="290">
        <v>5.0000000000000001E-3</v>
      </c>
      <c r="S10" s="290">
        <v>0.01</v>
      </c>
      <c r="T10" s="290">
        <v>0.01</v>
      </c>
      <c r="U10" s="290">
        <v>5.0000000000000001E-3</v>
      </c>
      <c r="V10" s="290">
        <v>1.4999999999999999E-2</v>
      </c>
      <c r="W10" s="290">
        <v>1.4999999999999999E-2</v>
      </c>
      <c r="X10" s="453">
        <v>0.01</v>
      </c>
      <c r="Z10" s="244"/>
      <c r="AA10" s="288" t="s">
        <v>817</v>
      </c>
      <c r="AB10" s="289">
        <f t="shared" si="1"/>
        <v>1.4999999999999999E-2</v>
      </c>
      <c r="AC10" s="290">
        <f t="shared" si="2"/>
        <v>1.4999999999999999E-2</v>
      </c>
      <c r="AD10" s="290">
        <f t="shared" si="3"/>
        <v>1.4999999999999999E-2</v>
      </c>
      <c r="AE10" s="290">
        <f t="shared" si="4"/>
        <v>0.02</v>
      </c>
      <c r="AF10" s="290">
        <f t="shared" si="5"/>
        <v>0.02</v>
      </c>
      <c r="AG10" s="290">
        <f t="shared" si="6"/>
        <v>0.02</v>
      </c>
      <c r="AH10" s="290">
        <f t="shared" si="7"/>
        <v>2.5000000000000001E-2</v>
      </c>
      <c r="AI10" s="290">
        <f t="shared" si="8"/>
        <v>2.5000000000000001E-2</v>
      </c>
      <c r="AJ10" s="453">
        <f t="shared" si="9"/>
        <v>2.5000000000000001E-2</v>
      </c>
    </row>
    <row r="11" spans="1:36" ht="14.45" x14ac:dyDescent="0.3">
      <c r="A11" t="str">
        <f>C11&amp;" "&amp;B4</f>
        <v>1.5 Clarity Upgrade</v>
      </c>
      <c r="B11" s="244"/>
      <c r="C11" s="288" t="s">
        <v>818</v>
      </c>
      <c r="D11" s="289">
        <v>0.01</v>
      </c>
      <c r="E11" s="290">
        <v>0.01</v>
      </c>
      <c r="F11" s="290">
        <v>0.01</v>
      </c>
      <c r="G11" s="290">
        <v>1.4999999999999999E-2</v>
      </c>
      <c r="H11" s="290">
        <v>1.4999999999999999E-2</v>
      </c>
      <c r="I11" s="290">
        <v>1.4999999999999999E-2</v>
      </c>
      <c r="J11" s="290">
        <v>0.02</v>
      </c>
      <c r="K11" s="290">
        <v>0.02</v>
      </c>
      <c r="L11" s="453">
        <v>0.02</v>
      </c>
      <c r="N11" s="244"/>
      <c r="O11" s="288" t="s">
        <v>818</v>
      </c>
      <c r="P11" s="289">
        <v>0.01</v>
      </c>
      <c r="Q11" s="290">
        <v>0.01</v>
      </c>
      <c r="R11" s="290">
        <v>0.01</v>
      </c>
      <c r="S11" s="290">
        <v>1.4999999999999999E-2</v>
      </c>
      <c r="T11" s="290">
        <v>1.4999999999999999E-2</v>
      </c>
      <c r="U11" s="290">
        <v>0.01</v>
      </c>
      <c r="V11" s="290">
        <v>0.02</v>
      </c>
      <c r="W11" s="290">
        <v>0.02</v>
      </c>
      <c r="X11" s="453">
        <v>1.4999999999999999E-2</v>
      </c>
      <c r="Z11" s="244"/>
      <c r="AA11" s="288" t="s">
        <v>818</v>
      </c>
      <c r="AB11" s="289">
        <f t="shared" si="1"/>
        <v>0.02</v>
      </c>
      <c r="AC11" s="290">
        <f t="shared" si="2"/>
        <v>0.02</v>
      </c>
      <c r="AD11" s="290">
        <f t="shared" si="3"/>
        <v>0.02</v>
      </c>
      <c r="AE11" s="290">
        <f t="shared" si="4"/>
        <v>2.5000000000000001E-2</v>
      </c>
      <c r="AF11" s="290">
        <f t="shared" si="5"/>
        <v>2.5000000000000001E-2</v>
      </c>
      <c r="AG11" s="290">
        <f t="shared" si="6"/>
        <v>2.5000000000000001E-2</v>
      </c>
      <c r="AH11" s="290">
        <f t="shared" si="7"/>
        <v>0.03</v>
      </c>
      <c r="AI11" s="290">
        <f t="shared" si="8"/>
        <v>0.03</v>
      </c>
      <c r="AJ11" s="453">
        <f t="shared" si="9"/>
        <v>0.03</v>
      </c>
    </row>
    <row r="12" spans="1:36" ht="14.45" x14ac:dyDescent="0.3">
      <c r="A12" t="str">
        <f>C12&amp;" "&amp;B4</f>
        <v>2 Clarity Upgrade</v>
      </c>
      <c r="B12" s="244"/>
      <c r="C12" s="288" t="s">
        <v>819</v>
      </c>
      <c r="D12" s="289">
        <v>1.4999999999999999E-2</v>
      </c>
      <c r="E12" s="290">
        <v>1.4999999999999999E-2</v>
      </c>
      <c r="F12" s="290">
        <v>1.4999999999999999E-2</v>
      </c>
      <c r="G12" s="290">
        <v>0.02</v>
      </c>
      <c r="H12" s="290">
        <v>0.02</v>
      </c>
      <c r="I12" s="290">
        <v>0.02</v>
      </c>
      <c r="J12" s="290">
        <v>2.5000000000000001E-2</v>
      </c>
      <c r="K12" s="290">
        <v>2.5000000000000001E-2</v>
      </c>
      <c r="L12" s="453">
        <v>2.5000000000000001E-2</v>
      </c>
      <c r="N12" s="244"/>
      <c r="O12" s="288" t="s">
        <v>819</v>
      </c>
      <c r="P12" s="289">
        <v>1.4999999999999999E-2</v>
      </c>
      <c r="Q12" s="290">
        <v>1.4999999999999999E-2</v>
      </c>
      <c r="R12" s="290">
        <v>1.4999999999999999E-2</v>
      </c>
      <c r="S12" s="290">
        <v>0.02</v>
      </c>
      <c r="T12" s="290">
        <v>0.02</v>
      </c>
      <c r="U12" s="290">
        <v>1.4999999999999999E-2</v>
      </c>
      <c r="V12" s="290">
        <v>2.5000000000000001E-2</v>
      </c>
      <c r="W12" s="290">
        <v>2.5000000000000001E-2</v>
      </c>
      <c r="X12" s="453">
        <v>0.02</v>
      </c>
      <c r="Z12" s="244"/>
      <c r="AA12" s="288" t="s">
        <v>819</v>
      </c>
      <c r="AB12" s="289">
        <f t="shared" si="1"/>
        <v>2.5000000000000001E-2</v>
      </c>
      <c r="AC12" s="290">
        <f t="shared" si="2"/>
        <v>2.5000000000000001E-2</v>
      </c>
      <c r="AD12" s="290">
        <f t="shared" si="3"/>
        <v>2.5000000000000001E-2</v>
      </c>
      <c r="AE12" s="290">
        <f t="shared" si="4"/>
        <v>0.03</v>
      </c>
      <c r="AF12" s="290">
        <f t="shared" si="5"/>
        <v>0.03</v>
      </c>
      <c r="AG12" s="290">
        <f t="shared" si="6"/>
        <v>0.03</v>
      </c>
      <c r="AH12" s="290">
        <f t="shared" si="7"/>
        <v>3.5000000000000003E-2</v>
      </c>
      <c r="AI12" s="290">
        <f t="shared" si="8"/>
        <v>3.5000000000000003E-2</v>
      </c>
      <c r="AJ12" s="453">
        <f t="shared" si="9"/>
        <v>3.5000000000000003E-2</v>
      </c>
    </row>
    <row r="13" spans="1:36" ht="14.45" x14ac:dyDescent="0.3">
      <c r="A13" t="str">
        <f>C13&amp;" "&amp;B4</f>
        <v>2.5 Clarity Upgrade</v>
      </c>
      <c r="B13" s="244"/>
      <c r="C13" s="288" t="s">
        <v>820</v>
      </c>
      <c r="D13" s="291">
        <v>0.02</v>
      </c>
      <c r="E13" s="292">
        <v>0.02</v>
      </c>
      <c r="F13" s="292">
        <v>0.02</v>
      </c>
      <c r="G13" s="292">
        <v>0.03</v>
      </c>
      <c r="H13" s="292">
        <v>0.03</v>
      </c>
      <c r="I13" s="292">
        <v>0.03</v>
      </c>
      <c r="J13" s="292">
        <v>0.03</v>
      </c>
      <c r="K13" s="292">
        <v>0.03</v>
      </c>
      <c r="L13" s="454">
        <v>0.03</v>
      </c>
      <c r="N13" s="244"/>
      <c r="O13" s="288" t="s">
        <v>820</v>
      </c>
      <c r="P13" s="291">
        <v>0.02</v>
      </c>
      <c r="Q13" s="292">
        <v>0.02</v>
      </c>
      <c r="R13" s="292">
        <v>0.02</v>
      </c>
      <c r="S13" s="292">
        <v>0.03</v>
      </c>
      <c r="T13" s="292">
        <v>0.03</v>
      </c>
      <c r="U13" s="292">
        <v>0.02</v>
      </c>
      <c r="V13" s="292">
        <v>0.03</v>
      </c>
      <c r="W13" s="292">
        <v>0.03</v>
      </c>
      <c r="X13" s="454">
        <v>2.5000000000000001E-2</v>
      </c>
      <c r="Z13" s="244"/>
      <c r="AA13" s="288" t="s">
        <v>820</v>
      </c>
      <c r="AB13" s="291">
        <f t="shared" si="1"/>
        <v>0.03</v>
      </c>
      <c r="AC13" s="292">
        <f t="shared" si="2"/>
        <v>0.03</v>
      </c>
      <c r="AD13" s="292">
        <f t="shared" si="3"/>
        <v>0.03</v>
      </c>
      <c r="AE13" s="292">
        <f t="shared" si="4"/>
        <v>0.04</v>
      </c>
      <c r="AF13" s="292">
        <f t="shared" si="5"/>
        <v>0.04</v>
      </c>
      <c r="AG13" s="292">
        <f t="shared" si="6"/>
        <v>0.04</v>
      </c>
      <c r="AH13" s="292">
        <f t="shared" si="7"/>
        <v>0.04</v>
      </c>
      <c r="AI13" s="292">
        <f t="shared" si="8"/>
        <v>0.04</v>
      </c>
      <c r="AJ13" s="454">
        <f t="shared" si="9"/>
        <v>0.04</v>
      </c>
    </row>
    <row r="14" spans="1:36" ht="14.45" x14ac:dyDescent="0.3">
      <c r="A14" t="str">
        <f>C14&amp;" "&amp;B14</f>
        <v>0.5 Color Downgrade</v>
      </c>
      <c r="B14" s="239" t="s">
        <v>821</v>
      </c>
      <c r="C14" s="285" t="s">
        <v>811</v>
      </c>
      <c r="D14" s="501">
        <v>0</v>
      </c>
      <c r="E14" s="501">
        <v>0</v>
      </c>
      <c r="F14" s="501">
        <v>-0.01</v>
      </c>
      <c r="G14" s="501">
        <v>0</v>
      </c>
      <c r="H14" s="501">
        <v>0</v>
      </c>
      <c r="I14" s="501">
        <v>-5.0000000000000001E-3</v>
      </c>
      <c r="J14" s="501">
        <v>0</v>
      </c>
      <c r="K14" s="501">
        <v>0</v>
      </c>
      <c r="L14" s="502">
        <v>0</v>
      </c>
      <c r="N14" s="239" t="s">
        <v>821</v>
      </c>
      <c r="O14" s="285" t="s">
        <v>811</v>
      </c>
      <c r="P14" s="501">
        <v>0</v>
      </c>
      <c r="Q14" s="501">
        <v>0</v>
      </c>
      <c r="R14" s="501">
        <v>0</v>
      </c>
      <c r="S14" s="501">
        <v>0</v>
      </c>
      <c r="T14" s="501">
        <v>0</v>
      </c>
      <c r="U14" s="501">
        <v>0</v>
      </c>
      <c r="V14" s="501">
        <v>0</v>
      </c>
      <c r="W14" s="501">
        <v>0</v>
      </c>
      <c r="X14" s="502">
        <v>0</v>
      </c>
      <c r="Z14" s="239" t="s">
        <v>821</v>
      </c>
      <c r="AA14" s="285" t="s">
        <v>811</v>
      </c>
      <c r="AB14" s="501">
        <v>0</v>
      </c>
      <c r="AC14" s="501">
        <v>0</v>
      </c>
      <c r="AD14" s="501">
        <v>0</v>
      </c>
      <c r="AE14" s="501">
        <v>0</v>
      </c>
      <c r="AF14" s="501">
        <v>0</v>
      </c>
      <c r="AG14" s="501">
        <v>0</v>
      </c>
      <c r="AH14" s="501">
        <v>0</v>
      </c>
      <c r="AI14" s="501">
        <v>0</v>
      </c>
      <c r="AJ14" s="502">
        <v>0</v>
      </c>
    </row>
    <row r="15" spans="1:36" ht="14.45" x14ac:dyDescent="0.3">
      <c r="A15" t="str">
        <f>C15&amp;" "&amp;B14</f>
        <v>1 Color Downgrade</v>
      </c>
      <c r="B15" s="244"/>
      <c r="C15" s="288" t="s">
        <v>812</v>
      </c>
      <c r="D15" s="289">
        <v>-5.0000000000000001E-3</v>
      </c>
      <c r="E15" s="290">
        <v>-5.0000000000000001E-3</v>
      </c>
      <c r="F15" s="290">
        <v>-1.4999999999999999E-2</v>
      </c>
      <c r="G15" s="290">
        <v>-5.0000000000000001E-3</v>
      </c>
      <c r="H15" s="290">
        <v>-5.0000000000000001E-3</v>
      </c>
      <c r="I15" s="290">
        <v>-0.01</v>
      </c>
      <c r="J15" s="290">
        <v>0</v>
      </c>
      <c r="K15" s="290">
        <v>0</v>
      </c>
      <c r="L15" s="453">
        <v>-5.0000000000000001E-3</v>
      </c>
      <c r="N15" s="244"/>
      <c r="O15" s="288" t="s">
        <v>812</v>
      </c>
      <c r="P15" s="289">
        <v>-5.0000000000000001E-3</v>
      </c>
      <c r="Q15" s="290">
        <v>-0.01</v>
      </c>
      <c r="R15" s="290">
        <v>-1.4999999999999999E-2</v>
      </c>
      <c r="S15" s="290">
        <v>-5.0000000000000001E-3</v>
      </c>
      <c r="T15" s="290">
        <v>-5.0000000000000001E-3</v>
      </c>
      <c r="U15" s="290">
        <v>-0.01</v>
      </c>
      <c r="V15" s="290">
        <v>0</v>
      </c>
      <c r="W15" s="290">
        <v>0</v>
      </c>
      <c r="X15" s="453">
        <v>-5.0000000000000001E-3</v>
      </c>
      <c r="Z15" s="244"/>
      <c r="AA15" s="288" t="s">
        <v>812</v>
      </c>
      <c r="AB15" s="289">
        <v>-5.0000000000000001E-3</v>
      </c>
      <c r="AC15" s="290">
        <v>-0.01</v>
      </c>
      <c r="AD15" s="290">
        <v>-1.4999999999999999E-2</v>
      </c>
      <c r="AE15" s="290">
        <v>-5.0000000000000001E-3</v>
      </c>
      <c r="AF15" s="290">
        <v>-5.0000000000000001E-3</v>
      </c>
      <c r="AG15" s="290">
        <v>-0.01</v>
      </c>
      <c r="AH15" s="290">
        <v>0</v>
      </c>
      <c r="AI15" s="290">
        <v>0</v>
      </c>
      <c r="AJ15" s="453">
        <v>-5.0000000000000001E-3</v>
      </c>
    </row>
    <row r="16" spans="1:36" ht="14.45" x14ac:dyDescent="0.3">
      <c r="A16" t="str">
        <f>C16&amp;" "&amp;B14</f>
        <v>1.5 Color Downgrade</v>
      </c>
      <c r="B16" s="244"/>
      <c r="C16" s="288" t="s">
        <v>813</v>
      </c>
      <c r="D16" s="289">
        <v>-0.01</v>
      </c>
      <c r="E16" s="290">
        <v>-0.01</v>
      </c>
      <c r="F16" s="290">
        <v>-2.5000000000000001E-2</v>
      </c>
      <c r="G16" s="290">
        <v>-0.01</v>
      </c>
      <c r="H16" s="290">
        <v>-0.01</v>
      </c>
      <c r="I16" s="290">
        <v>-1.4999999999999999E-2</v>
      </c>
      <c r="J16" s="290">
        <v>-5.0000000000000001E-3</v>
      </c>
      <c r="K16" s="290">
        <v>-5.0000000000000001E-3</v>
      </c>
      <c r="L16" s="453">
        <v>-0.01</v>
      </c>
      <c r="N16" s="244"/>
      <c r="O16" s="288" t="s">
        <v>813</v>
      </c>
      <c r="P16" s="289">
        <v>-0.01</v>
      </c>
      <c r="Q16" s="290">
        <v>-1.4999999999999999E-2</v>
      </c>
      <c r="R16" s="290">
        <v>-2.5000000000000001E-2</v>
      </c>
      <c r="S16" s="290">
        <v>-0.01</v>
      </c>
      <c r="T16" s="290">
        <v>-0.01</v>
      </c>
      <c r="U16" s="290">
        <v>-0.02</v>
      </c>
      <c r="V16" s="290">
        <v>-5.0000000000000001E-3</v>
      </c>
      <c r="W16" s="290">
        <v>-5.0000000000000001E-3</v>
      </c>
      <c r="X16" s="453">
        <v>-0.01</v>
      </c>
      <c r="Z16" s="244"/>
      <c r="AA16" s="288" t="s">
        <v>813</v>
      </c>
      <c r="AB16" s="289">
        <v>-0.01</v>
      </c>
      <c r="AC16" s="290">
        <v>-1.4999999999999999E-2</v>
      </c>
      <c r="AD16" s="290">
        <v>-2.5000000000000001E-2</v>
      </c>
      <c r="AE16" s="290">
        <v>-0.01</v>
      </c>
      <c r="AF16" s="290">
        <v>-0.01</v>
      </c>
      <c r="AG16" s="290">
        <v>-0.02</v>
      </c>
      <c r="AH16" s="290">
        <v>-5.0000000000000001E-3</v>
      </c>
      <c r="AI16" s="290">
        <v>-5.0000000000000001E-3</v>
      </c>
      <c r="AJ16" s="453">
        <v>-0.01</v>
      </c>
    </row>
    <row r="17" spans="1:36" ht="14.45" x14ac:dyDescent="0.3">
      <c r="A17" t="str">
        <f>C17&amp;" "&amp;B14</f>
        <v>2 Color Downgrade</v>
      </c>
      <c r="B17" s="244"/>
      <c r="C17" s="288" t="s">
        <v>814</v>
      </c>
      <c r="D17" s="289">
        <v>-1.4999999999999999E-2</v>
      </c>
      <c r="E17" s="290">
        <v>-1.4999999999999999E-2</v>
      </c>
      <c r="F17" s="290">
        <v>-0.03</v>
      </c>
      <c r="G17" s="290">
        <v>-1.4999999999999999E-2</v>
      </c>
      <c r="H17" s="290">
        <v>-1.4999999999999999E-2</v>
      </c>
      <c r="I17" s="290">
        <v>-0.02</v>
      </c>
      <c r="J17" s="290">
        <v>-0.01</v>
      </c>
      <c r="K17" s="290">
        <v>-0.01</v>
      </c>
      <c r="L17" s="453">
        <v>-1.4999999999999999E-2</v>
      </c>
      <c r="N17" s="244"/>
      <c r="O17" s="288" t="s">
        <v>814</v>
      </c>
      <c r="P17" s="289">
        <v>-1.4999999999999999E-2</v>
      </c>
      <c r="Q17" s="290">
        <v>-0.02</v>
      </c>
      <c r="R17" s="290">
        <v>-0.03</v>
      </c>
      <c r="S17" s="290">
        <v>-1.4999999999999999E-2</v>
      </c>
      <c r="T17" s="290">
        <v>-1.4999999999999999E-2</v>
      </c>
      <c r="U17" s="290">
        <v>-2.5000000000000001E-2</v>
      </c>
      <c r="V17" s="290">
        <v>-0.01</v>
      </c>
      <c r="W17" s="290">
        <v>-0.01</v>
      </c>
      <c r="X17" s="453">
        <v>-1.4999999999999999E-2</v>
      </c>
      <c r="Z17" s="244"/>
      <c r="AA17" s="288" t="s">
        <v>814</v>
      </c>
      <c r="AB17" s="289">
        <v>-1.4999999999999999E-2</v>
      </c>
      <c r="AC17" s="290">
        <v>-0.02</v>
      </c>
      <c r="AD17" s="290">
        <v>-0.03</v>
      </c>
      <c r="AE17" s="290">
        <v>-1.4999999999999999E-2</v>
      </c>
      <c r="AF17" s="290">
        <v>-1.4999999999999999E-2</v>
      </c>
      <c r="AG17" s="290">
        <v>-2.5000000000000001E-2</v>
      </c>
      <c r="AH17" s="290">
        <v>-0.01</v>
      </c>
      <c r="AI17" s="290">
        <v>-0.01</v>
      </c>
      <c r="AJ17" s="453">
        <v>-1.4999999999999999E-2</v>
      </c>
    </row>
    <row r="18" spans="1:36" ht="14.45" x14ac:dyDescent="0.3">
      <c r="A18" t="str">
        <f>C18&amp;" "&amp;B14</f>
        <v>2.5 Color Downgrade</v>
      </c>
      <c r="B18" s="244"/>
      <c r="C18" s="288" t="s">
        <v>815</v>
      </c>
      <c r="D18" s="289">
        <v>-0.02</v>
      </c>
      <c r="E18" s="290">
        <v>-0.02</v>
      </c>
      <c r="F18" s="290">
        <v>-3.5000000000000003E-2</v>
      </c>
      <c r="G18" s="290">
        <v>-0.02</v>
      </c>
      <c r="H18" s="290">
        <v>-0.02</v>
      </c>
      <c r="I18" s="290">
        <v>-0.03</v>
      </c>
      <c r="J18" s="290">
        <v>-1.4999999999999999E-2</v>
      </c>
      <c r="K18" s="290">
        <v>-1.4999999999999999E-2</v>
      </c>
      <c r="L18" s="453">
        <v>-2.5000000000000001E-2</v>
      </c>
      <c r="N18" s="244"/>
      <c r="O18" s="288" t="s">
        <v>815</v>
      </c>
      <c r="P18" s="289">
        <v>-2.5000000000000001E-2</v>
      </c>
      <c r="Q18" s="290">
        <v>-0.03</v>
      </c>
      <c r="R18" s="290">
        <v>-0.03</v>
      </c>
      <c r="S18" s="290">
        <v>-2.5000000000000001E-2</v>
      </c>
      <c r="T18" s="290">
        <v>-2.5000000000000001E-2</v>
      </c>
      <c r="U18" s="290">
        <v>-2.5000000000000001E-2</v>
      </c>
      <c r="V18" s="290">
        <v>-0.02</v>
      </c>
      <c r="W18" s="290">
        <v>-0.02</v>
      </c>
      <c r="X18" s="453">
        <v>-2.5000000000000001E-2</v>
      </c>
      <c r="Z18" s="244"/>
      <c r="AA18" s="288" t="s">
        <v>815</v>
      </c>
      <c r="AB18" s="289">
        <v>-2.5000000000000001E-2</v>
      </c>
      <c r="AC18" s="290">
        <v>-0.03</v>
      </c>
      <c r="AD18" s="290">
        <v>-0.03</v>
      </c>
      <c r="AE18" s="290">
        <v>-2.5000000000000001E-2</v>
      </c>
      <c r="AF18" s="290">
        <v>-2.5000000000000001E-2</v>
      </c>
      <c r="AG18" s="290">
        <v>-2.5000000000000001E-2</v>
      </c>
      <c r="AH18" s="290">
        <v>-0.02</v>
      </c>
      <c r="AI18" s="290">
        <v>-0.02</v>
      </c>
      <c r="AJ18" s="453">
        <v>-2.5000000000000001E-2</v>
      </c>
    </row>
    <row r="19" spans="1:36" ht="14.45" x14ac:dyDescent="0.3">
      <c r="A19" t="str">
        <f>C19&amp;" "&amp;B14</f>
        <v>0.5 Clarity Downgrade</v>
      </c>
      <c r="B19" s="244"/>
      <c r="C19" s="288" t="s">
        <v>816</v>
      </c>
      <c r="D19" s="501">
        <v>0</v>
      </c>
      <c r="E19" s="501">
        <v>0</v>
      </c>
      <c r="F19" s="501">
        <v>0</v>
      </c>
      <c r="G19" s="501">
        <v>-5.0000000000000001E-3</v>
      </c>
      <c r="H19" s="501">
        <v>-5.0000000000000001E-3</v>
      </c>
      <c r="I19" s="501">
        <v>-5.0000000000000001E-3</v>
      </c>
      <c r="J19" s="501">
        <v>-0.01</v>
      </c>
      <c r="K19" s="501">
        <v>-0.01</v>
      </c>
      <c r="L19" s="502">
        <v>-0.01</v>
      </c>
      <c r="N19" s="244"/>
      <c r="O19" s="288" t="s">
        <v>816</v>
      </c>
      <c r="P19" s="501">
        <v>0</v>
      </c>
      <c r="Q19" s="501">
        <v>0</v>
      </c>
      <c r="R19" s="501">
        <v>0</v>
      </c>
      <c r="S19" s="501">
        <v>0</v>
      </c>
      <c r="T19" s="501">
        <v>0</v>
      </c>
      <c r="U19" s="501">
        <v>0</v>
      </c>
      <c r="V19" s="501">
        <v>0</v>
      </c>
      <c r="W19" s="501">
        <v>0</v>
      </c>
      <c r="X19" s="502">
        <v>0</v>
      </c>
      <c r="Z19" s="244"/>
      <c r="AA19" s="288" t="s">
        <v>816</v>
      </c>
      <c r="AB19" s="501">
        <v>0</v>
      </c>
      <c r="AC19" s="501">
        <v>0</v>
      </c>
      <c r="AD19" s="501">
        <v>0</v>
      </c>
      <c r="AE19" s="501">
        <v>0</v>
      </c>
      <c r="AF19" s="501">
        <v>0</v>
      </c>
      <c r="AG19" s="501">
        <v>0</v>
      </c>
      <c r="AH19" s="501">
        <v>0</v>
      </c>
      <c r="AI19" s="501">
        <v>0</v>
      </c>
      <c r="AJ19" s="502">
        <v>0</v>
      </c>
    </row>
    <row r="20" spans="1:36" ht="14.45" x14ac:dyDescent="0.3">
      <c r="A20" t="str">
        <f>C20&amp;" "&amp;B14</f>
        <v>1 Clarity Downgrade</v>
      </c>
      <c r="B20" s="244"/>
      <c r="C20" s="288" t="s">
        <v>817</v>
      </c>
      <c r="D20" s="289">
        <v>-5.0000000000000001E-3</v>
      </c>
      <c r="E20" s="290">
        <v>-5.0000000000000001E-3</v>
      </c>
      <c r="F20" s="290">
        <v>-5.0000000000000001E-3</v>
      </c>
      <c r="G20" s="290">
        <v>-0.01</v>
      </c>
      <c r="H20" s="290">
        <v>-0.01</v>
      </c>
      <c r="I20" s="290">
        <v>-0.01</v>
      </c>
      <c r="J20" s="290">
        <v>-1.4999999999999999E-2</v>
      </c>
      <c r="K20" s="290">
        <v>-1.4999999999999999E-2</v>
      </c>
      <c r="L20" s="453">
        <v>-1.4999999999999999E-2</v>
      </c>
      <c r="N20" s="244"/>
      <c r="O20" s="288" t="s">
        <v>817</v>
      </c>
      <c r="P20" s="289">
        <v>-5.0000000000000001E-3</v>
      </c>
      <c r="Q20" s="290">
        <v>-5.0000000000000001E-3</v>
      </c>
      <c r="R20" s="290">
        <v>-5.0000000000000001E-3</v>
      </c>
      <c r="S20" s="290">
        <v>-0.01</v>
      </c>
      <c r="T20" s="290">
        <v>-0.01</v>
      </c>
      <c r="U20" s="290">
        <v>-5.0000000000000001E-3</v>
      </c>
      <c r="V20" s="290">
        <v>-1.4999999999999999E-2</v>
      </c>
      <c r="W20" s="290">
        <v>-1.4999999999999999E-2</v>
      </c>
      <c r="X20" s="453">
        <v>-0.01</v>
      </c>
      <c r="Z20" s="244"/>
      <c r="AA20" s="288" t="s">
        <v>817</v>
      </c>
      <c r="AB20" s="289">
        <v>-5.0000000000000001E-3</v>
      </c>
      <c r="AC20" s="290">
        <v>-5.0000000000000001E-3</v>
      </c>
      <c r="AD20" s="290">
        <v>-5.0000000000000001E-3</v>
      </c>
      <c r="AE20" s="290">
        <v>-0.01</v>
      </c>
      <c r="AF20" s="290">
        <v>-0.01</v>
      </c>
      <c r="AG20" s="290">
        <v>-5.0000000000000001E-3</v>
      </c>
      <c r="AH20" s="290">
        <v>-1.4999999999999999E-2</v>
      </c>
      <c r="AI20" s="290">
        <v>-1.4999999999999999E-2</v>
      </c>
      <c r="AJ20" s="453">
        <v>-0.01</v>
      </c>
    </row>
    <row r="21" spans="1:36" ht="14.45" x14ac:dyDescent="0.3">
      <c r="A21" t="str">
        <f>C21&amp;" "&amp;B14</f>
        <v>1.5 Clarity Downgrade</v>
      </c>
      <c r="B21" s="244"/>
      <c r="C21" s="288" t="s">
        <v>818</v>
      </c>
      <c r="D21" s="289">
        <v>-0.01</v>
      </c>
      <c r="E21" s="290">
        <v>-0.01</v>
      </c>
      <c r="F21" s="290">
        <v>-0.01</v>
      </c>
      <c r="G21" s="290">
        <v>-1.4999999999999999E-2</v>
      </c>
      <c r="H21" s="290">
        <v>-1.4999999999999999E-2</v>
      </c>
      <c r="I21" s="290">
        <v>-1.4999999999999999E-2</v>
      </c>
      <c r="J21" s="290">
        <v>-0.02</v>
      </c>
      <c r="K21" s="290">
        <v>-0.02</v>
      </c>
      <c r="L21" s="453">
        <v>-0.02</v>
      </c>
      <c r="N21" s="244"/>
      <c r="O21" s="288" t="s">
        <v>818</v>
      </c>
      <c r="P21" s="289">
        <v>-0.01</v>
      </c>
      <c r="Q21" s="290">
        <v>-0.01</v>
      </c>
      <c r="R21" s="290">
        <v>-0.01</v>
      </c>
      <c r="S21" s="290">
        <v>-1.4999999999999999E-2</v>
      </c>
      <c r="T21" s="290">
        <v>-1.4999999999999999E-2</v>
      </c>
      <c r="U21" s="290">
        <v>-0.01</v>
      </c>
      <c r="V21" s="290">
        <v>-0.02</v>
      </c>
      <c r="W21" s="290">
        <v>-0.02</v>
      </c>
      <c r="X21" s="453">
        <v>-1.4999999999999999E-2</v>
      </c>
      <c r="Z21" s="244"/>
      <c r="AA21" s="288" t="s">
        <v>818</v>
      </c>
      <c r="AB21" s="289">
        <v>-0.01</v>
      </c>
      <c r="AC21" s="290">
        <v>-0.01</v>
      </c>
      <c r="AD21" s="290">
        <v>-0.01</v>
      </c>
      <c r="AE21" s="290">
        <v>-1.4999999999999999E-2</v>
      </c>
      <c r="AF21" s="290">
        <v>-1.4999999999999999E-2</v>
      </c>
      <c r="AG21" s="290">
        <v>-0.01</v>
      </c>
      <c r="AH21" s="290">
        <v>-0.02</v>
      </c>
      <c r="AI21" s="290">
        <v>-0.02</v>
      </c>
      <c r="AJ21" s="453">
        <v>-1.4999999999999999E-2</v>
      </c>
    </row>
    <row r="22" spans="1:36" ht="14.45" x14ac:dyDescent="0.3">
      <c r="A22" t="str">
        <f>C22&amp;" "&amp;B14</f>
        <v>2 Clarity Downgrade</v>
      </c>
      <c r="B22" s="244"/>
      <c r="C22" s="288" t="s">
        <v>819</v>
      </c>
      <c r="D22" s="289">
        <v>-1.4999999999999999E-2</v>
      </c>
      <c r="E22" s="290">
        <v>-1.4999999999999999E-2</v>
      </c>
      <c r="F22" s="290">
        <v>-1.4999999999999999E-2</v>
      </c>
      <c r="G22" s="290">
        <v>-0.02</v>
      </c>
      <c r="H22" s="290">
        <v>-0.02</v>
      </c>
      <c r="I22" s="290">
        <v>-0.02</v>
      </c>
      <c r="J22" s="290">
        <v>-2.5000000000000001E-2</v>
      </c>
      <c r="K22" s="290">
        <v>-2.5000000000000001E-2</v>
      </c>
      <c r="L22" s="453">
        <v>-2.5000000000000001E-2</v>
      </c>
      <c r="N22" s="244"/>
      <c r="O22" s="288" t="s">
        <v>819</v>
      </c>
      <c r="P22" s="289">
        <v>-1.4999999999999999E-2</v>
      </c>
      <c r="Q22" s="290">
        <v>-1.4999999999999999E-2</v>
      </c>
      <c r="R22" s="290">
        <v>-1.4999999999999999E-2</v>
      </c>
      <c r="S22" s="290">
        <v>-0.02</v>
      </c>
      <c r="T22" s="290">
        <v>-0.02</v>
      </c>
      <c r="U22" s="290">
        <v>-1.4999999999999999E-2</v>
      </c>
      <c r="V22" s="290">
        <v>-2.5000000000000001E-2</v>
      </c>
      <c r="W22" s="290">
        <v>-2.5000000000000001E-2</v>
      </c>
      <c r="X22" s="453">
        <v>-0.02</v>
      </c>
      <c r="Z22" s="244"/>
      <c r="AA22" s="288" t="s">
        <v>819</v>
      </c>
      <c r="AB22" s="289">
        <v>-1.4999999999999999E-2</v>
      </c>
      <c r="AC22" s="290">
        <v>-1.4999999999999999E-2</v>
      </c>
      <c r="AD22" s="290">
        <v>-1.4999999999999999E-2</v>
      </c>
      <c r="AE22" s="290">
        <v>-0.02</v>
      </c>
      <c r="AF22" s="290">
        <v>-0.02</v>
      </c>
      <c r="AG22" s="290">
        <v>-1.4999999999999999E-2</v>
      </c>
      <c r="AH22" s="290">
        <v>-2.5000000000000001E-2</v>
      </c>
      <c r="AI22" s="290">
        <v>-2.5000000000000001E-2</v>
      </c>
      <c r="AJ22" s="453">
        <v>-0.02</v>
      </c>
    </row>
    <row r="23" spans="1:36" ht="14.45" x14ac:dyDescent="0.3">
      <c r="A23" t="str">
        <f>C23&amp;" "&amp;B14</f>
        <v>2.5 Clarity Downgrade</v>
      </c>
      <c r="B23" s="249"/>
      <c r="C23" s="293" t="s">
        <v>820</v>
      </c>
      <c r="D23" s="291">
        <v>-0.02</v>
      </c>
      <c r="E23" s="292">
        <v>-0.02</v>
      </c>
      <c r="F23" s="292">
        <v>-0.02</v>
      </c>
      <c r="G23" s="292">
        <v>-0.03</v>
      </c>
      <c r="H23" s="292">
        <v>-0.03</v>
      </c>
      <c r="I23" s="292">
        <v>-0.03</v>
      </c>
      <c r="J23" s="292">
        <v>-0.03</v>
      </c>
      <c r="K23" s="292">
        <v>-0.03</v>
      </c>
      <c r="L23" s="454">
        <v>-0.03</v>
      </c>
      <c r="N23" s="249"/>
      <c r="O23" s="293" t="s">
        <v>820</v>
      </c>
      <c r="P23" s="291">
        <v>-0.02</v>
      </c>
      <c r="Q23" s="292">
        <v>-0.02</v>
      </c>
      <c r="R23" s="292">
        <v>-0.02</v>
      </c>
      <c r="S23" s="292">
        <v>-0.03</v>
      </c>
      <c r="T23" s="292">
        <v>-0.03</v>
      </c>
      <c r="U23" s="292">
        <v>-0.02</v>
      </c>
      <c r="V23" s="292">
        <v>-0.03</v>
      </c>
      <c r="W23" s="292">
        <v>-0.03</v>
      </c>
      <c r="X23" s="454">
        <v>-2.5000000000000001E-2</v>
      </c>
      <c r="Z23" s="249"/>
      <c r="AA23" s="293" t="s">
        <v>820</v>
      </c>
      <c r="AB23" s="291">
        <v>-0.02</v>
      </c>
      <c r="AC23" s="292">
        <v>-0.02</v>
      </c>
      <c r="AD23" s="292">
        <v>-0.02</v>
      </c>
      <c r="AE23" s="292">
        <v>-0.03</v>
      </c>
      <c r="AF23" s="292">
        <v>-0.03</v>
      </c>
      <c r="AG23" s="292">
        <v>-0.02</v>
      </c>
      <c r="AH23" s="292">
        <v>-0.03</v>
      </c>
      <c r="AI23" s="292">
        <v>-0.03</v>
      </c>
      <c r="AJ23" s="454">
        <v>-2.5000000000000001E-2</v>
      </c>
    </row>
    <row r="25" spans="1:36" ht="14.45" x14ac:dyDescent="0.3">
      <c r="C25" s="28"/>
    </row>
    <row r="27" spans="1:36" ht="14.45" x14ac:dyDescent="0.3">
      <c r="C27" s="294"/>
      <c r="D27" s="295"/>
      <c r="E27" s="295"/>
      <c r="F27" s="1"/>
    </row>
    <row r="28" spans="1:36" ht="14.45" x14ac:dyDescent="0.3">
      <c r="C28" s="296"/>
      <c r="D28" s="295"/>
      <c r="E28" s="296"/>
    </row>
    <row r="29" spans="1:36" x14ac:dyDescent="0.25">
      <c r="C29" s="935"/>
      <c r="D29" s="935"/>
      <c r="E29" s="296"/>
    </row>
    <row r="30" spans="1:36" x14ac:dyDescent="0.25">
      <c r="C30" s="297"/>
    </row>
    <row r="31" spans="1:36" x14ac:dyDescent="0.25">
      <c r="C31" s="298"/>
      <c r="H31" s="299"/>
    </row>
  </sheetData>
  <sheetProtection algorithmName="SHA-512" hashValue="eiVGVF1gSKjFc+1Yiz2ikh6E+kYbOLgwhVtcfJPqr8iyEroG1i4FCkER8IWe5Qi04XxWc8rvV42uI7RDauzuXw==" saltValue="YLV05d2C+kYn3+uWt3aTKg==" spinCount="100000" sheet="1" objects="1" scenarios="1" autoFilter="0"/>
  <mergeCells count="4">
    <mergeCell ref="D2:K2"/>
    <mergeCell ref="C29:D29"/>
    <mergeCell ref="P2:W2"/>
    <mergeCell ref="AB2:AI2"/>
  </mergeCells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1"/>
  <dimension ref="A1:L17"/>
  <sheetViews>
    <sheetView topLeftCell="B2" workbookViewId="0">
      <selection activeCell="C6" sqref="C6:C8"/>
    </sheetView>
  </sheetViews>
  <sheetFormatPr defaultRowHeight="15" x14ac:dyDescent="0.25"/>
  <cols>
    <col min="1" max="1" width="14.28515625" hidden="1" customWidth="1"/>
    <col min="2" max="2" width="9.7109375" customWidth="1"/>
  </cols>
  <sheetData>
    <row r="1" spans="1:12" ht="14.45" hidden="1" x14ac:dyDescent="0.3"/>
    <row r="2" spans="1:12" ht="14.45" x14ac:dyDescent="0.3">
      <c r="D2" s="886" t="s">
        <v>316</v>
      </c>
      <c r="E2" s="886"/>
      <c r="F2" s="886"/>
      <c r="G2" s="886"/>
      <c r="H2" s="886"/>
      <c r="I2" s="886"/>
      <c r="J2" s="886"/>
      <c r="K2" s="886"/>
    </row>
    <row r="3" spans="1:12" ht="14.45" x14ac:dyDescent="0.3">
      <c r="A3" s="300"/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</row>
    <row r="4" spans="1:12" ht="14.45" x14ac:dyDescent="0.3">
      <c r="B4" s="239" t="s">
        <v>822</v>
      </c>
      <c r="C4" s="301"/>
      <c r="D4" s="276"/>
      <c r="E4" s="276"/>
      <c r="F4" s="276"/>
      <c r="G4" s="276"/>
      <c r="H4" s="276"/>
      <c r="I4" s="276"/>
      <c r="J4" s="276"/>
      <c r="K4" s="276"/>
      <c r="L4" s="277"/>
    </row>
    <row r="5" spans="1:12" ht="14.45" x14ac:dyDescent="0.3">
      <c r="A5" t="s">
        <v>1230</v>
      </c>
      <c r="B5" s="244"/>
      <c r="C5" s="256" t="s">
        <v>223</v>
      </c>
      <c r="D5" s="261">
        <v>0</v>
      </c>
      <c r="E5" s="261">
        <v>0</v>
      </c>
      <c r="F5" s="261">
        <v>0</v>
      </c>
      <c r="G5" s="261">
        <v>0</v>
      </c>
      <c r="H5" s="261">
        <v>0</v>
      </c>
      <c r="I5" s="261">
        <v>0</v>
      </c>
      <c r="J5" s="261">
        <v>0</v>
      </c>
      <c r="K5" s="261">
        <v>0</v>
      </c>
      <c r="L5" s="262">
        <v>0</v>
      </c>
    </row>
    <row r="6" spans="1:12" ht="14.45" x14ac:dyDescent="0.3">
      <c r="A6" t="str">
        <f>B4&amp;"-"&amp;C6</f>
        <v>Internal-GR1</v>
      </c>
      <c r="B6" s="244"/>
      <c r="C6" s="260" t="s">
        <v>194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2">
        <v>0</v>
      </c>
    </row>
    <row r="7" spans="1:12" ht="14.45" x14ac:dyDescent="0.3">
      <c r="A7" t="str">
        <f>B4&amp;"-"&amp;C7</f>
        <v>Internal-GR2</v>
      </c>
      <c r="B7" s="244"/>
      <c r="C7" s="260" t="s">
        <v>208</v>
      </c>
      <c r="D7" s="261">
        <v>-1.5</v>
      </c>
      <c r="E7" s="261">
        <v>-1.5</v>
      </c>
      <c r="F7" s="261">
        <v>-1</v>
      </c>
      <c r="G7" s="261">
        <v>-1</v>
      </c>
      <c r="H7" s="261">
        <v>-1</v>
      </c>
      <c r="I7" s="261">
        <v>-0.5</v>
      </c>
      <c r="J7" s="261">
        <v>-0.5</v>
      </c>
      <c r="K7" s="261">
        <v>0</v>
      </c>
      <c r="L7" s="262">
        <v>0</v>
      </c>
    </row>
    <row r="8" spans="1:12" ht="14.45" x14ac:dyDescent="0.3">
      <c r="A8" t="str">
        <f>B4&amp;"-"&amp;C8</f>
        <v>Internal-GR3</v>
      </c>
      <c r="B8" s="249"/>
      <c r="C8" s="263" t="s">
        <v>222</v>
      </c>
      <c r="D8" s="264">
        <v>-3</v>
      </c>
      <c r="E8" s="264">
        <v>-3</v>
      </c>
      <c r="F8" s="264">
        <v>-2</v>
      </c>
      <c r="G8" s="264">
        <v>-2</v>
      </c>
      <c r="H8" s="264">
        <v>-2</v>
      </c>
      <c r="I8" s="264">
        <v>-1</v>
      </c>
      <c r="J8" s="264">
        <v>-1</v>
      </c>
      <c r="K8" s="264">
        <v>0</v>
      </c>
      <c r="L8" s="265">
        <v>0</v>
      </c>
    </row>
    <row r="9" spans="1:12" ht="14.45" x14ac:dyDescent="0.3">
      <c r="B9" s="239" t="s">
        <v>823</v>
      </c>
      <c r="C9" s="301"/>
      <c r="D9" s="283"/>
      <c r="E9" s="283"/>
      <c r="F9" s="283"/>
      <c r="G9" s="283"/>
      <c r="H9" s="283"/>
      <c r="I9" s="283"/>
      <c r="J9" s="283"/>
      <c r="K9" s="283"/>
      <c r="L9" s="284"/>
    </row>
    <row r="10" spans="1:12" ht="14.45" x14ac:dyDescent="0.3">
      <c r="A10" t="str">
        <f>B9&amp;"-"&amp;C10</f>
        <v>Surface-None</v>
      </c>
      <c r="B10" s="244"/>
      <c r="C10" s="256" t="s">
        <v>223</v>
      </c>
      <c r="D10" s="261">
        <v>0</v>
      </c>
      <c r="E10" s="261">
        <v>0</v>
      </c>
      <c r="F10" s="261">
        <v>0</v>
      </c>
      <c r="G10" s="261">
        <v>0</v>
      </c>
      <c r="H10" s="261">
        <v>0</v>
      </c>
      <c r="I10" s="261">
        <v>0</v>
      </c>
      <c r="J10" s="261">
        <v>0</v>
      </c>
      <c r="K10" s="261">
        <v>0</v>
      </c>
      <c r="L10" s="262">
        <v>0</v>
      </c>
    </row>
    <row r="11" spans="1:12" ht="14.45" x14ac:dyDescent="0.3">
      <c r="A11" t="str">
        <f>B9&amp;"-"&amp;C11</f>
        <v>Surface-SGR1</v>
      </c>
      <c r="B11" s="244"/>
      <c r="C11" s="260" t="s">
        <v>195</v>
      </c>
      <c r="D11" s="261">
        <v>0</v>
      </c>
      <c r="E11" s="261">
        <v>0</v>
      </c>
      <c r="F11" s="261">
        <v>0</v>
      </c>
      <c r="G11" s="261">
        <v>0</v>
      </c>
      <c r="H11" s="261">
        <v>0</v>
      </c>
      <c r="I11" s="261">
        <v>0</v>
      </c>
      <c r="J11" s="261">
        <v>0</v>
      </c>
      <c r="K11" s="261">
        <v>0</v>
      </c>
      <c r="L11" s="262">
        <v>0</v>
      </c>
    </row>
    <row r="12" spans="1:12" ht="14.45" x14ac:dyDescent="0.3">
      <c r="A12" t="str">
        <f>B9&amp;"-"&amp;C12</f>
        <v>Surface-SGR2</v>
      </c>
      <c r="B12" s="658"/>
      <c r="C12" s="669" t="s">
        <v>209</v>
      </c>
      <c r="D12" s="670">
        <v>-1.5</v>
      </c>
      <c r="E12" s="670">
        <v>-1.5</v>
      </c>
      <c r="F12" s="670">
        <v>-1</v>
      </c>
      <c r="G12" s="670">
        <v>-1</v>
      </c>
      <c r="H12" s="670">
        <v>-1</v>
      </c>
      <c r="I12" s="670">
        <v>-0.5</v>
      </c>
      <c r="J12" s="670">
        <v>-0.5</v>
      </c>
      <c r="K12" s="670">
        <v>0</v>
      </c>
      <c r="L12" s="671">
        <v>0</v>
      </c>
    </row>
    <row r="13" spans="1:12" ht="14.45" x14ac:dyDescent="0.3">
      <c r="A13" t="str">
        <f>B9&amp;"-"&amp;C13</f>
        <v>Surface-SGR3</v>
      </c>
      <c r="B13" s="249"/>
      <c r="C13" s="263" t="s">
        <v>1161</v>
      </c>
      <c r="D13" s="264">
        <v>-3</v>
      </c>
      <c r="E13" s="264">
        <v>-3</v>
      </c>
      <c r="F13" s="264">
        <v>-2</v>
      </c>
      <c r="G13" s="264">
        <v>-2</v>
      </c>
      <c r="H13" s="264">
        <v>-2</v>
      </c>
      <c r="I13" s="264">
        <v>-1</v>
      </c>
      <c r="J13" s="264">
        <v>-1</v>
      </c>
      <c r="K13" s="264">
        <v>0</v>
      </c>
      <c r="L13" s="265">
        <v>0</v>
      </c>
    </row>
    <row r="15" spans="1:12" ht="14.45" x14ac:dyDescent="0.3">
      <c r="C15" t="s">
        <v>974</v>
      </c>
      <c r="D15" t="s">
        <v>975</v>
      </c>
    </row>
    <row r="16" spans="1:12" ht="14.45" x14ac:dyDescent="0.3">
      <c r="C16" t="s">
        <v>974</v>
      </c>
      <c r="D16" t="s">
        <v>980</v>
      </c>
    </row>
    <row r="17" spans="4:4" ht="14.45" x14ac:dyDescent="0.3">
      <c r="D17" s="1"/>
    </row>
  </sheetData>
  <sheetProtection algorithmName="SHA-512" hashValue="Uq06oO8mo3cle/Icd+0tDJTYINGZjc1cLQ1qZGH02n8938kLA0lhs2l5YcugSh7iJcFvJyF+ViBT8mrPPEpOuQ==" saltValue="Fa1I4ceWyoTJ7KOhtc+Otg==" spinCount="100000" sheet="1" objects="1" scenarios="1" autoFilter="0"/>
  <mergeCells count="1">
    <mergeCell ref="D2:K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1"/>
  <dimension ref="A1:X9"/>
  <sheetViews>
    <sheetView topLeftCell="B2" workbookViewId="0">
      <selection activeCell="D4" sqref="D4:K4"/>
    </sheetView>
  </sheetViews>
  <sheetFormatPr defaultRowHeight="15" x14ac:dyDescent="0.25"/>
  <cols>
    <col min="1" max="1" width="18.5703125" hidden="1" customWidth="1"/>
    <col min="2" max="2" width="12.7109375" customWidth="1"/>
    <col min="3" max="3" width="9.28515625" style="476" customWidth="1"/>
    <col min="14" max="14" width="11.28515625" bestFit="1" customWidth="1"/>
    <col min="15" max="15" width="8.85546875" style="476"/>
  </cols>
  <sheetData>
    <row r="1" spans="1:24" ht="14.45" hidden="1" x14ac:dyDescent="0.3"/>
    <row r="2" spans="1:24" ht="14.45" x14ac:dyDescent="0.3">
      <c r="B2" t="s">
        <v>25</v>
      </c>
      <c r="D2" s="886" t="s">
        <v>316</v>
      </c>
      <c r="E2" s="886"/>
      <c r="F2" s="886"/>
      <c r="G2" s="886"/>
      <c r="H2" s="886"/>
      <c r="I2" s="886"/>
      <c r="J2" s="886"/>
      <c r="K2" s="886"/>
      <c r="L2" s="435"/>
      <c r="N2" t="s">
        <v>71</v>
      </c>
      <c r="P2" s="886" t="s">
        <v>316</v>
      </c>
      <c r="Q2" s="886"/>
      <c r="R2" s="886"/>
      <c r="S2" s="886"/>
      <c r="T2" s="886"/>
      <c r="U2" s="886"/>
      <c r="V2" s="886"/>
      <c r="W2" s="886"/>
    </row>
    <row r="3" spans="1:24" ht="14.45" x14ac:dyDescent="0.3"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  <c r="P3" s="238">
        <v>1</v>
      </c>
      <c r="Q3" s="238">
        <v>2</v>
      </c>
      <c r="R3" s="238">
        <v>3</v>
      </c>
      <c r="S3" s="238">
        <v>4</v>
      </c>
      <c r="T3" s="238">
        <v>5</v>
      </c>
      <c r="U3" s="238">
        <v>6</v>
      </c>
      <c r="V3" s="238">
        <v>7</v>
      </c>
      <c r="W3" s="238">
        <v>8</v>
      </c>
      <c r="X3" s="238">
        <v>9</v>
      </c>
    </row>
    <row r="4" spans="1:24" ht="14.45" x14ac:dyDescent="0.3">
      <c r="A4" t="str">
        <f>B4&amp;"-"&amp;C4</f>
        <v>H&amp;A-Y</v>
      </c>
      <c r="B4" s="239" t="s">
        <v>179</v>
      </c>
      <c r="C4" s="675" t="s">
        <v>861</v>
      </c>
      <c r="D4" s="302">
        <v>1</v>
      </c>
      <c r="E4" s="302">
        <v>1</v>
      </c>
      <c r="F4" s="302">
        <v>0.5</v>
      </c>
      <c r="G4" s="302">
        <v>1</v>
      </c>
      <c r="H4" s="302">
        <v>1</v>
      </c>
      <c r="I4" s="302">
        <v>0.5</v>
      </c>
      <c r="J4" s="302">
        <v>1</v>
      </c>
      <c r="K4" s="302">
        <v>1</v>
      </c>
      <c r="L4" s="303">
        <v>0</v>
      </c>
      <c r="N4" s="239" t="s">
        <v>179</v>
      </c>
      <c r="O4" s="675" t="s">
        <v>861</v>
      </c>
      <c r="P4" s="302">
        <v>0</v>
      </c>
      <c r="Q4" s="302">
        <v>0</v>
      </c>
      <c r="R4" s="302">
        <v>0</v>
      </c>
      <c r="S4" s="302">
        <v>0</v>
      </c>
      <c r="T4" s="302">
        <v>0</v>
      </c>
      <c r="U4" s="302">
        <v>0</v>
      </c>
      <c r="V4" s="302">
        <v>0</v>
      </c>
      <c r="W4" s="302">
        <v>0</v>
      </c>
      <c r="X4" s="303">
        <v>0</v>
      </c>
    </row>
    <row r="5" spans="1:24" ht="14.45" x14ac:dyDescent="0.3">
      <c r="A5" t="str">
        <f>B4&amp;"-"&amp;C5</f>
        <v>H&amp;A-N</v>
      </c>
      <c r="B5" s="249"/>
      <c r="C5" s="672" t="s">
        <v>749</v>
      </c>
      <c r="D5" s="304">
        <v>0</v>
      </c>
      <c r="E5" s="304">
        <v>0</v>
      </c>
      <c r="F5" s="304">
        <v>0</v>
      </c>
      <c r="G5" s="304">
        <v>0</v>
      </c>
      <c r="H5" s="304">
        <v>0</v>
      </c>
      <c r="I5" s="304">
        <v>0</v>
      </c>
      <c r="J5" s="304">
        <v>0</v>
      </c>
      <c r="K5" s="304">
        <v>0</v>
      </c>
      <c r="L5" s="305">
        <v>0</v>
      </c>
      <c r="M5" s="299"/>
      <c r="N5" s="249"/>
      <c r="O5" s="672" t="s">
        <v>749</v>
      </c>
      <c r="P5" s="304">
        <v>0</v>
      </c>
      <c r="Q5" s="304">
        <v>0</v>
      </c>
      <c r="R5" s="304">
        <v>0</v>
      </c>
      <c r="S5" s="304">
        <v>0</v>
      </c>
      <c r="T5" s="304">
        <v>0</v>
      </c>
      <c r="U5" s="304">
        <v>0</v>
      </c>
      <c r="V5" s="304">
        <v>0</v>
      </c>
      <c r="W5" s="304">
        <v>0</v>
      </c>
      <c r="X5" s="305">
        <v>0</v>
      </c>
    </row>
    <row r="6" spans="1:24" ht="14.45" x14ac:dyDescent="0.3">
      <c r="A6" t="str">
        <f>B6&amp;"-"&amp;C6</f>
        <v>Eye Clean-Y</v>
      </c>
      <c r="B6" s="239" t="s">
        <v>174</v>
      </c>
      <c r="C6" s="673" t="s">
        <v>861</v>
      </c>
      <c r="D6" s="306">
        <v>0</v>
      </c>
      <c r="E6" s="306">
        <v>0</v>
      </c>
      <c r="F6" s="306">
        <v>0</v>
      </c>
      <c r="G6" s="306">
        <v>0</v>
      </c>
      <c r="H6" s="306">
        <v>0</v>
      </c>
      <c r="I6" s="306">
        <v>0</v>
      </c>
      <c r="J6" s="306">
        <v>1.5</v>
      </c>
      <c r="K6" s="306">
        <v>1.5</v>
      </c>
      <c r="L6" s="307">
        <v>1</v>
      </c>
      <c r="N6" s="239" t="s">
        <v>174</v>
      </c>
      <c r="O6" s="673" t="s">
        <v>861</v>
      </c>
      <c r="P6" s="306">
        <v>0</v>
      </c>
      <c r="Q6" s="306">
        <v>0</v>
      </c>
      <c r="R6" s="306">
        <v>0</v>
      </c>
      <c r="S6" s="306">
        <v>0</v>
      </c>
      <c r="T6" s="306">
        <v>0.5</v>
      </c>
      <c r="U6" s="306">
        <v>0.5</v>
      </c>
      <c r="V6" s="306">
        <v>1.5</v>
      </c>
      <c r="W6" s="306">
        <v>1.5</v>
      </c>
      <c r="X6" s="307">
        <v>0.5</v>
      </c>
    </row>
    <row r="7" spans="1:24" ht="14.45" x14ac:dyDescent="0.3">
      <c r="A7" t="str">
        <f>B6&amp;"-"&amp;C7</f>
        <v>Eye Clean-N</v>
      </c>
      <c r="B7" s="249"/>
      <c r="C7" s="674" t="s">
        <v>749</v>
      </c>
      <c r="D7" s="308">
        <v>0</v>
      </c>
      <c r="E7" s="308">
        <v>0</v>
      </c>
      <c r="F7" s="308">
        <v>0</v>
      </c>
      <c r="G7" s="308">
        <v>0</v>
      </c>
      <c r="H7" s="308">
        <v>0</v>
      </c>
      <c r="I7" s="308">
        <v>0</v>
      </c>
      <c r="J7" s="308">
        <v>0</v>
      </c>
      <c r="K7" s="308">
        <v>0</v>
      </c>
      <c r="L7" s="309">
        <v>0</v>
      </c>
      <c r="N7" s="249"/>
      <c r="O7" s="674" t="s">
        <v>749</v>
      </c>
      <c r="P7" s="308">
        <v>0</v>
      </c>
      <c r="Q7" s="308">
        <v>0</v>
      </c>
      <c r="R7" s="308">
        <v>0</v>
      </c>
      <c r="S7" s="308">
        <v>0</v>
      </c>
      <c r="T7" s="308">
        <v>0</v>
      </c>
      <c r="U7" s="308">
        <v>0</v>
      </c>
      <c r="V7" s="308">
        <v>0</v>
      </c>
      <c r="W7" s="308">
        <v>0</v>
      </c>
      <c r="X7" s="309">
        <v>0</v>
      </c>
    </row>
    <row r="8" spans="1:24" ht="14.45" x14ac:dyDescent="0.3">
      <c r="A8" t="str">
        <f>B8&amp;"-"&amp;C8</f>
        <v>Table Clean-Y</v>
      </c>
      <c r="B8" s="239" t="s">
        <v>180</v>
      </c>
      <c r="C8" s="673" t="s">
        <v>861</v>
      </c>
      <c r="D8" s="306">
        <v>0</v>
      </c>
      <c r="E8" s="306">
        <v>0</v>
      </c>
      <c r="F8" s="306">
        <v>0</v>
      </c>
      <c r="G8" s="306">
        <v>0.5</v>
      </c>
      <c r="H8" s="306">
        <v>0.5</v>
      </c>
      <c r="I8" s="306">
        <v>0.5</v>
      </c>
      <c r="J8" s="306">
        <v>2</v>
      </c>
      <c r="K8" s="306">
        <v>2</v>
      </c>
      <c r="L8" s="307">
        <v>1</v>
      </c>
      <c r="N8" s="239" t="s">
        <v>180</v>
      </c>
      <c r="O8" s="673" t="s">
        <v>861</v>
      </c>
      <c r="P8" s="306">
        <v>0</v>
      </c>
      <c r="Q8" s="306">
        <v>0</v>
      </c>
      <c r="R8" s="306">
        <v>0</v>
      </c>
      <c r="S8" s="306">
        <v>1</v>
      </c>
      <c r="T8" s="306">
        <v>1</v>
      </c>
      <c r="U8" s="306">
        <v>0</v>
      </c>
      <c r="V8" s="306">
        <v>2</v>
      </c>
      <c r="W8" s="306">
        <v>2</v>
      </c>
      <c r="X8" s="307">
        <v>1</v>
      </c>
    </row>
    <row r="9" spans="1:24" ht="14.45" x14ac:dyDescent="0.3">
      <c r="A9" t="str">
        <f>B8&amp;"-"&amp;C9</f>
        <v>Table Clean-N</v>
      </c>
      <c r="B9" s="249"/>
      <c r="C9" s="674" t="s">
        <v>749</v>
      </c>
      <c r="D9" s="308">
        <v>0</v>
      </c>
      <c r="E9" s="308">
        <v>0</v>
      </c>
      <c r="F9" s="308">
        <v>0</v>
      </c>
      <c r="G9" s="308">
        <v>0</v>
      </c>
      <c r="H9" s="308">
        <v>0</v>
      </c>
      <c r="I9" s="308">
        <v>0</v>
      </c>
      <c r="J9" s="308">
        <v>0</v>
      </c>
      <c r="K9" s="308">
        <v>0</v>
      </c>
      <c r="L9" s="309">
        <v>0</v>
      </c>
      <c r="N9" s="249"/>
      <c r="O9" s="674" t="s">
        <v>749</v>
      </c>
      <c r="P9" s="308">
        <v>0</v>
      </c>
      <c r="Q9" s="308">
        <v>0</v>
      </c>
      <c r="R9" s="308">
        <v>0</v>
      </c>
      <c r="S9" s="308">
        <v>0</v>
      </c>
      <c r="T9" s="308">
        <v>0</v>
      </c>
      <c r="U9" s="308">
        <v>0</v>
      </c>
      <c r="V9" s="308">
        <v>0</v>
      </c>
      <c r="W9" s="308">
        <v>0</v>
      </c>
      <c r="X9" s="309">
        <v>0</v>
      </c>
    </row>
  </sheetData>
  <sheetProtection algorithmName="SHA-512" hashValue="hNdgsRXtAxPE9edGok0qVGh2wik/noUlDdQVh0lVFJcYhYClgEVSqy2MwItdzkneTOLorLHPnbD+VirkewQx1A==" saltValue="zG48XCbwZIekct4mInYXwQ==" spinCount="100000" sheet="1" objects="1" scenarios="1" autoFilter="0"/>
  <mergeCells count="2">
    <mergeCell ref="D2:K2"/>
    <mergeCell ref="P2:W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T26"/>
  <sheetViews>
    <sheetView workbookViewId="0">
      <selection activeCell="L28" sqref="L28"/>
    </sheetView>
  </sheetViews>
  <sheetFormatPr defaultRowHeight="15" x14ac:dyDescent="0.25"/>
  <cols>
    <col min="3" max="3" width="10.5703125" bestFit="1" customWidth="1"/>
    <col min="4" max="4" width="9.5703125" bestFit="1" customWidth="1"/>
    <col min="10" max="10" width="10.7109375" customWidth="1"/>
    <col min="15" max="15" width="15.85546875" customWidth="1"/>
  </cols>
  <sheetData>
    <row r="2" spans="1:20" ht="14.45" x14ac:dyDescent="0.3">
      <c r="A2" s="1" t="s">
        <v>908</v>
      </c>
      <c r="F2" s="1" t="s">
        <v>1374</v>
      </c>
      <c r="H2" s="13"/>
      <c r="J2" s="1" t="s">
        <v>1387</v>
      </c>
      <c r="L2" s="13"/>
      <c r="N2" s="1" t="s">
        <v>1376</v>
      </c>
      <c r="R2" s="1" t="s">
        <v>1375</v>
      </c>
      <c r="T2" s="13"/>
    </row>
    <row r="3" spans="1:20" ht="14.45" x14ac:dyDescent="0.3">
      <c r="H3" s="13"/>
      <c r="L3" s="13"/>
      <c r="T3" s="13"/>
    </row>
    <row r="4" spans="1:20" ht="28.9" x14ac:dyDescent="0.3">
      <c r="A4" s="718" t="s">
        <v>1377</v>
      </c>
      <c r="B4" s="718" t="s">
        <v>304</v>
      </c>
      <c r="C4" s="718" t="s">
        <v>1378</v>
      </c>
      <c r="D4" s="718" t="s">
        <v>1379</v>
      </c>
      <c r="E4" s="719"/>
      <c r="F4" s="718" t="s">
        <v>1377</v>
      </c>
      <c r="G4" s="718" t="s">
        <v>304</v>
      </c>
      <c r="H4" s="720" t="s">
        <v>1378</v>
      </c>
      <c r="I4" s="719"/>
      <c r="J4" s="718" t="s">
        <v>1377</v>
      </c>
      <c r="K4" s="718" t="s">
        <v>304</v>
      </c>
      <c r="L4" s="720" t="s">
        <v>1378</v>
      </c>
      <c r="N4" s="718" t="s">
        <v>1377</v>
      </c>
      <c r="O4" s="718" t="s">
        <v>304</v>
      </c>
      <c r="P4" s="720" t="s">
        <v>1380</v>
      </c>
      <c r="R4" s="718" t="s">
        <v>1377</v>
      </c>
      <c r="S4" s="718" t="s">
        <v>304</v>
      </c>
      <c r="T4" s="720" t="s">
        <v>1378</v>
      </c>
    </row>
    <row r="5" spans="1:20" ht="14.45" x14ac:dyDescent="0.3">
      <c r="A5" s="35">
        <v>0</v>
      </c>
      <c r="B5" t="s">
        <v>1381</v>
      </c>
      <c r="F5" s="721">
        <v>0</v>
      </c>
      <c r="G5" s="33" t="str">
        <f>TEXT(F5,"0.00")&amp;"-"&amp;TEXT(F6-0.01,"0.00")</f>
        <v>0.00-0.14</v>
      </c>
      <c r="H5" s="13"/>
      <c r="J5" s="721">
        <v>0</v>
      </c>
      <c r="K5" s="33" t="str">
        <f t="shared" ref="K5:K24" si="0">TEXT(J5,"0.00")&amp;"-"&amp;TEXT(J6-0.01,"0.00")</f>
        <v>0.00-0.14</v>
      </c>
      <c r="L5" s="13"/>
      <c r="N5" s="721">
        <v>0</v>
      </c>
      <c r="O5" s="33" t="str">
        <f t="shared" ref="O5:O25" si="1">TEXT(N5,"0.00")&amp;"-"&amp;TEXT(N6-0.01,"0.00")</f>
        <v>0.00-0.00</v>
      </c>
      <c r="P5">
        <v>12</v>
      </c>
      <c r="R5" s="721">
        <v>0</v>
      </c>
      <c r="S5" s="33" t="str">
        <f t="shared" ref="S5:S24" si="2">TEXT(R5,"0.00")&amp;"-"&amp;TEXT(R6-0.01,"0.00")</f>
        <v>0.00-0.14</v>
      </c>
      <c r="T5" s="13"/>
    </row>
    <row r="6" spans="1:20" ht="14.45" x14ac:dyDescent="0.3">
      <c r="A6" s="35">
        <v>0.15</v>
      </c>
      <c r="B6" t="s">
        <v>1382</v>
      </c>
      <c r="C6">
        <v>30</v>
      </c>
      <c r="D6">
        <v>12</v>
      </c>
      <c r="F6" s="721">
        <v>0.15</v>
      </c>
      <c r="G6" s="33" t="str">
        <f t="shared" ref="G6:G25" si="3">TEXT(F6,"0.00")&amp;"-"&amp;TEXT(F7-0.01,"0.00")</f>
        <v>0.15-0.22</v>
      </c>
      <c r="H6" s="13">
        <v>48</v>
      </c>
      <c r="J6" s="721">
        <v>0.15</v>
      </c>
      <c r="K6" s="33" t="str">
        <f t="shared" si="0"/>
        <v>0.15-0.46</v>
      </c>
      <c r="L6" s="13">
        <v>75</v>
      </c>
      <c r="N6" s="721">
        <v>0.01</v>
      </c>
      <c r="O6" s="33" t="str">
        <f t="shared" si="1"/>
        <v>0.01-0.14</v>
      </c>
      <c r="P6" s="13">
        <v>12</v>
      </c>
      <c r="Q6" s="13"/>
      <c r="R6" s="721">
        <v>0.15</v>
      </c>
      <c r="S6" s="33" t="str">
        <f t="shared" si="2"/>
        <v>0.15-0.29</v>
      </c>
      <c r="T6" s="13">
        <v>140</v>
      </c>
    </row>
    <row r="7" spans="1:20" ht="14.45" x14ac:dyDescent="0.3">
      <c r="A7" s="35">
        <v>0.23</v>
      </c>
      <c r="B7" t="s">
        <v>1383</v>
      </c>
      <c r="C7">
        <v>32</v>
      </c>
      <c r="D7">
        <v>12</v>
      </c>
      <c r="F7" s="721">
        <v>0.23</v>
      </c>
      <c r="G7" s="33" t="str">
        <f t="shared" si="3"/>
        <v>0.23-0.46</v>
      </c>
      <c r="H7" s="13">
        <v>59</v>
      </c>
      <c r="J7" s="721">
        <v>0.47</v>
      </c>
      <c r="K7" s="33" t="str">
        <f t="shared" si="0"/>
        <v>0.47-0.69</v>
      </c>
      <c r="L7" s="13">
        <v>85</v>
      </c>
      <c r="N7" s="721">
        <v>0.15</v>
      </c>
      <c r="O7" s="33" t="str">
        <f t="shared" si="1"/>
        <v>0.15-0.22</v>
      </c>
      <c r="P7" s="13">
        <v>12</v>
      </c>
      <c r="Q7" s="13"/>
      <c r="R7" s="721">
        <v>0.3</v>
      </c>
      <c r="S7" s="33" t="str">
        <f t="shared" si="2"/>
        <v>0.30-0.49</v>
      </c>
      <c r="T7" s="13">
        <v>143</v>
      </c>
    </row>
    <row r="8" spans="1:20" ht="14.45" x14ac:dyDescent="0.3">
      <c r="A8" s="35">
        <v>0.3</v>
      </c>
      <c r="B8" t="s">
        <v>309</v>
      </c>
      <c r="C8">
        <v>39</v>
      </c>
      <c r="D8">
        <v>12</v>
      </c>
      <c r="F8" s="721">
        <v>0.47</v>
      </c>
      <c r="G8" s="33" t="str">
        <f t="shared" si="3"/>
        <v>0.47-0.69</v>
      </c>
      <c r="H8" s="13">
        <v>64</v>
      </c>
      <c r="J8" s="721">
        <v>0.7</v>
      </c>
      <c r="K8" s="33" t="str">
        <f t="shared" si="0"/>
        <v>0.70-0.99</v>
      </c>
      <c r="L8" s="13">
        <v>100</v>
      </c>
      <c r="N8" s="721">
        <v>0.23</v>
      </c>
      <c r="O8" s="33" t="str">
        <f t="shared" si="1"/>
        <v>0.23-0.46</v>
      </c>
      <c r="P8" s="13">
        <v>12</v>
      </c>
      <c r="Q8" s="13"/>
      <c r="R8" s="721">
        <v>0.5</v>
      </c>
      <c r="S8" s="33" t="str">
        <f t="shared" si="2"/>
        <v>0.50-0.99</v>
      </c>
      <c r="T8" s="13">
        <v>145</v>
      </c>
    </row>
    <row r="9" spans="1:20" ht="14.45" x14ac:dyDescent="0.3">
      <c r="A9" s="35">
        <v>0.4</v>
      </c>
      <c r="B9" t="s">
        <v>1384</v>
      </c>
      <c r="C9">
        <v>41</v>
      </c>
      <c r="D9">
        <v>12</v>
      </c>
      <c r="F9" s="721">
        <v>0.7</v>
      </c>
      <c r="G9" s="33" t="str">
        <f t="shared" si="3"/>
        <v>0.70-0.99</v>
      </c>
      <c r="H9" s="13">
        <v>78</v>
      </c>
      <c r="J9" s="721">
        <v>1</v>
      </c>
      <c r="K9" s="33" t="str">
        <f t="shared" si="0"/>
        <v>1.00-1.19</v>
      </c>
      <c r="L9" s="13">
        <v>138</v>
      </c>
      <c r="N9" s="721">
        <v>0.47</v>
      </c>
      <c r="O9" s="33" t="str">
        <f t="shared" si="1"/>
        <v>0.47-0.69</v>
      </c>
      <c r="P9" s="13">
        <v>12</v>
      </c>
      <c r="Q9" s="13"/>
      <c r="R9" s="721">
        <v>1</v>
      </c>
      <c r="S9" s="33" t="str">
        <f t="shared" si="2"/>
        <v>1.00-1.19</v>
      </c>
      <c r="T9" s="13">
        <v>165</v>
      </c>
    </row>
    <row r="10" spans="1:20" ht="14.45" x14ac:dyDescent="0.3">
      <c r="A10" s="35">
        <v>0.5</v>
      </c>
      <c r="B10" t="s">
        <v>1385</v>
      </c>
      <c r="C10">
        <v>42</v>
      </c>
      <c r="D10">
        <v>12</v>
      </c>
      <c r="F10" s="721">
        <v>1</v>
      </c>
      <c r="G10" s="33" t="str">
        <f>TEXT(F10,"0.00")&amp;"-"&amp;TEXT(F11-0.01,"0.00")</f>
        <v>1.00-1.19</v>
      </c>
      <c r="H10" s="13">
        <v>110</v>
      </c>
      <c r="J10" s="721">
        <v>1.2</v>
      </c>
      <c r="K10" s="33" t="str">
        <f t="shared" si="0"/>
        <v>1.20-1.49</v>
      </c>
      <c r="L10" s="13">
        <v>150</v>
      </c>
      <c r="N10" s="721">
        <v>0.7</v>
      </c>
      <c r="O10" s="33" t="str">
        <f t="shared" si="1"/>
        <v>0.70-0.99</v>
      </c>
      <c r="P10" s="13">
        <v>12</v>
      </c>
      <c r="Q10" s="13"/>
      <c r="R10" s="721">
        <v>1.2</v>
      </c>
      <c r="S10" s="33" t="str">
        <f t="shared" si="2"/>
        <v>1.20-1.49</v>
      </c>
      <c r="T10" s="13">
        <v>170</v>
      </c>
    </row>
    <row r="11" spans="1:20" ht="14.45" x14ac:dyDescent="0.3">
      <c r="A11" s="35">
        <v>0.7</v>
      </c>
      <c r="B11" t="s">
        <v>1386</v>
      </c>
      <c r="C11">
        <v>51</v>
      </c>
      <c r="D11">
        <v>12</v>
      </c>
      <c r="F11" s="721">
        <v>1.2</v>
      </c>
      <c r="G11" s="33" t="str">
        <f>TEXT(F11,"0.00")&amp;"-"&amp;TEXT(F12-0.01,"0.00")</f>
        <v>1.20-1.49</v>
      </c>
      <c r="H11" s="13">
        <v>115</v>
      </c>
      <c r="J11" s="721">
        <v>1.5</v>
      </c>
      <c r="K11" s="33" t="str">
        <f t="shared" si="0"/>
        <v>1.50-1.99</v>
      </c>
      <c r="L11" s="13">
        <v>175</v>
      </c>
      <c r="N11" s="721">
        <v>1</v>
      </c>
      <c r="O11" s="33" t="str">
        <f t="shared" si="1"/>
        <v>1.00-1.49</v>
      </c>
      <c r="P11" s="13">
        <v>15</v>
      </c>
      <c r="Q11" s="13"/>
      <c r="R11" s="721">
        <v>1.5</v>
      </c>
      <c r="S11" s="33" t="str">
        <f t="shared" si="2"/>
        <v>1.50-1.99</v>
      </c>
      <c r="T11" s="13">
        <v>195</v>
      </c>
    </row>
    <row r="12" spans="1:20" ht="14.45" x14ac:dyDescent="0.3">
      <c r="A12" s="35">
        <v>1</v>
      </c>
      <c r="B12" t="s">
        <v>1088</v>
      </c>
      <c r="C12">
        <v>85</v>
      </c>
      <c r="D12">
        <v>15</v>
      </c>
      <c r="F12" s="721">
        <v>1.5</v>
      </c>
      <c r="G12" s="33" t="str">
        <f t="shared" si="3"/>
        <v>1.50-1.99</v>
      </c>
      <c r="H12" s="13">
        <v>130</v>
      </c>
      <c r="J12" s="721">
        <v>2</v>
      </c>
      <c r="K12" s="33" t="str">
        <f t="shared" si="0"/>
        <v>2.00-2.99</v>
      </c>
      <c r="L12" s="13">
        <v>275</v>
      </c>
      <c r="N12" s="721">
        <v>1.5</v>
      </c>
      <c r="O12" s="33" t="str">
        <f t="shared" si="1"/>
        <v>1.50-1.99</v>
      </c>
      <c r="P12" s="13">
        <v>16</v>
      </c>
      <c r="Q12" s="13"/>
      <c r="R12" s="721">
        <v>2</v>
      </c>
      <c r="S12" s="33" t="str">
        <f t="shared" si="2"/>
        <v>2.00-2.99</v>
      </c>
      <c r="T12" s="13">
        <v>270</v>
      </c>
    </row>
    <row r="13" spans="1:20" ht="14.45" x14ac:dyDescent="0.3">
      <c r="A13" s="35">
        <v>1.5</v>
      </c>
      <c r="B13" t="s">
        <v>315</v>
      </c>
      <c r="C13">
        <v>110</v>
      </c>
      <c r="D13">
        <v>16</v>
      </c>
      <c r="F13" s="721">
        <v>2</v>
      </c>
      <c r="G13" s="33" t="str">
        <f t="shared" si="3"/>
        <v>2.00-2.99</v>
      </c>
      <c r="H13" s="13">
        <v>180</v>
      </c>
      <c r="J13" s="721">
        <v>3</v>
      </c>
      <c r="K13" s="33" t="str">
        <f t="shared" si="0"/>
        <v>3.00-3.99</v>
      </c>
      <c r="L13" s="13">
        <v>417</v>
      </c>
      <c r="N13" s="721">
        <v>2</v>
      </c>
      <c r="O13" s="33" t="str">
        <f t="shared" si="1"/>
        <v>2.00-2.99</v>
      </c>
      <c r="P13" s="13">
        <v>24</v>
      </c>
      <c r="Q13" s="13"/>
      <c r="R13" s="721">
        <v>3</v>
      </c>
      <c r="S13" s="33" t="str">
        <f t="shared" si="2"/>
        <v>3.00-3.99</v>
      </c>
      <c r="T13" s="13">
        <v>395</v>
      </c>
    </row>
    <row r="14" spans="1:20" ht="14.45" x14ac:dyDescent="0.3">
      <c r="A14" s="35">
        <v>2</v>
      </c>
      <c r="F14" s="721">
        <v>3</v>
      </c>
      <c r="G14" s="33" t="str">
        <f t="shared" si="3"/>
        <v>3.00-3.99</v>
      </c>
      <c r="H14" s="13">
        <v>265</v>
      </c>
      <c r="J14" s="721">
        <v>4</v>
      </c>
      <c r="K14" s="33" t="str">
        <f t="shared" si="0"/>
        <v>4.00-4.99</v>
      </c>
      <c r="L14" s="13">
        <v>579</v>
      </c>
      <c r="N14" s="721">
        <v>3</v>
      </c>
      <c r="O14" s="33" t="str">
        <f t="shared" si="1"/>
        <v>3.00-3.99</v>
      </c>
      <c r="P14" s="13">
        <v>33</v>
      </c>
      <c r="Q14" s="13"/>
      <c r="R14" s="721">
        <v>4</v>
      </c>
      <c r="S14" s="33" t="str">
        <f t="shared" si="2"/>
        <v>4.00-4.99</v>
      </c>
      <c r="T14" s="13">
        <v>530</v>
      </c>
    </row>
    <row r="15" spans="1:20" ht="14.45" x14ac:dyDescent="0.3">
      <c r="F15" s="721">
        <v>4</v>
      </c>
      <c r="G15" s="33" t="str">
        <f t="shared" si="3"/>
        <v>4.00-4.99</v>
      </c>
      <c r="H15" s="13">
        <v>355</v>
      </c>
      <c r="J15" s="721">
        <v>5</v>
      </c>
      <c r="K15" s="33" t="str">
        <f t="shared" si="0"/>
        <v>5.00-5.99</v>
      </c>
      <c r="L15" s="13">
        <v>851</v>
      </c>
      <c r="N15" s="721">
        <v>4</v>
      </c>
      <c r="O15" s="33" t="str">
        <f t="shared" si="1"/>
        <v>4.00-4.99</v>
      </c>
      <c r="P15" s="13">
        <v>44</v>
      </c>
      <c r="Q15" s="13"/>
      <c r="R15" s="721">
        <v>5</v>
      </c>
      <c r="S15" s="33" t="str">
        <f t="shared" si="2"/>
        <v>5.00-5.99</v>
      </c>
      <c r="T15" s="13">
        <v>750</v>
      </c>
    </row>
    <row r="16" spans="1:20" ht="14.45" x14ac:dyDescent="0.3">
      <c r="F16" s="721">
        <v>5</v>
      </c>
      <c r="G16" s="33" t="str">
        <f t="shared" si="3"/>
        <v>5.00-5.99</v>
      </c>
      <c r="H16" s="13">
        <v>505</v>
      </c>
      <c r="J16" s="721">
        <v>6</v>
      </c>
      <c r="K16" s="33" t="str">
        <f t="shared" si="0"/>
        <v>6.00-7.99</v>
      </c>
      <c r="L16" s="13">
        <v>893</v>
      </c>
      <c r="N16" s="721">
        <v>5</v>
      </c>
      <c r="O16" s="33" t="str">
        <f t="shared" si="1"/>
        <v>5.00-5.99</v>
      </c>
      <c r="P16" s="13">
        <v>62</v>
      </c>
      <c r="Q16" s="13"/>
      <c r="R16" s="721">
        <v>6</v>
      </c>
      <c r="S16" s="33" t="str">
        <f t="shared" si="2"/>
        <v>6.00-7.99</v>
      </c>
      <c r="T16" s="13">
        <v>875</v>
      </c>
    </row>
    <row r="17" spans="6:20" ht="14.45" x14ac:dyDescent="0.3">
      <c r="F17" s="721">
        <v>6</v>
      </c>
      <c r="G17" s="33" t="str">
        <f t="shared" si="3"/>
        <v>6.00-7.99</v>
      </c>
      <c r="H17" s="13">
        <v>595</v>
      </c>
      <c r="J17" s="721">
        <v>8</v>
      </c>
      <c r="K17" s="33" t="str">
        <f t="shared" si="0"/>
        <v>8.00-9.99</v>
      </c>
      <c r="L17" s="13">
        <v>1058</v>
      </c>
      <c r="N17" s="721">
        <v>6</v>
      </c>
      <c r="O17" s="33" t="str">
        <f t="shared" si="1"/>
        <v>6.00-7.99</v>
      </c>
      <c r="P17" s="13">
        <v>73</v>
      </c>
      <c r="Q17" s="13"/>
      <c r="R17" s="721">
        <v>8</v>
      </c>
      <c r="S17" s="33" t="str">
        <f t="shared" si="2"/>
        <v>8.00-9.99</v>
      </c>
      <c r="T17" s="13">
        <v>1040</v>
      </c>
    </row>
    <row r="18" spans="6:20" ht="14.45" x14ac:dyDescent="0.3">
      <c r="F18" s="721">
        <v>8</v>
      </c>
      <c r="G18" s="33" t="str">
        <f t="shared" si="3"/>
        <v>8.00-9.99</v>
      </c>
      <c r="H18" s="13">
        <v>705</v>
      </c>
      <c r="J18" s="721">
        <v>10</v>
      </c>
      <c r="K18" s="33" t="str">
        <f t="shared" si="0"/>
        <v>10.00-11.99</v>
      </c>
      <c r="L18" s="13">
        <v>1463</v>
      </c>
      <c r="N18" s="721">
        <v>8</v>
      </c>
      <c r="O18" s="33" t="str">
        <f t="shared" si="1"/>
        <v>8.00-9.99</v>
      </c>
      <c r="P18" s="13">
        <v>86</v>
      </c>
      <c r="Q18" s="13"/>
      <c r="R18" s="721">
        <v>10</v>
      </c>
      <c r="S18" s="33" t="str">
        <f t="shared" si="2"/>
        <v>10.00-11.99</v>
      </c>
      <c r="T18" s="13">
        <v>1450</v>
      </c>
    </row>
    <row r="19" spans="6:20" ht="14.45" x14ac:dyDescent="0.3">
      <c r="F19" s="721">
        <v>10</v>
      </c>
      <c r="G19" s="33" t="str">
        <f t="shared" si="3"/>
        <v>10.00-11.99</v>
      </c>
      <c r="H19" s="13">
        <v>975</v>
      </c>
      <c r="J19" s="721">
        <v>12</v>
      </c>
      <c r="K19" s="33" t="str">
        <f t="shared" si="0"/>
        <v>12.00-14.99</v>
      </c>
      <c r="L19" s="13">
        <v>1725</v>
      </c>
      <c r="N19" s="721">
        <v>10</v>
      </c>
      <c r="O19" s="33" t="str">
        <f t="shared" si="1"/>
        <v>10.00-11.99</v>
      </c>
      <c r="P19" s="13">
        <v>119</v>
      </c>
      <c r="Q19" s="13"/>
      <c r="R19" s="721">
        <v>12</v>
      </c>
      <c r="S19" s="33" t="str">
        <f t="shared" si="2"/>
        <v>12.00-14.99</v>
      </c>
      <c r="T19" s="13">
        <v>1700</v>
      </c>
    </row>
    <row r="20" spans="6:20" ht="14.45" x14ac:dyDescent="0.3">
      <c r="F20" s="721">
        <v>12</v>
      </c>
      <c r="G20" s="33" t="str">
        <f t="shared" si="3"/>
        <v>12.00-14.99</v>
      </c>
      <c r="H20" s="13">
        <v>1150</v>
      </c>
      <c r="J20" s="721">
        <v>15</v>
      </c>
      <c r="K20" s="33" t="str">
        <f t="shared" si="0"/>
        <v>15.00-19.99</v>
      </c>
      <c r="L20" s="13">
        <v>2100</v>
      </c>
      <c r="N20" s="721">
        <v>12</v>
      </c>
      <c r="O20" s="33" t="str">
        <f t="shared" si="1"/>
        <v>12.00-14.99</v>
      </c>
      <c r="P20" s="13">
        <v>140</v>
      </c>
      <c r="Q20" s="13"/>
      <c r="R20" s="721">
        <v>15</v>
      </c>
      <c r="S20" s="33" t="str">
        <f t="shared" si="2"/>
        <v>15.00-19.99</v>
      </c>
      <c r="T20" s="13">
        <v>2100</v>
      </c>
    </row>
    <row r="21" spans="6:20" ht="14.45" x14ac:dyDescent="0.3">
      <c r="F21" s="721">
        <v>15</v>
      </c>
      <c r="G21" s="33" t="str">
        <f t="shared" si="3"/>
        <v>15.00-19.99</v>
      </c>
      <c r="H21" s="13">
        <v>1400</v>
      </c>
      <c r="J21" s="721">
        <v>20</v>
      </c>
      <c r="K21" s="33" t="str">
        <f t="shared" si="0"/>
        <v>20.00-24.99</v>
      </c>
      <c r="L21" s="13">
        <v>2738</v>
      </c>
      <c r="N21" s="721">
        <v>15</v>
      </c>
      <c r="O21" s="33" t="str">
        <f t="shared" si="1"/>
        <v>15.00-19.99</v>
      </c>
      <c r="P21" s="13">
        <v>172</v>
      </c>
      <c r="Q21" s="13"/>
      <c r="R21" s="721">
        <v>20</v>
      </c>
      <c r="S21" s="33" t="str">
        <f t="shared" si="2"/>
        <v>20.00-24.99</v>
      </c>
      <c r="T21" s="13">
        <v>2750</v>
      </c>
    </row>
    <row r="22" spans="6:20" ht="14.45" x14ac:dyDescent="0.3">
      <c r="F22" s="721">
        <v>20</v>
      </c>
      <c r="G22" s="33" t="str">
        <f t="shared" si="3"/>
        <v>20.00-24.99</v>
      </c>
      <c r="H22" s="13">
        <v>1825</v>
      </c>
      <c r="J22" s="721">
        <v>25</v>
      </c>
      <c r="K22" s="33" t="str">
        <f t="shared" si="0"/>
        <v>25.00-29.99</v>
      </c>
      <c r="L22" s="13">
        <v>3188</v>
      </c>
      <c r="N22" s="721">
        <v>20</v>
      </c>
      <c r="O22" s="33" t="str">
        <f t="shared" si="1"/>
        <v>20.00-24.99</v>
      </c>
      <c r="P22" s="13">
        <v>223</v>
      </c>
      <c r="Q22" s="13"/>
      <c r="R22" s="721">
        <v>25</v>
      </c>
      <c r="S22" s="33" t="str">
        <f t="shared" si="2"/>
        <v>25.00-29.99</v>
      </c>
      <c r="T22" s="13">
        <v>3225</v>
      </c>
    </row>
    <row r="23" spans="6:20" ht="14.45" x14ac:dyDescent="0.3">
      <c r="F23" s="721">
        <v>25</v>
      </c>
      <c r="G23" s="33" t="str">
        <f t="shared" si="3"/>
        <v>25.00-29.99</v>
      </c>
      <c r="H23" s="13">
        <v>2125</v>
      </c>
      <c r="J23" s="721">
        <v>30</v>
      </c>
      <c r="K23" s="33" t="str">
        <f t="shared" si="0"/>
        <v>30.00-39.99</v>
      </c>
      <c r="L23" s="13">
        <v>3863</v>
      </c>
      <c r="N23" s="721">
        <v>25</v>
      </c>
      <c r="O23" s="33" t="str">
        <f t="shared" si="1"/>
        <v>25.00-29.99</v>
      </c>
      <c r="P23" s="13">
        <v>261</v>
      </c>
      <c r="Q23" s="13"/>
      <c r="R23" s="721">
        <v>30</v>
      </c>
      <c r="S23" s="33" t="str">
        <f t="shared" si="2"/>
        <v>30.00-39.99</v>
      </c>
      <c r="T23" s="13">
        <v>3900</v>
      </c>
    </row>
    <row r="24" spans="6:20" ht="14.45" x14ac:dyDescent="0.3">
      <c r="F24" s="721">
        <v>30</v>
      </c>
      <c r="G24" s="33" t="str">
        <f t="shared" si="3"/>
        <v>30.00-39.99</v>
      </c>
      <c r="H24" s="13">
        <v>2575</v>
      </c>
      <c r="J24" s="721">
        <v>40</v>
      </c>
      <c r="K24" s="33" t="str">
        <f t="shared" si="0"/>
        <v>40.00-49.99</v>
      </c>
      <c r="L24" s="13">
        <v>4575</v>
      </c>
      <c r="N24" s="721">
        <v>30</v>
      </c>
      <c r="O24" s="33" t="str">
        <f t="shared" si="1"/>
        <v>30.00-39.99</v>
      </c>
      <c r="P24" s="13">
        <v>316</v>
      </c>
      <c r="Q24" s="13"/>
      <c r="R24" s="721">
        <v>40</v>
      </c>
      <c r="S24" s="33" t="str">
        <f t="shared" si="2"/>
        <v>40.00-49.99</v>
      </c>
      <c r="T24" s="13">
        <v>4600</v>
      </c>
    </row>
    <row r="25" spans="6:20" ht="14.45" x14ac:dyDescent="0.3">
      <c r="F25" s="721">
        <v>40</v>
      </c>
      <c r="G25" s="33" t="str">
        <f t="shared" si="3"/>
        <v>40.00-49.99</v>
      </c>
      <c r="H25" s="13">
        <v>3050</v>
      </c>
      <c r="J25" s="721">
        <v>50</v>
      </c>
      <c r="K25" s="33"/>
      <c r="L25" s="13"/>
      <c r="N25" s="721">
        <v>40</v>
      </c>
      <c r="O25" s="33" t="str">
        <f t="shared" si="1"/>
        <v>40.00-49.99</v>
      </c>
      <c r="P25" s="13">
        <v>372</v>
      </c>
      <c r="Q25" s="13"/>
      <c r="R25" s="721">
        <v>50</v>
      </c>
      <c r="S25" s="33"/>
      <c r="T25" s="13"/>
    </row>
    <row r="26" spans="6:20" ht="14.45" x14ac:dyDescent="0.3">
      <c r="F26" s="721">
        <v>50</v>
      </c>
      <c r="G26" s="33"/>
      <c r="H26" s="13"/>
      <c r="N26" s="721">
        <v>50</v>
      </c>
      <c r="O26" s="33"/>
      <c r="P26" s="13"/>
      <c r="Q26" s="13"/>
      <c r="T26" s="13"/>
    </row>
  </sheetData>
  <sheetProtection algorithmName="SHA-512" hashValue="Ir5VqqhY9OyPHe81v0LFAiUgcCyQ7/U+9YnSMhFuH1UNOPtjIzV4uCBfvx8y4Ulu+ptCq9omeJg1vGhYnF5VFg==" saltValue="kcHrBfvCKBOoQQDcBq4GQg==" spinCount="100000" sheet="1" objects="1" scenarios="1" autoFilter="0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J27"/>
  <sheetViews>
    <sheetView workbookViewId="0">
      <selection activeCell="H20" sqref="H20"/>
    </sheetView>
  </sheetViews>
  <sheetFormatPr defaultRowHeight="15" x14ac:dyDescent="0.25"/>
  <cols>
    <col min="1" max="1" width="1.85546875" customWidth="1"/>
    <col min="2" max="3" width="9.140625" customWidth="1"/>
    <col min="4" max="4" width="9.28515625" customWidth="1"/>
    <col min="5" max="5" width="59.7109375" customWidth="1"/>
    <col min="6" max="6" width="10.28515625" customWidth="1"/>
    <col min="7" max="7" width="9.140625" customWidth="1"/>
    <col min="10" max="10" width="60.5703125" customWidth="1"/>
  </cols>
  <sheetData>
    <row r="1" spans="2:10" thickBot="1" x14ac:dyDescent="0.35"/>
    <row r="2" spans="2:10" ht="18.600000000000001" thickBot="1" x14ac:dyDescent="0.4">
      <c r="B2" s="777" t="s">
        <v>1468</v>
      </c>
      <c r="C2" s="778"/>
      <c r="D2" s="779"/>
      <c r="E2" s="779"/>
      <c r="G2" s="942" t="s">
        <v>1469</v>
      </c>
      <c r="H2" s="943"/>
      <c r="I2" s="943"/>
      <c r="J2" s="944"/>
    </row>
    <row r="4" spans="2:10" ht="14.45" x14ac:dyDescent="0.3">
      <c r="B4" s="780" t="s">
        <v>346</v>
      </c>
      <c r="C4" s="780" t="s">
        <v>891</v>
      </c>
      <c r="D4" s="780" t="s">
        <v>892</v>
      </c>
      <c r="E4" s="782" t="s">
        <v>1447</v>
      </c>
      <c r="G4" s="780" t="s">
        <v>346</v>
      </c>
      <c r="H4" s="780" t="s">
        <v>891</v>
      </c>
      <c r="I4" s="780" t="s">
        <v>892</v>
      </c>
      <c r="J4" s="782" t="s">
        <v>1447</v>
      </c>
    </row>
    <row r="5" spans="2:10" ht="14.45" x14ac:dyDescent="0.3">
      <c r="B5" s="783" t="s">
        <v>188</v>
      </c>
      <c r="C5" s="783" t="s">
        <v>188</v>
      </c>
      <c r="D5" s="784" t="s">
        <v>1448</v>
      </c>
      <c r="E5" s="300" t="s">
        <v>1449</v>
      </c>
      <c r="G5" s="783" t="s">
        <v>188</v>
      </c>
      <c r="H5" s="783" t="s">
        <v>188</v>
      </c>
      <c r="I5" s="784" t="s">
        <v>1448</v>
      </c>
      <c r="J5" s="300" t="s">
        <v>1466</v>
      </c>
    </row>
    <row r="6" spans="2:10" ht="14.45" x14ac:dyDescent="0.3">
      <c r="B6" s="783" t="s">
        <v>188</v>
      </c>
      <c r="C6" s="784" t="s">
        <v>1448</v>
      </c>
      <c r="D6" s="783" t="s">
        <v>188</v>
      </c>
      <c r="E6" s="300" t="s">
        <v>1449</v>
      </c>
      <c r="G6" s="783" t="s">
        <v>188</v>
      </c>
      <c r="H6" s="784" t="s">
        <v>1448</v>
      </c>
      <c r="I6" s="783" t="s">
        <v>188</v>
      </c>
      <c r="J6" s="300" t="s">
        <v>1466</v>
      </c>
    </row>
    <row r="7" spans="2:10" ht="14.25" customHeight="1" x14ac:dyDescent="0.3">
      <c r="B7" s="783" t="s">
        <v>188</v>
      </c>
      <c r="C7" s="783" t="s">
        <v>202</v>
      </c>
      <c r="D7" s="784" t="s">
        <v>1448</v>
      </c>
      <c r="E7" s="300" t="s">
        <v>1449</v>
      </c>
      <c r="G7" s="783" t="s">
        <v>188</v>
      </c>
      <c r="H7" s="783" t="s">
        <v>202</v>
      </c>
      <c r="I7" s="784" t="s">
        <v>1448</v>
      </c>
      <c r="J7" s="300" t="s">
        <v>1466</v>
      </c>
    </row>
    <row r="8" spans="2:10" ht="14.25" customHeight="1" x14ac:dyDescent="0.3">
      <c r="B8" s="783" t="s">
        <v>188</v>
      </c>
      <c r="C8" s="784" t="s">
        <v>1448</v>
      </c>
      <c r="D8" s="783" t="s">
        <v>202</v>
      </c>
      <c r="E8" s="300" t="s">
        <v>1449</v>
      </c>
      <c r="G8" s="783" t="s">
        <v>188</v>
      </c>
      <c r="H8" s="784" t="s">
        <v>1448</v>
      </c>
      <c r="I8" s="783" t="s">
        <v>202</v>
      </c>
      <c r="J8" s="300" t="s">
        <v>1466</v>
      </c>
    </row>
    <row r="9" spans="2:10" ht="14.25" customHeight="1" x14ac:dyDescent="0.3">
      <c r="B9" s="783" t="s">
        <v>188</v>
      </c>
      <c r="C9" s="784" t="s">
        <v>1448</v>
      </c>
      <c r="D9" s="784" t="s">
        <v>1448</v>
      </c>
      <c r="E9" s="300" t="s">
        <v>1449</v>
      </c>
      <c r="G9" s="783" t="s">
        <v>188</v>
      </c>
      <c r="H9" s="784" t="s">
        <v>1448</v>
      </c>
      <c r="I9" s="784" t="s">
        <v>1448</v>
      </c>
      <c r="J9" s="300" t="s">
        <v>1466</v>
      </c>
    </row>
    <row r="10" spans="2:10" ht="14.25" customHeight="1" x14ac:dyDescent="0.3">
      <c r="B10" s="783" t="s">
        <v>202</v>
      </c>
      <c r="C10" s="784" t="s">
        <v>1448</v>
      </c>
      <c r="D10" s="783" t="s">
        <v>202</v>
      </c>
      <c r="E10" s="300" t="s">
        <v>1450</v>
      </c>
      <c r="G10" s="783" t="s">
        <v>202</v>
      </c>
      <c r="H10" s="784" t="s">
        <v>1448</v>
      </c>
      <c r="I10" s="783" t="s">
        <v>202</v>
      </c>
      <c r="J10" s="300" t="s">
        <v>1467</v>
      </c>
    </row>
    <row r="11" spans="2:10" ht="14.25" customHeight="1" x14ac:dyDescent="0.3">
      <c r="B11" s="783" t="s">
        <v>202</v>
      </c>
      <c r="C11" s="783" t="s">
        <v>202</v>
      </c>
      <c r="D11" s="784" t="s">
        <v>1448</v>
      </c>
      <c r="E11" s="300" t="s">
        <v>1450</v>
      </c>
      <c r="G11" s="783" t="s">
        <v>202</v>
      </c>
      <c r="H11" s="783" t="s">
        <v>202</v>
      </c>
      <c r="I11" s="784" t="s">
        <v>1448</v>
      </c>
      <c r="J11" s="300" t="s">
        <v>1467</v>
      </c>
    </row>
    <row r="12" spans="2:10" ht="14.25" customHeight="1" x14ac:dyDescent="0.3">
      <c r="B12" s="783" t="s">
        <v>202</v>
      </c>
      <c r="C12" s="784" t="s">
        <v>1448</v>
      </c>
      <c r="D12" s="784" t="s">
        <v>1448</v>
      </c>
      <c r="E12" s="300" t="s">
        <v>1450</v>
      </c>
      <c r="G12" s="783" t="s">
        <v>202</v>
      </c>
      <c r="H12" s="784" t="s">
        <v>1448</v>
      </c>
      <c r="I12" s="784" t="s">
        <v>1448</v>
      </c>
      <c r="J12" s="300" t="s">
        <v>1467</v>
      </c>
    </row>
    <row r="13" spans="2:10" ht="14.25" customHeight="1" x14ac:dyDescent="0.3">
      <c r="B13" s="783" t="s">
        <v>202</v>
      </c>
      <c r="C13" s="784" t="s">
        <v>1448</v>
      </c>
      <c r="D13" s="783" t="s">
        <v>188</v>
      </c>
      <c r="E13" s="300" t="s">
        <v>1450</v>
      </c>
      <c r="G13" s="783" t="s">
        <v>202</v>
      </c>
      <c r="H13" s="784" t="s">
        <v>1448</v>
      </c>
      <c r="I13" s="783" t="s">
        <v>188</v>
      </c>
      <c r="J13" s="300" t="s">
        <v>1467</v>
      </c>
    </row>
    <row r="14" spans="2:10" ht="14.25" customHeight="1" x14ac:dyDescent="0.3">
      <c r="B14" s="783" t="s">
        <v>202</v>
      </c>
      <c r="C14" s="783" t="s">
        <v>188</v>
      </c>
      <c r="D14" s="784" t="s">
        <v>1448</v>
      </c>
      <c r="E14" s="300" t="s">
        <v>1450</v>
      </c>
      <c r="G14" s="783" t="s">
        <v>202</v>
      </c>
      <c r="H14" s="783" t="s">
        <v>188</v>
      </c>
      <c r="I14" s="784" t="s">
        <v>1448</v>
      </c>
      <c r="J14" s="300" t="s">
        <v>1467</v>
      </c>
    </row>
    <row r="16" spans="2:10" ht="14.45" x14ac:dyDescent="0.3">
      <c r="B16" s="1" t="s">
        <v>1451</v>
      </c>
    </row>
    <row r="17" spans="2:7" ht="14.45" x14ac:dyDescent="0.3">
      <c r="B17" s="785" t="s">
        <v>1452</v>
      </c>
      <c r="C17" s="785"/>
      <c r="D17" s="785"/>
      <c r="E17" s="785"/>
    </row>
    <row r="18" spans="2:7" ht="14.45" x14ac:dyDescent="0.3">
      <c r="B18" s="792" t="s">
        <v>1453</v>
      </c>
      <c r="C18" s="792"/>
      <c r="D18" s="792"/>
      <c r="E18" s="792"/>
    </row>
    <row r="19" spans="2:7" ht="14.45" x14ac:dyDescent="0.3">
      <c r="B19" s="792" t="s">
        <v>1454</v>
      </c>
      <c r="C19" s="792"/>
      <c r="D19" s="792"/>
      <c r="E19" s="792"/>
    </row>
    <row r="20" spans="2:7" ht="14.45" x14ac:dyDescent="0.3">
      <c r="B20" s="936" t="s">
        <v>1455</v>
      </c>
      <c r="C20" s="937"/>
      <c r="D20" s="937"/>
      <c r="E20" s="938"/>
    </row>
    <row r="21" spans="2:7" ht="30.6" customHeight="1" x14ac:dyDescent="0.3">
      <c r="B21" s="939" t="s">
        <v>1456</v>
      </c>
      <c r="C21" s="940"/>
      <c r="D21" s="940"/>
      <c r="E21" s="941"/>
    </row>
    <row r="22" spans="2:7" ht="14.45" customHeight="1" x14ac:dyDescent="0.3">
      <c r="B22" s="791"/>
      <c r="C22" s="791"/>
      <c r="D22" s="791"/>
      <c r="E22" s="791"/>
    </row>
    <row r="24" spans="2:7" ht="14.45" x14ac:dyDescent="0.3">
      <c r="B24" s="781" t="s">
        <v>1457</v>
      </c>
      <c r="C24" s="786"/>
      <c r="D24" s="787"/>
      <c r="E24" s="781" t="s">
        <v>1458</v>
      </c>
      <c r="F24" s="786"/>
      <c r="G24" s="787"/>
    </row>
    <row r="25" spans="2:7" ht="14.45" x14ac:dyDescent="0.3">
      <c r="B25" s="655" t="s">
        <v>1459</v>
      </c>
      <c r="C25" s="655"/>
      <c r="D25" s="655" t="s">
        <v>1460</v>
      </c>
      <c r="E25" s="788" t="s">
        <v>1461</v>
      </c>
      <c r="F25" s="789"/>
      <c r="G25" s="790"/>
    </row>
    <row r="26" spans="2:7" x14ac:dyDescent="0.25">
      <c r="B26" s="655" t="s">
        <v>1462</v>
      </c>
      <c r="C26" s="655"/>
      <c r="D26" s="655" t="s">
        <v>1463</v>
      </c>
      <c r="E26" s="788" t="s">
        <v>1464</v>
      </c>
      <c r="F26" s="789"/>
      <c r="G26" s="790"/>
    </row>
    <row r="27" spans="2:7" x14ac:dyDescent="0.25">
      <c r="B27" s="655" t="s">
        <v>1465</v>
      </c>
      <c r="C27" s="655"/>
      <c r="D27" s="655" t="s">
        <v>1463</v>
      </c>
      <c r="E27" s="788" t="s">
        <v>1464</v>
      </c>
      <c r="F27" s="789"/>
      <c r="G27" s="790"/>
    </row>
  </sheetData>
  <sheetProtection algorithmName="SHA-512" hashValue="WYdzoWUHs9UNQVkVXtaSqDXS7meAGKvmKrm47sd0nxirH2kTlEEiZlH9CrB4MBJIHmeq9pa18bIPX1lIIrywLg==" saltValue="fOYsJGYzThHp31zsBHHbWg==" spinCount="100000" sheet="1" objects="1" scenarios="1" autoFilter="0"/>
  <mergeCells count="3">
    <mergeCell ref="B20:E20"/>
    <mergeCell ref="B21:E21"/>
    <mergeCell ref="G2:J2"/>
  </mergeCells>
  <phoneticPr fontId="4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7</vt:i4>
      </vt:variant>
    </vt:vector>
  </HeadingPairs>
  <TitlesOfParts>
    <vt:vector size="55" baseType="lpstr">
      <vt:lpstr>AM Template</vt:lpstr>
      <vt:lpstr>GIA Parameters</vt:lpstr>
      <vt:lpstr>Field Validations</vt:lpstr>
      <vt:lpstr>Grading Sheet</vt:lpstr>
      <vt:lpstr>DME Grading Sheet</vt:lpstr>
      <vt:lpstr>Parameters</vt:lpstr>
      <vt:lpstr>Central</vt:lpstr>
      <vt:lpstr>Parameters Fancy</vt:lpstr>
      <vt:lpstr>1.01-1.09</vt:lpstr>
      <vt:lpstr>1.50-1.69</vt:lpstr>
      <vt:lpstr>2.01-2.09</vt:lpstr>
      <vt:lpstr>Parameters Dossiers</vt:lpstr>
      <vt:lpstr>Prices Below 30Pts</vt:lpstr>
      <vt:lpstr>PriceSheet -1Ct Uncertified</vt:lpstr>
      <vt:lpstr>Mixing Groups -1Ct Uncertified</vt:lpstr>
      <vt:lpstr>3.01-3.09</vt:lpstr>
      <vt:lpstr>4.01-4.09</vt:lpstr>
      <vt:lpstr>5.01-5.09</vt:lpstr>
      <vt:lpstr>Fancy Shapes</vt:lpstr>
      <vt:lpstr>Size Premiums</vt:lpstr>
      <vt:lpstr>Diameter Premiums</vt:lpstr>
      <vt:lpstr>Depth</vt:lpstr>
      <vt:lpstr>KtoS Premiums</vt:lpstr>
      <vt:lpstr>Discounts N Colors</vt:lpstr>
      <vt:lpstr>+1Ct SI3- Loose</vt:lpstr>
      <vt:lpstr>RapNet</vt:lpstr>
      <vt:lpstr>0.30-0.34</vt:lpstr>
      <vt:lpstr>0.35-0.39</vt:lpstr>
      <vt:lpstr>0.40-0.44</vt:lpstr>
      <vt:lpstr>0.45-0.49</vt:lpstr>
      <vt:lpstr>0.50-0.59</vt:lpstr>
      <vt:lpstr>0.60-0.69</vt:lpstr>
      <vt:lpstr>0.70-0.74</vt:lpstr>
      <vt:lpstr>0.75-0.79</vt:lpstr>
      <vt:lpstr>0.80-0.89</vt:lpstr>
      <vt:lpstr>0.90-0.94</vt:lpstr>
      <vt:lpstr>0.95-0.99</vt:lpstr>
      <vt:lpstr>Black</vt:lpstr>
      <vt:lpstr>BGM</vt:lpstr>
      <vt:lpstr>Cut &amp; MFG Rules</vt:lpstr>
      <vt:lpstr>Cut</vt:lpstr>
      <vt:lpstr>Inclusion Grading</vt:lpstr>
      <vt:lpstr>Finishing</vt:lpstr>
      <vt:lpstr>Internal Grading</vt:lpstr>
      <vt:lpstr>Graining</vt:lpstr>
      <vt:lpstr>Extras</vt:lpstr>
      <vt:lpstr>Certificate Costs</vt:lpstr>
      <vt:lpstr>Polish-Symmetry</vt:lpstr>
      <vt:lpstr>'Mixing Groups -1Ct Uncertified'!Print_Area</vt:lpstr>
      <vt:lpstr>RapClarity</vt:lpstr>
      <vt:lpstr>RapColor</vt:lpstr>
      <vt:lpstr>RapPrice</vt:lpstr>
      <vt:lpstr>RapShape</vt:lpstr>
      <vt:lpstr>RapSizeFrom</vt:lpstr>
      <vt:lpstr>RapSizeTo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Cuypers</dc:creator>
  <cp:lastModifiedBy>Shraddha Pednekar</cp:lastModifiedBy>
  <cp:lastPrinted>2022-09-19T15:31:45Z</cp:lastPrinted>
  <dcterms:created xsi:type="dcterms:W3CDTF">2017-05-12T13:34:16Z</dcterms:created>
  <dcterms:modified xsi:type="dcterms:W3CDTF">2022-10-03T11:25:39Z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